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Override PartName="/xl/drawings/drawing28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drawings/drawing3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drawings/drawing24.xml" ContentType="application/vnd.openxmlformats-officedocument.drawing+xml"/>
  <Override PartName="/xl/charts/chart38.xml" ContentType="application/vnd.openxmlformats-officedocument.drawingml.chart+xml"/>
  <Override PartName="/xl/charts/chart16.xml" ContentType="application/vnd.openxmlformats-officedocument.drawingml.chart+xml"/>
  <Override PartName="/xl/drawings/drawing20.xml" ContentType="application/vnd.openxmlformats-officedocument.drawing+xml"/>
  <Override PartName="/xl/charts/chart34.xml" ContentType="application/vnd.openxmlformats-officedocument.drawingml.chart+xml"/>
  <Override PartName="/xl/drawings/drawing31.xml" ContentType="application/vnd.openxmlformats-officedocument.drawing+xml"/>
  <Override PartName="/xl/charts/chart45.xml" ContentType="application/vnd.openxmlformats-officedocument.drawingml.char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worksheets/sheet18.xml" ContentType="application/vnd.openxmlformats-officedocument.spreadsheetml.worksheet+xml"/>
  <Override PartName="/xl/worksheets/sheet36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charts/chart39.xml" ContentType="application/vnd.openxmlformats-officedocument.drawingml.chart+xml"/>
  <Override PartName="/xl/charts/chart48.xml" ContentType="application/vnd.openxmlformats-officedocument.drawingml.chart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drawings/drawing23.xml" ContentType="application/vnd.openxmlformats-officedocument.drawing+xml"/>
  <Override PartName="/xl/charts/chart37.xml" ContentType="application/vnd.openxmlformats-officedocument.drawingml.chart+xml"/>
  <Override PartName="/xl/drawings/drawing32.xml" ContentType="application/vnd.openxmlformats-officedocument.drawing+xml"/>
  <Override PartName="/xl/charts/chart46.xml" ContentType="application/vnd.openxmlformats-officedocument.drawingml.chart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drawings/drawing21.xml" ContentType="application/vnd.openxmlformats-officedocument.drawing+xml"/>
  <Override PartName="/xl/charts/chart35.xml" ContentType="application/vnd.openxmlformats-officedocument.drawingml.chart+xml"/>
  <Override PartName="/xl/drawings/drawing30.xml" ContentType="application/vnd.openxmlformats-officedocument.drawing+xml"/>
  <Override PartName="/xl/charts/chart44.xml" ContentType="application/vnd.openxmlformats-officedocument.drawingml.chart+xml"/>
  <Override PartName="/xl/charts/chart53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hart42.xml" ContentType="application/vnd.openxmlformats-officedocument.drawingml.chart+xml"/>
  <Override PartName="/xl/charts/chart51.xml" ContentType="application/vnd.openxmlformats-officedocument.drawingml.char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charts/chart2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drawings/drawing26.xml" ContentType="application/vnd.openxmlformats-officedocument.drawing+xml"/>
  <Override PartName="/xl/charts/chart18.xml" ContentType="application/vnd.openxmlformats-officedocument.drawingml.chart+xml"/>
  <Override PartName="/xl/drawings/drawing22.xml" ContentType="application/vnd.openxmlformats-officedocument.drawing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drawings/drawing3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54.xml" ContentType="application/vnd.openxmlformats-officedocument.drawingml.chart+xml"/>
  <Override PartName="/xl/worksheets/sheet38.xml" ContentType="application/vnd.openxmlformats-officedocument.spreadsheetml.worksheet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worksheets/sheet27.xml" ContentType="application/vnd.openxmlformats-officedocument.spreadsheetml.worksheet+xml"/>
  <Override PartName="/xl/charts/chart21.xml" ContentType="application/vnd.openxmlformats-officedocument.drawingml.chart+xml"/>
  <Override PartName="/xl/charts/chart5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240" yWindow="45" windowWidth="18795" windowHeight="12015"/>
  </bookViews>
  <sheets>
    <sheet name="Índice" sheetId="1" r:id="rId1"/>
    <sheet name="Benchmark" sheetId="2" r:id="rId2"/>
    <sheet name="Mer. Resumen" sheetId="46" r:id="rId3"/>
    <sheet name="Mer. Prima Directa" sheetId="42" r:id="rId4"/>
    <sheet name="Mer. Siniestros Directos" sheetId="43" r:id="rId5"/>
    <sheet name="Mer. Pólizas Emitidas" sheetId="44" r:id="rId6"/>
    <sheet name="Mer. Número de Siniestros" sheetId="45" r:id="rId7"/>
    <sheet name="Gen. Activos" sheetId="4" r:id="rId8"/>
    <sheet name="Gen. Pasivos" sheetId="5" r:id="rId9"/>
    <sheet name="Gen. EERR" sheetId="6" r:id="rId10"/>
    <sheet name="Gen. Estado de Flujos" sheetId="7" r:id="rId11"/>
    <sheet name="Gen. Prima Directa" sheetId="8" r:id="rId12"/>
    <sheet name="Gen. Participación" sheetId="9" r:id="rId13"/>
    <sheet name="Gen. Prima Directa Promedio" sheetId="19" r:id="rId14"/>
    <sheet name="Gen. Prima Retenida Neta" sheetId="20" r:id="rId15"/>
    <sheet name="Gen. Retención" sheetId="21" r:id="rId16"/>
    <sheet name="Gen. Pólizas Emitidas" sheetId="22" r:id="rId17"/>
    <sheet name="Gen. Pólizas Vigentes" sheetId="23" r:id="rId18"/>
    <sheet name="Gen. Siniestros Directos" sheetId="24" r:id="rId19"/>
    <sheet name="Gen. Siniestro Directo Promedio" sheetId="26" r:id="rId20"/>
    <sheet name="Gen. Número de Siniestros" sheetId="25" r:id="rId21"/>
    <sheet name="Gen. Siniestralidad" sheetId="27" r:id="rId22"/>
    <sheet name="Gen. Indicadores de Gestión" sheetId="47" r:id="rId23"/>
    <sheet name="Vida Activos" sheetId="29" r:id="rId24"/>
    <sheet name="Vida Pasivos" sheetId="30" r:id="rId25"/>
    <sheet name="Vida EERR" sheetId="31" r:id="rId26"/>
    <sheet name="Vida Estado de Flujos" sheetId="32" r:id="rId27"/>
    <sheet name="Vida Prima Directa" sheetId="33" r:id="rId28"/>
    <sheet name="Vida Participación" sheetId="34" r:id="rId29"/>
    <sheet name="Vida Prima Directa Promedio" sheetId="36" r:id="rId30"/>
    <sheet name="Vida Prima Retenida Neta" sheetId="35" r:id="rId31"/>
    <sheet name="Vida Pólizas Emitidas" sheetId="37" r:id="rId32"/>
    <sheet name="Vida Pólizas Vigentes" sheetId="38" r:id="rId33"/>
    <sheet name="Vida Siniestros Directos" sheetId="39" r:id="rId34"/>
    <sheet name="Vida Siniestro Directo Promedio" sheetId="41" r:id="rId35"/>
    <sheet name="Vida Número de Siniestros" sheetId="40" r:id="rId36"/>
    <sheet name="Vida Indicadores de Gestión" sheetId="48" r:id="rId37"/>
    <sheet name="Datos Generales" sheetId="3" state="hidden" r:id="rId38"/>
    <sheet name="Datos Vida" sheetId="28" state="hidden" r:id="rId39"/>
  </sheets>
  <calcPr calcId="125725"/>
</workbook>
</file>

<file path=xl/calcChain.xml><?xml version="1.0" encoding="utf-8"?>
<calcChain xmlns="http://schemas.openxmlformats.org/spreadsheetml/2006/main">
  <c r="E463" i="28"/>
  <c r="AW463" s="1"/>
  <c r="E331"/>
  <c r="E287" l="1"/>
  <c r="BL463"/>
  <c r="BW438" i="3" l="1"/>
  <c r="BX438"/>
  <c r="BY438"/>
  <c r="BZ438"/>
  <c r="CA438"/>
  <c r="CB438"/>
  <c r="CC438"/>
  <c r="CD438"/>
  <c r="CE438"/>
  <c r="CF438"/>
  <c r="CG438"/>
  <c r="CH438"/>
  <c r="CA463" i="28"/>
  <c r="CB463"/>
  <c r="CC463"/>
  <c r="CD463"/>
  <c r="CE463"/>
  <c r="CF463"/>
  <c r="CG463"/>
  <c r="CH463"/>
  <c r="AQ507"/>
  <c r="AE59" i="24"/>
  <c r="AF59"/>
  <c r="AG59"/>
  <c r="AH59"/>
  <c r="AI59"/>
  <c r="AJ59"/>
  <c r="AK59"/>
  <c r="AL59"/>
  <c r="AM59"/>
  <c r="AN59"/>
  <c r="AO59"/>
  <c r="AP59"/>
  <c r="BL129" i="28" l="1"/>
  <c r="C287"/>
  <c r="AQ419" l="1"/>
  <c r="C786" i="3" l="1"/>
  <c r="AQ552"/>
  <c r="D484"/>
  <c r="E484"/>
  <c r="F484"/>
  <c r="G484"/>
  <c r="H484"/>
  <c r="I484"/>
  <c r="J484"/>
  <c r="K484"/>
  <c r="L484"/>
  <c r="M484"/>
  <c r="N484"/>
  <c r="O484"/>
  <c r="P484"/>
  <c r="Q484"/>
  <c r="R484"/>
  <c r="S484"/>
  <c r="T484"/>
  <c r="U484"/>
  <c r="V484"/>
  <c r="W484"/>
  <c r="X484"/>
  <c r="Y484"/>
  <c r="Z484"/>
  <c r="AA484"/>
  <c r="AB484"/>
  <c r="AC484"/>
  <c r="AD484"/>
  <c r="AE484"/>
  <c r="AF484"/>
  <c r="AG484"/>
  <c r="AH484"/>
  <c r="AI484"/>
  <c r="AJ484"/>
  <c r="AK484"/>
  <c r="AL484"/>
  <c r="AM484"/>
  <c r="AN484"/>
  <c r="AO484"/>
  <c r="AP484"/>
  <c r="D485"/>
  <c r="E485"/>
  <c r="F485"/>
  <c r="G485"/>
  <c r="H485"/>
  <c r="I485"/>
  <c r="J485"/>
  <c r="K485"/>
  <c r="L485"/>
  <c r="M485"/>
  <c r="N485"/>
  <c r="O485"/>
  <c r="P485"/>
  <c r="Q485"/>
  <c r="R485"/>
  <c r="S485"/>
  <c r="T485"/>
  <c r="U485"/>
  <c r="V485"/>
  <c r="W485"/>
  <c r="X485"/>
  <c r="Y485"/>
  <c r="Z485"/>
  <c r="AA485"/>
  <c r="AB485"/>
  <c r="AC485"/>
  <c r="AD485"/>
  <c r="AE485"/>
  <c r="AF485"/>
  <c r="AG485"/>
  <c r="AH485"/>
  <c r="AI485"/>
  <c r="AJ485"/>
  <c r="AK485"/>
  <c r="AL485"/>
  <c r="AM485"/>
  <c r="AN485"/>
  <c r="AO485"/>
  <c r="AP485"/>
  <c r="D486"/>
  <c r="E486"/>
  <c r="F486"/>
  <c r="G486"/>
  <c r="H486"/>
  <c r="I486"/>
  <c r="J486"/>
  <c r="K486"/>
  <c r="L486"/>
  <c r="M486"/>
  <c r="N486"/>
  <c r="O486"/>
  <c r="P486"/>
  <c r="Q486"/>
  <c r="R486"/>
  <c r="S486"/>
  <c r="T486"/>
  <c r="U486"/>
  <c r="V486"/>
  <c r="W486"/>
  <c r="X486"/>
  <c r="Y486"/>
  <c r="Z486"/>
  <c r="AA486"/>
  <c r="AB486"/>
  <c r="AC486"/>
  <c r="AD486"/>
  <c r="AE486"/>
  <c r="AF486"/>
  <c r="AG486"/>
  <c r="AH486"/>
  <c r="AI486"/>
  <c r="AJ486"/>
  <c r="AK486"/>
  <c r="AL486"/>
  <c r="AM486"/>
  <c r="AN486"/>
  <c r="AO486"/>
  <c r="AP486"/>
  <c r="D487"/>
  <c r="E487"/>
  <c r="F487"/>
  <c r="G487"/>
  <c r="H487"/>
  <c r="I487"/>
  <c r="J487"/>
  <c r="K487"/>
  <c r="L487"/>
  <c r="M487"/>
  <c r="N487"/>
  <c r="O487"/>
  <c r="P487"/>
  <c r="Q487"/>
  <c r="R487"/>
  <c r="S487"/>
  <c r="T487"/>
  <c r="U487"/>
  <c r="V487"/>
  <c r="W487"/>
  <c r="X487"/>
  <c r="Y487"/>
  <c r="Z487"/>
  <c r="AA487"/>
  <c r="AB487"/>
  <c r="AC487"/>
  <c r="AD487"/>
  <c r="AE487"/>
  <c r="AF487"/>
  <c r="AG487"/>
  <c r="AH487"/>
  <c r="AI487"/>
  <c r="AJ487"/>
  <c r="AK487"/>
  <c r="AL487"/>
  <c r="AM487"/>
  <c r="AN487"/>
  <c r="AO487"/>
  <c r="AP487"/>
  <c r="D488"/>
  <c r="E488"/>
  <c r="F488"/>
  <c r="G488"/>
  <c r="H488"/>
  <c r="I488"/>
  <c r="J488"/>
  <c r="K488"/>
  <c r="L488"/>
  <c r="M488"/>
  <c r="N488"/>
  <c r="O488"/>
  <c r="P488"/>
  <c r="Q488"/>
  <c r="R488"/>
  <c r="S488"/>
  <c r="T488"/>
  <c r="U488"/>
  <c r="V488"/>
  <c r="W488"/>
  <c r="X488"/>
  <c r="Y488"/>
  <c r="Z488"/>
  <c r="AA488"/>
  <c r="AB488"/>
  <c r="AC488"/>
  <c r="AD488"/>
  <c r="AE488"/>
  <c r="AF488"/>
  <c r="AG488"/>
  <c r="AH488"/>
  <c r="AI488"/>
  <c r="AJ488"/>
  <c r="AK488"/>
  <c r="AL488"/>
  <c r="AM488"/>
  <c r="AN488"/>
  <c r="AO488"/>
  <c r="AP488"/>
  <c r="D489"/>
  <c r="E489"/>
  <c r="F489"/>
  <c r="G489"/>
  <c r="H489"/>
  <c r="I489"/>
  <c r="J489"/>
  <c r="K489"/>
  <c r="L489"/>
  <c r="M489"/>
  <c r="N489"/>
  <c r="O489"/>
  <c r="P489"/>
  <c r="Q489"/>
  <c r="R489"/>
  <c r="S489"/>
  <c r="T489"/>
  <c r="U489"/>
  <c r="V489"/>
  <c r="W489"/>
  <c r="X489"/>
  <c r="Y489"/>
  <c r="Z489"/>
  <c r="AA489"/>
  <c r="AB489"/>
  <c r="AC489"/>
  <c r="AD489"/>
  <c r="AE489"/>
  <c r="AF489"/>
  <c r="AG489"/>
  <c r="AH489"/>
  <c r="AI489"/>
  <c r="AJ489"/>
  <c r="AK489"/>
  <c r="AL489"/>
  <c r="AM489"/>
  <c r="AN489"/>
  <c r="AO489"/>
  <c r="AP489"/>
  <c r="D490"/>
  <c r="E490"/>
  <c r="F490"/>
  <c r="G490"/>
  <c r="H490"/>
  <c r="I490"/>
  <c r="J490"/>
  <c r="K490"/>
  <c r="L490"/>
  <c r="M490"/>
  <c r="N490"/>
  <c r="O490"/>
  <c r="P490"/>
  <c r="Q490"/>
  <c r="R490"/>
  <c r="S490"/>
  <c r="T490"/>
  <c r="U490"/>
  <c r="V490"/>
  <c r="W490"/>
  <c r="X490"/>
  <c r="Y490"/>
  <c r="Z490"/>
  <c r="AA490"/>
  <c r="AB490"/>
  <c r="AC490"/>
  <c r="AD490"/>
  <c r="AE490"/>
  <c r="AF490"/>
  <c r="AG490"/>
  <c r="AH490"/>
  <c r="AI490"/>
  <c r="AJ490"/>
  <c r="AK490"/>
  <c r="AL490"/>
  <c r="AM490"/>
  <c r="AN490"/>
  <c r="AO490"/>
  <c r="AP490"/>
  <c r="D491"/>
  <c r="E491"/>
  <c r="F491"/>
  <c r="G491"/>
  <c r="H491"/>
  <c r="I491"/>
  <c r="J491"/>
  <c r="K491"/>
  <c r="L491"/>
  <c r="M491"/>
  <c r="N491"/>
  <c r="O491"/>
  <c r="P491"/>
  <c r="Q491"/>
  <c r="R491"/>
  <c r="S491"/>
  <c r="T491"/>
  <c r="U491"/>
  <c r="V491"/>
  <c r="W491"/>
  <c r="X491"/>
  <c r="Y491"/>
  <c r="Z491"/>
  <c r="AA491"/>
  <c r="AB491"/>
  <c r="AC491"/>
  <c r="AD491"/>
  <c r="AE491"/>
  <c r="AF491"/>
  <c r="AG491"/>
  <c r="AH491"/>
  <c r="AI491"/>
  <c r="AJ491"/>
  <c r="AK491"/>
  <c r="AL491"/>
  <c r="AM491"/>
  <c r="AN491"/>
  <c r="AO491"/>
  <c r="AP491"/>
  <c r="D492"/>
  <c r="E492"/>
  <c r="F492"/>
  <c r="G492"/>
  <c r="H492"/>
  <c r="I492"/>
  <c r="J492"/>
  <c r="K492"/>
  <c r="L492"/>
  <c r="M492"/>
  <c r="N492"/>
  <c r="O492"/>
  <c r="P492"/>
  <c r="Q492"/>
  <c r="R492"/>
  <c r="S492"/>
  <c r="T492"/>
  <c r="U492"/>
  <c r="V492"/>
  <c r="W492"/>
  <c r="X492"/>
  <c r="Y492"/>
  <c r="Z492"/>
  <c r="AA492"/>
  <c r="AB492"/>
  <c r="AC492"/>
  <c r="AD492"/>
  <c r="AE492"/>
  <c r="AF492"/>
  <c r="AG492"/>
  <c r="AH492"/>
  <c r="AI492"/>
  <c r="AJ492"/>
  <c r="AK492"/>
  <c r="AL492"/>
  <c r="AM492"/>
  <c r="AN492"/>
  <c r="AO492"/>
  <c r="AP492"/>
  <c r="D493"/>
  <c r="E493"/>
  <c r="F493"/>
  <c r="G493"/>
  <c r="H493"/>
  <c r="I493"/>
  <c r="J493"/>
  <c r="K493"/>
  <c r="L493"/>
  <c r="M493"/>
  <c r="N493"/>
  <c r="O493"/>
  <c r="P493"/>
  <c r="Q493"/>
  <c r="R493"/>
  <c r="S493"/>
  <c r="T493"/>
  <c r="U493"/>
  <c r="V493"/>
  <c r="W493"/>
  <c r="X493"/>
  <c r="Y493"/>
  <c r="Z493"/>
  <c r="AA493"/>
  <c r="AB493"/>
  <c r="AC493"/>
  <c r="AD493"/>
  <c r="AE493"/>
  <c r="AF493"/>
  <c r="AG493"/>
  <c r="AH493"/>
  <c r="AI493"/>
  <c r="AJ493"/>
  <c r="AK493"/>
  <c r="AL493"/>
  <c r="AM493"/>
  <c r="AN493"/>
  <c r="AO493"/>
  <c r="AP493"/>
  <c r="D494"/>
  <c r="E494"/>
  <c r="F494"/>
  <c r="G494"/>
  <c r="H494"/>
  <c r="I494"/>
  <c r="J494"/>
  <c r="K494"/>
  <c r="L494"/>
  <c r="M494"/>
  <c r="N494"/>
  <c r="O494"/>
  <c r="P494"/>
  <c r="Q494"/>
  <c r="R494"/>
  <c r="S494"/>
  <c r="T494"/>
  <c r="U494"/>
  <c r="V494"/>
  <c r="W494"/>
  <c r="X494"/>
  <c r="Y494"/>
  <c r="Z494"/>
  <c r="AA494"/>
  <c r="AB494"/>
  <c r="AC494"/>
  <c r="AD494"/>
  <c r="AE494"/>
  <c r="AF494"/>
  <c r="AG494"/>
  <c r="AH494"/>
  <c r="AI494"/>
  <c r="AJ494"/>
  <c r="AK494"/>
  <c r="AL494"/>
  <c r="AM494"/>
  <c r="AN494"/>
  <c r="AO494"/>
  <c r="AP494"/>
  <c r="D495"/>
  <c r="E495"/>
  <c r="F495"/>
  <c r="G495"/>
  <c r="H495"/>
  <c r="I495"/>
  <c r="J495"/>
  <c r="K495"/>
  <c r="L495"/>
  <c r="M495"/>
  <c r="N495"/>
  <c r="O495"/>
  <c r="P495"/>
  <c r="Q495"/>
  <c r="R495"/>
  <c r="S495"/>
  <c r="T495"/>
  <c r="U495"/>
  <c r="V495"/>
  <c r="W495"/>
  <c r="X495"/>
  <c r="Y495"/>
  <c r="Z495"/>
  <c r="AA495"/>
  <c r="AB495"/>
  <c r="AC495"/>
  <c r="AD495"/>
  <c r="AE495"/>
  <c r="AF495"/>
  <c r="AG495"/>
  <c r="AH495"/>
  <c r="AI495"/>
  <c r="AJ495"/>
  <c r="AK495"/>
  <c r="AL495"/>
  <c r="AM495"/>
  <c r="AN495"/>
  <c r="AO495"/>
  <c r="AP495"/>
  <c r="D496"/>
  <c r="E496"/>
  <c r="F496"/>
  <c r="G496"/>
  <c r="H496"/>
  <c r="I496"/>
  <c r="J496"/>
  <c r="K496"/>
  <c r="L496"/>
  <c r="M496"/>
  <c r="N496"/>
  <c r="O496"/>
  <c r="P496"/>
  <c r="Q496"/>
  <c r="R496"/>
  <c r="S496"/>
  <c r="T496"/>
  <c r="U496"/>
  <c r="V496"/>
  <c r="W496"/>
  <c r="X496"/>
  <c r="Y496"/>
  <c r="Z496"/>
  <c r="AA496"/>
  <c r="AB496"/>
  <c r="AC496"/>
  <c r="AD496"/>
  <c r="AE496"/>
  <c r="AF496"/>
  <c r="AG496"/>
  <c r="AH496"/>
  <c r="AI496"/>
  <c r="AJ496"/>
  <c r="AK496"/>
  <c r="AL496"/>
  <c r="AM496"/>
  <c r="AN496"/>
  <c r="AO496"/>
  <c r="AP496"/>
  <c r="D497"/>
  <c r="E497"/>
  <c r="F497"/>
  <c r="G497"/>
  <c r="H497"/>
  <c r="I497"/>
  <c r="J497"/>
  <c r="K497"/>
  <c r="L497"/>
  <c r="M497"/>
  <c r="N497"/>
  <c r="O497"/>
  <c r="P497"/>
  <c r="Q497"/>
  <c r="R497"/>
  <c r="S497"/>
  <c r="T497"/>
  <c r="U497"/>
  <c r="V497"/>
  <c r="W497"/>
  <c r="X497"/>
  <c r="Y497"/>
  <c r="Z497"/>
  <c r="AA497"/>
  <c r="AB497"/>
  <c r="AC497"/>
  <c r="AD497"/>
  <c r="AE497"/>
  <c r="AF497"/>
  <c r="AG497"/>
  <c r="AH497"/>
  <c r="AI497"/>
  <c r="AJ497"/>
  <c r="AK497"/>
  <c r="AL497"/>
  <c r="AM497"/>
  <c r="AN497"/>
  <c r="AO497"/>
  <c r="AP497"/>
  <c r="D498"/>
  <c r="E498"/>
  <c r="F498"/>
  <c r="G498"/>
  <c r="H498"/>
  <c r="I498"/>
  <c r="J498"/>
  <c r="K498"/>
  <c r="L498"/>
  <c r="M498"/>
  <c r="N498"/>
  <c r="O498"/>
  <c r="P498"/>
  <c r="Q498"/>
  <c r="R498"/>
  <c r="S498"/>
  <c r="T498"/>
  <c r="U498"/>
  <c r="V498"/>
  <c r="W498"/>
  <c r="X498"/>
  <c r="Y498"/>
  <c r="Z498"/>
  <c r="AA498"/>
  <c r="AB498"/>
  <c r="AC498"/>
  <c r="AD498"/>
  <c r="AE498"/>
  <c r="AF498"/>
  <c r="AG498"/>
  <c r="AH498"/>
  <c r="AI498"/>
  <c r="AJ498"/>
  <c r="AK498"/>
  <c r="AL498"/>
  <c r="AM498"/>
  <c r="AN498"/>
  <c r="AO498"/>
  <c r="AP498"/>
  <c r="D499"/>
  <c r="E499"/>
  <c r="F499"/>
  <c r="G499"/>
  <c r="H499"/>
  <c r="I499"/>
  <c r="J499"/>
  <c r="K499"/>
  <c r="L499"/>
  <c r="M499"/>
  <c r="N499"/>
  <c r="O499"/>
  <c r="P499"/>
  <c r="Q499"/>
  <c r="R499"/>
  <c r="S499"/>
  <c r="T499"/>
  <c r="U499"/>
  <c r="V499"/>
  <c r="W499"/>
  <c r="X499"/>
  <c r="Y499"/>
  <c r="Z499"/>
  <c r="AA499"/>
  <c r="AB499"/>
  <c r="AC499"/>
  <c r="AD499"/>
  <c r="AE499"/>
  <c r="AF499"/>
  <c r="AG499"/>
  <c r="AH499"/>
  <c r="AI499"/>
  <c r="AJ499"/>
  <c r="AK499"/>
  <c r="AL499"/>
  <c r="AM499"/>
  <c r="AN499"/>
  <c r="AO499"/>
  <c r="AP499"/>
  <c r="D500"/>
  <c r="E500"/>
  <c r="F500"/>
  <c r="G500"/>
  <c r="H500"/>
  <c r="I500"/>
  <c r="J500"/>
  <c r="K500"/>
  <c r="L500"/>
  <c r="M500"/>
  <c r="N500"/>
  <c r="O500"/>
  <c r="P500"/>
  <c r="Q500"/>
  <c r="R500"/>
  <c r="S500"/>
  <c r="T500"/>
  <c r="U500"/>
  <c r="V500"/>
  <c r="W500"/>
  <c r="X500"/>
  <c r="Y500"/>
  <c r="Z500"/>
  <c r="AA500"/>
  <c r="AB500"/>
  <c r="AC500"/>
  <c r="AD500"/>
  <c r="AE500"/>
  <c r="AF500"/>
  <c r="AG500"/>
  <c r="AH500"/>
  <c r="AI500"/>
  <c r="AJ500"/>
  <c r="AK500"/>
  <c r="AL500"/>
  <c r="AM500"/>
  <c r="AN500"/>
  <c r="AO500"/>
  <c r="AP500"/>
  <c r="D501"/>
  <c r="E501"/>
  <c r="F501"/>
  <c r="G501"/>
  <c r="H501"/>
  <c r="I501"/>
  <c r="J501"/>
  <c r="K501"/>
  <c r="L501"/>
  <c r="M501"/>
  <c r="N501"/>
  <c r="O501"/>
  <c r="P501"/>
  <c r="Q501"/>
  <c r="R501"/>
  <c r="S501"/>
  <c r="T501"/>
  <c r="U501"/>
  <c r="V501"/>
  <c r="W501"/>
  <c r="X501"/>
  <c r="Y501"/>
  <c r="Z501"/>
  <c r="AA501"/>
  <c r="AB501"/>
  <c r="AC501"/>
  <c r="AD501"/>
  <c r="AE501"/>
  <c r="AF501"/>
  <c r="AG501"/>
  <c r="AH501"/>
  <c r="AI501"/>
  <c r="AJ501"/>
  <c r="AK501"/>
  <c r="AL501"/>
  <c r="AM501"/>
  <c r="AN501"/>
  <c r="AO501"/>
  <c r="AP501"/>
  <c r="D502"/>
  <c r="E502"/>
  <c r="F502"/>
  <c r="G502"/>
  <c r="H502"/>
  <c r="I502"/>
  <c r="J502"/>
  <c r="K502"/>
  <c r="L502"/>
  <c r="M502"/>
  <c r="N502"/>
  <c r="O502"/>
  <c r="P502"/>
  <c r="Q502"/>
  <c r="R502"/>
  <c r="S502"/>
  <c r="T502"/>
  <c r="U502"/>
  <c r="V502"/>
  <c r="W502"/>
  <c r="X502"/>
  <c r="Y502"/>
  <c r="Z502"/>
  <c r="AA502"/>
  <c r="AB502"/>
  <c r="AC502"/>
  <c r="AD502"/>
  <c r="AE502"/>
  <c r="AF502"/>
  <c r="AG502"/>
  <c r="AH502"/>
  <c r="AI502"/>
  <c r="AJ502"/>
  <c r="AK502"/>
  <c r="AL502"/>
  <c r="AM502"/>
  <c r="AN502"/>
  <c r="AO502"/>
  <c r="AP502"/>
  <c r="D503"/>
  <c r="E503"/>
  <c r="F503"/>
  <c r="G503"/>
  <c r="H503"/>
  <c r="I503"/>
  <c r="J503"/>
  <c r="K503"/>
  <c r="L503"/>
  <c r="M503"/>
  <c r="N503"/>
  <c r="O503"/>
  <c r="P503"/>
  <c r="Q503"/>
  <c r="R503"/>
  <c r="S503"/>
  <c r="T503"/>
  <c r="U503"/>
  <c r="V503"/>
  <c r="W503"/>
  <c r="X503"/>
  <c r="Y503"/>
  <c r="Z503"/>
  <c r="AA503"/>
  <c r="AB503"/>
  <c r="AC503"/>
  <c r="AD503"/>
  <c r="AE503"/>
  <c r="AF503"/>
  <c r="AG503"/>
  <c r="AH503"/>
  <c r="AI503"/>
  <c r="AJ503"/>
  <c r="AK503"/>
  <c r="AL503"/>
  <c r="AM503"/>
  <c r="AN503"/>
  <c r="AO503"/>
  <c r="AP503"/>
  <c r="D504"/>
  <c r="E504"/>
  <c r="F504"/>
  <c r="G504"/>
  <c r="H504"/>
  <c r="I504"/>
  <c r="J504"/>
  <c r="K504"/>
  <c r="L504"/>
  <c r="M504"/>
  <c r="N504"/>
  <c r="O504"/>
  <c r="P504"/>
  <c r="Q504"/>
  <c r="R504"/>
  <c r="S504"/>
  <c r="T504"/>
  <c r="U504"/>
  <c r="V504"/>
  <c r="W504"/>
  <c r="X504"/>
  <c r="Y504"/>
  <c r="Z504"/>
  <c r="AA504"/>
  <c r="AB504"/>
  <c r="AC504"/>
  <c r="AD504"/>
  <c r="AE504"/>
  <c r="AF504"/>
  <c r="AG504"/>
  <c r="AH504"/>
  <c r="AI504"/>
  <c r="AJ504"/>
  <c r="AK504"/>
  <c r="AL504"/>
  <c r="AM504"/>
  <c r="AN504"/>
  <c r="AO504"/>
  <c r="AP504"/>
  <c r="D505"/>
  <c r="E505"/>
  <c r="F505"/>
  <c r="G505"/>
  <c r="H505"/>
  <c r="I505"/>
  <c r="J505"/>
  <c r="K505"/>
  <c r="L505"/>
  <c r="M505"/>
  <c r="N505"/>
  <c r="O505"/>
  <c r="P505"/>
  <c r="Q505"/>
  <c r="R505"/>
  <c r="S505"/>
  <c r="T505"/>
  <c r="U505"/>
  <c r="V505"/>
  <c r="W505"/>
  <c r="X505"/>
  <c r="Y505"/>
  <c r="Z505"/>
  <c r="AA505"/>
  <c r="AB505"/>
  <c r="AC505"/>
  <c r="AD505"/>
  <c r="AE505"/>
  <c r="AF505"/>
  <c r="AG505"/>
  <c r="AH505"/>
  <c r="AI505"/>
  <c r="AJ505"/>
  <c r="AK505"/>
  <c r="AL505"/>
  <c r="AM505"/>
  <c r="AN505"/>
  <c r="AO505"/>
  <c r="AP505"/>
  <c r="D506"/>
  <c r="E506"/>
  <c r="F506"/>
  <c r="G506"/>
  <c r="H506"/>
  <c r="I506"/>
  <c r="J506"/>
  <c r="K506"/>
  <c r="L506"/>
  <c r="M506"/>
  <c r="N506"/>
  <c r="O506"/>
  <c r="P506"/>
  <c r="Q506"/>
  <c r="R506"/>
  <c r="S506"/>
  <c r="T506"/>
  <c r="U506"/>
  <c r="V506"/>
  <c r="W506"/>
  <c r="X506"/>
  <c r="Y506"/>
  <c r="Z506"/>
  <c r="AA506"/>
  <c r="AB506"/>
  <c r="AC506"/>
  <c r="AD506"/>
  <c r="AE506"/>
  <c r="AF506"/>
  <c r="AG506"/>
  <c r="AH506"/>
  <c r="AI506"/>
  <c r="AJ506"/>
  <c r="AK506"/>
  <c r="AL506"/>
  <c r="AM506"/>
  <c r="AN506"/>
  <c r="AO506"/>
  <c r="AP506"/>
  <c r="D507"/>
  <c r="E507"/>
  <c r="F507"/>
  <c r="G507"/>
  <c r="H507"/>
  <c r="I507"/>
  <c r="J507"/>
  <c r="K507"/>
  <c r="L507"/>
  <c r="M507"/>
  <c r="N507"/>
  <c r="O507"/>
  <c r="P507"/>
  <c r="Q507"/>
  <c r="R507"/>
  <c r="S507"/>
  <c r="T507"/>
  <c r="U507"/>
  <c r="V507"/>
  <c r="W507"/>
  <c r="X507"/>
  <c r="Y507"/>
  <c r="Z507"/>
  <c r="AA507"/>
  <c r="AB507"/>
  <c r="AC507"/>
  <c r="AD507"/>
  <c r="AE507"/>
  <c r="AF507"/>
  <c r="AG507"/>
  <c r="AH507"/>
  <c r="AI507"/>
  <c r="AJ507"/>
  <c r="AK507"/>
  <c r="AL507"/>
  <c r="AM507"/>
  <c r="AN507"/>
  <c r="AO507"/>
  <c r="AP507"/>
  <c r="D508"/>
  <c r="E508"/>
  <c r="F508"/>
  <c r="G508"/>
  <c r="H508"/>
  <c r="I508"/>
  <c r="J508"/>
  <c r="K508"/>
  <c r="L508"/>
  <c r="M508"/>
  <c r="N508"/>
  <c r="O508"/>
  <c r="P508"/>
  <c r="Q508"/>
  <c r="R508"/>
  <c r="S508"/>
  <c r="T508"/>
  <c r="U508"/>
  <c r="V508"/>
  <c r="W508"/>
  <c r="X508"/>
  <c r="Y508"/>
  <c r="Z508"/>
  <c r="AA508"/>
  <c r="AB508"/>
  <c r="AC508"/>
  <c r="AD508"/>
  <c r="AE508"/>
  <c r="AF508"/>
  <c r="AG508"/>
  <c r="AH508"/>
  <c r="AI508"/>
  <c r="AJ508"/>
  <c r="AK508"/>
  <c r="AL508"/>
  <c r="AM508"/>
  <c r="AN508"/>
  <c r="AO508"/>
  <c r="AP508"/>
  <c r="D509"/>
  <c r="E509"/>
  <c r="F509"/>
  <c r="G509"/>
  <c r="H509"/>
  <c r="I509"/>
  <c r="J509"/>
  <c r="K509"/>
  <c r="L509"/>
  <c r="M509"/>
  <c r="N509"/>
  <c r="O509"/>
  <c r="P509"/>
  <c r="Q509"/>
  <c r="R509"/>
  <c r="S509"/>
  <c r="T509"/>
  <c r="U509"/>
  <c r="V509"/>
  <c r="W509"/>
  <c r="X509"/>
  <c r="Y509"/>
  <c r="Z509"/>
  <c r="AA509"/>
  <c r="AB509"/>
  <c r="AC509"/>
  <c r="AD509"/>
  <c r="AE509"/>
  <c r="AF509"/>
  <c r="AG509"/>
  <c r="AH509"/>
  <c r="AI509"/>
  <c r="AJ509"/>
  <c r="AK509"/>
  <c r="AL509"/>
  <c r="AM509"/>
  <c r="AN509"/>
  <c r="AO509"/>
  <c r="AP509"/>
  <c r="D510"/>
  <c r="E510"/>
  <c r="F510"/>
  <c r="G510"/>
  <c r="H510"/>
  <c r="I510"/>
  <c r="J510"/>
  <c r="K510"/>
  <c r="L510"/>
  <c r="M510"/>
  <c r="N510"/>
  <c r="O510"/>
  <c r="P510"/>
  <c r="Q510"/>
  <c r="R510"/>
  <c r="S510"/>
  <c r="T510"/>
  <c r="U510"/>
  <c r="V510"/>
  <c r="W510"/>
  <c r="X510"/>
  <c r="Y510"/>
  <c r="Z510"/>
  <c r="AA510"/>
  <c r="AB510"/>
  <c r="AC510"/>
  <c r="AD510"/>
  <c r="AE510"/>
  <c r="AF510"/>
  <c r="AG510"/>
  <c r="AH510"/>
  <c r="AI510"/>
  <c r="AJ510"/>
  <c r="AK510"/>
  <c r="AL510"/>
  <c r="AM510"/>
  <c r="AN510"/>
  <c r="AO510"/>
  <c r="AP510"/>
  <c r="D511"/>
  <c r="E511"/>
  <c r="F511"/>
  <c r="G511"/>
  <c r="H511"/>
  <c r="I511"/>
  <c r="J511"/>
  <c r="K511"/>
  <c r="L511"/>
  <c r="M511"/>
  <c r="N511"/>
  <c r="O511"/>
  <c r="P511"/>
  <c r="Q511"/>
  <c r="R511"/>
  <c r="S511"/>
  <c r="T511"/>
  <c r="U511"/>
  <c r="V511"/>
  <c r="W511"/>
  <c r="X511"/>
  <c r="Y511"/>
  <c r="Z511"/>
  <c r="AA511"/>
  <c r="AB511"/>
  <c r="AC511"/>
  <c r="AD511"/>
  <c r="AE511"/>
  <c r="AF511"/>
  <c r="AG511"/>
  <c r="AH511"/>
  <c r="AI511"/>
  <c r="AJ511"/>
  <c r="AK511"/>
  <c r="AL511"/>
  <c r="AM511"/>
  <c r="AN511"/>
  <c r="AO511"/>
  <c r="AP511"/>
  <c r="D512"/>
  <c r="E512"/>
  <c r="F512"/>
  <c r="G512"/>
  <c r="H512"/>
  <c r="I512"/>
  <c r="J512"/>
  <c r="K512"/>
  <c r="L512"/>
  <c r="M512"/>
  <c r="N512"/>
  <c r="O512"/>
  <c r="P512"/>
  <c r="Q512"/>
  <c r="R512"/>
  <c r="S512"/>
  <c r="T512"/>
  <c r="U512"/>
  <c r="V512"/>
  <c r="W512"/>
  <c r="X512"/>
  <c r="Y512"/>
  <c r="Z512"/>
  <c r="AA512"/>
  <c r="AB512"/>
  <c r="AC512"/>
  <c r="AD512"/>
  <c r="AE512"/>
  <c r="AF512"/>
  <c r="AG512"/>
  <c r="AH512"/>
  <c r="AI512"/>
  <c r="AJ512"/>
  <c r="AK512"/>
  <c r="AL512"/>
  <c r="AM512"/>
  <c r="AN512"/>
  <c r="AO512"/>
  <c r="AP512"/>
  <c r="D513"/>
  <c r="E513"/>
  <c r="F513"/>
  <c r="G513"/>
  <c r="H513"/>
  <c r="I513"/>
  <c r="J513"/>
  <c r="K513"/>
  <c r="L513"/>
  <c r="M513"/>
  <c r="N513"/>
  <c r="O513"/>
  <c r="P513"/>
  <c r="Q513"/>
  <c r="R513"/>
  <c r="S513"/>
  <c r="T513"/>
  <c r="U513"/>
  <c r="V513"/>
  <c r="W513"/>
  <c r="X513"/>
  <c r="Y513"/>
  <c r="Z513"/>
  <c r="AA513"/>
  <c r="AB513"/>
  <c r="AC513"/>
  <c r="AD513"/>
  <c r="AE513"/>
  <c r="AF513"/>
  <c r="AG513"/>
  <c r="AH513"/>
  <c r="AI513"/>
  <c r="AJ513"/>
  <c r="AK513"/>
  <c r="AL513"/>
  <c r="AM513"/>
  <c r="AN513"/>
  <c r="AO513"/>
  <c r="AP513"/>
  <c r="D514"/>
  <c r="E514"/>
  <c r="F514"/>
  <c r="G514"/>
  <c r="H514"/>
  <c r="I514"/>
  <c r="J514"/>
  <c r="K514"/>
  <c r="L514"/>
  <c r="M514"/>
  <c r="N514"/>
  <c r="O514"/>
  <c r="P514"/>
  <c r="Q514"/>
  <c r="R514"/>
  <c r="S514"/>
  <c r="T514"/>
  <c r="U514"/>
  <c r="V514"/>
  <c r="W514"/>
  <c r="X514"/>
  <c r="Y514"/>
  <c r="Z514"/>
  <c r="AA514"/>
  <c r="AB514"/>
  <c r="AC514"/>
  <c r="AD514"/>
  <c r="AE514"/>
  <c r="AF514"/>
  <c r="AG514"/>
  <c r="AH514"/>
  <c r="AI514"/>
  <c r="AJ514"/>
  <c r="AK514"/>
  <c r="AL514"/>
  <c r="AM514"/>
  <c r="AN514"/>
  <c r="AO514"/>
  <c r="AP514"/>
  <c r="D515"/>
  <c r="E515"/>
  <c r="F515"/>
  <c r="G515"/>
  <c r="H515"/>
  <c r="I515"/>
  <c r="J515"/>
  <c r="K515"/>
  <c r="L515"/>
  <c r="M515"/>
  <c r="N515"/>
  <c r="O515"/>
  <c r="P515"/>
  <c r="Q515"/>
  <c r="R515"/>
  <c r="S515"/>
  <c r="T515"/>
  <c r="U515"/>
  <c r="V515"/>
  <c r="W515"/>
  <c r="X515"/>
  <c r="Y515"/>
  <c r="Z515"/>
  <c r="AA515"/>
  <c r="AB515"/>
  <c r="AC515"/>
  <c r="AD515"/>
  <c r="AE515"/>
  <c r="AF515"/>
  <c r="AG515"/>
  <c r="AH515"/>
  <c r="AI515"/>
  <c r="AJ515"/>
  <c r="AK515"/>
  <c r="AL515"/>
  <c r="AM515"/>
  <c r="AN515"/>
  <c r="AO515"/>
  <c r="AP515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484"/>
  <c r="C790" l="1"/>
  <c r="F53" i="1" l="1"/>
  <c r="D670" i="3" l="1"/>
  <c r="E670"/>
  <c r="F670"/>
  <c r="G670"/>
  <c r="H670"/>
  <c r="I670"/>
  <c r="J670"/>
  <c r="K670"/>
  <c r="L670"/>
  <c r="M670"/>
  <c r="N670"/>
  <c r="O670"/>
  <c r="P670"/>
  <c r="Q670"/>
  <c r="R670"/>
  <c r="S670"/>
  <c r="T670"/>
  <c r="U670"/>
  <c r="V670"/>
  <c r="W670"/>
  <c r="X670"/>
  <c r="Y670"/>
  <c r="Z670"/>
  <c r="AA670"/>
  <c r="AB670"/>
  <c r="AC670"/>
  <c r="AD670"/>
  <c r="AE670"/>
  <c r="AF670"/>
  <c r="AG670"/>
  <c r="AH670"/>
  <c r="AI670"/>
  <c r="AJ670"/>
  <c r="AK670"/>
  <c r="AL670"/>
  <c r="AM670"/>
  <c r="AN670"/>
  <c r="AO670"/>
  <c r="AP670"/>
  <c r="D671"/>
  <c r="E671"/>
  <c r="F671"/>
  <c r="G671"/>
  <c r="H671"/>
  <c r="I671"/>
  <c r="J671"/>
  <c r="K671"/>
  <c r="L671"/>
  <c r="M671"/>
  <c r="N671"/>
  <c r="O671"/>
  <c r="P671"/>
  <c r="Q671"/>
  <c r="R671"/>
  <c r="S671"/>
  <c r="T671"/>
  <c r="U671"/>
  <c r="V671"/>
  <c r="W671"/>
  <c r="X671"/>
  <c r="Y671"/>
  <c r="Z671"/>
  <c r="AA671"/>
  <c r="AB671"/>
  <c r="AC671"/>
  <c r="AD671"/>
  <c r="AE671"/>
  <c r="AF671"/>
  <c r="AG671"/>
  <c r="AH671"/>
  <c r="AI671"/>
  <c r="AJ671"/>
  <c r="AK671"/>
  <c r="AL671"/>
  <c r="AM671"/>
  <c r="AN671"/>
  <c r="AO671"/>
  <c r="AP671"/>
  <c r="D672"/>
  <c r="E672"/>
  <c r="F672"/>
  <c r="G672"/>
  <c r="H672"/>
  <c r="I672"/>
  <c r="J672"/>
  <c r="K672"/>
  <c r="L672"/>
  <c r="M672"/>
  <c r="N672"/>
  <c r="O672"/>
  <c r="P672"/>
  <c r="Q672"/>
  <c r="R672"/>
  <c r="S672"/>
  <c r="T672"/>
  <c r="U672"/>
  <c r="V672"/>
  <c r="W672"/>
  <c r="X672"/>
  <c r="Y672"/>
  <c r="Z672"/>
  <c r="AA672"/>
  <c r="AB672"/>
  <c r="AC672"/>
  <c r="AD672"/>
  <c r="AE672"/>
  <c r="AF672"/>
  <c r="AG672"/>
  <c r="AH672"/>
  <c r="AI672"/>
  <c r="AJ672"/>
  <c r="AK672"/>
  <c r="AL672"/>
  <c r="AM672"/>
  <c r="AN672"/>
  <c r="AO672"/>
  <c r="AP672"/>
  <c r="D673"/>
  <c r="E673"/>
  <c r="F673"/>
  <c r="G673"/>
  <c r="H673"/>
  <c r="I673"/>
  <c r="J673"/>
  <c r="K673"/>
  <c r="L673"/>
  <c r="M673"/>
  <c r="N673"/>
  <c r="O673"/>
  <c r="P673"/>
  <c r="Q673"/>
  <c r="R673"/>
  <c r="S673"/>
  <c r="T673"/>
  <c r="U673"/>
  <c r="V673"/>
  <c r="W673"/>
  <c r="X673"/>
  <c r="Y673"/>
  <c r="Z673"/>
  <c r="AA673"/>
  <c r="AB673"/>
  <c r="AC673"/>
  <c r="AD673"/>
  <c r="AE673"/>
  <c r="AF673"/>
  <c r="AG673"/>
  <c r="AH673"/>
  <c r="AI673"/>
  <c r="AJ673"/>
  <c r="AK673"/>
  <c r="AL673"/>
  <c r="AM673"/>
  <c r="AN673"/>
  <c r="AO673"/>
  <c r="AP673"/>
  <c r="D674"/>
  <c r="E674"/>
  <c r="F674"/>
  <c r="G674"/>
  <c r="H674"/>
  <c r="I674"/>
  <c r="J674"/>
  <c r="K674"/>
  <c r="L674"/>
  <c r="M674"/>
  <c r="N674"/>
  <c r="O674"/>
  <c r="P674"/>
  <c r="Q674"/>
  <c r="R674"/>
  <c r="S674"/>
  <c r="T674"/>
  <c r="U674"/>
  <c r="V674"/>
  <c r="W674"/>
  <c r="X674"/>
  <c r="Y674"/>
  <c r="Z674"/>
  <c r="AA674"/>
  <c r="AB674"/>
  <c r="AC674"/>
  <c r="AD674"/>
  <c r="AE674"/>
  <c r="AF674"/>
  <c r="AG674"/>
  <c r="AH674"/>
  <c r="AI674"/>
  <c r="AJ674"/>
  <c r="AK674"/>
  <c r="AL674"/>
  <c r="AM674"/>
  <c r="AN674"/>
  <c r="AO674"/>
  <c r="AP674"/>
  <c r="D675"/>
  <c r="E675"/>
  <c r="F675"/>
  <c r="G675"/>
  <c r="H675"/>
  <c r="I675"/>
  <c r="J675"/>
  <c r="K675"/>
  <c r="L675"/>
  <c r="M675"/>
  <c r="N675"/>
  <c r="O675"/>
  <c r="P675"/>
  <c r="Q675"/>
  <c r="R675"/>
  <c r="S675"/>
  <c r="T675"/>
  <c r="U675"/>
  <c r="V675"/>
  <c r="W675"/>
  <c r="X675"/>
  <c r="Y675"/>
  <c r="Z675"/>
  <c r="AA675"/>
  <c r="AB675"/>
  <c r="AC675"/>
  <c r="AD675"/>
  <c r="AE675"/>
  <c r="AF675"/>
  <c r="AG675"/>
  <c r="AH675"/>
  <c r="AI675"/>
  <c r="AJ675"/>
  <c r="AK675"/>
  <c r="AL675"/>
  <c r="AM675"/>
  <c r="AN675"/>
  <c r="AO675"/>
  <c r="AP675"/>
  <c r="D676"/>
  <c r="E676"/>
  <c r="F676"/>
  <c r="G676"/>
  <c r="H676"/>
  <c r="I676"/>
  <c r="J676"/>
  <c r="K676"/>
  <c r="L676"/>
  <c r="M676"/>
  <c r="N676"/>
  <c r="O676"/>
  <c r="P676"/>
  <c r="Q676"/>
  <c r="R676"/>
  <c r="S676"/>
  <c r="T676"/>
  <c r="U676"/>
  <c r="V676"/>
  <c r="W676"/>
  <c r="X676"/>
  <c r="Y676"/>
  <c r="Z676"/>
  <c r="AA676"/>
  <c r="AB676"/>
  <c r="AC676"/>
  <c r="AD676"/>
  <c r="AE676"/>
  <c r="AF676"/>
  <c r="AG676"/>
  <c r="AH676"/>
  <c r="AI676"/>
  <c r="AJ676"/>
  <c r="AK676"/>
  <c r="AL676"/>
  <c r="AM676"/>
  <c r="AN676"/>
  <c r="AO676"/>
  <c r="AP676"/>
  <c r="D677"/>
  <c r="E677"/>
  <c r="F677"/>
  <c r="G677"/>
  <c r="H677"/>
  <c r="I677"/>
  <c r="J677"/>
  <c r="K677"/>
  <c r="L677"/>
  <c r="M677"/>
  <c r="N677"/>
  <c r="O677"/>
  <c r="P677"/>
  <c r="Q677"/>
  <c r="R677"/>
  <c r="S677"/>
  <c r="T677"/>
  <c r="U677"/>
  <c r="V677"/>
  <c r="W677"/>
  <c r="X677"/>
  <c r="Y677"/>
  <c r="Z677"/>
  <c r="AA677"/>
  <c r="AB677"/>
  <c r="AC677"/>
  <c r="AD677"/>
  <c r="AE677"/>
  <c r="AF677"/>
  <c r="AG677"/>
  <c r="AH677"/>
  <c r="AI677"/>
  <c r="AJ677"/>
  <c r="AK677"/>
  <c r="AL677"/>
  <c r="AM677"/>
  <c r="AN677"/>
  <c r="AO677"/>
  <c r="AP677"/>
  <c r="D678"/>
  <c r="E678"/>
  <c r="F678"/>
  <c r="G678"/>
  <c r="H678"/>
  <c r="I678"/>
  <c r="J678"/>
  <c r="K678"/>
  <c r="L678"/>
  <c r="M678"/>
  <c r="N678"/>
  <c r="O678"/>
  <c r="P678"/>
  <c r="Q678"/>
  <c r="R678"/>
  <c r="S678"/>
  <c r="T678"/>
  <c r="U678"/>
  <c r="V678"/>
  <c r="W678"/>
  <c r="X678"/>
  <c r="Y678"/>
  <c r="Z678"/>
  <c r="AA678"/>
  <c r="AB678"/>
  <c r="AC678"/>
  <c r="AD678"/>
  <c r="AE678"/>
  <c r="AF678"/>
  <c r="AG678"/>
  <c r="AH678"/>
  <c r="AI678"/>
  <c r="AJ678"/>
  <c r="AK678"/>
  <c r="AL678"/>
  <c r="AM678"/>
  <c r="AN678"/>
  <c r="AO678"/>
  <c r="AP678"/>
  <c r="D679"/>
  <c r="E679"/>
  <c r="F679"/>
  <c r="G679"/>
  <c r="H679"/>
  <c r="I679"/>
  <c r="J679"/>
  <c r="K679"/>
  <c r="L679"/>
  <c r="M679"/>
  <c r="N679"/>
  <c r="O679"/>
  <c r="P679"/>
  <c r="Q679"/>
  <c r="R679"/>
  <c r="S679"/>
  <c r="T679"/>
  <c r="U679"/>
  <c r="V679"/>
  <c r="W679"/>
  <c r="X679"/>
  <c r="Y679"/>
  <c r="Z679"/>
  <c r="AA679"/>
  <c r="AB679"/>
  <c r="AC679"/>
  <c r="AD679"/>
  <c r="AE679"/>
  <c r="AF679"/>
  <c r="AG679"/>
  <c r="AH679"/>
  <c r="AI679"/>
  <c r="AJ679"/>
  <c r="AK679"/>
  <c r="AL679"/>
  <c r="AM679"/>
  <c r="AN679"/>
  <c r="AO679"/>
  <c r="AP679"/>
  <c r="D680"/>
  <c r="E680"/>
  <c r="F680"/>
  <c r="G680"/>
  <c r="H680"/>
  <c r="I680"/>
  <c r="J680"/>
  <c r="K680"/>
  <c r="L680"/>
  <c r="M680"/>
  <c r="N680"/>
  <c r="O680"/>
  <c r="P680"/>
  <c r="Q680"/>
  <c r="R680"/>
  <c r="S680"/>
  <c r="T680"/>
  <c r="U680"/>
  <c r="V680"/>
  <c r="W680"/>
  <c r="X680"/>
  <c r="Y680"/>
  <c r="Z680"/>
  <c r="AA680"/>
  <c r="AB680"/>
  <c r="AC680"/>
  <c r="AD680"/>
  <c r="AE680"/>
  <c r="AF680"/>
  <c r="AG680"/>
  <c r="AH680"/>
  <c r="AI680"/>
  <c r="AJ680"/>
  <c r="AK680"/>
  <c r="AL680"/>
  <c r="AM680"/>
  <c r="AN680"/>
  <c r="AO680"/>
  <c r="AP680"/>
  <c r="D681"/>
  <c r="E681"/>
  <c r="F681"/>
  <c r="G681"/>
  <c r="H681"/>
  <c r="I681"/>
  <c r="J681"/>
  <c r="K681"/>
  <c r="L681"/>
  <c r="M681"/>
  <c r="N681"/>
  <c r="O681"/>
  <c r="P681"/>
  <c r="Q681"/>
  <c r="R681"/>
  <c r="S681"/>
  <c r="T681"/>
  <c r="U681"/>
  <c r="V681"/>
  <c r="W681"/>
  <c r="X681"/>
  <c r="Y681"/>
  <c r="Z681"/>
  <c r="AA681"/>
  <c r="AB681"/>
  <c r="AC681"/>
  <c r="AD681"/>
  <c r="AE681"/>
  <c r="AF681"/>
  <c r="AG681"/>
  <c r="AH681"/>
  <c r="AI681"/>
  <c r="AJ681"/>
  <c r="AK681"/>
  <c r="AL681"/>
  <c r="AM681"/>
  <c r="AN681"/>
  <c r="AO681"/>
  <c r="AP681"/>
  <c r="D682"/>
  <c r="E682"/>
  <c r="F682"/>
  <c r="G682"/>
  <c r="H682"/>
  <c r="I682"/>
  <c r="J682"/>
  <c r="K682"/>
  <c r="L682"/>
  <c r="M682"/>
  <c r="N682"/>
  <c r="O682"/>
  <c r="P682"/>
  <c r="Q682"/>
  <c r="R682"/>
  <c r="S682"/>
  <c r="T682"/>
  <c r="U682"/>
  <c r="V682"/>
  <c r="W682"/>
  <c r="X682"/>
  <c r="Y682"/>
  <c r="Z682"/>
  <c r="AA682"/>
  <c r="AB682"/>
  <c r="AC682"/>
  <c r="AD682"/>
  <c r="AE682"/>
  <c r="AF682"/>
  <c r="AG682"/>
  <c r="AH682"/>
  <c r="AI682"/>
  <c r="AJ682"/>
  <c r="AK682"/>
  <c r="AL682"/>
  <c r="AM682"/>
  <c r="AN682"/>
  <c r="AO682"/>
  <c r="AP682"/>
  <c r="D683"/>
  <c r="E683"/>
  <c r="F683"/>
  <c r="G683"/>
  <c r="H683"/>
  <c r="I683"/>
  <c r="J683"/>
  <c r="K683"/>
  <c r="L683"/>
  <c r="M683"/>
  <c r="N683"/>
  <c r="O683"/>
  <c r="P683"/>
  <c r="Q683"/>
  <c r="R683"/>
  <c r="S683"/>
  <c r="T683"/>
  <c r="U683"/>
  <c r="V683"/>
  <c r="W683"/>
  <c r="X683"/>
  <c r="Y683"/>
  <c r="Z683"/>
  <c r="AA683"/>
  <c r="AB683"/>
  <c r="AC683"/>
  <c r="AD683"/>
  <c r="AE683"/>
  <c r="AF683"/>
  <c r="AG683"/>
  <c r="AH683"/>
  <c r="AI683"/>
  <c r="AJ683"/>
  <c r="AK683"/>
  <c r="AL683"/>
  <c r="AM683"/>
  <c r="AN683"/>
  <c r="AO683"/>
  <c r="AP683"/>
  <c r="D684"/>
  <c r="E684"/>
  <c r="F684"/>
  <c r="G684"/>
  <c r="H684"/>
  <c r="I684"/>
  <c r="J684"/>
  <c r="K684"/>
  <c r="L684"/>
  <c r="M684"/>
  <c r="N684"/>
  <c r="O684"/>
  <c r="P684"/>
  <c r="Q684"/>
  <c r="R684"/>
  <c r="S684"/>
  <c r="T684"/>
  <c r="U684"/>
  <c r="V684"/>
  <c r="W684"/>
  <c r="X684"/>
  <c r="Y684"/>
  <c r="Z684"/>
  <c r="AA684"/>
  <c r="AB684"/>
  <c r="AC684"/>
  <c r="AD684"/>
  <c r="AE684"/>
  <c r="AF684"/>
  <c r="AG684"/>
  <c r="AH684"/>
  <c r="AI684"/>
  <c r="AJ684"/>
  <c r="AK684"/>
  <c r="AL684"/>
  <c r="AM684"/>
  <c r="AN684"/>
  <c r="AO684"/>
  <c r="AP684"/>
  <c r="D685"/>
  <c r="E685"/>
  <c r="F685"/>
  <c r="G685"/>
  <c r="H685"/>
  <c r="I685"/>
  <c r="J685"/>
  <c r="K685"/>
  <c r="L685"/>
  <c r="M685"/>
  <c r="N685"/>
  <c r="O685"/>
  <c r="P685"/>
  <c r="Q685"/>
  <c r="R685"/>
  <c r="S685"/>
  <c r="T685"/>
  <c r="U685"/>
  <c r="V685"/>
  <c r="W685"/>
  <c r="X685"/>
  <c r="Y685"/>
  <c r="Z685"/>
  <c r="AA685"/>
  <c r="AB685"/>
  <c r="AC685"/>
  <c r="AD685"/>
  <c r="AE685"/>
  <c r="AF685"/>
  <c r="AG685"/>
  <c r="AH685"/>
  <c r="AI685"/>
  <c r="AJ685"/>
  <c r="AK685"/>
  <c r="AL685"/>
  <c r="AM685"/>
  <c r="AN685"/>
  <c r="AO685"/>
  <c r="AP685"/>
  <c r="D686"/>
  <c r="E686"/>
  <c r="F686"/>
  <c r="G686"/>
  <c r="H686"/>
  <c r="I686"/>
  <c r="J686"/>
  <c r="K686"/>
  <c r="L686"/>
  <c r="M686"/>
  <c r="N686"/>
  <c r="O686"/>
  <c r="P686"/>
  <c r="Q686"/>
  <c r="R686"/>
  <c r="S686"/>
  <c r="T686"/>
  <c r="U686"/>
  <c r="V686"/>
  <c r="W686"/>
  <c r="X686"/>
  <c r="Y686"/>
  <c r="Z686"/>
  <c r="AA686"/>
  <c r="AB686"/>
  <c r="AC686"/>
  <c r="AD686"/>
  <c r="AE686"/>
  <c r="AF686"/>
  <c r="AG686"/>
  <c r="AH686"/>
  <c r="AI686"/>
  <c r="AJ686"/>
  <c r="AK686"/>
  <c r="AL686"/>
  <c r="AM686"/>
  <c r="AN686"/>
  <c r="AO686"/>
  <c r="AP686"/>
  <c r="D687"/>
  <c r="E687"/>
  <c r="F687"/>
  <c r="G687"/>
  <c r="H687"/>
  <c r="I687"/>
  <c r="J687"/>
  <c r="K687"/>
  <c r="L687"/>
  <c r="M687"/>
  <c r="N687"/>
  <c r="O687"/>
  <c r="P687"/>
  <c r="Q687"/>
  <c r="R687"/>
  <c r="S687"/>
  <c r="T687"/>
  <c r="U687"/>
  <c r="V687"/>
  <c r="W687"/>
  <c r="X687"/>
  <c r="Y687"/>
  <c r="Z687"/>
  <c r="AA687"/>
  <c r="AB687"/>
  <c r="AC687"/>
  <c r="AD687"/>
  <c r="AE687"/>
  <c r="AF687"/>
  <c r="AG687"/>
  <c r="AH687"/>
  <c r="AI687"/>
  <c r="AJ687"/>
  <c r="AK687"/>
  <c r="AL687"/>
  <c r="AM687"/>
  <c r="AN687"/>
  <c r="AO687"/>
  <c r="AP687"/>
  <c r="D688"/>
  <c r="E688"/>
  <c r="F688"/>
  <c r="G688"/>
  <c r="H688"/>
  <c r="I688"/>
  <c r="J688"/>
  <c r="K688"/>
  <c r="L688"/>
  <c r="M688"/>
  <c r="N688"/>
  <c r="O688"/>
  <c r="P688"/>
  <c r="Q688"/>
  <c r="R688"/>
  <c r="S688"/>
  <c r="T688"/>
  <c r="U688"/>
  <c r="V688"/>
  <c r="W688"/>
  <c r="X688"/>
  <c r="Y688"/>
  <c r="Z688"/>
  <c r="AA688"/>
  <c r="AB688"/>
  <c r="AC688"/>
  <c r="AD688"/>
  <c r="AE688"/>
  <c r="AF688"/>
  <c r="AG688"/>
  <c r="AH688"/>
  <c r="AI688"/>
  <c r="AJ688"/>
  <c r="AK688"/>
  <c r="AL688"/>
  <c r="AM688"/>
  <c r="AN688"/>
  <c r="AO688"/>
  <c r="AP688"/>
  <c r="D689"/>
  <c r="E689"/>
  <c r="F689"/>
  <c r="G689"/>
  <c r="H689"/>
  <c r="I689"/>
  <c r="J689"/>
  <c r="K689"/>
  <c r="L689"/>
  <c r="M689"/>
  <c r="N689"/>
  <c r="O689"/>
  <c r="P689"/>
  <c r="Q689"/>
  <c r="R689"/>
  <c r="S689"/>
  <c r="T689"/>
  <c r="U689"/>
  <c r="V689"/>
  <c r="W689"/>
  <c r="X689"/>
  <c r="Y689"/>
  <c r="Z689"/>
  <c r="AA689"/>
  <c r="AB689"/>
  <c r="AC689"/>
  <c r="AD689"/>
  <c r="AE689"/>
  <c r="AF689"/>
  <c r="AG689"/>
  <c r="AH689"/>
  <c r="AI689"/>
  <c r="AJ689"/>
  <c r="AK689"/>
  <c r="AL689"/>
  <c r="AM689"/>
  <c r="AN689"/>
  <c r="AO689"/>
  <c r="AP689"/>
  <c r="D690"/>
  <c r="E690"/>
  <c r="F690"/>
  <c r="G690"/>
  <c r="H690"/>
  <c r="I690"/>
  <c r="J690"/>
  <c r="K690"/>
  <c r="L690"/>
  <c r="M690"/>
  <c r="N690"/>
  <c r="O690"/>
  <c r="P690"/>
  <c r="Q690"/>
  <c r="R690"/>
  <c r="S690"/>
  <c r="T690"/>
  <c r="U690"/>
  <c r="V690"/>
  <c r="W690"/>
  <c r="X690"/>
  <c r="Y690"/>
  <c r="Z690"/>
  <c r="AA690"/>
  <c r="AB690"/>
  <c r="AC690"/>
  <c r="AD690"/>
  <c r="AE690"/>
  <c r="AF690"/>
  <c r="AG690"/>
  <c r="AH690"/>
  <c r="AI690"/>
  <c r="AJ690"/>
  <c r="AK690"/>
  <c r="AL690"/>
  <c r="AM690"/>
  <c r="AN690"/>
  <c r="AO690"/>
  <c r="AP690"/>
  <c r="D691"/>
  <c r="E691"/>
  <c r="F691"/>
  <c r="G691"/>
  <c r="H691"/>
  <c r="I691"/>
  <c r="J691"/>
  <c r="K691"/>
  <c r="L691"/>
  <c r="M691"/>
  <c r="N691"/>
  <c r="O691"/>
  <c r="P691"/>
  <c r="Q691"/>
  <c r="R691"/>
  <c r="S691"/>
  <c r="T691"/>
  <c r="U691"/>
  <c r="V691"/>
  <c r="W691"/>
  <c r="X691"/>
  <c r="Y691"/>
  <c r="Z691"/>
  <c r="AA691"/>
  <c r="AB691"/>
  <c r="AC691"/>
  <c r="AD691"/>
  <c r="AE691"/>
  <c r="AF691"/>
  <c r="AG691"/>
  <c r="AH691"/>
  <c r="AI691"/>
  <c r="AJ691"/>
  <c r="AK691"/>
  <c r="AL691"/>
  <c r="AM691"/>
  <c r="AN691"/>
  <c r="AO691"/>
  <c r="AP691"/>
  <c r="D692"/>
  <c r="E692"/>
  <c r="F692"/>
  <c r="G692"/>
  <c r="H692"/>
  <c r="I692"/>
  <c r="J692"/>
  <c r="K692"/>
  <c r="L692"/>
  <c r="M692"/>
  <c r="N692"/>
  <c r="O692"/>
  <c r="P692"/>
  <c r="Q692"/>
  <c r="R692"/>
  <c r="S692"/>
  <c r="T692"/>
  <c r="U692"/>
  <c r="V692"/>
  <c r="W692"/>
  <c r="X692"/>
  <c r="Y692"/>
  <c r="Z692"/>
  <c r="AA692"/>
  <c r="AB692"/>
  <c r="AC692"/>
  <c r="AD692"/>
  <c r="AE692"/>
  <c r="AF692"/>
  <c r="AG692"/>
  <c r="AH692"/>
  <c r="AI692"/>
  <c r="AJ692"/>
  <c r="AK692"/>
  <c r="AL692"/>
  <c r="AM692"/>
  <c r="AN692"/>
  <c r="AO692"/>
  <c r="AP692"/>
  <c r="D693"/>
  <c r="E693"/>
  <c r="F693"/>
  <c r="G693"/>
  <c r="H693"/>
  <c r="I693"/>
  <c r="J693"/>
  <c r="K693"/>
  <c r="L693"/>
  <c r="M693"/>
  <c r="N693"/>
  <c r="O693"/>
  <c r="P693"/>
  <c r="Q693"/>
  <c r="R693"/>
  <c r="S693"/>
  <c r="T693"/>
  <c r="U693"/>
  <c r="V693"/>
  <c r="W693"/>
  <c r="X693"/>
  <c r="Y693"/>
  <c r="Z693"/>
  <c r="AA693"/>
  <c r="AB693"/>
  <c r="AC693"/>
  <c r="AD693"/>
  <c r="AE693"/>
  <c r="AF693"/>
  <c r="AG693"/>
  <c r="AH693"/>
  <c r="AI693"/>
  <c r="AJ693"/>
  <c r="AK693"/>
  <c r="AL693"/>
  <c r="AM693"/>
  <c r="AN693"/>
  <c r="AO693"/>
  <c r="AP693"/>
  <c r="D694"/>
  <c r="E694"/>
  <c r="F694"/>
  <c r="G694"/>
  <c r="H694"/>
  <c r="I694"/>
  <c r="J694"/>
  <c r="K694"/>
  <c r="L694"/>
  <c r="M694"/>
  <c r="N694"/>
  <c r="O694"/>
  <c r="P694"/>
  <c r="Q694"/>
  <c r="R694"/>
  <c r="S694"/>
  <c r="T694"/>
  <c r="U694"/>
  <c r="V694"/>
  <c r="W694"/>
  <c r="X694"/>
  <c r="Y694"/>
  <c r="Z694"/>
  <c r="AA694"/>
  <c r="AB694"/>
  <c r="AC694"/>
  <c r="AD694"/>
  <c r="AE694"/>
  <c r="AF694"/>
  <c r="AG694"/>
  <c r="AH694"/>
  <c r="AI694"/>
  <c r="AJ694"/>
  <c r="AK694"/>
  <c r="AL694"/>
  <c r="AM694"/>
  <c r="AN694"/>
  <c r="AO694"/>
  <c r="AP694"/>
  <c r="D695"/>
  <c r="E695"/>
  <c r="F695"/>
  <c r="G695"/>
  <c r="H695"/>
  <c r="I695"/>
  <c r="J695"/>
  <c r="K695"/>
  <c r="L695"/>
  <c r="M695"/>
  <c r="N695"/>
  <c r="O695"/>
  <c r="P695"/>
  <c r="Q695"/>
  <c r="R695"/>
  <c r="S695"/>
  <c r="T695"/>
  <c r="U695"/>
  <c r="V695"/>
  <c r="W695"/>
  <c r="X695"/>
  <c r="Y695"/>
  <c r="Z695"/>
  <c r="AA695"/>
  <c r="AB695"/>
  <c r="AC695"/>
  <c r="AD695"/>
  <c r="AE695"/>
  <c r="AF695"/>
  <c r="AG695"/>
  <c r="AH695"/>
  <c r="AI695"/>
  <c r="AJ695"/>
  <c r="AK695"/>
  <c r="AL695"/>
  <c r="AM695"/>
  <c r="AN695"/>
  <c r="AO695"/>
  <c r="AP695"/>
  <c r="D696"/>
  <c r="E696"/>
  <c r="F696"/>
  <c r="G696"/>
  <c r="H696"/>
  <c r="I696"/>
  <c r="J696"/>
  <c r="K696"/>
  <c r="L696"/>
  <c r="M696"/>
  <c r="N696"/>
  <c r="O696"/>
  <c r="P696"/>
  <c r="Q696"/>
  <c r="R696"/>
  <c r="S696"/>
  <c r="T696"/>
  <c r="U696"/>
  <c r="V696"/>
  <c r="W696"/>
  <c r="X696"/>
  <c r="Y696"/>
  <c r="Z696"/>
  <c r="AA696"/>
  <c r="AB696"/>
  <c r="AC696"/>
  <c r="AD696"/>
  <c r="AE696"/>
  <c r="AF696"/>
  <c r="AG696"/>
  <c r="AH696"/>
  <c r="AI696"/>
  <c r="AJ696"/>
  <c r="AK696"/>
  <c r="AL696"/>
  <c r="AM696"/>
  <c r="AN696"/>
  <c r="AO696"/>
  <c r="AP696"/>
  <c r="D697"/>
  <c r="E697"/>
  <c r="F697"/>
  <c r="G697"/>
  <c r="H697"/>
  <c r="I697"/>
  <c r="J697"/>
  <c r="K697"/>
  <c r="L697"/>
  <c r="M697"/>
  <c r="N697"/>
  <c r="O697"/>
  <c r="P697"/>
  <c r="Q697"/>
  <c r="R697"/>
  <c r="S697"/>
  <c r="T697"/>
  <c r="U697"/>
  <c r="V697"/>
  <c r="W697"/>
  <c r="X697"/>
  <c r="Y697"/>
  <c r="Z697"/>
  <c r="AA697"/>
  <c r="AB697"/>
  <c r="AC697"/>
  <c r="AD697"/>
  <c r="AE697"/>
  <c r="AF697"/>
  <c r="AG697"/>
  <c r="AH697"/>
  <c r="AI697"/>
  <c r="AJ697"/>
  <c r="AK697"/>
  <c r="AL697"/>
  <c r="AM697"/>
  <c r="AN697"/>
  <c r="AO697"/>
  <c r="AP697"/>
  <c r="D698"/>
  <c r="E698"/>
  <c r="F698"/>
  <c r="G698"/>
  <c r="H698"/>
  <c r="I698"/>
  <c r="J698"/>
  <c r="K698"/>
  <c r="L698"/>
  <c r="M698"/>
  <c r="N698"/>
  <c r="O698"/>
  <c r="P698"/>
  <c r="Q698"/>
  <c r="R698"/>
  <c r="S698"/>
  <c r="T698"/>
  <c r="U698"/>
  <c r="V698"/>
  <c r="W698"/>
  <c r="X698"/>
  <c r="Y698"/>
  <c r="Z698"/>
  <c r="AA698"/>
  <c r="AB698"/>
  <c r="AC698"/>
  <c r="AD698"/>
  <c r="AE698"/>
  <c r="AF698"/>
  <c r="AG698"/>
  <c r="AH698"/>
  <c r="AI698"/>
  <c r="AJ698"/>
  <c r="AK698"/>
  <c r="AL698"/>
  <c r="AM698"/>
  <c r="AN698"/>
  <c r="AO698"/>
  <c r="AP698"/>
  <c r="D699"/>
  <c r="E699"/>
  <c r="F699"/>
  <c r="G699"/>
  <c r="H699"/>
  <c r="I699"/>
  <c r="J699"/>
  <c r="K699"/>
  <c r="L699"/>
  <c r="M699"/>
  <c r="N699"/>
  <c r="O699"/>
  <c r="P699"/>
  <c r="Q699"/>
  <c r="R699"/>
  <c r="S699"/>
  <c r="T699"/>
  <c r="U699"/>
  <c r="V699"/>
  <c r="W699"/>
  <c r="X699"/>
  <c r="Y699"/>
  <c r="Z699"/>
  <c r="AA699"/>
  <c r="AB699"/>
  <c r="AC699"/>
  <c r="AD699"/>
  <c r="AE699"/>
  <c r="AF699"/>
  <c r="AG699"/>
  <c r="AH699"/>
  <c r="AI699"/>
  <c r="AJ699"/>
  <c r="AK699"/>
  <c r="AL699"/>
  <c r="AM699"/>
  <c r="AN699"/>
  <c r="AO699"/>
  <c r="AP699"/>
  <c r="D700"/>
  <c r="E700"/>
  <c r="F700"/>
  <c r="G700"/>
  <c r="H700"/>
  <c r="I700"/>
  <c r="J700"/>
  <c r="K700"/>
  <c r="L700"/>
  <c r="M700"/>
  <c r="N700"/>
  <c r="O700"/>
  <c r="P700"/>
  <c r="Q700"/>
  <c r="R700"/>
  <c r="S700"/>
  <c r="T700"/>
  <c r="U700"/>
  <c r="V700"/>
  <c r="W700"/>
  <c r="X700"/>
  <c r="Y700"/>
  <c r="Z700"/>
  <c r="AA700"/>
  <c r="AB700"/>
  <c r="AC700"/>
  <c r="AD700"/>
  <c r="AE700"/>
  <c r="AF700"/>
  <c r="AG700"/>
  <c r="AH700"/>
  <c r="AI700"/>
  <c r="AJ700"/>
  <c r="AK700"/>
  <c r="AL700"/>
  <c r="AM700"/>
  <c r="AN700"/>
  <c r="AO700"/>
  <c r="AP700"/>
  <c r="D701"/>
  <c r="E701"/>
  <c r="F701"/>
  <c r="G701"/>
  <c r="H701"/>
  <c r="I701"/>
  <c r="J701"/>
  <c r="K701"/>
  <c r="L701"/>
  <c r="M701"/>
  <c r="N701"/>
  <c r="O701"/>
  <c r="P701"/>
  <c r="Q701"/>
  <c r="R701"/>
  <c r="S701"/>
  <c r="T701"/>
  <c r="U701"/>
  <c r="V701"/>
  <c r="W701"/>
  <c r="X701"/>
  <c r="Y701"/>
  <c r="Z701"/>
  <c r="AA701"/>
  <c r="AB701"/>
  <c r="AC701"/>
  <c r="AD701"/>
  <c r="AE701"/>
  <c r="AF701"/>
  <c r="AG701"/>
  <c r="AH701"/>
  <c r="AI701"/>
  <c r="AJ701"/>
  <c r="AK701"/>
  <c r="AL701"/>
  <c r="AM701"/>
  <c r="AN701"/>
  <c r="AO701"/>
  <c r="AP701"/>
  <c r="D702"/>
  <c r="E702"/>
  <c r="F702"/>
  <c r="G702"/>
  <c r="H702"/>
  <c r="I702"/>
  <c r="J702"/>
  <c r="K702"/>
  <c r="L702"/>
  <c r="M702"/>
  <c r="N702"/>
  <c r="O702"/>
  <c r="P702"/>
  <c r="Q702"/>
  <c r="R702"/>
  <c r="S702"/>
  <c r="T702"/>
  <c r="U702"/>
  <c r="V702"/>
  <c r="W702"/>
  <c r="X702"/>
  <c r="Y702"/>
  <c r="Z702"/>
  <c r="AA702"/>
  <c r="AB702"/>
  <c r="AC702"/>
  <c r="AD702"/>
  <c r="AE702"/>
  <c r="AF702"/>
  <c r="AG702"/>
  <c r="AH702"/>
  <c r="AI702"/>
  <c r="AJ702"/>
  <c r="AK702"/>
  <c r="AL702"/>
  <c r="AM702"/>
  <c r="AN702"/>
  <c r="AO702"/>
  <c r="AP702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670"/>
  <c r="D741"/>
  <c r="E741"/>
  <c r="F741"/>
  <c r="G741"/>
  <c r="H741"/>
  <c r="I741"/>
  <c r="J741"/>
  <c r="K741"/>
  <c r="L741"/>
  <c r="M741"/>
  <c r="N741"/>
  <c r="O741"/>
  <c r="P741"/>
  <c r="Q741"/>
  <c r="R741"/>
  <c r="S741"/>
  <c r="T741"/>
  <c r="U741"/>
  <c r="V741"/>
  <c r="W741"/>
  <c r="X741"/>
  <c r="Y741"/>
  <c r="Z741"/>
  <c r="AA741"/>
  <c r="AB741"/>
  <c r="AC741"/>
  <c r="AD741"/>
  <c r="AE741"/>
  <c r="AF741"/>
  <c r="AG741"/>
  <c r="AH741"/>
  <c r="AI741"/>
  <c r="AJ741"/>
  <c r="AK741"/>
  <c r="AL741"/>
  <c r="AM741"/>
  <c r="AN741"/>
  <c r="AO741"/>
  <c r="AP741"/>
  <c r="AQ741"/>
  <c r="C741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42"/>
  <c r="D705"/>
  <c r="E705"/>
  <c r="F705"/>
  <c r="G705"/>
  <c r="H705"/>
  <c r="I705"/>
  <c r="J705"/>
  <c r="K705"/>
  <c r="L705"/>
  <c r="M705"/>
  <c r="N705"/>
  <c r="O705"/>
  <c r="P705"/>
  <c r="Q705"/>
  <c r="R705"/>
  <c r="S705"/>
  <c r="T705"/>
  <c r="U705"/>
  <c r="V705"/>
  <c r="W705"/>
  <c r="X705"/>
  <c r="Y705"/>
  <c r="Z705"/>
  <c r="AA705"/>
  <c r="AB705"/>
  <c r="AC705"/>
  <c r="AD705"/>
  <c r="AE705"/>
  <c r="AF705"/>
  <c r="AG705"/>
  <c r="AH705"/>
  <c r="AI705"/>
  <c r="AJ705"/>
  <c r="AK705"/>
  <c r="AL705"/>
  <c r="AM705"/>
  <c r="AN705"/>
  <c r="AO705"/>
  <c r="AP705"/>
  <c r="AQ705"/>
  <c r="C705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06"/>
  <c r="AQ774"/>
  <c r="AQ773"/>
  <c r="AQ772"/>
  <c r="AQ771"/>
  <c r="AQ770"/>
  <c r="AQ769"/>
  <c r="AQ768"/>
  <c r="AQ767"/>
  <c r="AQ766"/>
  <c r="AQ765"/>
  <c r="AQ764"/>
  <c r="AQ763"/>
  <c r="AQ762"/>
  <c r="AQ761"/>
  <c r="AQ760"/>
  <c r="AQ759"/>
  <c r="AQ758"/>
  <c r="AQ757"/>
  <c r="AQ756"/>
  <c r="AQ755"/>
  <c r="AQ754"/>
  <c r="AQ753"/>
  <c r="AQ752"/>
  <c r="AQ751"/>
  <c r="AQ750"/>
  <c r="AQ749"/>
  <c r="AQ748"/>
  <c r="AQ747"/>
  <c r="AQ746"/>
  <c r="AQ745"/>
  <c r="AQ744"/>
  <c r="AQ743"/>
  <c r="AQ742"/>
  <c r="AQ738"/>
  <c r="AQ737"/>
  <c r="AQ701" s="1"/>
  <c r="AQ736"/>
  <c r="AQ735"/>
  <c r="AQ699" s="1"/>
  <c r="AQ734"/>
  <c r="AQ733"/>
  <c r="AQ697" s="1"/>
  <c r="AQ732"/>
  <c r="AQ731"/>
  <c r="AQ695" s="1"/>
  <c r="AQ730"/>
  <c r="AQ729"/>
  <c r="AQ693" s="1"/>
  <c r="AQ728"/>
  <c r="AQ727"/>
  <c r="AQ691" s="1"/>
  <c r="AQ726"/>
  <c r="AQ725"/>
  <c r="AQ689" s="1"/>
  <c r="AQ724"/>
  <c r="AQ723"/>
  <c r="AQ687" s="1"/>
  <c r="AQ722"/>
  <c r="AQ721"/>
  <c r="AQ685" s="1"/>
  <c r="AQ720"/>
  <c r="AQ684" s="1"/>
  <c r="AQ719"/>
  <c r="AQ683" s="1"/>
  <c r="AQ718"/>
  <c r="AQ682" s="1"/>
  <c r="AQ717"/>
  <c r="AQ681" s="1"/>
  <c r="AQ716"/>
  <c r="AQ680" s="1"/>
  <c r="AQ715"/>
  <c r="AQ679" s="1"/>
  <c r="AQ714"/>
  <c r="AQ678" s="1"/>
  <c r="AQ713"/>
  <c r="AQ677" s="1"/>
  <c r="AQ712"/>
  <c r="AQ676" s="1"/>
  <c r="AQ711"/>
  <c r="AQ675" s="1"/>
  <c r="AQ710"/>
  <c r="AQ674" s="1"/>
  <c r="AQ709"/>
  <c r="AQ673" s="1"/>
  <c r="AQ708"/>
  <c r="AQ672" s="1"/>
  <c r="AQ707"/>
  <c r="AQ671" s="1"/>
  <c r="AQ706"/>
  <c r="AQ670" s="1"/>
  <c r="D559"/>
  <c r="E559"/>
  <c r="F559"/>
  <c r="G559"/>
  <c r="H559"/>
  <c r="I559"/>
  <c r="J559"/>
  <c r="K559"/>
  <c r="L559"/>
  <c r="M559"/>
  <c r="N559"/>
  <c r="O559"/>
  <c r="P559"/>
  <c r="Q559"/>
  <c r="R559"/>
  <c r="S559"/>
  <c r="T559"/>
  <c r="U559"/>
  <c r="V559"/>
  <c r="W559"/>
  <c r="X559"/>
  <c r="Y559"/>
  <c r="Z559"/>
  <c r="AA559"/>
  <c r="AB559"/>
  <c r="AC559"/>
  <c r="AD559"/>
  <c r="AE559"/>
  <c r="AF559"/>
  <c r="AG559"/>
  <c r="AH559"/>
  <c r="AI559"/>
  <c r="AJ559"/>
  <c r="AK559"/>
  <c r="AL559"/>
  <c r="AM559"/>
  <c r="AN559"/>
  <c r="AO559"/>
  <c r="AP559"/>
  <c r="D560"/>
  <c r="E560"/>
  <c r="F560"/>
  <c r="G560"/>
  <c r="H560"/>
  <c r="I560"/>
  <c r="J560"/>
  <c r="K560"/>
  <c r="L560"/>
  <c r="M560"/>
  <c r="N560"/>
  <c r="O560"/>
  <c r="P560"/>
  <c r="Q560"/>
  <c r="R560"/>
  <c r="S560"/>
  <c r="T560"/>
  <c r="U560"/>
  <c r="V560"/>
  <c r="W560"/>
  <c r="X560"/>
  <c r="Y560"/>
  <c r="Z560"/>
  <c r="AA560"/>
  <c r="AB560"/>
  <c r="AC560"/>
  <c r="AD560"/>
  <c r="AE560"/>
  <c r="AF560"/>
  <c r="AG560"/>
  <c r="AH560"/>
  <c r="AI560"/>
  <c r="AJ560"/>
  <c r="AK560"/>
  <c r="AL560"/>
  <c r="AM560"/>
  <c r="AN560"/>
  <c r="AO560"/>
  <c r="AP560"/>
  <c r="D561"/>
  <c r="E561"/>
  <c r="F561"/>
  <c r="G561"/>
  <c r="H561"/>
  <c r="I561"/>
  <c r="J561"/>
  <c r="K561"/>
  <c r="L561"/>
  <c r="M561"/>
  <c r="N561"/>
  <c r="O561"/>
  <c r="P561"/>
  <c r="Q561"/>
  <c r="R561"/>
  <c r="S561"/>
  <c r="T561"/>
  <c r="U561"/>
  <c r="V561"/>
  <c r="W561"/>
  <c r="X561"/>
  <c r="Y561"/>
  <c r="Z561"/>
  <c r="AA561"/>
  <c r="AB561"/>
  <c r="AC561"/>
  <c r="AD561"/>
  <c r="AE561"/>
  <c r="AF561"/>
  <c r="AG561"/>
  <c r="AH561"/>
  <c r="AI561"/>
  <c r="AJ561"/>
  <c r="AK561"/>
  <c r="AL561"/>
  <c r="AM561"/>
  <c r="AN561"/>
  <c r="AO561"/>
  <c r="AP561"/>
  <c r="D562"/>
  <c r="E562"/>
  <c r="F562"/>
  <c r="G562"/>
  <c r="H562"/>
  <c r="I562"/>
  <c r="J562"/>
  <c r="K562"/>
  <c r="L562"/>
  <c r="M562"/>
  <c r="N562"/>
  <c r="O562"/>
  <c r="P562"/>
  <c r="Q562"/>
  <c r="R562"/>
  <c r="S562"/>
  <c r="T562"/>
  <c r="U562"/>
  <c r="V562"/>
  <c r="W562"/>
  <c r="X562"/>
  <c r="Y562"/>
  <c r="Z562"/>
  <c r="AA562"/>
  <c r="AB562"/>
  <c r="AC562"/>
  <c r="AD562"/>
  <c r="AE562"/>
  <c r="AF562"/>
  <c r="AG562"/>
  <c r="AH562"/>
  <c r="AI562"/>
  <c r="AJ562"/>
  <c r="AK562"/>
  <c r="AL562"/>
  <c r="AM562"/>
  <c r="AN562"/>
  <c r="AO562"/>
  <c r="AP562"/>
  <c r="D563"/>
  <c r="E563"/>
  <c r="F563"/>
  <c r="G563"/>
  <c r="H563"/>
  <c r="I563"/>
  <c r="J563"/>
  <c r="K563"/>
  <c r="L563"/>
  <c r="M563"/>
  <c r="N563"/>
  <c r="O563"/>
  <c r="P563"/>
  <c r="Q563"/>
  <c r="R563"/>
  <c r="S563"/>
  <c r="T563"/>
  <c r="U563"/>
  <c r="V563"/>
  <c r="W563"/>
  <c r="X563"/>
  <c r="Y563"/>
  <c r="Z563"/>
  <c r="AA563"/>
  <c r="AB563"/>
  <c r="AC563"/>
  <c r="AD563"/>
  <c r="AE563"/>
  <c r="AF563"/>
  <c r="AG563"/>
  <c r="AH563"/>
  <c r="AI563"/>
  <c r="AJ563"/>
  <c r="AK563"/>
  <c r="AL563"/>
  <c r="AM563"/>
  <c r="AN563"/>
  <c r="AO563"/>
  <c r="AP563"/>
  <c r="D564"/>
  <c r="E564"/>
  <c r="F564"/>
  <c r="G564"/>
  <c r="H564"/>
  <c r="I564"/>
  <c r="J564"/>
  <c r="K564"/>
  <c r="L564"/>
  <c r="M564"/>
  <c r="N564"/>
  <c r="O564"/>
  <c r="P564"/>
  <c r="Q564"/>
  <c r="R564"/>
  <c r="S564"/>
  <c r="T564"/>
  <c r="U564"/>
  <c r="V564"/>
  <c r="W564"/>
  <c r="X564"/>
  <c r="Y564"/>
  <c r="Z564"/>
  <c r="AA564"/>
  <c r="AB564"/>
  <c r="AC564"/>
  <c r="AD564"/>
  <c r="AE564"/>
  <c r="AF564"/>
  <c r="AG564"/>
  <c r="AH564"/>
  <c r="AI564"/>
  <c r="AJ564"/>
  <c r="AK564"/>
  <c r="AL564"/>
  <c r="AM564"/>
  <c r="AN564"/>
  <c r="AO564"/>
  <c r="AP564"/>
  <c r="D565"/>
  <c r="E565"/>
  <c r="F565"/>
  <c r="G565"/>
  <c r="H565"/>
  <c r="I565"/>
  <c r="J565"/>
  <c r="K565"/>
  <c r="L565"/>
  <c r="M565"/>
  <c r="N565"/>
  <c r="O565"/>
  <c r="P565"/>
  <c r="Q565"/>
  <c r="R565"/>
  <c r="S565"/>
  <c r="T565"/>
  <c r="U565"/>
  <c r="V565"/>
  <c r="W565"/>
  <c r="X565"/>
  <c r="Y565"/>
  <c r="Z565"/>
  <c r="AA565"/>
  <c r="AB565"/>
  <c r="AC565"/>
  <c r="AD565"/>
  <c r="AE565"/>
  <c r="AF565"/>
  <c r="AG565"/>
  <c r="AH565"/>
  <c r="AI565"/>
  <c r="AJ565"/>
  <c r="AK565"/>
  <c r="AL565"/>
  <c r="AM565"/>
  <c r="AN565"/>
  <c r="AO565"/>
  <c r="AP565"/>
  <c r="D566"/>
  <c r="E566"/>
  <c r="F566"/>
  <c r="G566"/>
  <c r="H566"/>
  <c r="I566"/>
  <c r="J566"/>
  <c r="K566"/>
  <c r="L566"/>
  <c r="M566"/>
  <c r="N566"/>
  <c r="O566"/>
  <c r="P566"/>
  <c r="Q566"/>
  <c r="R566"/>
  <c r="S566"/>
  <c r="T566"/>
  <c r="U566"/>
  <c r="V566"/>
  <c r="W566"/>
  <c r="X566"/>
  <c r="Y566"/>
  <c r="Z566"/>
  <c r="AA566"/>
  <c r="AB566"/>
  <c r="AC566"/>
  <c r="AD566"/>
  <c r="AE566"/>
  <c r="AF566"/>
  <c r="AG566"/>
  <c r="AH566"/>
  <c r="AI566"/>
  <c r="AJ566"/>
  <c r="AK566"/>
  <c r="AL566"/>
  <c r="AM566"/>
  <c r="AN566"/>
  <c r="AO566"/>
  <c r="AP566"/>
  <c r="D567"/>
  <c r="E567"/>
  <c r="F567"/>
  <c r="G567"/>
  <c r="H567"/>
  <c r="I567"/>
  <c r="J567"/>
  <c r="K567"/>
  <c r="L567"/>
  <c r="M567"/>
  <c r="N567"/>
  <c r="O567"/>
  <c r="P567"/>
  <c r="Q567"/>
  <c r="R567"/>
  <c r="S567"/>
  <c r="T567"/>
  <c r="U567"/>
  <c r="V567"/>
  <c r="W567"/>
  <c r="X567"/>
  <c r="Y567"/>
  <c r="Z567"/>
  <c r="AA567"/>
  <c r="AB567"/>
  <c r="AC567"/>
  <c r="AD567"/>
  <c r="AE567"/>
  <c r="AF567"/>
  <c r="AG567"/>
  <c r="AH567"/>
  <c r="AI567"/>
  <c r="AJ567"/>
  <c r="AK567"/>
  <c r="AL567"/>
  <c r="AM567"/>
  <c r="AN567"/>
  <c r="AO567"/>
  <c r="AP567"/>
  <c r="D568"/>
  <c r="E568"/>
  <c r="F568"/>
  <c r="G568"/>
  <c r="H568"/>
  <c r="I568"/>
  <c r="J568"/>
  <c r="K568"/>
  <c r="L568"/>
  <c r="M568"/>
  <c r="N568"/>
  <c r="O568"/>
  <c r="P568"/>
  <c r="Q568"/>
  <c r="R568"/>
  <c r="S568"/>
  <c r="T568"/>
  <c r="U568"/>
  <c r="V568"/>
  <c r="W568"/>
  <c r="X568"/>
  <c r="Y568"/>
  <c r="Z568"/>
  <c r="AA568"/>
  <c r="AB568"/>
  <c r="AC568"/>
  <c r="AD568"/>
  <c r="AE568"/>
  <c r="AF568"/>
  <c r="AG568"/>
  <c r="AH568"/>
  <c r="AI568"/>
  <c r="AJ568"/>
  <c r="AK568"/>
  <c r="AL568"/>
  <c r="AM568"/>
  <c r="AN568"/>
  <c r="AO568"/>
  <c r="AP568"/>
  <c r="D569"/>
  <c r="E569"/>
  <c r="F569"/>
  <c r="G569"/>
  <c r="H569"/>
  <c r="I569"/>
  <c r="J569"/>
  <c r="K569"/>
  <c r="L569"/>
  <c r="M569"/>
  <c r="N569"/>
  <c r="O569"/>
  <c r="P569"/>
  <c r="Q569"/>
  <c r="R569"/>
  <c r="S569"/>
  <c r="T569"/>
  <c r="U569"/>
  <c r="V569"/>
  <c r="W569"/>
  <c r="X569"/>
  <c r="Y569"/>
  <c r="Z569"/>
  <c r="AA569"/>
  <c r="AB569"/>
  <c r="AC569"/>
  <c r="AD569"/>
  <c r="AE569"/>
  <c r="AF569"/>
  <c r="AG569"/>
  <c r="AH569"/>
  <c r="AI569"/>
  <c r="AJ569"/>
  <c r="AK569"/>
  <c r="AL569"/>
  <c r="AM569"/>
  <c r="AN569"/>
  <c r="AO569"/>
  <c r="AP569"/>
  <c r="D570"/>
  <c r="E570"/>
  <c r="F570"/>
  <c r="G570"/>
  <c r="H570"/>
  <c r="I570"/>
  <c r="J570"/>
  <c r="K570"/>
  <c r="L570"/>
  <c r="M570"/>
  <c r="N570"/>
  <c r="O570"/>
  <c r="P570"/>
  <c r="Q570"/>
  <c r="R570"/>
  <c r="S570"/>
  <c r="T570"/>
  <c r="U570"/>
  <c r="V570"/>
  <c r="W570"/>
  <c r="X570"/>
  <c r="Y570"/>
  <c r="Z570"/>
  <c r="AA570"/>
  <c r="AB570"/>
  <c r="AC570"/>
  <c r="AD570"/>
  <c r="AE570"/>
  <c r="AF570"/>
  <c r="AG570"/>
  <c r="AH570"/>
  <c r="AI570"/>
  <c r="AJ570"/>
  <c r="AK570"/>
  <c r="AL570"/>
  <c r="AM570"/>
  <c r="AN570"/>
  <c r="AO570"/>
  <c r="AP570"/>
  <c r="D571"/>
  <c r="E571"/>
  <c r="F571"/>
  <c r="G571"/>
  <c r="H571"/>
  <c r="I571"/>
  <c r="J571"/>
  <c r="K571"/>
  <c r="L571"/>
  <c r="M571"/>
  <c r="N571"/>
  <c r="O571"/>
  <c r="P571"/>
  <c r="Q571"/>
  <c r="R571"/>
  <c r="S571"/>
  <c r="T571"/>
  <c r="U571"/>
  <c r="V571"/>
  <c r="W571"/>
  <c r="X571"/>
  <c r="Y571"/>
  <c r="Z571"/>
  <c r="AA571"/>
  <c r="AB571"/>
  <c r="AC571"/>
  <c r="AD571"/>
  <c r="AE571"/>
  <c r="AF571"/>
  <c r="AG571"/>
  <c r="AH571"/>
  <c r="AI571"/>
  <c r="AJ571"/>
  <c r="AK571"/>
  <c r="AL571"/>
  <c r="AM571"/>
  <c r="AN571"/>
  <c r="AO571"/>
  <c r="AP571"/>
  <c r="D572"/>
  <c r="E572"/>
  <c r="F572"/>
  <c r="G572"/>
  <c r="H572"/>
  <c r="I572"/>
  <c r="J572"/>
  <c r="K572"/>
  <c r="L572"/>
  <c r="M572"/>
  <c r="N572"/>
  <c r="O572"/>
  <c r="P572"/>
  <c r="Q572"/>
  <c r="R572"/>
  <c r="S572"/>
  <c r="T572"/>
  <c r="U572"/>
  <c r="V572"/>
  <c r="W572"/>
  <c r="X572"/>
  <c r="Y572"/>
  <c r="Z572"/>
  <c r="AA572"/>
  <c r="AB572"/>
  <c r="AC572"/>
  <c r="AD572"/>
  <c r="AE572"/>
  <c r="AF572"/>
  <c r="AG572"/>
  <c r="AH572"/>
  <c r="AI572"/>
  <c r="AJ572"/>
  <c r="AK572"/>
  <c r="AL572"/>
  <c r="AM572"/>
  <c r="AN572"/>
  <c r="AO572"/>
  <c r="AP572"/>
  <c r="D573"/>
  <c r="E573"/>
  <c r="F573"/>
  <c r="G573"/>
  <c r="H573"/>
  <c r="I573"/>
  <c r="J573"/>
  <c r="K573"/>
  <c r="L573"/>
  <c r="M573"/>
  <c r="N573"/>
  <c r="O573"/>
  <c r="P573"/>
  <c r="Q573"/>
  <c r="R573"/>
  <c r="S573"/>
  <c r="T573"/>
  <c r="U573"/>
  <c r="V573"/>
  <c r="W573"/>
  <c r="X573"/>
  <c r="Y573"/>
  <c r="Z573"/>
  <c r="AA573"/>
  <c r="AB573"/>
  <c r="AC573"/>
  <c r="AD573"/>
  <c r="AE573"/>
  <c r="AF573"/>
  <c r="AG573"/>
  <c r="AH573"/>
  <c r="AI573"/>
  <c r="AJ573"/>
  <c r="AK573"/>
  <c r="AL573"/>
  <c r="AM573"/>
  <c r="AN573"/>
  <c r="AO573"/>
  <c r="AP573"/>
  <c r="D574"/>
  <c r="E574"/>
  <c r="F574"/>
  <c r="G574"/>
  <c r="H574"/>
  <c r="I574"/>
  <c r="J574"/>
  <c r="K574"/>
  <c r="L574"/>
  <c r="M574"/>
  <c r="N574"/>
  <c r="O574"/>
  <c r="P574"/>
  <c r="Q574"/>
  <c r="R574"/>
  <c r="S574"/>
  <c r="T574"/>
  <c r="U574"/>
  <c r="V574"/>
  <c r="W574"/>
  <c r="X574"/>
  <c r="Y574"/>
  <c r="Z574"/>
  <c r="AA574"/>
  <c r="AB574"/>
  <c r="AC574"/>
  <c r="AD574"/>
  <c r="AE574"/>
  <c r="AF574"/>
  <c r="AG574"/>
  <c r="AH574"/>
  <c r="AI574"/>
  <c r="AJ574"/>
  <c r="AK574"/>
  <c r="AL574"/>
  <c r="AM574"/>
  <c r="AN574"/>
  <c r="AO574"/>
  <c r="AP574"/>
  <c r="D575"/>
  <c r="E575"/>
  <c r="F575"/>
  <c r="G575"/>
  <c r="H575"/>
  <c r="I575"/>
  <c r="J575"/>
  <c r="K575"/>
  <c r="L575"/>
  <c r="M575"/>
  <c r="N575"/>
  <c r="O575"/>
  <c r="P575"/>
  <c r="Q575"/>
  <c r="R575"/>
  <c r="S575"/>
  <c r="T575"/>
  <c r="U575"/>
  <c r="V575"/>
  <c r="W575"/>
  <c r="X575"/>
  <c r="Y575"/>
  <c r="Z575"/>
  <c r="AA575"/>
  <c r="AB575"/>
  <c r="AC575"/>
  <c r="AD575"/>
  <c r="AE575"/>
  <c r="AF575"/>
  <c r="AG575"/>
  <c r="AH575"/>
  <c r="AI575"/>
  <c r="AJ575"/>
  <c r="AK575"/>
  <c r="AL575"/>
  <c r="AM575"/>
  <c r="AN575"/>
  <c r="AO575"/>
  <c r="AP575"/>
  <c r="D576"/>
  <c r="E576"/>
  <c r="F576"/>
  <c r="G576"/>
  <c r="H576"/>
  <c r="I576"/>
  <c r="J576"/>
  <c r="K576"/>
  <c r="L576"/>
  <c r="M576"/>
  <c r="N576"/>
  <c r="O576"/>
  <c r="P576"/>
  <c r="Q576"/>
  <c r="R576"/>
  <c r="S576"/>
  <c r="T576"/>
  <c r="U576"/>
  <c r="V576"/>
  <c r="W576"/>
  <c r="X576"/>
  <c r="Y576"/>
  <c r="Z576"/>
  <c r="AA576"/>
  <c r="AB576"/>
  <c r="AC576"/>
  <c r="AD576"/>
  <c r="AE576"/>
  <c r="AF576"/>
  <c r="AG576"/>
  <c r="AH576"/>
  <c r="AI576"/>
  <c r="AJ576"/>
  <c r="AK576"/>
  <c r="AL576"/>
  <c r="AM576"/>
  <c r="AN576"/>
  <c r="AO576"/>
  <c r="AP576"/>
  <c r="D577"/>
  <c r="E577"/>
  <c r="F577"/>
  <c r="G577"/>
  <c r="H577"/>
  <c r="I577"/>
  <c r="J577"/>
  <c r="K577"/>
  <c r="L577"/>
  <c r="M577"/>
  <c r="N577"/>
  <c r="O577"/>
  <c r="P577"/>
  <c r="Q577"/>
  <c r="R577"/>
  <c r="S577"/>
  <c r="T577"/>
  <c r="U577"/>
  <c r="V577"/>
  <c r="W577"/>
  <c r="X577"/>
  <c r="Y577"/>
  <c r="Z577"/>
  <c r="AA577"/>
  <c r="AB577"/>
  <c r="AC577"/>
  <c r="AD577"/>
  <c r="AE577"/>
  <c r="AF577"/>
  <c r="AG577"/>
  <c r="AH577"/>
  <c r="AI577"/>
  <c r="AJ577"/>
  <c r="AK577"/>
  <c r="AL577"/>
  <c r="AM577"/>
  <c r="AN577"/>
  <c r="AO577"/>
  <c r="AP577"/>
  <c r="D578"/>
  <c r="E578"/>
  <c r="F578"/>
  <c r="G578"/>
  <c r="H578"/>
  <c r="I578"/>
  <c r="J578"/>
  <c r="K578"/>
  <c r="L578"/>
  <c r="M578"/>
  <c r="N578"/>
  <c r="O578"/>
  <c r="P578"/>
  <c r="Q578"/>
  <c r="R578"/>
  <c r="S578"/>
  <c r="T578"/>
  <c r="U578"/>
  <c r="V578"/>
  <c r="W578"/>
  <c r="X578"/>
  <c r="Y578"/>
  <c r="Z578"/>
  <c r="AA578"/>
  <c r="AB578"/>
  <c r="AC578"/>
  <c r="AD578"/>
  <c r="AE578"/>
  <c r="AF578"/>
  <c r="AG578"/>
  <c r="AH578"/>
  <c r="AI578"/>
  <c r="AJ578"/>
  <c r="AK578"/>
  <c r="AL578"/>
  <c r="AM578"/>
  <c r="AN578"/>
  <c r="AO578"/>
  <c r="AP578"/>
  <c r="D579"/>
  <c r="E579"/>
  <c r="F579"/>
  <c r="G579"/>
  <c r="H579"/>
  <c r="I579"/>
  <c r="J579"/>
  <c r="K579"/>
  <c r="L579"/>
  <c r="M579"/>
  <c r="N579"/>
  <c r="O579"/>
  <c r="P579"/>
  <c r="Q579"/>
  <c r="R579"/>
  <c r="S579"/>
  <c r="T579"/>
  <c r="U579"/>
  <c r="V579"/>
  <c r="W579"/>
  <c r="X579"/>
  <c r="Y579"/>
  <c r="Z579"/>
  <c r="AA579"/>
  <c r="AB579"/>
  <c r="AC579"/>
  <c r="AD579"/>
  <c r="AE579"/>
  <c r="AF579"/>
  <c r="AG579"/>
  <c r="AH579"/>
  <c r="AI579"/>
  <c r="AJ579"/>
  <c r="AK579"/>
  <c r="AL579"/>
  <c r="AM579"/>
  <c r="AN579"/>
  <c r="AO579"/>
  <c r="AP579"/>
  <c r="D580"/>
  <c r="E580"/>
  <c r="F580"/>
  <c r="G580"/>
  <c r="H580"/>
  <c r="I580"/>
  <c r="J580"/>
  <c r="K580"/>
  <c r="L580"/>
  <c r="M580"/>
  <c r="N580"/>
  <c r="O580"/>
  <c r="P580"/>
  <c r="Q580"/>
  <c r="R580"/>
  <c r="S580"/>
  <c r="T580"/>
  <c r="U580"/>
  <c r="V580"/>
  <c r="W580"/>
  <c r="X580"/>
  <c r="Y580"/>
  <c r="Z580"/>
  <c r="AA580"/>
  <c r="AB580"/>
  <c r="AC580"/>
  <c r="AD580"/>
  <c r="AE580"/>
  <c r="AF580"/>
  <c r="AG580"/>
  <c r="AH580"/>
  <c r="AI580"/>
  <c r="AJ580"/>
  <c r="AK580"/>
  <c r="AL580"/>
  <c r="AM580"/>
  <c r="AN580"/>
  <c r="AO580"/>
  <c r="AP580"/>
  <c r="D581"/>
  <c r="E581"/>
  <c r="F581"/>
  <c r="G581"/>
  <c r="H581"/>
  <c r="I581"/>
  <c r="J581"/>
  <c r="K581"/>
  <c r="L581"/>
  <c r="M581"/>
  <c r="N581"/>
  <c r="O581"/>
  <c r="P581"/>
  <c r="Q581"/>
  <c r="R581"/>
  <c r="S581"/>
  <c r="T581"/>
  <c r="U581"/>
  <c r="V581"/>
  <c r="W581"/>
  <c r="X581"/>
  <c r="Y581"/>
  <c r="Z581"/>
  <c r="AA581"/>
  <c r="AB581"/>
  <c r="AC581"/>
  <c r="AD581"/>
  <c r="AE581"/>
  <c r="AF581"/>
  <c r="AG581"/>
  <c r="AH581"/>
  <c r="AI581"/>
  <c r="AJ581"/>
  <c r="AK581"/>
  <c r="AL581"/>
  <c r="AM581"/>
  <c r="AN581"/>
  <c r="AO581"/>
  <c r="AP581"/>
  <c r="D582"/>
  <c r="E582"/>
  <c r="F582"/>
  <c r="G582"/>
  <c r="H582"/>
  <c r="I582"/>
  <c r="J582"/>
  <c r="K582"/>
  <c r="L582"/>
  <c r="M582"/>
  <c r="N582"/>
  <c r="O582"/>
  <c r="P582"/>
  <c r="Q582"/>
  <c r="R582"/>
  <c r="S582"/>
  <c r="T582"/>
  <c r="U582"/>
  <c r="V582"/>
  <c r="W582"/>
  <c r="X582"/>
  <c r="Y582"/>
  <c r="Z582"/>
  <c r="AA582"/>
  <c r="AB582"/>
  <c r="AC582"/>
  <c r="AD582"/>
  <c r="AE582"/>
  <c r="AF582"/>
  <c r="AG582"/>
  <c r="AH582"/>
  <c r="AI582"/>
  <c r="AJ582"/>
  <c r="AK582"/>
  <c r="AL582"/>
  <c r="AM582"/>
  <c r="AN582"/>
  <c r="AO582"/>
  <c r="AP582"/>
  <c r="D583"/>
  <c r="E583"/>
  <c r="F583"/>
  <c r="G583"/>
  <c r="H583"/>
  <c r="I583"/>
  <c r="J583"/>
  <c r="K583"/>
  <c r="L583"/>
  <c r="M583"/>
  <c r="N583"/>
  <c r="O583"/>
  <c r="P583"/>
  <c r="Q583"/>
  <c r="R583"/>
  <c r="S583"/>
  <c r="T583"/>
  <c r="U583"/>
  <c r="V583"/>
  <c r="W583"/>
  <c r="X583"/>
  <c r="Y583"/>
  <c r="Z583"/>
  <c r="AA583"/>
  <c r="AB583"/>
  <c r="AC583"/>
  <c r="AD583"/>
  <c r="AE583"/>
  <c r="AF583"/>
  <c r="AG583"/>
  <c r="AH583"/>
  <c r="AI583"/>
  <c r="AJ583"/>
  <c r="AK583"/>
  <c r="AL583"/>
  <c r="AM583"/>
  <c r="AN583"/>
  <c r="AO583"/>
  <c r="AP583"/>
  <c r="D584"/>
  <c r="E584"/>
  <c r="F584"/>
  <c r="G584"/>
  <c r="H584"/>
  <c r="I584"/>
  <c r="J584"/>
  <c r="K584"/>
  <c r="L584"/>
  <c r="M584"/>
  <c r="N584"/>
  <c r="O584"/>
  <c r="P584"/>
  <c r="Q584"/>
  <c r="R584"/>
  <c r="S584"/>
  <c r="T584"/>
  <c r="U584"/>
  <c r="V584"/>
  <c r="W584"/>
  <c r="X584"/>
  <c r="Y584"/>
  <c r="Z584"/>
  <c r="AA584"/>
  <c r="AB584"/>
  <c r="AC584"/>
  <c r="AD584"/>
  <c r="AE584"/>
  <c r="AF584"/>
  <c r="AG584"/>
  <c r="AH584"/>
  <c r="AI584"/>
  <c r="AJ584"/>
  <c r="AK584"/>
  <c r="AL584"/>
  <c r="AM584"/>
  <c r="AN584"/>
  <c r="AO584"/>
  <c r="AP584"/>
  <c r="D585"/>
  <c r="E585"/>
  <c r="F585"/>
  <c r="G585"/>
  <c r="H585"/>
  <c r="I585"/>
  <c r="J585"/>
  <c r="K585"/>
  <c r="L585"/>
  <c r="M585"/>
  <c r="N585"/>
  <c r="O585"/>
  <c r="P585"/>
  <c r="Q585"/>
  <c r="R585"/>
  <c r="S585"/>
  <c r="T585"/>
  <c r="U585"/>
  <c r="V585"/>
  <c r="W585"/>
  <c r="X585"/>
  <c r="Y585"/>
  <c r="Z585"/>
  <c r="AA585"/>
  <c r="AB585"/>
  <c r="AC585"/>
  <c r="AD585"/>
  <c r="AE585"/>
  <c r="AF585"/>
  <c r="AG585"/>
  <c r="AH585"/>
  <c r="AI585"/>
  <c r="AJ585"/>
  <c r="AK585"/>
  <c r="AL585"/>
  <c r="AM585"/>
  <c r="AN585"/>
  <c r="AO585"/>
  <c r="AP585"/>
  <c r="D586"/>
  <c r="E586"/>
  <c r="F586"/>
  <c r="G586"/>
  <c r="H586"/>
  <c r="I586"/>
  <c r="J586"/>
  <c r="K586"/>
  <c r="L586"/>
  <c r="M586"/>
  <c r="N586"/>
  <c r="O586"/>
  <c r="P586"/>
  <c r="Q586"/>
  <c r="R586"/>
  <c r="S586"/>
  <c r="T586"/>
  <c r="U586"/>
  <c r="V586"/>
  <c r="W586"/>
  <c r="X586"/>
  <c r="Y586"/>
  <c r="Z586"/>
  <c r="AA586"/>
  <c r="AB586"/>
  <c r="AC586"/>
  <c r="AD586"/>
  <c r="AE586"/>
  <c r="AF586"/>
  <c r="AG586"/>
  <c r="AH586"/>
  <c r="AI586"/>
  <c r="AJ586"/>
  <c r="AK586"/>
  <c r="AL586"/>
  <c r="AM586"/>
  <c r="AN586"/>
  <c r="AO586"/>
  <c r="AP586"/>
  <c r="D587"/>
  <c r="E587"/>
  <c r="F587"/>
  <c r="G587"/>
  <c r="H587"/>
  <c r="I587"/>
  <c r="J587"/>
  <c r="K587"/>
  <c r="L587"/>
  <c r="M587"/>
  <c r="N587"/>
  <c r="O587"/>
  <c r="P587"/>
  <c r="Q587"/>
  <c r="R587"/>
  <c r="S587"/>
  <c r="T587"/>
  <c r="U587"/>
  <c r="V587"/>
  <c r="W587"/>
  <c r="X587"/>
  <c r="Y587"/>
  <c r="Z587"/>
  <c r="AA587"/>
  <c r="AB587"/>
  <c r="AC587"/>
  <c r="AD587"/>
  <c r="AE587"/>
  <c r="AF587"/>
  <c r="AG587"/>
  <c r="AH587"/>
  <c r="AI587"/>
  <c r="AJ587"/>
  <c r="AK587"/>
  <c r="AL587"/>
  <c r="AM587"/>
  <c r="AN587"/>
  <c r="AO587"/>
  <c r="AP587"/>
  <c r="D588"/>
  <c r="E588"/>
  <c r="F588"/>
  <c r="G588"/>
  <c r="H588"/>
  <c r="I588"/>
  <c r="J588"/>
  <c r="K588"/>
  <c r="L588"/>
  <c r="M588"/>
  <c r="N588"/>
  <c r="O588"/>
  <c r="P588"/>
  <c r="Q588"/>
  <c r="R588"/>
  <c r="S588"/>
  <c r="T588"/>
  <c r="U588"/>
  <c r="V588"/>
  <c r="W588"/>
  <c r="X588"/>
  <c r="Y588"/>
  <c r="Z588"/>
  <c r="AA588"/>
  <c r="AB588"/>
  <c r="AC588"/>
  <c r="AD588"/>
  <c r="AE588"/>
  <c r="AF588"/>
  <c r="AG588"/>
  <c r="AH588"/>
  <c r="AI588"/>
  <c r="AJ588"/>
  <c r="AK588"/>
  <c r="AL588"/>
  <c r="AM588"/>
  <c r="AN588"/>
  <c r="AO588"/>
  <c r="AP588"/>
  <c r="D589"/>
  <c r="E589"/>
  <c r="F589"/>
  <c r="G589"/>
  <c r="H589"/>
  <c r="I589"/>
  <c r="J589"/>
  <c r="K589"/>
  <c r="L589"/>
  <c r="M589"/>
  <c r="N589"/>
  <c r="O589"/>
  <c r="P589"/>
  <c r="Q589"/>
  <c r="R589"/>
  <c r="S589"/>
  <c r="T589"/>
  <c r="U589"/>
  <c r="V589"/>
  <c r="W589"/>
  <c r="X589"/>
  <c r="Y589"/>
  <c r="Z589"/>
  <c r="AA589"/>
  <c r="AB589"/>
  <c r="AC589"/>
  <c r="AD589"/>
  <c r="AE589"/>
  <c r="AF589"/>
  <c r="AG589"/>
  <c r="AH589"/>
  <c r="AI589"/>
  <c r="AJ589"/>
  <c r="AK589"/>
  <c r="AL589"/>
  <c r="AM589"/>
  <c r="AN589"/>
  <c r="AO589"/>
  <c r="AP589"/>
  <c r="D590"/>
  <c r="E590"/>
  <c r="F590"/>
  <c r="G590"/>
  <c r="H590"/>
  <c r="I590"/>
  <c r="J590"/>
  <c r="K590"/>
  <c r="L590"/>
  <c r="M590"/>
  <c r="N590"/>
  <c r="O590"/>
  <c r="P590"/>
  <c r="Q590"/>
  <c r="R590"/>
  <c r="S590"/>
  <c r="T590"/>
  <c r="U590"/>
  <c r="V590"/>
  <c r="W590"/>
  <c r="X590"/>
  <c r="Y590"/>
  <c r="Z590"/>
  <c r="AA590"/>
  <c r="AB590"/>
  <c r="AC590"/>
  <c r="AD590"/>
  <c r="AE590"/>
  <c r="AF590"/>
  <c r="AG590"/>
  <c r="AH590"/>
  <c r="AI590"/>
  <c r="AJ590"/>
  <c r="AK590"/>
  <c r="AL590"/>
  <c r="AM590"/>
  <c r="AN590"/>
  <c r="AO590"/>
  <c r="AP590"/>
  <c r="D591"/>
  <c r="E591"/>
  <c r="F591"/>
  <c r="G591"/>
  <c r="H591"/>
  <c r="I591"/>
  <c r="J591"/>
  <c r="K591"/>
  <c r="L591"/>
  <c r="M591"/>
  <c r="N591"/>
  <c r="O591"/>
  <c r="P591"/>
  <c r="Q591"/>
  <c r="R591"/>
  <c r="S591"/>
  <c r="T591"/>
  <c r="U591"/>
  <c r="V591"/>
  <c r="W591"/>
  <c r="X591"/>
  <c r="Y591"/>
  <c r="Z591"/>
  <c r="AA591"/>
  <c r="AB591"/>
  <c r="AC591"/>
  <c r="AD591"/>
  <c r="AE591"/>
  <c r="AF591"/>
  <c r="AG591"/>
  <c r="AH591"/>
  <c r="AI591"/>
  <c r="AJ591"/>
  <c r="AK591"/>
  <c r="AL591"/>
  <c r="AM591"/>
  <c r="AN591"/>
  <c r="AO591"/>
  <c r="AP591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59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31"/>
  <c r="D630"/>
  <c r="E630"/>
  <c r="F630"/>
  <c r="G630"/>
  <c r="H630"/>
  <c r="I630"/>
  <c r="J630"/>
  <c r="K630"/>
  <c r="L630"/>
  <c r="M630"/>
  <c r="N630"/>
  <c r="O630"/>
  <c r="P630"/>
  <c r="Q630"/>
  <c r="R630"/>
  <c r="S630"/>
  <c r="T630"/>
  <c r="U630"/>
  <c r="V630"/>
  <c r="W630"/>
  <c r="X630"/>
  <c r="Y630"/>
  <c r="Z630"/>
  <c r="AA630"/>
  <c r="AB630"/>
  <c r="AC630"/>
  <c r="AD630"/>
  <c r="AE630"/>
  <c r="AF630"/>
  <c r="AG630"/>
  <c r="AH630"/>
  <c r="AI630"/>
  <c r="AJ630"/>
  <c r="AK630"/>
  <c r="AL630"/>
  <c r="AM630"/>
  <c r="AN630"/>
  <c r="AO630"/>
  <c r="AP630"/>
  <c r="AQ630"/>
  <c r="C630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D594"/>
  <c r="E594"/>
  <c r="F594"/>
  <c r="G594"/>
  <c r="H594"/>
  <c r="I594"/>
  <c r="J594"/>
  <c r="K594"/>
  <c r="L594"/>
  <c r="M594"/>
  <c r="N594"/>
  <c r="O594"/>
  <c r="P594"/>
  <c r="Q594"/>
  <c r="R594"/>
  <c r="S594"/>
  <c r="T594"/>
  <c r="U594"/>
  <c r="V594"/>
  <c r="W594"/>
  <c r="X594"/>
  <c r="Y594"/>
  <c r="Z594"/>
  <c r="AA594"/>
  <c r="AB594"/>
  <c r="AC594"/>
  <c r="AD594"/>
  <c r="AE594"/>
  <c r="AF594"/>
  <c r="AG594"/>
  <c r="AH594"/>
  <c r="AI594"/>
  <c r="AJ594"/>
  <c r="AK594"/>
  <c r="AL594"/>
  <c r="AM594"/>
  <c r="AN594"/>
  <c r="AO594"/>
  <c r="AP594"/>
  <c r="AQ594"/>
  <c r="C594"/>
  <c r="B595"/>
  <c r="AQ663"/>
  <c r="AQ662"/>
  <c r="AQ661"/>
  <c r="AQ660"/>
  <c r="AQ659"/>
  <c r="AQ658"/>
  <c r="AQ657"/>
  <c r="AQ656"/>
  <c r="AQ655"/>
  <c r="AQ654"/>
  <c r="AQ653"/>
  <c r="AQ652"/>
  <c r="AQ651"/>
  <c r="AQ650"/>
  <c r="AQ649"/>
  <c r="AQ648"/>
  <c r="AQ647"/>
  <c r="AQ646"/>
  <c r="AQ645"/>
  <c r="AQ644"/>
  <c r="AQ643"/>
  <c r="AQ642"/>
  <c r="AQ641"/>
  <c r="AQ640"/>
  <c r="AQ639"/>
  <c r="AQ638"/>
  <c r="AQ637"/>
  <c r="AQ636"/>
  <c r="AQ635"/>
  <c r="AQ634"/>
  <c r="AQ633"/>
  <c r="AQ632"/>
  <c r="AQ631"/>
  <c r="AQ627"/>
  <c r="AQ626"/>
  <c r="AQ625"/>
  <c r="AQ589" s="1"/>
  <c r="AQ624"/>
  <c r="AQ623"/>
  <c r="AQ587" s="1"/>
  <c r="AQ622"/>
  <c r="AQ621"/>
  <c r="AQ585" s="1"/>
  <c r="AQ620"/>
  <c r="AQ619"/>
  <c r="AQ583" s="1"/>
  <c r="AQ618"/>
  <c r="AQ617"/>
  <c r="AQ581" s="1"/>
  <c r="AQ616"/>
  <c r="AQ615"/>
  <c r="AQ579" s="1"/>
  <c r="AQ614"/>
  <c r="AQ613"/>
  <c r="AQ577" s="1"/>
  <c r="AQ612"/>
  <c r="AQ611"/>
  <c r="AQ575" s="1"/>
  <c r="AQ610"/>
  <c r="AQ609"/>
  <c r="AQ573" s="1"/>
  <c r="AQ608"/>
  <c r="AQ607"/>
  <c r="AQ571" s="1"/>
  <c r="AQ606"/>
  <c r="AQ605"/>
  <c r="AQ569" s="1"/>
  <c r="AQ604"/>
  <c r="AQ603"/>
  <c r="AQ567" s="1"/>
  <c r="AQ602"/>
  <c r="AQ601"/>
  <c r="AQ600"/>
  <c r="AQ599"/>
  <c r="AQ563" s="1"/>
  <c r="AQ598"/>
  <c r="AQ597"/>
  <c r="AQ561" s="1"/>
  <c r="AQ596"/>
  <c r="AQ595"/>
  <c r="D519"/>
  <c r="E519"/>
  <c r="F519"/>
  <c r="G519"/>
  <c r="H519"/>
  <c r="I519"/>
  <c r="J519"/>
  <c r="K519"/>
  <c r="L519"/>
  <c r="M519"/>
  <c r="N519"/>
  <c r="O519"/>
  <c r="P519"/>
  <c r="Q519"/>
  <c r="R519"/>
  <c r="S519"/>
  <c r="T519"/>
  <c r="U519"/>
  <c r="V519"/>
  <c r="W519"/>
  <c r="X519"/>
  <c r="Y519"/>
  <c r="Z519"/>
  <c r="AA519"/>
  <c r="AB519"/>
  <c r="AC519"/>
  <c r="AD519"/>
  <c r="AE519"/>
  <c r="AF519"/>
  <c r="AG519"/>
  <c r="AH519"/>
  <c r="AI519"/>
  <c r="AJ519"/>
  <c r="AK519"/>
  <c r="AL519"/>
  <c r="AM519"/>
  <c r="AN519"/>
  <c r="AO519"/>
  <c r="AP519"/>
  <c r="AQ519"/>
  <c r="C519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20"/>
  <c r="AQ551"/>
  <c r="AQ550"/>
  <c r="AQ549"/>
  <c r="AQ548"/>
  <c r="AQ547"/>
  <c r="AQ546"/>
  <c r="AQ545"/>
  <c r="AQ544"/>
  <c r="AQ543"/>
  <c r="AQ542"/>
  <c r="AQ541"/>
  <c r="AQ540"/>
  <c r="AQ539"/>
  <c r="AQ538"/>
  <c r="AQ537"/>
  <c r="AQ536"/>
  <c r="AQ535"/>
  <c r="AQ534"/>
  <c r="AQ533"/>
  <c r="AQ532"/>
  <c r="AQ531"/>
  <c r="AQ530"/>
  <c r="AQ529"/>
  <c r="AQ528"/>
  <c r="AQ527"/>
  <c r="AQ526"/>
  <c r="AQ525"/>
  <c r="AQ524"/>
  <c r="AQ523"/>
  <c r="AQ522"/>
  <c r="AQ521"/>
  <c r="AQ520"/>
  <c r="V513" i="28"/>
  <c r="AH513"/>
  <c r="AI513"/>
  <c r="AJ513"/>
  <c r="AK513"/>
  <c r="AL513"/>
  <c r="AM513"/>
  <c r="AN513"/>
  <c r="AO513"/>
  <c r="AP513"/>
  <c r="V512"/>
  <c r="AH512"/>
  <c r="AI512"/>
  <c r="AJ512"/>
  <c r="AK512"/>
  <c r="AL512"/>
  <c r="AM512"/>
  <c r="AN512"/>
  <c r="AO512"/>
  <c r="AP512"/>
  <c r="AQ521"/>
  <c r="D520"/>
  <c r="E520"/>
  <c r="F520"/>
  <c r="G520"/>
  <c r="H520"/>
  <c r="I520"/>
  <c r="J520"/>
  <c r="K520"/>
  <c r="L520"/>
  <c r="M520"/>
  <c r="N520"/>
  <c r="O520"/>
  <c r="P520"/>
  <c r="Q520"/>
  <c r="R520"/>
  <c r="S520"/>
  <c r="T520"/>
  <c r="U520"/>
  <c r="V520"/>
  <c r="W520"/>
  <c r="X520"/>
  <c r="Y520"/>
  <c r="Z520"/>
  <c r="AA520"/>
  <c r="AB520"/>
  <c r="AC520"/>
  <c r="AD520"/>
  <c r="AE520"/>
  <c r="AF520"/>
  <c r="AG520"/>
  <c r="AH520"/>
  <c r="AI520"/>
  <c r="AJ520"/>
  <c r="AK520"/>
  <c r="AL520"/>
  <c r="AM520"/>
  <c r="AN520"/>
  <c r="AO520"/>
  <c r="AP520"/>
  <c r="C520"/>
  <c r="D519"/>
  <c r="D513" s="1"/>
  <c r="E519"/>
  <c r="E513" s="1"/>
  <c r="F519"/>
  <c r="F513" s="1"/>
  <c r="G519"/>
  <c r="G513" s="1"/>
  <c r="H519"/>
  <c r="H513" s="1"/>
  <c r="I519"/>
  <c r="I513" s="1"/>
  <c r="J519"/>
  <c r="J513" s="1"/>
  <c r="K519"/>
  <c r="K513" s="1"/>
  <c r="L519"/>
  <c r="L513" s="1"/>
  <c r="M519"/>
  <c r="M513" s="1"/>
  <c r="N519"/>
  <c r="N513" s="1"/>
  <c r="O519"/>
  <c r="P519"/>
  <c r="P513" s="1"/>
  <c r="Q519"/>
  <c r="Q513" s="1"/>
  <c r="R519"/>
  <c r="R513" s="1"/>
  <c r="S519"/>
  <c r="S513" s="1"/>
  <c r="T519"/>
  <c r="T513" s="1"/>
  <c r="U519"/>
  <c r="U513" s="1"/>
  <c r="V519"/>
  <c r="W519"/>
  <c r="W513" s="1"/>
  <c r="X519"/>
  <c r="X513" s="1"/>
  <c r="Y519"/>
  <c r="Y513" s="1"/>
  <c r="Z519"/>
  <c r="Z513" s="1"/>
  <c r="AA519"/>
  <c r="AA513" s="1"/>
  <c r="AB519"/>
  <c r="AB513" s="1"/>
  <c r="AC519"/>
  <c r="AC513" s="1"/>
  <c r="AD519"/>
  <c r="AD513" s="1"/>
  <c r="AE519"/>
  <c r="AE513" s="1"/>
  <c r="AF519"/>
  <c r="AF513" s="1"/>
  <c r="AG519"/>
  <c r="AG513" s="1"/>
  <c r="AH519"/>
  <c r="AI519"/>
  <c r="AJ519"/>
  <c r="AK519"/>
  <c r="AL519"/>
  <c r="AM519"/>
  <c r="AN519"/>
  <c r="AO519"/>
  <c r="AP519"/>
  <c r="C519"/>
  <c r="C513" s="1"/>
  <c r="AQ517"/>
  <c r="D516"/>
  <c r="E516"/>
  <c r="F516"/>
  <c r="G516"/>
  <c r="H516"/>
  <c r="I516"/>
  <c r="J516"/>
  <c r="K516"/>
  <c r="L516"/>
  <c r="M516"/>
  <c r="N516"/>
  <c r="O516"/>
  <c r="P516"/>
  <c r="Q516"/>
  <c r="R516"/>
  <c r="S516"/>
  <c r="T516"/>
  <c r="U516"/>
  <c r="V516"/>
  <c r="W516"/>
  <c r="X516"/>
  <c r="Y516"/>
  <c r="Z516"/>
  <c r="AA516"/>
  <c r="AB516"/>
  <c r="AC516"/>
  <c r="AD516"/>
  <c r="AE516"/>
  <c r="AF516"/>
  <c r="AG516"/>
  <c r="AH516"/>
  <c r="AI516"/>
  <c r="AJ516"/>
  <c r="AK516"/>
  <c r="AL516"/>
  <c r="AM516"/>
  <c r="AN516"/>
  <c r="AO516"/>
  <c r="AP516"/>
  <c r="C516"/>
  <c r="D515"/>
  <c r="D512" s="1"/>
  <c r="E515"/>
  <c r="E512" s="1"/>
  <c r="F515"/>
  <c r="F512" s="1"/>
  <c r="G515"/>
  <c r="G512" s="1"/>
  <c r="H515"/>
  <c r="H512" s="1"/>
  <c r="I515"/>
  <c r="I512" s="1"/>
  <c r="J515"/>
  <c r="J512" s="1"/>
  <c r="K515"/>
  <c r="K512" s="1"/>
  <c r="L515"/>
  <c r="L512" s="1"/>
  <c r="M515"/>
  <c r="M512" s="1"/>
  <c r="N515"/>
  <c r="N512" s="1"/>
  <c r="O515"/>
  <c r="O512" s="1"/>
  <c r="P515"/>
  <c r="P512" s="1"/>
  <c r="Q515"/>
  <c r="Q512" s="1"/>
  <c r="R515"/>
  <c r="R512" s="1"/>
  <c r="S515"/>
  <c r="S512" s="1"/>
  <c r="T515"/>
  <c r="T512" s="1"/>
  <c r="U515"/>
  <c r="U512" s="1"/>
  <c r="V515"/>
  <c r="W515"/>
  <c r="W512" s="1"/>
  <c r="X515"/>
  <c r="X512" s="1"/>
  <c r="Y515"/>
  <c r="Y512" s="1"/>
  <c r="Z515"/>
  <c r="Z512" s="1"/>
  <c r="AA515"/>
  <c r="AA512" s="1"/>
  <c r="AB515"/>
  <c r="AB512" s="1"/>
  <c r="AC515"/>
  <c r="AC512" s="1"/>
  <c r="AD515"/>
  <c r="AD512" s="1"/>
  <c r="AE515"/>
  <c r="AE512" s="1"/>
  <c r="AF515"/>
  <c r="AF512" s="1"/>
  <c r="AG515"/>
  <c r="AG512" s="1"/>
  <c r="AH515"/>
  <c r="AI515"/>
  <c r="AJ515"/>
  <c r="AK515"/>
  <c r="AL515"/>
  <c r="AM515"/>
  <c r="AN515"/>
  <c r="AO515"/>
  <c r="AP515"/>
  <c r="C515"/>
  <c r="C512" s="1"/>
  <c r="D780" i="3"/>
  <c r="AE780"/>
  <c r="AF780"/>
  <c r="AG780"/>
  <c r="AH780"/>
  <c r="AI780"/>
  <c r="AJ780"/>
  <c r="AK780"/>
  <c r="AL780"/>
  <c r="AM780"/>
  <c r="AN780"/>
  <c r="AO780"/>
  <c r="AP780"/>
  <c r="AQ788"/>
  <c r="D787"/>
  <c r="E787"/>
  <c r="F787"/>
  <c r="G787"/>
  <c r="H787"/>
  <c r="I787"/>
  <c r="J787"/>
  <c r="K787"/>
  <c r="L787"/>
  <c r="M787"/>
  <c r="N787"/>
  <c r="O787"/>
  <c r="P787"/>
  <c r="Q787"/>
  <c r="R787"/>
  <c r="S787"/>
  <c r="T787"/>
  <c r="U787"/>
  <c r="V787"/>
  <c r="W787"/>
  <c r="X787"/>
  <c r="Y787"/>
  <c r="Z787"/>
  <c r="AA787"/>
  <c r="AB787"/>
  <c r="AC787"/>
  <c r="AD787"/>
  <c r="AE787"/>
  <c r="AF787"/>
  <c r="AG787"/>
  <c r="AH787"/>
  <c r="AI787"/>
  <c r="AJ787"/>
  <c r="AK787"/>
  <c r="AL787"/>
  <c r="AM787"/>
  <c r="AN787"/>
  <c r="AO787"/>
  <c r="AP787"/>
  <c r="C787"/>
  <c r="D786"/>
  <c r="E786"/>
  <c r="E780" s="1"/>
  <c r="F786"/>
  <c r="F780" s="1"/>
  <c r="G786"/>
  <c r="G780" s="1"/>
  <c r="H786"/>
  <c r="H780" s="1"/>
  <c r="I786"/>
  <c r="I780" s="1"/>
  <c r="J786"/>
  <c r="J780" s="1"/>
  <c r="K786"/>
  <c r="K780" s="1"/>
  <c r="L786"/>
  <c r="L780" s="1"/>
  <c r="M786"/>
  <c r="M780" s="1"/>
  <c r="N786"/>
  <c r="N780" s="1"/>
  <c r="O786"/>
  <c r="O780" s="1"/>
  <c r="P786"/>
  <c r="P780" s="1"/>
  <c r="Q786"/>
  <c r="Q780" s="1"/>
  <c r="R786"/>
  <c r="R780" s="1"/>
  <c r="S786"/>
  <c r="S780" s="1"/>
  <c r="T786"/>
  <c r="T780" s="1"/>
  <c r="U786"/>
  <c r="U780" s="1"/>
  <c r="V786"/>
  <c r="V780" s="1"/>
  <c r="W786"/>
  <c r="W780" s="1"/>
  <c r="X786"/>
  <c r="X780" s="1"/>
  <c r="Y786"/>
  <c r="Y780" s="1"/>
  <c r="Z786"/>
  <c r="Z780" s="1"/>
  <c r="AA786"/>
  <c r="AA780" s="1"/>
  <c r="AB786"/>
  <c r="AB780" s="1"/>
  <c r="AC786"/>
  <c r="AC780" s="1"/>
  <c r="AD786"/>
  <c r="AD780" s="1"/>
  <c r="AE786"/>
  <c r="AF786"/>
  <c r="AG786"/>
  <c r="AH786"/>
  <c r="AI786"/>
  <c r="AJ786"/>
  <c r="AK786"/>
  <c r="AL786"/>
  <c r="AM786"/>
  <c r="AN786"/>
  <c r="AO786"/>
  <c r="AP786"/>
  <c r="C780"/>
  <c r="AE779"/>
  <c r="AF779"/>
  <c r="AG779"/>
  <c r="AH779"/>
  <c r="AI779"/>
  <c r="AJ779"/>
  <c r="AK779"/>
  <c r="AL779"/>
  <c r="AM779"/>
  <c r="AN779"/>
  <c r="AO779"/>
  <c r="AP779"/>
  <c r="D779"/>
  <c r="AQ784"/>
  <c r="D783"/>
  <c r="E783"/>
  <c r="F783"/>
  <c r="G783"/>
  <c r="H783"/>
  <c r="I783"/>
  <c r="J783"/>
  <c r="K783"/>
  <c r="L783"/>
  <c r="M783"/>
  <c r="N783"/>
  <c r="O783"/>
  <c r="P783"/>
  <c r="Q783"/>
  <c r="R783"/>
  <c r="S783"/>
  <c r="T783"/>
  <c r="U783"/>
  <c r="V783"/>
  <c r="W783"/>
  <c r="X783"/>
  <c r="Y783"/>
  <c r="Z783"/>
  <c r="AA783"/>
  <c r="AB783"/>
  <c r="AC783"/>
  <c r="AD783"/>
  <c r="AE783"/>
  <c r="AF783"/>
  <c r="AG783"/>
  <c r="AH783"/>
  <c r="AI783"/>
  <c r="AJ783"/>
  <c r="AK783"/>
  <c r="AL783"/>
  <c r="AM783"/>
  <c r="AN783"/>
  <c r="AO783"/>
  <c r="AP783"/>
  <c r="C783"/>
  <c r="D782"/>
  <c r="E782"/>
  <c r="E779" s="1"/>
  <c r="F782"/>
  <c r="F779" s="1"/>
  <c r="G782"/>
  <c r="G779" s="1"/>
  <c r="H782"/>
  <c r="H779" s="1"/>
  <c r="I782"/>
  <c r="I779" s="1"/>
  <c r="J782"/>
  <c r="J779" s="1"/>
  <c r="K782"/>
  <c r="K779" s="1"/>
  <c r="L782"/>
  <c r="L779" s="1"/>
  <c r="M782"/>
  <c r="M779" s="1"/>
  <c r="N782"/>
  <c r="N779" s="1"/>
  <c r="O782"/>
  <c r="O779" s="1"/>
  <c r="P782"/>
  <c r="P779" s="1"/>
  <c r="Q782"/>
  <c r="Q779" s="1"/>
  <c r="R782"/>
  <c r="R779" s="1"/>
  <c r="S782"/>
  <c r="S779" s="1"/>
  <c r="T782"/>
  <c r="T779" s="1"/>
  <c r="U782"/>
  <c r="U779" s="1"/>
  <c r="V782"/>
  <c r="V779" s="1"/>
  <c r="W782"/>
  <c r="X782"/>
  <c r="X779" s="1"/>
  <c r="Y782"/>
  <c r="Y779" s="1"/>
  <c r="Z782"/>
  <c r="AA782"/>
  <c r="AA779" s="1"/>
  <c r="AB782"/>
  <c r="AB779" s="1"/>
  <c r="AC782"/>
  <c r="AC779" s="1"/>
  <c r="AD782"/>
  <c r="AD779" s="1"/>
  <c r="AE782"/>
  <c r="AF782"/>
  <c r="AG782"/>
  <c r="AH782"/>
  <c r="AI782"/>
  <c r="AJ782"/>
  <c r="AK782"/>
  <c r="AL782"/>
  <c r="AM782"/>
  <c r="AN782"/>
  <c r="AO782"/>
  <c r="AP782"/>
  <c r="C782"/>
  <c r="C779" s="1"/>
  <c r="AQ702" l="1"/>
  <c r="AQ591"/>
  <c r="AQ559"/>
  <c r="AQ565"/>
  <c r="AQ686"/>
  <c r="AQ688"/>
  <c r="AQ690"/>
  <c r="AQ692"/>
  <c r="AQ694"/>
  <c r="AQ696"/>
  <c r="AQ698"/>
  <c r="AQ700"/>
  <c r="W779"/>
  <c r="Z779"/>
  <c r="O513" i="28"/>
  <c r="AQ560" i="3"/>
  <c r="AQ562"/>
  <c r="AQ564"/>
  <c r="AQ566"/>
  <c r="AQ568"/>
  <c r="AQ570"/>
  <c r="AQ572"/>
  <c r="AQ574"/>
  <c r="AQ576"/>
  <c r="AQ578"/>
  <c r="AQ580"/>
  <c r="AQ582"/>
  <c r="AQ584"/>
  <c r="AQ586"/>
  <c r="AQ588"/>
  <c r="AQ590"/>
  <c r="AK112" i="40"/>
  <c r="AK112" i="41"/>
  <c r="AK112" i="39"/>
  <c r="AK112" i="38"/>
  <c r="AH112"/>
  <c r="AI112"/>
  <c r="AJ112"/>
  <c r="B63" i="1"/>
  <c r="B19" i="48"/>
  <c r="B18"/>
  <c r="B25" i="47"/>
  <c r="B51" s="1"/>
  <c r="B24"/>
  <c r="B36" i="48"/>
  <c r="B37"/>
  <c r="B38"/>
  <c r="B39"/>
  <c r="B40"/>
  <c r="B35"/>
  <c r="B50" i="47"/>
  <c r="B49"/>
  <c r="B42"/>
  <c r="B43"/>
  <c r="B44"/>
  <c r="B45"/>
  <c r="B46"/>
  <c r="B47"/>
  <c r="B48"/>
  <c r="B41"/>
  <c r="B36" i="45" l="1"/>
  <c r="B37"/>
  <c r="B38"/>
  <c r="B39"/>
  <c r="B40"/>
  <c r="B41"/>
  <c r="B42"/>
  <c r="B35"/>
  <c r="B21"/>
  <c r="B22"/>
  <c r="B23"/>
  <c r="B24"/>
  <c r="B25"/>
  <c r="B26"/>
  <c r="B27"/>
  <c r="B28"/>
  <c r="B29"/>
  <c r="B20"/>
  <c r="B36" i="44"/>
  <c r="B37"/>
  <c r="B38"/>
  <c r="B39"/>
  <c r="B40"/>
  <c r="B41"/>
  <c r="B42"/>
  <c r="B35"/>
  <c r="B21"/>
  <c r="B22"/>
  <c r="B23"/>
  <c r="B24"/>
  <c r="B25"/>
  <c r="B26"/>
  <c r="B27"/>
  <c r="B28"/>
  <c r="B29"/>
  <c r="B20"/>
  <c r="B36" i="43"/>
  <c r="B37"/>
  <c r="B38"/>
  <c r="B39"/>
  <c r="B40"/>
  <c r="B41"/>
  <c r="B42"/>
  <c r="B35"/>
  <c r="B21"/>
  <c r="B22"/>
  <c r="B23"/>
  <c r="B24"/>
  <c r="B25"/>
  <c r="B26"/>
  <c r="B27"/>
  <c r="B28"/>
  <c r="B29"/>
  <c r="B20"/>
  <c r="AF112" i="36" l="1"/>
  <c r="AW488" i="28" l="1"/>
  <c r="AV471"/>
  <c r="AW471"/>
  <c r="AX471"/>
  <c r="AY471"/>
  <c r="AZ471"/>
  <c r="BA471"/>
  <c r="BB471"/>
  <c r="BC471"/>
  <c r="BD471"/>
  <c r="BE471"/>
  <c r="BF471"/>
  <c r="BG471"/>
  <c r="BH471"/>
  <c r="BI471"/>
  <c r="BJ471"/>
  <c r="BK471"/>
  <c r="BL471"/>
  <c r="BM471"/>
  <c r="BN471"/>
  <c r="BO471"/>
  <c r="BP471"/>
  <c r="BQ471"/>
  <c r="BR471"/>
  <c r="BS471"/>
  <c r="BT471"/>
  <c r="BU471"/>
  <c r="BV471"/>
  <c r="BW471"/>
  <c r="BX471"/>
  <c r="BY471"/>
  <c r="BZ471"/>
  <c r="CA471"/>
  <c r="CB471"/>
  <c r="CC471"/>
  <c r="CD471"/>
  <c r="CE471"/>
  <c r="CF471"/>
  <c r="CG471"/>
  <c r="CH471"/>
  <c r="AV472"/>
  <c r="AW472"/>
  <c r="AX472"/>
  <c r="AY472"/>
  <c r="AZ472"/>
  <c r="BA472"/>
  <c r="BB472"/>
  <c r="BC472"/>
  <c r="BD472"/>
  <c r="BE472"/>
  <c r="BF472"/>
  <c r="BG472"/>
  <c r="BH472"/>
  <c r="BI472"/>
  <c r="BJ472"/>
  <c r="BK472"/>
  <c r="BL472"/>
  <c r="BM472"/>
  <c r="BN472"/>
  <c r="BO472"/>
  <c r="BP472"/>
  <c r="BQ472"/>
  <c r="BR472"/>
  <c r="BS472"/>
  <c r="BT472"/>
  <c r="BU472"/>
  <c r="BV472"/>
  <c r="BW472"/>
  <c r="BX472"/>
  <c r="BY472"/>
  <c r="BZ472"/>
  <c r="CA472"/>
  <c r="CB472"/>
  <c r="CC472"/>
  <c r="CD472"/>
  <c r="CE472"/>
  <c r="CF472"/>
  <c r="CG472"/>
  <c r="CH472"/>
  <c r="AV473"/>
  <c r="AW473"/>
  <c r="AX473"/>
  <c r="AY473"/>
  <c r="AZ473"/>
  <c r="BA473"/>
  <c r="BB473"/>
  <c r="BC473"/>
  <c r="BD473"/>
  <c r="BE473"/>
  <c r="BF473"/>
  <c r="BG473"/>
  <c r="BH473"/>
  <c r="BI473"/>
  <c r="BJ473"/>
  <c r="BK473"/>
  <c r="BL473"/>
  <c r="BM473"/>
  <c r="BN473"/>
  <c r="BO473"/>
  <c r="BP473"/>
  <c r="BQ473"/>
  <c r="BR473"/>
  <c r="BS473"/>
  <c r="BT473"/>
  <c r="BU473"/>
  <c r="BV473"/>
  <c r="BW473"/>
  <c r="BX473"/>
  <c r="BY473"/>
  <c r="BZ473"/>
  <c r="CA473"/>
  <c r="CB473"/>
  <c r="CC473"/>
  <c r="CD473"/>
  <c r="CE473"/>
  <c r="CF473"/>
  <c r="CG473"/>
  <c r="CH473"/>
  <c r="AV474"/>
  <c r="AW474"/>
  <c r="AX474"/>
  <c r="AY474"/>
  <c r="AZ474"/>
  <c r="BA474"/>
  <c r="BB474"/>
  <c r="BC474"/>
  <c r="BD474"/>
  <c r="BE474"/>
  <c r="BF474"/>
  <c r="BG474"/>
  <c r="BH474"/>
  <c r="BI474"/>
  <c r="BJ474"/>
  <c r="BK474"/>
  <c r="BL474"/>
  <c r="BM474"/>
  <c r="BN474"/>
  <c r="BO474"/>
  <c r="BP474"/>
  <c r="BQ474"/>
  <c r="BR474"/>
  <c r="BS474"/>
  <c r="BT474"/>
  <c r="BU474"/>
  <c r="BV474"/>
  <c r="BW474"/>
  <c r="BX474"/>
  <c r="BY474"/>
  <c r="BZ474"/>
  <c r="CA474"/>
  <c r="CB474"/>
  <c r="CC474"/>
  <c r="CD474"/>
  <c r="CE474"/>
  <c r="CF474"/>
  <c r="CG474"/>
  <c r="CH474"/>
  <c r="AV475"/>
  <c r="AW475"/>
  <c r="AX475"/>
  <c r="AY475"/>
  <c r="AZ475"/>
  <c r="BA475"/>
  <c r="BB475"/>
  <c r="BC475"/>
  <c r="BD475"/>
  <c r="BE475"/>
  <c r="BF475"/>
  <c r="BG475"/>
  <c r="BH475"/>
  <c r="BI475"/>
  <c r="BJ475"/>
  <c r="BK475"/>
  <c r="BL475"/>
  <c r="BM475"/>
  <c r="BN475"/>
  <c r="BO475"/>
  <c r="BP475"/>
  <c r="BQ475"/>
  <c r="BR475"/>
  <c r="BS475"/>
  <c r="BT475"/>
  <c r="BU475"/>
  <c r="BV475"/>
  <c r="BW475"/>
  <c r="BX475"/>
  <c r="BY475"/>
  <c r="BZ475"/>
  <c r="CA475"/>
  <c r="CB475"/>
  <c r="CC475"/>
  <c r="CD475"/>
  <c r="CE475"/>
  <c r="CF475"/>
  <c r="CG475"/>
  <c r="CH475"/>
  <c r="AV476"/>
  <c r="AW476"/>
  <c r="AX476"/>
  <c r="AY476"/>
  <c r="AZ476"/>
  <c r="BA476"/>
  <c r="BB476"/>
  <c r="BC476"/>
  <c r="BD476"/>
  <c r="BE476"/>
  <c r="BF476"/>
  <c r="BG476"/>
  <c r="BH476"/>
  <c r="BI476"/>
  <c r="BJ476"/>
  <c r="BK476"/>
  <c r="BL476"/>
  <c r="BM476"/>
  <c r="BN476"/>
  <c r="BO476"/>
  <c r="BP476"/>
  <c r="BQ476"/>
  <c r="BR476"/>
  <c r="BS476"/>
  <c r="BT476"/>
  <c r="BU476"/>
  <c r="BV476"/>
  <c r="BW476"/>
  <c r="BX476"/>
  <c r="BY476"/>
  <c r="BZ476"/>
  <c r="CA476"/>
  <c r="CB476"/>
  <c r="CC476"/>
  <c r="CD476"/>
  <c r="CE476"/>
  <c r="CF476"/>
  <c r="CG476"/>
  <c r="CH476"/>
  <c r="AV477"/>
  <c r="AW477"/>
  <c r="AX477"/>
  <c r="AY477"/>
  <c r="AZ477"/>
  <c r="BA477"/>
  <c r="BB477"/>
  <c r="BC477"/>
  <c r="BD477"/>
  <c r="BE477"/>
  <c r="BF477"/>
  <c r="BG477"/>
  <c r="BH477"/>
  <c r="BI477"/>
  <c r="BJ477"/>
  <c r="BK477"/>
  <c r="BL477"/>
  <c r="BM477"/>
  <c r="BN477"/>
  <c r="BO477"/>
  <c r="BP477"/>
  <c r="BQ477"/>
  <c r="BR477"/>
  <c r="BS477"/>
  <c r="BT477"/>
  <c r="BU477"/>
  <c r="BV477"/>
  <c r="BW477"/>
  <c r="BX477"/>
  <c r="BY477"/>
  <c r="BZ477"/>
  <c r="CA477"/>
  <c r="CB477"/>
  <c r="CC477"/>
  <c r="CD477"/>
  <c r="CE477"/>
  <c r="CF477"/>
  <c r="CG477"/>
  <c r="CH477"/>
  <c r="AV478"/>
  <c r="AW478"/>
  <c r="AX478"/>
  <c r="AY478"/>
  <c r="AZ478"/>
  <c r="BA478"/>
  <c r="BB478"/>
  <c r="BC478"/>
  <c r="BD478"/>
  <c r="BE478"/>
  <c r="BF478"/>
  <c r="BG478"/>
  <c r="BH478"/>
  <c r="BI478"/>
  <c r="BJ478"/>
  <c r="BK478"/>
  <c r="BL478"/>
  <c r="BM478"/>
  <c r="BN478"/>
  <c r="BO478"/>
  <c r="BP478"/>
  <c r="BQ478"/>
  <c r="BR478"/>
  <c r="BS478"/>
  <c r="BT478"/>
  <c r="BU478"/>
  <c r="BV478"/>
  <c r="BW478"/>
  <c r="BX478"/>
  <c r="BY478"/>
  <c r="BZ478"/>
  <c r="CA478"/>
  <c r="CB478"/>
  <c r="CC478"/>
  <c r="CD478"/>
  <c r="CE478"/>
  <c r="CF478"/>
  <c r="CG478"/>
  <c r="CH478"/>
  <c r="AV479"/>
  <c r="AW479"/>
  <c r="AX479"/>
  <c r="AY479"/>
  <c r="AZ479"/>
  <c r="BA479"/>
  <c r="BB479"/>
  <c r="BC479"/>
  <c r="BD479"/>
  <c r="BE479"/>
  <c r="BF479"/>
  <c r="BG479"/>
  <c r="BH479"/>
  <c r="BI479"/>
  <c r="BJ479"/>
  <c r="BK479"/>
  <c r="BL479"/>
  <c r="BM479"/>
  <c r="BN479"/>
  <c r="BO479"/>
  <c r="BP479"/>
  <c r="BQ479"/>
  <c r="BR479"/>
  <c r="BS479"/>
  <c r="BT479"/>
  <c r="BU479"/>
  <c r="BV479"/>
  <c r="BW479"/>
  <c r="BX479"/>
  <c r="BY479"/>
  <c r="BZ479"/>
  <c r="CA479"/>
  <c r="CB479"/>
  <c r="CC479"/>
  <c r="CD479"/>
  <c r="CE479"/>
  <c r="CF479"/>
  <c r="CG479"/>
  <c r="CH479"/>
  <c r="AV480"/>
  <c r="AW480"/>
  <c r="AX480"/>
  <c r="AY480"/>
  <c r="AZ480"/>
  <c r="BA480"/>
  <c r="BB480"/>
  <c r="BC480"/>
  <c r="BD480"/>
  <c r="BE480"/>
  <c r="BF480"/>
  <c r="BG480"/>
  <c r="BH480"/>
  <c r="BI480"/>
  <c r="BJ480"/>
  <c r="BK480"/>
  <c r="BL480"/>
  <c r="BM480"/>
  <c r="BN480"/>
  <c r="BO480"/>
  <c r="BP480"/>
  <c r="BQ480"/>
  <c r="BR480"/>
  <c r="BS480"/>
  <c r="BT480"/>
  <c r="BU480"/>
  <c r="BV480"/>
  <c r="BW480"/>
  <c r="BX480"/>
  <c r="BY480"/>
  <c r="BZ480"/>
  <c r="CA480"/>
  <c r="CB480"/>
  <c r="CC480"/>
  <c r="CD480"/>
  <c r="CE480"/>
  <c r="CF480"/>
  <c r="CG480"/>
  <c r="CH480"/>
  <c r="AV481"/>
  <c r="AW481"/>
  <c r="AX481"/>
  <c r="AY481"/>
  <c r="AZ481"/>
  <c r="BA481"/>
  <c r="BB481"/>
  <c r="BC481"/>
  <c r="BD481"/>
  <c r="BE481"/>
  <c r="BF481"/>
  <c r="BG481"/>
  <c r="BH481"/>
  <c r="BI481"/>
  <c r="BJ481"/>
  <c r="BK481"/>
  <c r="BL481"/>
  <c r="BM481"/>
  <c r="BN481"/>
  <c r="BO481"/>
  <c r="BP481"/>
  <c r="BQ481"/>
  <c r="BR481"/>
  <c r="BS481"/>
  <c r="BT481"/>
  <c r="BU481"/>
  <c r="BV481"/>
  <c r="BW481"/>
  <c r="BX481"/>
  <c r="BY481"/>
  <c r="BZ481"/>
  <c r="CA481"/>
  <c r="CB481"/>
  <c r="CC481"/>
  <c r="CD481"/>
  <c r="CE481"/>
  <c r="CF481"/>
  <c r="CG481"/>
  <c r="CH481"/>
  <c r="AV482"/>
  <c r="AW482"/>
  <c r="AX482"/>
  <c r="AY482"/>
  <c r="AZ482"/>
  <c r="BA482"/>
  <c r="BB482"/>
  <c r="BC482"/>
  <c r="BD482"/>
  <c r="BE482"/>
  <c r="BF482"/>
  <c r="BG482"/>
  <c r="BH482"/>
  <c r="BI482"/>
  <c r="BJ482"/>
  <c r="BK482"/>
  <c r="BL482"/>
  <c r="BM482"/>
  <c r="BN482"/>
  <c r="BO482"/>
  <c r="BP482"/>
  <c r="BQ482"/>
  <c r="BR482"/>
  <c r="BS482"/>
  <c r="BT482"/>
  <c r="BU482"/>
  <c r="BV482"/>
  <c r="BW482"/>
  <c r="BX482"/>
  <c r="BY482"/>
  <c r="BZ482"/>
  <c r="CA482"/>
  <c r="CB482"/>
  <c r="CC482"/>
  <c r="CD482"/>
  <c r="CE482"/>
  <c r="CF482"/>
  <c r="CG482"/>
  <c r="CH482"/>
  <c r="AV483"/>
  <c r="AW483"/>
  <c r="AX483"/>
  <c r="AY483"/>
  <c r="AZ483"/>
  <c r="BA483"/>
  <c r="BB483"/>
  <c r="BC483"/>
  <c r="BD483"/>
  <c r="BE483"/>
  <c r="BF483"/>
  <c r="BG483"/>
  <c r="BH483"/>
  <c r="BI483"/>
  <c r="BJ483"/>
  <c r="BK483"/>
  <c r="BL483"/>
  <c r="BM483"/>
  <c r="BN483"/>
  <c r="BO483"/>
  <c r="BP483"/>
  <c r="BQ483"/>
  <c r="BR483"/>
  <c r="BS483"/>
  <c r="BT483"/>
  <c r="BU483"/>
  <c r="BV483"/>
  <c r="BW483"/>
  <c r="BX483"/>
  <c r="BY483"/>
  <c r="BZ483"/>
  <c r="CA483"/>
  <c r="CB483"/>
  <c r="CC483"/>
  <c r="CD483"/>
  <c r="CE483"/>
  <c r="CF483"/>
  <c r="CG483"/>
  <c r="CH483"/>
  <c r="AV484"/>
  <c r="AW484"/>
  <c r="AX484"/>
  <c r="AY484"/>
  <c r="AZ484"/>
  <c r="BA484"/>
  <c r="BB484"/>
  <c r="BC484"/>
  <c r="BD484"/>
  <c r="BE484"/>
  <c r="BF484"/>
  <c r="BG484"/>
  <c r="BH484"/>
  <c r="BI484"/>
  <c r="BJ484"/>
  <c r="BK484"/>
  <c r="BL484"/>
  <c r="BM484"/>
  <c r="BN484"/>
  <c r="BO484"/>
  <c r="BP484"/>
  <c r="BQ484"/>
  <c r="BR484"/>
  <c r="BS484"/>
  <c r="BT484"/>
  <c r="BU484"/>
  <c r="BV484"/>
  <c r="BW484"/>
  <c r="BX484"/>
  <c r="BY484"/>
  <c r="BZ484"/>
  <c r="CA484"/>
  <c r="CB484"/>
  <c r="CC484"/>
  <c r="CD484"/>
  <c r="CE484"/>
  <c r="CF484"/>
  <c r="CG484"/>
  <c r="CH484"/>
  <c r="AV485"/>
  <c r="AW485"/>
  <c r="AX485"/>
  <c r="AY485"/>
  <c r="AZ485"/>
  <c r="BA485"/>
  <c r="BB485"/>
  <c r="BC485"/>
  <c r="BD485"/>
  <c r="BE485"/>
  <c r="BF485"/>
  <c r="BG485"/>
  <c r="BH485"/>
  <c r="BI485"/>
  <c r="BJ485"/>
  <c r="BK485"/>
  <c r="BL485"/>
  <c r="BM485"/>
  <c r="BN485"/>
  <c r="BO485"/>
  <c r="BP485"/>
  <c r="BQ485"/>
  <c r="BR485"/>
  <c r="BS485"/>
  <c r="BT485"/>
  <c r="BU485"/>
  <c r="BV485"/>
  <c r="BW485"/>
  <c r="BX485"/>
  <c r="BY485"/>
  <c r="BZ485"/>
  <c r="CA485"/>
  <c r="CB485"/>
  <c r="CC485"/>
  <c r="CD485"/>
  <c r="CE485"/>
  <c r="CF485"/>
  <c r="CG485"/>
  <c r="CH485"/>
  <c r="AV487"/>
  <c r="AW487"/>
  <c r="AX487"/>
  <c r="AY487"/>
  <c r="AZ487"/>
  <c r="BA487"/>
  <c r="BB487"/>
  <c r="BC487"/>
  <c r="BD487"/>
  <c r="BE487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V487"/>
  <c r="BW487"/>
  <c r="BX487"/>
  <c r="BY487"/>
  <c r="BZ487"/>
  <c r="CA487"/>
  <c r="CB487"/>
  <c r="CC487"/>
  <c r="CD487"/>
  <c r="CE487"/>
  <c r="CF487"/>
  <c r="CG487"/>
  <c r="CH487"/>
  <c r="AV488"/>
  <c r="AX488"/>
  <c r="AY488"/>
  <c r="AZ488"/>
  <c r="BA488"/>
  <c r="BB488"/>
  <c r="BC488"/>
  <c r="BD488"/>
  <c r="BE488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V488"/>
  <c r="BW488"/>
  <c r="BX488"/>
  <c r="BY488"/>
  <c r="BZ488"/>
  <c r="CA488"/>
  <c r="CB488"/>
  <c r="CC488"/>
  <c r="CD488"/>
  <c r="CE488"/>
  <c r="CF488"/>
  <c r="CG488"/>
  <c r="CH488"/>
  <c r="AV489"/>
  <c r="AW489"/>
  <c r="AX489"/>
  <c r="AY489"/>
  <c r="AZ489"/>
  <c r="BA489"/>
  <c r="BB489"/>
  <c r="BC489"/>
  <c r="BD489"/>
  <c r="BE489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V489"/>
  <c r="BW489"/>
  <c r="BX489"/>
  <c r="BY489"/>
  <c r="BZ489"/>
  <c r="CA489"/>
  <c r="CB489"/>
  <c r="CC489"/>
  <c r="CD489"/>
  <c r="CE489"/>
  <c r="CF489"/>
  <c r="CG489"/>
  <c r="CH489"/>
  <c r="AV490"/>
  <c r="AW490"/>
  <c r="AX490"/>
  <c r="AY490"/>
  <c r="AZ490"/>
  <c r="BA490"/>
  <c r="BB490"/>
  <c r="BC490"/>
  <c r="BD490"/>
  <c r="BE490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V490"/>
  <c r="BW490"/>
  <c r="BX490"/>
  <c r="BY490"/>
  <c r="BZ490"/>
  <c r="CA490"/>
  <c r="CB490"/>
  <c r="CC490"/>
  <c r="CD490"/>
  <c r="CE490"/>
  <c r="CF490"/>
  <c r="CG490"/>
  <c r="CH490"/>
  <c r="AV491"/>
  <c r="AW491"/>
  <c r="AX491"/>
  <c r="AY491"/>
  <c r="AZ491"/>
  <c r="BA491"/>
  <c r="BB491"/>
  <c r="BC491"/>
  <c r="BD491"/>
  <c r="BE491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V491"/>
  <c r="BW491"/>
  <c r="BX491"/>
  <c r="BY491"/>
  <c r="BZ491"/>
  <c r="CA491"/>
  <c r="CB491"/>
  <c r="CC491"/>
  <c r="CD491"/>
  <c r="CE491"/>
  <c r="CF491"/>
  <c r="CG491"/>
  <c r="CH491"/>
  <c r="AV492"/>
  <c r="AW492"/>
  <c r="AX492"/>
  <c r="AY492"/>
  <c r="AZ492"/>
  <c r="BA492"/>
  <c r="BB492"/>
  <c r="BC492"/>
  <c r="BD492"/>
  <c r="BE492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V492"/>
  <c r="BW492"/>
  <c r="BX492"/>
  <c r="BY492"/>
  <c r="BZ492"/>
  <c r="CA492"/>
  <c r="CB492"/>
  <c r="CC492"/>
  <c r="CD492"/>
  <c r="CE492"/>
  <c r="CF492"/>
  <c r="CG492"/>
  <c r="CH492"/>
  <c r="AV493"/>
  <c r="AW493"/>
  <c r="AX493"/>
  <c r="AY493"/>
  <c r="AZ493"/>
  <c r="BA493"/>
  <c r="BB493"/>
  <c r="BC493"/>
  <c r="BD493"/>
  <c r="BE493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V493"/>
  <c r="BW493"/>
  <c r="BX493"/>
  <c r="BY493"/>
  <c r="BZ493"/>
  <c r="CA493"/>
  <c r="CB493"/>
  <c r="CC493"/>
  <c r="CD493"/>
  <c r="CE493"/>
  <c r="CF493"/>
  <c r="CG493"/>
  <c r="CH493"/>
  <c r="AV494"/>
  <c r="AW494"/>
  <c r="AX494"/>
  <c r="AY494"/>
  <c r="AZ494"/>
  <c r="BA494"/>
  <c r="BB494"/>
  <c r="BC494"/>
  <c r="BD494"/>
  <c r="BE494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V494"/>
  <c r="BW494"/>
  <c r="BX494"/>
  <c r="BY494"/>
  <c r="BZ494"/>
  <c r="CA494"/>
  <c r="CB494"/>
  <c r="CC494"/>
  <c r="CD494"/>
  <c r="CE494"/>
  <c r="CF494"/>
  <c r="CG494"/>
  <c r="CH494"/>
  <c r="AV495"/>
  <c r="AW495"/>
  <c r="AX495"/>
  <c r="AY495"/>
  <c r="AZ495"/>
  <c r="BA495"/>
  <c r="BB495"/>
  <c r="BC495"/>
  <c r="BD495"/>
  <c r="BE495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V495"/>
  <c r="BW495"/>
  <c r="BX495"/>
  <c r="BY495"/>
  <c r="BZ495"/>
  <c r="CA495"/>
  <c r="CB495"/>
  <c r="CC495"/>
  <c r="CD495"/>
  <c r="CE495"/>
  <c r="CF495"/>
  <c r="CG495"/>
  <c r="CH495"/>
  <c r="AV496"/>
  <c r="AW496"/>
  <c r="AX496"/>
  <c r="AY496"/>
  <c r="AZ496"/>
  <c r="BA496"/>
  <c r="BB496"/>
  <c r="BC496"/>
  <c r="BD496"/>
  <c r="BE496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V496"/>
  <c r="BW496"/>
  <c r="BX496"/>
  <c r="BY496"/>
  <c r="BZ496"/>
  <c r="CA496"/>
  <c r="CB496"/>
  <c r="CC496"/>
  <c r="CD496"/>
  <c r="CE496"/>
  <c r="CF496"/>
  <c r="CG496"/>
  <c r="CH496"/>
  <c r="AV497"/>
  <c r="AW497"/>
  <c r="AX497"/>
  <c r="AY497"/>
  <c r="AZ497"/>
  <c r="BA497"/>
  <c r="BB497"/>
  <c r="BC497"/>
  <c r="BD497"/>
  <c r="BE497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V497"/>
  <c r="BW497"/>
  <c r="BX497"/>
  <c r="BY497"/>
  <c r="BZ497"/>
  <c r="CA497"/>
  <c r="CB497"/>
  <c r="CC497"/>
  <c r="CD497"/>
  <c r="CE497"/>
  <c r="CF497"/>
  <c r="CG497"/>
  <c r="CH497"/>
  <c r="AV498"/>
  <c r="AW498"/>
  <c r="AX498"/>
  <c r="AY498"/>
  <c r="AZ498"/>
  <c r="BA498"/>
  <c r="BB498"/>
  <c r="BC498"/>
  <c r="BD498"/>
  <c r="BE498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V498"/>
  <c r="BW498"/>
  <c r="BX498"/>
  <c r="BY498"/>
  <c r="BZ498"/>
  <c r="CA498"/>
  <c r="CB498"/>
  <c r="CC498"/>
  <c r="CD498"/>
  <c r="CE498"/>
  <c r="CF498"/>
  <c r="CG498"/>
  <c r="CH498"/>
  <c r="AV499"/>
  <c r="AW499"/>
  <c r="AX499"/>
  <c r="AY499"/>
  <c r="AZ499"/>
  <c r="BA499"/>
  <c r="BB499"/>
  <c r="BC499"/>
  <c r="BD499"/>
  <c r="BE499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V499"/>
  <c r="BW499"/>
  <c r="BX499"/>
  <c r="BY499"/>
  <c r="BZ499"/>
  <c r="CA499"/>
  <c r="CB499"/>
  <c r="CC499"/>
  <c r="CD499"/>
  <c r="CE499"/>
  <c r="CF499"/>
  <c r="CG499"/>
  <c r="CH499"/>
  <c r="AV500"/>
  <c r="AW500"/>
  <c r="AX500"/>
  <c r="AY500"/>
  <c r="AZ500"/>
  <c r="BA500"/>
  <c r="BB500"/>
  <c r="BC500"/>
  <c r="BD500"/>
  <c r="BE500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V500"/>
  <c r="BW500"/>
  <c r="BX500"/>
  <c r="BY500"/>
  <c r="BZ500"/>
  <c r="CA500"/>
  <c r="CB500"/>
  <c r="CC500"/>
  <c r="CD500"/>
  <c r="CE500"/>
  <c r="CF500"/>
  <c r="CG500"/>
  <c r="CH500"/>
  <c r="AV502"/>
  <c r="AW502"/>
  <c r="AX502"/>
  <c r="AY502"/>
  <c r="AZ502"/>
  <c r="BA502"/>
  <c r="BB502"/>
  <c r="BC502"/>
  <c r="BD502"/>
  <c r="BE502"/>
  <c r="BF502"/>
  <c r="BG502"/>
  <c r="BH502"/>
  <c r="BI502"/>
  <c r="BJ502"/>
  <c r="BK502"/>
  <c r="BL502"/>
  <c r="BM502"/>
  <c r="BN502"/>
  <c r="BO502"/>
  <c r="BP502"/>
  <c r="BQ502"/>
  <c r="BR502"/>
  <c r="BS502"/>
  <c r="BT502"/>
  <c r="BU502"/>
  <c r="BV502"/>
  <c r="BW502"/>
  <c r="BX502"/>
  <c r="BY502"/>
  <c r="BZ502"/>
  <c r="CA502"/>
  <c r="CB502"/>
  <c r="CC502"/>
  <c r="CD502"/>
  <c r="CE502"/>
  <c r="CF502"/>
  <c r="CG502"/>
  <c r="CH502"/>
  <c r="AV503"/>
  <c r="AW503"/>
  <c r="AX503"/>
  <c r="AY503"/>
  <c r="AZ503"/>
  <c r="BA503"/>
  <c r="BB503"/>
  <c r="BC503"/>
  <c r="BD503"/>
  <c r="BE503"/>
  <c r="BF503"/>
  <c r="BG503"/>
  <c r="BH503"/>
  <c r="BI503"/>
  <c r="BJ503"/>
  <c r="BK503"/>
  <c r="BL503"/>
  <c r="BM503"/>
  <c r="BN503"/>
  <c r="BO503"/>
  <c r="BP503"/>
  <c r="BQ503"/>
  <c r="BR503"/>
  <c r="BS503"/>
  <c r="BT503"/>
  <c r="BU503"/>
  <c r="BV503"/>
  <c r="BW503"/>
  <c r="BX503"/>
  <c r="BY503"/>
  <c r="BZ503"/>
  <c r="CA503"/>
  <c r="CB503"/>
  <c r="CC503"/>
  <c r="CD503"/>
  <c r="CE503"/>
  <c r="CF503"/>
  <c r="CG503"/>
  <c r="CH503"/>
  <c r="AV504"/>
  <c r="AW504"/>
  <c r="AX504"/>
  <c r="AY504"/>
  <c r="AZ504"/>
  <c r="BA504"/>
  <c r="BB504"/>
  <c r="BC504"/>
  <c r="BD504"/>
  <c r="BE504"/>
  <c r="BF504"/>
  <c r="BG504"/>
  <c r="BH504"/>
  <c r="BI504"/>
  <c r="BJ504"/>
  <c r="BK504"/>
  <c r="BL504"/>
  <c r="BM504"/>
  <c r="BN504"/>
  <c r="BO504"/>
  <c r="BP504"/>
  <c r="BQ504"/>
  <c r="BR504"/>
  <c r="BS504"/>
  <c r="BT504"/>
  <c r="BU504"/>
  <c r="BV504"/>
  <c r="BW504"/>
  <c r="BX504"/>
  <c r="BY504"/>
  <c r="BZ504"/>
  <c r="CA504"/>
  <c r="CB504"/>
  <c r="CC504"/>
  <c r="CD504"/>
  <c r="CE504"/>
  <c r="CF504"/>
  <c r="CG504"/>
  <c r="CH504"/>
  <c r="AV505"/>
  <c r="AW505"/>
  <c r="AX505"/>
  <c r="AY505"/>
  <c r="AZ505"/>
  <c r="BA505"/>
  <c r="BB505"/>
  <c r="BC505"/>
  <c r="BD505"/>
  <c r="BE505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V505"/>
  <c r="BW505"/>
  <c r="BX505"/>
  <c r="BY505"/>
  <c r="BZ505"/>
  <c r="CA505"/>
  <c r="CB505"/>
  <c r="CC505"/>
  <c r="CD505"/>
  <c r="CE505"/>
  <c r="CF505"/>
  <c r="CG505"/>
  <c r="CH505"/>
  <c r="AV506"/>
  <c r="AW506"/>
  <c r="AX506"/>
  <c r="AY506"/>
  <c r="AZ506"/>
  <c r="BA506"/>
  <c r="BB506"/>
  <c r="BC506"/>
  <c r="BD506"/>
  <c r="BE506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V506"/>
  <c r="BW506"/>
  <c r="BX506"/>
  <c r="BY506"/>
  <c r="BZ506"/>
  <c r="CA506"/>
  <c r="CB506"/>
  <c r="CC506"/>
  <c r="CD506"/>
  <c r="CE506"/>
  <c r="CF506"/>
  <c r="CG506"/>
  <c r="CH506"/>
  <c r="AU506"/>
  <c r="AU472"/>
  <c r="AU473"/>
  <c r="AU474"/>
  <c r="AU475"/>
  <c r="AU476"/>
  <c r="AU477"/>
  <c r="AU478"/>
  <c r="AU479"/>
  <c r="AU480"/>
  <c r="AU481"/>
  <c r="AU482"/>
  <c r="AU483"/>
  <c r="AU484"/>
  <c r="AU485"/>
  <c r="AU487"/>
  <c r="AU488"/>
  <c r="AU489"/>
  <c r="AU490"/>
  <c r="AU491"/>
  <c r="AU492"/>
  <c r="AU493"/>
  <c r="AU494"/>
  <c r="AU495"/>
  <c r="AU496"/>
  <c r="AU497"/>
  <c r="AU498"/>
  <c r="AU499"/>
  <c r="AU500"/>
  <c r="AU502"/>
  <c r="AU503"/>
  <c r="AU504"/>
  <c r="AU505"/>
  <c r="AU471"/>
  <c r="AU347" l="1"/>
  <c r="AV339"/>
  <c r="AW339"/>
  <c r="AX339"/>
  <c r="AY339"/>
  <c r="AZ339"/>
  <c r="BA339"/>
  <c r="BB339"/>
  <c r="BC339"/>
  <c r="BD339"/>
  <c r="BE339"/>
  <c r="BF339"/>
  <c r="BG339"/>
  <c r="BH339"/>
  <c r="BI339"/>
  <c r="BJ339"/>
  <c r="BK339"/>
  <c r="BL339"/>
  <c r="BM339"/>
  <c r="BN339"/>
  <c r="BO339"/>
  <c r="BP339"/>
  <c r="BQ339"/>
  <c r="BR339"/>
  <c r="BS339"/>
  <c r="BT339"/>
  <c r="BU339"/>
  <c r="BV339"/>
  <c r="BW339"/>
  <c r="BX339"/>
  <c r="BY339"/>
  <c r="BZ339"/>
  <c r="CA339"/>
  <c r="CB339"/>
  <c r="CC339"/>
  <c r="CD339"/>
  <c r="CE339"/>
  <c r="CF339"/>
  <c r="CG339"/>
  <c r="CH339"/>
  <c r="AV340"/>
  <c r="AW340"/>
  <c r="AX340"/>
  <c r="AY340"/>
  <c r="AZ340"/>
  <c r="BA340"/>
  <c r="BB340"/>
  <c r="BC340"/>
  <c r="BD340"/>
  <c r="BE340"/>
  <c r="BF340"/>
  <c r="BG340"/>
  <c r="BH340"/>
  <c r="BI340"/>
  <c r="BJ340"/>
  <c r="BK340"/>
  <c r="BL340"/>
  <c r="BM340"/>
  <c r="BN340"/>
  <c r="BO340"/>
  <c r="BP340"/>
  <c r="BQ340"/>
  <c r="BR340"/>
  <c r="BS340"/>
  <c r="BT340"/>
  <c r="BU340"/>
  <c r="BV340"/>
  <c r="BW340"/>
  <c r="BX340"/>
  <c r="BY340"/>
  <c r="BZ340"/>
  <c r="CA340"/>
  <c r="CB340"/>
  <c r="CC340"/>
  <c r="CD340"/>
  <c r="CE340"/>
  <c r="CF340"/>
  <c r="CG340"/>
  <c r="CH340"/>
  <c r="AV341"/>
  <c r="AW341"/>
  <c r="AX341"/>
  <c r="AY341"/>
  <c r="AZ341"/>
  <c r="BA341"/>
  <c r="BB341"/>
  <c r="BC341"/>
  <c r="BD341"/>
  <c r="BE341"/>
  <c r="BF341"/>
  <c r="BG341"/>
  <c r="BH341"/>
  <c r="BI341"/>
  <c r="BJ341"/>
  <c r="BK341"/>
  <c r="BL341"/>
  <c r="BM341"/>
  <c r="BN341"/>
  <c r="BO341"/>
  <c r="BP341"/>
  <c r="BQ341"/>
  <c r="BR341"/>
  <c r="BS341"/>
  <c r="BT341"/>
  <c r="BU341"/>
  <c r="BV341"/>
  <c r="BW341"/>
  <c r="BX341"/>
  <c r="BY341"/>
  <c r="BZ341"/>
  <c r="CA341"/>
  <c r="CB341"/>
  <c r="CC341"/>
  <c r="CD341"/>
  <c r="CE341"/>
  <c r="CF341"/>
  <c r="CG341"/>
  <c r="CH341"/>
  <c r="AV342"/>
  <c r="AW342"/>
  <c r="AX342"/>
  <c r="AY342"/>
  <c r="AZ342"/>
  <c r="BA342"/>
  <c r="BB342"/>
  <c r="BC342"/>
  <c r="BD342"/>
  <c r="BE342"/>
  <c r="BF342"/>
  <c r="BG342"/>
  <c r="BH342"/>
  <c r="BI342"/>
  <c r="BJ342"/>
  <c r="BK342"/>
  <c r="BL342"/>
  <c r="BM342"/>
  <c r="BN342"/>
  <c r="BO342"/>
  <c r="BP342"/>
  <c r="BQ342"/>
  <c r="BR342"/>
  <c r="BS342"/>
  <c r="BT342"/>
  <c r="BU342"/>
  <c r="BV342"/>
  <c r="BW342"/>
  <c r="BX342"/>
  <c r="BY342"/>
  <c r="BZ342"/>
  <c r="CA342"/>
  <c r="CB342"/>
  <c r="CC342"/>
  <c r="CD342"/>
  <c r="CE342"/>
  <c r="CF342"/>
  <c r="CG342"/>
  <c r="CH342"/>
  <c r="AV343"/>
  <c r="AW343"/>
  <c r="AX343"/>
  <c r="AY343"/>
  <c r="AZ343"/>
  <c r="BA343"/>
  <c r="BB343"/>
  <c r="BC343"/>
  <c r="BD343"/>
  <c r="BE343"/>
  <c r="BF343"/>
  <c r="BG343"/>
  <c r="BH343"/>
  <c r="BI343"/>
  <c r="BJ343"/>
  <c r="BK343"/>
  <c r="BL343"/>
  <c r="BM343"/>
  <c r="BN343"/>
  <c r="BO343"/>
  <c r="BP343"/>
  <c r="BQ343"/>
  <c r="BR343"/>
  <c r="BS343"/>
  <c r="BT343"/>
  <c r="BU343"/>
  <c r="BV343"/>
  <c r="BW343"/>
  <c r="BX343"/>
  <c r="BY343"/>
  <c r="BZ343"/>
  <c r="CA343"/>
  <c r="CB343"/>
  <c r="CC343"/>
  <c r="CD343"/>
  <c r="CE343"/>
  <c r="CF343"/>
  <c r="CG343"/>
  <c r="CH343"/>
  <c r="AV344"/>
  <c r="AW344"/>
  <c r="AX344"/>
  <c r="AY344"/>
  <c r="AZ344"/>
  <c r="BA344"/>
  <c r="BB344"/>
  <c r="BC344"/>
  <c r="BD344"/>
  <c r="BE344"/>
  <c r="BF344"/>
  <c r="BG344"/>
  <c r="BH344"/>
  <c r="BI344"/>
  <c r="BJ344"/>
  <c r="BK344"/>
  <c r="BL344"/>
  <c r="BM344"/>
  <c r="BN344"/>
  <c r="BO344"/>
  <c r="BP344"/>
  <c r="BQ344"/>
  <c r="BR344"/>
  <c r="BS344"/>
  <c r="BT344"/>
  <c r="BU344"/>
  <c r="BV344"/>
  <c r="BW344"/>
  <c r="BX344"/>
  <c r="BY344"/>
  <c r="BZ344"/>
  <c r="CA344"/>
  <c r="CB344"/>
  <c r="CC344"/>
  <c r="CD344"/>
  <c r="CE344"/>
  <c r="CF344"/>
  <c r="CG344"/>
  <c r="CH344"/>
  <c r="AV345"/>
  <c r="AW345"/>
  <c r="AX345"/>
  <c r="AY345"/>
  <c r="AZ345"/>
  <c r="BA345"/>
  <c r="BB345"/>
  <c r="BC345"/>
  <c r="BD345"/>
  <c r="BE345"/>
  <c r="BF345"/>
  <c r="BG345"/>
  <c r="BH345"/>
  <c r="BI345"/>
  <c r="BJ345"/>
  <c r="BK345"/>
  <c r="BL345"/>
  <c r="BM345"/>
  <c r="BN345"/>
  <c r="BO345"/>
  <c r="BP345"/>
  <c r="BQ345"/>
  <c r="BR345"/>
  <c r="BS345"/>
  <c r="BT345"/>
  <c r="BU345"/>
  <c r="BV345"/>
  <c r="BW345"/>
  <c r="BX345"/>
  <c r="BY345"/>
  <c r="BZ345"/>
  <c r="CA345"/>
  <c r="CB345"/>
  <c r="CC345"/>
  <c r="CD345"/>
  <c r="CE345"/>
  <c r="CF345"/>
  <c r="CG345"/>
  <c r="CH345"/>
  <c r="AV346"/>
  <c r="AW346"/>
  <c r="AX346"/>
  <c r="AY346"/>
  <c r="AZ346"/>
  <c r="BA346"/>
  <c r="BB346"/>
  <c r="BC346"/>
  <c r="BD346"/>
  <c r="BE346"/>
  <c r="BF346"/>
  <c r="BG346"/>
  <c r="BH346"/>
  <c r="BI346"/>
  <c r="BJ346"/>
  <c r="BK346"/>
  <c r="BL346"/>
  <c r="BM346"/>
  <c r="BN346"/>
  <c r="BO346"/>
  <c r="BP346"/>
  <c r="BQ346"/>
  <c r="BR346"/>
  <c r="BS346"/>
  <c r="BT346"/>
  <c r="BU346"/>
  <c r="BV346"/>
  <c r="BW346"/>
  <c r="BX346"/>
  <c r="BY346"/>
  <c r="BZ346"/>
  <c r="CA346"/>
  <c r="CB346"/>
  <c r="CC346"/>
  <c r="CD346"/>
  <c r="CE346"/>
  <c r="CF346"/>
  <c r="CG346"/>
  <c r="CH346"/>
  <c r="AV347"/>
  <c r="AW347"/>
  <c r="AX347"/>
  <c r="AY347"/>
  <c r="AZ347"/>
  <c r="BA347"/>
  <c r="BB347"/>
  <c r="BC347"/>
  <c r="BD347"/>
  <c r="BE347"/>
  <c r="BF347"/>
  <c r="BG347"/>
  <c r="BH347"/>
  <c r="BI347"/>
  <c r="BJ347"/>
  <c r="BK347"/>
  <c r="BL347"/>
  <c r="BM347"/>
  <c r="BN347"/>
  <c r="BO347"/>
  <c r="BP347"/>
  <c r="BQ347"/>
  <c r="BR347"/>
  <c r="BS347"/>
  <c r="BT347"/>
  <c r="BU347"/>
  <c r="BV347"/>
  <c r="BW347"/>
  <c r="BX347"/>
  <c r="BY347"/>
  <c r="BZ347"/>
  <c r="CA347"/>
  <c r="CB347"/>
  <c r="CC347"/>
  <c r="CD347"/>
  <c r="CE347"/>
  <c r="CF347"/>
  <c r="CG347"/>
  <c r="CH347"/>
  <c r="AV348"/>
  <c r="AW348"/>
  <c r="AX348"/>
  <c r="AY348"/>
  <c r="AZ348"/>
  <c r="BA348"/>
  <c r="BB348"/>
  <c r="BC348"/>
  <c r="BD348"/>
  <c r="BE348"/>
  <c r="BF348"/>
  <c r="BG348"/>
  <c r="BH348"/>
  <c r="BI348"/>
  <c r="BJ348"/>
  <c r="BK348"/>
  <c r="BL348"/>
  <c r="BM348"/>
  <c r="BN348"/>
  <c r="BO348"/>
  <c r="BP348"/>
  <c r="BQ348"/>
  <c r="BR348"/>
  <c r="BS348"/>
  <c r="BT348"/>
  <c r="BU348"/>
  <c r="BV348"/>
  <c r="BW348"/>
  <c r="BX348"/>
  <c r="BY348"/>
  <c r="BZ348"/>
  <c r="CA348"/>
  <c r="CB348"/>
  <c r="CC348"/>
  <c r="CD348"/>
  <c r="CE348"/>
  <c r="CF348"/>
  <c r="CG348"/>
  <c r="CH348"/>
  <c r="AV349"/>
  <c r="AW349"/>
  <c r="AX349"/>
  <c r="AY349"/>
  <c r="AZ349"/>
  <c r="BA349"/>
  <c r="BB349"/>
  <c r="BC349"/>
  <c r="BD349"/>
  <c r="BE349"/>
  <c r="BF349"/>
  <c r="BG349"/>
  <c r="BH349"/>
  <c r="BI349"/>
  <c r="BJ349"/>
  <c r="BK349"/>
  <c r="BL349"/>
  <c r="BM349"/>
  <c r="BN349"/>
  <c r="BO349"/>
  <c r="BP349"/>
  <c r="BQ349"/>
  <c r="BR349"/>
  <c r="BS349"/>
  <c r="BT349"/>
  <c r="BU349"/>
  <c r="BV349"/>
  <c r="BW349"/>
  <c r="BX349"/>
  <c r="BY349"/>
  <c r="BZ349"/>
  <c r="CA349"/>
  <c r="CB349"/>
  <c r="CC349"/>
  <c r="CD349"/>
  <c r="CE349"/>
  <c r="CF349"/>
  <c r="CG349"/>
  <c r="CH349"/>
  <c r="AV350"/>
  <c r="AW350"/>
  <c r="AX350"/>
  <c r="AY350"/>
  <c r="AZ350"/>
  <c r="BA350"/>
  <c r="BB350"/>
  <c r="BC350"/>
  <c r="BD350"/>
  <c r="BE350"/>
  <c r="BF350"/>
  <c r="BG350"/>
  <c r="BH350"/>
  <c r="BI350"/>
  <c r="BJ350"/>
  <c r="BK350"/>
  <c r="BL350"/>
  <c r="BM350"/>
  <c r="BN350"/>
  <c r="BO350"/>
  <c r="BP350"/>
  <c r="BQ350"/>
  <c r="BR350"/>
  <c r="BS350"/>
  <c r="BT350"/>
  <c r="BU350"/>
  <c r="BV350"/>
  <c r="BW350"/>
  <c r="BX350"/>
  <c r="BY350"/>
  <c r="BZ350"/>
  <c r="CA350"/>
  <c r="CB350"/>
  <c r="CC350"/>
  <c r="CD350"/>
  <c r="CE350"/>
  <c r="CF350"/>
  <c r="CG350"/>
  <c r="CH350"/>
  <c r="AV351"/>
  <c r="AW351"/>
  <c r="AX351"/>
  <c r="AY351"/>
  <c r="AZ351"/>
  <c r="BA351"/>
  <c r="BB351"/>
  <c r="BC351"/>
  <c r="BD351"/>
  <c r="BE351"/>
  <c r="BF351"/>
  <c r="BG351"/>
  <c r="BH351"/>
  <c r="BI351"/>
  <c r="BJ351"/>
  <c r="BK351"/>
  <c r="BL351"/>
  <c r="BM351"/>
  <c r="BN351"/>
  <c r="BO351"/>
  <c r="BP351"/>
  <c r="BQ351"/>
  <c r="BR351"/>
  <c r="BS351"/>
  <c r="BT351"/>
  <c r="BU351"/>
  <c r="BV351"/>
  <c r="BW351"/>
  <c r="BX351"/>
  <c r="BY351"/>
  <c r="BZ351"/>
  <c r="CA351"/>
  <c r="CB351"/>
  <c r="CC351"/>
  <c r="CD351"/>
  <c r="CE351"/>
  <c r="CF351"/>
  <c r="CG351"/>
  <c r="CH351"/>
  <c r="AV352"/>
  <c r="AW352"/>
  <c r="AX352"/>
  <c r="AY352"/>
  <c r="AZ352"/>
  <c r="BA352"/>
  <c r="BB352"/>
  <c r="BC352"/>
  <c r="BD352"/>
  <c r="BE352"/>
  <c r="BF352"/>
  <c r="BG352"/>
  <c r="BH352"/>
  <c r="BI352"/>
  <c r="BJ352"/>
  <c r="BK352"/>
  <c r="BL352"/>
  <c r="BM352"/>
  <c r="BN352"/>
  <c r="BO352"/>
  <c r="BP352"/>
  <c r="BQ352"/>
  <c r="BR352"/>
  <c r="BS352"/>
  <c r="BT352"/>
  <c r="BU352"/>
  <c r="BV352"/>
  <c r="BW352"/>
  <c r="BX352"/>
  <c r="BY352"/>
  <c r="BZ352"/>
  <c r="CA352"/>
  <c r="CB352"/>
  <c r="CC352"/>
  <c r="CD352"/>
  <c r="CE352"/>
  <c r="CF352"/>
  <c r="CG352"/>
  <c r="CH352"/>
  <c r="AV353"/>
  <c r="AW353"/>
  <c r="AX353"/>
  <c r="AY353"/>
  <c r="AZ353"/>
  <c r="BA353"/>
  <c r="BB353"/>
  <c r="BC353"/>
  <c r="BD353"/>
  <c r="BE353"/>
  <c r="BF353"/>
  <c r="BG353"/>
  <c r="BH353"/>
  <c r="BI353"/>
  <c r="BJ353"/>
  <c r="BK353"/>
  <c r="BL353"/>
  <c r="BM353"/>
  <c r="BN353"/>
  <c r="BO353"/>
  <c r="BP353"/>
  <c r="BQ353"/>
  <c r="BR353"/>
  <c r="BS353"/>
  <c r="BT353"/>
  <c r="BU353"/>
  <c r="BV353"/>
  <c r="BW353"/>
  <c r="BX353"/>
  <c r="BY353"/>
  <c r="BZ353"/>
  <c r="CA353"/>
  <c r="CB353"/>
  <c r="CC353"/>
  <c r="CD353"/>
  <c r="CE353"/>
  <c r="CF353"/>
  <c r="CG353"/>
  <c r="CH353"/>
  <c r="AV355"/>
  <c r="AW355"/>
  <c r="AX355"/>
  <c r="AY355"/>
  <c r="AZ355"/>
  <c r="BA355"/>
  <c r="BB355"/>
  <c r="BC355"/>
  <c r="BD355"/>
  <c r="BE355"/>
  <c r="BF355"/>
  <c r="BG355"/>
  <c r="BH355"/>
  <c r="BI355"/>
  <c r="BJ355"/>
  <c r="BK355"/>
  <c r="BL355"/>
  <c r="BM355"/>
  <c r="BN355"/>
  <c r="BO355"/>
  <c r="BP355"/>
  <c r="BQ355"/>
  <c r="BR355"/>
  <c r="BS355"/>
  <c r="BT355"/>
  <c r="BU355"/>
  <c r="BV355"/>
  <c r="BW355"/>
  <c r="BX355"/>
  <c r="BY355"/>
  <c r="BZ355"/>
  <c r="CA355"/>
  <c r="CB355"/>
  <c r="CC355"/>
  <c r="CD355"/>
  <c r="CE355"/>
  <c r="CF355"/>
  <c r="CG355"/>
  <c r="CH355"/>
  <c r="AV356"/>
  <c r="AW356"/>
  <c r="AX356"/>
  <c r="AY356"/>
  <c r="AZ356"/>
  <c r="BA356"/>
  <c r="BB356"/>
  <c r="BC356"/>
  <c r="BD356"/>
  <c r="BE356"/>
  <c r="BF356"/>
  <c r="BG356"/>
  <c r="BH356"/>
  <c r="BI356"/>
  <c r="BJ356"/>
  <c r="BK356"/>
  <c r="BL356"/>
  <c r="BM356"/>
  <c r="BN356"/>
  <c r="BO356"/>
  <c r="BP356"/>
  <c r="BQ356"/>
  <c r="BR356"/>
  <c r="BS356"/>
  <c r="BT356"/>
  <c r="BU356"/>
  <c r="BV356"/>
  <c r="BW356"/>
  <c r="BX356"/>
  <c r="BY356"/>
  <c r="BZ356"/>
  <c r="CA356"/>
  <c r="CB356"/>
  <c r="CC356"/>
  <c r="CD356"/>
  <c r="CE356"/>
  <c r="CF356"/>
  <c r="CG356"/>
  <c r="CH356"/>
  <c r="AV357"/>
  <c r="AW357"/>
  <c r="AX357"/>
  <c r="AY357"/>
  <c r="AZ357"/>
  <c r="BA357"/>
  <c r="BB357"/>
  <c r="BC357"/>
  <c r="BD357"/>
  <c r="BE357"/>
  <c r="BF357"/>
  <c r="BG357"/>
  <c r="BH357"/>
  <c r="BI357"/>
  <c r="BJ357"/>
  <c r="BK357"/>
  <c r="BL357"/>
  <c r="BM357"/>
  <c r="BN357"/>
  <c r="BO357"/>
  <c r="BP357"/>
  <c r="BQ357"/>
  <c r="BR357"/>
  <c r="BS357"/>
  <c r="BT357"/>
  <c r="BU357"/>
  <c r="BV357"/>
  <c r="BW357"/>
  <c r="BX357"/>
  <c r="BY357"/>
  <c r="BZ357"/>
  <c r="CA357"/>
  <c r="CB357"/>
  <c r="CC357"/>
  <c r="CD357"/>
  <c r="CE357"/>
  <c r="CF357"/>
  <c r="CG357"/>
  <c r="CH357"/>
  <c r="AV358"/>
  <c r="AW358"/>
  <c r="AX358"/>
  <c r="AY358"/>
  <c r="AZ358"/>
  <c r="BA358"/>
  <c r="BB358"/>
  <c r="BC358"/>
  <c r="BD358"/>
  <c r="BE358"/>
  <c r="BF358"/>
  <c r="BG358"/>
  <c r="BH358"/>
  <c r="BI358"/>
  <c r="BJ358"/>
  <c r="BK358"/>
  <c r="BL358"/>
  <c r="BM358"/>
  <c r="BN358"/>
  <c r="BO358"/>
  <c r="BP358"/>
  <c r="BQ358"/>
  <c r="BR358"/>
  <c r="BS358"/>
  <c r="BT358"/>
  <c r="BU358"/>
  <c r="BV358"/>
  <c r="BW358"/>
  <c r="BX358"/>
  <c r="BY358"/>
  <c r="BZ358"/>
  <c r="CA358"/>
  <c r="CB358"/>
  <c r="CC358"/>
  <c r="CD358"/>
  <c r="CE358"/>
  <c r="CF358"/>
  <c r="CG358"/>
  <c r="CH358"/>
  <c r="AV359"/>
  <c r="AW359"/>
  <c r="AX359"/>
  <c r="AY359"/>
  <c r="AZ359"/>
  <c r="BA359"/>
  <c r="BB359"/>
  <c r="BC359"/>
  <c r="BD359"/>
  <c r="BE359"/>
  <c r="BF359"/>
  <c r="BG359"/>
  <c r="BH359"/>
  <c r="BI359"/>
  <c r="BJ359"/>
  <c r="BK359"/>
  <c r="BL359"/>
  <c r="BM359"/>
  <c r="BN359"/>
  <c r="BO359"/>
  <c r="BP359"/>
  <c r="BQ359"/>
  <c r="BR359"/>
  <c r="BS359"/>
  <c r="BT359"/>
  <c r="BU359"/>
  <c r="BV359"/>
  <c r="BW359"/>
  <c r="BX359"/>
  <c r="BY359"/>
  <c r="BZ359"/>
  <c r="CA359"/>
  <c r="CB359"/>
  <c r="CC359"/>
  <c r="CD359"/>
  <c r="CE359"/>
  <c r="CF359"/>
  <c r="CG359"/>
  <c r="CH359"/>
  <c r="AV360"/>
  <c r="AW360"/>
  <c r="AX360"/>
  <c r="AY360"/>
  <c r="AZ360"/>
  <c r="BA360"/>
  <c r="BB360"/>
  <c r="BC360"/>
  <c r="BD360"/>
  <c r="BE360"/>
  <c r="BF360"/>
  <c r="BG360"/>
  <c r="BH360"/>
  <c r="BI360"/>
  <c r="BJ360"/>
  <c r="BK360"/>
  <c r="BL360"/>
  <c r="BM360"/>
  <c r="BN360"/>
  <c r="BO360"/>
  <c r="BP360"/>
  <c r="BQ360"/>
  <c r="BR360"/>
  <c r="BS360"/>
  <c r="BT360"/>
  <c r="BU360"/>
  <c r="BV360"/>
  <c r="BW360"/>
  <c r="BX360"/>
  <c r="BY360"/>
  <c r="BZ360"/>
  <c r="CA360"/>
  <c r="CB360"/>
  <c r="CC360"/>
  <c r="CD360"/>
  <c r="CE360"/>
  <c r="CF360"/>
  <c r="CG360"/>
  <c r="CH360"/>
  <c r="AV361"/>
  <c r="AW361"/>
  <c r="AX361"/>
  <c r="AY361"/>
  <c r="AZ361"/>
  <c r="BA361"/>
  <c r="BB361"/>
  <c r="BC361"/>
  <c r="BD361"/>
  <c r="BE361"/>
  <c r="BF361"/>
  <c r="BG361"/>
  <c r="BH361"/>
  <c r="BI361"/>
  <c r="BJ361"/>
  <c r="BK361"/>
  <c r="BL361"/>
  <c r="BM361"/>
  <c r="BN361"/>
  <c r="BO361"/>
  <c r="BP361"/>
  <c r="BQ361"/>
  <c r="BR361"/>
  <c r="BS361"/>
  <c r="BT361"/>
  <c r="BU361"/>
  <c r="BV361"/>
  <c r="BW361"/>
  <c r="BX361"/>
  <c r="BY361"/>
  <c r="BZ361"/>
  <c r="CA361"/>
  <c r="CB361"/>
  <c r="CC361"/>
  <c r="CD361"/>
  <c r="CE361"/>
  <c r="CF361"/>
  <c r="CG361"/>
  <c r="CH361"/>
  <c r="AV362"/>
  <c r="AW362"/>
  <c r="AX362"/>
  <c r="AY362"/>
  <c r="AZ362"/>
  <c r="BA362"/>
  <c r="BB362"/>
  <c r="BC362"/>
  <c r="BD362"/>
  <c r="BE362"/>
  <c r="BF362"/>
  <c r="BG362"/>
  <c r="BH362"/>
  <c r="BI362"/>
  <c r="BJ362"/>
  <c r="BK362"/>
  <c r="BL362"/>
  <c r="BM362"/>
  <c r="BN362"/>
  <c r="BO362"/>
  <c r="BP362"/>
  <c r="BQ362"/>
  <c r="BR362"/>
  <c r="BS362"/>
  <c r="BT362"/>
  <c r="BU362"/>
  <c r="BV362"/>
  <c r="BW362"/>
  <c r="BX362"/>
  <c r="BY362"/>
  <c r="BZ362"/>
  <c r="CA362"/>
  <c r="CB362"/>
  <c r="CC362"/>
  <c r="CD362"/>
  <c r="CE362"/>
  <c r="CF362"/>
  <c r="CG362"/>
  <c r="CH362"/>
  <c r="AV363"/>
  <c r="AW363"/>
  <c r="AX363"/>
  <c r="AY363"/>
  <c r="AZ363"/>
  <c r="BA363"/>
  <c r="BB363"/>
  <c r="BC363"/>
  <c r="BD363"/>
  <c r="BE363"/>
  <c r="BF363"/>
  <c r="BG363"/>
  <c r="BH363"/>
  <c r="BI363"/>
  <c r="BJ363"/>
  <c r="BK363"/>
  <c r="BL363"/>
  <c r="BM363"/>
  <c r="BN363"/>
  <c r="BO363"/>
  <c r="BP363"/>
  <c r="BQ363"/>
  <c r="BR363"/>
  <c r="BS363"/>
  <c r="BT363"/>
  <c r="BU363"/>
  <c r="BV363"/>
  <c r="BW363"/>
  <c r="BX363"/>
  <c r="BY363"/>
  <c r="BZ363"/>
  <c r="CA363"/>
  <c r="CB363"/>
  <c r="CC363"/>
  <c r="CD363"/>
  <c r="CE363"/>
  <c r="CF363"/>
  <c r="CG363"/>
  <c r="CH363"/>
  <c r="AV364"/>
  <c r="AW364"/>
  <c r="AX364"/>
  <c r="AY364"/>
  <c r="AZ364"/>
  <c r="BA364"/>
  <c r="BB364"/>
  <c r="BC364"/>
  <c r="BD364"/>
  <c r="BE364"/>
  <c r="BF364"/>
  <c r="BG364"/>
  <c r="BH364"/>
  <c r="BI364"/>
  <c r="BJ364"/>
  <c r="BK364"/>
  <c r="BL364"/>
  <c r="BM364"/>
  <c r="BN364"/>
  <c r="BO364"/>
  <c r="BP364"/>
  <c r="BQ364"/>
  <c r="BR364"/>
  <c r="BS364"/>
  <c r="BT364"/>
  <c r="BU364"/>
  <c r="BV364"/>
  <c r="BW364"/>
  <c r="BX364"/>
  <c r="BY364"/>
  <c r="BZ364"/>
  <c r="CA364"/>
  <c r="CB364"/>
  <c r="CC364"/>
  <c r="CD364"/>
  <c r="CE364"/>
  <c r="CF364"/>
  <c r="CG364"/>
  <c r="CH364"/>
  <c r="AV365"/>
  <c r="AW365"/>
  <c r="AX365"/>
  <c r="AY365"/>
  <c r="AZ365"/>
  <c r="BA365"/>
  <c r="BB365"/>
  <c r="BC365"/>
  <c r="BD365"/>
  <c r="BE365"/>
  <c r="BF365"/>
  <c r="BG365"/>
  <c r="BH365"/>
  <c r="BI365"/>
  <c r="BJ365"/>
  <c r="BK365"/>
  <c r="BL365"/>
  <c r="BM365"/>
  <c r="BN365"/>
  <c r="BO365"/>
  <c r="BP365"/>
  <c r="BQ365"/>
  <c r="BR365"/>
  <c r="BS365"/>
  <c r="BT365"/>
  <c r="BU365"/>
  <c r="BV365"/>
  <c r="BW365"/>
  <c r="BX365"/>
  <c r="BY365"/>
  <c r="BZ365"/>
  <c r="CA365"/>
  <c r="CB365"/>
  <c r="CC365"/>
  <c r="CD365"/>
  <c r="CE365"/>
  <c r="CF365"/>
  <c r="CG365"/>
  <c r="CH365"/>
  <c r="AV366"/>
  <c r="AW366"/>
  <c r="AX366"/>
  <c r="AY366"/>
  <c r="AZ366"/>
  <c r="BA366"/>
  <c r="BB366"/>
  <c r="BC366"/>
  <c r="BD366"/>
  <c r="BE366"/>
  <c r="BF366"/>
  <c r="BG366"/>
  <c r="BH366"/>
  <c r="BI366"/>
  <c r="BJ366"/>
  <c r="BK366"/>
  <c r="BL366"/>
  <c r="BM366"/>
  <c r="BN366"/>
  <c r="BO366"/>
  <c r="BP366"/>
  <c r="BQ366"/>
  <c r="BR366"/>
  <c r="BS366"/>
  <c r="BT366"/>
  <c r="BU366"/>
  <c r="BV366"/>
  <c r="BW366"/>
  <c r="BX366"/>
  <c r="BY366"/>
  <c r="BZ366"/>
  <c r="CA366"/>
  <c r="CB366"/>
  <c r="CC366"/>
  <c r="CD366"/>
  <c r="CE366"/>
  <c r="CF366"/>
  <c r="CG366"/>
  <c r="CH366"/>
  <c r="AV367"/>
  <c r="AW367"/>
  <c r="AX367"/>
  <c r="AY367"/>
  <c r="AZ367"/>
  <c r="BA367"/>
  <c r="BB367"/>
  <c r="BC367"/>
  <c r="BD367"/>
  <c r="BE367"/>
  <c r="BF367"/>
  <c r="BG367"/>
  <c r="BH367"/>
  <c r="BI367"/>
  <c r="BJ367"/>
  <c r="BK367"/>
  <c r="BL367"/>
  <c r="BM367"/>
  <c r="BN367"/>
  <c r="BO367"/>
  <c r="BP367"/>
  <c r="BQ367"/>
  <c r="BR367"/>
  <c r="BS367"/>
  <c r="BT367"/>
  <c r="BU367"/>
  <c r="BV367"/>
  <c r="BW367"/>
  <c r="BX367"/>
  <c r="BY367"/>
  <c r="BZ367"/>
  <c r="CA367"/>
  <c r="CB367"/>
  <c r="CC367"/>
  <c r="CD367"/>
  <c r="CE367"/>
  <c r="CF367"/>
  <c r="CG367"/>
  <c r="CH367"/>
  <c r="AV368"/>
  <c r="AW368"/>
  <c r="AX368"/>
  <c r="AY368"/>
  <c r="AZ368"/>
  <c r="BA368"/>
  <c r="BB368"/>
  <c r="BC368"/>
  <c r="BD368"/>
  <c r="BE368"/>
  <c r="BF368"/>
  <c r="BG368"/>
  <c r="BH368"/>
  <c r="BI368"/>
  <c r="BJ368"/>
  <c r="BK368"/>
  <c r="BL368"/>
  <c r="BM368"/>
  <c r="BN368"/>
  <c r="BO368"/>
  <c r="BP368"/>
  <c r="BQ368"/>
  <c r="BR368"/>
  <c r="BS368"/>
  <c r="BT368"/>
  <c r="BU368"/>
  <c r="BV368"/>
  <c r="BW368"/>
  <c r="BX368"/>
  <c r="BY368"/>
  <c r="BZ368"/>
  <c r="CA368"/>
  <c r="CB368"/>
  <c r="CC368"/>
  <c r="CD368"/>
  <c r="CE368"/>
  <c r="CF368"/>
  <c r="CG368"/>
  <c r="CH368"/>
  <c r="AV370"/>
  <c r="AW370"/>
  <c r="AX370"/>
  <c r="AY370"/>
  <c r="AZ370"/>
  <c r="BA370"/>
  <c r="BB370"/>
  <c r="BC370"/>
  <c r="BD370"/>
  <c r="BE370"/>
  <c r="BF370"/>
  <c r="BG370"/>
  <c r="BH370"/>
  <c r="BI370"/>
  <c r="BJ370"/>
  <c r="BK370"/>
  <c r="BL370"/>
  <c r="BM370"/>
  <c r="BN370"/>
  <c r="BO370"/>
  <c r="BP370"/>
  <c r="BQ370"/>
  <c r="BR370"/>
  <c r="BS370"/>
  <c r="BT370"/>
  <c r="BU370"/>
  <c r="BV370"/>
  <c r="BW370"/>
  <c r="BX370"/>
  <c r="BY370"/>
  <c r="BZ370"/>
  <c r="CA370"/>
  <c r="CB370"/>
  <c r="CC370"/>
  <c r="CD370"/>
  <c r="CE370"/>
  <c r="CF370"/>
  <c r="CG370"/>
  <c r="CH370"/>
  <c r="AV371"/>
  <c r="AW371"/>
  <c r="AX371"/>
  <c r="AY371"/>
  <c r="AZ371"/>
  <c r="BA371"/>
  <c r="BB371"/>
  <c r="BC371"/>
  <c r="BD371"/>
  <c r="BE371"/>
  <c r="BF371"/>
  <c r="BG371"/>
  <c r="BH371"/>
  <c r="BI371"/>
  <c r="BJ371"/>
  <c r="BK371"/>
  <c r="BL371"/>
  <c r="BM371"/>
  <c r="BN371"/>
  <c r="BO371"/>
  <c r="BP371"/>
  <c r="BQ371"/>
  <c r="BR371"/>
  <c r="BS371"/>
  <c r="BT371"/>
  <c r="BU371"/>
  <c r="BV371"/>
  <c r="BW371"/>
  <c r="BX371"/>
  <c r="BY371"/>
  <c r="BZ371"/>
  <c r="CA371"/>
  <c r="CB371"/>
  <c r="CC371"/>
  <c r="CD371"/>
  <c r="CE371"/>
  <c r="CF371"/>
  <c r="CG371"/>
  <c r="CH371"/>
  <c r="AV372"/>
  <c r="AW372"/>
  <c r="AX372"/>
  <c r="AY372"/>
  <c r="AZ372"/>
  <c r="BA372"/>
  <c r="BB372"/>
  <c r="BC372"/>
  <c r="BD372"/>
  <c r="BE372"/>
  <c r="BF372"/>
  <c r="BG372"/>
  <c r="BH372"/>
  <c r="BI372"/>
  <c r="BJ372"/>
  <c r="BK372"/>
  <c r="BL372"/>
  <c r="BM372"/>
  <c r="BN372"/>
  <c r="BO372"/>
  <c r="BP372"/>
  <c r="BQ372"/>
  <c r="BR372"/>
  <c r="BS372"/>
  <c r="BT372"/>
  <c r="BU372"/>
  <c r="BV372"/>
  <c r="BW372"/>
  <c r="BX372"/>
  <c r="BY372"/>
  <c r="BZ372"/>
  <c r="CA372"/>
  <c r="CB372"/>
  <c r="CC372"/>
  <c r="CD372"/>
  <c r="CE372"/>
  <c r="CF372"/>
  <c r="CG372"/>
  <c r="CH372"/>
  <c r="AV373"/>
  <c r="AW373"/>
  <c r="AX373"/>
  <c r="AY373"/>
  <c r="AZ373"/>
  <c r="BA373"/>
  <c r="BB373"/>
  <c r="BC373"/>
  <c r="BD373"/>
  <c r="BE373"/>
  <c r="BF373"/>
  <c r="BG373"/>
  <c r="BH373"/>
  <c r="BI373"/>
  <c r="BJ373"/>
  <c r="BK373"/>
  <c r="BL373"/>
  <c r="BM373"/>
  <c r="BN373"/>
  <c r="BO373"/>
  <c r="BP373"/>
  <c r="BQ373"/>
  <c r="BR373"/>
  <c r="BS373"/>
  <c r="BT373"/>
  <c r="BU373"/>
  <c r="BV373"/>
  <c r="BW373"/>
  <c r="BX373"/>
  <c r="BY373"/>
  <c r="BZ373"/>
  <c r="CA373"/>
  <c r="CB373"/>
  <c r="CC373"/>
  <c r="CD373"/>
  <c r="CE373"/>
  <c r="CF373"/>
  <c r="CG373"/>
  <c r="CH373"/>
  <c r="AV374"/>
  <c r="AW374"/>
  <c r="AX374"/>
  <c r="AY374"/>
  <c r="AZ374"/>
  <c r="BA374"/>
  <c r="BB374"/>
  <c r="BC374"/>
  <c r="BD374"/>
  <c r="BE374"/>
  <c r="BF374"/>
  <c r="BG374"/>
  <c r="BH374"/>
  <c r="BI374"/>
  <c r="BJ374"/>
  <c r="BK374"/>
  <c r="BL374"/>
  <c r="BM374"/>
  <c r="BN374"/>
  <c r="BO374"/>
  <c r="BP374"/>
  <c r="BQ374"/>
  <c r="BR374"/>
  <c r="BS374"/>
  <c r="BT374"/>
  <c r="BU374"/>
  <c r="BV374"/>
  <c r="BW374"/>
  <c r="BX374"/>
  <c r="BY374"/>
  <c r="BZ374"/>
  <c r="CA374"/>
  <c r="CB374"/>
  <c r="CC374"/>
  <c r="CD374"/>
  <c r="CE374"/>
  <c r="CF374"/>
  <c r="CG374"/>
  <c r="CH374"/>
  <c r="AU340"/>
  <c r="AU341"/>
  <c r="AU342"/>
  <c r="AU343"/>
  <c r="AU344"/>
  <c r="AU345"/>
  <c r="AU346"/>
  <c r="AU348"/>
  <c r="AU349"/>
  <c r="AU350"/>
  <c r="AU351"/>
  <c r="AU352"/>
  <c r="AU353"/>
  <c r="AU355"/>
  <c r="AU356"/>
  <c r="AU357"/>
  <c r="AU358"/>
  <c r="AU359"/>
  <c r="AU360"/>
  <c r="AU361"/>
  <c r="AU362"/>
  <c r="AU363"/>
  <c r="AU364"/>
  <c r="AU365"/>
  <c r="AU366"/>
  <c r="AU367"/>
  <c r="AU368"/>
  <c r="AU370"/>
  <c r="AU371"/>
  <c r="AU372"/>
  <c r="AU373"/>
  <c r="AU374"/>
  <c r="AU339"/>
  <c r="AU450" i="3" l="1"/>
  <c r="AV445"/>
  <c r="AW445"/>
  <c r="AX445"/>
  <c r="AY445"/>
  <c r="AZ445"/>
  <c r="BA445"/>
  <c r="BB445"/>
  <c r="BC445"/>
  <c r="BD445"/>
  <c r="BE445"/>
  <c r="BF445"/>
  <c r="BG445"/>
  <c r="BH445"/>
  <c r="BI445"/>
  <c r="BJ445"/>
  <c r="BK445"/>
  <c r="BL445"/>
  <c r="BM445"/>
  <c r="BN445"/>
  <c r="BO445"/>
  <c r="BP445"/>
  <c r="BQ445"/>
  <c r="BR445"/>
  <c r="BS445"/>
  <c r="BT445"/>
  <c r="BU445"/>
  <c r="BV445"/>
  <c r="BW445"/>
  <c r="BX445"/>
  <c r="BY445"/>
  <c r="BZ445"/>
  <c r="CA445"/>
  <c r="CB445"/>
  <c r="CC445"/>
  <c r="CD445"/>
  <c r="CE445"/>
  <c r="CF445"/>
  <c r="CG445"/>
  <c r="CH445"/>
  <c r="AV446"/>
  <c r="AW446"/>
  <c r="AX446"/>
  <c r="AY446"/>
  <c r="AZ446"/>
  <c r="BA446"/>
  <c r="BB446"/>
  <c r="BC446"/>
  <c r="BD446"/>
  <c r="BE446"/>
  <c r="BF446"/>
  <c r="BG446"/>
  <c r="BH446"/>
  <c r="BI446"/>
  <c r="BJ446"/>
  <c r="BK446"/>
  <c r="BL446"/>
  <c r="BM446"/>
  <c r="BN446"/>
  <c r="BO446"/>
  <c r="BP446"/>
  <c r="BQ446"/>
  <c r="BR446"/>
  <c r="BS446"/>
  <c r="BT446"/>
  <c r="BU446"/>
  <c r="BV446"/>
  <c r="BW446"/>
  <c r="BX446"/>
  <c r="BY446"/>
  <c r="BZ446"/>
  <c r="CA446"/>
  <c r="CB446"/>
  <c r="CC446"/>
  <c r="CD446"/>
  <c r="CE446"/>
  <c r="CF446"/>
  <c r="CG446"/>
  <c r="CH446"/>
  <c r="AV447"/>
  <c r="AW447"/>
  <c r="AX447"/>
  <c r="AY447"/>
  <c r="AZ447"/>
  <c r="BA447"/>
  <c r="BB447"/>
  <c r="BC447"/>
  <c r="BD447"/>
  <c r="BE447"/>
  <c r="BF447"/>
  <c r="BG447"/>
  <c r="BH447"/>
  <c r="BI447"/>
  <c r="BJ447"/>
  <c r="BK447"/>
  <c r="BL447"/>
  <c r="BM447"/>
  <c r="BN447"/>
  <c r="BO447"/>
  <c r="BP447"/>
  <c r="BQ447"/>
  <c r="BR447"/>
  <c r="BS447"/>
  <c r="BT447"/>
  <c r="BU447"/>
  <c r="BV447"/>
  <c r="BW447"/>
  <c r="BX447"/>
  <c r="BY447"/>
  <c r="BZ447"/>
  <c r="CA447"/>
  <c r="CB447"/>
  <c r="CC447"/>
  <c r="CD447"/>
  <c r="CE447"/>
  <c r="CF447"/>
  <c r="CG447"/>
  <c r="CH447"/>
  <c r="AV448"/>
  <c r="AW448"/>
  <c r="AX448"/>
  <c r="AY448"/>
  <c r="AZ448"/>
  <c r="BA448"/>
  <c r="BB448"/>
  <c r="BC448"/>
  <c r="BD448"/>
  <c r="BE448"/>
  <c r="BF448"/>
  <c r="BG448"/>
  <c r="BH448"/>
  <c r="BI448"/>
  <c r="BJ448"/>
  <c r="BK448"/>
  <c r="BL448"/>
  <c r="BM448"/>
  <c r="BN448"/>
  <c r="BO448"/>
  <c r="BP448"/>
  <c r="BQ448"/>
  <c r="BR448"/>
  <c r="BS448"/>
  <c r="BT448"/>
  <c r="BU448"/>
  <c r="BV448"/>
  <c r="BW448"/>
  <c r="BX448"/>
  <c r="BY448"/>
  <c r="BZ448"/>
  <c r="CA448"/>
  <c r="CB448"/>
  <c r="CC448"/>
  <c r="CD448"/>
  <c r="CE448"/>
  <c r="CF448"/>
  <c r="CG448"/>
  <c r="CH448"/>
  <c r="AV449"/>
  <c r="AW449"/>
  <c r="AX449"/>
  <c r="AY449"/>
  <c r="AZ449"/>
  <c r="BA449"/>
  <c r="BB449"/>
  <c r="BC449"/>
  <c r="BD449"/>
  <c r="BE449"/>
  <c r="BF449"/>
  <c r="BG449"/>
  <c r="BH449"/>
  <c r="BI449"/>
  <c r="BJ449"/>
  <c r="BK449"/>
  <c r="BL449"/>
  <c r="BM449"/>
  <c r="BN449"/>
  <c r="BO449"/>
  <c r="BP449"/>
  <c r="BQ449"/>
  <c r="BR449"/>
  <c r="BS449"/>
  <c r="BT449"/>
  <c r="BU449"/>
  <c r="BV449"/>
  <c r="BW449"/>
  <c r="BX449"/>
  <c r="BY449"/>
  <c r="BZ449"/>
  <c r="CA449"/>
  <c r="CB449"/>
  <c r="CC449"/>
  <c r="CD449"/>
  <c r="CE449"/>
  <c r="CF449"/>
  <c r="CG449"/>
  <c r="CH449"/>
  <c r="AV450"/>
  <c r="AW450"/>
  <c r="AX450"/>
  <c r="AY450"/>
  <c r="AZ450"/>
  <c r="BA450"/>
  <c r="BB450"/>
  <c r="BC450"/>
  <c r="BD450"/>
  <c r="BE450"/>
  <c r="BF450"/>
  <c r="BG450"/>
  <c r="BH450"/>
  <c r="BI450"/>
  <c r="BJ450"/>
  <c r="BK450"/>
  <c r="BL450"/>
  <c r="BM450"/>
  <c r="BN450"/>
  <c r="BO450"/>
  <c r="BP450"/>
  <c r="BQ450"/>
  <c r="BR450"/>
  <c r="BS450"/>
  <c r="BT450"/>
  <c r="BU450"/>
  <c r="BV450"/>
  <c r="BW450"/>
  <c r="BX450"/>
  <c r="BY450"/>
  <c r="BZ450"/>
  <c r="CA450"/>
  <c r="CB450"/>
  <c r="CC450"/>
  <c r="CD450"/>
  <c r="CE450"/>
  <c r="CF450"/>
  <c r="CG450"/>
  <c r="CH450"/>
  <c r="AV451"/>
  <c r="AW451"/>
  <c r="AX451"/>
  <c r="AY451"/>
  <c r="AZ451"/>
  <c r="BA451"/>
  <c r="BB451"/>
  <c r="BC451"/>
  <c r="BD451"/>
  <c r="BE451"/>
  <c r="BF451"/>
  <c r="BG451"/>
  <c r="BH451"/>
  <c r="BI451"/>
  <c r="BJ451"/>
  <c r="BK451"/>
  <c r="BL451"/>
  <c r="BM451"/>
  <c r="BN451"/>
  <c r="BO451"/>
  <c r="BP451"/>
  <c r="BQ451"/>
  <c r="BR451"/>
  <c r="BS451"/>
  <c r="BT451"/>
  <c r="BU451"/>
  <c r="BV451"/>
  <c r="BW451"/>
  <c r="BX451"/>
  <c r="BY451"/>
  <c r="BZ451"/>
  <c r="CA451"/>
  <c r="CB451"/>
  <c r="CC451"/>
  <c r="CD451"/>
  <c r="CE451"/>
  <c r="CF451"/>
  <c r="CG451"/>
  <c r="CH451"/>
  <c r="AV452"/>
  <c r="AW452"/>
  <c r="AX452"/>
  <c r="AY452"/>
  <c r="AZ452"/>
  <c r="BA452"/>
  <c r="BB452"/>
  <c r="BC452"/>
  <c r="BD452"/>
  <c r="BE452"/>
  <c r="BF452"/>
  <c r="BG452"/>
  <c r="BH452"/>
  <c r="BI452"/>
  <c r="BJ452"/>
  <c r="BK452"/>
  <c r="BL452"/>
  <c r="BM452"/>
  <c r="BN452"/>
  <c r="BO452"/>
  <c r="BP452"/>
  <c r="BQ452"/>
  <c r="BR452"/>
  <c r="BS452"/>
  <c r="BT452"/>
  <c r="BU452"/>
  <c r="BV452"/>
  <c r="BW452"/>
  <c r="BX452"/>
  <c r="BY452"/>
  <c r="BZ452"/>
  <c r="CA452"/>
  <c r="CB452"/>
  <c r="CC452"/>
  <c r="CD452"/>
  <c r="CE452"/>
  <c r="CF452"/>
  <c r="CG452"/>
  <c r="CH452"/>
  <c r="AV453"/>
  <c r="AW453"/>
  <c r="AX453"/>
  <c r="AY453"/>
  <c r="AZ453"/>
  <c r="BA453"/>
  <c r="BB453"/>
  <c r="BC453"/>
  <c r="BD453"/>
  <c r="BE453"/>
  <c r="BF453"/>
  <c r="BG453"/>
  <c r="BH453"/>
  <c r="BI453"/>
  <c r="BJ453"/>
  <c r="BK453"/>
  <c r="BL453"/>
  <c r="BM453"/>
  <c r="BN453"/>
  <c r="BO453"/>
  <c r="BP453"/>
  <c r="BQ453"/>
  <c r="BR453"/>
  <c r="BS453"/>
  <c r="BT453"/>
  <c r="BU453"/>
  <c r="BV453"/>
  <c r="BW453"/>
  <c r="BX453"/>
  <c r="BY453"/>
  <c r="BZ453"/>
  <c r="CA453"/>
  <c r="CB453"/>
  <c r="CC453"/>
  <c r="CD453"/>
  <c r="CE453"/>
  <c r="CF453"/>
  <c r="CG453"/>
  <c r="CH453"/>
  <c r="AV454"/>
  <c r="AW454"/>
  <c r="AX454"/>
  <c r="AY454"/>
  <c r="AZ454"/>
  <c r="BA454"/>
  <c r="BB454"/>
  <c r="BC454"/>
  <c r="BD454"/>
  <c r="BE454"/>
  <c r="BF454"/>
  <c r="BG454"/>
  <c r="BH454"/>
  <c r="BI454"/>
  <c r="BJ454"/>
  <c r="BK454"/>
  <c r="BL454"/>
  <c r="BM454"/>
  <c r="BN454"/>
  <c r="BO454"/>
  <c r="BP454"/>
  <c r="BQ454"/>
  <c r="BR454"/>
  <c r="BS454"/>
  <c r="BT454"/>
  <c r="BU454"/>
  <c r="BV454"/>
  <c r="BW454"/>
  <c r="BX454"/>
  <c r="BY454"/>
  <c r="BZ454"/>
  <c r="CA454"/>
  <c r="CB454"/>
  <c r="CC454"/>
  <c r="CD454"/>
  <c r="CE454"/>
  <c r="CF454"/>
  <c r="CG454"/>
  <c r="CH454"/>
  <c r="AV455"/>
  <c r="AW455"/>
  <c r="AX455"/>
  <c r="AY455"/>
  <c r="AZ455"/>
  <c r="BA455"/>
  <c r="BB455"/>
  <c r="BC455"/>
  <c r="BD455"/>
  <c r="BE455"/>
  <c r="BF455"/>
  <c r="BG455"/>
  <c r="BH455"/>
  <c r="BI455"/>
  <c r="BJ455"/>
  <c r="BK455"/>
  <c r="BL455"/>
  <c r="BM455"/>
  <c r="BN455"/>
  <c r="BO455"/>
  <c r="BP455"/>
  <c r="BQ455"/>
  <c r="BR455"/>
  <c r="BS455"/>
  <c r="BT455"/>
  <c r="BU455"/>
  <c r="BV455"/>
  <c r="BW455"/>
  <c r="BX455"/>
  <c r="BY455"/>
  <c r="BZ455"/>
  <c r="CA455"/>
  <c r="CB455"/>
  <c r="CC455"/>
  <c r="CD455"/>
  <c r="CE455"/>
  <c r="CF455"/>
  <c r="CG455"/>
  <c r="CH455"/>
  <c r="AV456"/>
  <c r="AW456"/>
  <c r="AX456"/>
  <c r="AY456"/>
  <c r="AZ456"/>
  <c r="BA456"/>
  <c r="BB456"/>
  <c r="BC456"/>
  <c r="BD456"/>
  <c r="BE456"/>
  <c r="BF456"/>
  <c r="BG456"/>
  <c r="BH456"/>
  <c r="BI456"/>
  <c r="BJ456"/>
  <c r="BK456"/>
  <c r="BL456"/>
  <c r="BM456"/>
  <c r="BN456"/>
  <c r="BO456"/>
  <c r="BP456"/>
  <c r="BQ456"/>
  <c r="BR456"/>
  <c r="BS456"/>
  <c r="BT456"/>
  <c r="BU456"/>
  <c r="BV456"/>
  <c r="BW456"/>
  <c r="BX456"/>
  <c r="BY456"/>
  <c r="BZ456"/>
  <c r="CA456"/>
  <c r="CB456"/>
  <c r="CC456"/>
  <c r="CD456"/>
  <c r="CE456"/>
  <c r="CF456"/>
  <c r="CG456"/>
  <c r="CH456"/>
  <c r="AV457"/>
  <c r="AW457"/>
  <c r="AX457"/>
  <c r="AY457"/>
  <c r="AZ457"/>
  <c r="BA457"/>
  <c r="BB457"/>
  <c r="BC457"/>
  <c r="BD457"/>
  <c r="BE457"/>
  <c r="BF457"/>
  <c r="BG457"/>
  <c r="BH457"/>
  <c r="BI457"/>
  <c r="BJ457"/>
  <c r="BK457"/>
  <c r="BL457"/>
  <c r="BM457"/>
  <c r="BN457"/>
  <c r="BO457"/>
  <c r="BP457"/>
  <c r="BQ457"/>
  <c r="BR457"/>
  <c r="BS457"/>
  <c r="BT457"/>
  <c r="BU457"/>
  <c r="BV457"/>
  <c r="BW457"/>
  <c r="BX457"/>
  <c r="BY457"/>
  <c r="BZ457"/>
  <c r="CA457"/>
  <c r="CB457"/>
  <c r="CC457"/>
  <c r="CD457"/>
  <c r="CE457"/>
  <c r="CF457"/>
  <c r="CG457"/>
  <c r="CH457"/>
  <c r="AV458"/>
  <c r="AW458"/>
  <c r="AX458"/>
  <c r="AY458"/>
  <c r="AZ458"/>
  <c r="BA458"/>
  <c r="BB458"/>
  <c r="BC458"/>
  <c r="BD458"/>
  <c r="BE458"/>
  <c r="BF458"/>
  <c r="BG458"/>
  <c r="BH458"/>
  <c r="BI458"/>
  <c r="BJ458"/>
  <c r="BK458"/>
  <c r="BL458"/>
  <c r="BM458"/>
  <c r="BN458"/>
  <c r="BO458"/>
  <c r="BP458"/>
  <c r="BQ458"/>
  <c r="BR458"/>
  <c r="BS458"/>
  <c r="BT458"/>
  <c r="BU458"/>
  <c r="BV458"/>
  <c r="BW458"/>
  <c r="BX458"/>
  <c r="BY458"/>
  <c r="BZ458"/>
  <c r="CA458"/>
  <c r="CB458"/>
  <c r="CC458"/>
  <c r="CD458"/>
  <c r="CE458"/>
  <c r="CF458"/>
  <c r="CG458"/>
  <c r="CH458"/>
  <c r="AV459"/>
  <c r="AW459"/>
  <c r="AX459"/>
  <c r="AY459"/>
  <c r="AZ459"/>
  <c r="BA459"/>
  <c r="BB459"/>
  <c r="BC459"/>
  <c r="BD459"/>
  <c r="BE459"/>
  <c r="BF459"/>
  <c r="BG459"/>
  <c r="BH459"/>
  <c r="BI459"/>
  <c r="BJ459"/>
  <c r="BK459"/>
  <c r="BL459"/>
  <c r="BM459"/>
  <c r="BN459"/>
  <c r="BO459"/>
  <c r="BP459"/>
  <c r="BQ459"/>
  <c r="BR459"/>
  <c r="BS459"/>
  <c r="BT459"/>
  <c r="BU459"/>
  <c r="BV459"/>
  <c r="BW459"/>
  <c r="BX459"/>
  <c r="BY459"/>
  <c r="BZ459"/>
  <c r="CA459"/>
  <c r="CB459"/>
  <c r="CC459"/>
  <c r="CD459"/>
  <c r="CE459"/>
  <c r="CF459"/>
  <c r="CG459"/>
  <c r="CH459"/>
  <c r="AV460"/>
  <c r="AW460"/>
  <c r="AX460"/>
  <c r="AY460"/>
  <c r="AZ460"/>
  <c r="BA460"/>
  <c r="BB460"/>
  <c r="BC460"/>
  <c r="BD460"/>
  <c r="BE460"/>
  <c r="BF460"/>
  <c r="BG460"/>
  <c r="BH460"/>
  <c r="BI460"/>
  <c r="BJ460"/>
  <c r="BK460"/>
  <c r="BL460"/>
  <c r="BM460"/>
  <c r="BN460"/>
  <c r="BO460"/>
  <c r="BP460"/>
  <c r="BQ460"/>
  <c r="BR460"/>
  <c r="BS460"/>
  <c r="BT460"/>
  <c r="BU460"/>
  <c r="BV460"/>
  <c r="BW460"/>
  <c r="BX460"/>
  <c r="BY460"/>
  <c r="BZ460"/>
  <c r="CA460"/>
  <c r="CB460"/>
  <c r="CC460"/>
  <c r="CD460"/>
  <c r="CE460"/>
  <c r="CF460"/>
  <c r="CG460"/>
  <c r="CH460"/>
  <c r="AV461"/>
  <c r="AW461"/>
  <c r="AX461"/>
  <c r="AY461"/>
  <c r="AZ461"/>
  <c r="BA461"/>
  <c r="BB461"/>
  <c r="BC461"/>
  <c r="BD461"/>
  <c r="BE461"/>
  <c r="BF461"/>
  <c r="BG461"/>
  <c r="BH461"/>
  <c r="BI461"/>
  <c r="BJ461"/>
  <c r="BK461"/>
  <c r="BL461"/>
  <c r="BM461"/>
  <c r="BN461"/>
  <c r="BO461"/>
  <c r="BP461"/>
  <c r="BQ461"/>
  <c r="BR461"/>
  <c r="BS461"/>
  <c r="BT461"/>
  <c r="BU461"/>
  <c r="BV461"/>
  <c r="BW461"/>
  <c r="BX461"/>
  <c r="BY461"/>
  <c r="BZ461"/>
  <c r="CA461"/>
  <c r="CB461"/>
  <c r="CC461"/>
  <c r="CD461"/>
  <c r="CE461"/>
  <c r="CF461"/>
  <c r="CG461"/>
  <c r="CH461"/>
  <c r="AV462"/>
  <c r="AW462"/>
  <c r="AX462"/>
  <c r="AY462"/>
  <c r="AZ462"/>
  <c r="BA462"/>
  <c r="BB462"/>
  <c r="BC462"/>
  <c r="BD462"/>
  <c r="BE462"/>
  <c r="BF462"/>
  <c r="BG462"/>
  <c r="BH462"/>
  <c r="BI462"/>
  <c r="BJ462"/>
  <c r="BK462"/>
  <c r="BL462"/>
  <c r="BM462"/>
  <c r="BN462"/>
  <c r="BO462"/>
  <c r="BP462"/>
  <c r="BQ462"/>
  <c r="BR462"/>
  <c r="BS462"/>
  <c r="BT462"/>
  <c r="BU462"/>
  <c r="BV462"/>
  <c r="BW462"/>
  <c r="BX462"/>
  <c r="BY462"/>
  <c r="BZ462"/>
  <c r="CA462"/>
  <c r="CB462"/>
  <c r="CC462"/>
  <c r="CD462"/>
  <c r="CE462"/>
  <c r="CF462"/>
  <c r="CG462"/>
  <c r="CH462"/>
  <c r="AV463"/>
  <c r="AW463"/>
  <c r="AX463"/>
  <c r="AY463"/>
  <c r="AZ463"/>
  <c r="BA463"/>
  <c r="BB463"/>
  <c r="BC463"/>
  <c r="BD463"/>
  <c r="BE463"/>
  <c r="BF463"/>
  <c r="BG463"/>
  <c r="BH463"/>
  <c r="BI463"/>
  <c r="BJ463"/>
  <c r="BK463"/>
  <c r="BL463"/>
  <c r="BM463"/>
  <c r="BN463"/>
  <c r="BO463"/>
  <c r="BP463"/>
  <c r="BQ463"/>
  <c r="BR463"/>
  <c r="BS463"/>
  <c r="BT463"/>
  <c r="BU463"/>
  <c r="BV463"/>
  <c r="BW463"/>
  <c r="BX463"/>
  <c r="BY463"/>
  <c r="BZ463"/>
  <c r="CA463"/>
  <c r="CB463"/>
  <c r="CC463"/>
  <c r="CD463"/>
  <c r="CE463"/>
  <c r="CF463"/>
  <c r="CG463"/>
  <c r="CH463"/>
  <c r="AV464"/>
  <c r="AW464"/>
  <c r="AX464"/>
  <c r="AY464"/>
  <c r="AZ464"/>
  <c r="BA464"/>
  <c r="BB464"/>
  <c r="BC464"/>
  <c r="BD464"/>
  <c r="BE464"/>
  <c r="BF464"/>
  <c r="BG464"/>
  <c r="BH464"/>
  <c r="BI464"/>
  <c r="BJ464"/>
  <c r="BK464"/>
  <c r="BL464"/>
  <c r="BM464"/>
  <c r="BN464"/>
  <c r="BO464"/>
  <c r="BP464"/>
  <c r="BQ464"/>
  <c r="BR464"/>
  <c r="BS464"/>
  <c r="BT464"/>
  <c r="BU464"/>
  <c r="BV464"/>
  <c r="BW464"/>
  <c r="BX464"/>
  <c r="BY464"/>
  <c r="BZ464"/>
  <c r="CA464"/>
  <c r="CB464"/>
  <c r="CC464"/>
  <c r="CD464"/>
  <c r="CE464"/>
  <c r="CF464"/>
  <c r="CG464"/>
  <c r="CH464"/>
  <c r="AV465"/>
  <c r="AW465"/>
  <c r="AX465"/>
  <c r="AY465"/>
  <c r="AZ465"/>
  <c r="BA465"/>
  <c r="BB465"/>
  <c r="BC465"/>
  <c r="BD465"/>
  <c r="BE465"/>
  <c r="BF465"/>
  <c r="BG465"/>
  <c r="BH465"/>
  <c r="BI465"/>
  <c r="BJ465"/>
  <c r="BK465"/>
  <c r="BL465"/>
  <c r="BM465"/>
  <c r="BN465"/>
  <c r="BO465"/>
  <c r="BP465"/>
  <c r="BQ465"/>
  <c r="BR465"/>
  <c r="BS465"/>
  <c r="BT465"/>
  <c r="BU465"/>
  <c r="BV465"/>
  <c r="BW465"/>
  <c r="BX465"/>
  <c r="BY465"/>
  <c r="BZ465"/>
  <c r="CA465"/>
  <c r="CB465"/>
  <c r="CC465"/>
  <c r="CD465"/>
  <c r="CE465"/>
  <c r="CF465"/>
  <c r="CG465"/>
  <c r="CH465"/>
  <c r="AV466"/>
  <c r="AW466"/>
  <c r="AX466"/>
  <c r="AY466"/>
  <c r="AZ466"/>
  <c r="BA466"/>
  <c r="BB466"/>
  <c r="BC466"/>
  <c r="BD466"/>
  <c r="BE466"/>
  <c r="BF466"/>
  <c r="BG466"/>
  <c r="BH466"/>
  <c r="BI466"/>
  <c r="BJ466"/>
  <c r="BK466"/>
  <c r="BL466"/>
  <c r="BM466"/>
  <c r="BN466"/>
  <c r="BO466"/>
  <c r="BP466"/>
  <c r="BQ466"/>
  <c r="BR466"/>
  <c r="BS466"/>
  <c r="BT466"/>
  <c r="BU466"/>
  <c r="BV466"/>
  <c r="BW466"/>
  <c r="BX466"/>
  <c r="BY466"/>
  <c r="BZ466"/>
  <c r="CA466"/>
  <c r="CB466"/>
  <c r="CC466"/>
  <c r="CD466"/>
  <c r="CE466"/>
  <c r="CF466"/>
  <c r="CG466"/>
  <c r="CH466"/>
  <c r="AV467"/>
  <c r="AW467"/>
  <c r="AX467"/>
  <c r="AY467"/>
  <c r="AZ467"/>
  <c r="BA467"/>
  <c r="BB467"/>
  <c r="BC467"/>
  <c r="BD467"/>
  <c r="BE467"/>
  <c r="BF467"/>
  <c r="BG467"/>
  <c r="BH467"/>
  <c r="BI467"/>
  <c r="BJ467"/>
  <c r="BK467"/>
  <c r="BL467"/>
  <c r="BM467"/>
  <c r="BN467"/>
  <c r="BO467"/>
  <c r="BP467"/>
  <c r="BQ467"/>
  <c r="BR467"/>
  <c r="BS467"/>
  <c r="BT467"/>
  <c r="BU467"/>
  <c r="BV467"/>
  <c r="BW467"/>
  <c r="BX467"/>
  <c r="BY467"/>
  <c r="BZ467"/>
  <c r="CA467"/>
  <c r="CB467"/>
  <c r="CC467"/>
  <c r="CD467"/>
  <c r="CE467"/>
  <c r="CF467"/>
  <c r="CG467"/>
  <c r="CH467"/>
  <c r="AV468"/>
  <c r="AW468"/>
  <c r="AX468"/>
  <c r="AY468"/>
  <c r="AZ468"/>
  <c r="BA468"/>
  <c r="BB468"/>
  <c r="BC468"/>
  <c r="BD468"/>
  <c r="BE468"/>
  <c r="BF468"/>
  <c r="BG468"/>
  <c r="BH468"/>
  <c r="BI468"/>
  <c r="BJ468"/>
  <c r="BK468"/>
  <c r="BL468"/>
  <c r="BM468"/>
  <c r="BN468"/>
  <c r="BO468"/>
  <c r="BP468"/>
  <c r="BQ468"/>
  <c r="BR468"/>
  <c r="BS468"/>
  <c r="BT468"/>
  <c r="BU468"/>
  <c r="BV468"/>
  <c r="BW468"/>
  <c r="BX468"/>
  <c r="BY468"/>
  <c r="BZ468"/>
  <c r="CA468"/>
  <c r="CB468"/>
  <c r="CC468"/>
  <c r="CD468"/>
  <c r="CE468"/>
  <c r="CF468"/>
  <c r="CG468"/>
  <c r="CH468"/>
  <c r="AV469"/>
  <c r="AW469"/>
  <c r="AX469"/>
  <c r="AY469"/>
  <c r="AZ469"/>
  <c r="BA469"/>
  <c r="BB469"/>
  <c r="BC469"/>
  <c r="BD469"/>
  <c r="BE469"/>
  <c r="BF469"/>
  <c r="BG469"/>
  <c r="BH469"/>
  <c r="BI469"/>
  <c r="BJ469"/>
  <c r="BK469"/>
  <c r="BL469"/>
  <c r="BM469"/>
  <c r="BN469"/>
  <c r="BO469"/>
  <c r="BP469"/>
  <c r="BQ469"/>
  <c r="BR469"/>
  <c r="BS469"/>
  <c r="BT469"/>
  <c r="BU469"/>
  <c r="BV469"/>
  <c r="BW469"/>
  <c r="BX469"/>
  <c r="BY469"/>
  <c r="BZ469"/>
  <c r="CA469"/>
  <c r="CB469"/>
  <c r="CC469"/>
  <c r="CD469"/>
  <c r="CE469"/>
  <c r="CF469"/>
  <c r="CG469"/>
  <c r="CH469"/>
  <c r="AV470"/>
  <c r="AW470"/>
  <c r="AX470"/>
  <c r="AY470"/>
  <c r="AZ470"/>
  <c r="BA470"/>
  <c r="BB470"/>
  <c r="BC470"/>
  <c r="BD470"/>
  <c r="BE470"/>
  <c r="BF470"/>
  <c r="BG470"/>
  <c r="BH470"/>
  <c r="BI470"/>
  <c r="BJ470"/>
  <c r="BK470"/>
  <c r="BL470"/>
  <c r="BM470"/>
  <c r="BN470"/>
  <c r="BO470"/>
  <c r="BP470"/>
  <c r="BQ470"/>
  <c r="BR470"/>
  <c r="BS470"/>
  <c r="BT470"/>
  <c r="BU470"/>
  <c r="BV470"/>
  <c r="BW470"/>
  <c r="BX470"/>
  <c r="BY470"/>
  <c r="BZ470"/>
  <c r="CA470"/>
  <c r="CB470"/>
  <c r="CC470"/>
  <c r="CD470"/>
  <c r="CE470"/>
  <c r="CF470"/>
  <c r="CG470"/>
  <c r="CH470"/>
  <c r="AV471"/>
  <c r="AW471"/>
  <c r="AX471"/>
  <c r="AY471"/>
  <c r="AZ471"/>
  <c r="BA471"/>
  <c r="BB471"/>
  <c r="BC471"/>
  <c r="BD471"/>
  <c r="BE471"/>
  <c r="BF471"/>
  <c r="BG471"/>
  <c r="BH471"/>
  <c r="BI471"/>
  <c r="BJ471"/>
  <c r="BK471"/>
  <c r="BL471"/>
  <c r="BM471"/>
  <c r="BN471"/>
  <c r="BO471"/>
  <c r="BP471"/>
  <c r="BQ471"/>
  <c r="BR471"/>
  <c r="BS471"/>
  <c r="BT471"/>
  <c r="BU471"/>
  <c r="BV471"/>
  <c r="BW471"/>
  <c r="BX471"/>
  <c r="BY471"/>
  <c r="BZ471"/>
  <c r="CA471"/>
  <c r="CB471"/>
  <c r="CC471"/>
  <c r="CD471"/>
  <c r="CE471"/>
  <c r="CF471"/>
  <c r="CG471"/>
  <c r="CH471"/>
  <c r="AV472"/>
  <c r="AW472"/>
  <c r="AX472"/>
  <c r="AY472"/>
  <c r="AZ472"/>
  <c r="BA472"/>
  <c r="BB472"/>
  <c r="BC472"/>
  <c r="BD472"/>
  <c r="BE472"/>
  <c r="BF472"/>
  <c r="BG472"/>
  <c r="BH472"/>
  <c r="BI472"/>
  <c r="BJ472"/>
  <c r="BK472"/>
  <c r="BL472"/>
  <c r="BM472"/>
  <c r="BN472"/>
  <c r="BO472"/>
  <c r="BP472"/>
  <c r="BQ472"/>
  <c r="BR472"/>
  <c r="BS472"/>
  <c r="BT472"/>
  <c r="BU472"/>
  <c r="BV472"/>
  <c r="BW472"/>
  <c r="BX472"/>
  <c r="BY472"/>
  <c r="BZ472"/>
  <c r="CA472"/>
  <c r="CB472"/>
  <c r="CC472"/>
  <c r="CD472"/>
  <c r="CE472"/>
  <c r="CF472"/>
  <c r="CG472"/>
  <c r="CH472"/>
  <c r="AV473"/>
  <c r="AW473"/>
  <c r="AX473"/>
  <c r="AY473"/>
  <c r="AZ473"/>
  <c r="BA473"/>
  <c r="BB473"/>
  <c r="BC473"/>
  <c r="BD473"/>
  <c r="BE473"/>
  <c r="BF473"/>
  <c r="BG473"/>
  <c r="BH473"/>
  <c r="BI473"/>
  <c r="BJ473"/>
  <c r="BK473"/>
  <c r="BL473"/>
  <c r="BM473"/>
  <c r="BN473"/>
  <c r="BO473"/>
  <c r="BP473"/>
  <c r="BQ473"/>
  <c r="BR473"/>
  <c r="BS473"/>
  <c r="BT473"/>
  <c r="BU473"/>
  <c r="BV473"/>
  <c r="BW473"/>
  <c r="BX473"/>
  <c r="BY473"/>
  <c r="BZ473"/>
  <c r="CA473"/>
  <c r="CB473"/>
  <c r="CC473"/>
  <c r="CD473"/>
  <c r="CE473"/>
  <c r="CF473"/>
  <c r="CG473"/>
  <c r="CH473"/>
  <c r="AV474"/>
  <c r="AW474"/>
  <c r="AX474"/>
  <c r="AY474"/>
  <c r="AZ474"/>
  <c r="BA474"/>
  <c r="BB474"/>
  <c r="BC474"/>
  <c r="BD474"/>
  <c r="BE474"/>
  <c r="BF474"/>
  <c r="BG474"/>
  <c r="BH474"/>
  <c r="BI474"/>
  <c r="BJ474"/>
  <c r="BK474"/>
  <c r="BL474"/>
  <c r="BM474"/>
  <c r="BN474"/>
  <c r="BO474"/>
  <c r="BP474"/>
  <c r="BQ474"/>
  <c r="BR474"/>
  <c r="BS474"/>
  <c r="BT474"/>
  <c r="BU474"/>
  <c r="BV474"/>
  <c r="BW474"/>
  <c r="BX474"/>
  <c r="BY474"/>
  <c r="BZ474"/>
  <c r="CA474"/>
  <c r="CB474"/>
  <c r="CC474"/>
  <c r="CD474"/>
  <c r="CE474"/>
  <c r="CF474"/>
  <c r="CG474"/>
  <c r="CH474"/>
  <c r="AV475"/>
  <c r="AW475"/>
  <c r="AX475"/>
  <c r="AY475"/>
  <c r="AZ475"/>
  <c r="BA475"/>
  <c r="BB475"/>
  <c r="BC475"/>
  <c r="BD475"/>
  <c r="BE475"/>
  <c r="BF475"/>
  <c r="BG475"/>
  <c r="BH475"/>
  <c r="BI475"/>
  <c r="BJ475"/>
  <c r="BK475"/>
  <c r="BL475"/>
  <c r="BM475"/>
  <c r="BN475"/>
  <c r="BO475"/>
  <c r="BP475"/>
  <c r="BQ475"/>
  <c r="BR475"/>
  <c r="BS475"/>
  <c r="BT475"/>
  <c r="BU475"/>
  <c r="BV475"/>
  <c r="BW475"/>
  <c r="BX475"/>
  <c r="BY475"/>
  <c r="BZ475"/>
  <c r="CA475"/>
  <c r="CB475"/>
  <c r="CC475"/>
  <c r="CD475"/>
  <c r="CE475"/>
  <c r="CF475"/>
  <c r="CG475"/>
  <c r="CH475"/>
  <c r="AV476"/>
  <c r="AW476"/>
  <c r="AX476"/>
  <c r="AY476"/>
  <c r="AZ476"/>
  <c r="BA476"/>
  <c r="BB476"/>
  <c r="BC476"/>
  <c r="BD476"/>
  <c r="BE476"/>
  <c r="BF476"/>
  <c r="BG476"/>
  <c r="BH476"/>
  <c r="BI476"/>
  <c r="BJ476"/>
  <c r="BK476"/>
  <c r="BL476"/>
  <c r="BM476"/>
  <c r="BN476"/>
  <c r="BO476"/>
  <c r="BP476"/>
  <c r="BQ476"/>
  <c r="BR476"/>
  <c r="BS476"/>
  <c r="BT476"/>
  <c r="BU476"/>
  <c r="BV476"/>
  <c r="BW476"/>
  <c r="BX476"/>
  <c r="BY476"/>
  <c r="BZ476"/>
  <c r="CA476"/>
  <c r="CB476"/>
  <c r="CC476"/>
  <c r="CD476"/>
  <c r="CE476"/>
  <c r="CF476"/>
  <c r="CG476"/>
  <c r="CH476"/>
  <c r="AU446"/>
  <c r="AU447"/>
  <c r="AU448"/>
  <c r="AU449"/>
  <c r="AU451"/>
  <c r="AU452"/>
  <c r="AU453"/>
  <c r="AU454"/>
  <c r="AU455"/>
  <c r="AU456"/>
  <c r="AU457"/>
  <c r="AU458"/>
  <c r="AU459"/>
  <c r="AU460"/>
  <c r="AU461"/>
  <c r="AU462"/>
  <c r="AU463"/>
  <c r="AU464"/>
  <c r="AU465"/>
  <c r="AU466"/>
  <c r="AU467"/>
  <c r="AU468"/>
  <c r="AU469"/>
  <c r="AU470"/>
  <c r="AU471"/>
  <c r="AU472"/>
  <c r="AU473"/>
  <c r="AU474"/>
  <c r="AU475"/>
  <c r="AU476"/>
  <c r="AU445"/>
  <c r="AV328"/>
  <c r="AW328"/>
  <c r="AX328"/>
  <c r="AY328"/>
  <c r="AZ328"/>
  <c r="BA328"/>
  <c r="BB328"/>
  <c r="BC328"/>
  <c r="BD328"/>
  <c r="BE328"/>
  <c r="BF328"/>
  <c r="BG328"/>
  <c r="BH328"/>
  <c r="BI328"/>
  <c r="BJ328"/>
  <c r="BK328"/>
  <c r="BL328"/>
  <c r="BM328"/>
  <c r="BN328"/>
  <c r="BO328"/>
  <c r="BP328"/>
  <c r="BQ328"/>
  <c r="BR328"/>
  <c r="BS328"/>
  <c r="BT328"/>
  <c r="BU328"/>
  <c r="BV328"/>
  <c r="BW328"/>
  <c r="BX328"/>
  <c r="BY328"/>
  <c r="BZ328"/>
  <c r="CA328"/>
  <c r="CB328"/>
  <c r="CC328"/>
  <c r="CD328"/>
  <c r="CE328"/>
  <c r="CF328"/>
  <c r="CG328"/>
  <c r="CH328"/>
  <c r="AV329"/>
  <c r="AW329"/>
  <c r="AX329"/>
  <c r="AY329"/>
  <c r="AZ329"/>
  <c r="BA329"/>
  <c r="BB329"/>
  <c r="BC329"/>
  <c r="BD329"/>
  <c r="BE329"/>
  <c r="BF329"/>
  <c r="BG329"/>
  <c r="BH329"/>
  <c r="BI329"/>
  <c r="BJ329"/>
  <c r="BK329"/>
  <c r="BL329"/>
  <c r="BM329"/>
  <c r="BN329"/>
  <c r="BO329"/>
  <c r="BP329"/>
  <c r="BQ329"/>
  <c r="BR329"/>
  <c r="BS329"/>
  <c r="BT329"/>
  <c r="BU329"/>
  <c r="BV329"/>
  <c r="BW329"/>
  <c r="BX329"/>
  <c r="BY329"/>
  <c r="BZ329"/>
  <c r="CA329"/>
  <c r="CB329"/>
  <c r="CC329"/>
  <c r="CD329"/>
  <c r="CE329"/>
  <c r="CF329"/>
  <c r="CG329"/>
  <c r="CH329"/>
  <c r="AV330"/>
  <c r="AW330"/>
  <c r="AX330"/>
  <c r="AY330"/>
  <c r="AZ330"/>
  <c r="BA330"/>
  <c r="BB330"/>
  <c r="BC330"/>
  <c r="BD330"/>
  <c r="BE330"/>
  <c r="BF330"/>
  <c r="BG330"/>
  <c r="BH330"/>
  <c r="BI330"/>
  <c r="BJ330"/>
  <c r="BK330"/>
  <c r="BL330"/>
  <c r="BM330"/>
  <c r="BN330"/>
  <c r="BO330"/>
  <c r="BP330"/>
  <c r="BQ330"/>
  <c r="BR330"/>
  <c r="BS330"/>
  <c r="BT330"/>
  <c r="BU330"/>
  <c r="BV330"/>
  <c r="BW330"/>
  <c r="BX330"/>
  <c r="BY330"/>
  <c r="BZ330"/>
  <c r="CA330"/>
  <c r="CB330"/>
  <c r="CC330"/>
  <c r="CD330"/>
  <c r="CE330"/>
  <c r="CF330"/>
  <c r="CG330"/>
  <c r="CH330"/>
  <c r="AV331"/>
  <c r="AW331"/>
  <c r="AX331"/>
  <c r="AY331"/>
  <c r="AZ331"/>
  <c r="BA331"/>
  <c r="BB331"/>
  <c r="BC331"/>
  <c r="BD331"/>
  <c r="BE331"/>
  <c r="BF331"/>
  <c r="BG331"/>
  <c r="BH331"/>
  <c r="BI331"/>
  <c r="BJ331"/>
  <c r="BK331"/>
  <c r="BL331"/>
  <c r="BM331"/>
  <c r="BN331"/>
  <c r="BO331"/>
  <c r="BP331"/>
  <c r="BQ331"/>
  <c r="BR331"/>
  <c r="BS331"/>
  <c r="BT331"/>
  <c r="BU331"/>
  <c r="BV331"/>
  <c r="BW331"/>
  <c r="BX331"/>
  <c r="BY331"/>
  <c r="BZ331"/>
  <c r="CA331"/>
  <c r="CB331"/>
  <c r="CC331"/>
  <c r="CD331"/>
  <c r="CE331"/>
  <c r="CF331"/>
  <c r="CG331"/>
  <c r="CH331"/>
  <c r="AV332"/>
  <c r="AW332"/>
  <c r="AX332"/>
  <c r="AY332"/>
  <c r="AZ332"/>
  <c r="BA332"/>
  <c r="BB332"/>
  <c r="BC332"/>
  <c r="BD332"/>
  <c r="BE332"/>
  <c r="BF332"/>
  <c r="BG332"/>
  <c r="BH332"/>
  <c r="BI332"/>
  <c r="BJ332"/>
  <c r="BK332"/>
  <c r="BL332"/>
  <c r="BM332"/>
  <c r="BN332"/>
  <c r="BO332"/>
  <c r="BP332"/>
  <c r="BQ332"/>
  <c r="BR332"/>
  <c r="BS332"/>
  <c r="BT332"/>
  <c r="BU332"/>
  <c r="BV332"/>
  <c r="BW332"/>
  <c r="BX332"/>
  <c r="BY332"/>
  <c r="BZ332"/>
  <c r="CA332"/>
  <c r="CB332"/>
  <c r="CC332"/>
  <c r="CD332"/>
  <c r="CE332"/>
  <c r="CF332"/>
  <c r="CG332"/>
  <c r="CH332"/>
  <c r="AV333"/>
  <c r="AW333"/>
  <c r="AX333"/>
  <c r="AY333"/>
  <c r="AZ333"/>
  <c r="BA333"/>
  <c r="BB333"/>
  <c r="BC333"/>
  <c r="BD333"/>
  <c r="BE333"/>
  <c r="BF333"/>
  <c r="BG333"/>
  <c r="BH333"/>
  <c r="BI333"/>
  <c r="BJ333"/>
  <c r="BK333"/>
  <c r="BL333"/>
  <c r="BM333"/>
  <c r="BN333"/>
  <c r="BO333"/>
  <c r="BP333"/>
  <c r="BQ333"/>
  <c r="BR333"/>
  <c r="BS333"/>
  <c r="BT333"/>
  <c r="BU333"/>
  <c r="BV333"/>
  <c r="BW333"/>
  <c r="BX333"/>
  <c r="BY333"/>
  <c r="BZ333"/>
  <c r="CA333"/>
  <c r="CB333"/>
  <c r="CC333"/>
  <c r="CD333"/>
  <c r="CE333"/>
  <c r="CF333"/>
  <c r="CG333"/>
  <c r="CH333"/>
  <c r="AV334"/>
  <c r="AW334"/>
  <c r="AX334"/>
  <c r="AY334"/>
  <c r="AZ334"/>
  <c r="BA334"/>
  <c r="BB334"/>
  <c r="BC334"/>
  <c r="BD334"/>
  <c r="BE334"/>
  <c r="BF334"/>
  <c r="BG334"/>
  <c r="BH334"/>
  <c r="BI334"/>
  <c r="BJ334"/>
  <c r="BK334"/>
  <c r="BL334"/>
  <c r="BM334"/>
  <c r="BN334"/>
  <c r="BO334"/>
  <c r="BP334"/>
  <c r="BQ334"/>
  <c r="BR334"/>
  <c r="BS334"/>
  <c r="BT334"/>
  <c r="BU334"/>
  <c r="BV334"/>
  <c r="BW334"/>
  <c r="BX334"/>
  <c r="BY334"/>
  <c r="BZ334"/>
  <c r="CA334"/>
  <c r="CB334"/>
  <c r="CC334"/>
  <c r="CD334"/>
  <c r="CE334"/>
  <c r="CF334"/>
  <c r="CG334"/>
  <c r="CH334"/>
  <c r="AV335"/>
  <c r="AW335"/>
  <c r="AX335"/>
  <c r="AY335"/>
  <c r="AZ335"/>
  <c r="BA335"/>
  <c r="BB335"/>
  <c r="BC335"/>
  <c r="BD335"/>
  <c r="BE335"/>
  <c r="BF335"/>
  <c r="BG335"/>
  <c r="BH335"/>
  <c r="BI335"/>
  <c r="BJ335"/>
  <c r="BK335"/>
  <c r="BL335"/>
  <c r="BM335"/>
  <c r="BN335"/>
  <c r="BO335"/>
  <c r="BP335"/>
  <c r="BQ335"/>
  <c r="BR335"/>
  <c r="BS335"/>
  <c r="BT335"/>
  <c r="BU335"/>
  <c r="BV335"/>
  <c r="BW335"/>
  <c r="BX335"/>
  <c r="BY335"/>
  <c r="BZ335"/>
  <c r="CA335"/>
  <c r="CB335"/>
  <c r="CC335"/>
  <c r="CD335"/>
  <c r="CE335"/>
  <c r="CF335"/>
  <c r="CG335"/>
  <c r="CH335"/>
  <c r="AV336"/>
  <c r="AW336"/>
  <c r="AX336"/>
  <c r="AY336"/>
  <c r="AZ336"/>
  <c r="BA336"/>
  <c r="BB336"/>
  <c r="BC336"/>
  <c r="BD336"/>
  <c r="BE336"/>
  <c r="BF336"/>
  <c r="BG336"/>
  <c r="BH336"/>
  <c r="BI336"/>
  <c r="BJ336"/>
  <c r="BK336"/>
  <c r="BL336"/>
  <c r="BM336"/>
  <c r="BN336"/>
  <c r="BO336"/>
  <c r="BP336"/>
  <c r="BQ336"/>
  <c r="BR336"/>
  <c r="BS336"/>
  <c r="BT336"/>
  <c r="BU336"/>
  <c r="BV336"/>
  <c r="BW336"/>
  <c r="BX336"/>
  <c r="BY336"/>
  <c r="BZ336"/>
  <c r="CA336"/>
  <c r="CB336"/>
  <c r="CC336"/>
  <c r="CD336"/>
  <c r="CE336"/>
  <c r="CF336"/>
  <c r="CG336"/>
  <c r="CH336"/>
  <c r="AV337"/>
  <c r="AW337"/>
  <c r="AX337"/>
  <c r="AY337"/>
  <c r="AZ337"/>
  <c r="BA337"/>
  <c r="BB337"/>
  <c r="BC337"/>
  <c r="BD337"/>
  <c r="BE337"/>
  <c r="BF337"/>
  <c r="BG337"/>
  <c r="BH337"/>
  <c r="BI337"/>
  <c r="BJ337"/>
  <c r="BK337"/>
  <c r="BL337"/>
  <c r="BM337"/>
  <c r="BN337"/>
  <c r="BO337"/>
  <c r="BP337"/>
  <c r="BQ337"/>
  <c r="BR337"/>
  <c r="BS337"/>
  <c r="BT337"/>
  <c r="BU337"/>
  <c r="BV337"/>
  <c r="BW337"/>
  <c r="BX337"/>
  <c r="BY337"/>
  <c r="BZ337"/>
  <c r="CA337"/>
  <c r="CB337"/>
  <c r="CC337"/>
  <c r="CD337"/>
  <c r="CE337"/>
  <c r="CF337"/>
  <c r="CG337"/>
  <c r="CH337"/>
  <c r="AV338"/>
  <c r="AW338"/>
  <c r="AX338"/>
  <c r="AY338"/>
  <c r="AZ338"/>
  <c r="BA338"/>
  <c r="BB338"/>
  <c r="BC338"/>
  <c r="BD338"/>
  <c r="BE338"/>
  <c r="BF338"/>
  <c r="BG338"/>
  <c r="BH338"/>
  <c r="BI338"/>
  <c r="BJ338"/>
  <c r="BK338"/>
  <c r="BL338"/>
  <c r="BM338"/>
  <c r="BN338"/>
  <c r="BO338"/>
  <c r="BP338"/>
  <c r="BQ338"/>
  <c r="BR338"/>
  <c r="BS338"/>
  <c r="BT338"/>
  <c r="BU338"/>
  <c r="BV338"/>
  <c r="BW338"/>
  <c r="BX338"/>
  <c r="BY338"/>
  <c r="BZ338"/>
  <c r="CA338"/>
  <c r="CB338"/>
  <c r="CC338"/>
  <c r="CD338"/>
  <c r="CE338"/>
  <c r="CF338"/>
  <c r="CG338"/>
  <c r="CH338"/>
  <c r="AV339"/>
  <c r="AW339"/>
  <c r="AX339"/>
  <c r="AY339"/>
  <c r="AZ339"/>
  <c r="BA339"/>
  <c r="BB339"/>
  <c r="BC339"/>
  <c r="BD339"/>
  <c r="BE339"/>
  <c r="BF339"/>
  <c r="BG339"/>
  <c r="BH339"/>
  <c r="BI339"/>
  <c r="BJ339"/>
  <c r="BK339"/>
  <c r="BL339"/>
  <c r="BM339"/>
  <c r="BN339"/>
  <c r="BO339"/>
  <c r="BP339"/>
  <c r="BQ339"/>
  <c r="BR339"/>
  <c r="BS339"/>
  <c r="BT339"/>
  <c r="BU339"/>
  <c r="BV339"/>
  <c r="BW339"/>
  <c r="BX339"/>
  <c r="BY339"/>
  <c r="BZ339"/>
  <c r="CA339"/>
  <c r="CB339"/>
  <c r="CC339"/>
  <c r="CD339"/>
  <c r="CE339"/>
  <c r="CF339"/>
  <c r="CG339"/>
  <c r="CH339"/>
  <c r="AV340"/>
  <c r="AW340"/>
  <c r="AX340"/>
  <c r="AY340"/>
  <c r="AZ340"/>
  <c r="BA340"/>
  <c r="BB340"/>
  <c r="BC340"/>
  <c r="BD340"/>
  <c r="BE340"/>
  <c r="BF340"/>
  <c r="BG340"/>
  <c r="BH340"/>
  <c r="BI340"/>
  <c r="BJ340"/>
  <c r="BK340"/>
  <c r="BL340"/>
  <c r="BM340"/>
  <c r="BN340"/>
  <c r="BO340"/>
  <c r="BP340"/>
  <c r="BQ340"/>
  <c r="BR340"/>
  <c r="BS340"/>
  <c r="BT340"/>
  <c r="BU340"/>
  <c r="BV340"/>
  <c r="BW340"/>
  <c r="BX340"/>
  <c r="BY340"/>
  <c r="BZ340"/>
  <c r="CA340"/>
  <c r="CB340"/>
  <c r="CC340"/>
  <c r="CD340"/>
  <c r="CE340"/>
  <c r="CF340"/>
  <c r="CG340"/>
  <c r="CH340"/>
  <c r="AV341"/>
  <c r="AW341"/>
  <c r="AX341"/>
  <c r="AY341"/>
  <c r="AZ341"/>
  <c r="BA341"/>
  <c r="BB341"/>
  <c r="BC341"/>
  <c r="BD341"/>
  <c r="BE341"/>
  <c r="BF341"/>
  <c r="BG341"/>
  <c r="BH341"/>
  <c r="BI341"/>
  <c r="BJ341"/>
  <c r="BK341"/>
  <c r="BL341"/>
  <c r="BM341"/>
  <c r="BN341"/>
  <c r="BO341"/>
  <c r="BP341"/>
  <c r="BQ341"/>
  <c r="BR341"/>
  <c r="BS341"/>
  <c r="BT341"/>
  <c r="BU341"/>
  <c r="BV341"/>
  <c r="BW341"/>
  <c r="BX341"/>
  <c r="BY341"/>
  <c r="BZ341"/>
  <c r="CA341"/>
  <c r="CB341"/>
  <c r="CC341"/>
  <c r="CD341"/>
  <c r="CE341"/>
  <c r="CF341"/>
  <c r="CG341"/>
  <c r="CH341"/>
  <c r="AV342"/>
  <c r="AW342"/>
  <c r="AX342"/>
  <c r="AY342"/>
  <c r="AZ342"/>
  <c r="BA342"/>
  <c r="BB342"/>
  <c r="BC342"/>
  <c r="BD342"/>
  <c r="BE342"/>
  <c r="BF342"/>
  <c r="BG342"/>
  <c r="BH342"/>
  <c r="BI342"/>
  <c r="BJ342"/>
  <c r="BK342"/>
  <c r="BL342"/>
  <c r="BM342"/>
  <c r="BN342"/>
  <c r="BO342"/>
  <c r="BP342"/>
  <c r="BQ342"/>
  <c r="BR342"/>
  <c r="BS342"/>
  <c r="BT342"/>
  <c r="BU342"/>
  <c r="BV342"/>
  <c r="BW342"/>
  <c r="BX342"/>
  <c r="BY342"/>
  <c r="BZ342"/>
  <c r="CA342"/>
  <c r="CB342"/>
  <c r="CC342"/>
  <c r="CD342"/>
  <c r="CE342"/>
  <c r="CF342"/>
  <c r="CG342"/>
  <c r="CH342"/>
  <c r="AV343"/>
  <c r="AW343"/>
  <c r="AX343"/>
  <c r="AY343"/>
  <c r="AZ343"/>
  <c r="BA343"/>
  <c r="BB343"/>
  <c r="BC343"/>
  <c r="BD343"/>
  <c r="BE343"/>
  <c r="BF343"/>
  <c r="BG343"/>
  <c r="BH343"/>
  <c r="BI343"/>
  <c r="BJ343"/>
  <c r="BK343"/>
  <c r="BL343"/>
  <c r="BM343"/>
  <c r="BN343"/>
  <c r="BO343"/>
  <c r="BP343"/>
  <c r="BQ343"/>
  <c r="BR343"/>
  <c r="BS343"/>
  <c r="BT343"/>
  <c r="BU343"/>
  <c r="BV343"/>
  <c r="BW343"/>
  <c r="BX343"/>
  <c r="BY343"/>
  <c r="BZ343"/>
  <c r="CA343"/>
  <c r="CB343"/>
  <c r="CC343"/>
  <c r="CD343"/>
  <c r="CE343"/>
  <c r="CF343"/>
  <c r="CG343"/>
  <c r="CH343"/>
  <c r="AV344"/>
  <c r="AW344"/>
  <c r="AX344"/>
  <c r="AY344"/>
  <c r="AZ344"/>
  <c r="BA344"/>
  <c r="BB344"/>
  <c r="BC344"/>
  <c r="BD344"/>
  <c r="BE344"/>
  <c r="BF344"/>
  <c r="BG344"/>
  <c r="BH344"/>
  <c r="BI344"/>
  <c r="BJ344"/>
  <c r="BK344"/>
  <c r="BL344"/>
  <c r="BM344"/>
  <c r="BN344"/>
  <c r="BO344"/>
  <c r="BP344"/>
  <c r="BQ344"/>
  <c r="BR344"/>
  <c r="BS344"/>
  <c r="BT344"/>
  <c r="BU344"/>
  <c r="BV344"/>
  <c r="BW344"/>
  <c r="BX344"/>
  <c r="BY344"/>
  <c r="BZ344"/>
  <c r="CA344"/>
  <c r="CB344"/>
  <c r="CC344"/>
  <c r="CD344"/>
  <c r="CE344"/>
  <c r="CF344"/>
  <c r="CG344"/>
  <c r="CH344"/>
  <c r="AV345"/>
  <c r="AW345"/>
  <c r="AX345"/>
  <c r="AY345"/>
  <c r="AZ345"/>
  <c r="BA345"/>
  <c r="BB345"/>
  <c r="BC345"/>
  <c r="BD345"/>
  <c r="BE345"/>
  <c r="BF345"/>
  <c r="BG345"/>
  <c r="BH345"/>
  <c r="BI345"/>
  <c r="BJ345"/>
  <c r="BK345"/>
  <c r="BL345"/>
  <c r="BM345"/>
  <c r="BN345"/>
  <c r="BO345"/>
  <c r="BP345"/>
  <c r="BQ345"/>
  <c r="BR345"/>
  <c r="BS345"/>
  <c r="BT345"/>
  <c r="BU345"/>
  <c r="BV345"/>
  <c r="BW345"/>
  <c r="BX345"/>
  <c r="BY345"/>
  <c r="BZ345"/>
  <c r="CA345"/>
  <c r="CB345"/>
  <c r="CC345"/>
  <c r="CD345"/>
  <c r="CE345"/>
  <c r="CF345"/>
  <c r="CG345"/>
  <c r="CH345"/>
  <c r="AV346"/>
  <c r="AW346"/>
  <c r="AX346"/>
  <c r="AY346"/>
  <c r="AZ346"/>
  <c r="BA346"/>
  <c r="BB346"/>
  <c r="BC346"/>
  <c r="BD346"/>
  <c r="BE346"/>
  <c r="BF346"/>
  <c r="BG346"/>
  <c r="BH346"/>
  <c r="BI346"/>
  <c r="BJ346"/>
  <c r="BK346"/>
  <c r="BL346"/>
  <c r="BM346"/>
  <c r="BN346"/>
  <c r="BO346"/>
  <c r="BP346"/>
  <c r="BQ346"/>
  <c r="BR346"/>
  <c r="BS346"/>
  <c r="BT346"/>
  <c r="BU346"/>
  <c r="BV346"/>
  <c r="BW346"/>
  <c r="BX346"/>
  <c r="BY346"/>
  <c r="BZ346"/>
  <c r="CA346"/>
  <c r="CB346"/>
  <c r="CC346"/>
  <c r="CD346"/>
  <c r="CE346"/>
  <c r="CF346"/>
  <c r="CG346"/>
  <c r="CH346"/>
  <c r="AV347"/>
  <c r="AW347"/>
  <c r="AX347"/>
  <c r="AY347"/>
  <c r="AZ347"/>
  <c r="BA347"/>
  <c r="BB347"/>
  <c r="BC347"/>
  <c r="BD347"/>
  <c r="BE347"/>
  <c r="BF347"/>
  <c r="BG347"/>
  <c r="BH347"/>
  <c r="BI347"/>
  <c r="BJ347"/>
  <c r="BK347"/>
  <c r="BL347"/>
  <c r="BM347"/>
  <c r="BN347"/>
  <c r="BO347"/>
  <c r="BP347"/>
  <c r="BQ347"/>
  <c r="BR347"/>
  <c r="BS347"/>
  <c r="BT347"/>
  <c r="BU347"/>
  <c r="BV347"/>
  <c r="BW347"/>
  <c r="BX347"/>
  <c r="BY347"/>
  <c r="BZ347"/>
  <c r="CA347"/>
  <c r="CB347"/>
  <c r="CC347"/>
  <c r="CD347"/>
  <c r="CE347"/>
  <c r="CF347"/>
  <c r="CG347"/>
  <c r="CH347"/>
  <c r="AV348"/>
  <c r="AW348"/>
  <c r="AX348"/>
  <c r="AY348"/>
  <c r="AZ348"/>
  <c r="BA348"/>
  <c r="BB348"/>
  <c r="BC348"/>
  <c r="BD348"/>
  <c r="BE348"/>
  <c r="BF348"/>
  <c r="BG348"/>
  <c r="BH348"/>
  <c r="BI348"/>
  <c r="BJ348"/>
  <c r="BK348"/>
  <c r="BL348"/>
  <c r="BM348"/>
  <c r="BN348"/>
  <c r="BO348"/>
  <c r="BP348"/>
  <c r="BQ348"/>
  <c r="BR348"/>
  <c r="BS348"/>
  <c r="BT348"/>
  <c r="BU348"/>
  <c r="BV348"/>
  <c r="BW348"/>
  <c r="BX348"/>
  <c r="BY348"/>
  <c r="BZ348"/>
  <c r="CA348"/>
  <c r="CB348"/>
  <c r="CC348"/>
  <c r="CD348"/>
  <c r="CE348"/>
  <c r="CF348"/>
  <c r="CG348"/>
  <c r="CH348"/>
  <c r="AV349"/>
  <c r="AW349"/>
  <c r="AX349"/>
  <c r="AY349"/>
  <c r="AZ349"/>
  <c r="BA349"/>
  <c r="BB349"/>
  <c r="BC349"/>
  <c r="BD349"/>
  <c r="BE349"/>
  <c r="BF349"/>
  <c r="BG349"/>
  <c r="BH349"/>
  <c r="BI349"/>
  <c r="BJ349"/>
  <c r="BK349"/>
  <c r="BL349"/>
  <c r="BM349"/>
  <c r="BN349"/>
  <c r="BO349"/>
  <c r="BP349"/>
  <c r="BQ349"/>
  <c r="BR349"/>
  <c r="BS349"/>
  <c r="BT349"/>
  <c r="BU349"/>
  <c r="BV349"/>
  <c r="BW349"/>
  <c r="BX349"/>
  <c r="BY349"/>
  <c r="BZ349"/>
  <c r="CA349"/>
  <c r="CB349"/>
  <c r="CC349"/>
  <c r="CD349"/>
  <c r="CE349"/>
  <c r="CF349"/>
  <c r="CG349"/>
  <c r="CH349"/>
  <c r="AV350"/>
  <c r="AW350"/>
  <c r="AX350"/>
  <c r="AY350"/>
  <c r="AZ350"/>
  <c r="BA350"/>
  <c r="BB350"/>
  <c r="BC350"/>
  <c r="BD350"/>
  <c r="BE350"/>
  <c r="BF350"/>
  <c r="BG350"/>
  <c r="BH350"/>
  <c r="BI350"/>
  <c r="BJ350"/>
  <c r="BK350"/>
  <c r="BL350"/>
  <c r="BM350"/>
  <c r="BN350"/>
  <c r="BO350"/>
  <c r="BP350"/>
  <c r="BQ350"/>
  <c r="BR350"/>
  <c r="BS350"/>
  <c r="BT350"/>
  <c r="BU350"/>
  <c r="BV350"/>
  <c r="BW350"/>
  <c r="BX350"/>
  <c r="BY350"/>
  <c r="BZ350"/>
  <c r="CA350"/>
  <c r="CB350"/>
  <c r="CC350"/>
  <c r="CD350"/>
  <c r="CE350"/>
  <c r="CF350"/>
  <c r="CG350"/>
  <c r="CH350"/>
  <c r="AV351"/>
  <c r="AW351"/>
  <c r="AX351"/>
  <c r="AY351"/>
  <c r="AZ351"/>
  <c r="BA351"/>
  <c r="BB351"/>
  <c r="BC351"/>
  <c r="BD351"/>
  <c r="BE351"/>
  <c r="BF351"/>
  <c r="BG351"/>
  <c r="BH351"/>
  <c r="BI351"/>
  <c r="BJ351"/>
  <c r="BK351"/>
  <c r="BL351"/>
  <c r="BM351"/>
  <c r="BN351"/>
  <c r="BO351"/>
  <c r="BP351"/>
  <c r="BQ351"/>
  <c r="BR351"/>
  <c r="BS351"/>
  <c r="BT351"/>
  <c r="BU351"/>
  <c r="BV351"/>
  <c r="BW351"/>
  <c r="BX351"/>
  <c r="BY351"/>
  <c r="BZ351"/>
  <c r="CA351"/>
  <c r="CB351"/>
  <c r="CC351"/>
  <c r="CD351"/>
  <c r="CE351"/>
  <c r="CF351"/>
  <c r="CG351"/>
  <c r="CH351"/>
  <c r="AV352"/>
  <c r="AW352"/>
  <c r="AX352"/>
  <c r="AY352"/>
  <c r="AZ352"/>
  <c r="BA352"/>
  <c r="BB352"/>
  <c r="BC352"/>
  <c r="BD352"/>
  <c r="BE352"/>
  <c r="BF352"/>
  <c r="BG352"/>
  <c r="BH352"/>
  <c r="BI352"/>
  <c r="BJ352"/>
  <c r="BK352"/>
  <c r="BL352"/>
  <c r="BM352"/>
  <c r="BN352"/>
  <c r="BO352"/>
  <c r="BP352"/>
  <c r="BQ352"/>
  <c r="BR352"/>
  <c r="BS352"/>
  <c r="BT352"/>
  <c r="BU352"/>
  <c r="BV352"/>
  <c r="BW352"/>
  <c r="BX352"/>
  <c r="BY352"/>
  <c r="BZ352"/>
  <c r="CA352"/>
  <c r="CB352"/>
  <c r="CC352"/>
  <c r="CD352"/>
  <c r="CE352"/>
  <c r="CF352"/>
  <c r="CG352"/>
  <c r="CH352"/>
  <c r="AV353"/>
  <c r="AW353"/>
  <c r="AX353"/>
  <c r="AY353"/>
  <c r="AZ353"/>
  <c r="BA353"/>
  <c r="BB353"/>
  <c r="BC353"/>
  <c r="BD353"/>
  <c r="BE353"/>
  <c r="BF353"/>
  <c r="BG353"/>
  <c r="BH353"/>
  <c r="BI353"/>
  <c r="BJ353"/>
  <c r="BK353"/>
  <c r="BL353"/>
  <c r="BM353"/>
  <c r="BN353"/>
  <c r="BO353"/>
  <c r="BP353"/>
  <c r="BQ353"/>
  <c r="BR353"/>
  <c r="BS353"/>
  <c r="BT353"/>
  <c r="BU353"/>
  <c r="BV353"/>
  <c r="BW353"/>
  <c r="BX353"/>
  <c r="BY353"/>
  <c r="BZ353"/>
  <c r="CA353"/>
  <c r="CB353"/>
  <c r="CC353"/>
  <c r="CD353"/>
  <c r="CE353"/>
  <c r="CF353"/>
  <c r="CG353"/>
  <c r="CH353"/>
  <c r="AV354"/>
  <c r="AW354"/>
  <c r="AX354"/>
  <c r="AY354"/>
  <c r="AZ354"/>
  <c r="BA354"/>
  <c r="BB354"/>
  <c r="BC354"/>
  <c r="BD354"/>
  <c r="BE354"/>
  <c r="BF354"/>
  <c r="BG354"/>
  <c r="BH354"/>
  <c r="BI354"/>
  <c r="BJ354"/>
  <c r="BK354"/>
  <c r="BL354"/>
  <c r="BM354"/>
  <c r="BN354"/>
  <c r="BO354"/>
  <c r="BP354"/>
  <c r="BQ354"/>
  <c r="BR354"/>
  <c r="BS354"/>
  <c r="BT354"/>
  <c r="BU354"/>
  <c r="BV354"/>
  <c r="BW354"/>
  <c r="BX354"/>
  <c r="BY354"/>
  <c r="BZ354"/>
  <c r="CA354"/>
  <c r="CB354"/>
  <c r="CC354"/>
  <c r="CD354"/>
  <c r="CE354"/>
  <c r="CF354"/>
  <c r="CG354"/>
  <c r="CH354"/>
  <c r="AV355"/>
  <c r="AW355"/>
  <c r="AX355"/>
  <c r="AY355"/>
  <c r="AZ355"/>
  <c r="BA355"/>
  <c r="BB355"/>
  <c r="BC355"/>
  <c r="BD355"/>
  <c r="BE355"/>
  <c r="BF355"/>
  <c r="BG355"/>
  <c r="BH355"/>
  <c r="BI355"/>
  <c r="BJ355"/>
  <c r="BK355"/>
  <c r="BL355"/>
  <c r="BM355"/>
  <c r="BN355"/>
  <c r="BO355"/>
  <c r="BP355"/>
  <c r="BQ355"/>
  <c r="BR355"/>
  <c r="BS355"/>
  <c r="BT355"/>
  <c r="BU355"/>
  <c r="BV355"/>
  <c r="BW355"/>
  <c r="BX355"/>
  <c r="BY355"/>
  <c r="BZ355"/>
  <c r="CA355"/>
  <c r="CB355"/>
  <c r="CC355"/>
  <c r="CD355"/>
  <c r="CE355"/>
  <c r="CF355"/>
  <c r="CG355"/>
  <c r="CH355"/>
  <c r="AV356"/>
  <c r="AW356"/>
  <c r="AX356"/>
  <c r="AY356"/>
  <c r="AZ356"/>
  <c r="BA356"/>
  <c r="BB356"/>
  <c r="BC356"/>
  <c r="BD356"/>
  <c r="BE356"/>
  <c r="BF356"/>
  <c r="BG356"/>
  <c r="BH356"/>
  <c r="BI356"/>
  <c r="BJ356"/>
  <c r="BK356"/>
  <c r="BL356"/>
  <c r="BM356"/>
  <c r="BN356"/>
  <c r="BO356"/>
  <c r="BP356"/>
  <c r="BQ356"/>
  <c r="BR356"/>
  <c r="BS356"/>
  <c r="BT356"/>
  <c r="BU356"/>
  <c r="BV356"/>
  <c r="BW356"/>
  <c r="BX356"/>
  <c r="BY356"/>
  <c r="BZ356"/>
  <c r="CA356"/>
  <c r="CB356"/>
  <c r="CC356"/>
  <c r="CD356"/>
  <c r="CE356"/>
  <c r="CF356"/>
  <c r="CG356"/>
  <c r="CH356"/>
  <c r="AV357"/>
  <c r="AW357"/>
  <c r="AX357"/>
  <c r="AY357"/>
  <c r="AZ357"/>
  <c r="BA357"/>
  <c r="BB357"/>
  <c r="BC357"/>
  <c r="BD357"/>
  <c r="BE357"/>
  <c r="BF357"/>
  <c r="BG357"/>
  <c r="BH357"/>
  <c r="BI357"/>
  <c r="BJ357"/>
  <c r="BK357"/>
  <c r="BL357"/>
  <c r="BM357"/>
  <c r="BN357"/>
  <c r="BO357"/>
  <c r="BP357"/>
  <c r="BQ357"/>
  <c r="BR357"/>
  <c r="BS357"/>
  <c r="BT357"/>
  <c r="BU357"/>
  <c r="BV357"/>
  <c r="BW357"/>
  <c r="BX357"/>
  <c r="BY357"/>
  <c r="BZ357"/>
  <c r="CA357"/>
  <c r="CB357"/>
  <c r="CC357"/>
  <c r="CD357"/>
  <c r="CE357"/>
  <c r="CF357"/>
  <c r="CG357"/>
  <c r="CH357"/>
  <c r="AV358"/>
  <c r="AW358"/>
  <c r="AX358"/>
  <c r="AY358"/>
  <c r="AZ358"/>
  <c r="BA358"/>
  <c r="BB358"/>
  <c r="BC358"/>
  <c r="BD358"/>
  <c r="BE358"/>
  <c r="BF358"/>
  <c r="BG358"/>
  <c r="BH358"/>
  <c r="BI358"/>
  <c r="BJ358"/>
  <c r="BK358"/>
  <c r="BL358"/>
  <c r="BM358"/>
  <c r="BN358"/>
  <c r="BO358"/>
  <c r="BP358"/>
  <c r="BQ358"/>
  <c r="BR358"/>
  <c r="BS358"/>
  <c r="BT358"/>
  <c r="BU358"/>
  <c r="BV358"/>
  <c r="BW358"/>
  <c r="BX358"/>
  <c r="BY358"/>
  <c r="BZ358"/>
  <c r="CA358"/>
  <c r="CB358"/>
  <c r="CC358"/>
  <c r="CD358"/>
  <c r="CE358"/>
  <c r="CF358"/>
  <c r="CG358"/>
  <c r="CH358"/>
  <c r="AV359"/>
  <c r="AW359"/>
  <c r="AX359"/>
  <c r="AY359"/>
  <c r="AZ359"/>
  <c r="BA359"/>
  <c r="BB359"/>
  <c r="BC359"/>
  <c r="BD359"/>
  <c r="BE359"/>
  <c r="BF359"/>
  <c r="BG359"/>
  <c r="BH359"/>
  <c r="BI359"/>
  <c r="BJ359"/>
  <c r="BK359"/>
  <c r="BL359"/>
  <c r="BM359"/>
  <c r="BN359"/>
  <c r="BO359"/>
  <c r="BP359"/>
  <c r="BQ359"/>
  <c r="BR359"/>
  <c r="BS359"/>
  <c r="BT359"/>
  <c r="BU359"/>
  <c r="BV359"/>
  <c r="BW359"/>
  <c r="BX359"/>
  <c r="BY359"/>
  <c r="BZ359"/>
  <c r="CA359"/>
  <c r="CB359"/>
  <c r="CC359"/>
  <c r="CD359"/>
  <c r="CE359"/>
  <c r="CF359"/>
  <c r="CG359"/>
  <c r="CH359"/>
  <c r="AU329"/>
  <c r="AU330"/>
  <c r="AU331"/>
  <c r="AU332"/>
  <c r="AU333"/>
  <c r="AU334"/>
  <c r="AU335"/>
  <c r="AU336"/>
  <c r="AU337"/>
  <c r="AU338"/>
  <c r="AU339"/>
  <c r="AU340"/>
  <c r="AU341"/>
  <c r="AU342"/>
  <c r="AU343"/>
  <c r="AU344"/>
  <c r="AU345"/>
  <c r="AU346"/>
  <c r="AU347"/>
  <c r="AU348"/>
  <c r="AU349"/>
  <c r="AU350"/>
  <c r="AU351"/>
  <c r="AU352"/>
  <c r="AU353"/>
  <c r="AU354"/>
  <c r="AU355"/>
  <c r="AU356"/>
  <c r="AU357"/>
  <c r="AU358"/>
  <c r="AU359"/>
  <c r="AU328"/>
  <c r="AU68" i="28" l="1"/>
  <c r="C282" i="3"/>
  <c r="D282"/>
  <c r="AV282" s="1"/>
  <c r="E282"/>
  <c r="F282"/>
  <c r="G282"/>
  <c r="H282"/>
  <c r="I282"/>
  <c r="J282"/>
  <c r="K282"/>
  <c r="L282"/>
  <c r="M282"/>
  <c r="N282"/>
  <c r="BF282" s="1"/>
  <c r="O282"/>
  <c r="P282"/>
  <c r="Q282"/>
  <c r="BI282" s="1"/>
  <c r="R282"/>
  <c r="S282"/>
  <c r="T282"/>
  <c r="U282"/>
  <c r="V282"/>
  <c r="W282"/>
  <c r="X282"/>
  <c r="Y282"/>
  <c r="Z282"/>
  <c r="AA282"/>
  <c r="AB282"/>
  <c r="AC282"/>
  <c r="AD282"/>
  <c r="AE282"/>
  <c r="AF282"/>
  <c r="AG282"/>
  <c r="AH282"/>
  <c r="AI282"/>
  <c r="AJ282"/>
  <c r="AK282"/>
  <c r="AL282"/>
  <c r="AM282"/>
  <c r="AN282"/>
  <c r="AO282"/>
  <c r="AP282"/>
  <c r="B63" i="46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AV84" i="3" l="1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AU84"/>
  <c r="AV84" i="28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AU84"/>
  <c r="AU105"/>
  <c r="D668" i="3" l="1"/>
  <c r="E668"/>
  <c r="F668"/>
  <c r="G668"/>
  <c r="H668"/>
  <c r="I668"/>
  <c r="J668"/>
  <c r="K668"/>
  <c r="L668"/>
  <c r="M668"/>
  <c r="N668"/>
  <c r="O668"/>
  <c r="P668"/>
  <c r="Q668"/>
  <c r="R668"/>
  <c r="S668"/>
  <c r="T668"/>
  <c r="U668"/>
  <c r="V668"/>
  <c r="W668"/>
  <c r="X668"/>
  <c r="Y668"/>
  <c r="Z668"/>
  <c r="AA668"/>
  <c r="AB668"/>
  <c r="AC668"/>
  <c r="AD668"/>
  <c r="AE668"/>
  <c r="AF668"/>
  <c r="AG668"/>
  <c r="AH668"/>
  <c r="AI668"/>
  <c r="AJ668"/>
  <c r="AK668"/>
  <c r="AL668"/>
  <c r="AM668"/>
  <c r="AN668"/>
  <c r="AO668"/>
  <c r="AP668"/>
  <c r="C668"/>
  <c r="C667" s="1"/>
  <c r="D557"/>
  <c r="E557"/>
  <c r="F557"/>
  <c r="G557"/>
  <c r="H557"/>
  <c r="I557"/>
  <c r="J557"/>
  <c r="K557"/>
  <c r="L557"/>
  <c r="M557"/>
  <c r="N557"/>
  <c r="O557"/>
  <c r="P557"/>
  <c r="Q557"/>
  <c r="R557"/>
  <c r="S557"/>
  <c r="T557"/>
  <c r="U557"/>
  <c r="V557"/>
  <c r="W557"/>
  <c r="X557"/>
  <c r="Y557"/>
  <c r="Z557"/>
  <c r="AA557"/>
  <c r="AB557"/>
  <c r="AC557"/>
  <c r="AD557"/>
  <c r="AE557"/>
  <c r="AF557"/>
  <c r="AG557"/>
  <c r="AH557"/>
  <c r="AI557"/>
  <c r="AJ557"/>
  <c r="AK557"/>
  <c r="AL557"/>
  <c r="AM557"/>
  <c r="AN557"/>
  <c r="AO557"/>
  <c r="AP557"/>
  <c r="C557"/>
  <c r="C556" s="1"/>
  <c r="D443"/>
  <c r="E443"/>
  <c r="F443"/>
  <c r="G443"/>
  <c r="H443"/>
  <c r="I443"/>
  <c r="J443"/>
  <c r="K443"/>
  <c r="L443"/>
  <c r="M443"/>
  <c r="N443"/>
  <c r="O443"/>
  <c r="P443"/>
  <c r="Q443"/>
  <c r="R443"/>
  <c r="S443"/>
  <c r="T443"/>
  <c r="U443"/>
  <c r="V443"/>
  <c r="W443"/>
  <c r="X443"/>
  <c r="Y443"/>
  <c r="Z443"/>
  <c r="AA443"/>
  <c r="AB443"/>
  <c r="AC443"/>
  <c r="AD443"/>
  <c r="AE443"/>
  <c r="AF443"/>
  <c r="AG443"/>
  <c r="AH443"/>
  <c r="AI443"/>
  <c r="AJ443"/>
  <c r="AK443"/>
  <c r="AL443"/>
  <c r="AM443"/>
  <c r="AN443"/>
  <c r="AO443"/>
  <c r="AP443"/>
  <c r="C443"/>
  <c r="D404"/>
  <c r="E404"/>
  <c r="F404"/>
  <c r="G404"/>
  <c r="H404"/>
  <c r="I404"/>
  <c r="J404"/>
  <c r="K404"/>
  <c r="L404"/>
  <c r="M404"/>
  <c r="N404"/>
  <c r="O404"/>
  <c r="P404"/>
  <c r="Q404"/>
  <c r="R404"/>
  <c r="S404"/>
  <c r="T404"/>
  <c r="U404"/>
  <c r="V404"/>
  <c r="W404"/>
  <c r="X404"/>
  <c r="Y404"/>
  <c r="Z404"/>
  <c r="AA404"/>
  <c r="AB404"/>
  <c r="AC404"/>
  <c r="AD404"/>
  <c r="AE404"/>
  <c r="AF404"/>
  <c r="AG404"/>
  <c r="AH404"/>
  <c r="AI404"/>
  <c r="AJ404"/>
  <c r="AK404"/>
  <c r="AL404"/>
  <c r="AM404"/>
  <c r="AN404"/>
  <c r="AO404"/>
  <c r="AP404"/>
  <c r="C404"/>
  <c r="D365"/>
  <c r="E365"/>
  <c r="F365"/>
  <c r="G365"/>
  <c r="H365"/>
  <c r="I365"/>
  <c r="J365"/>
  <c r="K365"/>
  <c r="L365"/>
  <c r="M365"/>
  <c r="N365"/>
  <c r="O365"/>
  <c r="P365"/>
  <c r="Q365"/>
  <c r="R365"/>
  <c r="S365"/>
  <c r="T365"/>
  <c r="U365"/>
  <c r="V365"/>
  <c r="W365"/>
  <c r="X365"/>
  <c r="Y365"/>
  <c r="Z365"/>
  <c r="AA365"/>
  <c r="AB365"/>
  <c r="AC365"/>
  <c r="AD365"/>
  <c r="AE365"/>
  <c r="AF365"/>
  <c r="AG365"/>
  <c r="AH365"/>
  <c r="AI365"/>
  <c r="AJ365"/>
  <c r="AK365"/>
  <c r="AL365"/>
  <c r="AM365"/>
  <c r="AN365"/>
  <c r="AO365"/>
  <c r="AP365"/>
  <c r="C365"/>
  <c r="D326"/>
  <c r="E326"/>
  <c r="F326"/>
  <c r="G326"/>
  <c r="H326"/>
  <c r="I326"/>
  <c r="J326"/>
  <c r="K326"/>
  <c r="L326"/>
  <c r="M326"/>
  <c r="N326"/>
  <c r="O326"/>
  <c r="P326"/>
  <c r="Q326"/>
  <c r="R326"/>
  <c r="S326"/>
  <c r="T326"/>
  <c r="U326"/>
  <c r="V326"/>
  <c r="W326"/>
  <c r="X326"/>
  <c r="Y326"/>
  <c r="Z326"/>
  <c r="AA326"/>
  <c r="AB326"/>
  <c r="AC326"/>
  <c r="AD326"/>
  <c r="AE326"/>
  <c r="AF326"/>
  <c r="AG326"/>
  <c r="AH326"/>
  <c r="AI326"/>
  <c r="AJ326"/>
  <c r="AK326"/>
  <c r="AL326"/>
  <c r="AM326"/>
  <c r="AN326"/>
  <c r="AO326"/>
  <c r="AP326"/>
  <c r="C326"/>
  <c r="C325" s="1"/>
  <c r="D287"/>
  <c r="E287"/>
  <c r="F287"/>
  <c r="G287"/>
  <c r="H287"/>
  <c r="I287"/>
  <c r="J287"/>
  <c r="K287"/>
  <c r="L287"/>
  <c r="M287"/>
  <c r="N287"/>
  <c r="O287"/>
  <c r="P287"/>
  <c r="Q287"/>
  <c r="R287"/>
  <c r="S287"/>
  <c r="T287"/>
  <c r="U287"/>
  <c r="V287"/>
  <c r="W287"/>
  <c r="X287"/>
  <c r="Y287"/>
  <c r="Z287"/>
  <c r="AA287"/>
  <c r="AB287"/>
  <c r="AC287"/>
  <c r="AD287"/>
  <c r="AE287"/>
  <c r="AF287"/>
  <c r="AG287"/>
  <c r="AH287"/>
  <c r="AI287"/>
  <c r="AJ287"/>
  <c r="AK287"/>
  <c r="AL287"/>
  <c r="AM287"/>
  <c r="AN287"/>
  <c r="AO287"/>
  <c r="AP287"/>
  <c r="C287"/>
  <c r="C286" s="1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G248"/>
  <c r="AH248"/>
  <c r="AI248"/>
  <c r="AJ248"/>
  <c r="AK248"/>
  <c r="AL248"/>
  <c r="AM248"/>
  <c r="AN248"/>
  <c r="AO248"/>
  <c r="AP248"/>
  <c r="C248"/>
  <c r="C247" s="1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AG183"/>
  <c r="AH183"/>
  <c r="AI183"/>
  <c r="AJ183"/>
  <c r="AK183"/>
  <c r="AL183"/>
  <c r="AM183"/>
  <c r="AN183"/>
  <c r="AO183"/>
  <c r="AP183"/>
  <c r="C183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C11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C6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C6"/>
  <c r="D468" i="28"/>
  <c r="E468"/>
  <c r="E467" s="1"/>
  <c r="F468"/>
  <c r="G468"/>
  <c r="H468"/>
  <c r="I468"/>
  <c r="J468"/>
  <c r="K468"/>
  <c r="L468"/>
  <c r="M468"/>
  <c r="N468"/>
  <c r="O468"/>
  <c r="P468"/>
  <c r="Q468"/>
  <c r="R468"/>
  <c r="S468"/>
  <c r="T468"/>
  <c r="U468"/>
  <c r="V468"/>
  <c r="W468"/>
  <c r="X468"/>
  <c r="Y468"/>
  <c r="Z468"/>
  <c r="AA468"/>
  <c r="AB468"/>
  <c r="AC468"/>
  <c r="AD468"/>
  <c r="AE468"/>
  <c r="AF468"/>
  <c r="AG468"/>
  <c r="AH468"/>
  <c r="AI468"/>
  <c r="AJ468"/>
  <c r="AK468"/>
  <c r="AL468"/>
  <c r="AM468"/>
  <c r="AN468"/>
  <c r="AO468"/>
  <c r="AP468"/>
  <c r="C468"/>
  <c r="D424"/>
  <c r="E424"/>
  <c r="F424"/>
  <c r="G424"/>
  <c r="H424"/>
  <c r="I424"/>
  <c r="J424"/>
  <c r="K424"/>
  <c r="L424"/>
  <c r="M424"/>
  <c r="N424"/>
  <c r="O424"/>
  <c r="P424"/>
  <c r="Q424"/>
  <c r="R424"/>
  <c r="S424"/>
  <c r="T424"/>
  <c r="U424"/>
  <c r="V424"/>
  <c r="W424"/>
  <c r="X424"/>
  <c r="Y424"/>
  <c r="Z424"/>
  <c r="AA424"/>
  <c r="AB424"/>
  <c r="AC424"/>
  <c r="AD424"/>
  <c r="AE424"/>
  <c r="AF424"/>
  <c r="AG424"/>
  <c r="AH424"/>
  <c r="AI424"/>
  <c r="AJ424"/>
  <c r="AK424"/>
  <c r="AL424"/>
  <c r="AM424"/>
  <c r="AN424"/>
  <c r="AO424"/>
  <c r="AP424"/>
  <c r="C424"/>
  <c r="C423" s="1"/>
  <c r="D380"/>
  <c r="E380"/>
  <c r="F380"/>
  <c r="G380"/>
  <c r="H380"/>
  <c r="I380"/>
  <c r="J380"/>
  <c r="K380"/>
  <c r="L380"/>
  <c r="M380"/>
  <c r="N380"/>
  <c r="O380"/>
  <c r="P380"/>
  <c r="Q380"/>
  <c r="R380"/>
  <c r="S380"/>
  <c r="T380"/>
  <c r="U380"/>
  <c r="V380"/>
  <c r="W380"/>
  <c r="X380"/>
  <c r="Y380"/>
  <c r="Z380"/>
  <c r="AA380"/>
  <c r="AB380"/>
  <c r="AC380"/>
  <c r="AD380"/>
  <c r="AE380"/>
  <c r="AF380"/>
  <c r="AG380"/>
  <c r="AH380"/>
  <c r="AI380"/>
  <c r="AJ380"/>
  <c r="AK380"/>
  <c r="AL380"/>
  <c r="AM380"/>
  <c r="AN380"/>
  <c r="AO380"/>
  <c r="AP380"/>
  <c r="C380"/>
  <c r="C379" s="1"/>
  <c r="D336"/>
  <c r="E336"/>
  <c r="F336"/>
  <c r="G336"/>
  <c r="H336"/>
  <c r="I336"/>
  <c r="J336"/>
  <c r="K336"/>
  <c r="L336"/>
  <c r="M336"/>
  <c r="N336"/>
  <c r="O336"/>
  <c r="P336"/>
  <c r="Q336"/>
  <c r="R336"/>
  <c r="S336"/>
  <c r="T336"/>
  <c r="U336"/>
  <c r="V336"/>
  <c r="W336"/>
  <c r="X336"/>
  <c r="Y336"/>
  <c r="Z336"/>
  <c r="AA336"/>
  <c r="AB336"/>
  <c r="AC336"/>
  <c r="AD336"/>
  <c r="AE336"/>
  <c r="AF336"/>
  <c r="AG336"/>
  <c r="AH336"/>
  <c r="AI336"/>
  <c r="AJ336"/>
  <c r="AK336"/>
  <c r="AL336"/>
  <c r="AM336"/>
  <c r="AN336"/>
  <c r="AO336"/>
  <c r="AP336"/>
  <c r="C336"/>
  <c r="D292"/>
  <c r="E292"/>
  <c r="F292"/>
  <c r="G292"/>
  <c r="H292"/>
  <c r="I292"/>
  <c r="J292"/>
  <c r="K292"/>
  <c r="L292"/>
  <c r="M292"/>
  <c r="N292"/>
  <c r="O292"/>
  <c r="P292"/>
  <c r="Q292"/>
  <c r="R292"/>
  <c r="S292"/>
  <c r="T292"/>
  <c r="U292"/>
  <c r="V292"/>
  <c r="W292"/>
  <c r="X292"/>
  <c r="Y292"/>
  <c r="Z292"/>
  <c r="AA292"/>
  <c r="AB292"/>
  <c r="AC292"/>
  <c r="AD292"/>
  <c r="AE292"/>
  <c r="AF292"/>
  <c r="AG292"/>
  <c r="AH292"/>
  <c r="AI292"/>
  <c r="AJ292"/>
  <c r="AK292"/>
  <c r="AL292"/>
  <c r="AM292"/>
  <c r="AN292"/>
  <c r="AO292"/>
  <c r="AP292"/>
  <c r="C292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G248"/>
  <c r="AH248"/>
  <c r="AI248"/>
  <c r="AJ248"/>
  <c r="AK248"/>
  <c r="AL248"/>
  <c r="AM248"/>
  <c r="AN248"/>
  <c r="AO248"/>
  <c r="AP248"/>
  <c r="C248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AG183"/>
  <c r="AH183"/>
  <c r="AI183"/>
  <c r="AJ183"/>
  <c r="AK183"/>
  <c r="AL183"/>
  <c r="AM183"/>
  <c r="AN183"/>
  <c r="AO183"/>
  <c r="AP183"/>
  <c r="C183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C11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C6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D6"/>
  <c r="E6"/>
  <c r="F6"/>
  <c r="G6"/>
  <c r="C6"/>
  <c r="AP556" i="3" l="1"/>
  <c r="AP667"/>
  <c r="AN667"/>
  <c r="AL667"/>
  <c r="AJ667"/>
  <c r="AH667"/>
  <c r="AF667"/>
  <c r="AD667"/>
  <c r="AB667"/>
  <c r="Z667"/>
  <c r="X667"/>
  <c r="V667"/>
  <c r="T667"/>
  <c r="R667"/>
  <c r="P667"/>
  <c r="N667"/>
  <c r="L667"/>
  <c r="J667"/>
  <c r="H667"/>
  <c r="F667"/>
  <c r="D667"/>
  <c r="AO667"/>
  <c r="AM667"/>
  <c r="AK667"/>
  <c r="AI667"/>
  <c r="AG667"/>
  <c r="AE667"/>
  <c r="AC667"/>
  <c r="AA667"/>
  <c r="Y667"/>
  <c r="W667"/>
  <c r="U667"/>
  <c r="S667"/>
  <c r="Q667"/>
  <c r="O667"/>
  <c r="M667"/>
  <c r="K667"/>
  <c r="I667"/>
  <c r="G667"/>
  <c r="E667"/>
  <c r="C467" i="28"/>
  <c r="C335"/>
  <c r="C247"/>
  <c r="C364" i="3"/>
  <c r="C65" i="28"/>
  <c r="C182"/>
  <c r="C114"/>
  <c r="C5"/>
  <c r="AP467"/>
  <c r="AN467"/>
  <c r="AL467"/>
  <c r="AJ467"/>
  <c r="AH467"/>
  <c r="AF467"/>
  <c r="AD467"/>
  <c r="AB467"/>
  <c r="Z467"/>
  <c r="X467"/>
  <c r="V467"/>
  <c r="T467"/>
  <c r="R467"/>
  <c r="P467"/>
  <c r="N467"/>
  <c r="L467"/>
  <c r="J467"/>
  <c r="H467"/>
  <c r="F467"/>
  <c r="D467"/>
  <c r="AO467"/>
  <c r="AM467"/>
  <c r="AK467"/>
  <c r="AI467"/>
  <c r="AG467"/>
  <c r="AE467"/>
  <c r="AC467"/>
  <c r="AA467"/>
  <c r="Y467"/>
  <c r="W467"/>
  <c r="U467"/>
  <c r="S467"/>
  <c r="Q467"/>
  <c r="O467"/>
  <c r="M467"/>
  <c r="K467"/>
  <c r="I467"/>
  <c r="G467"/>
  <c r="AN556" i="3"/>
  <c r="AL556"/>
  <c r="AJ556"/>
  <c r="AH556"/>
  <c r="AF556"/>
  <c r="AD556"/>
  <c r="AB556"/>
  <c r="Z556"/>
  <c r="X556"/>
  <c r="V556"/>
  <c r="T556"/>
  <c r="R556"/>
  <c r="P556"/>
  <c r="N556"/>
  <c r="L556"/>
  <c r="J556"/>
  <c r="H556"/>
  <c r="F556"/>
  <c r="D556"/>
  <c r="AO556"/>
  <c r="AM556"/>
  <c r="AK556"/>
  <c r="AI556"/>
  <c r="AG556"/>
  <c r="AE556"/>
  <c r="AC556"/>
  <c r="AA556"/>
  <c r="Y556"/>
  <c r="W556"/>
  <c r="U556"/>
  <c r="S556"/>
  <c r="Q556"/>
  <c r="O556"/>
  <c r="M556"/>
  <c r="K556"/>
  <c r="I556"/>
  <c r="G556"/>
  <c r="E556"/>
  <c r="C442"/>
  <c r="C403"/>
  <c r="C182"/>
  <c r="C114"/>
  <c r="AP442"/>
  <c r="AN442"/>
  <c r="AL442"/>
  <c r="AJ442"/>
  <c r="AH442"/>
  <c r="AF442"/>
  <c r="AD442"/>
  <c r="AB442"/>
  <c r="Z442"/>
  <c r="X442"/>
  <c r="V442"/>
  <c r="T442"/>
  <c r="R442"/>
  <c r="P442"/>
  <c r="N442"/>
  <c r="L442"/>
  <c r="J442"/>
  <c r="H442"/>
  <c r="F442"/>
  <c r="D442"/>
  <c r="AO442"/>
  <c r="AM442"/>
  <c r="AK442"/>
  <c r="AI442"/>
  <c r="AG442"/>
  <c r="AE442"/>
  <c r="AC442"/>
  <c r="AA442"/>
  <c r="Y442"/>
  <c r="W442"/>
  <c r="U442"/>
  <c r="S442"/>
  <c r="Q442"/>
  <c r="O442"/>
  <c r="M442"/>
  <c r="K442"/>
  <c r="I442"/>
  <c r="G442"/>
  <c r="E442"/>
  <c r="AP403"/>
  <c r="AN403"/>
  <c r="AL403"/>
  <c r="AJ403"/>
  <c r="AH403"/>
  <c r="AF403"/>
  <c r="AD403"/>
  <c r="AB403"/>
  <c r="Z403"/>
  <c r="X403"/>
  <c r="V403"/>
  <c r="T403"/>
  <c r="R403"/>
  <c r="P403"/>
  <c r="N403"/>
  <c r="L403"/>
  <c r="J403"/>
  <c r="H403"/>
  <c r="F403"/>
  <c r="D403"/>
  <c r="AO403"/>
  <c r="AM403"/>
  <c r="AK403"/>
  <c r="AI403"/>
  <c r="AG403"/>
  <c r="AE403"/>
  <c r="AC403"/>
  <c r="AA403"/>
  <c r="Y403"/>
  <c r="W403"/>
  <c r="U403"/>
  <c r="S403"/>
  <c r="Q403"/>
  <c r="O403"/>
  <c r="M403"/>
  <c r="K403"/>
  <c r="I403"/>
  <c r="G403"/>
  <c r="E403"/>
  <c r="AP364"/>
  <c r="AN364"/>
  <c r="AL364"/>
  <c r="AJ364"/>
  <c r="AH364"/>
  <c r="AF364"/>
  <c r="AD364"/>
  <c r="AB364"/>
  <c r="Z364"/>
  <c r="X364"/>
  <c r="V364"/>
  <c r="T364"/>
  <c r="R364"/>
  <c r="P364"/>
  <c r="N364"/>
  <c r="L364"/>
  <c r="J364"/>
  <c r="H364"/>
  <c r="F364"/>
  <c r="D364"/>
  <c r="AO364"/>
  <c r="AM364"/>
  <c r="AK364"/>
  <c r="AI364"/>
  <c r="AG364"/>
  <c r="AE364"/>
  <c r="AC364"/>
  <c r="AA364"/>
  <c r="Y364"/>
  <c r="W364"/>
  <c r="U364"/>
  <c r="S364"/>
  <c r="Q364"/>
  <c r="O364"/>
  <c r="M364"/>
  <c r="K364"/>
  <c r="I364"/>
  <c r="G364"/>
  <c r="E364"/>
  <c r="AP325"/>
  <c r="AN325"/>
  <c r="AL325"/>
  <c r="AJ325"/>
  <c r="AH325"/>
  <c r="AF325"/>
  <c r="AD325"/>
  <c r="AB325"/>
  <c r="Z325"/>
  <c r="X325"/>
  <c r="V325"/>
  <c r="T325"/>
  <c r="R325"/>
  <c r="P325"/>
  <c r="N325"/>
  <c r="L325"/>
  <c r="J325"/>
  <c r="H325"/>
  <c r="F325"/>
  <c r="D325"/>
  <c r="AO325"/>
  <c r="AM325"/>
  <c r="AK325"/>
  <c r="AI325"/>
  <c r="AG325"/>
  <c r="AE325"/>
  <c r="AC325"/>
  <c r="AA325"/>
  <c r="Y325"/>
  <c r="W325"/>
  <c r="U325"/>
  <c r="S325"/>
  <c r="Q325"/>
  <c r="O325"/>
  <c r="M325"/>
  <c r="K325"/>
  <c r="I325"/>
  <c r="G325"/>
  <c r="E325"/>
  <c r="AP286"/>
  <c r="AN286"/>
  <c r="AL286"/>
  <c r="AJ286"/>
  <c r="AH286"/>
  <c r="AF286"/>
  <c r="AD286"/>
  <c r="AB286"/>
  <c r="Z286"/>
  <c r="X286"/>
  <c r="V286"/>
  <c r="T286"/>
  <c r="R286"/>
  <c r="P286"/>
  <c r="N286"/>
  <c r="L286"/>
  <c r="J286"/>
  <c r="H286"/>
  <c r="F286"/>
  <c r="D286"/>
  <c r="AO286"/>
  <c r="AM286"/>
  <c r="AK286"/>
  <c r="AI286"/>
  <c r="AG286"/>
  <c r="AE286"/>
  <c r="AC286"/>
  <c r="AA286"/>
  <c r="Y286"/>
  <c r="W286"/>
  <c r="U286"/>
  <c r="S286"/>
  <c r="Q286"/>
  <c r="O286"/>
  <c r="M286"/>
  <c r="K286"/>
  <c r="I286"/>
  <c r="G286"/>
  <c r="E286"/>
  <c r="AP247"/>
  <c r="AN247"/>
  <c r="AL247"/>
  <c r="AJ247"/>
  <c r="AH247"/>
  <c r="AF247"/>
  <c r="AD247"/>
  <c r="AB247"/>
  <c r="Z247"/>
  <c r="X247"/>
  <c r="V247"/>
  <c r="T247"/>
  <c r="R247"/>
  <c r="P247"/>
  <c r="N247"/>
  <c r="L247"/>
  <c r="J247"/>
  <c r="H247"/>
  <c r="F247"/>
  <c r="D247"/>
  <c r="AO247"/>
  <c r="AM247"/>
  <c r="AK247"/>
  <c r="AI247"/>
  <c r="AG247"/>
  <c r="AE247"/>
  <c r="AC247"/>
  <c r="AA247"/>
  <c r="Y247"/>
  <c r="W247"/>
  <c r="U247"/>
  <c r="S247"/>
  <c r="Q247"/>
  <c r="O247"/>
  <c r="M247"/>
  <c r="K247"/>
  <c r="I247"/>
  <c r="G247"/>
  <c r="E247"/>
  <c r="AP182"/>
  <c r="AN182"/>
  <c r="AL182"/>
  <c r="AJ182"/>
  <c r="AH182"/>
  <c r="AF182"/>
  <c r="AD182"/>
  <c r="AB182"/>
  <c r="Z182"/>
  <c r="X182"/>
  <c r="V182"/>
  <c r="T182"/>
  <c r="R182"/>
  <c r="P182"/>
  <c r="N182"/>
  <c r="L182"/>
  <c r="J182"/>
  <c r="H182"/>
  <c r="F182"/>
  <c r="D182"/>
  <c r="AO182"/>
  <c r="AM182"/>
  <c r="AK182"/>
  <c r="AI182"/>
  <c r="AG182"/>
  <c r="AE182"/>
  <c r="AC182"/>
  <c r="AA182"/>
  <c r="Y182"/>
  <c r="W182"/>
  <c r="U182"/>
  <c r="S182"/>
  <c r="Q182"/>
  <c r="O182"/>
  <c r="M182"/>
  <c r="K182"/>
  <c r="I182"/>
  <c r="G182"/>
  <c r="E182"/>
  <c r="AP65"/>
  <c r="AP114"/>
  <c r="AN114"/>
  <c r="AL114"/>
  <c r="AJ114"/>
  <c r="AH114"/>
  <c r="AF114"/>
  <c r="AD114"/>
  <c r="AB114"/>
  <c r="Z114"/>
  <c r="X114"/>
  <c r="V114"/>
  <c r="T114"/>
  <c r="R114"/>
  <c r="P114"/>
  <c r="N114"/>
  <c r="L114"/>
  <c r="J114"/>
  <c r="H114"/>
  <c r="F114"/>
  <c r="D114"/>
  <c r="AO114"/>
  <c r="AM114"/>
  <c r="AK114"/>
  <c r="AI114"/>
  <c r="AG114"/>
  <c r="AE114"/>
  <c r="AC114"/>
  <c r="AA114"/>
  <c r="Y114"/>
  <c r="W114"/>
  <c r="U114"/>
  <c r="S114"/>
  <c r="Q114"/>
  <c r="O114"/>
  <c r="M114"/>
  <c r="K114"/>
  <c r="I114"/>
  <c r="G114"/>
  <c r="E114"/>
  <c r="AN65"/>
  <c r="AL65"/>
  <c r="AJ65"/>
  <c r="AH65"/>
  <c r="AF65"/>
  <c r="AD65"/>
  <c r="AB65"/>
  <c r="Z65"/>
  <c r="X65"/>
  <c r="V65"/>
  <c r="T65"/>
  <c r="R65"/>
  <c r="P65"/>
  <c r="N65"/>
  <c r="L65"/>
  <c r="J65"/>
  <c r="H65"/>
  <c r="F65"/>
  <c r="D65"/>
  <c r="C5"/>
  <c r="C65"/>
  <c r="AO65"/>
  <c r="AM65"/>
  <c r="AK65"/>
  <c r="AI65"/>
  <c r="AG65"/>
  <c r="AE65"/>
  <c r="AC65"/>
  <c r="AA65"/>
  <c r="Y65"/>
  <c r="W65"/>
  <c r="U65"/>
  <c r="S65"/>
  <c r="Q65"/>
  <c r="O65"/>
  <c r="M65"/>
  <c r="K65"/>
  <c r="I65"/>
  <c r="G65"/>
  <c r="E65"/>
  <c r="AP5"/>
  <c r="AN5"/>
  <c r="AL5"/>
  <c r="AJ5"/>
  <c r="AH5"/>
  <c r="AF5"/>
  <c r="AD5"/>
  <c r="AB5"/>
  <c r="Z5"/>
  <c r="X5"/>
  <c r="V5"/>
  <c r="T5"/>
  <c r="R5"/>
  <c r="P5"/>
  <c r="N5"/>
  <c r="L5"/>
  <c r="J5"/>
  <c r="H5"/>
  <c r="F5"/>
  <c r="D5"/>
  <c r="AO5"/>
  <c r="AM5"/>
  <c r="AK5"/>
  <c r="AI5"/>
  <c r="AG5"/>
  <c r="AE5"/>
  <c r="AC5"/>
  <c r="AA5"/>
  <c r="Y5"/>
  <c r="W5"/>
  <c r="U5"/>
  <c r="S5"/>
  <c r="Q5"/>
  <c r="O5"/>
  <c r="M5"/>
  <c r="K5"/>
  <c r="I5"/>
  <c r="G5"/>
  <c r="E5"/>
  <c r="AP423" i="28"/>
  <c r="AN423"/>
  <c r="AL423"/>
  <c r="AJ423"/>
  <c r="AH423"/>
  <c r="AF423"/>
  <c r="AD423"/>
  <c r="AB423"/>
  <c r="Z423"/>
  <c r="X423"/>
  <c r="V423"/>
  <c r="T423"/>
  <c r="R423"/>
  <c r="P423"/>
  <c r="N423"/>
  <c r="L423"/>
  <c r="J423"/>
  <c r="H423"/>
  <c r="F423"/>
  <c r="D423"/>
  <c r="AO423"/>
  <c r="AM423"/>
  <c r="AK423"/>
  <c r="AI423"/>
  <c r="AG423"/>
  <c r="AE423"/>
  <c r="AC423"/>
  <c r="AA423"/>
  <c r="Y423"/>
  <c r="W423"/>
  <c r="U423"/>
  <c r="S423"/>
  <c r="Q423"/>
  <c r="O423"/>
  <c r="M423"/>
  <c r="K423"/>
  <c r="I423"/>
  <c r="G423"/>
  <c r="E423"/>
  <c r="C291"/>
  <c r="AP379"/>
  <c r="AN379"/>
  <c r="AL379"/>
  <c r="AJ379"/>
  <c r="AH379"/>
  <c r="AF379"/>
  <c r="AD379"/>
  <c r="AB379"/>
  <c r="Z379"/>
  <c r="X379"/>
  <c r="V379"/>
  <c r="T379"/>
  <c r="R379"/>
  <c r="P379"/>
  <c r="N379"/>
  <c r="L379"/>
  <c r="J379"/>
  <c r="H379"/>
  <c r="F379"/>
  <c r="D379"/>
  <c r="AO379"/>
  <c r="AM379"/>
  <c r="AK379"/>
  <c r="AI379"/>
  <c r="AG379"/>
  <c r="AE379"/>
  <c r="AC379"/>
  <c r="AA379"/>
  <c r="Y379"/>
  <c r="W379"/>
  <c r="U379"/>
  <c r="S379"/>
  <c r="Q379"/>
  <c r="O379"/>
  <c r="M379"/>
  <c r="K379"/>
  <c r="I379"/>
  <c r="G379"/>
  <c r="E379"/>
  <c r="AO335"/>
  <c r="AM335"/>
  <c r="AK335"/>
  <c r="AI335"/>
  <c r="AG335"/>
  <c r="AE335"/>
  <c r="AC335"/>
  <c r="AA335"/>
  <c r="Y335"/>
  <c r="W335"/>
  <c r="U335"/>
  <c r="S335"/>
  <c r="Q335"/>
  <c r="O335"/>
  <c r="M335"/>
  <c r="K335"/>
  <c r="I335"/>
  <c r="G335"/>
  <c r="E335"/>
  <c r="AP335"/>
  <c r="AN335"/>
  <c r="AL335"/>
  <c r="AJ335"/>
  <c r="AH335"/>
  <c r="AF335"/>
  <c r="AD335"/>
  <c r="AB335"/>
  <c r="Z335"/>
  <c r="X335"/>
  <c r="V335"/>
  <c r="T335"/>
  <c r="R335"/>
  <c r="P335"/>
  <c r="N335"/>
  <c r="L335"/>
  <c r="J335"/>
  <c r="H335"/>
  <c r="F335"/>
  <c r="D335"/>
  <c r="AP247"/>
  <c r="AN247"/>
  <c r="AL247"/>
  <c r="AJ247"/>
  <c r="AH247"/>
  <c r="AF247"/>
  <c r="AD247"/>
  <c r="AB247"/>
  <c r="Z247"/>
  <c r="X247"/>
  <c r="V247"/>
  <c r="T247"/>
  <c r="R247"/>
  <c r="P247"/>
  <c r="N247"/>
  <c r="L247"/>
  <c r="J247"/>
  <c r="H247"/>
  <c r="F247"/>
  <c r="D247"/>
  <c r="AP291"/>
  <c r="AN291"/>
  <c r="AL291"/>
  <c r="AJ291"/>
  <c r="AH291"/>
  <c r="AF291"/>
  <c r="AD291"/>
  <c r="AB291"/>
  <c r="Z291"/>
  <c r="X291"/>
  <c r="V291"/>
  <c r="T291"/>
  <c r="R291"/>
  <c r="P291"/>
  <c r="N291"/>
  <c r="L291"/>
  <c r="J291"/>
  <c r="H291"/>
  <c r="F291"/>
  <c r="D291"/>
  <c r="AO247"/>
  <c r="AM247"/>
  <c r="AK247"/>
  <c r="AI247"/>
  <c r="AG247"/>
  <c r="AE247"/>
  <c r="AC247"/>
  <c r="AA247"/>
  <c r="Y247"/>
  <c r="W247"/>
  <c r="U247"/>
  <c r="S247"/>
  <c r="Q247"/>
  <c r="O247"/>
  <c r="M247"/>
  <c r="K247"/>
  <c r="I247"/>
  <c r="G247"/>
  <c r="E247"/>
  <c r="AO291"/>
  <c r="AM291"/>
  <c r="AK291"/>
  <c r="AI291"/>
  <c r="AG291"/>
  <c r="AE291"/>
  <c r="AC291"/>
  <c r="AA291"/>
  <c r="Y291"/>
  <c r="W291"/>
  <c r="U291"/>
  <c r="S291"/>
  <c r="Q291"/>
  <c r="O291"/>
  <c r="M291"/>
  <c r="K291"/>
  <c r="I291"/>
  <c r="G291"/>
  <c r="E291"/>
  <c r="AP182"/>
  <c r="AN182"/>
  <c r="AL182"/>
  <c r="AJ182"/>
  <c r="AH182"/>
  <c r="AF182"/>
  <c r="AD182"/>
  <c r="AB182"/>
  <c r="Z182"/>
  <c r="X182"/>
  <c r="V182"/>
  <c r="T182"/>
  <c r="R182"/>
  <c r="P182"/>
  <c r="N182"/>
  <c r="L182"/>
  <c r="J182"/>
  <c r="H182"/>
  <c r="F182"/>
  <c r="D182"/>
  <c r="AO182"/>
  <c r="AM182"/>
  <c r="AK182"/>
  <c r="AI182"/>
  <c r="AG182"/>
  <c r="AE182"/>
  <c r="AC182"/>
  <c r="AA182"/>
  <c r="Y182"/>
  <c r="W182"/>
  <c r="U182"/>
  <c r="S182"/>
  <c r="Q182"/>
  <c r="O182"/>
  <c r="M182"/>
  <c r="K182"/>
  <c r="I182"/>
  <c r="G182"/>
  <c r="E182"/>
  <c r="AP114"/>
  <c r="AN114"/>
  <c r="AL114"/>
  <c r="AJ114"/>
  <c r="AH114"/>
  <c r="AF114"/>
  <c r="AD114"/>
  <c r="AB114"/>
  <c r="Z114"/>
  <c r="X114"/>
  <c r="V114"/>
  <c r="T114"/>
  <c r="R114"/>
  <c r="P114"/>
  <c r="N114"/>
  <c r="L114"/>
  <c r="J114"/>
  <c r="H114"/>
  <c r="F114"/>
  <c r="D114"/>
  <c r="AO114"/>
  <c r="AM114"/>
  <c r="AK114"/>
  <c r="AI114"/>
  <c r="AG114"/>
  <c r="AE114"/>
  <c r="AC114"/>
  <c r="AA114"/>
  <c r="Y114"/>
  <c r="W114"/>
  <c r="U114"/>
  <c r="S114"/>
  <c r="Q114"/>
  <c r="O114"/>
  <c r="M114"/>
  <c r="K114"/>
  <c r="I114"/>
  <c r="G114"/>
  <c r="E114"/>
  <c r="AP65"/>
  <c r="AN65"/>
  <c r="AL65"/>
  <c r="AJ65"/>
  <c r="AH65"/>
  <c r="AF65"/>
  <c r="AD65"/>
  <c r="AB65"/>
  <c r="Z65"/>
  <c r="X65"/>
  <c r="V65"/>
  <c r="T65"/>
  <c r="R65"/>
  <c r="P65"/>
  <c r="N65"/>
  <c r="L65"/>
  <c r="J65"/>
  <c r="H65"/>
  <c r="F65"/>
  <c r="D65"/>
  <c r="AO65"/>
  <c r="AM65"/>
  <c r="AK65"/>
  <c r="AI65"/>
  <c r="AG65"/>
  <c r="AE65"/>
  <c r="AC65"/>
  <c r="AA65"/>
  <c r="Y65"/>
  <c r="W65"/>
  <c r="U65"/>
  <c r="S65"/>
  <c r="Q65"/>
  <c r="O65"/>
  <c r="M65"/>
  <c r="K65"/>
  <c r="I65"/>
  <c r="G65"/>
  <c r="E65"/>
  <c r="G5"/>
  <c r="E5"/>
  <c r="AP5"/>
  <c r="AN5"/>
  <c r="AL5"/>
  <c r="AJ5"/>
  <c r="AH5"/>
  <c r="AF5"/>
  <c r="AD5"/>
  <c r="AB5"/>
  <c r="Z5"/>
  <c r="X5"/>
  <c r="V5"/>
  <c r="T5"/>
  <c r="R5"/>
  <c r="P5"/>
  <c r="N5"/>
  <c r="L5"/>
  <c r="J5"/>
  <c r="H5"/>
  <c r="F5"/>
  <c r="D5"/>
  <c r="AO5"/>
  <c r="AM5"/>
  <c r="AK5"/>
  <c r="AI5"/>
  <c r="AG5"/>
  <c r="AE5"/>
  <c r="AC5"/>
  <c r="AA5"/>
  <c r="Y5"/>
  <c r="W5"/>
  <c r="U5"/>
  <c r="S5"/>
  <c r="Q5"/>
  <c r="O5"/>
  <c r="M5"/>
  <c r="K5"/>
  <c r="I5"/>
  <c r="AS375"/>
  <c r="AS419"/>
  <c r="AS463"/>
  <c r="AS507"/>
  <c r="D463"/>
  <c r="AV463" s="1"/>
  <c r="F463"/>
  <c r="AX463" s="1"/>
  <c r="G463"/>
  <c r="AY463" s="1"/>
  <c r="H463"/>
  <c r="AZ463" s="1"/>
  <c r="I463"/>
  <c r="BA463" s="1"/>
  <c r="J463"/>
  <c r="BB463" s="1"/>
  <c r="K463"/>
  <c r="BC463" s="1"/>
  <c r="L463"/>
  <c r="BD463" s="1"/>
  <c r="M463"/>
  <c r="BE463" s="1"/>
  <c r="N463"/>
  <c r="BF463" s="1"/>
  <c r="O463"/>
  <c r="BG463" s="1"/>
  <c r="P463"/>
  <c r="BH463" s="1"/>
  <c r="Q463"/>
  <c r="BI463" s="1"/>
  <c r="R463"/>
  <c r="BJ463" s="1"/>
  <c r="S463"/>
  <c r="BK463" s="1"/>
  <c r="T463"/>
  <c r="U463"/>
  <c r="BM463" s="1"/>
  <c r="V463"/>
  <c r="BN463" s="1"/>
  <c r="W463"/>
  <c r="BO463" s="1"/>
  <c r="X463"/>
  <c r="BP463" s="1"/>
  <c r="Y463"/>
  <c r="BQ463" s="1"/>
  <c r="Z463"/>
  <c r="BR463" s="1"/>
  <c r="AA463"/>
  <c r="BS463" s="1"/>
  <c r="AB463"/>
  <c r="BT463" s="1"/>
  <c r="AC463"/>
  <c r="BU463" s="1"/>
  <c r="AD463"/>
  <c r="BV463" s="1"/>
  <c r="AE463"/>
  <c r="BW463" s="1"/>
  <c r="AF463"/>
  <c r="BX463" s="1"/>
  <c r="AG463"/>
  <c r="BY463" s="1"/>
  <c r="AH463"/>
  <c r="BZ463" s="1"/>
  <c r="AI463"/>
  <c r="AJ463"/>
  <c r="AK463"/>
  <c r="AL463"/>
  <c r="AM463"/>
  <c r="AN463"/>
  <c r="AO463"/>
  <c r="AP463"/>
  <c r="C463"/>
  <c r="AU463" s="1"/>
  <c r="D375"/>
  <c r="E375"/>
  <c r="F375"/>
  <c r="G375"/>
  <c r="H375"/>
  <c r="I375"/>
  <c r="J375"/>
  <c r="K375"/>
  <c r="L375"/>
  <c r="M375"/>
  <c r="N375"/>
  <c r="O375"/>
  <c r="P375"/>
  <c r="Q375"/>
  <c r="R375"/>
  <c r="S375"/>
  <c r="T375"/>
  <c r="U375"/>
  <c r="V375"/>
  <c r="W375"/>
  <c r="X375"/>
  <c r="Y375"/>
  <c r="Z375"/>
  <c r="AA375"/>
  <c r="AB375"/>
  <c r="AC375"/>
  <c r="AD375"/>
  <c r="AE375"/>
  <c r="AF375"/>
  <c r="AG375"/>
  <c r="AH375"/>
  <c r="AI375"/>
  <c r="AJ375"/>
  <c r="AK375"/>
  <c r="AL375"/>
  <c r="AM375"/>
  <c r="AN375"/>
  <c r="AO375"/>
  <c r="AP375"/>
  <c r="C375"/>
  <c r="D331"/>
  <c r="F331"/>
  <c r="G331"/>
  <c r="H331"/>
  <c r="I331"/>
  <c r="J331"/>
  <c r="K331"/>
  <c r="L331"/>
  <c r="M331"/>
  <c r="N331"/>
  <c r="O331"/>
  <c r="P331"/>
  <c r="Q331"/>
  <c r="R331"/>
  <c r="S331"/>
  <c r="T331"/>
  <c r="U331"/>
  <c r="V331"/>
  <c r="W331"/>
  <c r="X331"/>
  <c r="Y331"/>
  <c r="Z331"/>
  <c r="AA331"/>
  <c r="AB331"/>
  <c r="AC331"/>
  <c r="AD331"/>
  <c r="AE331"/>
  <c r="AF331"/>
  <c r="AG331"/>
  <c r="AQ331" s="1"/>
  <c r="AH331"/>
  <c r="AI331"/>
  <c r="AJ331"/>
  <c r="AK331"/>
  <c r="AL331"/>
  <c r="AM331"/>
  <c r="AN331"/>
  <c r="AO331"/>
  <c r="AP331"/>
  <c r="C331"/>
  <c r="D287"/>
  <c r="F287"/>
  <c r="G287"/>
  <c r="H287"/>
  <c r="I287"/>
  <c r="J287"/>
  <c r="K287"/>
  <c r="L287"/>
  <c r="M287"/>
  <c r="N287"/>
  <c r="O287"/>
  <c r="P287"/>
  <c r="Q287"/>
  <c r="R287"/>
  <c r="S287"/>
  <c r="T287"/>
  <c r="U287"/>
  <c r="V287"/>
  <c r="W287"/>
  <c r="X287"/>
  <c r="BP287" s="1"/>
  <c r="Y287"/>
  <c r="Z287"/>
  <c r="AA287"/>
  <c r="AB287"/>
  <c r="AC287"/>
  <c r="AD287"/>
  <c r="AE287"/>
  <c r="AF287"/>
  <c r="AG287"/>
  <c r="AH287"/>
  <c r="AI287"/>
  <c r="AJ287"/>
  <c r="AK287"/>
  <c r="AL287"/>
  <c r="AM287"/>
  <c r="AN287"/>
  <c r="AO287"/>
  <c r="AP287"/>
  <c r="D477" i="3"/>
  <c r="E477"/>
  <c r="F477"/>
  <c r="G477"/>
  <c r="H477"/>
  <c r="I477"/>
  <c r="J477"/>
  <c r="K477"/>
  <c r="L477"/>
  <c r="M477"/>
  <c r="N477"/>
  <c r="O477"/>
  <c r="P477"/>
  <c r="Q477"/>
  <c r="R477"/>
  <c r="S477"/>
  <c r="T477"/>
  <c r="U477"/>
  <c r="V477"/>
  <c r="W477"/>
  <c r="X477"/>
  <c r="Y477"/>
  <c r="Z477"/>
  <c r="AA477"/>
  <c r="AB477"/>
  <c r="AC477"/>
  <c r="AD477"/>
  <c r="AE477"/>
  <c r="AF477"/>
  <c r="AG477"/>
  <c r="AH477"/>
  <c r="AI477"/>
  <c r="AJ477"/>
  <c r="AK477"/>
  <c r="AL477"/>
  <c r="AM477"/>
  <c r="AN477"/>
  <c r="AO477"/>
  <c r="AP477"/>
  <c r="D438"/>
  <c r="AV438" s="1"/>
  <c r="E438"/>
  <c r="AW438" s="1"/>
  <c r="F438"/>
  <c r="AX438" s="1"/>
  <c r="G438"/>
  <c r="AY438" s="1"/>
  <c r="H438"/>
  <c r="AZ438" s="1"/>
  <c r="I438"/>
  <c r="BA438" s="1"/>
  <c r="J438"/>
  <c r="BB438" s="1"/>
  <c r="K438"/>
  <c r="BC438" s="1"/>
  <c r="L438"/>
  <c r="BD438" s="1"/>
  <c r="M438"/>
  <c r="BE438" s="1"/>
  <c r="N438"/>
  <c r="BF438" s="1"/>
  <c r="O438"/>
  <c r="BG438" s="1"/>
  <c r="P438"/>
  <c r="BH438" s="1"/>
  <c r="Q438"/>
  <c r="BI438" s="1"/>
  <c r="R438"/>
  <c r="BJ438" s="1"/>
  <c r="S438"/>
  <c r="BK438" s="1"/>
  <c r="T438"/>
  <c r="BL438" s="1"/>
  <c r="U438"/>
  <c r="BM438" s="1"/>
  <c r="V438"/>
  <c r="BN438" s="1"/>
  <c r="W438"/>
  <c r="BO438" s="1"/>
  <c r="X438"/>
  <c r="BP438" s="1"/>
  <c r="Y438"/>
  <c r="BQ438" s="1"/>
  <c r="Z438"/>
  <c r="BR438" s="1"/>
  <c r="AA438"/>
  <c r="BS438" s="1"/>
  <c r="AB438"/>
  <c r="BT438" s="1"/>
  <c r="AC438"/>
  <c r="BU438" s="1"/>
  <c r="AD438"/>
  <c r="BV438" s="1"/>
  <c r="AE438"/>
  <c r="AF438"/>
  <c r="AG438"/>
  <c r="AH438"/>
  <c r="AI438"/>
  <c r="AJ438"/>
  <c r="AK438"/>
  <c r="AL438"/>
  <c r="AM438"/>
  <c r="AN438"/>
  <c r="AO438"/>
  <c r="AP438"/>
  <c r="D399"/>
  <c r="E399"/>
  <c r="F399"/>
  <c r="G399"/>
  <c r="H399"/>
  <c r="I399"/>
  <c r="J399"/>
  <c r="K399"/>
  <c r="L399"/>
  <c r="M399"/>
  <c r="N399"/>
  <c r="O399"/>
  <c r="P399"/>
  <c r="Q399"/>
  <c r="R399"/>
  <c r="S399"/>
  <c r="T399"/>
  <c r="U399"/>
  <c r="V399"/>
  <c r="W399"/>
  <c r="X399"/>
  <c r="Y399"/>
  <c r="Z399"/>
  <c r="AA399"/>
  <c r="AB399"/>
  <c r="AC399"/>
  <c r="AD399"/>
  <c r="AE399"/>
  <c r="AF399"/>
  <c r="AG399"/>
  <c r="AH399"/>
  <c r="AI399"/>
  <c r="AJ399"/>
  <c r="AK399"/>
  <c r="AL399"/>
  <c r="AM399"/>
  <c r="AN399"/>
  <c r="AO399"/>
  <c r="AP399"/>
  <c r="D360"/>
  <c r="E360"/>
  <c r="F360"/>
  <c r="G360"/>
  <c r="H360"/>
  <c r="I360"/>
  <c r="J360"/>
  <c r="K360"/>
  <c r="L360"/>
  <c r="M360"/>
  <c r="N360"/>
  <c r="O360"/>
  <c r="P360"/>
  <c r="Q360"/>
  <c r="R360"/>
  <c r="S360"/>
  <c r="T360"/>
  <c r="U360"/>
  <c r="V360"/>
  <c r="W360"/>
  <c r="X360"/>
  <c r="Y360"/>
  <c r="Z360"/>
  <c r="AA360"/>
  <c r="AB360"/>
  <c r="AC360"/>
  <c r="AD360"/>
  <c r="AE360"/>
  <c r="AF360"/>
  <c r="AG360"/>
  <c r="AH360"/>
  <c r="AI360"/>
  <c r="AJ360"/>
  <c r="AK360"/>
  <c r="AL360"/>
  <c r="AM360"/>
  <c r="AN360"/>
  <c r="AO360"/>
  <c r="AP360"/>
  <c r="D321"/>
  <c r="E321"/>
  <c r="F321"/>
  <c r="G321"/>
  <c r="H321"/>
  <c r="I321"/>
  <c r="J321"/>
  <c r="K321"/>
  <c r="L321"/>
  <c r="M321"/>
  <c r="N321"/>
  <c r="BF321" s="1"/>
  <c r="O321"/>
  <c r="P321"/>
  <c r="Q321"/>
  <c r="BI321" s="1"/>
  <c r="R321"/>
  <c r="S321"/>
  <c r="T321"/>
  <c r="U321"/>
  <c r="V321"/>
  <c r="W321"/>
  <c r="X321"/>
  <c r="Y321"/>
  <c r="Z321"/>
  <c r="AA321"/>
  <c r="AB321"/>
  <c r="AC321"/>
  <c r="AD321"/>
  <c r="AE321"/>
  <c r="AF321"/>
  <c r="AG321"/>
  <c r="AH321"/>
  <c r="AI321"/>
  <c r="AJ321"/>
  <c r="AK321"/>
  <c r="AL321"/>
  <c r="AM321"/>
  <c r="AN321"/>
  <c r="AO321"/>
  <c r="AP321"/>
  <c r="C321"/>
  <c r="C55" i="2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54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9"/>
  <c r="AW11" i="33"/>
  <c r="AS11"/>
  <c r="AS11" i="27"/>
  <c r="AW11" i="25"/>
  <c r="AS11"/>
  <c r="AS11" i="26"/>
  <c r="AW11" i="24"/>
  <c r="AS11"/>
  <c r="AS11" i="23"/>
  <c r="AS11" i="22"/>
  <c r="AS11" i="21"/>
  <c r="AS11" i="20"/>
  <c r="AS11" i="40"/>
  <c r="AS11" i="41"/>
  <c r="AW11" i="39"/>
  <c r="AS11"/>
  <c r="AS11" i="38"/>
  <c r="AS11" i="37"/>
  <c r="AS11" i="35"/>
  <c r="AS11" i="36"/>
  <c r="AS11" i="19"/>
  <c r="AW11" i="8"/>
  <c r="AS11"/>
  <c r="D18" i="4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C19"/>
  <c r="C18"/>
  <c r="D511" i="28"/>
  <c r="E511"/>
  <c r="F511"/>
  <c r="G511"/>
  <c r="H511"/>
  <c r="I511"/>
  <c r="J511"/>
  <c r="K511"/>
  <c r="L511"/>
  <c r="M511"/>
  <c r="N511"/>
  <c r="O511"/>
  <c r="P511"/>
  <c r="Q511"/>
  <c r="R511"/>
  <c r="S511"/>
  <c r="T511"/>
  <c r="U511"/>
  <c r="V511"/>
  <c r="W511"/>
  <c r="X511"/>
  <c r="Y511"/>
  <c r="Z511"/>
  <c r="AA511"/>
  <c r="AB511"/>
  <c r="AC511"/>
  <c r="AD511"/>
  <c r="AE511"/>
  <c r="AF511"/>
  <c r="AG511"/>
  <c r="AH511"/>
  <c r="AI511"/>
  <c r="AJ511"/>
  <c r="AK511"/>
  <c r="AL511"/>
  <c r="AM511"/>
  <c r="AN511"/>
  <c r="AO511"/>
  <c r="AP511"/>
  <c r="AQ511"/>
  <c r="C511"/>
  <c r="D11" i="48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C24" s="1"/>
  <c r="D26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W26" s="1"/>
  <c r="X26" s="1"/>
  <c r="Y26" s="1"/>
  <c r="Z26" s="1"/>
  <c r="AA26" s="1"/>
  <c r="AB26" s="1"/>
  <c r="AC26" s="1"/>
  <c r="AD26" s="1"/>
  <c r="AE26" s="1"/>
  <c r="AF26" s="1"/>
  <c r="AG26" s="1"/>
  <c r="AH26" s="1"/>
  <c r="AI26" s="1"/>
  <c r="AJ26" s="1"/>
  <c r="AK26" s="1"/>
  <c r="AL26" s="1"/>
  <c r="AM26" s="1"/>
  <c r="AN26" s="1"/>
  <c r="AO26" s="1"/>
  <c r="AP26" s="1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B9"/>
  <c r="D24" i="47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C25"/>
  <c r="C24"/>
  <c r="D778" i="3"/>
  <c r="E778"/>
  <c r="F778"/>
  <c r="G778"/>
  <c r="H778"/>
  <c r="I778"/>
  <c r="J778"/>
  <c r="K778"/>
  <c r="L778"/>
  <c r="M778"/>
  <c r="N778"/>
  <c r="O778"/>
  <c r="P778"/>
  <c r="Q778"/>
  <c r="R778"/>
  <c r="S778"/>
  <c r="T778"/>
  <c r="U778"/>
  <c r="V778"/>
  <c r="W778"/>
  <c r="X778"/>
  <c r="Y778"/>
  <c r="Z778"/>
  <c r="AA778"/>
  <c r="AB778"/>
  <c r="AC778"/>
  <c r="AD778"/>
  <c r="AE778"/>
  <c r="AF778"/>
  <c r="AG778"/>
  <c r="AH778"/>
  <c r="AI778"/>
  <c r="AJ778"/>
  <c r="AK778"/>
  <c r="AL778"/>
  <c r="AM778"/>
  <c r="AN778"/>
  <c r="AO778"/>
  <c r="AP778"/>
  <c r="AQ778"/>
  <c r="C778"/>
  <c r="D32" i="47"/>
  <c r="AQ11"/>
  <c r="AP11"/>
  <c r="AP30" s="1"/>
  <c r="AO11"/>
  <c r="AO30" s="1"/>
  <c r="AN11"/>
  <c r="AN30" s="1"/>
  <c r="AM11"/>
  <c r="AM30" s="1"/>
  <c r="AL11"/>
  <c r="AL30" s="1"/>
  <c r="AK11"/>
  <c r="AK30" s="1"/>
  <c r="AJ11"/>
  <c r="AJ30" s="1"/>
  <c r="AI11"/>
  <c r="AI30" s="1"/>
  <c r="AH11"/>
  <c r="AH30" s="1"/>
  <c r="AG11"/>
  <c r="AG30" s="1"/>
  <c r="AF11"/>
  <c r="AF30" s="1"/>
  <c r="AE11"/>
  <c r="AE30" s="1"/>
  <c r="AD11"/>
  <c r="AD30" s="1"/>
  <c r="AC11"/>
  <c r="AC30" s="1"/>
  <c r="AB11"/>
  <c r="AB30" s="1"/>
  <c r="AA11"/>
  <c r="AA30" s="1"/>
  <c r="Z11"/>
  <c r="Z30" s="1"/>
  <c r="Y11"/>
  <c r="Y30" s="1"/>
  <c r="X11"/>
  <c r="X30" s="1"/>
  <c r="W11"/>
  <c r="W30" s="1"/>
  <c r="V11"/>
  <c r="V30" s="1"/>
  <c r="U11"/>
  <c r="U30" s="1"/>
  <c r="T11"/>
  <c r="T30" s="1"/>
  <c r="S11"/>
  <c r="S30" s="1"/>
  <c r="R11"/>
  <c r="R30" s="1"/>
  <c r="Q11"/>
  <c r="Q30" s="1"/>
  <c r="P11"/>
  <c r="P30" s="1"/>
  <c r="O11"/>
  <c r="O30" s="1"/>
  <c r="N11"/>
  <c r="N30" s="1"/>
  <c r="M11"/>
  <c r="M30" s="1"/>
  <c r="L11"/>
  <c r="L30" s="1"/>
  <c r="K11"/>
  <c r="K30" s="1"/>
  <c r="J11"/>
  <c r="J30" s="1"/>
  <c r="I11"/>
  <c r="I30" s="1"/>
  <c r="H11"/>
  <c r="H30" s="1"/>
  <c r="G11"/>
  <c r="G30" s="1"/>
  <c r="F11"/>
  <c r="F30" s="1"/>
  <c r="E11"/>
  <c r="E30" s="1"/>
  <c r="D11"/>
  <c r="D30" s="1"/>
  <c r="C11"/>
  <c r="B9"/>
  <c r="BY287" i="28" l="1"/>
  <c r="AQ287"/>
  <c r="AQ463"/>
  <c r="CI463" s="1"/>
  <c r="AO516" i="3"/>
  <c r="AO482" s="1"/>
  <c r="AM516"/>
  <c r="AM482" s="1"/>
  <c r="AK516"/>
  <c r="AK482" s="1"/>
  <c r="AI516"/>
  <c r="AI482" s="1"/>
  <c r="AG516"/>
  <c r="AG482" s="1"/>
  <c r="AE516"/>
  <c r="AE482" s="1"/>
  <c r="AC516"/>
  <c r="AC482" s="1"/>
  <c r="AA516"/>
  <c r="AA482" s="1"/>
  <c r="Y516"/>
  <c r="Y482" s="1"/>
  <c r="W516"/>
  <c r="W482" s="1"/>
  <c r="U516"/>
  <c r="U482" s="1"/>
  <c r="S516"/>
  <c r="S482" s="1"/>
  <c r="Q516"/>
  <c r="Q482" s="1"/>
  <c r="O516"/>
  <c r="O482" s="1"/>
  <c r="M516"/>
  <c r="M482" s="1"/>
  <c r="K516"/>
  <c r="K482" s="1"/>
  <c r="I516"/>
  <c r="I482" s="1"/>
  <c r="G516"/>
  <c r="G482" s="1"/>
  <c r="E516"/>
  <c r="E482" s="1"/>
  <c r="AP516"/>
  <c r="AP482" s="1"/>
  <c r="AN516"/>
  <c r="AN482" s="1"/>
  <c r="AL516"/>
  <c r="AL482" s="1"/>
  <c r="AJ516"/>
  <c r="AJ482" s="1"/>
  <c r="AH516"/>
  <c r="AH482" s="1"/>
  <c r="AF516"/>
  <c r="AF482" s="1"/>
  <c r="AD516"/>
  <c r="AD482" s="1"/>
  <c r="AB516"/>
  <c r="AB482" s="1"/>
  <c r="Z516"/>
  <c r="Z482" s="1"/>
  <c r="X516"/>
  <c r="X482" s="1"/>
  <c r="V516"/>
  <c r="V482" s="1"/>
  <c r="T516"/>
  <c r="T482" s="1"/>
  <c r="R516"/>
  <c r="R482" s="1"/>
  <c r="P516"/>
  <c r="P482" s="1"/>
  <c r="N516"/>
  <c r="N482" s="1"/>
  <c r="L516"/>
  <c r="L482" s="1"/>
  <c r="J516"/>
  <c r="J482" s="1"/>
  <c r="H516"/>
  <c r="H482" s="1"/>
  <c r="F516"/>
  <c r="F482" s="1"/>
  <c r="D516"/>
  <c r="D482" s="1"/>
  <c r="C30" i="47"/>
  <c r="E32"/>
  <c r="F32" l="1"/>
  <c r="G32" l="1"/>
  <c r="H32" l="1"/>
  <c r="I32" l="1"/>
  <c r="J32" l="1"/>
  <c r="K32" l="1"/>
  <c r="L32" l="1"/>
  <c r="M32" l="1"/>
  <c r="N32" l="1"/>
  <c r="O32" l="1"/>
  <c r="P32" l="1"/>
  <c r="Q32" l="1"/>
  <c r="R32" l="1"/>
  <c r="S32" l="1"/>
  <c r="T32" l="1"/>
  <c r="U32" l="1"/>
  <c r="V32" l="1"/>
  <c r="W32" l="1"/>
  <c r="X32" l="1"/>
  <c r="Y32" l="1"/>
  <c r="Z32" l="1"/>
  <c r="AA32" l="1"/>
  <c r="B62" i="46"/>
  <c r="AB32" i="47" l="1"/>
  <c r="B18" i="46"/>
  <c r="B471" i="28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470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26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382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38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294"/>
  <c r="E33" i="45"/>
  <c r="C33"/>
  <c r="E18"/>
  <c r="C18"/>
  <c r="E11"/>
  <c r="C11"/>
  <c r="B9"/>
  <c r="B9" i="44"/>
  <c r="E33"/>
  <c r="C33"/>
  <c r="E18"/>
  <c r="C18"/>
  <c r="E11"/>
  <c r="C11"/>
  <c r="E33" i="43"/>
  <c r="C33"/>
  <c r="E18"/>
  <c r="C18"/>
  <c r="E11"/>
  <c r="C11"/>
  <c r="E33" i="42"/>
  <c r="C33"/>
  <c r="E18"/>
  <c r="C18"/>
  <c r="C11"/>
  <c r="E11"/>
  <c r="G11" l="1"/>
  <c r="G18"/>
  <c r="G18" i="44"/>
  <c r="G33"/>
  <c r="G11" i="45"/>
  <c r="G33"/>
  <c r="AC32" i="47"/>
  <c r="G33" i="42"/>
  <c r="G11" i="43"/>
  <c r="G18"/>
  <c r="G33"/>
  <c r="G11" i="44"/>
  <c r="G18" i="45"/>
  <c r="AD32" i="47" l="1"/>
  <c r="AE32" l="1"/>
  <c r="AS28" i="41"/>
  <c r="AS43"/>
  <c r="D54" i="36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S54"/>
  <c r="AF32" i="47" l="1"/>
  <c r="C54" i="36"/>
  <c r="AG32" i="47" l="1"/>
  <c r="BV321" i="3"/>
  <c r="BW321"/>
  <c r="BX321"/>
  <c r="BY321"/>
  <c r="BZ321"/>
  <c r="CA321"/>
  <c r="CB321"/>
  <c r="CC321"/>
  <c r="CD321"/>
  <c r="CE321"/>
  <c r="CF321"/>
  <c r="CG321"/>
  <c r="CH321"/>
  <c r="BV282"/>
  <c r="BW282"/>
  <c r="BX282"/>
  <c r="BY282"/>
  <c r="BZ282"/>
  <c r="CA282"/>
  <c r="CB282"/>
  <c r="CC282"/>
  <c r="CD282"/>
  <c r="CE282"/>
  <c r="CF282"/>
  <c r="CG282"/>
  <c r="CH282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H162"/>
  <c r="BG162"/>
  <c r="BF162"/>
  <c r="BE162"/>
  <c r="BD162"/>
  <c r="BC162"/>
  <c r="BB162"/>
  <c r="BA162"/>
  <c r="AZ162"/>
  <c r="AY162"/>
  <c r="AX162"/>
  <c r="AW162"/>
  <c r="AU162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H155"/>
  <c r="BG155"/>
  <c r="BF155"/>
  <c r="BE155"/>
  <c r="BD155"/>
  <c r="BC155"/>
  <c r="BB155"/>
  <c r="BA155"/>
  <c r="AZ155"/>
  <c r="AY155"/>
  <c r="AX155"/>
  <c r="AW155"/>
  <c r="AU155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H148"/>
  <c r="BG148"/>
  <c r="BF148"/>
  <c r="BE148"/>
  <c r="BD148"/>
  <c r="BC148"/>
  <c r="BB148"/>
  <c r="BA148"/>
  <c r="AZ148"/>
  <c r="AY148"/>
  <c r="AX148"/>
  <c r="AW148"/>
  <c r="AU148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C130" i="41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D13" i="40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S13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S14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S15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S16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S17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S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S19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S20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S2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S22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S23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S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S25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S26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S27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S29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S30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S3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S32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S33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S34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S35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S36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S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S38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S39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W52" s="1"/>
  <c r="X40"/>
  <c r="Y40"/>
  <c r="Y52" s="1"/>
  <c r="Z40"/>
  <c r="AA40"/>
  <c r="AA52" s="1"/>
  <c r="AB40"/>
  <c r="AC40"/>
  <c r="AC52" s="1"/>
  <c r="AD40"/>
  <c r="AE40"/>
  <c r="AE52" s="1"/>
  <c r="AF40"/>
  <c r="AG40"/>
  <c r="AG52" s="1"/>
  <c r="AH40"/>
  <c r="AI40"/>
  <c r="AJ40"/>
  <c r="AK40"/>
  <c r="AL40"/>
  <c r="AM40"/>
  <c r="AN40"/>
  <c r="AO40"/>
  <c r="AP40"/>
  <c r="AS40"/>
  <c r="D41"/>
  <c r="E41"/>
  <c r="F41"/>
  <c r="G41"/>
  <c r="G52" s="1"/>
  <c r="H41"/>
  <c r="I41"/>
  <c r="I52" s="1"/>
  <c r="J41"/>
  <c r="K41"/>
  <c r="K52" s="1"/>
  <c r="L41"/>
  <c r="M41"/>
  <c r="M52" s="1"/>
  <c r="N41"/>
  <c r="O41"/>
  <c r="O52" s="1"/>
  <c r="P41"/>
  <c r="Q41"/>
  <c r="Q52" s="1"/>
  <c r="R41"/>
  <c r="S41"/>
  <c r="S52" s="1"/>
  <c r="T41"/>
  <c r="U41"/>
  <c r="U52" s="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S41"/>
  <c r="D42"/>
  <c r="E42"/>
  <c r="E52" s="1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S42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S44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S45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S46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S47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S48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C14"/>
  <c r="C15"/>
  <c r="C16"/>
  <c r="C17"/>
  <c r="C18"/>
  <c r="C19"/>
  <c r="C20"/>
  <c r="C21"/>
  <c r="C22"/>
  <c r="C23"/>
  <c r="C24"/>
  <c r="C25"/>
  <c r="C26"/>
  <c r="C27"/>
  <c r="C29"/>
  <c r="C30"/>
  <c r="C31"/>
  <c r="C32"/>
  <c r="C33"/>
  <c r="C34"/>
  <c r="C35"/>
  <c r="C36"/>
  <c r="C37"/>
  <c r="C54" s="1"/>
  <c r="C38"/>
  <c r="C39"/>
  <c r="C40"/>
  <c r="C41"/>
  <c r="C42"/>
  <c r="C44"/>
  <c r="C45"/>
  <c r="C46"/>
  <c r="C47"/>
  <c r="C48"/>
  <c r="C49"/>
  <c r="C13"/>
  <c r="C130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AS52"/>
  <c r="AP52"/>
  <c r="AO52"/>
  <c r="AN52"/>
  <c r="AM52"/>
  <c r="AL52"/>
  <c r="AK52"/>
  <c r="AJ52"/>
  <c r="AI52"/>
  <c r="AH52"/>
  <c r="AF52"/>
  <c r="AD52"/>
  <c r="AB52"/>
  <c r="Z52"/>
  <c r="X52"/>
  <c r="V52"/>
  <c r="T52"/>
  <c r="R52"/>
  <c r="P52"/>
  <c r="N52"/>
  <c r="L52"/>
  <c r="J52"/>
  <c r="H52"/>
  <c r="F52"/>
  <c r="D52"/>
  <c r="AS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B9"/>
  <c r="D28" i="39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C28"/>
  <c r="C43"/>
  <c r="C130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D13" i="38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R13"/>
  <c r="AS13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R14"/>
  <c r="AS14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R15"/>
  <c r="AS15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R16"/>
  <c r="AS16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R17"/>
  <c r="AS17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R18"/>
  <c r="AS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R19"/>
  <c r="AS19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R20"/>
  <c r="AS20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R21"/>
  <c r="AS2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R22"/>
  <c r="AS22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R23"/>
  <c r="AS23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R24"/>
  <c r="AS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R25"/>
  <c r="AS25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R26"/>
  <c r="AS26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R27"/>
  <c r="AS27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R29"/>
  <c r="AS29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R30"/>
  <c r="AS30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R31"/>
  <c r="AS3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R32"/>
  <c r="AS32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R33"/>
  <c r="AS33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R34"/>
  <c r="AS34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R35"/>
  <c r="AS35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R36"/>
  <c r="AS36"/>
  <c r="D37"/>
  <c r="E37"/>
  <c r="E54" s="1"/>
  <c r="F37"/>
  <c r="G37"/>
  <c r="H37"/>
  <c r="I37"/>
  <c r="I54" s="1"/>
  <c r="J37"/>
  <c r="K37"/>
  <c r="L37"/>
  <c r="M37"/>
  <c r="M54" s="1"/>
  <c r="N37"/>
  <c r="O37"/>
  <c r="P37"/>
  <c r="Q37"/>
  <c r="Q54" s="1"/>
  <c r="R37"/>
  <c r="S37"/>
  <c r="T37"/>
  <c r="U37"/>
  <c r="U54" s="1"/>
  <c r="V37"/>
  <c r="W37"/>
  <c r="X37"/>
  <c r="Y37"/>
  <c r="Y54" s="1"/>
  <c r="Z37"/>
  <c r="AA37"/>
  <c r="AB37"/>
  <c r="AC37"/>
  <c r="AC54" s="1"/>
  <c r="AD37"/>
  <c r="AE37"/>
  <c r="AF37"/>
  <c r="AG37"/>
  <c r="AG54" s="1"/>
  <c r="AH37"/>
  <c r="AI37"/>
  <c r="AJ37"/>
  <c r="AK37"/>
  <c r="AK54" s="1"/>
  <c r="AL37"/>
  <c r="AM37"/>
  <c r="AN37"/>
  <c r="AO37"/>
  <c r="AO54" s="1"/>
  <c r="AP37"/>
  <c r="AR37"/>
  <c r="AS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R38"/>
  <c r="AS38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R39"/>
  <c r="AS39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R40"/>
  <c r="AS40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R41"/>
  <c r="AS41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R42"/>
  <c r="AS42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R44"/>
  <c r="AS44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R45"/>
  <c r="AS45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R46"/>
  <c r="AS46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R47"/>
  <c r="AS47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R48"/>
  <c r="AS48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R49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13"/>
  <c r="C130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E62" s="1"/>
  <c r="AS52"/>
  <c r="AM52"/>
  <c r="AI52"/>
  <c r="AE52"/>
  <c r="AA52"/>
  <c r="W52"/>
  <c r="S52"/>
  <c r="O52"/>
  <c r="K52"/>
  <c r="G52"/>
  <c r="AS54"/>
  <c r="AM54"/>
  <c r="AI54"/>
  <c r="AE54"/>
  <c r="AA54"/>
  <c r="W54"/>
  <c r="S54"/>
  <c r="O54"/>
  <c r="K54"/>
  <c r="G54"/>
  <c r="C54"/>
  <c r="AN55"/>
  <c r="AJ55"/>
  <c r="AF55"/>
  <c r="AB55"/>
  <c r="X55"/>
  <c r="T55"/>
  <c r="P55"/>
  <c r="L55"/>
  <c r="H55"/>
  <c r="D55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B9"/>
  <c r="D13" i="37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S13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S14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S15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S16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S17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S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S19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S20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S2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S22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S23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S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S25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S26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S27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S28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S29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S30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S3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S32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S33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S34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S35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S36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S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S38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S39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S40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S41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S42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S43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S44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S45"/>
  <c r="C39" i="44" s="1"/>
  <c r="D46" i="37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S46"/>
  <c r="C40" i="44" s="1"/>
  <c r="D47" i="3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S47"/>
  <c r="C41" i="44" s="1"/>
  <c r="D48" i="37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S48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13"/>
  <c r="B9"/>
  <c r="C130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E62" s="1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C130" i="36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K112"/>
  <c r="AJ112"/>
  <c r="AI112"/>
  <c r="AH112"/>
  <c r="AG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S53" i="38" l="1"/>
  <c r="AO52"/>
  <c r="AK52"/>
  <c r="AG52"/>
  <c r="AC52"/>
  <c r="Y52"/>
  <c r="U52"/>
  <c r="Q52"/>
  <c r="M52"/>
  <c r="I52"/>
  <c r="E52"/>
  <c r="AP55"/>
  <c r="AL55"/>
  <c r="AH55"/>
  <c r="AD55"/>
  <c r="Z55"/>
  <c r="V55"/>
  <c r="R55"/>
  <c r="N55"/>
  <c r="J55"/>
  <c r="F55"/>
  <c r="AC53" i="40"/>
  <c r="AK53" i="38"/>
  <c r="AO53"/>
  <c r="C55"/>
  <c r="AG53"/>
  <c r="K53"/>
  <c r="AP52"/>
  <c r="AN52"/>
  <c r="AL52"/>
  <c r="AJ52"/>
  <c r="AH52"/>
  <c r="AF52"/>
  <c r="AD52"/>
  <c r="AB52"/>
  <c r="Z52"/>
  <c r="X52"/>
  <c r="V52"/>
  <c r="T52"/>
  <c r="R52"/>
  <c r="P52"/>
  <c r="N52"/>
  <c r="L52"/>
  <c r="J52"/>
  <c r="H52"/>
  <c r="F52"/>
  <c r="D52"/>
  <c r="AP54"/>
  <c r="AN54"/>
  <c r="AL54"/>
  <c r="AJ54"/>
  <c r="AH54"/>
  <c r="AF54"/>
  <c r="AD54"/>
  <c r="AB54"/>
  <c r="Z54"/>
  <c r="X54"/>
  <c r="V54"/>
  <c r="T54"/>
  <c r="R54"/>
  <c r="P54"/>
  <c r="N54"/>
  <c r="L54"/>
  <c r="J54"/>
  <c r="H54"/>
  <c r="F54"/>
  <c r="D54"/>
  <c r="AC55"/>
  <c r="AA55"/>
  <c r="Y55"/>
  <c r="W55"/>
  <c r="U55"/>
  <c r="S55"/>
  <c r="Q55"/>
  <c r="O55"/>
  <c r="M55"/>
  <c r="K55"/>
  <c r="I55"/>
  <c r="G55"/>
  <c r="E55"/>
  <c r="AS55"/>
  <c r="AO55"/>
  <c r="AM55"/>
  <c r="AK55"/>
  <c r="AI55"/>
  <c r="AG55"/>
  <c r="AE55"/>
  <c r="M53" i="40"/>
  <c r="AS55"/>
  <c r="Y53" i="38"/>
  <c r="O53"/>
  <c r="G53"/>
  <c r="AG114" i="36"/>
  <c r="AH114" s="1"/>
  <c r="AI114" s="1"/>
  <c r="AJ114" s="1"/>
  <c r="AF113"/>
  <c r="AF111" s="1"/>
  <c r="AC53" i="38"/>
  <c r="U53"/>
  <c r="Q53"/>
  <c r="M53"/>
  <c r="I53"/>
  <c r="E53"/>
  <c r="E53" i="40"/>
  <c r="U53"/>
  <c r="AK53"/>
  <c r="AG53"/>
  <c r="Y53"/>
  <c r="Q53"/>
  <c r="I53"/>
  <c r="AO53"/>
  <c r="AS53" i="38"/>
  <c r="X53"/>
  <c r="V53"/>
  <c r="T53"/>
  <c r="R53"/>
  <c r="P53"/>
  <c r="N53"/>
  <c r="L53"/>
  <c r="J53"/>
  <c r="H53"/>
  <c r="F53"/>
  <c r="D53"/>
  <c r="W53" i="40"/>
  <c r="S53"/>
  <c r="O53"/>
  <c r="K53"/>
  <c r="G53"/>
  <c r="AS53"/>
  <c r="AM53"/>
  <c r="AI53"/>
  <c r="AE53"/>
  <c r="AA53"/>
  <c r="C53"/>
  <c r="AM53" i="38"/>
  <c r="AI53"/>
  <c r="AE53"/>
  <c r="AA53"/>
  <c r="W53"/>
  <c r="C55" i="40"/>
  <c r="C52"/>
  <c r="X53"/>
  <c r="V53"/>
  <c r="T53"/>
  <c r="R53"/>
  <c r="P53"/>
  <c r="N53"/>
  <c r="L53"/>
  <c r="J53"/>
  <c r="H53"/>
  <c r="F53"/>
  <c r="D53"/>
  <c r="AP53"/>
  <c r="AN53"/>
  <c r="AL53"/>
  <c r="AJ53"/>
  <c r="AH53"/>
  <c r="AF53"/>
  <c r="AD53"/>
  <c r="AB53"/>
  <c r="Z53"/>
  <c r="AP53" i="38"/>
  <c r="AN53"/>
  <c r="AL53"/>
  <c r="AJ53"/>
  <c r="AH53"/>
  <c r="AF53"/>
  <c r="AD53"/>
  <c r="AB53"/>
  <c r="Z53"/>
  <c r="AS52" i="37"/>
  <c r="C37" i="44"/>
  <c r="C41" i="45"/>
  <c r="C40"/>
  <c r="C39"/>
  <c r="C42"/>
  <c r="C52" i="37"/>
  <c r="C54"/>
  <c r="AP54"/>
  <c r="AN54"/>
  <c r="AL54"/>
  <c r="AJ54"/>
  <c r="AH54"/>
  <c r="AF54"/>
  <c r="AD54"/>
  <c r="AB54"/>
  <c r="Z54"/>
  <c r="X54"/>
  <c r="V54"/>
  <c r="T54"/>
  <c r="R54"/>
  <c r="P54"/>
  <c r="N54"/>
  <c r="L54"/>
  <c r="J54"/>
  <c r="H54"/>
  <c r="F54"/>
  <c r="D54"/>
  <c r="C37" i="45"/>
  <c r="C38"/>
  <c r="C36"/>
  <c r="C35"/>
  <c r="C45" i="44"/>
  <c r="C55" i="37"/>
  <c r="C53"/>
  <c r="C42" i="44"/>
  <c r="AO53" i="37"/>
  <c r="AM53"/>
  <c r="AK53"/>
  <c r="AI53"/>
  <c r="AG53"/>
  <c r="AE53"/>
  <c r="AC53"/>
  <c r="AA53"/>
  <c r="Y53"/>
  <c r="W53"/>
  <c r="U53"/>
  <c r="S53"/>
  <c r="Q53"/>
  <c r="O53"/>
  <c r="M53"/>
  <c r="K53"/>
  <c r="I53"/>
  <c r="G53"/>
  <c r="E53"/>
  <c r="AP52"/>
  <c r="AN52"/>
  <c r="AL52"/>
  <c r="AJ52"/>
  <c r="AH52"/>
  <c r="AF52"/>
  <c r="AD52"/>
  <c r="AB52"/>
  <c r="Z52"/>
  <c r="X52"/>
  <c r="V52"/>
  <c r="T52"/>
  <c r="R52"/>
  <c r="P52"/>
  <c r="N52"/>
  <c r="L52"/>
  <c r="J52"/>
  <c r="H52"/>
  <c r="F52"/>
  <c r="D52"/>
  <c r="C38" i="44"/>
  <c r="C36"/>
  <c r="AS54" i="37"/>
  <c r="C35" i="44"/>
  <c r="AO51" i="37"/>
  <c r="AM51"/>
  <c r="AK51"/>
  <c r="AI51"/>
  <c r="AG51"/>
  <c r="AE51"/>
  <c r="AC51"/>
  <c r="AA51"/>
  <c r="Y51"/>
  <c r="W51"/>
  <c r="U51"/>
  <c r="S51"/>
  <c r="Q51"/>
  <c r="O51"/>
  <c r="M51"/>
  <c r="K51"/>
  <c r="I51"/>
  <c r="G51"/>
  <c r="E51"/>
  <c r="C53" i="38"/>
  <c r="C52"/>
  <c r="AH32" i="47"/>
  <c r="C125" i="41"/>
  <c r="C60"/>
  <c r="D124"/>
  <c r="E62"/>
  <c r="AS53" i="37"/>
  <c r="AP53"/>
  <c r="AN53"/>
  <c r="AL53"/>
  <c r="AJ53"/>
  <c r="AH53"/>
  <c r="AF53"/>
  <c r="AD53"/>
  <c r="AB53"/>
  <c r="Z53"/>
  <c r="X53"/>
  <c r="V53"/>
  <c r="T53"/>
  <c r="R53"/>
  <c r="P53"/>
  <c r="N53"/>
  <c r="L53"/>
  <c r="J53"/>
  <c r="H53"/>
  <c r="F53"/>
  <c r="D53"/>
  <c r="AO52"/>
  <c r="AM52"/>
  <c r="AK52"/>
  <c r="AI52"/>
  <c r="AG52"/>
  <c r="AE52"/>
  <c r="AC52"/>
  <c r="AA52"/>
  <c r="Y52"/>
  <c r="W52"/>
  <c r="U52"/>
  <c r="S52"/>
  <c r="Q52"/>
  <c r="O52"/>
  <c r="M52"/>
  <c r="K52"/>
  <c r="I52"/>
  <c r="G52"/>
  <c r="E52"/>
  <c r="AO54"/>
  <c r="AM54"/>
  <c r="AK54"/>
  <c r="AI54"/>
  <c r="AG54"/>
  <c r="AE54"/>
  <c r="AC54"/>
  <c r="AA54"/>
  <c r="Y54"/>
  <c r="W54"/>
  <c r="U54"/>
  <c r="S54"/>
  <c r="Q54"/>
  <c r="O54"/>
  <c r="M54"/>
  <c r="K54"/>
  <c r="I54"/>
  <c r="G54"/>
  <c r="E54"/>
  <c r="C51"/>
  <c r="AO55"/>
  <c r="AM55"/>
  <c r="AK55"/>
  <c r="AI55"/>
  <c r="AE55"/>
  <c r="AA55"/>
  <c r="W55"/>
  <c r="S55"/>
  <c r="O55"/>
  <c r="K55"/>
  <c r="G55"/>
  <c r="AH51"/>
  <c r="AH55"/>
  <c r="AF51"/>
  <c r="AF55"/>
  <c r="AD51"/>
  <c r="AD55"/>
  <c r="AB51"/>
  <c r="AB55"/>
  <c r="Z51"/>
  <c r="Z55"/>
  <c r="X51"/>
  <c r="X55"/>
  <c r="V51"/>
  <c r="V55"/>
  <c r="T51"/>
  <c r="T55"/>
  <c r="R51"/>
  <c r="R55"/>
  <c r="P51"/>
  <c r="P55"/>
  <c r="N51"/>
  <c r="N55"/>
  <c r="L51"/>
  <c r="L55"/>
  <c r="J51"/>
  <c r="J55"/>
  <c r="H51"/>
  <c r="H55"/>
  <c r="F51"/>
  <c r="F55"/>
  <c r="D51"/>
  <c r="D55"/>
  <c r="AS51"/>
  <c r="AP51"/>
  <c r="AN51"/>
  <c r="AL51"/>
  <c r="AJ51"/>
  <c r="AS55"/>
  <c r="AP55"/>
  <c r="AN55"/>
  <c r="AL55"/>
  <c r="AJ55"/>
  <c r="AG55"/>
  <c r="AC55"/>
  <c r="Y55"/>
  <c r="U55"/>
  <c r="Q55"/>
  <c r="M55"/>
  <c r="I55"/>
  <c r="E55"/>
  <c r="C125" i="40"/>
  <c r="D124" s="1"/>
  <c r="C51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AS51"/>
  <c r="C60"/>
  <c r="E62"/>
  <c r="C125" i="39"/>
  <c r="D124" s="1"/>
  <c r="C60"/>
  <c r="E62"/>
  <c r="C125" i="38"/>
  <c r="E124" s="1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AS51"/>
  <c r="C60"/>
  <c r="C51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F62"/>
  <c r="C125" i="37"/>
  <c r="E124" s="1"/>
  <c r="F62"/>
  <c r="C60"/>
  <c r="C125" i="36"/>
  <c r="C60"/>
  <c r="D124"/>
  <c r="E62"/>
  <c r="E51" i="1"/>
  <c r="D55" i="2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54"/>
  <c r="D9"/>
  <c r="C130" i="35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C74"/>
  <c r="C73"/>
  <c r="C72"/>
  <c r="D62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D11" i="34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B9"/>
  <c r="D124" i="37" l="1"/>
  <c r="C67" i="29"/>
  <c r="C21" i="48"/>
  <c r="C57" i="40"/>
  <c r="C61" s="1"/>
  <c r="C57" i="41"/>
  <c r="C57" i="39"/>
  <c r="C57" i="38"/>
  <c r="C57" i="37"/>
  <c r="C57" i="35"/>
  <c r="C57" i="36"/>
  <c r="C57" i="33"/>
  <c r="C72" i="32"/>
  <c r="C75" i="31"/>
  <c r="C56" i="30"/>
  <c r="AO21" i="48"/>
  <c r="AO57" i="40"/>
  <c r="AO61" s="1"/>
  <c r="AO59" s="1"/>
  <c r="AO57" i="41"/>
  <c r="AO61" s="1"/>
  <c r="AO59" s="1"/>
  <c r="AO57" i="39"/>
  <c r="AO61" s="1"/>
  <c r="AO59" s="1"/>
  <c r="AO57" i="38"/>
  <c r="AO61" s="1"/>
  <c r="AO59" s="1"/>
  <c r="AO57" i="37"/>
  <c r="AO61" s="1"/>
  <c r="AO59" s="1"/>
  <c r="AO57" i="35"/>
  <c r="AO57" i="36"/>
  <c r="AO61" s="1"/>
  <c r="AO59" s="1"/>
  <c r="AO57" i="33"/>
  <c r="AO72" i="32"/>
  <c r="AO75" i="31"/>
  <c r="AO56" i="30"/>
  <c r="AO67" i="29"/>
  <c r="AM21" i="48"/>
  <c r="AM57" i="40"/>
  <c r="AM57" i="41"/>
  <c r="AM61" s="1"/>
  <c r="AM57" i="39"/>
  <c r="AM57" i="38"/>
  <c r="AM61" s="1"/>
  <c r="AM59" s="1"/>
  <c r="AM57" i="37"/>
  <c r="AM57" i="35"/>
  <c r="AM57" i="36"/>
  <c r="AM61" s="1"/>
  <c r="AM59" s="1"/>
  <c r="AM57" i="33"/>
  <c r="AM72" i="32"/>
  <c r="AM75" i="31"/>
  <c r="AM56" i="30"/>
  <c r="AM67" i="29"/>
  <c r="AK21" i="48"/>
  <c r="AK57" i="40"/>
  <c r="AK61" s="1"/>
  <c r="AK59" s="1"/>
  <c r="AK57" i="41"/>
  <c r="AK57" i="39"/>
  <c r="AK61" s="1"/>
  <c r="AK57" i="38"/>
  <c r="AK57" i="37"/>
  <c r="AK61" s="1"/>
  <c r="AK59" s="1"/>
  <c r="AK57" i="35"/>
  <c r="AK57" i="36"/>
  <c r="AK61" s="1"/>
  <c r="AK59" s="1"/>
  <c r="AK57" i="33"/>
  <c r="AK72" i="32"/>
  <c r="AK75" i="31"/>
  <c r="AK56" i="30"/>
  <c r="AK67" i="29"/>
  <c r="AI21" i="48"/>
  <c r="AI57" i="40"/>
  <c r="AI61" s="1"/>
  <c r="AI59" s="1"/>
  <c r="AI57" i="41"/>
  <c r="AI61" s="1"/>
  <c r="AI59" s="1"/>
  <c r="AI57" i="39"/>
  <c r="AI61" s="1"/>
  <c r="AI59" s="1"/>
  <c r="AI57" i="38"/>
  <c r="AI61" s="1"/>
  <c r="AI59" s="1"/>
  <c r="AI57" i="37"/>
  <c r="AI61" s="1"/>
  <c r="AI59" s="1"/>
  <c r="AI57" i="35"/>
  <c r="AI57" i="36"/>
  <c r="AI57" i="33"/>
  <c r="AI72" i="32"/>
  <c r="AI75" i="31"/>
  <c r="AI56" i="30"/>
  <c r="AI67" i="29"/>
  <c r="AG21" i="48"/>
  <c r="AG57" i="40"/>
  <c r="AG57" i="41"/>
  <c r="AG57" i="39"/>
  <c r="AG57" i="38"/>
  <c r="AG57" i="37"/>
  <c r="AG57" i="35"/>
  <c r="AG57" i="36"/>
  <c r="AG57" i="33"/>
  <c r="AG72" i="32"/>
  <c r="AG75" i="31"/>
  <c r="AG56" i="30"/>
  <c r="AG67" i="29"/>
  <c r="AE21" i="48"/>
  <c r="AE57" i="40"/>
  <c r="AE57" i="41"/>
  <c r="AE57" i="39"/>
  <c r="AE57" i="38"/>
  <c r="AE57" i="37"/>
  <c r="AE57" i="35"/>
  <c r="AE57" i="36"/>
  <c r="AE57" i="33"/>
  <c r="AE72" i="32"/>
  <c r="AE75" i="31"/>
  <c r="AE56" i="30"/>
  <c r="AE67" i="29"/>
  <c r="AC21" i="48"/>
  <c r="AC57" i="40"/>
  <c r="AC57" i="41"/>
  <c r="AC57" i="39"/>
  <c r="AC57" i="38"/>
  <c r="AC57" i="37"/>
  <c r="AC57" i="35"/>
  <c r="AC57" i="36"/>
  <c r="AC57" i="33"/>
  <c r="AC72" i="32"/>
  <c r="AC75" i="31"/>
  <c r="AC56" i="30"/>
  <c r="AC67" i="29"/>
  <c r="AA21" i="48"/>
  <c r="AA57" i="40"/>
  <c r="AA57" i="41"/>
  <c r="AA57" i="39"/>
  <c r="AA57" i="38"/>
  <c r="AA57" i="37"/>
  <c r="AA57" i="35"/>
  <c r="AA57" i="36"/>
  <c r="AA57" i="33"/>
  <c r="AA72" i="32"/>
  <c r="AA75" i="31"/>
  <c r="AA56" i="30"/>
  <c r="AA67" i="29"/>
  <c r="Y21" i="48"/>
  <c r="Y57" i="40"/>
  <c r="Y57" i="41"/>
  <c r="Y57" i="39"/>
  <c r="Y57" i="38"/>
  <c r="Y57" i="37"/>
  <c r="Y57" i="35"/>
  <c r="Y57" i="36"/>
  <c r="Y57" i="33"/>
  <c r="Y72" i="32"/>
  <c r="Y75" i="31"/>
  <c r="Y56" i="30"/>
  <c r="Y67" i="29"/>
  <c r="W21" i="48"/>
  <c r="W57" i="40"/>
  <c r="W57" i="41"/>
  <c r="W57" i="39"/>
  <c r="W57" i="38"/>
  <c r="W57" i="37"/>
  <c r="W57" i="35"/>
  <c r="W57" i="36"/>
  <c r="W57" i="33"/>
  <c r="W72" i="32"/>
  <c r="W75" i="31"/>
  <c r="W56" i="30"/>
  <c r="W67" i="29"/>
  <c r="U21" i="48"/>
  <c r="U57" i="40"/>
  <c r="U57" i="41"/>
  <c r="U57" i="39"/>
  <c r="U57" i="38"/>
  <c r="U57" i="37"/>
  <c r="U57" i="35"/>
  <c r="U57" i="36"/>
  <c r="U57" i="33"/>
  <c r="U72" i="32"/>
  <c r="U75" i="31"/>
  <c r="U56" i="30"/>
  <c r="U67" i="29"/>
  <c r="S21" i="48"/>
  <c r="S57" i="40"/>
  <c r="S57" i="41"/>
  <c r="S57" i="39"/>
  <c r="S57" i="38"/>
  <c r="S57" i="37"/>
  <c r="S57" i="35"/>
  <c r="S57" i="36"/>
  <c r="S57" i="33"/>
  <c r="S72" i="32"/>
  <c r="S75" i="31"/>
  <c r="S56" i="30"/>
  <c r="S67" i="29"/>
  <c r="Q21" i="48"/>
  <c r="Q57" i="40"/>
  <c r="Q57" i="41"/>
  <c r="Q57" i="39"/>
  <c r="Q57" i="38"/>
  <c r="Q57" i="37"/>
  <c r="Q57" i="35"/>
  <c r="Q57" i="36"/>
  <c r="Q57" i="33"/>
  <c r="Q72" i="32"/>
  <c r="Q75" i="31"/>
  <c r="Q56" i="30"/>
  <c r="Q67" i="29"/>
  <c r="O21" i="48"/>
  <c r="O57" i="40"/>
  <c r="O57" i="41"/>
  <c r="O57" i="39"/>
  <c r="O57" i="38"/>
  <c r="O57" i="37"/>
  <c r="O57" i="35"/>
  <c r="O57" i="36"/>
  <c r="O57" i="33"/>
  <c r="O72" i="32"/>
  <c r="O75" i="31"/>
  <c r="O56" i="30"/>
  <c r="O67" i="29"/>
  <c r="M21" i="48"/>
  <c r="M57" i="40"/>
  <c r="M57" i="41"/>
  <c r="M57" i="39"/>
  <c r="M57" i="38"/>
  <c r="M57" i="37"/>
  <c r="M57" i="35"/>
  <c r="M57" i="36"/>
  <c r="M57" i="33"/>
  <c r="M72" i="32"/>
  <c r="M75" i="31"/>
  <c r="M56" i="30"/>
  <c r="M67" i="29"/>
  <c r="K21" i="48"/>
  <c r="K57" i="40"/>
  <c r="K57" i="41"/>
  <c r="K57" i="39"/>
  <c r="K57" i="38"/>
  <c r="K57" i="37"/>
  <c r="K57" i="35"/>
  <c r="K57" i="36"/>
  <c r="K57" i="33"/>
  <c r="K72" i="32"/>
  <c r="K75" i="31"/>
  <c r="K56" i="30"/>
  <c r="K67" i="29"/>
  <c r="I21" i="48"/>
  <c r="I57" i="40"/>
  <c r="I57" i="41"/>
  <c r="I57" i="39"/>
  <c r="I57" i="38"/>
  <c r="I57" i="37"/>
  <c r="I57" i="35"/>
  <c r="I57" i="36"/>
  <c r="I57" i="33"/>
  <c r="I72" i="32"/>
  <c r="I75" i="31"/>
  <c r="I56" i="30"/>
  <c r="I67" i="29"/>
  <c r="G21" i="48"/>
  <c r="G57" i="40"/>
  <c r="G57" i="41"/>
  <c r="G57" i="39"/>
  <c r="G57" i="38"/>
  <c r="G57" i="37"/>
  <c r="G57" i="35"/>
  <c r="G57" i="36"/>
  <c r="G57" i="33"/>
  <c r="G72" i="32"/>
  <c r="G75" i="31"/>
  <c r="G56" i="30"/>
  <c r="G67" i="29"/>
  <c r="E21" i="48"/>
  <c r="E57" i="40"/>
  <c r="E61" s="1"/>
  <c r="E57" i="41"/>
  <c r="E57" i="39"/>
  <c r="E57" i="38"/>
  <c r="E61" s="1"/>
  <c r="E57" i="37"/>
  <c r="E57" i="35"/>
  <c r="E57" i="36"/>
  <c r="E57" i="33"/>
  <c r="E72" i="32"/>
  <c r="E75" i="31"/>
  <c r="E56" i="30"/>
  <c r="E67" i="29"/>
  <c r="AP57" i="36"/>
  <c r="AP61" s="1"/>
  <c r="AP59" s="1"/>
  <c r="AP57" i="33"/>
  <c r="AP72" i="32"/>
  <c r="AP75" i="31"/>
  <c r="AP56" i="30"/>
  <c r="AP21" i="48"/>
  <c r="AP57" i="40"/>
  <c r="AP61" s="1"/>
  <c r="AP59" s="1"/>
  <c r="AP57" i="41"/>
  <c r="AP57" i="39"/>
  <c r="AP57" i="38"/>
  <c r="AP57" i="37"/>
  <c r="AP61" s="1"/>
  <c r="AP59" s="1"/>
  <c r="AP57" i="35"/>
  <c r="AP67" i="29"/>
  <c r="AN57" i="36"/>
  <c r="AN57" i="33"/>
  <c r="AN72" i="32"/>
  <c r="AN75" i="31"/>
  <c r="AN56" i="30"/>
  <c r="AN21" i="48"/>
  <c r="AN57" i="40"/>
  <c r="AN61" s="1"/>
  <c r="AN59" s="1"/>
  <c r="AN57" i="41"/>
  <c r="AN57" i="39"/>
  <c r="AN61" s="1"/>
  <c r="AN57" i="38"/>
  <c r="AN61" s="1"/>
  <c r="AN59" s="1"/>
  <c r="AN57" i="37"/>
  <c r="AN61" s="1"/>
  <c r="AN59" s="1"/>
  <c r="AN57" i="35"/>
  <c r="AN67" i="29"/>
  <c r="AL57" i="36"/>
  <c r="AL61" s="1"/>
  <c r="AL59" s="1"/>
  <c r="AL57" i="33"/>
  <c r="AL72" i="32"/>
  <c r="AL75" i="31"/>
  <c r="AL56" i="30"/>
  <c r="AL21" i="48"/>
  <c r="AL57" i="40"/>
  <c r="AL57" i="41"/>
  <c r="AL61" s="1"/>
  <c r="AL59" s="1"/>
  <c r="AL57" i="39"/>
  <c r="AL57" i="38"/>
  <c r="AL61" s="1"/>
  <c r="AL59" s="1"/>
  <c r="AL57" i="37"/>
  <c r="AL61" s="1"/>
  <c r="AL59" s="1"/>
  <c r="AL57" i="35"/>
  <c r="AL67" i="29"/>
  <c r="AJ57" i="36"/>
  <c r="AJ61" s="1"/>
  <c r="AJ59" s="1"/>
  <c r="AJ57" i="33"/>
  <c r="AJ72" i="32"/>
  <c r="AJ75" i="31"/>
  <c r="AJ56" i="30"/>
  <c r="AJ21" i="48"/>
  <c r="AJ57" i="40"/>
  <c r="AJ57" i="41"/>
  <c r="AJ57" i="39"/>
  <c r="AJ57" i="38"/>
  <c r="AJ61" s="1"/>
  <c r="AJ59" s="1"/>
  <c r="AJ57" i="37"/>
  <c r="AJ57" i="35"/>
  <c r="AJ67" i="29"/>
  <c r="AH57" i="36"/>
  <c r="AH61" s="1"/>
  <c r="AH59" s="1"/>
  <c r="AH57" i="33"/>
  <c r="AH72" i="32"/>
  <c r="AH75" i="31"/>
  <c r="AH56" i="30"/>
  <c r="AH67" i="29"/>
  <c r="AH21" i="48"/>
  <c r="AH57" i="40"/>
  <c r="AH61" s="1"/>
  <c r="AH59" s="1"/>
  <c r="AH57" i="41"/>
  <c r="AH57" i="39"/>
  <c r="AH61" s="1"/>
  <c r="AH59" s="1"/>
  <c r="AH57" i="38"/>
  <c r="AH57" i="37"/>
  <c r="AH61" s="1"/>
  <c r="AH59" s="1"/>
  <c r="AH57" i="35"/>
  <c r="AF57" i="36"/>
  <c r="AF57" i="33"/>
  <c r="AF72" i="32"/>
  <c r="AF75" i="31"/>
  <c r="AF56" i="30"/>
  <c r="AF67" i="29"/>
  <c r="AF21" i="48"/>
  <c r="AF57" i="40"/>
  <c r="AF57" i="41"/>
  <c r="AF57" i="39"/>
  <c r="AF57" i="38"/>
  <c r="AF57" i="37"/>
  <c r="AF57" i="35"/>
  <c r="AD57" i="36"/>
  <c r="AD57" i="33"/>
  <c r="AD72" i="32"/>
  <c r="AD75" i="31"/>
  <c r="AD56" i="30"/>
  <c r="AD67" i="29"/>
  <c r="AD21" i="48"/>
  <c r="AD57" i="40"/>
  <c r="AD57" i="41"/>
  <c r="AD57" i="39"/>
  <c r="AD57" i="38"/>
  <c r="AD57" i="37"/>
  <c r="AD57" i="35"/>
  <c r="AB57" i="36"/>
  <c r="AB57" i="33"/>
  <c r="AB72" i="32"/>
  <c r="AB75" i="31"/>
  <c r="AB56" i="30"/>
  <c r="AB67" i="29"/>
  <c r="AB21" i="48"/>
  <c r="AB57" i="40"/>
  <c r="AB57" i="41"/>
  <c r="AB57" i="39"/>
  <c r="AB57" i="38"/>
  <c r="AB57" i="37"/>
  <c r="AB57" i="35"/>
  <c r="Z57" i="36"/>
  <c r="Z57" i="33"/>
  <c r="Z72" i="32"/>
  <c r="Z75" i="31"/>
  <c r="Z56" i="30"/>
  <c r="Z67" i="29"/>
  <c r="Z21" i="48"/>
  <c r="Z57" i="40"/>
  <c r="Z57" i="41"/>
  <c r="Z57" i="39"/>
  <c r="Z57" i="38"/>
  <c r="Z57" i="37"/>
  <c r="Z57" i="35"/>
  <c r="X57" i="36"/>
  <c r="X57" i="33"/>
  <c r="X72" i="32"/>
  <c r="X75" i="31"/>
  <c r="X56" i="30"/>
  <c r="X67" i="29"/>
  <c r="X21" i="48"/>
  <c r="X57" i="40"/>
  <c r="X57" i="41"/>
  <c r="X57" i="39"/>
  <c r="X57" i="38"/>
  <c r="X57" i="37"/>
  <c r="X57" i="35"/>
  <c r="V57" i="36"/>
  <c r="V57" i="33"/>
  <c r="V72" i="32"/>
  <c r="V75" i="31"/>
  <c r="V56" i="30"/>
  <c r="V67" i="29"/>
  <c r="V21" i="48"/>
  <c r="V57" i="40"/>
  <c r="V57" i="41"/>
  <c r="V57" i="39"/>
  <c r="V57" i="38"/>
  <c r="V57" i="37"/>
  <c r="V57" i="35"/>
  <c r="T57" i="36"/>
  <c r="T57" i="33"/>
  <c r="T72" i="32"/>
  <c r="T75" i="31"/>
  <c r="T56" i="30"/>
  <c r="T67" i="29"/>
  <c r="T21" i="48"/>
  <c r="T57" i="40"/>
  <c r="T57" i="41"/>
  <c r="T57" i="39"/>
  <c r="T57" i="38"/>
  <c r="T57" i="37"/>
  <c r="T57" i="35"/>
  <c r="R57" i="36"/>
  <c r="R57" i="33"/>
  <c r="R72" i="32"/>
  <c r="R75" i="31"/>
  <c r="R56" i="30"/>
  <c r="R67" i="29"/>
  <c r="R21" i="48"/>
  <c r="R57" i="40"/>
  <c r="R57" i="41"/>
  <c r="R57" i="39"/>
  <c r="R57" i="38"/>
  <c r="R57" i="37"/>
  <c r="R57" i="35"/>
  <c r="P57" i="36"/>
  <c r="P57" i="33"/>
  <c r="P72" i="32"/>
  <c r="P75" i="31"/>
  <c r="P56" i="30"/>
  <c r="P67" i="29"/>
  <c r="P21" i="48"/>
  <c r="P57" i="40"/>
  <c r="P57" i="41"/>
  <c r="P57" i="39"/>
  <c r="P57" i="38"/>
  <c r="P57" i="37"/>
  <c r="P57" i="35"/>
  <c r="N57" i="36"/>
  <c r="N57" i="33"/>
  <c r="N72" i="32"/>
  <c r="N75" i="31"/>
  <c r="N56" i="30"/>
  <c r="N67" i="29"/>
  <c r="N21" i="48"/>
  <c r="N57" i="40"/>
  <c r="N57" i="41"/>
  <c r="N57" i="39"/>
  <c r="N57" i="38"/>
  <c r="N57" i="37"/>
  <c r="N57" i="35"/>
  <c r="L57" i="36"/>
  <c r="L57" i="33"/>
  <c r="L72" i="32"/>
  <c r="L75" i="31"/>
  <c r="L56" i="30"/>
  <c r="L67" i="29"/>
  <c r="L21" i="48"/>
  <c r="L57" i="40"/>
  <c r="L57" i="41"/>
  <c r="L57" i="39"/>
  <c r="L57" i="38"/>
  <c r="L57" i="37"/>
  <c r="L57" i="35"/>
  <c r="J57" i="36"/>
  <c r="J57" i="33"/>
  <c r="J72" i="32"/>
  <c r="J75" i="31"/>
  <c r="J56" i="30"/>
  <c r="J67" i="29"/>
  <c r="J21" i="48"/>
  <c r="J57" i="40"/>
  <c r="J57" i="41"/>
  <c r="J57" i="39"/>
  <c r="J57" i="38"/>
  <c r="J57" i="37"/>
  <c r="J57" i="35"/>
  <c r="H57" i="36"/>
  <c r="H57" i="33"/>
  <c r="H72" i="32"/>
  <c r="H75" i="31"/>
  <c r="H56" i="30"/>
  <c r="H67" i="29"/>
  <c r="H21" i="48"/>
  <c r="H57" i="40"/>
  <c r="H57" i="41"/>
  <c r="H57" i="39"/>
  <c r="H57" i="38"/>
  <c r="H57" i="37"/>
  <c r="H57" i="35"/>
  <c r="F57" i="36"/>
  <c r="F57" i="33"/>
  <c r="F72" i="32"/>
  <c r="F75" i="31"/>
  <c r="F56" i="30"/>
  <c r="F67" i="29"/>
  <c r="F21" i="48"/>
  <c r="F57" i="40"/>
  <c r="F57" i="41"/>
  <c r="F57" i="39"/>
  <c r="F57" i="38"/>
  <c r="F61" s="1"/>
  <c r="F57" i="37"/>
  <c r="F61" s="1"/>
  <c r="F57" i="35"/>
  <c r="D57" i="36"/>
  <c r="D57" i="33"/>
  <c r="D72" i="32"/>
  <c r="D75" i="31"/>
  <c r="D56" i="30"/>
  <c r="D67" i="29"/>
  <c r="D21" i="48"/>
  <c r="D57" i="40"/>
  <c r="D61" s="1"/>
  <c r="D57" i="41"/>
  <c r="D57" i="39"/>
  <c r="D57" i="38"/>
  <c r="D61" s="1"/>
  <c r="D57" i="37"/>
  <c r="D61" s="1"/>
  <c r="D57" i="35"/>
  <c r="C27" i="47"/>
  <c r="C46" i="27"/>
  <c r="C55" i="25"/>
  <c r="C55" i="26"/>
  <c r="C55" i="24"/>
  <c r="C55" i="23"/>
  <c r="C55" i="22"/>
  <c r="C55" i="21"/>
  <c r="C55" i="20"/>
  <c r="C55" i="19"/>
  <c r="C55" i="8"/>
  <c r="C72" i="7"/>
  <c r="C75" i="6"/>
  <c r="C56" i="5"/>
  <c r="C67" i="4"/>
  <c r="AM59" i="41"/>
  <c r="AM61" i="40"/>
  <c r="AM59" s="1"/>
  <c r="AM61" i="37"/>
  <c r="AM59" s="1"/>
  <c r="AK61" i="38"/>
  <c r="AK59" s="1"/>
  <c r="AK59" i="39"/>
  <c r="AI61" i="36"/>
  <c r="AI59" s="1"/>
  <c r="E61" i="37"/>
  <c r="AP61" i="38"/>
  <c r="AP59" s="1"/>
  <c r="AN59" i="39"/>
  <c r="AN61" i="36"/>
  <c r="AN59" s="1"/>
  <c r="AL61" i="40"/>
  <c r="AL59" s="1"/>
  <c r="AJ61"/>
  <c r="AJ59" s="1"/>
  <c r="AJ61" i="37"/>
  <c r="AJ59" s="1"/>
  <c r="AH61" i="38"/>
  <c r="AH59" s="1"/>
  <c r="C43" i="44"/>
  <c r="D42" s="1"/>
  <c r="C43" i="45"/>
  <c r="D43" s="1"/>
  <c r="C45"/>
  <c r="D39"/>
  <c r="D36" i="44"/>
  <c r="D38" i="45"/>
  <c r="D124" i="38"/>
  <c r="AI32" i="47"/>
  <c r="E124" i="41"/>
  <c r="F62"/>
  <c r="C124"/>
  <c r="C124" i="40"/>
  <c r="E124"/>
  <c r="F62"/>
  <c r="C124" i="39"/>
  <c r="E124"/>
  <c r="F62"/>
  <c r="F124" i="38"/>
  <c r="G62"/>
  <c r="C124"/>
  <c r="F124" i="37"/>
  <c r="G62"/>
  <c r="C124"/>
  <c r="C124" i="36"/>
  <c r="E124"/>
  <c r="F62"/>
  <c r="C125" i="35"/>
  <c r="D124" s="1"/>
  <c r="C60"/>
  <c r="E62"/>
  <c r="AP61" i="41" l="1"/>
  <c r="AP59" s="1"/>
  <c r="AK61"/>
  <c r="AK59" s="1"/>
  <c r="AH61"/>
  <c r="AH59" s="1"/>
  <c r="AJ61"/>
  <c r="AJ59" s="1"/>
  <c r="AN61"/>
  <c r="AN59" s="1"/>
  <c r="AJ61" i="39"/>
  <c r="AJ59" s="1"/>
  <c r="AM61"/>
  <c r="AM59" s="1"/>
  <c r="AL61"/>
  <c r="AL59" s="1"/>
  <c r="AP61"/>
  <c r="AP59" s="1"/>
  <c r="D38" i="44"/>
  <c r="D36" i="45"/>
  <c r="D40"/>
  <c r="D37"/>
  <c r="D41"/>
  <c r="D42"/>
  <c r="D45"/>
  <c r="D45" i="44"/>
  <c r="D37"/>
  <c r="D43"/>
  <c r="D41"/>
  <c r="D39"/>
  <c r="D40"/>
  <c r="D35" i="45"/>
  <c r="D35" i="44"/>
  <c r="AJ32" i="47"/>
  <c r="F124" i="41"/>
  <c r="G62"/>
  <c r="F124" i="40"/>
  <c r="G62"/>
  <c r="F61"/>
  <c r="F124" i="39"/>
  <c r="G62"/>
  <c r="G124" i="38"/>
  <c r="H62"/>
  <c r="G61"/>
  <c r="G124" i="37"/>
  <c r="H62"/>
  <c r="G61"/>
  <c r="F124" i="36"/>
  <c r="G62"/>
  <c r="E124" i="35"/>
  <c r="F62"/>
  <c r="C124"/>
  <c r="AK112" i="33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AQ11"/>
  <c r="AP11"/>
  <c r="AP60" s="1"/>
  <c r="AO11"/>
  <c r="AO60" s="1"/>
  <c r="AN11"/>
  <c r="AN60" s="1"/>
  <c r="AM11"/>
  <c r="AM60" s="1"/>
  <c r="AL11"/>
  <c r="AL60" s="1"/>
  <c r="AK11"/>
  <c r="AK60" s="1"/>
  <c r="AJ11"/>
  <c r="AJ60" s="1"/>
  <c r="AI11"/>
  <c r="AI60" s="1"/>
  <c r="AH11"/>
  <c r="AH60" s="1"/>
  <c r="AG11"/>
  <c r="AG60" s="1"/>
  <c r="AF11"/>
  <c r="AF60" s="1"/>
  <c r="AE11"/>
  <c r="AE60" s="1"/>
  <c r="AD11"/>
  <c r="AD60" s="1"/>
  <c r="AC11"/>
  <c r="AC60" s="1"/>
  <c r="AB11"/>
  <c r="AB60" s="1"/>
  <c r="AA11"/>
  <c r="AA60" s="1"/>
  <c r="Z11"/>
  <c r="Z60" s="1"/>
  <c r="Y11"/>
  <c r="Y60" s="1"/>
  <c r="X11"/>
  <c r="X60" s="1"/>
  <c r="W11"/>
  <c r="W60" s="1"/>
  <c r="V11"/>
  <c r="V60" s="1"/>
  <c r="U11"/>
  <c r="U60" s="1"/>
  <c r="T11"/>
  <c r="T60" s="1"/>
  <c r="S11"/>
  <c r="S60" s="1"/>
  <c r="R11"/>
  <c r="R60" s="1"/>
  <c r="Q11"/>
  <c r="Q60" s="1"/>
  <c r="P11"/>
  <c r="P60" s="1"/>
  <c r="O11"/>
  <c r="O60" s="1"/>
  <c r="N11"/>
  <c r="N60" s="1"/>
  <c r="M11"/>
  <c r="M60" s="1"/>
  <c r="L11"/>
  <c r="L60" s="1"/>
  <c r="K11"/>
  <c r="K60" s="1"/>
  <c r="J11"/>
  <c r="J60" s="1"/>
  <c r="I11"/>
  <c r="I60" s="1"/>
  <c r="H11"/>
  <c r="H60" s="1"/>
  <c r="G11"/>
  <c r="G60" s="1"/>
  <c r="F11"/>
  <c r="F60" s="1"/>
  <c r="E11"/>
  <c r="E60" s="1"/>
  <c r="D11"/>
  <c r="D60" s="1"/>
  <c r="C11"/>
  <c r="D11" i="32"/>
  <c r="D75" s="1"/>
  <c r="E11"/>
  <c r="E75" s="1"/>
  <c r="F11"/>
  <c r="F75" s="1"/>
  <c r="G11"/>
  <c r="G75" s="1"/>
  <c r="H11"/>
  <c r="H75" s="1"/>
  <c r="I11"/>
  <c r="J11"/>
  <c r="J75" s="1"/>
  <c r="K11"/>
  <c r="K75" s="1"/>
  <c r="L11"/>
  <c r="L75" s="1"/>
  <c r="M11"/>
  <c r="N11"/>
  <c r="N75" s="1"/>
  <c r="O11"/>
  <c r="O75" s="1"/>
  <c r="P11"/>
  <c r="P75" s="1"/>
  <c r="Q11"/>
  <c r="R11"/>
  <c r="R75" s="1"/>
  <c r="S11"/>
  <c r="S75" s="1"/>
  <c r="T11"/>
  <c r="T75" s="1"/>
  <c r="U11"/>
  <c r="V11"/>
  <c r="V75" s="1"/>
  <c r="W11"/>
  <c r="W75" s="1"/>
  <c r="X11"/>
  <c r="X75" s="1"/>
  <c r="Y11"/>
  <c r="Z11"/>
  <c r="Z75" s="1"/>
  <c r="AA11"/>
  <c r="AA75" s="1"/>
  <c r="AB11"/>
  <c r="AB75" s="1"/>
  <c r="AC11"/>
  <c r="AD11"/>
  <c r="AD75" s="1"/>
  <c r="AE11"/>
  <c r="AE75" s="1"/>
  <c r="AF11"/>
  <c r="AF75" s="1"/>
  <c r="AG11"/>
  <c r="AH11"/>
  <c r="AH75" s="1"/>
  <c r="AI11"/>
  <c r="AI75" s="1"/>
  <c r="AJ11"/>
  <c r="AJ75" s="1"/>
  <c r="AK11"/>
  <c r="AL11"/>
  <c r="AL75" s="1"/>
  <c r="AM11"/>
  <c r="AM75" s="1"/>
  <c r="AN11"/>
  <c r="AN75" s="1"/>
  <c r="AO11"/>
  <c r="AP11"/>
  <c r="AP75" s="1"/>
  <c r="AQ11"/>
  <c r="C11"/>
  <c r="D11" i="3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C78" s="1"/>
  <c r="D11" i="30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C59" s="1"/>
  <c r="D11" i="29"/>
  <c r="D70" s="1"/>
  <c r="E11"/>
  <c r="F11"/>
  <c r="F70" s="1"/>
  <c r="G11"/>
  <c r="H11"/>
  <c r="H70" s="1"/>
  <c r="I11"/>
  <c r="J11"/>
  <c r="J70" s="1"/>
  <c r="K11"/>
  <c r="L11"/>
  <c r="L70" s="1"/>
  <c r="M11"/>
  <c r="N11"/>
  <c r="N70" s="1"/>
  <c r="O11"/>
  <c r="P11"/>
  <c r="P70" s="1"/>
  <c r="Q11"/>
  <c r="R11"/>
  <c r="R70" s="1"/>
  <c r="S11"/>
  <c r="T11"/>
  <c r="T70" s="1"/>
  <c r="U11"/>
  <c r="V11"/>
  <c r="V70" s="1"/>
  <c r="W11"/>
  <c r="X11"/>
  <c r="X70" s="1"/>
  <c r="Y11"/>
  <c r="Z11"/>
  <c r="Z70" s="1"/>
  <c r="AA11"/>
  <c r="AB11"/>
  <c r="AB70" s="1"/>
  <c r="AC11"/>
  <c r="AD11"/>
  <c r="AD70" s="1"/>
  <c r="AE11"/>
  <c r="AF11"/>
  <c r="AF70" s="1"/>
  <c r="AG11"/>
  <c r="AH11"/>
  <c r="AH70" s="1"/>
  <c r="AI11"/>
  <c r="AJ11"/>
  <c r="AJ70" s="1"/>
  <c r="AK11"/>
  <c r="AL11"/>
  <c r="AL70" s="1"/>
  <c r="AM11"/>
  <c r="AN11"/>
  <c r="AN70" s="1"/>
  <c r="AO11"/>
  <c r="AP11"/>
  <c r="AP70" s="1"/>
  <c r="AQ11"/>
  <c r="C11"/>
  <c r="C70" s="1"/>
  <c r="D11" i="9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D11" i="4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D11" i="5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D11" i="6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D11" i="7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C11"/>
  <c r="C130" i="33"/>
  <c r="C129"/>
  <c r="C128"/>
  <c r="D114"/>
  <c r="E114" s="1"/>
  <c r="F114" s="1"/>
  <c r="G114" s="1"/>
  <c r="H114" s="1"/>
  <c r="I114" s="1"/>
  <c r="J114" s="1"/>
  <c r="K114" s="1"/>
  <c r="L114" s="1"/>
  <c r="M114" s="1"/>
  <c r="N114" s="1"/>
  <c r="O114" s="1"/>
  <c r="P114" s="1"/>
  <c r="Q114" s="1"/>
  <c r="R114" s="1"/>
  <c r="S114" s="1"/>
  <c r="T114" s="1"/>
  <c r="U114" s="1"/>
  <c r="V114" s="1"/>
  <c r="W114" s="1"/>
  <c r="X114" s="1"/>
  <c r="Y114" s="1"/>
  <c r="Z114" s="1"/>
  <c r="AA114" s="1"/>
  <c r="AB114" s="1"/>
  <c r="AC114" s="1"/>
  <c r="AD114" s="1"/>
  <c r="AE114" s="1"/>
  <c r="AF114" s="1"/>
  <c r="AG114" s="1"/>
  <c r="AH114" s="1"/>
  <c r="AI114" s="1"/>
  <c r="AJ114" s="1"/>
  <c r="C74"/>
  <c r="C73"/>
  <c r="C72"/>
  <c r="D62"/>
  <c r="E62" s="1"/>
  <c r="AO61"/>
  <c r="AM61"/>
  <c r="AK61"/>
  <c r="AI61"/>
  <c r="C89" i="32"/>
  <c r="C88"/>
  <c r="C87"/>
  <c r="D77"/>
  <c r="E77" s="1"/>
  <c r="F77" s="1"/>
  <c r="G77" s="1"/>
  <c r="H77" s="1"/>
  <c r="I77" s="1"/>
  <c r="J77" s="1"/>
  <c r="K77" s="1"/>
  <c r="L77" s="1"/>
  <c r="M77" s="1"/>
  <c r="N77" s="1"/>
  <c r="O77" s="1"/>
  <c r="P77" s="1"/>
  <c r="Q77" s="1"/>
  <c r="R77" s="1"/>
  <c r="S77" s="1"/>
  <c r="T77" s="1"/>
  <c r="U77" s="1"/>
  <c r="V77" s="1"/>
  <c r="W77" s="1"/>
  <c r="X77" s="1"/>
  <c r="Y77" s="1"/>
  <c r="Z77" s="1"/>
  <c r="AA77" s="1"/>
  <c r="AB77" s="1"/>
  <c r="AC77" s="1"/>
  <c r="AD77" s="1"/>
  <c r="AE77" s="1"/>
  <c r="AF77" s="1"/>
  <c r="AG77" s="1"/>
  <c r="AH77" s="1"/>
  <c r="AI77" s="1"/>
  <c r="AJ77" s="1"/>
  <c r="AK77" s="1"/>
  <c r="AL77" s="1"/>
  <c r="AM77" s="1"/>
  <c r="AN77" s="1"/>
  <c r="AO77" s="1"/>
  <c r="AP77" s="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AO75"/>
  <c r="AK75"/>
  <c r="AG75"/>
  <c r="AC75"/>
  <c r="Y75"/>
  <c r="U75"/>
  <c r="Q75"/>
  <c r="M75"/>
  <c r="I75"/>
  <c r="C75"/>
  <c r="C92" i="31"/>
  <c r="C91"/>
  <c r="C90"/>
  <c r="D80"/>
  <c r="E80" s="1"/>
  <c r="F80" s="1"/>
  <c r="G80" s="1"/>
  <c r="H80" s="1"/>
  <c r="I80" s="1"/>
  <c r="J80" s="1"/>
  <c r="K80" s="1"/>
  <c r="L80" s="1"/>
  <c r="M80" s="1"/>
  <c r="N80" s="1"/>
  <c r="O80" s="1"/>
  <c r="P80" s="1"/>
  <c r="Q80" s="1"/>
  <c r="R80" s="1"/>
  <c r="S80" s="1"/>
  <c r="T80" s="1"/>
  <c r="U80" s="1"/>
  <c r="V80" s="1"/>
  <c r="W80" s="1"/>
  <c r="X80" s="1"/>
  <c r="Y80" s="1"/>
  <c r="Z80" s="1"/>
  <c r="AA80" s="1"/>
  <c r="AB80" s="1"/>
  <c r="AC80" s="1"/>
  <c r="AD80" s="1"/>
  <c r="AE80" s="1"/>
  <c r="AF80" s="1"/>
  <c r="AG80" s="1"/>
  <c r="AH80" s="1"/>
  <c r="AI80" s="1"/>
  <c r="AJ80" s="1"/>
  <c r="AK80" s="1"/>
  <c r="AL80" s="1"/>
  <c r="AM80" s="1"/>
  <c r="AN80" s="1"/>
  <c r="AO80" s="1"/>
  <c r="AP80" s="1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86" i="30"/>
  <c r="C85"/>
  <c r="C84"/>
  <c r="D61"/>
  <c r="E61" s="1"/>
  <c r="F61" s="1"/>
  <c r="G61" s="1"/>
  <c r="H61" s="1"/>
  <c r="I61" s="1"/>
  <c r="J61" s="1"/>
  <c r="K61" s="1"/>
  <c r="L61" s="1"/>
  <c r="M61" s="1"/>
  <c r="N61" s="1"/>
  <c r="O61" s="1"/>
  <c r="P61" s="1"/>
  <c r="Q61" s="1"/>
  <c r="R61" s="1"/>
  <c r="S61" s="1"/>
  <c r="T61" s="1"/>
  <c r="U61" s="1"/>
  <c r="V61" s="1"/>
  <c r="W61" s="1"/>
  <c r="X61" s="1"/>
  <c r="Y61" s="1"/>
  <c r="Z61" s="1"/>
  <c r="AA61" s="1"/>
  <c r="AB61" s="1"/>
  <c r="AC61" s="1"/>
  <c r="AD61" s="1"/>
  <c r="AE61" s="1"/>
  <c r="AF61" s="1"/>
  <c r="AG61" s="1"/>
  <c r="AH61" s="1"/>
  <c r="AI61" s="1"/>
  <c r="AJ61" s="1"/>
  <c r="AK61" s="1"/>
  <c r="AL61" s="1"/>
  <c r="AM61" s="1"/>
  <c r="AN61" s="1"/>
  <c r="AO61" s="1"/>
  <c r="AP61" s="1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97" i="29"/>
  <c r="C96"/>
  <c r="C95"/>
  <c r="D72"/>
  <c r="E72" s="1"/>
  <c r="F72" s="1"/>
  <c r="G72" s="1"/>
  <c r="H72" s="1"/>
  <c r="I72" s="1"/>
  <c r="J72" s="1"/>
  <c r="K72" s="1"/>
  <c r="L72" s="1"/>
  <c r="M72" s="1"/>
  <c r="N72" s="1"/>
  <c r="O72" s="1"/>
  <c r="P72" s="1"/>
  <c r="Q72" s="1"/>
  <c r="R72" s="1"/>
  <c r="S72" s="1"/>
  <c r="T72" s="1"/>
  <c r="U72" s="1"/>
  <c r="V72" s="1"/>
  <c r="W72" s="1"/>
  <c r="X72" s="1"/>
  <c r="Y72" s="1"/>
  <c r="Z72" s="1"/>
  <c r="AA72" s="1"/>
  <c r="AB72" s="1"/>
  <c r="AC72" s="1"/>
  <c r="AD72" s="1"/>
  <c r="AE72" s="1"/>
  <c r="AF72" s="1"/>
  <c r="AG72" s="1"/>
  <c r="AH72" s="1"/>
  <c r="AI72" s="1"/>
  <c r="AJ72" s="1"/>
  <c r="AK72" s="1"/>
  <c r="AL72" s="1"/>
  <c r="AM72" s="1"/>
  <c r="AN72" s="1"/>
  <c r="AO72" s="1"/>
  <c r="AP72" s="1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AO70"/>
  <c r="AM70"/>
  <c r="AK70"/>
  <c r="AI70"/>
  <c r="AG70"/>
  <c r="AE70"/>
  <c r="AC70"/>
  <c r="AA70"/>
  <c r="Y70"/>
  <c r="W70"/>
  <c r="U70"/>
  <c r="S70"/>
  <c r="Q70"/>
  <c r="O70"/>
  <c r="M70"/>
  <c r="K70"/>
  <c r="I70"/>
  <c r="G70"/>
  <c r="E70"/>
  <c r="AV331" i="28"/>
  <c r="AW331"/>
  <c r="AX331"/>
  <c r="AY331"/>
  <c r="AZ331"/>
  <c r="BA331"/>
  <c r="BB331"/>
  <c r="BC331"/>
  <c r="BD331"/>
  <c r="BE331"/>
  <c r="BF331"/>
  <c r="BG331"/>
  <c r="BH331"/>
  <c r="BI331"/>
  <c r="BJ331"/>
  <c r="BK331"/>
  <c r="BL331"/>
  <c r="BM331"/>
  <c r="BN331"/>
  <c r="BO331"/>
  <c r="BP331"/>
  <c r="BQ331"/>
  <c r="BR331"/>
  <c r="BS331"/>
  <c r="BT331"/>
  <c r="BU331"/>
  <c r="BV331"/>
  <c r="BW331"/>
  <c r="BX331"/>
  <c r="BY331"/>
  <c r="BZ331"/>
  <c r="CA331"/>
  <c r="CB331"/>
  <c r="CC331"/>
  <c r="CD331"/>
  <c r="CE331"/>
  <c r="CF331"/>
  <c r="CG331"/>
  <c r="CH331"/>
  <c r="AU331"/>
  <c r="AV287"/>
  <c r="AW287"/>
  <c r="AX287"/>
  <c r="AY287"/>
  <c r="AZ287"/>
  <c r="BA287"/>
  <c r="BB287"/>
  <c r="BC287"/>
  <c r="BD287"/>
  <c r="BE287"/>
  <c r="BF287"/>
  <c r="BG287"/>
  <c r="BH287"/>
  <c r="BI287"/>
  <c r="BJ287"/>
  <c r="BK287"/>
  <c r="BL287"/>
  <c r="BM287"/>
  <c r="BN287"/>
  <c r="BO287"/>
  <c r="BQ287"/>
  <c r="BR287"/>
  <c r="BS287"/>
  <c r="BT287"/>
  <c r="BU287"/>
  <c r="BV287"/>
  <c r="BW287"/>
  <c r="BX287"/>
  <c r="BZ287"/>
  <c r="CA287"/>
  <c r="CB287"/>
  <c r="CC287"/>
  <c r="CD287"/>
  <c r="CE287"/>
  <c r="CF287"/>
  <c r="CG287"/>
  <c r="CH287"/>
  <c r="AU287"/>
  <c r="AQ506"/>
  <c r="AQ505"/>
  <c r="AQ504"/>
  <c r="AQ503"/>
  <c r="AQ502"/>
  <c r="AQ500"/>
  <c r="AQ499"/>
  <c r="AQ498"/>
  <c r="AQ497"/>
  <c r="AQ496"/>
  <c r="AQ495"/>
  <c r="AQ494"/>
  <c r="AQ493"/>
  <c r="AQ492"/>
  <c r="AQ491"/>
  <c r="AQ490"/>
  <c r="AQ489"/>
  <c r="AQ488"/>
  <c r="AQ487"/>
  <c r="AQ485"/>
  <c r="AQ484"/>
  <c r="AQ483"/>
  <c r="AQ482"/>
  <c r="AQ481"/>
  <c r="AQ480"/>
  <c r="AQ479"/>
  <c r="AQ478"/>
  <c r="AQ477"/>
  <c r="AQ476"/>
  <c r="AQ475"/>
  <c r="AQ474"/>
  <c r="AQ473"/>
  <c r="AQ472"/>
  <c r="AQ471"/>
  <c r="AQ462"/>
  <c r="AQ461"/>
  <c r="AQ460"/>
  <c r="AQ459"/>
  <c r="AQ458"/>
  <c r="AQ456"/>
  <c r="AQ455"/>
  <c r="AQ454"/>
  <c r="AQ453"/>
  <c r="AQ452"/>
  <c r="AQ451"/>
  <c r="AQ450"/>
  <c r="AQ449"/>
  <c r="AQ448"/>
  <c r="AQ447"/>
  <c r="AQ446"/>
  <c r="AQ445"/>
  <c r="AQ444"/>
  <c r="AQ443"/>
  <c r="AQ441"/>
  <c r="AQ440"/>
  <c r="AQ439"/>
  <c r="AQ438"/>
  <c r="AQ437"/>
  <c r="AQ436"/>
  <c r="AQ435"/>
  <c r="AQ434"/>
  <c r="AQ433"/>
  <c r="AQ432"/>
  <c r="AQ431"/>
  <c r="AQ430"/>
  <c r="AQ429"/>
  <c r="AQ428"/>
  <c r="AQ427"/>
  <c r="AQ418"/>
  <c r="AQ48" i="38" s="1"/>
  <c r="AQ417" i="28"/>
  <c r="AQ47" i="38" s="1"/>
  <c r="AQ416" i="28"/>
  <c r="AQ46" i="38" s="1"/>
  <c r="AQ415" i="28"/>
  <c r="AQ45" i="38" s="1"/>
  <c r="AQ414" i="28"/>
  <c r="AQ44" i="38" s="1"/>
  <c r="AQ412" i="28"/>
  <c r="AQ42" i="38" s="1"/>
  <c r="AE113" s="1"/>
  <c r="AQ411" i="28"/>
  <c r="AQ41" i="38" s="1"/>
  <c r="AQ410" i="28"/>
  <c r="AQ40" i="38" s="1"/>
  <c r="AQ409" i="28"/>
  <c r="AQ39" i="38" s="1"/>
  <c r="AQ408" i="28"/>
  <c r="AQ38" i="38" s="1"/>
  <c r="AQ407" i="28"/>
  <c r="AQ37" i="38" s="1"/>
  <c r="AQ406" i="28"/>
  <c r="AQ36" i="38" s="1"/>
  <c r="AQ405" i="28"/>
  <c r="AQ35" i="38" s="1"/>
  <c r="AQ404" i="28"/>
  <c r="AQ34" i="38" s="1"/>
  <c r="AQ403" i="28"/>
  <c r="AQ33" i="38" s="1"/>
  <c r="AQ402" i="28"/>
  <c r="AQ32" i="38" s="1"/>
  <c r="AQ401" i="28"/>
  <c r="AQ31" i="38" s="1"/>
  <c r="AQ400" i="28"/>
  <c r="AQ30" i="38" s="1"/>
  <c r="AQ399" i="28"/>
  <c r="AQ29" i="38" s="1"/>
  <c r="AQ397" i="28"/>
  <c r="AQ27" i="38" s="1"/>
  <c r="AQ396" i="28"/>
  <c r="AQ26" i="38" s="1"/>
  <c r="AQ395" i="28"/>
  <c r="AQ25" i="38" s="1"/>
  <c r="AQ394" i="28"/>
  <c r="AQ24" i="38" s="1"/>
  <c r="AQ393" i="28"/>
  <c r="AQ23" i="38" s="1"/>
  <c r="AQ392" i="28"/>
  <c r="AQ22" i="38" s="1"/>
  <c r="AQ391" i="28"/>
  <c r="AQ21" i="38" s="1"/>
  <c r="AQ390" i="28"/>
  <c r="AQ20" i="38" s="1"/>
  <c r="AQ389" i="28"/>
  <c r="AQ19" i="38" s="1"/>
  <c r="AQ388" i="28"/>
  <c r="AQ18" i="38" s="1"/>
  <c r="AQ387" i="28"/>
  <c r="AQ17" i="38" s="1"/>
  <c r="AQ386" i="28"/>
  <c r="AQ16" i="38" s="1"/>
  <c r="AQ385" i="28"/>
  <c r="AQ15" i="38" s="1"/>
  <c r="AQ384" i="28"/>
  <c r="AQ14" i="38" s="1"/>
  <c r="AQ383" i="28"/>
  <c r="AQ374"/>
  <c r="AQ373"/>
  <c r="AQ372"/>
  <c r="AQ371"/>
  <c r="AQ370"/>
  <c r="AQ368"/>
  <c r="AQ367"/>
  <c r="AQ366"/>
  <c r="AQ365"/>
  <c r="AQ364"/>
  <c r="AQ363"/>
  <c r="AQ362"/>
  <c r="AQ361"/>
  <c r="AQ360"/>
  <c r="AQ359"/>
  <c r="AQ358"/>
  <c r="AQ357"/>
  <c r="AQ356"/>
  <c r="AQ355"/>
  <c r="AQ353"/>
  <c r="AQ352"/>
  <c r="AQ351"/>
  <c r="AQ350"/>
  <c r="AQ349"/>
  <c r="AQ348"/>
  <c r="AQ347"/>
  <c r="AQ346"/>
  <c r="AQ345"/>
  <c r="AQ344"/>
  <c r="AQ343"/>
  <c r="AQ342"/>
  <c r="AQ341"/>
  <c r="AQ340"/>
  <c r="AQ339"/>
  <c r="AQ330"/>
  <c r="AQ329"/>
  <c r="AQ328"/>
  <c r="AQ327"/>
  <c r="AQ326"/>
  <c r="AQ324"/>
  <c r="AQ323"/>
  <c r="AQ322"/>
  <c r="AQ321"/>
  <c r="AQ320"/>
  <c r="AQ319"/>
  <c r="AQ318"/>
  <c r="AQ317"/>
  <c r="AQ316"/>
  <c r="AQ315"/>
  <c r="AQ314"/>
  <c r="AQ313"/>
  <c r="AQ312"/>
  <c r="AQ311"/>
  <c r="AQ309"/>
  <c r="AQ308"/>
  <c r="AQ307"/>
  <c r="AQ306"/>
  <c r="AQ305"/>
  <c r="AQ304"/>
  <c r="AQ303"/>
  <c r="AQ302"/>
  <c r="AQ301"/>
  <c r="AQ300"/>
  <c r="AQ299"/>
  <c r="AQ298"/>
  <c r="AQ297"/>
  <c r="AQ296"/>
  <c r="AQ295"/>
  <c r="AQ282"/>
  <c r="AQ283"/>
  <c r="AQ284"/>
  <c r="AQ285"/>
  <c r="AQ286"/>
  <c r="BY196"/>
  <c r="BZ196"/>
  <c r="CA196"/>
  <c r="CB196"/>
  <c r="CC196"/>
  <c r="CD196"/>
  <c r="CE196"/>
  <c r="CF196"/>
  <c r="CG196"/>
  <c r="CH196"/>
  <c r="BY207"/>
  <c r="BZ207"/>
  <c r="CA207"/>
  <c r="CB207"/>
  <c r="CC207"/>
  <c r="CD207"/>
  <c r="CE207"/>
  <c r="CF207"/>
  <c r="CG207"/>
  <c r="CH207"/>
  <c r="BY208"/>
  <c r="BZ208"/>
  <c r="CA208"/>
  <c r="CB208"/>
  <c r="CC208"/>
  <c r="CD208"/>
  <c r="CE208"/>
  <c r="CF208"/>
  <c r="CG208"/>
  <c r="CH208"/>
  <c r="BY215"/>
  <c r="BZ215"/>
  <c r="CA215"/>
  <c r="CB215"/>
  <c r="CC215"/>
  <c r="CD215"/>
  <c r="CE215"/>
  <c r="CF215"/>
  <c r="CG215"/>
  <c r="CH215"/>
  <c r="BY222"/>
  <c r="BZ222"/>
  <c r="CA222"/>
  <c r="CB222"/>
  <c r="CC222"/>
  <c r="CD222"/>
  <c r="CE222"/>
  <c r="CF222"/>
  <c r="CG222"/>
  <c r="CH222"/>
  <c r="BY223"/>
  <c r="BZ223"/>
  <c r="CA223"/>
  <c r="CB223"/>
  <c r="CC223"/>
  <c r="CD223"/>
  <c r="CE223"/>
  <c r="CF223"/>
  <c r="CG223"/>
  <c r="CH223"/>
  <c r="BY229"/>
  <c r="BZ229"/>
  <c r="CA229"/>
  <c r="CB229"/>
  <c r="CC229"/>
  <c r="CD229"/>
  <c r="CE229"/>
  <c r="CF229"/>
  <c r="CG229"/>
  <c r="CH229"/>
  <c r="BY235"/>
  <c r="BZ235"/>
  <c r="CA235"/>
  <c r="CB235"/>
  <c r="CC235"/>
  <c r="CD235"/>
  <c r="CE235"/>
  <c r="CF235"/>
  <c r="CG235"/>
  <c r="CH235"/>
  <c r="BY236"/>
  <c r="BZ236"/>
  <c r="CA236"/>
  <c r="CB236"/>
  <c r="CC236"/>
  <c r="CD236"/>
  <c r="CE236"/>
  <c r="CF236"/>
  <c r="CG236"/>
  <c r="CH236"/>
  <c r="BY238"/>
  <c r="BZ238"/>
  <c r="CA238"/>
  <c r="CB238"/>
  <c r="CC238"/>
  <c r="CD238"/>
  <c r="CE238"/>
  <c r="CF238"/>
  <c r="CG238"/>
  <c r="CH238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AU196"/>
  <c r="AV196"/>
  <c r="AW196"/>
  <c r="AX196"/>
  <c r="AY196"/>
  <c r="AZ196"/>
  <c r="BA196"/>
  <c r="BB196"/>
  <c r="BC196"/>
  <c r="BD196"/>
  <c r="AU207"/>
  <c r="AV207"/>
  <c r="AW207"/>
  <c r="AX207"/>
  <c r="AY207"/>
  <c r="AZ207"/>
  <c r="BA207"/>
  <c r="BB207"/>
  <c r="BC207"/>
  <c r="BD207"/>
  <c r="AU208"/>
  <c r="AV208"/>
  <c r="AW208"/>
  <c r="AX208"/>
  <c r="AY208"/>
  <c r="AZ208"/>
  <c r="BA208"/>
  <c r="BB208"/>
  <c r="BC208"/>
  <c r="BD208"/>
  <c r="AU215"/>
  <c r="AV215"/>
  <c r="AW215"/>
  <c r="AX215"/>
  <c r="AY215"/>
  <c r="AZ215"/>
  <c r="BA215"/>
  <c r="BB215"/>
  <c r="BC215"/>
  <c r="BD215"/>
  <c r="AU222"/>
  <c r="AV222"/>
  <c r="AW222"/>
  <c r="AX222"/>
  <c r="AY222"/>
  <c r="AZ222"/>
  <c r="BA222"/>
  <c r="BB222"/>
  <c r="BC222"/>
  <c r="BD222"/>
  <c r="AU223"/>
  <c r="AV223"/>
  <c r="AW223"/>
  <c r="AX223"/>
  <c r="AY223"/>
  <c r="AZ223"/>
  <c r="BA223"/>
  <c r="BB223"/>
  <c r="BC223"/>
  <c r="BD223"/>
  <c r="AU229"/>
  <c r="AV229"/>
  <c r="AW229"/>
  <c r="AX229"/>
  <c r="AY229"/>
  <c r="AZ229"/>
  <c r="BA229"/>
  <c r="BB229"/>
  <c r="BC229"/>
  <c r="BD229"/>
  <c r="AU235"/>
  <c r="AV235"/>
  <c r="AW235"/>
  <c r="AX235"/>
  <c r="AY235"/>
  <c r="AZ235"/>
  <c r="BA235"/>
  <c r="BB235"/>
  <c r="BC235"/>
  <c r="BD235"/>
  <c r="AU236"/>
  <c r="AV236"/>
  <c r="AW236"/>
  <c r="AX236"/>
  <c r="AY236"/>
  <c r="AZ236"/>
  <c r="BA236"/>
  <c r="BB236"/>
  <c r="BC236"/>
  <c r="BD236"/>
  <c r="AU238"/>
  <c r="AV238"/>
  <c r="AW238"/>
  <c r="AX238"/>
  <c r="AY238"/>
  <c r="AZ238"/>
  <c r="BA238"/>
  <c r="BB238"/>
  <c r="BC238"/>
  <c r="BD238"/>
  <c r="BE238"/>
  <c r="BE196"/>
  <c r="BF196"/>
  <c r="BG196"/>
  <c r="BH196"/>
  <c r="BI196"/>
  <c r="BJ196"/>
  <c r="BK196"/>
  <c r="BL196"/>
  <c r="BM196"/>
  <c r="BN196"/>
  <c r="BO196"/>
  <c r="BP196"/>
  <c r="BQ196"/>
  <c r="BR196"/>
  <c r="BS196"/>
  <c r="BT196"/>
  <c r="BU196"/>
  <c r="BV196"/>
  <c r="BW196"/>
  <c r="BE207"/>
  <c r="BF207"/>
  <c r="BG207"/>
  <c r="BH207"/>
  <c r="BI207"/>
  <c r="BJ207"/>
  <c r="BK207"/>
  <c r="BL207"/>
  <c r="BM207"/>
  <c r="BN207"/>
  <c r="BO207"/>
  <c r="BP207"/>
  <c r="BQ207"/>
  <c r="BR207"/>
  <c r="BS207"/>
  <c r="BT207"/>
  <c r="BU207"/>
  <c r="BV207"/>
  <c r="BW207"/>
  <c r="BE208"/>
  <c r="BF208"/>
  <c r="BG208"/>
  <c r="BH208"/>
  <c r="BI208"/>
  <c r="BJ208"/>
  <c r="BK208"/>
  <c r="BL208"/>
  <c r="BM208"/>
  <c r="BN208"/>
  <c r="BO208"/>
  <c r="BP208"/>
  <c r="BQ208"/>
  <c r="BR208"/>
  <c r="BS208"/>
  <c r="BT208"/>
  <c r="BU208"/>
  <c r="BV208"/>
  <c r="BW208"/>
  <c r="BE215"/>
  <c r="BF215"/>
  <c r="BG215"/>
  <c r="BH215"/>
  <c r="BI215"/>
  <c r="BJ215"/>
  <c r="BK215"/>
  <c r="BL215"/>
  <c r="BM215"/>
  <c r="BN215"/>
  <c r="BO215"/>
  <c r="BP215"/>
  <c r="BQ215"/>
  <c r="BR215"/>
  <c r="BS215"/>
  <c r="BT215"/>
  <c r="BU215"/>
  <c r="BV215"/>
  <c r="BW215"/>
  <c r="BE222"/>
  <c r="BF222"/>
  <c r="BG222"/>
  <c r="BH222"/>
  <c r="BI222"/>
  <c r="BJ222"/>
  <c r="BK222"/>
  <c r="BL222"/>
  <c r="BM222"/>
  <c r="BN222"/>
  <c r="BO222"/>
  <c r="BP222"/>
  <c r="BQ222"/>
  <c r="BR222"/>
  <c r="BS222"/>
  <c r="BT222"/>
  <c r="BU222"/>
  <c r="BV222"/>
  <c r="BW222"/>
  <c r="BE223"/>
  <c r="BF223"/>
  <c r="BG223"/>
  <c r="BH223"/>
  <c r="BI223"/>
  <c r="BJ223"/>
  <c r="BK223"/>
  <c r="BL223"/>
  <c r="BM223"/>
  <c r="BN223"/>
  <c r="BO223"/>
  <c r="BP223"/>
  <c r="BQ223"/>
  <c r="BR223"/>
  <c r="BS223"/>
  <c r="BT223"/>
  <c r="BU223"/>
  <c r="BV223"/>
  <c r="BW223"/>
  <c r="BE229"/>
  <c r="BF229"/>
  <c r="BG229"/>
  <c r="BH229"/>
  <c r="BI229"/>
  <c r="BJ229"/>
  <c r="BK229"/>
  <c r="BL229"/>
  <c r="BM229"/>
  <c r="BN229"/>
  <c r="BO229"/>
  <c r="BP229"/>
  <c r="BQ229"/>
  <c r="BR229"/>
  <c r="BS229"/>
  <c r="BT229"/>
  <c r="BU229"/>
  <c r="BV229"/>
  <c r="BW229"/>
  <c r="BE235"/>
  <c r="BF235"/>
  <c r="BG235"/>
  <c r="BH235"/>
  <c r="BI235"/>
  <c r="BJ235"/>
  <c r="BK235"/>
  <c r="BL235"/>
  <c r="BM235"/>
  <c r="BN235"/>
  <c r="BO235"/>
  <c r="BP235"/>
  <c r="BQ235"/>
  <c r="BR235"/>
  <c r="BS235"/>
  <c r="BT235"/>
  <c r="BU235"/>
  <c r="BV235"/>
  <c r="BW235"/>
  <c r="BE236"/>
  <c r="BF236"/>
  <c r="BG236"/>
  <c r="BH236"/>
  <c r="BI236"/>
  <c r="BJ236"/>
  <c r="BK236"/>
  <c r="BL236"/>
  <c r="BM236"/>
  <c r="BN236"/>
  <c r="BO236"/>
  <c r="BP236"/>
  <c r="BQ236"/>
  <c r="BR236"/>
  <c r="BS236"/>
  <c r="BT236"/>
  <c r="BU236"/>
  <c r="BV236"/>
  <c r="BW236"/>
  <c r="BF238"/>
  <c r="BG238"/>
  <c r="BH238"/>
  <c r="BI238"/>
  <c r="BJ238"/>
  <c r="BK238"/>
  <c r="BL238"/>
  <c r="BM238"/>
  <c r="BN238"/>
  <c r="BO238"/>
  <c r="BP238"/>
  <c r="BQ238"/>
  <c r="BR238"/>
  <c r="BS238"/>
  <c r="BT238"/>
  <c r="BU238"/>
  <c r="BV238"/>
  <c r="BW238"/>
  <c r="BX238"/>
  <c r="BX236"/>
  <c r="BX235"/>
  <c r="BX229"/>
  <c r="BX223"/>
  <c r="BX222"/>
  <c r="BX215"/>
  <c r="BX208"/>
  <c r="BX207"/>
  <c r="BX196"/>
  <c r="BU117"/>
  <c r="BV117"/>
  <c r="BW117"/>
  <c r="BX117"/>
  <c r="BY117"/>
  <c r="BZ117"/>
  <c r="CA117"/>
  <c r="CB117"/>
  <c r="CC117"/>
  <c r="CD117"/>
  <c r="CE117"/>
  <c r="CF117"/>
  <c r="CG117"/>
  <c r="CH117"/>
  <c r="BU118"/>
  <c r="BV118"/>
  <c r="BW118"/>
  <c r="BX118"/>
  <c r="BY118"/>
  <c r="BZ118"/>
  <c r="CA118"/>
  <c r="CB118"/>
  <c r="CC118"/>
  <c r="CD118"/>
  <c r="CE118"/>
  <c r="CF118"/>
  <c r="CG118"/>
  <c r="CH118"/>
  <c r="BU122"/>
  <c r="BV122"/>
  <c r="BW122"/>
  <c r="BX122"/>
  <c r="BY122"/>
  <c r="BZ122"/>
  <c r="CA122"/>
  <c r="CB122"/>
  <c r="CC122"/>
  <c r="CD122"/>
  <c r="CE122"/>
  <c r="CF122"/>
  <c r="CG122"/>
  <c r="CH122"/>
  <c r="BU129"/>
  <c r="BV129"/>
  <c r="BW129"/>
  <c r="BX129"/>
  <c r="BY129"/>
  <c r="BZ129"/>
  <c r="CA129"/>
  <c r="CB129"/>
  <c r="CC129"/>
  <c r="CD129"/>
  <c r="CE129"/>
  <c r="CF129"/>
  <c r="CG129"/>
  <c r="CH129"/>
  <c r="BU133"/>
  <c r="BV133"/>
  <c r="BW133"/>
  <c r="BX133"/>
  <c r="BY133"/>
  <c r="BZ133"/>
  <c r="CA133"/>
  <c r="CB133"/>
  <c r="CC133"/>
  <c r="CD133"/>
  <c r="CE133"/>
  <c r="CF133"/>
  <c r="CG133"/>
  <c r="CH133"/>
  <c r="BU137"/>
  <c r="BV137"/>
  <c r="BW137"/>
  <c r="BX137"/>
  <c r="BY137"/>
  <c r="BZ137"/>
  <c r="CA137"/>
  <c r="CB137"/>
  <c r="CC137"/>
  <c r="CD137"/>
  <c r="CE137"/>
  <c r="CF137"/>
  <c r="CG137"/>
  <c r="CH137"/>
  <c r="BU145"/>
  <c r="BV145"/>
  <c r="BW145"/>
  <c r="BX145"/>
  <c r="BY145"/>
  <c r="BZ145"/>
  <c r="CA145"/>
  <c r="CB145"/>
  <c r="CC145"/>
  <c r="CD145"/>
  <c r="CE145"/>
  <c r="CF145"/>
  <c r="CG145"/>
  <c r="CH145"/>
  <c r="BU148"/>
  <c r="BV148"/>
  <c r="BW148"/>
  <c r="BX148"/>
  <c r="BY148"/>
  <c r="BZ148"/>
  <c r="CA148"/>
  <c r="CB148"/>
  <c r="CC148"/>
  <c r="CD148"/>
  <c r="CE148"/>
  <c r="CF148"/>
  <c r="CG148"/>
  <c r="CH148"/>
  <c r="BU149"/>
  <c r="BV149"/>
  <c r="BW149"/>
  <c r="BX149"/>
  <c r="BY149"/>
  <c r="BZ149"/>
  <c r="CA149"/>
  <c r="CB149"/>
  <c r="CC149"/>
  <c r="CD149"/>
  <c r="CE149"/>
  <c r="CF149"/>
  <c r="CG149"/>
  <c r="CH149"/>
  <c r="BU152"/>
  <c r="BV152"/>
  <c r="BW152"/>
  <c r="BX152"/>
  <c r="BY152"/>
  <c r="BZ152"/>
  <c r="CA152"/>
  <c r="CB152"/>
  <c r="CC152"/>
  <c r="CD152"/>
  <c r="CE152"/>
  <c r="CF152"/>
  <c r="CG152"/>
  <c r="CH152"/>
  <c r="BU155"/>
  <c r="BV155"/>
  <c r="BW155"/>
  <c r="BX155"/>
  <c r="BY155"/>
  <c r="BZ155"/>
  <c r="CA155"/>
  <c r="CB155"/>
  <c r="CC155"/>
  <c r="CD155"/>
  <c r="CE155"/>
  <c r="CF155"/>
  <c r="CG155"/>
  <c r="CH155"/>
  <c r="BU162"/>
  <c r="BV162"/>
  <c r="BW162"/>
  <c r="BX162"/>
  <c r="BY162"/>
  <c r="BZ162"/>
  <c r="CA162"/>
  <c r="CB162"/>
  <c r="CC162"/>
  <c r="CD162"/>
  <c r="CE162"/>
  <c r="CF162"/>
  <c r="CG162"/>
  <c r="CH162"/>
  <c r="BU163"/>
  <c r="BV163"/>
  <c r="BW163"/>
  <c r="BX163"/>
  <c r="BY163"/>
  <c r="BZ163"/>
  <c r="CA163"/>
  <c r="CB163"/>
  <c r="CC163"/>
  <c r="CD163"/>
  <c r="CE163"/>
  <c r="CF163"/>
  <c r="CG163"/>
  <c r="CH163"/>
  <c r="BU168"/>
  <c r="BV168"/>
  <c r="BW168"/>
  <c r="BX168"/>
  <c r="BY168"/>
  <c r="BZ168"/>
  <c r="CA168"/>
  <c r="CB168"/>
  <c r="CC168"/>
  <c r="CD168"/>
  <c r="CE168"/>
  <c r="CF168"/>
  <c r="CG168"/>
  <c r="CH168"/>
  <c r="BU171"/>
  <c r="BV171"/>
  <c r="BW171"/>
  <c r="BX171"/>
  <c r="BY171"/>
  <c r="BZ171"/>
  <c r="CA171"/>
  <c r="CB171"/>
  <c r="CC171"/>
  <c r="CD171"/>
  <c r="CE171"/>
  <c r="CF171"/>
  <c r="CG171"/>
  <c r="CH171"/>
  <c r="BU177"/>
  <c r="BV177"/>
  <c r="BW177"/>
  <c r="BX177"/>
  <c r="BY177"/>
  <c r="BZ177"/>
  <c r="CA177"/>
  <c r="CB177"/>
  <c r="CC177"/>
  <c r="CD177"/>
  <c r="CE177"/>
  <c r="CF177"/>
  <c r="CG177"/>
  <c r="CH177"/>
  <c r="BU178"/>
  <c r="BV178"/>
  <c r="BW178"/>
  <c r="BX178"/>
  <c r="BY178"/>
  <c r="BZ178"/>
  <c r="CA178"/>
  <c r="CB178"/>
  <c r="CC178"/>
  <c r="CD178"/>
  <c r="CE178"/>
  <c r="CF178"/>
  <c r="CG178"/>
  <c r="CH178"/>
  <c r="AU178"/>
  <c r="AU117"/>
  <c r="AV117"/>
  <c r="AW117"/>
  <c r="AX117"/>
  <c r="AY117"/>
  <c r="AZ117"/>
  <c r="BA117"/>
  <c r="BB117"/>
  <c r="BC117"/>
  <c r="BD117"/>
  <c r="AU118"/>
  <c r="AV118"/>
  <c r="AW118"/>
  <c r="AX118"/>
  <c r="AY118"/>
  <c r="AZ118"/>
  <c r="BA118"/>
  <c r="BB118"/>
  <c r="BC118"/>
  <c r="BD118"/>
  <c r="AU122"/>
  <c r="AV122"/>
  <c r="AW122"/>
  <c r="AX122"/>
  <c r="AY122"/>
  <c r="AZ122"/>
  <c r="BA122"/>
  <c r="BB122"/>
  <c r="BC122"/>
  <c r="BD122"/>
  <c r="AU129"/>
  <c r="AV129"/>
  <c r="AW129"/>
  <c r="AX129"/>
  <c r="AY129"/>
  <c r="AZ129"/>
  <c r="BA129"/>
  <c r="BB129"/>
  <c r="BC129"/>
  <c r="BD129"/>
  <c r="AU133"/>
  <c r="AV133"/>
  <c r="AW133"/>
  <c r="AX133"/>
  <c r="AY133"/>
  <c r="AZ133"/>
  <c r="BA133"/>
  <c r="BB133"/>
  <c r="BC133"/>
  <c r="BD133"/>
  <c r="AU137"/>
  <c r="AV137"/>
  <c r="AW137"/>
  <c r="AX137"/>
  <c r="AY137"/>
  <c r="AZ137"/>
  <c r="BA137"/>
  <c r="BB137"/>
  <c r="BC137"/>
  <c r="BD137"/>
  <c r="AU145"/>
  <c r="AV145"/>
  <c r="AW145"/>
  <c r="AX145"/>
  <c r="AY145"/>
  <c r="AZ145"/>
  <c r="BA145"/>
  <c r="BB145"/>
  <c r="BC145"/>
  <c r="BD145"/>
  <c r="AU148"/>
  <c r="AV148"/>
  <c r="AW148"/>
  <c r="AX148"/>
  <c r="AY148"/>
  <c r="AZ148"/>
  <c r="BA148"/>
  <c r="BB148"/>
  <c r="BC148"/>
  <c r="BD148"/>
  <c r="AU149"/>
  <c r="AV149"/>
  <c r="AW149"/>
  <c r="AX149"/>
  <c r="AY149"/>
  <c r="AZ149"/>
  <c r="BA149"/>
  <c r="BB149"/>
  <c r="BC149"/>
  <c r="BD149"/>
  <c r="AU152"/>
  <c r="AV152"/>
  <c r="AW152"/>
  <c r="AX152"/>
  <c r="AY152"/>
  <c r="AZ152"/>
  <c r="BA152"/>
  <c r="BB152"/>
  <c r="BC152"/>
  <c r="BD152"/>
  <c r="AU155"/>
  <c r="AV155"/>
  <c r="AW155"/>
  <c r="AX155"/>
  <c r="AY155"/>
  <c r="AZ155"/>
  <c r="BA155"/>
  <c r="BB155"/>
  <c r="BC155"/>
  <c r="BD155"/>
  <c r="AU162"/>
  <c r="AV162"/>
  <c r="AW162"/>
  <c r="AX162"/>
  <c r="AY162"/>
  <c r="AZ162"/>
  <c r="BA162"/>
  <c r="BB162"/>
  <c r="BC162"/>
  <c r="BD162"/>
  <c r="AU163"/>
  <c r="AV163"/>
  <c r="AW163"/>
  <c r="AX163"/>
  <c r="AY163"/>
  <c r="AZ163"/>
  <c r="BA163"/>
  <c r="BB163"/>
  <c r="BC163"/>
  <c r="BD163"/>
  <c r="AU168"/>
  <c r="AV168"/>
  <c r="AW168"/>
  <c r="AX168"/>
  <c r="AY168"/>
  <c r="AZ168"/>
  <c r="BA168"/>
  <c r="BB168"/>
  <c r="BC168"/>
  <c r="BD168"/>
  <c r="AU171"/>
  <c r="AV171"/>
  <c r="AW171"/>
  <c r="AX171"/>
  <c r="AY171"/>
  <c r="AZ171"/>
  <c r="BA171"/>
  <c r="BB171"/>
  <c r="BC171"/>
  <c r="BD171"/>
  <c r="AU177"/>
  <c r="AV177"/>
  <c r="AW177"/>
  <c r="AX177"/>
  <c r="AY177"/>
  <c r="AZ177"/>
  <c r="BA177"/>
  <c r="BB177"/>
  <c r="BC177"/>
  <c r="BD177"/>
  <c r="AV178"/>
  <c r="AW178"/>
  <c r="AX178"/>
  <c r="AY178"/>
  <c r="AZ178"/>
  <c r="BA178"/>
  <c r="BB178"/>
  <c r="BC178"/>
  <c r="BD178"/>
  <c r="BE178"/>
  <c r="BE117"/>
  <c r="BF117"/>
  <c r="BG117"/>
  <c r="BH117"/>
  <c r="BI117"/>
  <c r="BJ117"/>
  <c r="BK117"/>
  <c r="BL117"/>
  <c r="BM117"/>
  <c r="BN117"/>
  <c r="BO117"/>
  <c r="BP117"/>
  <c r="BQ117"/>
  <c r="BR117"/>
  <c r="BS117"/>
  <c r="BE118"/>
  <c r="BF118"/>
  <c r="BG118"/>
  <c r="BH118"/>
  <c r="BI118"/>
  <c r="BJ118"/>
  <c r="BK118"/>
  <c r="BL118"/>
  <c r="BM118"/>
  <c r="BN118"/>
  <c r="BO118"/>
  <c r="BP118"/>
  <c r="BQ118"/>
  <c r="BR118"/>
  <c r="BS118"/>
  <c r="BE122"/>
  <c r="BF122"/>
  <c r="BG122"/>
  <c r="BH122"/>
  <c r="BI122"/>
  <c r="BJ122"/>
  <c r="BK122"/>
  <c r="BL122"/>
  <c r="BM122"/>
  <c r="BN122"/>
  <c r="BO122"/>
  <c r="BP122"/>
  <c r="BQ122"/>
  <c r="BR122"/>
  <c r="BS122"/>
  <c r="BE129"/>
  <c r="BF129"/>
  <c r="BG129"/>
  <c r="BH129"/>
  <c r="BI129"/>
  <c r="BJ129"/>
  <c r="BK129"/>
  <c r="BM129"/>
  <c r="BN129"/>
  <c r="BO129"/>
  <c r="BP129"/>
  <c r="BQ129"/>
  <c r="BR129"/>
  <c r="BS129"/>
  <c r="BE133"/>
  <c r="BF133"/>
  <c r="BG133"/>
  <c r="BH133"/>
  <c r="BI133"/>
  <c r="BJ133"/>
  <c r="BK133"/>
  <c r="BL133"/>
  <c r="BM133"/>
  <c r="BN133"/>
  <c r="BO133"/>
  <c r="BP133"/>
  <c r="BQ133"/>
  <c r="BR133"/>
  <c r="BS133"/>
  <c r="BE137"/>
  <c r="BF137"/>
  <c r="BG137"/>
  <c r="BH137"/>
  <c r="BI137"/>
  <c r="BJ137"/>
  <c r="BK137"/>
  <c r="BL137"/>
  <c r="BM137"/>
  <c r="BN137"/>
  <c r="BO137"/>
  <c r="BP137"/>
  <c r="BQ137"/>
  <c r="BR137"/>
  <c r="BS137"/>
  <c r="BE145"/>
  <c r="BF145"/>
  <c r="BG145"/>
  <c r="BH145"/>
  <c r="BI145"/>
  <c r="BJ145"/>
  <c r="BK145"/>
  <c r="BL145"/>
  <c r="BM145"/>
  <c r="BN145"/>
  <c r="BO145"/>
  <c r="BP145"/>
  <c r="BQ145"/>
  <c r="BR145"/>
  <c r="BS145"/>
  <c r="BE148"/>
  <c r="BF148"/>
  <c r="BG148"/>
  <c r="BH148"/>
  <c r="BI148"/>
  <c r="BJ148"/>
  <c r="BK148"/>
  <c r="BL148"/>
  <c r="BM148"/>
  <c r="BN148"/>
  <c r="BO148"/>
  <c r="BP148"/>
  <c r="BQ148"/>
  <c r="BR148"/>
  <c r="BS148"/>
  <c r="BE149"/>
  <c r="BF149"/>
  <c r="BG149"/>
  <c r="BH149"/>
  <c r="BI149"/>
  <c r="BJ149"/>
  <c r="BK149"/>
  <c r="BL149"/>
  <c r="BM149"/>
  <c r="BN149"/>
  <c r="BO149"/>
  <c r="BP149"/>
  <c r="BQ149"/>
  <c r="BR149"/>
  <c r="BS149"/>
  <c r="BE152"/>
  <c r="BF152"/>
  <c r="BG152"/>
  <c r="BH152"/>
  <c r="BI152"/>
  <c r="BJ152"/>
  <c r="BK152"/>
  <c r="BL152"/>
  <c r="BM152"/>
  <c r="BN152"/>
  <c r="BO152"/>
  <c r="BP152"/>
  <c r="BQ152"/>
  <c r="BR152"/>
  <c r="BS152"/>
  <c r="BE155"/>
  <c r="BF155"/>
  <c r="BG155"/>
  <c r="BH155"/>
  <c r="BI155"/>
  <c r="BJ155"/>
  <c r="BK155"/>
  <c r="BL155"/>
  <c r="BM155"/>
  <c r="BN155"/>
  <c r="BO155"/>
  <c r="BP155"/>
  <c r="BQ155"/>
  <c r="BR155"/>
  <c r="BS155"/>
  <c r="BE162"/>
  <c r="BF162"/>
  <c r="BG162"/>
  <c r="BH162"/>
  <c r="BI162"/>
  <c r="BJ162"/>
  <c r="BK162"/>
  <c r="BL162"/>
  <c r="BM162"/>
  <c r="BN162"/>
  <c r="BO162"/>
  <c r="BP162"/>
  <c r="BQ162"/>
  <c r="BR162"/>
  <c r="BS162"/>
  <c r="BE163"/>
  <c r="BF163"/>
  <c r="BG163"/>
  <c r="BH163"/>
  <c r="BI163"/>
  <c r="BJ163"/>
  <c r="BK163"/>
  <c r="BL163"/>
  <c r="BM163"/>
  <c r="BN163"/>
  <c r="BO163"/>
  <c r="BP163"/>
  <c r="BQ163"/>
  <c r="BR163"/>
  <c r="BS163"/>
  <c r="BE168"/>
  <c r="BF168"/>
  <c r="BG168"/>
  <c r="BH168"/>
  <c r="BI168"/>
  <c r="BJ168"/>
  <c r="BK168"/>
  <c r="BL168"/>
  <c r="BM168"/>
  <c r="BN168"/>
  <c r="BO168"/>
  <c r="BP168"/>
  <c r="BQ168"/>
  <c r="BR168"/>
  <c r="BS168"/>
  <c r="BE171"/>
  <c r="BF171"/>
  <c r="BG171"/>
  <c r="BH171"/>
  <c r="BI171"/>
  <c r="BJ171"/>
  <c r="BK171"/>
  <c r="BL171"/>
  <c r="BM171"/>
  <c r="BN171"/>
  <c r="BO171"/>
  <c r="BP171"/>
  <c r="BQ171"/>
  <c r="BR171"/>
  <c r="BS171"/>
  <c r="BE177"/>
  <c r="BF177"/>
  <c r="BG177"/>
  <c r="BH177"/>
  <c r="BI177"/>
  <c r="BJ177"/>
  <c r="BK177"/>
  <c r="BL177"/>
  <c r="BM177"/>
  <c r="BN177"/>
  <c r="BO177"/>
  <c r="BP177"/>
  <c r="BQ177"/>
  <c r="BR177"/>
  <c r="BS177"/>
  <c r="BF178"/>
  <c r="BG178"/>
  <c r="BH178"/>
  <c r="BI178"/>
  <c r="BJ178"/>
  <c r="BK178"/>
  <c r="BL178"/>
  <c r="BM178"/>
  <c r="BN178"/>
  <c r="BO178"/>
  <c r="BP178"/>
  <c r="BQ178"/>
  <c r="BR178"/>
  <c r="BS178"/>
  <c r="BT178"/>
  <c r="BT177"/>
  <c r="BT171"/>
  <c r="BT168"/>
  <c r="BT163"/>
  <c r="BT162"/>
  <c r="BT155"/>
  <c r="BT152"/>
  <c r="BT149"/>
  <c r="BT148"/>
  <c r="BT145"/>
  <c r="BT137"/>
  <c r="BT133"/>
  <c r="BT129"/>
  <c r="BT122"/>
  <c r="BT118"/>
  <c r="BT117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516" s="1"/>
  <c r="AQ103"/>
  <c r="AQ104"/>
  <c r="AQ105"/>
  <c r="AQ106"/>
  <c r="AQ107"/>
  <c r="AQ108"/>
  <c r="AQ109"/>
  <c r="AQ110"/>
  <c r="AQ6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8"/>
  <c r="BT68"/>
  <c r="BU68"/>
  <c r="BV68"/>
  <c r="BW68"/>
  <c r="BX68"/>
  <c r="BY68"/>
  <c r="BZ68"/>
  <c r="CA68"/>
  <c r="CB68"/>
  <c r="CC68"/>
  <c r="CD68"/>
  <c r="CE68"/>
  <c r="CF68"/>
  <c r="CG68"/>
  <c r="CH68"/>
  <c r="BT72"/>
  <c r="BU72"/>
  <c r="BV72"/>
  <c r="BW72"/>
  <c r="BX72"/>
  <c r="BY72"/>
  <c r="BZ72"/>
  <c r="CA72"/>
  <c r="CB72"/>
  <c r="CC72"/>
  <c r="CD72"/>
  <c r="CE72"/>
  <c r="CF72"/>
  <c r="CG72"/>
  <c r="CH72"/>
  <c r="BT74"/>
  <c r="BU74"/>
  <c r="BV74"/>
  <c r="BW74"/>
  <c r="BX74"/>
  <c r="BY74"/>
  <c r="BZ74"/>
  <c r="CA74"/>
  <c r="CB74"/>
  <c r="CC74"/>
  <c r="CD74"/>
  <c r="CE74"/>
  <c r="CF74"/>
  <c r="CG74"/>
  <c r="CH74"/>
  <c r="BT87"/>
  <c r="BU87"/>
  <c r="BV87"/>
  <c r="BW87"/>
  <c r="BX87"/>
  <c r="BY87"/>
  <c r="BZ87"/>
  <c r="CA87"/>
  <c r="CB87"/>
  <c r="CC87"/>
  <c r="CD87"/>
  <c r="CE87"/>
  <c r="CF87"/>
  <c r="CG87"/>
  <c r="CH87"/>
  <c r="BT91"/>
  <c r="BU91"/>
  <c r="BV91"/>
  <c r="BW91"/>
  <c r="BX91"/>
  <c r="BY91"/>
  <c r="BZ91"/>
  <c r="CA91"/>
  <c r="CB91"/>
  <c r="CC91"/>
  <c r="CD91"/>
  <c r="CE91"/>
  <c r="CF91"/>
  <c r="CG91"/>
  <c r="CH91"/>
  <c r="BT93"/>
  <c r="BU93"/>
  <c r="BV93"/>
  <c r="BW93"/>
  <c r="BX93"/>
  <c r="BY93"/>
  <c r="BZ93"/>
  <c r="CA93"/>
  <c r="CB93"/>
  <c r="CC93"/>
  <c r="CD93"/>
  <c r="CE93"/>
  <c r="CF93"/>
  <c r="CG93"/>
  <c r="CH93"/>
  <c r="BT94"/>
  <c r="BU94"/>
  <c r="BV94"/>
  <c r="BW94"/>
  <c r="BX94"/>
  <c r="BY94"/>
  <c r="BZ94"/>
  <c r="CA94"/>
  <c r="CB94"/>
  <c r="CC94"/>
  <c r="CD94"/>
  <c r="CE94"/>
  <c r="CF94"/>
  <c r="CG94"/>
  <c r="CH94"/>
  <c r="BT102"/>
  <c r="BU102"/>
  <c r="BV102"/>
  <c r="BW102"/>
  <c r="BX102"/>
  <c r="BY102"/>
  <c r="BZ102"/>
  <c r="CA102"/>
  <c r="CB102"/>
  <c r="CC102"/>
  <c r="CD102"/>
  <c r="CE102"/>
  <c r="CF102"/>
  <c r="CG102"/>
  <c r="CH102"/>
  <c r="BT105"/>
  <c r="BU105"/>
  <c r="BV105"/>
  <c r="BW105"/>
  <c r="BX105"/>
  <c r="BY105"/>
  <c r="BZ105"/>
  <c r="CA105"/>
  <c r="CB105"/>
  <c r="CC105"/>
  <c r="CD105"/>
  <c r="CE105"/>
  <c r="CF105"/>
  <c r="CG105"/>
  <c r="CH105"/>
  <c r="BT110"/>
  <c r="BU110"/>
  <c r="BV110"/>
  <c r="BW110"/>
  <c r="BX110"/>
  <c r="BY110"/>
  <c r="BZ110"/>
  <c r="CA110"/>
  <c r="CB110"/>
  <c r="CC110"/>
  <c r="CD110"/>
  <c r="CE110"/>
  <c r="CF110"/>
  <c r="CG110"/>
  <c r="CH110"/>
  <c r="AU94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N68"/>
  <c r="BO68"/>
  <c r="BP68"/>
  <c r="BQ68"/>
  <c r="BR68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N102"/>
  <c r="BO102"/>
  <c r="BP102"/>
  <c r="BQ102"/>
  <c r="BR102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N105"/>
  <c r="BO105"/>
  <c r="BP105"/>
  <c r="BQ105"/>
  <c r="BR105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N110"/>
  <c r="BO110"/>
  <c r="BP110"/>
  <c r="BQ110"/>
  <c r="BR110"/>
  <c r="BS94"/>
  <c r="BS68"/>
  <c r="BS110"/>
  <c r="BS105"/>
  <c r="BS102"/>
  <c r="BS93"/>
  <c r="BS91"/>
  <c r="BS87"/>
  <c r="BS74"/>
  <c r="BS72"/>
  <c r="BZ8"/>
  <c r="CA8"/>
  <c r="CB8"/>
  <c r="CC8"/>
  <c r="CD8"/>
  <c r="CE8"/>
  <c r="CF8"/>
  <c r="CG8"/>
  <c r="CH8"/>
  <c r="BZ9"/>
  <c r="CA9"/>
  <c r="CB9"/>
  <c r="CC9"/>
  <c r="CD9"/>
  <c r="CE9"/>
  <c r="CF9"/>
  <c r="CG9"/>
  <c r="CH9"/>
  <c r="BZ13"/>
  <c r="CA13"/>
  <c r="CB13"/>
  <c r="CC13"/>
  <c r="CD13"/>
  <c r="CE13"/>
  <c r="CF13"/>
  <c r="CG13"/>
  <c r="CH13"/>
  <c r="BZ17"/>
  <c r="CA17"/>
  <c r="CB17"/>
  <c r="CC17"/>
  <c r="CD17"/>
  <c r="CE17"/>
  <c r="CF17"/>
  <c r="CG17"/>
  <c r="CH17"/>
  <c r="BZ20"/>
  <c r="CA20"/>
  <c r="CB20"/>
  <c r="CC20"/>
  <c r="CD20"/>
  <c r="CE20"/>
  <c r="CF20"/>
  <c r="CG20"/>
  <c r="CH20"/>
  <c r="BZ23"/>
  <c r="CA23"/>
  <c r="CB23"/>
  <c r="CC23"/>
  <c r="CD23"/>
  <c r="CE23"/>
  <c r="CF23"/>
  <c r="CG23"/>
  <c r="CH23"/>
  <c r="BZ27"/>
  <c r="CA27"/>
  <c r="CB27"/>
  <c r="CC27"/>
  <c r="CD27"/>
  <c r="CE27"/>
  <c r="CF27"/>
  <c r="CG27"/>
  <c r="CH27"/>
  <c r="BZ28"/>
  <c r="CA28"/>
  <c r="CB28"/>
  <c r="CC28"/>
  <c r="CD28"/>
  <c r="CE28"/>
  <c r="CF28"/>
  <c r="CG28"/>
  <c r="CH28"/>
  <c r="BZ30"/>
  <c r="CA30"/>
  <c r="CB30"/>
  <c r="CC30"/>
  <c r="CD30"/>
  <c r="CE30"/>
  <c r="CF30"/>
  <c r="CG30"/>
  <c r="CH30"/>
  <c r="BZ35"/>
  <c r="CA35"/>
  <c r="CB35"/>
  <c r="CC35"/>
  <c r="CD35"/>
  <c r="CE35"/>
  <c r="CF35"/>
  <c r="CG35"/>
  <c r="CH35"/>
  <c r="BZ38"/>
  <c r="CA38"/>
  <c r="CB38"/>
  <c r="CC38"/>
  <c r="CD38"/>
  <c r="CE38"/>
  <c r="CF38"/>
  <c r="CG38"/>
  <c r="CH38"/>
  <c r="BZ40"/>
  <c r="CA40"/>
  <c r="CB40"/>
  <c r="CC40"/>
  <c r="CD40"/>
  <c r="CE40"/>
  <c r="CF40"/>
  <c r="CG40"/>
  <c r="CH40"/>
  <c r="BZ49"/>
  <c r="CA49"/>
  <c r="CB49"/>
  <c r="CC49"/>
  <c r="CD49"/>
  <c r="CE49"/>
  <c r="CF49"/>
  <c r="CG49"/>
  <c r="CH49"/>
  <c r="BZ50"/>
  <c r="CA50"/>
  <c r="CB50"/>
  <c r="CC50"/>
  <c r="CD50"/>
  <c r="CE50"/>
  <c r="CF50"/>
  <c r="CG50"/>
  <c r="CH50"/>
  <c r="BZ53"/>
  <c r="CA53"/>
  <c r="CB53"/>
  <c r="CC53"/>
  <c r="CD53"/>
  <c r="CE53"/>
  <c r="CF53"/>
  <c r="CG53"/>
  <c r="CH53"/>
  <c r="BZ56"/>
  <c r="CA56"/>
  <c r="CB56"/>
  <c r="CC56"/>
  <c r="CD56"/>
  <c r="CE56"/>
  <c r="CF56"/>
  <c r="CG56"/>
  <c r="CH56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AU8"/>
  <c r="AU9"/>
  <c r="AU13"/>
  <c r="AU17"/>
  <c r="AU20"/>
  <c r="AU23"/>
  <c r="AU27"/>
  <c r="AU28"/>
  <c r="AU30"/>
  <c r="AU35"/>
  <c r="AU38"/>
  <c r="AU40"/>
  <c r="AU49"/>
  <c r="AU50"/>
  <c r="AU53"/>
  <c r="AU56"/>
  <c r="AQ520" l="1"/>
  <c r="CI471"/>
  <c r="AQ14" i="37"/>
  <c r="AQ16"/>
  <c r="AQ18"/>
  <c r="AQ20"/>
  <c r="AQ22"/>
  <c r="AQ24"/>
  <c r="AQ26"/>
  <c r="AQ29"/>
  <c r="AQ31"/>
  <c r="AQ33"/>
  <c r="AQ35"/>
  <c r="AQ37"/>
  <c r="AQ39"/>
  <c r="AQ41"/>
  <c r="AQ44"/>
  <c r="CI370" i="28"/>
  <c r="AQ46" i="37"/>
  <c r="E40" i="44" s="1"/>
  <c r="CI372" i="28"/>
  <c r="AQ48" i="37"/>
  <c r="CI374" i="28"/>
  <c r="AQ15" i="37"/>
  <c r="AT15" s="1"/>
  <c r="AQ17"/>
  <c r="AQ19"/>
  <c r="AQ21"/>
  <c r="AQ23"/>
  <c r="AQ25"/>
  <c r="AQ27"/>
  <c r="AQ30"/>
  <c r="AQ32"/>
  <c r="AQ34"/>
  <c r="AQ36"/>
  <c r="AQ38"/>
  <c r="AQ40"/>
  <c r="AQ42"/>
  <c r="AE113" s="1"/>
  <c r="AQ45"/>
  <c r="E39" i="44" s="1"/>
  <c r="CI371" i="28"/>
  <c r="AQ47" i="37"/>
  <c r="E41" i="44" s="1"/>
  <c r="G41" s="1"/>
  <c r="CI373" i="28"/>
  <c r="AQ14" i="40"/>
  <c r="AT14" s="1"/>
  <c r="CI472" i="28"/>
  <c r="AQ16" i="40"/>
  <c r="AT16" s="1"/>
  <c r="CI474" i="28"/>
  <c r="AQ18" i="40"/>
  <c r="AT18" s="1"/>
  <c r="CI476" i="28"/>
  <c r="AQ20" i="40"/>
  <c r="AT20" s="1"/>
  <c r="CI478" i="28"/>
  <c r="AQ22" i="40"/>
  <c r="AT22" s="1"/>
  <c r="CI480" i="28"/>
  <c r="AQ24" i="40"/>
  <c r="AT24" s="1"/>
  <c r="CI482" i="28"/>
  <c r="AQ26" i="40"/>
  <c r="AT26" s="1"/>
  <c r="CI484" i="28"/>
  <c r="AQ29" i="40"/>
  <c r="CI487" i="28"/>
  <c r="AQ31" i="40"/>
  <c r="T113" s="1"/>
  <c r="CI489" i="28"/>
  <c r="AQ33" i="40"/>
  <c r="V113" s="1"/>
  <c r="CI491" i="28"/>
  <c r="AQ35" i="40"/>
  <c r="X113" s="1"/>
  <c r="CI493" i="28"/>
  <c r="AQ37" i="40"/>
  <c r="Z113" s="1"/>
  <c r="CI495" i="28"/>
  <c r="AQ39" i="40"/>
  <c r="AB113" s="1"/>
  <c r="CI497" i="28"/>
  <c r="AQ41" i="40"/>
  <c r="AD113" s="1"/>
  <c r="CI499" i="28"/>
  <c r="AQ44" i="40"/>
  <c r="AT44" s="1"/>
  <c r="CI502" i="28"/>
  <c r="AQ46" i="40"/>
  <c r="E40" i="45" s="1"/>
  <c r="G40" s="1"/>
  <c r="CI504" i="28"/>
  <c r="AQ48" i="40"/>
  <c r="AT48" s="1"/>
  <c r="CI506" i="28"/>
  <c r="AQ15" i="40"/>
  <c r="E113" s="1"/>
  <c r="CI473" i="28"/>
  <c r="AQ17" i="40"/>
  <c r="G113" s="1"/>
  <c r="CI475" i="28"/>
  <c r="AQ19" i="40"/>
  <c r="I113" s="1"/>
  <c r="CI477" i="28"/>
  <c r="AQ21" i="40"/>
  <c r="K113" s="1"/>
  <c r="CI479" i="28"/>
  <c r="AQ23" i="40"/>
  <c r="AT23" s="1"/>
  <c r="CI481" i="28"/>
  <c r="AQ25" i="40"/>
  <c r="AT25" s="1"/>
  <c r="CI483" i="28"/>
  <c r="AQ27" i="40"/>
  <c r="AT27" s="1"/>
  <c r="CI485" i="28"/>
  <c r="AQ30" i="40"/>
  <c r="AT30" s="1"/>
  <c r="CI488" i="28"/>
  <c r="AQ32" i="40"/>
  <c r="AT32" s="1"/>
  <c r="CI490" i="28"/>
  <c r="AQ34" i="40"/>
  <c r="AT34" s="1"/>
  <c r="CI492" i="28"/>
  <c r="AQ36" i="40"/>
  <c r="AT36" s="1"/>
  <c r="CI494" i="28"/>
  <c r="AQ38" i="40"/>
  <c r="AT38" s="1"/>
  <c r="CI496" i="28"/>
  <c r="AQ40" i="40"/>
  <c r="AT40" s="1"/>
  <c r="CI498" i="28"/>
  <c r="AQ42" i="40"/>
  <c r="AE113" s="1"/>
  <c r="CI500" i="28"/>
  <c r="AQ45" i="40"/>
  <c r="E39" i="45" s="1"/>
  <c r="G39" s="1"/>
  <c r="CI503" i="28"/>
  <c r="AQ47" i="40"/>
  <c r="E41" i="45" s="1"/>
  <c r="G41" s="1"/>
  <c r="CI505" i="28"/>
  <c r="CI91"/>
  <c r="CI87"/>
  <c r="CI110"/>
  <c r="CI84"/>
  <c r="CI9"/>
  <c r="CI68"/>
  <c r="CI105"/>
  <c r="CI102"/>
  <c r="CI93"/>
  <c r="CI74"/>
  <c r="CI72"/>
  <c r="CI94"/>
  <c r="CI7"/>
  <c r="E42" i="44"/>
  <c r="G42" s="1"/>
  <c r="AQ13" i="37"/>
  <c r="C113" s="1"/>
  <c r="AQ375" i="28"/>
  <c r="AQ49" i="37" s="1"/>
  <c r="E14" i="44" s="1"/>
  <c r="AQ13" i="38"/>
  <c r="AQ13" i="40"/>
  <c r="AQ49"/>
  <c r="E14" i="45" s="1"/>
  <c r="CI50" i="28"/>
  <c r="CI40"/>
  <c r="E36" i="44"/>
  <c r="G36" s="1"/>
  <c r="CI56" i="28"/>
  <c r="CI53"/>
  <c r="CI49"/>
  <c r="CI38"/>
  <c r="CI35"/>
  <c r="CI30"/>
  <c r="CI28"/>
  <c r="CI27"/>
  <c r="CI23"/>
  <c r="CI20"/>
  <c r="CI17"/>
  <c r="CI13"/>
  <c r="CI8"/>
  <c r="G40" i="44"/>
  <c r="AK32" i="47"/>
  <c r="G124" i="41"/>
  <c r="H62"/>
  <c r="E113" i="37"/>
  <c r="AT17"/>
  <c r="G113"/>
  <c r="AT19"/>
  <c r="I113"/>
  <c r="AQ54"/>
  <c r="AT54" s="1"/>
  <c r="AT21"/>
  <c r="K113"/>
  <c r="AT23"/>
  <c r="M113"/>
  <c r="AT25"/>
  <c r="O113"/>
  <c r="AT27"/>
  <c r="Q113"/>
  <c r="AT30"/>
  <c r="S113"/>
  <c r="AT32"/>
  <c r="U113"/>
  <c r="AT34"/>
  <c r="W113"/>
  <c r="AT36"/>
  <c r="Y113"/>
  <c r="AT38"/>
  <c r="AA113"/>
  <c r="AT40"/>
  <c r="AC113"/>
  <c r="AT45"/>
  <c r="AG113"/>
  <c r="AT47"/>
  <c r="AI113"/>
  <c r="AT14" i="38"/>
  <c r="D113"/>
  <c r="AT16"/>
  <c r="F113"/>
  <c r="AT18"/>
  <c r="H113"/>
  <c r="AT20"/>
  <c r="J113"/>
  <c r="AT22"/>
  <c r="L113"/>
  <c r="AT24"/>
  <c r="N113"/>
  <c r="AT26"/>
  <c r="P113"/>
  <c r="AQ52"/>
  <c r="AT52" s="1"/>
  <c r="R113"/>
  <c r="AT29"/>
  <c r="AT31"/>
  <c r="T113"/>
  <c r="AT33"/>
  <c r="V113"/>
  <c r="AT35"/>
  <c r="X113"/>
  <c r="AT37"/>
  <c r="Z113"/>
  <c r="AT39"/>
  <c r="AB113"/>
  <c r="AT41"/>
  <c r="AD113"/>
  <c r="AQ53"/>
  <c r="AT53" s="1"/>
  <c r="AF113"/>
  <c r="AT44"/>
  <c r="AT46"/>
  <c r="AH113"/>
  <c r="AT48"/>
  <c r="AJ113"/>
  <c r="D113" i="40"/>
  <c r="F113"/>
  <c r="H113"/>
  <c r="J113"/>
  <c r="L113"/>
  <c r="N113"/>
  <c r="P113"/>
  <c r="R113"/>
  <c r="AT31"/>
  <c r="AT33"/>
  <c r="AT35"/>
  <c r="AT37"/>
  <c r="AT14" i="37"/>
  <c r="D113"/>
  <c r="AT16"/>
  <c r="F113"/>
  <c r="AT18"/>
  <c r="H113"/>
  <c r="AT20"/>
  <c r="J113"/>
  <c r="AT22"/>
  <c r="L113"/>
  <c r="AT24"/>
  <c r="N113"/>
  <c r="AT26"/>
  <c r="P113"/>
  <c r="AQ52"/>
  <c r="AT52" s="1"/>
  <c r="AT29"/>
  <c r="R113"/>
  <c r="AT31"/>
  <c r="T113"/>
  <c r="AT33"/>
  <c r="V113"/>
  <c r="AT35"/>
  <c r="X113"/>
  <c r="AT37"/>
  <c r="Z113"/>
  <c r="AT39"/>
  <c r="AB113"/>
  <c r="AT41"/>
  <c r="AD113"/>
  <c r="AQ53"/>
  <c r="AT53" s="1"/>
  <c r="AT44"/>
  <c r="AF113"/>
  <c r="AT46"/>
  <c r="AH113"/>
  <c r="AT48"/>
  <c r="AJ113"/>
  <c r="AQ55" i="38"/>
  <c r="AT55" s="1"/>
  <c r="C113"/>
  <c r="AT13"/>
  <c r="AQ51"/>
  <c r="AT51" s="1"/>
  <c r="AT15"/>
  <c r="E113"/>
  <c r="AT17"/>
  <c r="G113"/>
  <c r="AT19"/>
  <c r="I113"/>
  <c r="AT21"/>
  <c r="K113"/>
  <c r="AQ54"/>
  <c r="AT54" s="1"/>
  <c r="AT23"/>
  <c r="M113"/>
  <c r="AT25"/>
  <c r="O113"/>
  <c r="AT27"/>
  <c r="Q113"/>
  <c r="AT30"/>
  <c r="S113"/>
  <c r="AT32"/>
  <c r="U113"/>
  <c r="AT34"/>
  <c r="W113"/>
  <c r="AT36"/>
  <c r="Y113"/>
  <c r="AT38"/>
  <c r="AA113"/>
  <c r="AT40"/>
  <c r="AC113"/>
  <c r="AT45"/>
  <c r="AG113"/>
  <c r="AT47"/>
  <c r="AI113"/>
  <c r="Y113" i="40"/>
  <c r="G124"/>
  <c r="H62"/>
  <c r="G61"/>
  <c r="G124" i="39"/>
  <c r="H62"/>
  <c r="H124" i="38"/>
  <c r="I62"/>
  <c r="H61"/>
  <c r="H124" i="37"/>
  <c r="I62"/>
  <c r="H61"/>
  <c r="G124" i="36"/>
  <c r="H62"/>
  <c r="F124" i="35"/>
  <c r="G62"/>
  <c r="AI59" i="33"/>
  <c r="AK59"/>
  <c r="AM59"/>
  <c r="AO59"/>
  <c r="AP61"/>
  <c r="AP59" s="1"/>
  <c r="AN61"/>
  <c r="AN59" s="1"/>
  <c r="AL61"/>
  <c r="AL59" s="1"/>
  <c r="AJ61"/>
  <c r="AJ59" s="1"/>
  <c r="AH61"/>
  <c r="AH59" s="1"/>
  <c r="C125"/>
  <c r="D124" s="1"/>
  <c r="C60"/>
  <c r="F62"/>
  <c r="AS49" i="40"/>
  <c r="AQ469" i="28"/>
  <c r="AP469"/>
  <c r="AO469"/>
  <c r="AN469"/>
  <c r="AM469"/>
  <c r="AL469"/>
  <c r="AK469"/>
  <c r="AJ469"/>
  <c r="AI469"/>
  <c r="AH469"/>
  <c r="AG469"/>
  <c r="AF469"/>
  <c r="AE469"/>
  <c r="AD469"/>
  <c r="AC469"/>
  <c r="AB469"/>
  <c r="AA469"/>
  <c r="Z469"/>
  <c r="Y469"/>
  <c r="X469"/>
  <c r="W469"/>
  <c r="V469"/>
  <c r="U469"/>
  <c r="T469"/>
  <c r="S469"/>
  <c r="R469"/>
  <c r="Q469"/>
  <c r="P469"/>
  <c r="O469"/>
  <c r="N469"/>
  <c r="M469"/>
  <c r="L469"/>
  <c r="K469"/>
  <c r="J469"/>
  <c r="I469"/>
  <c r="H469"/>
  <c r="G469"/>
  <c r="F469"/>
  <c r="E469"/>
  <c r="D469"/>
  <c r="C469"/>
  <c r="AQ425"/>
  <c r="AP425"/>
  <c r="AO425"/>
  <c r="AN425"/>
  <c r="AM425"/>
  <c r="AL425"/>
  <c r="AK425"/>
  <c r="AJ425"/>
  <c r="AI425"/>
  <c r="AH425"/>
  <c r="AG425"/>
  <c r="AF425"/>
  <c r="AE425"/>
  <c r="AD425"/>
  <c r="AC425"/>
  <c r="AB425"/>
  <c r="AA425"/>
  <c r="Z425"/>
  <c r="Y425"/>
  <c r="X425"/>
  <c r="W425"/>
  <c r="V425"/>
  <c r="U425"/>
  <c r="T425"/>
  <c r="S425"/>
  <c r="R425"/>
  <c r="Q425"/>
  <c r="P425"/>
  <c r="O425"/>
  <c r="N425"/>
  <c r="M425"/>
  <c r="L425"/>
  <c r="K425"/>
  <c r="J425"/>
  <c r="I425"/>
  <c r="H425"/>
  <c r="G425"/>
  <c r="F425"/>
  <c r="E425"/>
  <c r="D425"/>
  <c r="C425"/>
  <c r="AS49" i="38"/>
  <c r="AQ381" i="28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G381"/>
  <c r="F381"/>
  <c r="E381"/>
  <c r="D381"/>
  <c r="C381"/>
  <c r="AS49" i="37"/>
  <c r="AQ337" i="28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G337"/>
  <c r="F337"/>
  <c r="E337"/>
  <c r="D337"/>
  <c r="C337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AQ280"/>
  <c r="CI368" s="1"/>
  <c r="AQ279"/>
  <c r="CI367" s="1"/>
  <c r="AQ278"/>
  <c r="CI366" s="1"/>
  <c r="AQ277"/>
  <c r="CI365" s="1"/>
  <c r="AQ276"/>
  <c r="CI364" s="1"/>
  <c r="AQ275"/>
  <c r="CI363" s="1"/>
  <c r="AQ274"/>
  <c r="CI362" s="1"/>
  <c r="AQ273"/>
  <c r="CI361" s="1"/>
  <c r="AQ272"/>
  <c r="CI360" s="1"/>
  <c r="AQ271"/>
  <c r="CI359" s="1"/>
  <c r="AQ270"/>
  <c r="CI358" s="1"/>
  <c r="AQ269"/>
  <c r="CI357" s="1"/>
  <c r="AQ268"/>
  <c r="CI356" s="1"/>
  <c r="AQ267"/>
  <c r="CI355" s="1"/>
  <c r="AQ265"/>
  <c r="CI353" s="1"/>
  <c r="AQ264"/>
  <c r="CI352" s="1"/>
  <c r="AQ263"/>
  <c r="CI351" s="1"/>
  <c r="AQ262"/>
  <c r="CI350" s="1"/>
  <c r="AQ261"/>
  <c r="CI349" s="1"/>
  <c r="AQ260"/>
  <c r="CI348" s="1"/>
  <c r="AQ259"/>
  <c r="CI347" s="1"/>
  <c r="AQ258"/>
  <c r="CI346" s="1"/>
  <c r="AQ257"/>
  <c r="CI345" s="1"/>
  <c r="AQ256"/>
  <c r="CI344" s="1"/>
  <c r="AQ255"/>
  <c r="CI343" s="1"/>
  <c r="AQ254"/>
  <c r="CI342" s="1"/>
  <c r="AQ253"/>
  <c r="CI341" s="1"/>
  <c r="AQ252"/>
  <c r="CI340" s="1"/>
  <c r="AQ251"/>
  <c r="CI339" s="1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AQ243"/>
  <c r="AQ242"/>
  <c r="AQ241"/>
  <c r="AQ240"/>
  <c r="AQ239"/>
  <c r="AQ238"/>
  <c r="AQ237"/>
  <c r="AQ236"/>
  <c r="AQ235"/>
  <c r="AQ234"/>
  <c r="AQ233"/>
  <c r="AQ232"/>
  <c r="AQ231"/>
  <c r="AQ230"/>
  <c r="AQ229"/>
  <c r="AQ228"/>
  <c r="AQ227"/>
  <c r="AQ226"/>
  <c r="AQ225"/>
  <c r="AQ224"/>
  <c r="AQ223"/>
  <c r="AQ222"/>
  <c r="AQ221"/>
  <c r="AQ220"/>
  <c r="AQ219"/>
  <c r="AQ218"/>
  <c r="AQ217"/>
  <c r="AQ216"/>
  <c r="AQ215"/>
  <c r="AQ214"/>
  <c r="AQ213"/>
  <c r="AQ212"/>
  <c r="AQ211"/>
  <c r="AQ210"/>
  <c r="AQ209"/>
  <c r="AQ208"/>
  <c r="AQ207"/>
  <c r="AQ206"/>
  <c r="AQ205"/>
  <c r="AQ204"/>
  <c r="AQ203"/>
  <c r="AQ202"/>
  <c r="AQ201"/>
  <c r="AQ200"/>
  <c r="AQ199"/>
  <c r="AQ198"/>
  <c r="AQ197"/>
  <c r="AQ196"/>
  <c r="AQ195"/>
  <c r="AQ194"/>
  <c r="AQ193"/>
  <c r="AQ192"/>
  <c r="AQ191"/>
  <c r="AQ190"/>
  <c r="AQ189"/>
  <c r="AQ188"/>
  <c r="AQ187"/>
  <c r="AQ186"/>
  <c r="AQ185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AQ178"/>
  <c r="AQ177"/>
  <c r="AQ176"/>
  <c r="AQ175"/>
  <c r="AQ174"/>
  <c r="AQ173"/>
  <c r="AQ172"/>
  <c r="AQ171"/>
  <c r="AQ515" s="1"/>
  <c r="AQ170"/>
  <c r="AQ169"/>
  <c r="AQ168"/>
  <c r="AQ167"/>
  <c r="AQ166"/>
  <c r="AQ165"/>
  <c r="AQ164"/>
  <c r="AQ163"/>
  <c r="AQ162"/>
  <c r="AQ161"/>
  <c r="AQ160"/>
  <c r="AQ159"/>
  <c r="AQ158"/>
  <c r="AQ157"/>
  <c r="AQ156"/>
  <c r="AQ154"/>
  <c r="AQ153"/>
  <c r="AQ152"/>
  <c r="AQ151"/>
  <c r="AQ150"/>
  <c r="AQ149"/>
  <c r="AQ147"/>
  <c r="AQ146"/>
  <c r="AQ145"/>
  <c r="AQ144"/>
  <c r="AQ143"/>
  <c r="AQ142"/>
  <c r="AQ141"/>
  <c r="AQ140"/>
  <c r="AQ139"/>
  <c r="AQ138"/>
  <c r="AQ137"/>
  <c r="AQ136"/>
  <c r="AQ135"/>
  <c r="AQ134"/>
  <c r="AQ133"/>
  <c r="AQ132"/>
  <c r="AQ131"/>
  <c r="AQ130"/>
  <c r="AQ129"/>
  <c r="AQ128"/>
  <c r="AQ127"/>
  <c r="AQ126"/>
  <c r="AQ125"/>
  <c r="AQ124"/>
  <c r="AQ123"/>
  <c r="AQ122"/>
  <c r="AQ121"/>
  <c r="AQ120"/>
  <c r="AQ119"/>
  <c r="AQ118"/>
  <c r="AQ117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AQ54" i="40" l="1"/>
  <c r="AT54" s="1"/>
  <c r="E35" i="45"/>
  <c r="G35" s="1"/>
  <c r="AI113" i="40"/>
  <c r="Q113"/>
  <c r="AQ512" i="28"/>
  <c r="AQ18" i="48" s="1"/>
  <c r="AC113" i="40"/>
  <c r="U113"/>
  <c r="M113"/>
  <c r="AT17"/>
  <c r="AH113"/>
  <c r="AT39"/>
  <c r="E37" i="44"/>
  <c r="G37" s="1"/>
  <c r="E45"/>
  <c r="G45" s="1"/>
  <c r="G39"/>
  <c r="E35"/>
  <c r="AT13" i="40"/>
  <c r="E36" i="45"/>
  <c r="E38" i="44"/>
  <c r="G38" s="1"/>
  <c r="AQ53" i="40"/>
  <c r="AT53" s="1"/>
  <c r="E37" i="45"/>
  <c r="AG113" i="40"/>
  <c r="AA113"/>
  <c r="W113"/>
  <c r="S113"/>
  <c r="O113"/>
  <c r="AT21"/>
  <c r="AT19"/>
  <c r="AT15"/>
  <c r="AQ55"/>
  <c r="AT55" s="1"/>
  <c r="AJ113"/>
  <c r="AF113"/>
  <c r="AT41"/>
  <c r="AT47"/>
  <c r="AT45"/>
  <c r="AQ51"/>
  <c r="AT51" s="1"/>
  <c r="C113"/>
  <c r="AE111" s="1"/>
  <c r="AT46"/>
  <c r="AT29"/>
  <c r="AQ52"/>
  <c r="AT52" s="1"/>
  <c r="E45" i="45"/>
  <c r="E42"/>
  <c r="G42" s="1"/>
  <c r="E38"/>
  <c r="G38" s="1"/>
  <c r="AQ55" i="37"/>
  <c r="AT55" s="1"/>
  <c r="AT13"/>
  <c r="AQ51"/>
  <c r="AT51" s="1"/>
  <c r="AD111"/>
  <c r="E124" i="33"/>
  <c r="AE111" i="38"/>
  <c r="AI111"/>
  <c r="V111" i="40"/>
  <c r="W111"/>
  <c r="Q111"/>
  <c r="H111"/>
  <c r="W111" i="38"/>
  <c r="O111"/>
  <c r="H111"/>
  <c r="Q111"/>
  <c r="V111"/>
  <c r="V111" i="37"/>
  <c r="W111"/>
  <c r="Q111"/>
  <c r="O111"/>
  <c r="H111"/>
  <c r="CI287" i="28"/>
  <c r="CI118"/>
  <c r="CI122"/>
  <c r="CI149"/>
  <c r="CI178"/>
  <c r="AT49" i="37"/>
  <c r="C14" i="44"/>
  <c r="G14" s="1"/>
  <c r="AT49" i="40"/>
  <c r="C14" i="45"/>
  <c r="G14" s="1"/>
  <c r="G36"/>
  <c r="G37"/>
  <c r="G35" i="44"/>
  <c r="G45" i="45"/>
  <c r="AL32" i="47"/>
  <c r="H124" i="41"/>
  <c r="I62"/>
  <c r="AT54" i="36"/>
  <c r="C111" i="38"/>
  <c r="C127"/>
  <c r="C127" i="37"/>
  <c r="C111"/>
  <c r="CI168" i="28"/>
  <c r="CI207"/>
  <c r="CI229"/>
  <c r="CI235"/>
  <c r="CI117"/>
  <c r="CI129"/>
  <c r="CI133"/>
  <c r="CI137"/>
  <c r="CI145"/>
  <c r="CI152"/>
  <c r="CI163"/>
  <c r="CI171"/>
  <c r="CI177"/>
  <c r="CI196"/>
  <c r="CI208"/>
  <c r="CI222"/>
  <c r="CI236"/>
  <c r="CI238"/>
  <c r="K111" i="38"/>
  <c r="I111"/>
  <c r="G111"/>
  <c r="E111"/>
  <c r="AJ111" i="37"/>
  <c r="AH111"/>
  <c r="AF111"/>
  <c r="P111"/>
  <c r="N111"/>
  <c r="L111"/>
  <c r="J111"/>
  <c r="F111"/>
  <c r="D111"/>
  <c r="AE111"/>
  <c r="AF111" i="38"/>
  <c r="AD111"/>
  <c r="AB111"/>
  <c r="Z111"/>
  <c r="X111"/>
  <c r="T111"/>
  <c r="I111" i="37"/>
  <c r="G111"/>
  <c r="E111"/>
  <c r="CI331" i="28"/>
  <c r="CI215"/>
  <c r="CI223"/>
  <c r="Y111" i="40"/>
  <c r="AG111" i="38"/>
  <c r="AC111"/>
  <c r="AA111"/>
  <c r="Y111"/>
  <c r="U111"/>
  <c r="S111"/>
  <c r="M111"/>
  <c r="AB111" i="37"/>
  <c r="Z111"/>
  <c r="X111"/>
  <c r="T111"/>
  <c r="R111"/>
  <c r="AJ111" i="38"/>
  <c r="AH111"/>
  <c r="R111"/>
  <c r="P111"/>
  <c r="N111"/>
  <c r="L111"/>
  <c r="J111"/>
  <c r="F111"/>
  <c r="D111"/>
  <c r="AI111" i="37"/>
  <c r="AG111"/>
  <c r="AC111"/>
  <c r="AA111"/>
  <c r="Y111"/>
  <c r="U111"/>
  <c r="S111"/>
  <c r="M111"/>
  <c r="K111"/>
  <c r="H124" i="40"/>
  <c r="I62"/>
  <c r="H61"/>
  <c r="H124" i="39"/>
  <c r="I62"/>
  <c r="I124" i="38"/>
  <c r="J62"/>
  <c r="I61"/>
  <c r="I124" i="37"/>
  <c r="J62"/>
  <c r="I61"/>
  <c r="H124" i="36"/>
  <c r="I62"/>
  <c r="G124" i="35"/>
  <c r="H62"/>
  <c r="G62" i="33"/>
  <c r="F124"/>
  <c r="C124"/>
  <c r="AQ148" i="28"/>
  <c r="AQ519" s="1"/>
  <c r="AQ155"/>
  <c r="CI155" s="1"/>
  <c r="AS12" i="27"/>
  <c r="AS13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12"/>
  <c r="D98"/>
  <c r="E98" s="1"/>
  <c r="F98" s="1"/>
  <c r="G98" s="1"/>
  <c r="H98" s="1"/>
  <c r="I98" s="1"/>
  <c r="J98" s="1"/>
  <c r="K98" s="1"/>
  <c r="L98" s="1"/>
  <c r="M98" s="1"/>
  <c r="N98" s="1"/>
  <c r="O98" s="1"/>
  <c r="P98" s="1"/>
  <c r="Q98" s="1"/>
  <c r="R98" s="1"/>
  <c r="S98" s="1"/>
  <c r="T98" s="1"/>
  <c r="U98" s="1"/>
  <c r="V98" s="1"/>
  <c r="W98" s="1"/>
  <c r="X98" s="1"/>
  <c r="Y98" s="1"/>
  <c r="Z98" s="1"/>
  <c r="AA98" s="1"/>
  <c r="AB98" s="1"/>
  <c r="AC98" s="1"/>
  <c r="AD98" s="1"/>
  <c r="AE98" s="1"/>
  <c r="AF98" s="1"/>
  <c r="AG98" s="1"/>
  <c r="AH98" s="1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D51"/>
  <c r="AQ11"/>
  <c r="AP11"/>
  <c r="AP49" s="1"/>
  <c r="AO11"/>
  <c r="AO49" s="1"/>
  <c r="AN11"/>
  <c r="AN49" s="1"/>
  <c r="AM11"/>
  <c r="AM49" s="1"/>
  <c r="AL11"/>
  <c r="AL49" s="1"/>
  <c r="AK11"/>
  <c r="AK49" s="1"/>
  <c r="AJ11"/>
  <c r="AJ49" s="1"/>
  <c r="AI11"/>
  <c r="AI49" s="1"/>
  <c r="AH11"/>
  <c r="AH49" s="1"/>
  <c r="AG11"/>
  <c r="AG49" s="1"/>
  <c r="AF11"/>
  <c r="AF49" s="1"/>
  <c r="AE11"/>
  <c r="AE49" s="1"/>
  <c r="AD11"/>
  <c r="AD49" s="1"/>
  <c r="AC11"/>
  <c r="AC49" s="1"/>
  <c r="AB11"/>
  <c r="AB49" s="1"/>
  <c r="AA11"/>
  <c r="AA49" s="1"/>
  <c r="Z11"/>
  <c r="Z49" s="1"/>
  <c r="Y11"/>
  <c r="Y49" s="1"/>
  <c r="X11"/>
  <c r="X49" s="1"/>
  <c r="W11"/>
  <c r="W49" s="1"/>
  <c r="V11"/>
  <c r="V49" s="1"/>
  <c r="U11"/>
  <c r="U49" s="1"/>
  <c r="T11"/>
  <c r="T49" s="1"/>
  <c r="S11"/>
  <c r="S49" s="1"/>
  <c r="R11"/>
  <c r="R49" s="1"/>
  <c r="Q11"/>
  <c r="Q49" s="1"/>
  <c r="P11"/>
  <c r="P49" s="1"/>
  <c r="O11"/>
  <c r="O49" s="1"/>
  <c r="N11"/>
  <c r="N49" s="1"/>
  <c r="M11"/>
  <c r="M49" s="1"/>
  <c r="L11"/>
  <c r="L49" s="1"/>
  <c r="K11"/>
  <c r="K49" s="1"/>
  <c r="J11"/>
  <c r="J49" s="1"/>
  <c r="I11"/>
  <c r="I49" s="1"/>
  <c r="H11"/>
  <c r="H49" s="1"/>
  <c r="G11"/>
  <c r="G49" s="1"/>
  <c r="F11"/>
  <c r="F49" s="1"/>
  <c r="E11"/>
  <c r="E49" s="1"/>
  <c r="D11"/>
  <c r="D49" s="1"/>
  <c r="C11"/>
  <c r="B9"/>
  <c r="C126" i="26"/>
  <c r="C125"/>
  <c r="C124"/>
  <c r="D112"/>
  <c r="E112" s="1"/>
  <c r="F112" s="1"/>
  <c r="G112" s="1"/>
  <c r="H112" s="1"/>
  <c r="I112" s="1"/>
  <c r="J112" s="1"/>
  <c r="K112" s="1"/>
  <c r="L112" s="1"/>
  <c r="M112" s="1"/>
  <c r="N112" s="1"/>
  <c r="O112" s="1"/>
  <c r="P112" s="1"/>
  <c r="Q112" s="1"/>
  <c r="R112" s="1"/>
  <c r="S112" s="1"/>
  <c r="T112" s="1"/>
  <c r="U112" s="1"/>
  <c r="V112" s="1"/>
  <c r="W112" s="1"/>
  <c r="X112" s="1"/>
  <c r="Y112" s="1"/>
  <c r="Z112" s="1"/>
  <c r="AA112" s="1"/>
  <c r="AB112" s="1"/>
  <c r="AC112" s="1"/>
  <c r="AD112" s="1"/>
  <c r="AE112" s="1"/>
  <c r="AF112" s="1"/>
  <c r="AG112" s="1"/>
  <c r="AH112" s="1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E60" s="1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AS13" i="25"/>
  <c r="AS14"/>
  <c r="AS15"/>
  <c r="AS16"/>
  <c r="AS17"/>
  <c r="AS18"/>
  <c r="AS19"/>
  <c r="C23" i="45" s="1"/>
  <c r="AS20" i="25"/>
  <c r="AS21"/>
  <c r="AS22"/>
  <c r="AS23"/>
  <c r="AS24"/>
  <c r="AS25"/>
  <c r="AS26"/>
  <c r="AS27"/>
  <c r="AS28"/>
  <c r="AS29"/>
  <c r="AS30"/>
  <c r="AS31"/>
  <c r="AS32"/>
  <c r="C26" i="45" s="1"/>
  <c r="AS33" i="25"/>
  <c r="AS34"/>
  <c r="AS35"/>
  <c r="C24" i="45" s="1"/>
  <c r="AS36" i="25"/>
  <c r="AS37"/>
  <c r="AS38"/>
  <c r="AS39"/>
  <c r="AS40"/>
  <c r="AS41"/>
  <c r="AS42"/>
  <c r="AS43"/>
  <c r="AS12"/>
  <c r="AD12"/>
  <c r="AE12"/>
  <c r="AF12"/>
  <c r="AG12"/>
  <c r="AH12"/>
  <c r="AI12"/>
  <c r="AJ12"/>
  <c r="AK12"/>
  <c r="AL12"/>
  <c r="AM12"/>
  <c r="AN12"/>
  <c r="AO12"/>
  <c r="AP12"/>
  <c r="AD13"/>
  <c r="AE13"/>
  <c r="AF13"/>
  <c r="AG13"/>
  <c r="AH13"/>
  <c r="AI13"/>
  <c r="AJ13"/>
  <c r="AK13"/>
  <c r="AL13"/>
  <c r="AM13"/>
  <c r="AN13"/>
  <c r="AO13"/>
  <c r="AP13"/>
  <c r="AD14"/>
  <c r="AE14"/>
  <c r="AF14"/>
  <c r="AG14"/>
  <c r="AH14"/>
  <c r="AI14"/>
  <c r="AJ14"/>
  <c r="AK14"/>
  <c r="AL14"/>
  <c r="AM14"/>
  <c r="AN14"/>
  <c r="AO14"/>
  <c r="AP14"/>
  <c r="AD15"/>
  <c r="AE15"/>
  <c r="AF15"/>
  <c r="AG15"/>
  <c r="AH15"/>
  <c r="AI15"/>
  <c r="AJ15"/>
  <c r="AK15"/>
  <c r="AL15"/>
  <c r="AM15"/>
  <c r="AN15"/>
  <c r="AO15"/>
  <c r="AP15"/>
  <c r="AD16"/>
  <c r="AE16"/>
  <c r="AF16"/>
  <c r="AG16"/>
  <c r="AH16"/>
  <c r="AI16"/>
  <c r="AJ16"/>
  <c r="AK16"/>
  <c r="AL16"/>
  <c r="AM16"/>
  <c r="AN16"/>
  <c r="AO16"/>
  <c r="AP16"/>
  <c r="AD17"/>
  <c r="AE17"/>
  <c r="AF17"/>
  <c r="AG17"/>
  <c r="AH17"/>
  <c r="AI17"/>
  <c r="AJ17"/>
  <c r="AK17"/>
  <c r="AL17"/>
  <c r="AM17"/>
  <c r="AN17"/>
  <c r="AO17"/>
  <c r="AP17"/>
  <c r="AD18"/>
  <c r="AE18"/>
  <c r="AF18"/>
  <c r="AG18"/>
  <c r="AH18"/>
  <c r="AI18"/>
  <c r="AJ18"/>
  <c r="AK18"/>
  <c r="AL18"/>
  <c r="AM18"/>
  <c r="AN18"/>
  <c r="AO18"/>
  <c r="AP18"/>
  <c r="AD19"/>
  <c r="AE19"/>
  <c r="AF19"/>
  <c r="AG19"/>
  <c r="AH19"/>
  <c r="AI19"/>
  <c r="AJ19"/>
  <c r="AK19"/>
  <c r="AL19"/>
  <c r="AM19"/>
  <c r="AN19"/>
  <c r="AO19"/>
  <c r="AP19"/>
  <c r="AD20"/>
  <c r="AE20"/>
  <c r="AF20"/>
  <c r="AG20"/>
  <c r="AH20"/>
  <c r="AI20"/>
  <c r="AJ20"/>
  <c r="AK20"/>
  <c r="AL20"/>
  <c r="AM20"/>
  <c r="AN20"/>
  <c r="AO20"/>
  <c r="AP20"/>
  <c r="AD21"/>
  <c r="AE21"/>
  <c r="AF21"/>
  <c r="AG21"/>
  <c r="AH21"/>
  <c r="AI21"/>
  <c r="AJ21"/>
  <c r="AK21"/>
  <c r="AL21"/>
  <c r="AM21"/>
  <c r="AN21"/>
  <c r="AO21"/>
  <c r="AP21"/>
  <c r="AD22"/>
  <c r="AE22"/>
  <c r="AF22"/>
  <c r="AG22"/>
  <c r="AH22"/>
  <c r="AI22"/>
  <c r="AJ22"/>
  <c r="AK22"/>
  <c r="AL22"/>
  <c r="AM22"/>
  <c r="AN22"/>
  <c r="AO22"/>
  <c r="AP22"/>
  <c r="AD23"/>
  <c r="AE23"/>
  <c r="AF23"/>
  <c r="AG23"/>
  <c r="AH23"/>
  <c r="AI23"/>
  <c r="AJ23"/>
  <c r="AK23"/>
  <c r="AL23"/>
  <c r="AM23"/>
  <c r="AN23"/>
  <c r="AO23"/>
  <c r="AP23"/>
  <c r="AD24"/>
  <c r="AE24"/>
  <c r="AF24"/>
  <c r="AG24"/>
  <c r="AH24"/>
  <c r="AI24"/>
  <c r="AJ24"/>
  <c r="AK24"/>
  <c r="AL24"/>
  <c r="AM24"/>
  <c r="AN24"/>
  <c r="AO24"/>
  <c r="AP24"/>
  <c r="AD25"/>
  <c r="AE25"/>
  <c r="AF25"/>
  <c r="AG25"/>
  <c r="AH25"/>
  <c r="AI25"/>
  <c r="AJ25"/>
  <c r="AK25"/>
  <c r="AL25"/>
  <c r="AM25"/>
  <c r="AN25"/>
  <c r="AO25"/>
  <c r="AP25"/>
  <c r="AD26"/>
  <c r="AE26"/>
  <c r="AF26"/>
  <c r="AG26"/>
  <c r="AH26"/>
  <c r="AI26"/>
  <c r="AJ26"/>
  <c r="AK26"/>
  <c r="AL26"/>
  <c r="AM26"/>
  <c r="AN26"/>
  <c r="AO26"/>
  <c r="AP26"/>
  <c r="AD27"/>
  <c r="AE27"/>
  <c r="AF27"/>
  <c r="AG27"/>
  <c r="AH27"/>
  <c r="AI27"/>
  <c r="AJ27"/>
  <c r="AK27"/>
  <c r="AL27"/>
  <c r="AM27"/>
  <c r="AN27"/>
  <c r="AO27"/>
  <c r="AP27"/>
  <c r="AD28"/>
  <c r="AE28"/>
  <c r="AF28"/>
  <c r="AG28"/>
  <c r="AH28"/>
  <c r="AI28"/>
  <c r="AJ28"/>
  <c r="AK28"/>
  <c r="AL28"/>
  <c r="AM28"/>
  <c r="AN28"/>
  <c r="AO28"/>
  <c r="AP28"/>
  <c r="AD29"/>
  <c r="AE29"/>
  <c r="AF29"/>
  <c r="AG29"/>
  <c r="AH29"/>
  <c r="AI29"/>
  <c r="AJ29"/>
  <c r="AK29"/>
  <c r="AL29"/>
  <c r="AM29"/>
  <c r="AN29"/>
  <c r="AO29"/>
  <c r="AP29"/>
  <c r="AD30"/>
  <c r="AE30"/>
  <c r="AF30"/>
  <c r="AG30"/>
  <c r="AH30"/>
  <c r="AI30"/>
  <c r="AJ30"/>
  <c r="AK30"/>
  <c r="AL30"/>
  <c r="AM30"/>
  <c r="AN30"/>
  <c r="AO30"/>
  <c r="AP30"/>
  <c r="AD31"/>
  <c r="AE31"/>
  <c r="AF31"/>
  <c r="AG31"/>
  <c r="AH31"/>
  <c r="AI31"/>
  <c r="AJ31"/>
  <c r="AK31"/>
  <c r="AL31"/>
  <c r="AM31"/>
  <c r="AN31"/>
  <c r="AO31"/>
  <c r="AP31"/>
  <c r="AD32"/>
  <c r="AE32"/>
  <c r="AF32"/>
  <c r="AG32"/>
  <c r="AH32"/>
  <c r="AI32"/>
  <c r="AJ32"/>
  <c r="AK32"/>
  <c r="AL32"/>
  <c r="AM32"/>
  <c r="AN32"/>
  <c r="AO32"/>
  <c r="AP32"/>
  <c r="AD33"/>
  <c r="AE33"/>
  <c r="AF33"/>
  <c r="AG33"/>
  <c r="AH33"/>
  <c r="AI33"/>
  <c r="AJ33"/>
  <c r="AK33"/>
  <c r="AL33"/>
  <c r="AM33"/>
  <c r="AN33"/>
  <c r="AO33"/>
  <c r="AP33"/>
  <c r="AD34"/>
  <c r="AE34"/>
  <c r="AF34"/>
  <c r="AG34"/>
  <c r="AH34"/>
  <c r="AI34"/>
  <c r="AJ34"/>
  <c r="AK34"/>
  <c r="AL34"/>
  <c r="AM34"/>
  <c r="AN34"/>
  <c r="AO34"/>
  <c r="AP34"/>
  <c r="AD35"/>
  <c r="AE35"/>
  <c r="AF35"/>
  <c r="AG35"/>
  <c r="AH35"/>
  <c r="AI35"/>
  <c r="AJ35"/>
  <c r="AK35"/>
  <c r="AL35"/>
  <c r="AM35"/>
  <c r="AN35"/>
  <c r="AO35"/>
  <c r="AP35"/>
  <c r="AD36"/>
  <c r="AE36"/>
  <c r="AF36"/>
  <c r="AG36"/>
  <c r="AH36"/>
  <c r="AI36"/>
  <c r="AJ36"/>
  <c r="AK36"/>
  <c r="AL36"/>
  <c r="AM36"/>
  <c r="AN36"/>
  <c r="AO36"/>
  <c r="AP36"/>
  <c r="AD37"/>
  <c r="AE37"/>
  <c r="AF37"/>
  <c r="AG37"/>
  <c r="AH37"/>
  <c r="AI37"/>
  <c r="AJ37"/>
  <c r="AK37"/>
  <c r="AL37"/>
  <c r="AM37"/>
  <c r="AN37"/>
  <c r="AO37"/>
  <c r="AP37"/>
  <c r="AD38"/>
  <c r="AE38"/>
  <c r="AF38"/>
  <c r="AG38"/>
  <c r="AH38"/>
  <c r="AI38"/>
  <c r="AJ38"/>
  <c r="AK38"/>
  <c r="AL38"/>
  <c r="AM38"/>
  <c r="AN38"/>
  <c r="AO38"/>
  <c r="AP38"/>
  <c r="AD39"/>
  <c r="AE39"/>
  <c r="AF39"/>
  <c r="AG39"/>
  <c r="AH39"/>
  <c r="AI39"/>
  <c r="AJ39"/>
  <c r="AK39"/>
  <c r="AL39"/>
  <c r="AM39"/>
  <c r="AN39"/>
  <c r="AO39"/>
  <c r="AP39"/>
  <c r="AD40"/>
  <c r="AE40"/>
  <c r="AF40"/>
  <c r="AG40"/>
  <c r="AH40"/>
  <c r="AI40"/>
  <c r="AJ40"/>
  <c r="AK40"/>
  <c r="AL40"/>
  <c r="AM40"/>
  <c r="AN40"/>
  <c r="AO40"/>
  <c r="AP40"/>
  <c r="AD41"/>
  <c r="AE41"/>
  <c r="AF41"/>
  <c r="AG41"/>
  <c r="AH41"/>
  <c r="AI41"/>
  <c r="AJ41"/>
  <c r="AK41"/>
  <c r="AL41"/>
  <c r="AM41"/>
  <c r="AN41"/>
  <c r="AO41"/>
  <c r="AP41"/>
  <c r="AD42"/>
  <c r="AE42"/>
  <c r="AF42"/>
  <c r="AG42"/>
  <c r="AH42"/>
  <c r="AI42"/>
  <c r="AJ42"/>
  <c r="AK42"/>
  <c r="AL42"/>
  <c r="AM42"/>
  <c r="AN42"/>
  <c r="AO42"/>
  <c r="AP42"/>
  <c r="AD43"/>
  <c r="AE43"/>
  <c r="AF43"/>
  <c r="AG43"/>
  <c r="AH43"/>
  <c r="AI43"/>
  <c r="AJ43"/>
  <c r="AK43"/>
  <c r="AL43"/>
  <c r="AM43"/>
  <c r="AN43"/>
  <c r="AO43"/>
  <c r="AP43"/>
  <c r="AD44"/>
  <c r="AE44"/>
  <c r="AF44"/>
  <c r="AG44"/>
  <c r="AH44"/>
  <c r="AI44"/>
  <c r="AJ44"/>
  <c r="AK44"/>
  <c r="AL44"/>
  <c r="AM44"/>
  <c r="AN44"/>
  <c r="AO44"/>
  <c r="AP44"/>
  <c r="C126"/>
  <c r="C125"/>
  <c r="C124"/>
  <c r="D112"/>
  <c r="E112" s="1"/>
  <c r="F112" s="1"/>
  <c r="G112" s="1"/>
  <c r="H112" s="1"/>
  <c r="I112" s="1"/>
  <c r="J112" s="1"/>
  <c r="K112" s="1"/>
  <c r="L112" s="1"/>
  <c r="M112" s="1"/>
  <c r="N112" s="1"/>
  <c r="O112" s="1"/>
  <c r="P112" s="1"/>
  <c r="Q112" s="1"/>
  <c r="R112" s="1"/>
  <c r="S112" s="1"/>
  <c r="T112" s="1"/>
  <c r="U112" s="1"/>
  <c r="V112" s="1"/>
  <c r="W112" s="1"/>
  <c r="X112" s="1"/>
  <c r="Y112" s="1"/>
  <c r="Z112" s="1"/>
  <c r="AA112" s="1"/>
  <c r="AB112" s="1"/>
  <c r="AC112" s="1"/>
  <c r="AD112" s="1"/>
  <c r="AE112" s="1"/>
  <c r="AF112" s="1"/>
  <c r="AG112" s="1"/>
  <c r="AH112" s="1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E60" s="1"/>
  <c r="AO48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B9"/>
  <c r="C126" i="24"/>
  <c r="C125"/>
  <c r="C124"/>
  <c r="D112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AS13" i="23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12"/>
  <c r="AD12"/>
  <c r="AE12"/>
  <c r="AF12"/>
  <c r="AG12"/>
  <c r="AH12"/>
  <c r="AI12"/>
  <c r="AJ12"/>
  <c r="AK12"/>
  <c r="AL12"/>
  <c r="AM12"/>
  <c r="AN12"/>
  <c r="AO12"/>
  <c r="AP12"/>
  <c r="AD13"/>
  <c r="AE13"/>
  <c r="AF13"/>
  <c r="AG13"/>
  <c r="AH13"/>
  <c r="AI13"/>
  <c r="AJ13"/>
  <c r="AK13"/>
  <c r="AL13"/>
  <c r="AM13"/>
  <c r="AN13"/>
  <c r="AO13"/>
  <c r="AP13"/>
  <c r="AD14"/>
  <c r="AE14"/>
  <c r="AF14"/>
  <c r="AG14"/>
  <c r="AH14"/>
  <c r="AI14"/>
  <c r="AJ14"/>
  <c r="AK14"/>
  <c r="AL14"/>
  <c r="AM14"/>
  <c r="AN14"/>
  <c r="AO14"/>
  <c r="AP14"/>
  <c r="AD15"/>
  <c r="AE15"/>
  <c r="AF15"/>
  <c r="AG15"/>
  <c r="AH15"/>
  <c r="AI15"/>
  <c r="AJ15"/>
  <c r="AJ48" s="1"/>
  <c r="AK15"/>
  <c r="AL15"/>
  <c r="AM15"/>
  <c r="AN15"/>
  <c r="AN48" s="1"/>
  <c r="AO15"/>
  <c r="AP15"/>
  <c r="AD16"/>
  <c r="AE16"/>
  <c r="AF16"/>
  <c r="AG16"/>
  <c r="AH16"/>
  <c r="AI16"/>
  <c r="AJ16"/>
  <c r="AK16"/>
  <c r="AL16"/>
  <c r="AM16"/>
  <c r="AN16"/>
  <c r="AO16"/>
  <c r="AP16"/>
  <c r="AD17"/>
  <c r="AE17"/>
  <c r="AF17"/>
  <c r="AG17"/>
  <c r="AH17"/>
  <c r="AI17"/>
  <c r="AJ17"/>
  <c r="AK17"/>
  <c r="AL17"/>
  <c r="AM17"/>
  <c r="AN17"/>
  <c r="AO17"/>
  <c r="AP17"/>
  <c r="AD18"/>
  <c r="AE18"/>
  <c r="AF18"/>
  <c r="AG18"/>
  <c r="AH18"/>
  <c r="AI18"/>
  <c r="AJ18"/>
  <c r="AK18"/>
  <c r="AL18"/>
  <c r="AM18"/>
  <c r="AN18"/>
  <c r="AO18"/>
  <c r="AP18"/>
  <c r="AD19"/>
  <c r="AE19"/>
  <c r="AF19"/>
  <c r="AG19"/>
  <c r="AH19"/>
  <c r="AI19"/>
  <c r="AJ19"/>
  <c r="AK19"/>
  <c r="AL19"/>
  <c r="AM19"/>
  <c r="AN19"/>
  <c r="AO19"/>
  <c r="AP19"/>
  <c r="AD20"/>
  <c r="AE20"/>
  <c r="AF20"/>
  <c r="AG20"/>
  <c r="AH20"/>
  <c r="AI20"/>
  <c r="AJ20"/>
  <c r="AK20"/>
  <c r="AL20"/>
  <c r="AM20"/>
  <c r="AN20"/>
  <c r="AO20"/>
  <c r="AP20"/>
  <c r="AD21"/>
  <c r="AE21"/>
  <c r="AF21"/>
  <c r="AG21"/>
  <c r="AH21"/>
  <c r="AI21"/>
  <c r="AJ21"/>
  <c r="AK21"/>
  <c r="AL21"/>
  <c r="AM21"/>
  <c r="AN21"/>
  <c r="AO21"/>
  <c r="AP21"/>
  <c r="AD22"/>
  <c r="AE22"/>
  <c r="AF22"/>
  <c r="AG22"/>
  <c r="AH22"/>
  <c r="AI22"/>
  <c r="AJ22"/>
  <c r="AK22"/>
  <c r="AL22"/>
  <c r="AM22"/>
  <c r="AN22"/>
  <c r="AO22"/>
  <c r="AP22"/>
  <c r="AD23"/>
  <c r="AE23"/>
  <c r="AF23"/>
  <c r="AG23"/>
  <c r="AH23"/>
  <c r="AI23"/>
  <c r="AJ23"/>
  <c r="AK23"/>
  <c r="AL23"/>
  <c r="AM23"/>
  <c r="AN23"/>
  <c r="AO23"/>
  <c r="AP23"/>
  <c r="AD24"/>
  <c r="AE24"/>
  <c r="AF24"/>
  <c r="AG24"/>
  <c r="AH24"/>
  <c r="AI24"/>
  <c r="AJ24"/>
  <c r="AK24"/>
  <c r="AL24"/>
  <c r="AM24"/>
  <c r="AN24"/>
  <c r="AO24"/>
  <c r="AP24"/>
  <c r="AD25"/>
  <c r="AE25"/>
  <c r="AF25"/>
  <c r="AG25"/>
  <c r="AH25"/>
  <c r="AI25"/>
  <c r="AJ25"/>
  <c r="AK25"/>
  <c r="AL25"/>
  <c r="AM25"/>
  <c r="AN25"/>
  <c r="AO25"/>
  <c r="AP25"/>
  <c r="AD26"/>
  <c r="AE26"/>
  <c r="AF26"/>
  <c r="AG26"/>
  <c r="AH26"/>
  <c r="AI26"/>
  <c r="AJ26"/>
  <c r="AK26"/>
  <c r="AL26"/>
  <c r="AM26"/>
  <c r="AN26"/>
  <c r="AO26"/>
  <c r="AP26"/>
  <c r="AD27"/>
  <c r="AE27"/>
  <c r="AF27"/>
  <c r="AG27"/>
  <c r="AH27"/>
  <c r="AI27"/>
  <c r="AJ27"/>
  <c r="AK27"/>
  <c r="AL27"/>
  <c r="AM27"/>
  <c r="AN27"/>
  <c r="AO27"/>
  <c r="AP27"/>
  <c r="AD28"/>
  <c r="AE28"/>
  <c r="AF28"/>
  <c r="AG28"/>
  <c r="AH28"/>
  <c r="AI28"/>
  <c r="AJ28"/>
  <c r="AK28"/>
  <c r="AL28"/>
  <c r="AM28"/>
  <c r="AN28"/>
  <c r="AO28"/>
  <c r="AP28"/>
  <c r="AD29"/>
  <c r="AE29"/>
  <c r="AF29"/>
  <c r="AG29"/>
  <c r="AH29"/>
  <c r="AI29"/>
  <c r="AJ29"/>
  <c r="AK29"/>
  <c r="AL29"/>
  <c r="AM29"/>
  <c r="AN29"/>
  <c r="AO29"/>
  <c r="AP29"/>
  <c r="AD30"/>
  <c r="AE30"/>
  <c r="AF30"/>
  <c r="AG30"/>
  <c r="AH30"/>
  <c r="AI30"/>
  <c r="AJ30"/>
  <c r="AK30"/>
  <c r="AL30"/>
  <c r="AM30"/>
  <c r="AN30"/>
  <c r="AO30"/>
  <c r="AP30"/>
  <c r="AD31"/>
  <c r="AE31"/>
  <c r="AF31"/>
  <c r="AG31"/>
  <c r="AH31"/>
  <c r="AI31"/>
  <c r="AJ31"/>
  <c r="AK31"/>
  <c r="AL31"/>
  <c r="AM31"/>
  <c r="AN31"/>
  <c r="AO31"/>
  <c r="AP31"/>
  <c r="AD32"/>
  <c r="AE32"/>
  <c r="AF32"/>
  <c r="AG32"/>
  <c r="AH32"/>
  <c r="AI32"/>
  <c r="AJ32"/>
  <c r="AK32"/>
  <c r="AL32"/>
  <c r="AM32"/>
  <c r="AN32"/>
  <c r="AO32"/>
  <c r="AP32"/>
  <c r="AD33"/>
  <c r="AE33"/>
  <c r="AF33"/>
  <c r="AG33"/>
  <c r="AH33"/>
  <c r="AI33"/>
  <c r="AJ33"/>
  <c r="AK33"/>
  <c r="AL33"/>
  <c r="AM33"/>
  <c r="AN33"/>
  <c r="AO33"/>
  <c r="AP33"/>
  <c r="AD34"/>
  <c r="AE34"/>
  <c r="AF34"/>
  <c r="AG34"/>
  <c r="AH34"/>
  <c r="AI34"/>
  <c r="AJ34"/>
  <c r="AK34"/>
  <c r="AL34"/>
  <c r="AM34"/>
  <c r="AN34"/>
  <c r="AO34"/>
  <c r="AP34"/>
  <c r="AD35"/>
  <c r="AE35"/>
  <c r="AF35"/>
  <c r="AG35"/>
  <c r="AH35"/>
  <c r="AI35"/>
  <c r="AJ35"/>
  <c r="AK35"/>
  <c r="AL35"/>
  <c r="AM35"/>
  <c r="AN35"/>
  <c r="AO35"/>
  <c r="AP35"/>
  <c r="AD36"/>
  <c r="AE36"/>
  <c r="AF36"/>
  <c r="AG36"/>
  <c r="AH36"/>
  <c r="AI36"/>
  <c r="AJ36"/>
  <c r="AK36"/>
  <c r="AL36"/>
  <c r="AM36"/>
  <c r="AN36"/>
  <c r="AO36"/>
  <c r="AP36"/>
  <c r="AD37"/>
  <c r="AE37"/>
  <c r="AF37"/>
  <c r="AG37"/>
  <c r="AH37"/>
  <c r="AI37"/>
  <c r="AJ37"/>
  <c r="AK37"/>
  <c r="AL37"/>
  <c r="AM37"/>
  <c r="AN37"/>
  <c r="AO37"/>
  <c r="AP37"/>
  <c r="AD38"/>
  <c r="AE38"/>
  <c r="AF38"/>
  <c r="AG38"/>
  <c r="AH38"/>
  <c r="AI38"/>
  <c r="AJ38"/>
  <c r="AK38"/>
  <c r="AL38"/>
  <c r="AM38"/>
  <c r="AN38"/>
  <c r="AO38"/>
  <c r="AP38"/>
  <c r="AD39"/>
  <c r="AE39"/>
  <c r="AF39"/>
  <c r="AG39"/>
  <c r="AH39"/>
  <c r="AI39"/>
  <c r="AJ39"/>
  <c r="AK39"/>
  <c r="AL39"/>
  <c r="AM39"/>
  <c r="AN39"/>
  <c r="AO39"/>
  <c r="AP39"/>
  <c r="AD40"/>
  <c r="AE40"/>
  <c r="AF40"/>
  <c r="AG40"/>
  <c r="AH40"/>
  <c r="AI40"/>
  <c r="AJ40"/>
  <c r="AK40"/>
  <c r="AL40"/>
  <c r="AM40"/>
  <c r="AN40"/>
  <c r="AO40"/>
  <c r="AP40"/>
  <c r="AD41"/>
  <c r="AE41"/>
  <c r="AF41"/>
  <c r="AG41"/>
  <c r="AH41"/>
  <c r="AI41"/>
  <c r="AJ41"/>
  <c r="AK41"/>
  <c r="AL41"/>
  <c r="AM41"/>
  <c r="AN41"/>
  <c r="AO41"/>
  <c r="AP41"/>
  <c r="AD42"/>
  <c r="AE42"/>
  <c r="AF42"/>
  <c r="AG42"/>
  <c r="AH42"/>
  <c r="AI42"/>
  <c r="AJ42"/>
  <c r="AK42"/>
  <c r="AL42"/>
  <c r="AM42"/>
  <c r="AN42"/>
  <c r="AO42"/>
  <c r="AP42"/>
  <c r="AD43"/>
  <c r="AE43"/>
  <c r="AF43"/>
  <c r="AG43"/>
  <c r="AH43"/>
  <c r="AI43"/>
  <c r="AJ43"/>
  <c r="AK43"/>
  <c r="AL43"/>
  <c r="AM43"/>
  <c r="AN43"/>
  <c r="AO43"/>
  <c r="AP43"/>
  <c r="AD44"/>
  <c r="AE44"/>
  <c r="AF44"/>
  <c r="AG44"/>
  <c r="AH44"/>
  <c r="AI44"/>
  <c r="AJ44"/>
  <c r="AK44"/>
  <c r="AL44"/>
  <c r="AM44"/>
  <c r="AN44"/>
  <c r="AO44"/>
  <c r="AP44"/>
  <c r="C126"/>
  <c r="C125"/>
  <c r="C124"/>
  <c r="D112"/>
  <c r="E112" s="1"/>
  <c r="F112" s="1"/>
  <c r="G112" s="1"/>
  <c r="H112" s="1"/>
  <c r="I112" s="1"/>
  <c r="J112" s="1"/>
  <c r="K112" s="1"/>
  <c r="L112" s="1"/>
  <c r="M112" s="1"/>
  <c r="N112" s="1"/>
  <c r="O112" s="1"/>
  <c r="P112" s="1"/>
  <c r="Q112" s="1"/>
  <c r="R112" s="1"/>
  <c r="S112" s="1"/>
  <c r="T112" s="1"/>
  <c r="U112" s="1"/>
  <c r="V112" s="1"/>
  <c r="W112" s="1"/>
  <c r="X112" s="1"/>
  <c r="Y112" s="1"/>
  <c r="Z112" s="1"/>
  <c r="AA112" s="1"/>
  <c r="AB112" s="1"/>
  <c r="AC112" s="1"/>
  <c r="AD112" s="1"/>
  <c r="AE112" s="1"/>
  <c r="AF112" s="1"/>
  <c r="AG112" s="1"/>
  <c r="AH112" s="1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E60" s="1"/>
  <c r="AK52"/>
  <c r="AO50"/>
  <c r="AS48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B9"/>
  <c r="AD110" i="22"/>
  <c r="AS13"/>
  <c r="AS14"/>
  <c r="AS15"/>
  <c r="AS16"/>
  <c r="AS17"/>
  <c r="AS18"/>
  <c r="AS19"/>
  <c r="C23" i="44" s="1"/>
  <c r="AS20" i="22"/>
  <c r="AS21"/>
  <c r="AS22"/>
  <c r="AS23"/>
  <c r="AS24"/>
  <c r="AS25"/>
  <c r="AS26"/>
  <c r="AS27"/>
  <c r="AS28"/>
  <c r="AS29"/>
  <c r="AS30"/>
  <c r="AS31"/>
  <c r="AS32"/>
  <c r="C26" i="44" s="1"/>
  <c r="AS33" i="22"/>
  <c r="AS34"/>
  <c r="AS35"/>
  <c r="C24" i="44" s="1"/>
  <c r="AS36" i="22"/>
  <c r="AS37"/>
  <c r="AS38"/>
  <c r="AS39"/>
  <c r="AS40"/>
  <c r="AS41"/>
  <c r="AS42"/>
  <c r="AS43"/>
  <c r="AS12"/>
  <c r="AD12"/>
  <c r="AE12"/>
  <c r="AF12"/>
  <c r="AG12"/>
  <c r="AH12"/>
  <c r="AI12"/>
  <c r="AJ12"/>
  <c r="AK12"/>
  <c r="AL12"/>
  <c r="AM12"/>
  <c r="AN12"/>
  <c r="AO12"/>
  <c r="AP12"/>
  <c r="AD13"/>
  <c r="AE13"/>
  <c r="AF13"/>
  <c r="AG13"/>
  <c r="AH13"/>
  <c r="AI13"/>
  <c r="AJ13"/>
  <c r="AK13"/>
  <c r="AL13"/>
  <c r="AM13"/>
  <c r="AN13"/>
  <c r="AO13"/>
  <c r="AP13"/>
  <c r="AD14"/>
  <c r="AE14"/>
  <c r="AF14"/>
  <c r="AG14"/>
  <c r="AH14"/>
  <c r="AI14"/>
  <c r="AJ14"/>
  <c r="AK14"/>
  <c r="AL14"/>
  <c r="AM14"/>
  <c r="AN14"/>
  <c r="AO14"/>
  <c r="AP14"/>
  <c r="AD15"/>
  <c r="AE15"/>
  <c r="AF15"/>
  <c r="AG15"/>
  <c r="AH15"/>
  <c r="AI15"/>
  <c r="AJ15"/>
  <c r="AK15"/>
  <c r="AL15"/>
  <c r="AM15"/>
  <c r="AN15"/>
  <c r="AO15"/>
  <c r="AP15"/>
  <c r="AD16"/>
  <c r="AE16"/>
  <c r="AF16"/>
  <c r="AG16"/>
  <c r="AH16"/>
  <c r="AI16"/>
  <c r="AJ16"/>
  <c r="AK16"/>
  <c r="AL16"/>
  <c r="AM16"/>
  <c r="AN16"/>
  <c r="AO16"/>
  <c r="AP16"/>
  <c r="AD17"/>
  <c r="AE17"/>
  <c r="AF17"/>
  <c r="AG17"/>
  <c r="AH17"/>
  <c r="AI17"/>
  <c r="AJ17"/>
  <c r="AK17"/>
  <c r="AL17"/>
  <c r="AM17"/>
  <c r="AN17"/>
  <c r="AO17"/>
  <c r="AP17"/>
  <c r="AD18"/>
  <c r="AE18"/>
  <c r="AF18"/>
  <c r="AG18"/>
  <c r="AH18"/>
  <c r="AI18"/>
  <c r="AJ18"/>
  <c r="AK18"/>
  <c r="AL18"/>
  <c r="AM18"/>
  <c r="AN18"/>
  <c r="AO18"/>
  <c r="AP18"/>
  <c r="AD19"/>
  <c r="AE19"/>
  <c r="AF19"/>
  <c r="AG19"/>
  <c r="AH19"/>
  <c r="AI19"/>
  <c r="AJ19"/>
  <c r="AK19"/>
  <c r="AL19"/>
  <c r="AM19"/>
  <c r="AN19"/>
  <c r="AO19"/>
  <c r="AP19"/>
  <c r="AD20"/>
  <c r="AE20"/>
  <c r="AF20"/>
  <c r="AG20"/>
  <c r="AH20"/>
  <c r="AI20"/>
  <c r="AJ20"/>
  <c r="AK20"/>
  <c r="AL20"/>
  <c r="AM20"/>
  <c r="AN20"/>
  <c r="AO20"/>
  <c r="AP20"/>
  <c r="AD21"/>
  <c r="AE21"/>
  <c r="AF21"/>
  <c r="AG21"/>
  <c r="AH21"/>
  <c r="AI21"/>
  <c r="AJ21"/>
  <c r="AK21"/>
  <c r="AL21"/>
  <c r="AM21"/>
  <c r="AN21"/>
  <c r="AO21"/>
  <c r="AP21"/>
  <c r="AD22"/>
  <c r="AE22"/>
  <c r="AF22"/>
  <c r="AG22"/>
  <c r="AH22"/>
  <c r="AI22"/>
  <c r="AJ22"/>
  <c r="AK22"/>
  <c r="AL22"/>
  <c r="AM22"/>
  <c r="AN22"/>
  <c r="AO22"/>
  <c r="AP22"/>
  <c r="AD23"/>
  <c r="AE23"/>
  <c r="AF23"/>
  <c r="AG23"/>
  <c r="AH23"/>
  <c r="AI23"/>
  <c r="AJ23"/>
  <c r="AK23"/>
  <c r="AL23"/>
  <c r="AM23"/>
  <c r="AN23"/>
  <c r="AO23"/>
  <c r="AP23"/>
  <c r="AD24"/>
  <c r="AE24"/>
  <c r="AF24"/>
  <c r="AG24"/>
  <c r="AH24"/>
  <c r="AI24"/>
  <c r="AJ24"/>
  <c r="AK24"/>
  <c r="AL24"/>
  <c r="AM24"/>
  <c r="AN24"/>
  <c r="AO24"/>
  <c r="AP24"/>
  <c r="AD25"/>
  <c r="AE25"/>
  <c r="AF25"/>
  <c r="AG25"/>
  <c r="AH25"/>
  <c r="AI25"/>
  <c r="AJ25"/>
  <c r="AK25"/>
  <c r="AL25"/>
  <c r="AM25"/>
  <c r="AN25"/>
  <c r="AO25"/>
  <c r="AP25"/>
  <c r="AD26"/>
  <c r="AE26"/>
  <c r="AF26"/>
  <c r="AG26"/>
  <c r="AH26"/>
  <c r="AI26"/>
  <c r="AJ26"/>
  <c r="AK26"/>
  <c r="AL26"/>
  <c r="AM26"/>
  <c r="AN26"/>
  <c r="AO26"/>
  <c r="AP26"/>
  <c r="AD27"/>
  <c r="AE27"/>
  <c r="AF27"/>
  <c r="AG27"/>
  <c r="AH27"/>
  <c r="AI27"/>
  <c r="AJ27"/>
  <c r="AK27"/>
  <c r="AL27"/>
  <c r="AM27"/>
  <c r="AN27"/>
  <c r="AO27"/>
  <c r="AP27"/>
  <c r="AD28"/>
  <c r="AE28"/>
  <c r="AF28"/>
  <c r="AG28"/>
  <c r="AH28"/>
  <c r="AI28"/>
  <c r="AJ28"/>
  <c r="AK28"/>
  <c r="AL28"/>
  <c r="AM28"/>
  <c r="AN28"/>
  <c r="AO28"/>
  <c r="AP28"/>
  <c r="AD29"/>
  <c r="AE29"/>
  <c r="AF29"/>
  <c r="AG29"/>
  <c r="AH29"/>
  <c r="AI29"/>
  <c r="AJ29"/>
  <c r="AK29"/>
  <c r="AL29"/>
  <c r="AM29"/>
  <c r="AN29"/>
  <c r="AO29"/>
  <c r="AP29"/>
  <c r="AD30"/>
  <c r="AE30"/>
  <c r="AF30"/>
  <c r="AG30"/>
  <c r="AH30"/>
  <c r="AI30"/>
  <c r="AJ30"/>
  <c r="AK30"/>
  <c r="AL30"/>
  <c r="AM30"/>
  <c r="AN30"/>
  <c r="AO30"/>
  <c r="AP30"/>
  <c r="AD31"/>
  <c r="AE31"/>
  <c r="AF31"/>
  <c r="AG31"/>
  <c r="AH31"/>
  <c r="AI31"/>
  <c r="AJ31"/>
  <c r="AK31"/>
  <c r="AL31"/>
  <c r="AM31"/>
  <c r="AN31"/>
  <c r="AO31"/>
  <c r="AP31"/>
  <c r="AD32"/>
  <c r="AE32"/>
  <c r="AF32"/>
  <c r="AG32"/>
  <c r="AH32"/>
  <c r="AI32"/>
  <c r="AJ32"/>
  <c r="AK32"/>
  <c r="AL32"/>
  <c r="AM32"/>
  <c r="AN32"/>
  <c r="AO32"/>
  <c r="AP32"/>
  <c r="AD33"/>
  <c r="AE33"/>
  <c r="AF33"/>
  <c r="AG33"/>
  <c r="AH33"/>
  <c r="AI33"/>
  <c r="AJ33"/>
  <c r="AK33"/>
  <c r="AL33"/>
  <c r="AM33"/>
  <c r="AN33"/>
  <c r="AO33"/>
  <c r="AP33"/>
  <c r="AD34"/>
  <c r="AE34"/>
  <c r="AF34"/>
  <c r="AG34"/>
  <c r="AH34"/>
  <c r="AI34"/>
  <c r="AJ34"/>
  <c r="AK34"/>
  <c r="AL34"/>
  <c r="AM34"/>
  <c r="AN34"/>
  <c r="AO34"/>
  <c r="AP34"/>
  <c r="AD35"/>
  <c r="AE35"/>
  <c r="AF35"/>
  <c r="AG35"/>
  <c r="AH35"/>
  <c r="AI35"/>
  <c r="AJ35"/>
  <c r="AK35"/>
  <c r="AL35"/>
  <c r="AM35"/>
  <c r="AN35"/>
  <c r="AO35"/>
  <c r="AP35"/>
  <c r="AD36"/>
  <c r="AE36"/>
  <c r="AF36"/>
  <c r="AG36"/>
  <c r="AH36"/>
  <c r="AI36"/>
  <c r="AJ36"/>
  <c r="AK36"/>
  <c r="AL36"/>
  <c r="AM36"/>
  <c r="AN36"/>
  <c r="AO36"/>
  <c r="AP36"/>
  <c r="AD37"/>
  <c r="AE37"/>
  <c r="AF37"/>
  <c r="AG37"/>
  <c r="AH37"/>
  <c r="AI37"/>
  <c r="AJ37"/>
  <c r="AK37"/>
  <c r="AL37"/>
  <c r="AM37"/>
  <c r="AN37"/>
  <c r="AO37"/>
  <c r="AP37"/>
  <c r="AD38"/>
  <c r="AE38"/>
  <c r="AF38"/>
  <c r="AG38"/>
  <c r="AH38"/>
  <c r="AI38"/>
  <c r="AJ38"/>
  <c r="AK38"/>
  <c r="AL38"/>
  <c r="AM38"/>
  <c r="AN38"/>
  <c r="AO38"/>
  <c r="AP38"/>
  <c r="AD39"/>
  <c r="AE39"/>
  <c r="AF39"/>
  <c r="AG39"/>
  <c r="AH39"/>
  <c r="AI39"/>
  <c r="AJ39"/>
  <c r="AK39"/>
  <c r="AL39"/>
  <c r="AM39"/>
  <c r="AN39"/>
  <c r="AO39"/>
  <c r="AP39"/>
  <c r="AD40"/>
  <c r="AE40"/>
  <c r="AF40"/>
  <c r="AG40"/>
  <c r="AH40"/>
  <c r="AI40"/>
  <c r="AJ40"/>
  <c r="AK40"/>
  <c r="AL40"/>
  <c r="AM40"/>
  <c r="AN40"/>
  <c r="AO40"/>
  <c r="AP40"/>
  <c r="AD41"/>
  <c r="AE41"/>
  <c r="AF41"/>
  <c r="AG41"/>
  <c r="AH41"/>
  <c r="AI41"/>
  <c r="AJ41"/>
  <c r="AK41"/>
  <c r="AL41"/>
  <c r="AM41"/>
  <c r="AN41"/>
  <c r="AO41"/>
  <c r="AP41"/>
  <c r="AD42"/>
  <c r="AE42"/>
  <c r="AF42"/>
  <c r="AG42"/>
  <c r="AH42"/>
  <c r="AI42"/>
  <c r="AJ42"/>
  <c r="AK42"/>
  <c r="AL42"/>
  <c r="AM42"/>
  <c r="AN42"/>
  <c r="AO42"/>
  <c r="AP42"/>
  <c r="AD43"/>
  <c r="AE43"/>
  <c r="AF43"/>
  <c r="AG43"/>
  <c r="AH43"/>
  <c r="AI43"/>
  <c r="AJ43"/>
  <c r="AK43"/>
  <c r="AL43"/>
  <c r="AM43"/>
  <c r="AN43"/>
  <c r="AO43"/>
  <c r="AP43"/>
  <c r="AD44"/>
  <c r="AE44"/>
  <c r="AF44"/>
  <c r="AG44"/>
  <c r="AH44"/>
  <c r="AI44"/>
  <c r="AJ44"/>
  <c r="AK44"/>
  <c r="AL44"/>
  <c r="AM44"/>
  <c r="AN44"/>
  <c r="AO44"/>
  <c r="AP44"/>
  <c r="B9"/>
  <c r="C126"/>
  <c r="C125"/>
  <c r="C124"/>
  <c r="D112"/>
  <c r="E112" s="1"/>
  <c r="F112" s="1"/>
  <c r="G112" s="1"/>
  <c r="H112" s="1"/>
  <c r="I112" s="1"/>
  <c r="J112" s="1"/>
  <c r="K112" s="1"/>
  <c r="L112" s="1"/>
  <c r="M112" s="1"/>
  <c r="N112" s="1"/>
  <c r="O112" s="1"/>
  <c r="P112" s="1"/>
  <c r="Q112" s="1"/>
  <c r="R112" s="1"/>
  <c r="S112" s="1"/>
  <c r="T112" s="1"/>
  <c r="U112" s="1"/>
  <c r="V112" s="1"/>
  <c r="W112" s="1"/>
  <c r="X112" s="1"/>
  <c r="Y112" s="1"/>
  <c r="Z112" s="1"/>
  <c r="AA112" s="1"/>
  <c r="AB112" s="1"/>
  <c r="AC112" s="1"/>
  <c r="AH110"/>
  <c r="AG110"/>
  <c r="AF110"/>
  <c r="AE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B9" i="21"/>
  <c r="AS13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12"/>
  <c r="AS46"/>
  <c r="AS47"/>
  <c r="AS48"/>
  <c r="AS49"/>
  <c r="AS50"/>
  <c r="AS51"/>
  <c r="AS52"/>
  <c r="AS53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C53"/>
  <c r="C52"/>
  <c r="C51"/>
  <c r="C50"/>
  <c r="C49"/>
  <c r="C48"/>
  <c r="C47"/>
  <c r="C46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D44"/>
  <c r="AE44"/>
  <c r="AF44"/>
  <c r="AG44"/>
  <c r="AH44"/>
  <c r="AI44"/>
  <c r="AJ44"/>
  <c r="AK44"/>
  <c r="AL44"/>
  <c r="AM44"/>
  <c r="AN44"/>
  <c r="AO44"/>
  <c r="AP44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12"/>
  <c r="D107"/>
  <c r="E107" s="1"/>
  <c r="F107" s="1"/>
  <c r="G107" s="1"/>
  <c r="H107" s="1"/>
  <c r="I107" s="1"/>
  <c r="J107" s="1"/>
  <c r="K107" s="1"/>
  <c r="L107" s="1"/>
  <c r="M107" s="1"/>
  <c r="N107" s="1"/>
  <c r="O107" s="1"/>
  <c r="P107" s="1"/>
  <c r="Q107" s="1"/>
  <c r="R107" s="1"/>
  <c r="S107" s="1"/>
  <c r="T107" s="1"/>
  <c r="U107" s="1"/>
  <c r="V107" s="1"/>
  <c r="W107" s="1"/>
  <c r="X107" s="1"/>
  <c r="Y107" s="1"/>
  <c r="Z107" s="1"/>
  <c r="AA107" s="1"/>
  <c r="AB107" s="1"/>
  <c r="AC107" s="1"/>
  <c r="AD107" s="1"/>
  <c r="AE107" s="1"/>
  <c r="AF107" s="1"/>
  <c r="AG107" s="1"/>
  <c r="AH107" s="1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D60"/>
  <c r="E60" s="1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C126" i="20"/>
  <c r="C125"/>
  <c r="C124"/>
  <c r="D112"/>
  <c r="E112" s="1"/>
  <c r="F112" s="1"/>
  <c r="G112" s="1"/>
  <c r="H112" s="1"/>
  <c r="I112" s="1"/>
  <c r="J112" s="1"/>
  <c r="K112" s="1"/>
  <c r="L112" s="1"/>
  <c r="M112" s="1"/>
  <c r="N112" s="1"/>
  <c r="O112" s="1"/>
  <c r="P112" s="1"/>
  <c r="Q112" s="1"/>
  <c r="R112" s="1"/>
  <c r="S112" s="1"/>
  <c r="T112" s="1"/>
  <c r="U112" s="1"/>
  <c r="V112" s="1"/>
  <c r="W112" s="1"/>
  <c r="X112" s="1"/>
  <c r="Y112" s="1"/>
  <c r="Z112" s="1"/>
  <c r="AA112" s="1"/>
  <c r="AB112" s="1"/>
  <c r="AC112" s="1"/>
  <c r="AD112" s="1"/>
  <c r="AE112" s="1"/>
  <c r="AF112" s="1"/>
  <c r="AG112" s="1"/>
  <c r="AH112" s="1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E60" s="1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C126" i="19"/>
  <c r="C125"/>
  <c r="C124"/>
  <c r="D112"/>
  <c r="E112" s="1"/>
  <c r="F112" s="1"/>
  <c r="G112" s="1"/>
  <c r="H112" s="1"/>
  <c r="I112" s="1"/>
  <c r="J112" s="1"/>
  <c r="K112" s="1"/>
  <c r="L112" s="1"/>
  <c r="M112" s="1"/>
  <c r="N112" s="1"/>
  <c r="O112" s="1"/>
  <c r="P112" s="1"/>
  <c r="Q112" s="1"/>
  <c r="R112" s="1"/>
  <c r="S112" s="1"/>
  <c r="T112" s="1"/>
  <c r="U112" s="1"/>
  <c r="V112" s="1"/>
  <c r="W112" s="1"/>
  <c r="X112" s="1"/>
  <c r="Y112" s="1"/>
  <c r="Z112" s="1"/>
  <c r="AA112" s="1"/>
  <c r="AB112" s="1"/>
  <c r="AC112" s="1"/>
  <c r="AD112" s="1"/>
  <c r="AE112" s="1"/>
  <c r="AF112" s="1"/>
  <c r="AG112" s="1"/>
  <c r="AH112" s="1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C72"/>
  <c r="C71"/>
  <c r="C70"/>
  <c r="D60"/>
  <c r="E60" s="1"/>
  <c r="AQ11"/>
  <c r="AP11"/>
  <c r="AP58" s="1"/>
  <c r="AO11"/>
  <c r="AO58" s="1"/>
  <c r="AN11"/>
  <c r="AN58" s="1"/>
  <c r="AM11"/>
  <c r="AM58" s="1"/>
  <c r="AL11"/>
  <c r="AL58" s="1"/>
  <c r="AK11"/>
  <c r="AK58" s="1"/>
  <c r="AJ11"/>
  <c r="AJ58" s="1"/>
  <c r="AI11"/>
  <c r="AI58" s="1"/>
  <c r="AH11"/>
  <c r="AH58" s="1"/>
  <c r="AG11"/>
  <c r="AG58" s="1"/>
  <c r="AF11"/>
  <c r="AF58" s="1"/>
  <c r="AE11"/>
  <c r="AE58" s="1"/>
  <c r="AD11"/>
  <c r="AD58" s="1"/>
  <c r="AC11"/>
  <c r="AC58" s="1"/>
  <c r="AB11"/>
  <c r="AB58" s="1"/>
  <c r="AA11"/>
  <c r="AA58" s="1"/>
  <c r="Z11"/>
  <c r="Z58" s="1"/>
  <c r="Y11"/>
  <c r="Y58" s="1"/>
  <c r="X11"/>
  <c r="X58" s="1"/>
  <c r="W11"/>
  <c r="W58" s="1"/>
  <c r="V11"/>
  <c r="V58" s="1"/>
  <c r="U11"/>
  <c r="U58" s="1"/>
  <c r="T11"/>
  <c r="T58" s="1"/>
  <c r="S11"/>
  <c r="S58" s="1"/>
  <c r="R11"/>
  <c r="R58" s="1"/>
  <c r="Q11"/>
  <c r="Q58" s="1"/>
  <c r="P11"/>
  <c r="P58" s="1"/>
  <c r="O11"/>
  <c r="O58" s="1"/>
  <c r="N11"/>
  <c r="N58" s="1"/>
  <c r="M11"/>
  <c r="M58" s="1"/>
  <c r="L11"/>
  <c r="L58" s="1"/>
  <c r="K11"/>
  <c r="K58" s="1"/>
  <c r="J11"/>
  <c r="J58" s="1"/>
  <c r="I11"/>
  <c r="I58" s="1"/>
  <c r="H11"/>
  <c r="H58" s="1"/>
  <c r="G11"/>
  <c r="G58" s="1"/>
  <c r="F11"/>
  <c r="F58" s="1"/>
  <c r="E11"/>
  <c r="E58" s="1"/>
  <c r="D11"/>
  <c r="D58" s="1"/>
  <c r="C11"/>
  <c r="E112" i="24" l="1"/>
  <c r="E60"/>
  <c r="U111" i="40"/>
  <c r="AA111"/>
  <c r="N111"/>
  <c r="E111"/>
  <c r="D111"/>
  <c r="AH111"/>
  <c r="X111"/>
  <c r="C111"/>
  <c r="J111"/>
  <c r="R111"/>
  <c r="M111"/>
  <c r="AG111"/>
  <c r="AB111"/>
  <c r="I111"/>
  <c r="AI51" i="23"/>
  <c r="AG50"/>
  <c r="AG48" i="25"/>
  <c r="AQ513" i="28"/>
  <c r="AQ19" i="48" s="1"/>
  <c r="AP50" i="25"/>
  <c r="AS51" i="23"/>
  <c r="AF111" i="40"/>
  <c r="AI111"/>
  <c r="E43" i="44"/>
  <c r="F35" s="1"/>
  <c r="F111" i="40"/>
  <c r="L111"/>
  <c r="P111"/>
  <c r="AJ111"/>
  <c r="S111"/>
  <c r="AC111"/>
  <c r="T111"/>
  <c r="Z111"/>
  <c r="AD111"/>
  <c r="G111"/>
  <c r="K111"/>
  <c r="C127"/>
  <c r="D120" s="1"/>
  <c r="O111"/>
  <c r="C107" i="27"/>
  <c r="AD112" i="22"/>
  <c r="AE112" s="1"/>
  <c r="AF112" s="1"/>
  <c r="AG112" s="1"/>
  <c r="AH112" s="1"/>
  <c r="E43" i="45"/>
  <c r="F43" s="1"/>
  <c r="L120" i="40"/>
  <c r="T120"/>
  <c r="AB120"/>
  <c r="AJ120"/>
  <c r="K120"/>
  <c r="S120"/>
  <c r="W120"/>
  <c r="AA120"/>
  <c r="AE120"/>
  <c r="AI120"/>
  <c r="AS49" i="23"/>
  <c r="E120" i="38"/>
  <c r="G120"/>
  <c r="I120"/>
  <c r="K120"/>
  <c r="M120"/>
  <c r="O120"/>
  <c r="Q120"/>
  <c r="S120"/>
  <c r="U120"/>
  <c r="W120"/>
  <c r="Y120"/>
  <c r="AA120"/>
  <c r="AC120"/>
  <c r="AE120"/>
  <c r="AG120"/>
  <c r="AI120"/>
  <c r="C120"/>
  <c r="D120"/>
  <c r="F120"/>
  <c r="H120"/>
  <c r="J120"/>
  <c r="L120"/>
  <c r="N120"/>
  <c r="P120"/>
  <c r="R120"/>
  <c r="T120"/>
  <c r="V120"/>
  <c r="X120"/>
  <c r="Z120"/>
  <c r="AB120"/>
  <c r="AD120"/>
  <c r="AF120"/>
  <c r="AH120"/>
  <c r="AJ120"/>
  <c r="E120" i="37"/>
  <c r="G120"/>
  <c r="I120"/>
  <c r="K120"/>
  <c r="M120"/>
  <c r="O120"/>
  <c r="Q120"/>
  <c r="S120"/>
  <c r="U120"/>
  <c r="W120"/>
  <c r="Y120"/>
  <c r="AA120"/>
  <c r="AC120"/>
  <c r="AE120"/>
  <c r="AG120"/>
  <c r="AI120"/>
  <c r="C120"/>
  <c r="D120"/>
  <c r="F120"/>
  <c r="H120"/>
  <c r="J120"/>
  <c r="L120"/>
  <c r="N120"/>
  <c r="P120"/>
  <c r="R120"/>
  <c r="T120"/>
  <c r="V120"/>
  <c r="X120"/>
  <c r="Z120"/>
  <c r="AB120"/>
  <c r="AD120"/>
  <c r="AF120"/>
  <c r="AH120"/>
  <c r="AJ120"/>
  <c r="AF48" i="23"/>
  <c r="AS50"/>
  <c r="AK52" i="25"/>
  <c r="AM50" i="23"/>
  <c r="AK50"/>
  <c r="AG53"/>
  <c r="AE51"/>
  <c r="AJ51" i="25"/>
  <c r="AP49"/>
  <c r="AK48"/>
  <c r="AK53"/>
  <c r="AN49"/>
  <c r="AJ49"/>
  <c r="AF49"/>
  <c r="AO52" i="23"/>
  <c r="AG52"/>
  <c r="AM51"/>
  <c r="AG51"/>
  <c r="AI50"/>
  <c r="AE50"/>
  <c r="AJ49"/>
  <c r="AS53"/>
  <c r="AN51" i="25"/>
  <c r="AL50"/>
  <c r="AH50"/>
  <c r="AD50"/>
  <c r="AS48"/>
  <c r="AO51" i="23"/>
  <c r="AK51"/>
  <c r="AP50"/>
  <c r="AN50"/>
  <c r="AL50"/>
  <c r="AH51" i="25"/>
  <c r="AO53" i="23"/>
  <c r="AJ50"/>
  <c r="AH50"/>
  <c r="AF50"/>
  <c r="AD50"/>
  <c r="AF51" i="25"/>
  <c r="AD51"/>
  <c r="AM48"/>
  <c r="AI48"/>
  <c r="AE48"/>
  <c r="AM52" i="23"/>
  <c r="AI52"/>
  <c r="AE52"/>
  <c r="AH51"/>
  <c r="AF51"/>
  <c r="AD51"/>
  <c r="AN49"/>
  <c r="AF49"/>
  <c r="AP48"/>
  <c r="AL48"/>
  <c r="AH48"/>
  <c r="AD48"/>
  <c r="AS52"/>
  <c r="AG53" i="25"/>
  <c r="AS51"/>
  <c r="C22" i="45" s="1"/>
  <c r="AM53" i="23"/>
  <c r="AI53"/>
  <c r="AP49"/>
  <c r="AL49"/>
  <c r="AH49"/>
  <c r="AD49"/>
  <c r="AP51"/>
  <c r="AO53" i="25"/>
  <c r="AO52"/>
  <c r="AG52"/>
  <c r="AH49"/>
  <c r="AK53" i="23"/>
  <c r="AE53"/>
  <c r="AP52"/>
  <c r="AN52"/>
  <c r="AL52"/>
  <c r="AJ52"/>
  <c r="AH52"/>
  <c r="AF52"/>
  <c r="AD52"/>
  <c r="AN51"/>
  <c r="AL51"/>
  <c r="AJ51"/>
  <c r="CI148" i="28"/>
  <c r="F35" i="45"/>
  <c r="F40"/>
  <c r="F43" i="44"/>
  <c r="G43"/>
  <c r="F36"/>
  <c r="F38"/>
  <c r="F37"/>
  <c r="F42"/>
  <c r="F40"/>
  <c r="F39"/>
  <c r="F41"/>
  <c r="F45"/>
  <c r="C25"/>
  <c r="C29" i="45"/>
  <c r="C29" i="44"/>
  <c r="C25" i="45"/>
  <c r="AM32" i="47"/>
  <c r="AS46" i="22"/>
  <c r="C20" i="44" s="1"/>
  <c r="AS50" i="22"/>
  <c r="C27" i="44" s="1"/>
  <c r="AP53" i="22"/>
  <c r="AN53"/>
  <c r="AL53"/>
  <c r="AJ53"/>
  <c r="AH53"/>
  <c r="AF53"/>
  <c r="AD53"/>
  <c r="AO52"/>
  <c r="AM52"/>
  <c r="AK52"/>
  <c r="AI52"/>
  <c r="AG52"/>
  <c r="AE52"/>
  <c r="AP51"/>
  <c r="AN51"/>
  <c r="AL51"/>
  <c r="AJ51"/>
  <c r="AH51"/>
  <c r="AF51"/>
  <c r="AD51"/>
  <c r="AP50"/>
  <c r="AN50"/>
  <c r="AL50"/>
  <c r="AJ50"/>
  <c r="AH50"/>
  <c r="AF50"/>
  <c r="AD50"/>
  <c r="AP49"/>
  <c r="AN49"/>
  <c r="AL49"/>
  <c r="AJ49"/>
  <c r="AH49"/>
  <c r="AF49"/>
  <c r="AD49"/>
  <c r="AP48"/>
  <c r="AN48"/>
  <c r="AL48"/>
  <c r="AJ48"/>
  <c r="AH48"/>
  <c r="AF48"/>
  <c r="AD48"/>
  <c r="AP47"/>
  <c r="AN47"/>
  <c r="AL47"/>
  <c r="AJ47"/>
  <c r="AH47"/>
  <c r="AF47"/>
  <c r="AD47"/>
  <c r="AS53"/>
  <c r="AS51"/>
  <c r="C22" i="44" s="1"/>
  <c r="AS49" i="22"/>
  <c r="C21" i="44" s="1"/>
  <c r="AS48" i="22"/>
  <c r="AP53" i="23"/>
  <c r="AN53"/>
  <c r="AL53"/>
  <c r="AJ53"/>
  <c r="AH53"/>
  <c r="AF53"/>
  <c r="AD53"/>
  <c r="AO53" i="22"/>
  <c r="AM53"/>
  <c r="AK53"/>
  <c r="AI53"/>
  <c r="AG53"/>
  <c r="AE53"/>
  <c r="AP52"/>
  <c r="AN52"/>
  <c r="AL52"/>
  <c r="AJ52"/>
  <c r="AH52"/>
  <c r="AF52"/>
  <c r="AD52"/>
  <c r="AO51"/>
  <c r="AM51"/>
  <c r="AK51"/>
  <c r="AI51"/>
  <c r="AG51"/>
  <c r="AE51"/>
  <c r="AO50"/>
  <c r="AM50"/>
  <c r="AK50"/>
  <c r="AI50"/>
  <c r="AG50"/>
  <c r="AE50"/>
  <c r="AO49"/>
  <c r="AM49"/>
  <c r="AK49"/>
  <c r="AI49"/>
  <c r="AG49"/>
  <c r="AE49"/>
  <c r="AO48"/>
  <c r="AM48"/>
  <c r="AK48"/>
  <c r="AI48"/>
  <c r="AG48"/>
  <c r="AE48"/>
  <c r="AO46"/>
  <c r="AM46"/>
  <c r="AK46"/>
  <c r="AI46"/>
  <c r="AG46"/>
  <c r="AE46"/>
  <c r="AS52"/>
  <c r="C28" i="44" s="1"/>
  <c r="AO47" i="22"/>
  <c r="AM47"/>
  <c r="AK47"/>
  <c r="AI47"/>
  <c r="AG47"/>
  <c r="AE47"/>
  <c r="AP46"/>
  <c r="AN46"/>
  <c r="AL46"/>
  <c r="AJ46"/>
  <c r="AH46"/>
  <c r="AF46"/>
  <c r="AD46"/>
  <c r="AM53" i="25"/>
  <c r="AI53"/>
  <c r="AE53"/>
  <c r="AM52"/>
  <c r="AI52"/>
  <c r="AE52"/>
  <c r="AP51"/>
  <c r="AL51"/>
  <c r="AI51"/>
  <c r="AG51"/>
  <c r="AE51"/>
  <c r="AN50"/>
  <c r="AJ50"/>
  <c r="AF50"/>
  <c r="AL49"/>
  <c r="AD49"/>
  <c r="AP48"/>
  <c r="AN48"/>
  <c r="AL48"/>
  <c r="AJ48"/>
  <c r="AH48"/>
  <c r="AF48"/>
  <c r="AD48"/>
  <c r="AS53"/>
  <c r="AS50"/>
  <c r="C27" i="45" s="1"/>
  <c r="AS49" i="25"/>
  <c r="C21" i="45" s="1"/>
  <c r="I124" i="41"/>
  <c r="J62"/>
  <c r="AG119" i="37"/>
  <c r="AC119"/>
  <c r="Y119"/>
  <c r="U119"/>
  <c r="Q119"/>
  <c r="M119"/>
  <c r="I119"/>
  <c r="E119"/>
  <c r="AJ119"/>
  <c r="AF119"/>
  <c r="AB119"/>
  <c r="X119"/>
  <c r="T119"/>
  <c r="P119"/>
  <c r="L119"/>
  <c r="H119"/>
  <c r="D119"/>
  <c r="AI119"/>
  <c r="AE119"/>
  <c r="AA119"/>
  <c r="W119"/>
  <c r="S119"/>
  <c r="O119"/>
  <c r="K119"/>
  <c r="G119"/>
  <c r="C119"/>
  <c r="AH119"/>
  <c r="AD119"/>
  <c r="Z119"/>
  <c r="V119"/>
  <c r="R119"/>
  <c r="N119"/>
  <c r="J119"/>
  <c r="F119"/>
  <c r="AC119" i="40"/>
  <c r="U119"/>
  <c r="M119"/>
  <c r="E119"/>
  <c r="AF119"/>
  <c r="X119"/>
  <c r="P119"/>
  <c r="H119"/>
  <c r="AI119"/>
  <c r="AA119"/>
  <c r="S119"/>
  <c r="K119"/>
  <c r="C119"/>
  <c r="AD119"/>
  <c r="V119"/>
  <c r="N119"/>
  <c r="F119"/>
  <c r="CI162" i="28"/>
  <c r="AI119" i="38"/>
  <c r="AE119"/>
  <c r="AA119"/>
  <c r="W119"/>
  <c r="S119"/>
  <c r="O119"/>
  <c r="K119"/>
  <c r="G119"/>
  <c r="C119"/>
  <c r="AH119"/>
  <c r="AD119"/>
  <c r="Z119"/>
  <c r="V119"/>
  <c r="R119"/>
  <c r="N119"/>
  <c r="J119"/>
  <c r="F119"/>
  <c r="AG119"/>
  <c r="AC119"/>
  <c r="Y119"/>
  <c r="U119"/>
  <c r="Q119"/>
  <c r="M119"/>
  <c r="I119"/>
  <c r="E119"/>
  <c r="AJ119"/>
  <c r="AF119"/>
  <c r="AB119"/>
  <c r="X119"/>
  <c r="T119"/>
  <c r="P119"/>
  <c r="L119"/>
  <c r="H119"/>
  <c r="D119"/>
  <c r="I124" i="40"/>
  <c r="J62"/>
  <c r="I61"/>
  <c r="I124" i="39"/>
  <c r="J62"/>
  <c r="J124" i="38"/>
  <c r="K62"/>
  <c r="J61"/>
  <c r="J124" i="37"/>
  <c r="K62"/>
  <c r="J61"/>
  <c r="I124" i="36"/>
  <c r="J62"/>
  <c r="H124" i="35"/>
  <c r="I62"/>
  <c r="G124" i="33"/>
  <c r="H62"/>
  <c r="AS47" i="22"/>
  <c r="D106" i="27"/>
  <c r="C49"/>
  <c r="E51"/>
  <c r="C121" i="26"/>
  <c r="E120" s="1"/>
  <c r="C58"/>
  <c r="D120"/>
  <c r="F60"/>
  <c r="AP53" i="25"/>
  <c r="AN53"/>
  <c r="AL53"/>
  <c r="AJ53"/>
  <c r="AH53"/>
  <c r="AF53"/>
  <c r="AD53"/>
  <c r="C121"/>
  <c r="E120" s="1"/>
  <c r="C58"/>
  <c r="AD47"/>
  <c r="AD46"/>
  <c r="AF47"/>
  <c r="AF46"/>
  <c r="AH47"/>
  <c r="AH46"/>
  <c r="AJ47"/>
  <c r="AJ46"/>
  <c r="AL47"/>
  <c r="AL46"/>
  <c r="AN47"/>
  <c r="AN46"/>
  <c r="AP47"/>
  <c r="AP46"/>
  <c r="AS47"/>
  <c r="AS46"/>
  <c r="C20" i="45" s="1"/>
  <c r="AE46" i="25"/>
  <c r="AE47"/>
  <c r="AG46"/>
  <c r="AG47"/>
  <c r="AI46"/>
  <c r="AI47"/>
  <c r="AK46"/>
  <c r="AK47"/>
  <c r="AM46"/>
  <c r="AM47"/>
  <c r="AO46"/>
  <c r="AO47"/>
  <c r="AE49"/>
  <c r="AG49"/>
  <c r="AI49"/>
  <c r="AK49"/>
  <c r="AM49"/>
  <c r="AO49"/>
  <c r="AE50"/>
  <c r="AG50"/>
  <c r="AI50"/>
  <c r="AK50"/>
  <c r="AM50"/>
  <c r="AO50"/>
  <c r="AK51"/>
  <c r="AM51"/>
  <c r="AO51"/>
  <c r="AD52"/>
  <c r="AF52"/>
  <c r="AH52"/>
  <c r="AJ52"/>
  <c r="AL52"/>
  <c r="AN52"/>
  <c r="AP52"/>
  <c r="AS52"/>
  <c r="C28" i="45" s="1"/>
  <c r="F60" i="25"/>
  <c r="C121" i="24"/>
  <c r="D120" s="1"/>
  <c r="C58"/>
  <c r="F60"/>
  <c r="C121" i="23"/>
  <c r="E120" s="1"/>
  <c r="C58"/>
  <c r="AD46"/>
  <c r="AD47"/>
  <c r="AF46"/>
  <c r="AF47"/>
  <c r="AH46"/>
  <c r="AH47"/>
  <c r="AJ46"/>
  <c r="AJ47"/>
  <c r="AL46"/>
  <c r="AL47"/>
  <c r="AN46"/>
  <c r="AN47"/>
  <c r="AP46"/>
  <c r="AP47"/>
  <c r="AS46"/>
  <c r="AS47"/>
  <c r="AE47"/>
  <c r="AE46"/>
  <c r="AG47"/>
  <c r="AG46"/>
  <c r="AI47"/>
  <c r="AI46"/>
  <c r="AK47"/>
  <c r="AK46"/>
  <c r="AM47"/>
  <c r="AM46"/>
  <c r="AO47"/>
  <c r="AO46"/>
  <c r="AE48"/>
  <c r="AG48"/>
  <c r="AI48"/>
  <c r="AK48"/>
  <c r="AM48"/>
  <c r="AO48"/>
  <c r="AE49"/>
  <c r="AG49"/>
  <c r="AI49"/>
  <c r="AK49"/>
  <c r="AM49"/>
  <c r="AO49"/>
  <c r="F60"/>
  <c r="E60" i="22"/>
  <c r="C121"/>
  <c r="D120" s="1"/>
  <c r="C58"/>
  <c r="C116" i="21"/>
  <c r="E115" s="1"/>
  <c r="C58"/>
  <c r="F60"/>
  <c r="F60" i="20"/>
  <c r="C121"/>
  <c r="C58"/>
  <c r="C121" i="19"/>
  <c r="C58"/>
  <c r="F60"/>
  <c r="F112" i="24" l="1"/>
  <c r="AG119" i="40"/>
  <c r="O120"/>
  <c r="G120"/>
  <c r="AF120"/>
  <c r="X120"/>
  <c r="P120"/>
  <c r="H120"/>
  <c r="J119"/>
  <c r="R119"/>
  <c r="Z119"/>
  <c r="AH119"/>
  <c r="G119"/>
  <c r="O119"/>
  <c r="W119"/>
  <c r="AE119"/>
  <c r="D119"/>
  <c r="L119"/>
  <c r="T119"/>
  <c r="AB119"/>
  <c r="AJ119"/>
  <c r="I119"/>
  <c r="Q119"/>
  <c r="Y119"/>
  <c r="F36" i="45"/>
  <c r="F38"/>
  <c r="G43"/>
  <c r="C120" i="40"/>
  <c r="AG120"/>
  <c r="AC120"/>
  <c r="Y120"/>
  <c r="U120"/>
  <c r="Q120"/>
  <c r="M120"/>
  <c r="I120"/>
  <c r="E120"/>
  <c r="AH120"/>
  <c r="AD120"/>
  <c r="Z120"/>
  <c r="V120"/>
  <c r="R120"/>
  <c r="N120"/>
  <c r="J120"/>
  <c r="F120"/>
  <c r="F39" i="45"/>
  <c r="F42"/>
  <c r="F41"/>
  <c r="F37"/>
  <c r="F45"/>
  <c r="D120" i="23"/>
  <c r="E120" i="24"/>
  <c r="D120" i="25"/>
  <c r="C120" i="20"/>
  <c r="C30" i="45"/>
  <c r="D27" s="1"/>
  <c r="C30" i="44"/>
  <c r="D28" s="1"/>
  <c r="D21" i="45"/>
  <c r="D25" i="44"/>
  <c r="D28" i="45"/>
  <c r="D29" i="44"/>
  <c r="AN32" i="47"/>
  <c r="C120" i="19"/>
  <c r="D120" i="20"/>
  <c r="J124" i="41"/>
  <c r="K62"/>
  <c r="J124" i="40"/>
  <c r="K62"/>
  <c r="J61"/>
  <c r="J124" i="39"/>
  <c r="K62"/>
  <c r="K124" i="38"/>
  <c r="L62"/>
  <c r="K61"/>
  <c r="K124" i="37"/>
  <c r="L62"/>
  <c r="K61"/>
  <c r="J124" i="36"/>
  <c r="K62"/>
  <c r="I124" i="35"/>
  <c r="J62"/>
  <c r="I62" i="33"/>
  <c r="H124"/>
  <c r="E106" i="27"/>
  <c r="F51"/>
  <c r="C106"/>
  <c r="F120" i="26"/>
  <c r="G60"/>
  <c r="C120"/>
  <c r="G60" i="25"/>
  <c r="F120"/>
  <c r="C120"/>
  <c r="C120" i="24"/>
  <c r="G60"/>
  <c r="F120"/>
  <c r="C120" i="23"/>
  <c r="G60"/>
  <c r="F120"/>
  <c r="E120" i="22"/>
  <c r="F60"/>
  <c r="C120"/>
  <c r="D115" i="21"/>
  <c r="D120" i="19"/>
  <c r="E120"/>
  <c r="C115" i="21"/>
  <c r="G60"/>
  <c r="F115"/>
  <c r="E120" i="20"/>
  <c r="G60"/>
  <c r="F120"/>
  <c r="G60" i="19"/>
  <c r="F120"/>
  <c r="G112" i="24" l="1"/>
  <c r="D25" i="45"/>
  <c r="D27" i="44"/>
  <c r="D21"/>
  <c r="D30"/>
  <c r="D26"/>
  <c r="D24"/>
  <c r="D23"/>
  <c r="D29" i="45"/>
  <c r="D30"/>
  <c r="D24"/>
  <c r="D23"/>
  <c r="D22"/>
  <c r="D26"/>
  <c r="D22" i="44"/>
  <c r="D20"/>
  <c r="D20" i="45"/>
  <c r="AO32" i="47"/>
  <c r="K124" i="41"/>
  <c r="L62"/>
  <c r="K124" i="40"/>
  <c r="L62"/>
  <c r="K61"/>
  <c r="K124" i="39"/>
  <c r="L62"/>
  <c r="L124" i="38"/>
  <c r="M62"/>
  <c r="L61"/>
  <c r="L124" i="37"/>
  <c r="M62"/>
  <c r="L61"/>
  <c r="K124" i="36"/>
  <c r="L62"/>
  <c r="J124" i="35"/>
  <c r="K62"/>
  <c r="I124" i="33"/>
  <c r="J62"/>
  <c r="F106" i="27"/>
  <c r="G51"/>
  <c r="G120" i="26"/>
  <c r="H60"/>
  <c r="G120" i="25"/>
  <c r="H60"/>
  <c r="G120" i="24"/>
  <c r="H60"/>
  <c r="G120" i="23"/>
  <c r="H60"/>
  <c r="G60" i="22"/>
  <c r="F120"/>
  <c r="G115" i="21"/>
  <c r="H60"/>
  <c r="G120" i="20"/>
  <c r="H60"/>
  <c r="G120" i="19"/>
  <c r="H60"/>
  <c r="H112" i="24" l="1"/>
  <c r="AP32" i="47"/>
  <c r="L124" i="41"/>
  <c r="M62"/>
  <c r="L124" i="40"/>
  <c r="M62"/>
  <c r="L61"/>
  <c r="L124" i="39"/>
  <c r="M62"/>
  <c r="M124" i="38"/>
  <c r="N62"/>
  <c r="M61"/>
  <c r="M124" i="37"/>
  <c r="N62"/>
  <c r="M61"/>
  <c r="L124" i="36"/>
  <c r="M62"/>
  <c r="K124" i="35"/>
  <c r="L62"/>
  <c r="K62" i="33"/>
  <c r="J124"/>
  <c r="G106" i="27"/>
  <c r="H51"/>
  <c r="I60" i="26"/>
  <c r="H120"/>
  <c r="I60" i="25"/>
  <c r="H120"/>
  <c r="I60" i="24"/>
  <c r="H120"/>
  <c r="I60" i="23"/>
  <c r="H120"/>
  <c r="G120" i="22"/>
  <c r="H60"/>
  <c r="I60" i="21"/>
  <c r="H115"/>
  <c r="I60" i="20"/>
  <c r="H120"/>
  <c r="I60" i="19"/>
  <c r="H120"/>
  <c r="I112" i="24" l="1"/>
  <c r="M124" i="41"/>
  <c r="N62"/>
  <c r="M124" i="40"/>
  <c r="N62"/>
  <c r="M61"/>
  <c r="M124" i="39"/>
  <c r="N62"/>
  <c r="N124" i="38"/>
  <c r="O62"/>
  <c r="N61"/>
  <c r="N124" i="37"/>
  <c r="O62"/>
  <c r="N61"/>
  <c r="M124" i="36"/>
  <c r="N62"/>
  <c r="L124" i="35"/>
  <c r="M62"/>
  <c r="K124" i="33"/>
  <c r="L62"/>
  <c r="H106" i="27"/>
  <c r="I51"/>
  <c r="I120" i="26"/>
  <c r="J60"/>
  <c r="I120" i="25"/>
  <c r="J60"/>
  <c r="I120" i="24"/>
  <c r="J60"/>
  <c r="I120" i="23"/>
  <c r="J60"/>
  <c r="I60" i="22"/>
  <c r="H120"/>
  <c r="I115" i="21"/>
  <c r="J60"/>
  <c r="I120" i="20"/>
  <c r="J60"/>
  <c r="I120" i="19"/>
  <c r="J60"/>
  <c r="J112" i="24" l="1"/>
  <c r="N124" i="41"/>
  <c r="O62"/>
  <c r="N124" i="40"/>
  <c r="O62"/>
  <c r="N61"/>
  <c r="N124" i="39"/>
  <c r="O62"/>
  <c r="O124" i="38"/>
  <c r="P62"/>
  <c r="O61"/>
  <c r="O124" i="37"/>
  <c r="P62"/>
  <c r="O61"/>
  <c r="N124" i="36"/>
  <c r="O62"/>
  <c r="M124" i="35"/>
  <c r="N62"/>
  <c r="M62" i="33"/>
  <c r="L124"/>
  <c r="I106" i="27"/>
  <c r="J51"/>
  <c r="K60" i="26"/>
  <c r="J120"/>
  <c r="K60" i="25"/>
  <c r="J120"/>
  <c r="K60" i="24"/>
  <c r="J120"/>
  <c r="K60" i="23"/>
  <c r="J120"/>
  <c r="I120" i="22"/>
  <c r="J60"/>
  <c r="K60" i="21"/>
  <c r="J115"/>
  <c r="K60" i="20"/>
  <c r="J120"/>
  <c r="K60" i="19"/>
  <c r="J120"/>
  <c r="K112" i="24" l="1"/>
  <c r="O124" i="41"/>
  <c r="P62"/>
  <c r="O124" i="40"/>
  <c r="P62"/>
  <c r="O61"/>
  <c r="O124" i="39"/>
  <c r="P62"/>
  <c r="P124" i="38"/>
  <c r="Q62"/>
  <c r="P61"/>
  <c r="P124" i="37"/>
  <c r="Q62"/>
  <c r="P61"/>
  <c r="O124" i="36"/>
  <c r="P62"/>
  <c r="N124" i="35"/>
  <c r="O62"/>
  <c r="M124" i="33"/>
  <c r="N62"/>
  <c r="J106" i="27"/>
  <c r="K51"/>
  <c r="K120" i="26"/>
  <c r="L60"/>
  <c r="K120" i="25"/>
  <c r="L60"/>
  <c r="K120" i="24"/>
  <c r="L60"/>
  <c r="K120" i="23"/>
  <c r="L60"/>
  <c r="K60" i="22"/>
  <c r="J120"/>
  <c r="K115" i="21"/>
  <c r="L60"/>
  <c r="K120" i="20"/>
  <c r="L60"/>
  <c r="K120" i="19"/>
  <c r="L60"/>
  <c r="L112" i="24" l="1"/>
  <c r="P124" i="41"/>
  <c r="Q62"/>
  <c r="P124" i="40"/>
  <c r="Q62"/>
  <c r="P61"/>
  <c r="P124" i="39"/>
  <c r="Q62"/>
  <c r="Q124" i="38"/>
  <c r="R62"/>
  <c r="Q61"/>
  <c r="Q124" i="37"/>
  <c r="R62"/>
  <c r="Q61"/>
  <c r="P124" i="36"/>
  <c r="Q62"/>
  <c r="O124" i="35"/>
  <c r="P62"/>
  <c r="O62" i="33"/>
  <c r="N124"/>
  <c r="K106" i="27"/>
  <c r="L51"/>
  <c r="M60" i="26"/>
  <c r="L120"/>
  <c r="M60" i="25"/>
  <c r="L120"/>
  <c r="M60" i="24"/>
  <c r="L120"/>
  <c r="M60" i="23"/>
  <c r="L120"/>
  <c r="K120" i="22"/>
  <c r="L60"/>
  <c r="M60" i="21"/>
  <c r="L115"/>
  <c r="M60" i="20"/>
  <c r="L120"/>
  <c r="M60" i="19"/>
  <c r="L120"/>
  <c r="M112" i="24" l="1"/>
  <c r="Q124" i="41"/>
  <c r="R62"/>
  <c r="Q124" i="40"/>
  <c r="R62"/>
  <c r="Q61"/>
  <c r="Q124" i="39"/>
  <c r="R62"/>
  <c r="R124" i="38"/>
  <c r="S62"/>
  <c r="R61"/>
  <c r="R124" i="37"/>
  <c r="S62"/>
  <c r="R61"/>
  <c r="Q124" i="36"/>
  <c r="R62"/>
  <c r="P124" i="35"/>
  <c r="Q62"/>
  <c r="O124" i="33"/>
  <c r="P62"/>
  <c r="L106" i="27"/>
  <c r="M51"/>
  <c r="M120" i="26"/>
  <c r="N60"/>
  <c r="M120" i="25"/>
  <c r="N60"/>
  <c r="M120" i="24"/>
  <c r="N60"/>
  <c r="M120" i="23"/>
  <c r="N60"/>
  <c r="M60" i="22"/>
  <c r="L120"/>
  <c r="M115" i="21"/>
  <c r="N60"/>
  <c r="M120" i="20"/>
  <c r="N60"/>
  <c r="M120" i="19"/>
  <c r="N60"/>
  <c r="N112" i="24" l="1"/>
  <c r="R124" i="41"/>
  <c r="S62"/>
  <c r="R124" i="40"/>
  <c r="S62"/>
  <c r="R61"/>
  <c r="R124" i="39"/>
  <c r="S62"/>
  <c r="S124" i="38"/>
  <c r="T62"/>
  <c r="S61"/>
  <c r="S124" i="37"/>
  <c r="T62"/>
  <c r="S61"/>
  <c r="R124" i="36"/>
  <c r="S62"/>
  <c r="Q124" i="35"/>
  <c r="R62"/>
  <c r="Q62" i="33"/>
  <c r="P124"/>
  <c r="M106" i="27"/>
  <c r="N51"/>
  <c r="O60" i="26"/>
  <c r="N120"/>
  <c r="O60" i="25"/>
  <c r="N120"/>
  <c r="O60" i="24"/>
  <c r="N120"/>
  <c r="O60" i="23"/>
  <c r="N120"/>
  <c r="M120" i="22"/>
  <c r="N60"/>
  <c r="O60" i="21"/>
  <c r="N115"/>
  <c r="O60" i="20"/>
  <c r="N120"/>
  <c r="O60" i="19"/>
  <c r="N120"/>
  <c r="O112" i="24" l="1"/>
  <c r="S124" i="41"/>
  <c r="T62"/>
  <c r="S124" i="40"/>
  <c r="T62"/>
  <c r="S61"/>
  <c r="S124" i="39"/>
  <c r="T62"/>
  <c r="T124" i="38"/>
  <c r="U62"/>
  <c r="T61"/>
  <c r="T124" i="37"/>
  <c r="U62"/>
  <c r="T61"/>
  <c r="S124" i="36"/>
  <c r="T62"/>
  <c r="R124" i="35"/>
  <c r="S62"/>
  <c r="Q124" i="33"/>
  <c r="R62"/>
  <c r="N106" i="27"/>
  <c r="O51"/>
  <c r="O120" i="26"/>
  <c r="P60"/>
  <c r="O120" i="25"/>
  <c r="P60"/>
  <c r="O120" i="24"/>
  <c r="P60"/>
  <c r="O120" i="23"/>
  <c r="P60"/>
  <c r="O60" i="22"/>
  <c r="N120"/>
  <c r="O115" i="21"/>
  <c r="P60"/>
  <c r="O120" i="20"/>
  <c r="P60"/>
  <c r="O120" i="19"/>
  <c r="P60"/>
  <c r="P112" i="24" l="1"/>
  <c r="T124" i="41"/>
  <c r="U62"/>
  <c r="T124" i="40"/>
  <c r="U62"/>
  <c r="T61"/>
  <c r="T124" i="39"/>
  <c r="U62"/>
  <c r="U124" i="38"/>
  <c r="V62"/>
  <c r="U61"/>
  <c r="U124" i="37"/>
  <c r="V62"/>
  <c r="U61"/>
  <c r="T124" i="36"/>
  <c r="U62"/>
  <c r="S124" i="35"/>
  <c r="T62"/>
  <c r="S62" i="33"/>
  <c r="R124"/>
  <c r="O106" i="27"/>
  <c r="P51"/>
  <c r="Q60" i="26"/>
  <c r="P120"/>
  <c r="Q60" i="25"/>
  <c r="P120"/>
  <c r="Q60" i="24"/>
  <c r="P120"/>
  <c r="Q60" i="23"/>
  <c r="P120"/>
  <c r="O120" i="22"/>
  <c r="P60"/>
  <c r="Q60" i="21"/>
  <c r="P115"/>
  <c r="Q60" i="20"/>
  <c r="P120"/>
  <c r="Q60" i="19"/>
  <c r="P120"/>
  <c r="Q112" i="24" l="1"/>
  <c r="U124" i="41"/>
  <c r="V62"/>
  <c r="U124" i="40"/>
  <c r="V62"/>
  <c r="U61"/>
  <c r="U124" i="39"/>
  <c r="V62"/>
  <c r="V124" i="38"/>
  <c r="W62"/>
  <c r="V61"/>
  <c r="V124" i="37"/>
  <c r="W62"/>
  <c r="V61"/>
  <c r="U124" i="36"/>
  <c r="V62"/>
  <c r="T124" i="35"/>
  <c r="U62"/>
  <c r="S124" i="33"/>
  <c r="T62"/>
  <c r="P106" i="27"/>
  <c r="Q51"/>
  <c r="Q120" i="26"/>
  <c r="R60"/>
  <c r="Q120" i="25"/>
  <c r="R60"/>
  <c r="Q120" i="24"/>
  <c r="R60"/>
  <c r="Q120" i="23"/>
  <c r="R60"/>
  <c r="Q60" i="22"/>
  <c r="P120"/>
  <c r="Q115" i="21"/>
  <c r="R60"/>
  <c r="Q120" i="20"/>
  <c r="R60"/>
  <c r="Q120" i="19"/>
  <c r="R60"/>
  <c r="R112" i="24" l="1"/>
  <c r="V124" i="41"/>
  <c r="W62"/>
  <c r="V124" i="40"/>
  <c r="W62"/>
  <c r="V61"/>
  <c r="V124" i="39"/>
  <c r="W62"/>
  <c r="W124" i="38"/>
  <c r="X62"/>
  <c r="W61"/>
  <c r="W124" i="37"/>
  <c r="X62"/>
  <c r="W61"/>
  <c r="V124" i="36"/>
  <c r="W62"/>
  <c r="U124" i="35"/>
  <c r="V62"/>
  <c r="U62" i="33"/>
  <c r="T124"/>
  <c r="Q106" i="27"/>
  <c r="R51"/>
  <c r="S60" i="26"/>
  <c r="R120"/>
  <c r="S60" i="25"/>
  <c r="R120"/>
  <c r="S60" i="24"/>
  <c r="R120"/>
  <c r="S60" i="23"/>
  <c r="R120"/>
  <c r="Q120" i="22"/>
  <c r="R60"/>
  <c r="S60" i="21"/>
  <c r="R115"/>
  <c r="S60" i="20"/>
  <c r="R120"/>
  <c r="S60" i="19"/>
  <c r="R120"/>
  <c r="S112" i="24" l="1"/>
  <c r="W124" i="41"/>
  <c r="X62"/>
  <c r="W124" i="40"/>
  <c r="X62"/>
  <c r="W61"/>
  <c r="W124" i="39"/>
  <c r="X62"/>
  <c r="X124" i="38"/>
  <c r="Y62"/>
  <c r="X61"/>
  <c r="X124" i="37"/>
  <c r="Y62"/>
  <c r="X61"/>
  <c r="W124" i="36"/>
  <c r="X62"/>
  <c r="V124" i="35"/>
  <c r="W62"/>
  <c r="U124" i="33"/>
  <c r="V62"/>
  <c r="R106" i="27"/>
  <c r="S51"/>
  <c r="S120" i="26"/>
  <c r="T60"/>
  <c r="S120" i="25"/>
  <c r="T60"/>
  <c r="S120" i="24"/>
  <c r="T60"/>
  <c r="S120" i="23"/>
  <c r="T60"/>
  <c r="S60" i="22"/>
  <c r="R120"/>
  <c r="S115" i="21"/>
  <c r="T60"/>
  <c r="S120" i="20"/>
  <c r="T60"/>
  <c r="S120" i="19"/>
  <c r="T60"/>
  <c r="T112" i="24" l="1"/>
  <c r="X124" i="41"/>
  <c r="Y62"/>
  <c r="X124" i="40"/>
  <c r="Y62"/>
  <c r="X61"/>
  <c r="X124" i="39"/>
  <c r="Y62"/>
  <c r="Y124" i="38"/>
  <c r="Z62"/>
  <c r="Y61"/>
  <c r="Y124" i="37"/>
  <c r="Z62"/>
  <c r="Y61"/>
  <c r="X124" i="36"/>
  <c r="Y62"/>
  <c r="W124" i="35"/>
  <c r="X62"/>
  <c r="W62" i="33"/>
  <c r="V124"/>
  <c r="S106" i="27"/>
  <c r="T51"/>
  <c r="U60" i="26"/>
  <c r="T120"/>
  <c r="U60" i="25"/>
  <c r="T120"/>
  <c r="U60" i="24"/>
  <c r="T120"/>
  <c r="U60" i="23"/>
  <c r="T120"/>
  <c r="S120" i="22"/>
  <c r="T60"/>
  <c r="U60" i="21"/>
  <c r="T115"/>
  <c r="U60" i="20"/>
  <c r="T120"/>
  <c r="U60" i="19"/>
  <c r="T120"/>
  <c r="U112" i="24" l="1"/>
  <c r="Y124" i="41"/>
  <c r="Z62"/>
  <c r="Y124" i="40"/>
  <c r="Z62"/>
  <c r="Y61"/>
  <c r="Y124" i="39"/>
  <c r="Z62"/>
  <c r="Z124" i="38"/>
  <c r="AA62"/>
  <c r="Z61"/>
  <c r="Z124" i="37"/>
  <c r="AA62"/>
  <c r="Z61"/>
  <c r="Y124" i="36"/>
  <c r="Z62"/>
  <c r="X124" i="35"/>
  <c r="Y62"/>
  <c r="W124" i="33"/>
  <c r="X62"/>
  <c r="T106" i="27"/>
  <c r="U51"/>
  <c r="U120" i="26"/>
  <c r="V60"/>
  <c r="U120" i="25"/>
  <c r="V60"/>
  <c r="U120" i="24"/>
  <c r="V60"/>
  <c r="U120" i="23"/>
  <c r="V60"/>
  <c r="U60" i="22"/>
  <c r="T120"/>
  <c r="U115" i="21"/>
  <c r="V60"/>
  <c r="U120" i="20"/>
  <c r="V60"/>
  <c r="U120" i="19"/>
  <c r="V60"/>
  <c r="V112" i="24" l="1"/>
  <c r="Z124" i="41"/>
  <c r="AA62"/>
  <c r="Z124" i="40"/>
  <c r="AA62"/>
  <c r="Z61"/>
  <c r="Z124" i="39"/>
  <c r="AA62"/>
  <c r="AA124" i="38"/>
  <c r="AB62"/>
  <c r="AA61"/>
  <c r="AA124" i="37"/>
  <c r="AB62"/>
  <c r="AA61"/>
  <c r="Z124" i="36"/>
  <c r="AA62"/>
  <c r="Y124" i="35"/>
  <c r="Z62"/>
  <c r="Y62" i="33"/>
  <c r="X124"/>
  <c r="U106" i="27"/>
  <c r="V51"/>
  <c r="W60" i="26"/>
  <c r="V120"/>
  <c r="W60" i="25"/>
  <c r="V120"/>
  <c r="W60" i="24"/>
  <c r="V120"/>
  <c r="W60" i="23"/>
  <c r="V120"/>
  <c r="U120" i="22"/>
  <c r="V60"/>
  <c r="W60" i="21"/>
  <c r="V115"/>
  <c r="W60" i="20"/>
  <c r="V120"/>
  <c r="W60" i="19"/>
  <c r="V120"/>
  <c r="W112" i="24" l="1"/>
  <c r="AA124" i="41"/>
  <c r="AB62"/>
  <c r="AA124" i="40"/>
  <c r="AB62"/>
  <c r="AA61"/>
  <c r="AA124" i="39"/>
  <c r="AB62"/>
  <c r="AB124" i="38"/>
  <c r="AC62"/>
  <c r="AB61"/>
  <c r="AB124" i="37"/>
  <c r="AC62"/>
  <c r="AB61"/>
  <c r="AA124" i="36"/>
  <c r="AB62"/>
  <c r="Z124" i="35"/>
  <c r="AA62"/>
  <c r="Y124" i="33"/>
  <c r="Z62"/>
  <c r="V106" i="27"/>
  <c r="W51"/>
  <c r="W120" i="26"/>
  <c r="X60"/>
  <c r="W120" i="25"/>
  <c r="X60"/>
  <c r="W120" i="24"/>
  <c r="X60"/>
  <c r="W120" i="23"/>
  <c r="X60"/>
  <c r="W60" i="22"/>
  <c r="V120"/>
  <c r="W115" i="21"/>
  <c r="X60"/>
  <c r="W120" i="20"/>
  <c r="X60"/>
  <c r="W120" i="19"/>
  <c r="X60"/>
  <c r="X112" i="24" l="1"/>
  <c r="AB124" i="41"/>
  <c r="AC62"/>
  <c r="AB124" i="40"/>
  <c r="AC62"/>
  <c r="AB61"/>
  <c r="AB124" i="39"/>
  <c r="AC62"/>
  <c r="AC124" i="38"/>
  <c r="AD62"/>
  <c r="AC61"/>
  <c r="AC124" i="37"/>
  <c r="AD62"/>
  <c r="AC61"/>
  <c r="AB124" i="36"/>
  <c r="AC62"/>
  <c r="AA124" i="35"/>
  <c r="AB62"/>
  <c r="AA62" i="33"/>
  <c r="Z124"/>
  <c r="W106" i="27"/>
  <c r="X51"/>
  <c r="Y60" i="26"/>
  <c r="X120"/>
  <c r="Y60" i="25"/>
  <c r="X120"/>
  <c r="Y60" i="24"/>
  <c r="X120"/>
  <c r="Y60" i="23"/>
  <c r="X120"/>
  <c r="W120" i="22"/>
  <c r="X60"/>
  <c r="Y60" i="21"/>
  <c r="X115"/>
  <c r="Y60" i="20"/>
  <c r="X120"/>
  <c r="Y60" i="19"/>
  <c r="X120"/>
  <c r="Y112" i="24" l="1"/>
  <c r="AC124" i="41"/>
  <c r="AD62"/>
  <c r="AC124" i="40"/>
  <c r="AD62"/>
  <c r="AC61"/>
  <c r="AC124" i="39"/>
  <c r="AD62"/>
  <c r="AD124" i="38"/>
  <c r="AE62"/>
  <c r="AD61"/>
  <c r="AD124" i="37"/>
  <c r="AE62"/>
  <c r="AD61"/>
  <c r="AC124" i="36"/>
  <c r="AD62"/>
  <c r="AB124" i="35"/>
  <c r="AC62"/>
  <c r="AA124" i="33"/>
  <c r="AB62"/>
  <c r="X106" i="27"/>
  <c r="Y51"/>
  <c r="Y120" i="26"/>
  <c r="Z60"/>
  <c r="Y120" i="25"/>
  <c r="Z60"/>
  <c r="Y120" i="24"/>
  <c r="Z60"/>
  <c r="Y120" i="23"/>
  <c r="Z60"/>
  <c r="Y60" i="22"/>
  <c r="X120"/>
  <c r="Y115" i="21"/>
  <c r="Z60"/>
  <c r="Y120" i="20"/>
  <c r="Z60"/>
  <c r="Y120" i="19"/>
  <c r="Z60"/>
  <c r="Z112" i="24" l="1"/>
  <c r="AD124" i="41"/>
  <c r="AE62"/>
  <c r="AD124" i="40"/>
  <c r="AE62"/>
  <c r="AD61"/>
  <c r="AD124" i="39"/>
  <c r="AE62"/>
  <c r="AE124" i="38"/>
  <c r="AF62"/>
  <c r="AE61"/>
  <c r="AE124" i="37"/>
  <c r="AF62"/>
  <c r="AE61"/>
  <c r="AD124" i="36"/>
  <c r="AE62"/>
  <c r="AC124" i="35"/>
  <c r="AD62"/>
  <c r="AC62" i="33"/>
  <c r="AB124"/>
  <c r="Y106" i="27"/>
  <c r="Z51"/>
  <c r="AA60" i="26"/>
  <c r="Z120"/>
  <c r="AA60" i="25"/>
  <c r="Z120"/>
  <c r="AA60" i="24"/>
  <c r="Z120"/>
  <c r="AA60" i="23"/>
  <c r="Z120"/>
  <c r="Y120" i="22"/>
  <c r="Z60"/>
  <c r="AA60" i="21"/>
  <c r="Z115"/>
  <c r="AA60" i="20"/>
  <c r="Z120"/>
  <c r="AA60" i="19"/>
  <c r="Z120"/>
  <c r="AA112" i="24" l="1"/>
  <c r="AE124" i="41"/>
  <c r="AF62"/>
  <c r="AE124" i="40"/>
  <c r="AF62"/>
  <c r="AE61"/>
  <c r="AE124" i="39"/>
  <c r="AF62"/>
  <c r="AF124" i="38"/>
  <c r="AG62"/>
  <c r="AG61" s="1"/>
  <c r="AF61"/>
  <c r="AF124" i="37"/>
  <c r="AG62"/>
  <c r="AG61" s="1"/>
  <c r="AF61"/>
  <c r="AE124" i="36"/>
  <c r="AF62"/>
  <c r="AD124" i="35"/>
  <c r="AE62"/>
  <c r="AC124" i="33"/>
  <c r="AD62"/>
  <c r="Z106" i="27"/>
  <c r="AA51"/>
  <c r="AA120" i="26"/>
  <c r="AB60"/>
  <c r="AA120" i="25"/>
  <c r="AB60"/>
  <c r="AA120" i="24"/>
  <c r="AB60"/>
  <c r="AA120" i="23"/>
  <c r="AB60"/>
  <c r="AA60" i="22"/>
  <c r="Z120"/>
  <c r="AA115" i="21"/>
  <c r="AB60"/>
  <c r="AA120" i="20"/>
  <c r="AB60"/>
  <c r="AA120" i="19"/>
  <c r="AB60"/>
  <c r="AB112" i="24" l="1"/>
  <c r="AF124" i="41"/>
  <c r="AG62"/>
  <c r="AF124" i="40"/>
  <c r="AG62"/>
  <c r="AG61" s="1"/>
  <c r="AF61"/>
  <c r="AF124" i="39"/>
  <c r="AG62"/>
  <c r="AG124" i="38"/>
  <c r="AH62"/>
  <c r="AG124" i="37"/>
  <c r="AH62"/>
  <c r="AF124" i="36"/>
  <c r="AG62"/>
  <c r="AE124" i="35"/>
  <c r="AF62"/>
  <c r="AE62" i="33"/>
  <c r="AD124"/>
  <c r="AA106" i="27"/>
  <c r="AB51"/>
  <c r="AC60" i="26"/>
  <c r="AB120"/>
  <c r="AC60" i="25"/>
  <c r="AB120"/>
  <c r="AC60" i="24"/>
  <c r="AB120"/>
  <c r="AC60" i="23"/>
  <c r="AB120"/>
  <c r="AA120" i="22"/>
  <c r="AB60"/>
  <c r="AC60" i="21"/>
  <c r="AB115"/>
  <c r="AC60" i="20"/>
  <c r="AB120"/>
  <c r="AC60" i="19"/>
  <c r="AB120"/>
  <c r="AD11" i="8"/>
  <c r="AE11"/>
  <c r="AF11"/>
  <c r="AG11"/>
  <c r="AH11"/>
  <c r="AI11"/>
  <c r="AJ11"/>
  <c r="AK11"/>
  <c r="AL11"/>
  <c r="AM11"/>
  <c r="AN11"/>
  <c r="AO11"/>
  <c r="AP11"/>
  <c r="C125"/>
  <c r="C126"/>
  <c r="C124"/>
  <c r="D112"/>
  <c r="E112" s="1"/>
  <c r="F112" s="1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AC112" i="24" l="1"/>
  <c r="AE59" i="40"/>
  <c r="AG59"/>
  <c r="AG124" i="41"/>
  <c r="AH62"/>
  <c r="AG124" i="40"/>
  <c r="AH62"/>
  <c r="AD59"/>
  <c r="AA59"/>
  <c r="AC59"/>
  <c r="AF59"/>
  <c r="D59"/>
  <c r="G59"/>
  <c r="C71"/>
  <c r="F59"/>
  <c r="E59"/>
  <c r="C59"/>
  <c r="I59"/>
  <c r="H59"/>
  <c r="J59"/>
  <c r="K59"/>
  <c r="L59"/>
  <c r="M59"/>
  <c r="N59"/>
  <c r="O59"/>
  <c r="P59"/>
  <c r="Q59"/>
  <c r="R59"/>
  <c r="S59"/>
  <c r="T59"/>
  <c r="U59"/>
  <c r="V59"/>
  <c r="W59"/>
  <c r="X59"/>
  <c r="Y59"/>
  <c r="Z59"/>
  <c r="AB59"/>
  <c r="AG124" i="39"/>
  <c r="AH62"/>
  <c r="AH124" i="38"/>
  <c r="AI62"/>
  <c r="AI124" s="1"/>
  <c r="AH124" i="37"/>
  <c r="AI62"/>
  <c r="AG124" i="36"/>
  <c r="AH62"/>
  <c r="AF124" i="35"/>
  <c r="AG62"/>
  <c r="AE124" i="33"/>
  <c r="AF62"/>
  <c r="AB106" i="27"/>
  <c r="AC51"/>
  <c r="AC120" i="26"/>
  <c r="AD60"/>
  <c r="AC120" i="25"/>
  <c r="AD60"/>
  <c r="AC120" i="24"/>
  <c r="AD60"/>
  <c r="AC120" i="23"/>
  <c r="AD60"/>
  <c r="AC60" i="22"/>
  <c r="AB120"/>
  <c r="AC115" i="21"/>
  <c r="AD60"/>
  <c r="AC120" i="20"/>
  <c r="AD60"/>
  <c r="AC120" i="19"/>
  <c r="AD60"/>
  <c r="G112" i="8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Q11"/>
  <c r="C11"/>
  <c r="C58" s="1"/>
  <c r="C70" i="4"/>
  <c r="AD112" i="24" l="1"/>
  <c r="C121" i="8"/>
  <c r="C120" s="1"/>
  <c r="AH124" i="41"/>
  <c r="AI62"/>
  <c r="AG122" i="40"/>
  <c r="AC122"/>
  <c r="Y122"/>
  <c r="U122"/>
  <c r="Q122"/>
  <c r="M122"/>
  <c r="I122"/>
  <c r="E122"/>
  <c r="AH122"/>
  <c r="AD122"/>
  <c r="Z122"/>
  <c r="V122"/>
  <c r="R122"/>
  <c r="N122"/>
  <c r="J122"/>
  <c r="F122"/>
  <c r="AI122"/>
  <c r="AE122"/>
  <c r="AA122"/>
  <c r="W122"/>
  <c r="S122"/>
  <c r="O122"/>
  <c r="K122"/>
  <c r="G122"/>
  <c r="C122"/>
  <c r="AJ122"/>
  <c r="AF122"/>
  <c r="AB122"/>
  <c r="X122"/>
  <c r="T122"/>
  <c r="P122"/>
  <c r="L122"/>
  <c r="H122"/>
  <c r="D122"/>
  <c r="AP66"/>
  <c r="AP67" s="1"/>
  <c r="AN66"/>
  <c r="AN67" s="1"/>
  <c r="AL66"/>
  <c r="AL67" s="1"/>
  <c r="AJ66"/>
  <c r="AJ67" s="1"/>
  <c r="AH66"/>
  <c r="AH67" s="1"/>
  <c r="AF66"/>
  <c r="AD66"/>
  <c r="AB66"/>
  <c r="Z66"/>
  <c r="X66"/>
  <c r="V66"/>
  <c r="T66"/>
  <c r="R66"/>
  <c r="P66"/>
  <c r="N66"/>
  <c r="L66"/>
  <c r="J66"/>
  <c r="H66"/>
  <c r="F66"/>
  <c r="D66"/>
  <c r="AP65"/>
  <c r="AP69" s="1"/>
  <c r="AN65"/>
  <c r="AN69" s="1"/>
  <c r="AL65"/>
  <c r="AL69" s="1"/>
  <c r="AJ65"/>
  <c r="AJ69" s="1"/>
  <c r="AH65"/>
  <c r="AH69" s="1"/>
  <c r="AF65"/>
  <c r="AF69" s="1"/>
  <c r="AD65"/>
  <c r="AD69" s="1"/>
  <c r="AB65"/>
  <c r="AB69" s="1"/>
  <c r="Z65"/>
  <c r="Z69" s="1"/>
  <c r="X65"/>
  <c r="X69" s="1"/>
  <c r="V65"/>
  <c r="V69" s="1"/>
  <c r="T65"/>
  <c r="T69" s="1"/>
  <c r="R65"/>
  <c r="R69" s="1"/>
  <c r="P65"/>
  <c r="P69" s="1"/>
  <c r="N65"/>
  <c r="N69" s="1"/>
  <c r="L65"/>
  <c r="L69" s="1"/>
  <c r="J65"/>
  <c r="J69" s="1"/>
  <c r="H65"/>
  <c r="H69" s="1"/>
  <c r="F65"/>
  <c r="F69" s="1"/>
  <c r="D65"/>
  <c r="D69" s="1"/>
  <c r="AO66"/>
  <c r="AO67" s="1"/>
  <c r="AM66"/>
  <c r="AM67" s="1"/>
  <c r="AK66"/>
  <c r="AK67" s="1"/>
  <c r="AI66"/>
  <c r="AI67" s="1"/>
  <c r="AG66"/>
  <c r="AG67" s="1"/>
  <c r="AE66"/>
  <c r="AC66"/>
  <c r="AA66"/>
  <c r="Y66"/>
  <c r="W66"/>
  <c r="U66"/>
  <c r="S66"/>
  <c r="Q66"/>
  <c r="O66"/>
  <c r="M66"/>
  <c r="K66"/>
  <c r="I66"/>
  <c r="G66"/>
  <c r="E66"/>
  <c r="C66"/>
  <c r="AO65"/>
  <c r="AO69" s="1"/>
  <c r="AM65"/>
  <c r="AM69" s="1"/>
  <c r="AK65"/>
  <c r="AI65"/>
  <c r="AI69" s="1"/>
  <c r="AG65"/>
  <c r="AG69" s="1"/>
  <c r="AE65"/>
  <c r="AE69" s="1"/>
  <c r="AC65"/>
  <c r="AC69" s="1"/>
  <c r="AA65"/>
  <c r="AA69" s="1"/>
  <c r="Y65"/>
  <c r="Y69" s="1"/>
  <c r="W65"/>
  <c r="W69" s="1"/>
  <c r="U65"/>
  <c r="U69" s="1"/>
  <c r="S65"/>
  <c r="S69" s="1"/>
  <c r="Q65"/>
  <c r="Q69" s="1"/>
  <c r="O65"/>
  <c r="O69" s="1"/>
  <c r="M65"/>
  <c r="M69" s="1"/>
  <c r="K65"/>
  <c r="K69" s="1"/>
  <c r="I65"/>
  <c r="I69" s="1"/>
  <c r="G65"/>
  <c r="G69" s="1"/>
  <c r="E65"/>
  <c r="E69" s="1"/>
  <c r="C65"/>
  <c r="C69" s="1"/>
  <c r="AH124"/>
  <c r="AI62"/>
  <c r="AH124" i="39"/>
  <c r="AI62"/>
  <c r="AJ62" i="38"/>
  <c r="AI124" i="37"/>
  <c r="AJ62"/>
  <c r="AH124" i="36"/>
  <c r="AI62"/>
  <c r="AG124" i="35"/>
  <c r="AH62"/>
  <c r="AG62" i="33"/>
  <c r="AF124"/>
  <c r="AC106" i="27"/>
  <c r="AD51"/>
  <c r="AE60" i="26"/>
  <c r="AD120"/>
  <c r="AE60" i="25"/>
  <c r="AD120"/>
  <c r="AE60" i="24"/>
  <c r="AD120"/>
  <c r="AE60" i="23"/>
  <c r="AD120"/>
  <c r="AC120" i="22"/>
  <c r="AD60"/>
  <c r="AE60" i="21"/>
  <c r="AD115"/>
  <c r="AE60" i="20"/>
  <c r="AD120"/>
  <c r="AE60" i="19"/>
  <c r="AD120"/>
  <c r="H112" i="8"/>
  <c r="AE112" i="24" l="1"/>
  <c r="AK69" i="40"/>
  <c r="AI124" i="41"/>
  <c r="AJ62"/>
  <c r="AI124" i="40"/>
  <c r="AJ62"/>
  <c r="C67"/>
  <c r="G67"/>
  <c r="K67"/>
  <c r="O67"/>
  <c r="S67"/>
  <c r="W67"/>
  <c r="AA67"/>
  <c r="AE67"/>
  <c r="D67"/>
  <c r="H67"/>
  <c r="L67"/>
  <c r="P67"/>
  <c r="T67"/>
  <c r="X67"/>
  <c r="AB67"/>
  <c r="AF67"/>
  <c r="E67"/>
  <c r="I67"/>
  <c r="M67"/>
  <c r="Q67"/>
  <c r="U67"/>
  <c r="Y67"/>
  <c r="AC67"/>
  <c r="F67"/>
  <c r="J67"/>
  <c r="N67"/>
  <c r="R67"/>
  <c r="V67"/>
  <c r="Z67"/>
  <c r="AD67"/>
  <c r="AI124" i="39"/>
  <c r="AJ62"/>
  <c r="AJ124" i="38"/>
  <c r="AK62"/>
  <c r="AJ124" i="37"/>
  <c r="AK62"/>
  <c r="AI124" i="36"/>
  <c r="AJ62"/>
  <c r="AH124" i="35"/>
  <c r="AI62"/>
  <c r="AG124" i="33"/>
  <c r="AH62"/>
  <c r="AD106" i="27"/>
  <c r="AE51"/>
  <c r="AE120" i="26"/>
  <c r="AF60"/>
  <c r="AE120" i="25"/>
  <c r="AF60"/>
  <c r="AE120" i="24"/>
  <c r="AF60"/>
  <c r="AE120" i="23"/>
  <c r="AF60"/>
  <c r="AE60" i="22"/>
  <c r="AD120"/>
  <c r="AE115" i="21"/>
  <c r="AF60"/>
  <c r="AE120" i="20"/>
  <c r="AF60"/>
  <c r="AE120" i="19"/>
  <c r="AF60"/>
  <c r="I112" i="8"/>
  <c r="AF112" i="24" l="1"/>
  <c r="AJ124" i="41"/>
  <c r="AK62"/>
  <c r="AJ124" i="40"/>
  <c r="AK62"/>
  <c r="AJ124" i="39"/>
  <c r="AK62"/>
  <c r="AK124" i="38"/>
  <c r="AL62"/>
  <c r="AK124" i="37"/>
  <c r="AL62"/>
  <c r="AJ124" i="36"/>
  <c r="AK62"/>
  <c r="AI124" i="35"/>
  <c r="AJ62"/>
  <c r="AI62" i="33"/>
  <c r="AH124"/>
  <c r="AE106" i="27"/>
  <c r="AF51"/>
  <c r="AG60" i="26"/>
  <c r="AF120"/>
  <c r="AG60" i="25"/>
  <c r="AF120"/>
  <c r="AG60" i="24"/>
  <c r="AF120"/>
  <c r="AG60" i="23"/>
  <c r="AF120"/>
  <c r="AE120" i="22"/>
  <c r="AF60"/>
  <c r="AG60" i="21"/>
  <c r="AF115"/>
  <c r="AG60" i="20"/>
  <c r="AF120"/>
  <c r="AG60" i="19"/>
  <c r="AF120"/>
  <c r="J112" i="8"/>
  <c r="AG112" i="24" l="1"/>
  <c r="AK124" i="41"/>
  <c r="AL62"/>
  <c r="AK124" i="40"/>
  <c r="AL62"/>
  <c r="AK124" i="39"/>
  <c r="AL62"/>
  <c r="AL124" i="38"/>
  <c r="AM62"/>
  <c r="AL124" i="37"/>
  <c r="AM62"/>
  <c r="AK124" i="36"/>
  <c r="AL62"/>
  <c r="AJ124" i="35"/>
  <c r="AK62"/>
  <c r="AI124" i="33"/>
  <c r="AJ62"/>
  <c r="AF106" i="27"/>
  <c r="AG51"/>
  <c r="AG120" i="26"/>
  <c r="AH60"/>
  <c r="AG120" i="25"/>
  <c r="AH60"/>
  <c r="AG120" i="24"/>
  <c r="AH60"/>
  <c r="AG120" i="23"/>
  <c r="AH60"/>
  <c r="AG60" i="22"/>
  <c r="AF120"/>
  <c r="AG115" i="21"/>
  <c r="AH60"/>
  <c r="AG120" i="20"/>
  <c r="AH60"/>
  <c r="AG120" i="19"/>
  <c r="AH60"/>
  <c r="K112" i="8"/>
  <c r="AH112" i="24" l="1"/>
  <c r="AL124" i="41"/>
  <c r="AM62"/>
  <c r="AL124" i="40"/>
  <c r="AM62"/>
  <c r="AL124" i="39"/>
  <c r="AM62"/>
  <c r="AM124" i="38"/>
  <c r="AN62"/>
  <c r="AM124" i="37"/>
  <c r="AN62"/>
  <c r="AL124" i="36"/>
  <c r="AM62"/>
  <c r="AK124" i="35"/>
  <c r="AL62"/>
  <c r="AK62" i="33"/>
  <c r="AJ124"/>
  <c r="AG106" i="27"/>
  <c r="AH51"/>
  <c r="AI60" i="26"/>
  <c r="AH120"/>
  <c r="AI60" i="25"/>
  <c r="AH120"/>
  <c r="AI60" i="24"/>
  <c r="AH120"/>
  <c r="AI60" i="23"/>
  <c r="AH120"/>
  <c r="AG120" i="22"/>
  <c r="AH60"/>
  <c r="AI60" i="21"/>
  <c r="AH115"/>
  <c r="AI60" i="20"/>
  <c r="AH120"/>
  <c r="AI60" i="19"/>
  <c r="AH120"/>
  <c r="L112" i="8"/>
  <c r="AM124" i="41" l="1"/>
  <c r="AN62"/>
  <c r="AM124" i="40"/>
  <c r="AN62"/>
  <c r="AM124" i="39"/>
  <c r="AN62"/>
  <c r="AN124" i="38"/>
  <c r="AO62"/>
  <c r="AN124" i="37"/>
  <c r="AO62"/>
  <c r="AM124" i="36"/>
  <c r="AN62"/>
  <c r="AL124" i="35"/>
  <c r="AM62"/>
  <c r="AK124" i="33"/>
  <c r="AL62"/>
  <c r="AH106" i="27"/>
  <c r="AI51"/>
  <c r="AI120" i="26"/>
  <c r="AJ60"/>
  <c r="AI120" i="25"/>
  <c r="AJ60"/>
  <c r="AI120" i="24"/>
  <c r="AJ60"/>
  <c r="AI120" i="23"/>
  <c r="AJ60"/>
  <c r="AI60" i="22"/>
  <c r="AH120"/>
  <c r="AI115" i="21"/>
  <c r="AJ60"/>
  <c r="AI120" i="20"/>
  <c r="AJ60"/>
  <c r="AI120" i="19"/>
  <c r="AJ60"/>
  <c r="M112" i="8"/>
  <c r="AN124" i="41" l="1"/>
  <c r="AO62"/>
  <c r="AN124" i="40"/>
  <c r="AO62"/>
  <c r="AN124" i="39"/>
  <c r="AO62"/>
  <c r="AO124" i="38"/>
  <c r="AP62"/>
  <c r="AP124" s="1"/>
  <c r="AO124" i="37"/>
  <c r="AP62"/>
  <c r="AP124" s="1"/>
  <c r="AN124" i="36"/>
  <c r="AO62"/>
  <c r="AM124" i="35"/>
  <c r="AN62"/>
  <c r="AM62" i="33"/>
  <c r="AL124"/>
  <c r="AI106" i="27"/>
  <c r="AJ51"/>
  <c r="AK60" i="26"/>
  <c r="AJ120"/>
  <c r="AK60" i="25"/>
  <c r="AJ120"/>
  <c r="AK60" i="24"/>
  <c r="AJ120"/>
  <c r="AK60" i="23"/>
  <c r="AJ120"/>
  <c r="AI120" i="22"/>
  <c r="AJ60"/>
  <c r="AK60" i="21"/>
  <c r="AJ115"/>
  <c r="AK60" i="20"/>
  <c r="AJ120"/>
  <c r="AK60" i="19"/>
  <c r="AJ120"/>
  <c r="N112" i="8"/>
  <c r="AO124" i="41" l="1"/>
  <c r="AP62"/>
  <c r="AP124" s="1"/>
  <c r="AO124" i="40"/>
  <c r="AP62"/>
  <c r="AP124" s="1"/>
  <c r="AO124" i="39"/>
  <c r="AP62"/>
  <c r="AP124" s="1"/>
  <c r="AO124" i="36"/>
  <c r="AP62"/>
  <c r="AP124" s="1"/>
  <c r="AN124" i="35"/>
  <c r="AO62"/>
  <c r="AM124" i="33"/>
  <c r="AN62"/>
  <c r="AJ106" i="27"/>
  <c r="AK51"/>
  <c r="AK120" i="26"/>
  <c r="AL60"/>
  <c r="AK120" i="25"/>
  <c r="AL60"/>
  <c r="AK120" i="24"/>
  <c r="AL60"/>
  <c r="AK120" i="23"/>
  <c r="AL60"/>
  <c r="AK60" i="22"/>
  <c r="AJ120"/>
  <c r="AK115" i="21"/>
  <c r="AL60"/>
  <c r="AK120" i="20"/>
  <c r="AL60"/>
  <c r="AK120" i="19"/>
  <c r="AL60"/>
  <c r="O112" i="8"/>
  <c r="AO124" i="35" l="1"/>
  <c r="AP62"/>
  <c r="AP124" s="1"/>
  <c r="AO62" i="33"/>
  <c r="AN124"/>
  <c r="AK106" i="27"/>
  <c r="AL51"/>
  <c r="AM60" i="26"/>
  <c r="AL120"/>
  <c r="AM60" i="25"/>
  <c r="AL120"/>
  <c r="AM60" i="24"/>
  <c r="AL120"/>
  <c r="AM60" i="23"/>
  <c r="AL120"/>
  <c r="AK120" i="22"/>
  <c r="AL60"/>
  <c r="AM60" i="21"/>
  <c r="AL115"/>
  <c r="AM60" i="20"/>
  <c r="AL120"/>
  <c r="AM60" i="19"/>
  <c r="AL120"/>
  <c r="P112" i="8"/>
  <c r="AO124" i="33" l="1"/>
  <c r="AP62"/>
  <c r="AP124" s="1"/>
  <c r="AL106" i="27"/>
  <c r="AM51"/>
  <c r="AM120" i="26"/>
  <c r="AN60"/>
  <c r="AM120" i="25"/>
  <c r="AN60"/>
  <c r="AM120" i="24"/>
  <c r="AN60"/>
  <c r="AM120" i="23"/>
  <c r="AN60"/>
  <c r="AM60" i="22"/>
  <c r="AL120"/>
  <c r="AM115" i="21"/>
  <c r="AN60"/>
  <c r="AM120" i="20"/>
  <c r="AN60"/>
  <c r="AM120" i="19"/>
  <c r="AN60"/>
  <c r="Q112" i="8"/>
  <c r="AM106" i="27" l="1"/>
  <c r="AN51"/>
  <c r="AO60" i="26"/>
  <c r="AN120"/>
  <c r="AO60" i="25"/>
  <c r="AN120"/>
  <c r="AO60" i="24"/>
  <c r="AN120"/>
  <c r="AO60" i="23"/>
  <c r="AN120"/>
  <c r="AM120" i="22"/>
  <c r="AN60"/>
  <c r="AO60" i="21"/>
  <c r="AN115"/>
  <c r="AO60" i="20"/>
  <c r="AN120"/>
  <c r="AO60" i="19"/>
  <c r="AN120"/>
  <c r="R112" i="8"/>
  <c r="AN106" i="27" l="1"/>
  <c r="AO51"/>
  <c r="AO120" i="26"/>
  <c r="AP60"/>
  <c r="AP120" s="1"/>
  <c r="AO120" i="25"/>
  <c r="AP60"/>
  <c r="AP120" s="1"/>
  <c r="AO120" i="24"/>
  <c r="AP60"/>
  <c r="AP120" s="1"/>
  <c r="AO120" i="23"/>
  <c r="AP60"/>
  <c r="AP120" s="1"/>
  <c r="AO60" i="22"/>
  <c r="AN120"/>
  <c r="AO115" i="21"/>
  <c r="AP60"/>
  <c r="AP115" s="1"/>
  <c r="AO120" i="20"/>
  <c r="AP60"/>
  <c r="AP120" s="1"/>
  <c r="AO120" i="19"/>
  <c r="AP60"/>
  <c r="AP120" s="1"/>
  <c r="S112" i="8"/>
  <c r="AO106" i="27" l="1"/>
  <c r="AP51"/>
  <c r="AP106" s="1"/>
  <c r="AO120" i="22"/>
  <c r="AP60"/>
  <c r="AP120" s="1"/>
  <c r="T112" i="8"/>
  <c r="U112" l="1"/>
  <c r="V112" l="1"/>
  <c r="W112" l="1"/>
  <c r="X112" l="1"/>
  <c r="Y112" l="1"/>
  <c r="Z112" l="1"/>
  <c r="AA112" l="1"/>
  <c r="AB112" l="1"/>
  <c r="AC112" l="1"/>
  <c r="AD112" l="1"/>
  <c r="AE112" s="1"/>
  <c r="AF112" s="1"/>
  <c r="AG112" s="1"/>
  <c r="AH112" s="1"/>
  <c r="B671" i="3" l="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670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59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484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45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06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367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28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289"/>
  <c r="B9" i="9" l="1"/>
  <c r="C71" i="8"/>
  <c r="C72"/>
  <c r="C70"/>
  <c r="C88" i="7"/>
  <c r="C89"/>
  <c r="C87"/>
  <c r="C91" i="6" l="1"/>
  <c r="C92"/>
  <c r="C90"/>
  <c r="C85" i="5"/>
  <c r="C86"/>
  <c r="C84"/>
  <c r="D669" i="3" l="1"/>
  <c r="E669"/>
  <c r="F669"/>
  <c r="G669"/>
  <c r="H669"/>
  <c r="I669"/>
  <c r="J669"/>
  <c r="K669"/>
  <c r="L669"/>
  <c r="M669"/>
  <c r="N669"/>
  <c r="O669"/>
  <c r="P669"/>
  <c r="Q669"/>
  <c r="R669"/>
  <c r="S669"/>
  <c r="T669"/>
  <c r="U669"/>
  <c r="V669"/>
  <c r="W669"/>
  <c r="X669"/>
  <c r="Y669"/>
  <c r="Z669"/>
  <c r="AA669"/>
  <c r="AB669"/>
  <c r="AC669"/>
  <c r="AD669"/>
  <c r="AE669"/>
  <c r="AF669"/>
  <c r="AG669"/>
  <c r="AH669"/>
  <c r="AI669"/>
  <c r="AJ669"/>
  <c r="AK669"/>
  <c r="AL669"/>
  <c r="AM669"/>
  <c r="AN669"/>
  <c r="AO669"/>
  <c r="AP669"/>
  <c r="AQ669"/>
  <c r="C669"/>
  <c r="D558"/>
  <c r="E558"/>
  <c r="F558"/>
  <c r="G558"/>
  <c r="H558"/>
  <c r="I558"/>
  <c r="J558"/>
  <c r="K558"/>
  <c r="L558"/>
  <c r="M558"/>
  <c r="N558"/>
  <c r="O558"/>
  <c r="P558"/>
  <c r="Q558"/>
  <c r="R558"/>
  <c r="S558"/>
  <c r="T558"/>
  <c r="U558"/>
  <c r="V558"/>
  <c r="W558"/>
  <c r="X558"/>
  <c r="Y558"/>
  <c r="Z558"/>
  <c r="AA558"/>
  <c r="AB558"/>
  <c r="AC558"/>
  <c r="AD558"/>
  <c r="AE558"/>
  <c r="AF558"/>
  <c r="AG558"/>
  <c r="AH558"/>
  <c r="AI558"/>
  <c r="AJ558"/>
  <c r="AK558"/>
  <c r="AL558"/>
  <c r="AM558"/>
  <c r="AN558"/>
  <c r="AO558"/>
  <c r="AP558"/>
  <c r="AQ558"/>
  <c r="C558"/>
  <c r="D483"/>
  <c r="E483"/>
  <c r="F483"/>
  <c r="G483"/>
  <c r="H483"/>
  <c r="I483"/>
  <c r="J483"/>
  <c r="K483"/>
  <c r="L483"/>
  <c r="M483"/>
  <c r="N483"/>
  <c r="O483"/>
  <c r="P483"/>
  <c r="Q483"/>
  <c r="R483"/>
  <c r="S483"/>
  <c r="T483"/>
  <c r="U483"/>
  <c r="V483"/>
  <c r="W483"/>
  <c r="X483"/>
  <c r="Y483"/>
  <c r="Z483"/>
  <c r="AA483"/>
  <c r="AB483"/>
  <c r="AC483"/>
  <c r="AD483"/>
  <c r="AE483"/>
  <c r="AF483"/>
  <c r="AG483"/>
  <c r="AH483"/>
  <c r="AI483"/>
  <c r="AJ483"/>
  <c r="AK483"/>
  <c r="AL483"/>
  <c r="AM483"/>
  <c r="AN483"/>
  <c r="AO483"/>
  <c r="AP483"/>
  <c r="AQ483"/>
  <c r="C483"/>
  <c r="AS44" i="27"/>
  <c r="AQ289" i="3"/>
  <c r="AQ290"/>
  <c r="AQ291"/>
  <c r="AQ292"/>
  <c r="AQ293"/>
  <c r="AQ294"/>
  <c r="AQ295"/>
  <c r="AQ296"/>
  <c r="AQ297"/>
  <c r="AQ298"/>
  <c r="AQ299"/>
  <c r="AQ300"/>
  <c r="AQ301"/>
  <c r="AQ302"/>
  <c r="AQ303"/>
  <c r="AQ304"/>
  <c r="AQ305"/>
  <c r="AQ306"/>
  <c r="AQ307"/>
  <c r="AQ308"/>
  <c r="AQ309"/>
  <c r="AQ310"/>
  <c r="AQ311"/>
  <c r="AQ312"/>
  <c r="AQ313"/>
  <c r="AQ314"/>
  <c r="AQ315"/>
  <c r="AQ316"/>
  <c r="AQ317"/>
  <c r="AQ318"/>
  <c r="AQ319"/>
  <c r="AQ320"/>
  <c r="D444"/>
  <c r="E444"/>
  <c r="F444"/>
  <c r="G444"/>
  <c r="H444"/>
  <c r="I444"/>
  <c r="J444"/>
  <c r="K444"/>
  <c r="L444"/>
  <c r="M444"/>
  <c r="N444"/>
  <c r="O444"/>
  <c r="P444"/>
  <c r="Q444"/>
  <c r="R444"/>
  <c r="S444"/>
  <c r="T444"/>
  <c r="U444"/>
  <c r="V444"/>
  <c r="W444"/>
  <c r="X444"/>
  <c r="Y444"/>
  <c r="Z444"/>
  <c r="AA444"/>
  <c r="AB444"/>
  <c r="AC444"/>
  <c r="AD444"/>
  <c r="AE444"/>
  <c r="AF444"/>
  <c r="AG444"/>
  <c r="AH444"/>
  <c r="AI444"/>
  <c r="AJ444"/>
  <c r="AK444"/>
  <c r="AL444"/>
  <c r="AM444"/>
  <c r="AN444"/>
  <c r="AO444"/>
  <c r="AP444"/>
  <c r="AQ444"/>
  <c r="C444"/>
  <c r="AS477"/>
  <c r="AS44" i="25" s="1"/>
  <c r="C13" i="45" s="1"/>
  <c r="AC43" i="25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AS44" i="21"/>
  <c r="AS360" i="3"/>
  <c r="AS399"/>
  <c r="AS438"/>
  <c r="D405"/>
  <c r="E405"/>
  <c r="F405"/>
  <c r="G405"/>
  <c r="H405"/>
  <c r="I405"/>
  <c r="J405"/>
  <c r="K405"/>
  <c r="L405"/>
  <c r="M405"/>
  <c r="N405"/>
  <c r="O405"/>
  <c r="P405"/>
  <c r="Q405"/>
  <c r="R405"/>
  <c r="S405"/>
  <c r="T405"/>
  <c r="U405"/>
  <c r="V405"/>
  <c r="W405"/>
  <c r="X405"/>
  <c r="Y405"/>
  <c r="Z405"/>
  <c r="AA405"/>
  <c r="AB405"/>
  <c r="AC405"/>
  <c r="AD405"/>
  <c r="AE405"/>
  <c r="AF405"/>
  <c r="AG405"/>
  <c r="AH405"/>
  <c r="AI405"/>
  <c r="AJ405"/>
  <c r="AK405"/>
  <c r="AL405"/>
  <c r="AM405"/>
  <c r="AN405"/>
  <c r="AO405"/>
  <c r="AP405"/>
  <c r="AQ405"/>
  <c r="C405"/>
  <c r="D366"/>
  <c r="E366"/>
  <c r="F366"/>
  <c r="G366"/>
  <c r="H366"/>
  <c r="I366"/>
  <c r="J366"/>
  <c r="K366"/>
  <c r="L366"/>
  <c r="M366"/>
  <c r="N366"/>
  <c r="O366"/>
  <c r="P366"/>
  <c r="Q366"/>
  <c r="R366"/>
  <c r="S366"/>
  <c r="T366"/>
  <c r="U366"/>
  <c r="V366"/>
  <c r="W366"/>
  <c r="X366"/>
  <c r="Y366"/>
  <c r="Z366"/>
  <c r="AA366"/>
  <c r="AB366"/>
  <c r="AC366"/>
  <c r="AD366"/>
  <c r="AE366"/>
  <c r="AF366"/>
  <c r="AG366"/>
  <c r="AH366"/>
  <c r="AI366"/>
  <c r="AJ366"/>
  <c r="AK366"/>
  <c r="AL366"/>
  <c r="AM366"/>
  <c r="AN366"/>
  <c r="AO366"/>
  <c r="AP366"/>
  <c r="AQ366"/>
  <c r="C366"/>
  <c r="AQ321" l="1"/>
  <c r="C15" i="45"/>
  <c r="AS44" i="23"/>
  <c r="AS44" i="22"/>
  <c r="C13" i="44" s="1"/>
  <c r="C15" s="1"/>
  <c r="AW44" i="25"/>
  <c r="AW40"/>
  <c r="AW36"/>
  <c r="AW32"/>
  <c r="AW28"/>
  <c r="AW24"/>
  <c r="AW20"/>
  <c r="AW16"/>
  <c r="AW51"/>
  <c r="AW43"/>
  <c r="AW35"/>
  <c r="AW31"/>
  <c r="AW27"/>
  <c r="AW19"/>
  <c r="AW15"/>
  <c r="AW21"/>
  <c r="AW39"/>
  <c r="AW42"/>
  <c r="AW38"/>
  <c r="AW34"/>
  <c r="AW30"/>
  <c r="AW26"/>
  <c r="AW22"/>
  <c r="AW18"/>
  <c r="AW14"/>
  <c r="AW48"/>
  <c r="AW12"/>
  <c r="AW41"/>
  <c r="AW37"/>
  <c r="AW33"/>
  <c r="AW29"/>
  <c r="AW25"/>
  <c r="AW17"/>
  <c r="AW13"/>
  <c r="AW23"/>
  <c r="AW49"/>
  <c r="AW52"/>
  <c r="AW50"/>
  <c r="AW46"/>
  <c r="AW47"/>
  <c r="AW53"/>
  <c r="C32"/>
  <c r="E32"/>
  <c r="G32"/>
  <c r="I32"/>
  <c r="K32"/>
  <c r="M32"/>
  <c r="O32"/>
  <c r="Q32"/>
  <c r="S32"/>
  <c r="U32"/>
  <c r="W32"/>
  <c r="Y32"/>
  <c r="AA32"/>
  <c r="AC32"/>
  <c r="D32"/>
  <c r="F32"/>
  <c r="H32"/>
  <c r="J32"/>
  <c r="L32"/>
  <c r="N32"/>
  <c r="P32"/>
  <c r="R32"/>
  <c r="T32"/>
  <c r="V32"/>
  <c r="X32"/>
  <c r="Z32"/>
  <c r="AB32"/>
  <c r="C61" i="37"/>
  <c r="AG59" s="1"/>
  <c r="D12" i="23"/>
  <c r="F12"/>
  <c r="H12"/>
  <c r="J12"/>
  <c r="L12"/>
  <c r="N12"/>
  <c r="P12"/>
  <c r="R12"/>
  <c r="T12"/>
  <c r="V12"/>
  <c r="X12"/>
  <c r="Z12"/>
  <c r="AB12"/>
  <c r="C13"/>
  <c r="E13"/>
  <c r="G13"/>
  <c r="I13"/>
  <c r="K13"/>
  <c r="M13"/>
  <c r="O13"/>
  <c r="Q13"/>
  <c r="S13"/>
  <c r="U13"/>
  <c r="W13"/>
  <c r="Y13"/>
  <c r="AA13"/>
  <c r="AC13"/>
  <c r="D14"/>
  <c r="F14"/>
  <c r="H14"/>
  <c r="J14"/>
  <c r="L14"/>
  <c r="N14"/>
  <c r="P14"/>
  <c r="R14"/>
  <c r="T14"/>
  <c r="V14"/>
  <c r="X14"/>
  <c r="Z14"/>
  <c r="AB14"/>
  <c r="C15"/>
  <c r="E15"/>
  <c r="G15"/>
  <c r="I15"/>
  <c r="K15"/>
  <c r="M15"/>
  <c r="O15"/>
  <c r="Q15"/>
  <c r="S15"/>
  <c r="U15"/>
  <c r="W15"/>
  <c r="Y15"/>
  <c r="AA15"/>
  <c r="AC15"/>
  <c r="D16"/>
  <c r="F16"/>
  <c r="H16"/>
  <c r="J16"/>
  <c r="L16"/>
  <c r="N16"/>
  <c r="P16"/>
  <c r="R16"/>
  <c r="T16"/>
  <c r="V16"/>
  <c r="X16"/>
  <c r="Z16"/>
  <c r="AB16"/>
  <c r="C17"/>
  <c r="E17"/>
  <c r="G17"/>
  <c r="I17"/>
  <c r="K17"/>
  <c r="M17"/>
  <c r="O17"/>
  <c r="Q17"/>
  <c r="S17"/>
  <c r="U17"/>
  <c r="W17"/>
  <c r="Y17"/>
  <c r="AA17"/>
  <c r="AC17"/>
  <c r="D18"/>
  <c r="F18"/>
  <c r="H18"/>
  <c r="J18"/>
  <c r="L18"/>
  <c r="N18"/>
  <c r="P18"/>
  <c r="R18"/>
  <c r="T18"/>
  <c r="V18"/>
  <c r="X18"/>
  <c r="Z18"/>
  <c r="AB18"/>
  <c r="C19"/>
  <c r="E19"/>
  <c r="G19"/>
  <c r="I19"/>
  <c r="K19"/>
  <c r="M19"/>
  <c r="O19"/>
  <c r="Q19"/>
  <c r="S19"/>
  <c r="U19"/>
  <c r="W19"/>
  <c r="Y19"/>
  <c r="AA19"/>
  <c r="AC19"/>
  <c r="D20"/>
  <c r="F20"/>
  <c r="H20"/>
  <c r="J20"/>
  <c r="L20"/>
  <c r="N20"/>
  <c r="P20"/>
  <c r="R20"/>
  <c r="T20"/>
  <c r="V20"/>
  <c r="X20"/>
  <c r="Z20"/>
  <c r="AB20"/>
  <c r="C21"/>
  <c r="E21"/>
  <c r="G21"/>
  <c r="I21"/>
  <c r="K21"/>
  <c r="M21"/>
  <c r="O21"/>
  <c r="Q21"/>
  <c r="S21"/>
  <c r="U21"/>
  <c r="W21"/>
  <c r="Y21"/>
  <c r="AA21"/>
  <c r="AC21"/>
  <c r="D22"/>
  <c r="F22"/>
  <c r="H22"/>
  <c r="J22"/>
  <c r="L22"/>
  <c r="N22"/>
  <c r="P22"/>
  <c r="R22"/>
  <c r="T22"/>
  <c r="V22"/>
  <c r="X22"/>
  <c r="Z22"/>
  <c r="AB22"/>
  <c r="C23"/>
  <c r="E23"/>
  <c r="G23"/>
  <c r="I23"/>
  <c r="K23"/>
  <c r="M23"/>
  <c r="O23"/>
  <c r="Q23"/>
  <c r="S23"/>
  <c r="U23"/>
  <c r="W23"/>
  <c r="Y23"/>
  <c r="AA23"/>
  <c r="AC23"/>
  <c r="D24"/>
  <c r="F24"/>
  <c r="H24"/>
  <c r="J24"/>
  <c r="L24"/>
  <c r="N24"/>
  <c r="P24"/>
  <c r="R24"/>
  <c r="T24"/>
  <c r="V24"/>
  <c r="X24"/>
  <c r="Z24"/>
  <c r="AB24"/>
  <c r="C25"/>
  <c r="E12"/>
  <c r="G12"/>
  <c r="I12"/>
  <c r="K12"/>
  <c r="M12"/>
  <c r="O12"/>
  <c r="Q12"/>
  <c r="S12"/>
  <c r="U12"/>
  <c r="W12"/>
  <c r="Y12"/>
  <c r="AA12"/>
  <c r="AC12"/>
  <c r="D13"/>
  <c r="F13"/>
  <c r="H13"/>
  <c r="J13"/>
  <c r="L13"/>
  <c r="N13"/>
  <c r="P13"/>
  <c r="R13"/>
  <c r="T13"/>
  <c r="V13"/>
  <c r="X13"/>
  <c r="Z13"/>
  <c r="AB13"/>
  <c r="C14"/>
  <c r="C48" s="1"/>
  <c r="C48" i="25"/>
  <c r="E14" i="23"/>
  <c r="E48" i="25"/>
  <c r="G14" i="23"/>
  <c r="G48" s="1"/>
  <c r="G48" i="25"/>
  <c r="I14" i="23"/>
  <c r="I48" i="25"/>
  <c r="K14" i="23"/>
  <c r="K48" s="1"/>
  <c r="K48" i="25"/>
  <c r="M14" i="23"/>
  <c r="M48" i="25"/>
  <c r="O14" i="23"/>
  <c r="O48" s="1"/>
  <c r="O48" i="25"/>
  <c r="Q14" i="23"/>
  <c r="Q48" i="25"/>
  <c r="S14" i="23"/>
  <c r="S48" s="1"/>
  <c r="S48" i="25"/>
  <c r="U14" i="23"/>
  <c r="U48" i="25"/>
  <c r="W14" i="23"/>
  <c r="W48" s="1"/>
  <c r="W48" i="25"/>
  <c r="Y14" i="23"/>
  <c r="Y48" i="25"/>
  <c r="AA14" i="23"/>
  <c r="AA48" s="1"/>
  <c r="AA48" i="25"/>
  <c r="AC14" i="23"/>
  <c r="AC48" i="25"/>
  <c r="D15" i="23"/>
  <c r="F15"/>
  <c r="H15"/>
  <c r="J15"/>
  <c r="L15"/>
  <c r="N15"/>
  <c r="P15"/>
  <c r="R15"/>
  <c r="T15"/>
  <c r="V15"/>
  <c r="X15"/>
  <c r="Z15"/>
  <c r="AB15"/>
  <c r="C16"/>
  <c r="E16"/>
  <c r="G16"/>
  <c r="I16"/>
  <c r="K16"/>
  <c r="M16"/>
  <c r="O16"/>
  <c r="Q16"/>
  <c r="S16"/>
  <c r="U16"/>
  <c r="W16"/>
  <c r="Y16"/>
  <c r="AA16"/>
  <c r="AC16"/>
  <c r="D17"/>
  <c r="F17"/>
  <c r="H17"/>
  <c r="J17"/>
  <c r="L17"/>
  <c r="N17"/>
  <c r="P17"/>
  <c r="R17"/>
  <c r="T17"/>
  <c r="V17"/>
  <c r="X17"/>
  <c r="Z17"/>
  <c r="AB17"/>
  <c r="C18"/>
  <c r="E18"/>
  <c r="G18"/>
  <c r="I18"/>
  <c r="K18"/>
  <c r="M18"/>
  <c r="O18"/>
  <c r="Q18"/>
  <c r="S18"/>
  <c r="U18"/>
  <c r="W18"/>
  <c r="Y18"/>
  <c r="AA18"/>
  <c r="AC18"/>
  <c r="D19"/>
  <c r="F19"/>
  <c r="H19"/>
  <c r="J19"/>
  <c r="L19"/>
  <c r="N19"/>
  <c r="P19"/>
  <c r="R19"/>
  <c r="T19"/>
  <c r="V19"/>
  <c r="X19"/>
  <c r="Z19"/>
  <c r="AB19"/>
  <c r="C20"/>
  <c r="E20"/>
  <c r="G20"/>
  <c r="I20"/>
  <c r="K20"/>
  <c r="M20"/>
  <c r="O20"/>
  <c r="Q20"/>
  <c r="S20"/>
  <c r="U20"/>
  <c r="W20"/>
  <c r="Y20"/>
  <c r="AA20"/>
  <c r="AC20"/>
  <c r="D21"/>
  <c r="F21"/>
  <c r="H21"/>
  <c r="J21"/>
  <c r="L21"/>
  <c r="N21"/>
  <c r="P21"/>
  <c r="R21"/>
  <c r="T21"/>
  <c r="V21"/>
  <c r="X21"/>
  <c r="Z21"/>
  <c r="AB21"/>
  <c r="C22"/>
  <c r="C50" s="1"/>
  <c r="C50" i="25"/>
  <c r="E22" i="23"/>
  <c r="E50" i="25"/>
  <c r="G22" i="23"/>
  <c r="G50" s="1"/>
  <c r="G50" i="25"/>
  <c r="I22" i="23"/>
  <c r="I50" i="25"/>
  <c r="K22" i="23"/>
  <c r="K50" s="1"/>
  <c r="K50" i="25"/>
  <c r="M22" i="23"/>
  <c r="M50" i="25"/>
  <c r="O22" i="23"/>
  <c r="O50" s="1"/>
  <c r="O50" i="25"/>
  <c r="Q22" i="23"/>
  <c r="Q50" i="25"/>
  <c r="S22" i="23"/>
  <c r="S50" s="1"/>
  <c r="S50" i="25"/>
  <c r="U22" i="23"/>
  <c r="U50" i="25"/>
  <c r="W22" i="23"/>
  <c r="W50" s="1"/>
  <c r="W50" i="25"/>
  <c r="Y22" i="23"/>
  <c r="Y50" i="25"/>
  <c r="AA22" i="23"/>
  <c r="AA50" s="1"/>
  <c r="AA50" i="25"/>
  <c r="AC22" i="23"/>
  <c r="AC50" i="25"/>
  <c r="D23" i="23"/>
  <c r="F23"/>
  <c r="H23"/>
  <c r="J23"/>
  <c r="L23"/>
  <c r="N23"/>
  <c r="P23"/>
  <c r="R23"/>
  <c r="T23"/>
  <c r="V23"/>
  <c r="X23"/>
  <c r="Z23"/>
  <c r="AB23"/>
  <c r="C24"/>
  <c r="E24"/>
  <c r="G24"/>
  <c r="I24"/>
  <c r="K24"/>
  <c r="M24"/>
  <c r="O24"/>
  <c r="Q24"/>
  <c r="S24"/>
  <c r="U24"/>
  <c r="W24"/>
  <c r="Y24"/>
  <c r="AA24"/>
  <c r="AC24"/>
  <c r="E25"/>
  <c r="G25"/>
  <c r="I25"/>
  <c r="K25"/>
  <c r="M25"/>
  <c r="O25"/>
  <c r="Q25"/>
  <c r="S25"/>
  <c r="U25"/>
  <c r="W25"/>
  <c r="Y25"/>
  <c r="AA25"/>
  <c r="AC25"/>
  <c r="D26"/>
  <c r="F26"/>
  <c r="H26"/>
  <c r="J26"/>
  <c r="L26"/>
  <c r="N26"/>
  <c r="P26"/>
  <c r="R26"/>
  <c r="T26"/>
  <c r="V26"/>
  <c r="X26"/>
  <c r="Z26"/>
  <c r="AB26"/>
  <c r="C27"/>
  <c r="E27"/>
  <c r="G27"/>
  <c r="I27"/>
  <c r="K27"/>
  <c r="M27"/>
  <c r="O27"/>
  <c r="Q27"/>
  <c r="S27"/>
  <c r="U27"/>
  <c r="W27"/>
  <c r="Y27"/>
  <c r="AA27"/>
  <c r="AC27"/>
  <c r="D28"/>
  <c r="F28"/>
  <c r="H28"/>
  <c r="J28"/>
  <c r="L28"/>
  <c r="N28"/>
  <c r="P28"/>
  <c r="R28"/>
  <c r="T28"/>
  <c r="V28"/>
  <c r="X28"/>
  <c r="Z28"/>
  <c r="AB28"/>
  <c r="C29"/>
  <c r="E29"/>
  <c r="G29"/>
  <c r="I29"/>
  <c r="K29"/>
  <c r="M29"/>
  <c r="O29"/>
  <c r="Q29"/>
  <c r="S29"/>
  <c r="U29"/>
  <c r="W29"/>
  <c r="Y29"/>
  <c r="AA29"/>
  <c r="AC29"/>
  <c r="D30"/>
  <c r="F30"/>
  <c r="H30"/>
  <c r="J30"/>
  <c r="L30"/>
  <c r="N30"/>
  <c r="P30"/>
  <c r="R30"/>
  <c r="T30"/>
  <c r="V30"/>
  <c r="X30"/>
  <c r="Z30"/>
  <c r="AB30"/>
  <c r="C31"/>
  <c r="E31"/>
  <c r="G31"/>
  <c r="I31"/>
  <c r="K31"/>
  <c r="M31"/>
  <c r="O31"/>
  <c r="Q31"/>
  <c r="S31"/>
  <c r="U31"/>
  <c r="W31"/>
  <c r="Y31"/>
  <c r="AA31"/>
  <c r="AC31"/>
  <c r="D32"/>
  <c r="F32"/>
  <c r="H32"/>
  <c r="J32"/>
  <c r="L32"/>
  <c r="N32"/>
  <c r="P32"/>
  <c r="R32"/>
  <c r="T32"/>
  <c r="V32"/>
  <c r="X32"/>
  <c r="Z32"/>
  <c r="AB32"/>
  <c r="C33"/>
  <c r="E33"/>
  <c r="G33"/>
  <c r="I33"/>
  <c r="K33"/>
  <c r="M33"/>
  <c r="O33"/>
  <c r="Q33"/>
  <c r="S33"/>
  <c r="U33"/>
  <c r="W33"/>
  <c r="Y33"/>
  <c r="AA33"/>
  <c r="AC33"/>
  <c r="D34"/>
  <c r="F34"/>
  <c r="H34"/>
  <c r="J34"/>
  <c r="L34"/>
  <c r="N34"/>
  <c r="P34"/>
  <c r="R34"/>
  <c r="T34"/>
  <c r="V34"/>
  <c r="X34"/>
  <c r="Z34"/>
  <c r="AB34"/>
  <c r="C35"/>
  <c r="E35"/>
  <c r="G35"/>
  <c r="I35"/>
  <c r="K35"/>
  <c r="M35"/>
  <c r="O35"/>
  <c r="Q35"/>
  <c r="S35"/>
  <c r="U35"/>
  <c r="W35"/>
  <c r="Y35"/>
  <c r="AA35"/>
  <c r="AC35"/>
  <c r="D36"/>
  <c r="F36"/>
  <c r="H36"/>
  <c r="J36"/>
  <c r="L36"/>
  <c r="N36"/>
  <c r="P36"/>
  <c r="R36"/>
  <c r="T36"/>
  <c r="V36"/>
  <c r="X36"/>
  <c r="Z36"/>
  <c r="AB36"/>
  <c r="C37"/>
  <c r="E37"/>
  <c r="G37"/>
  <c r="I37"/>
  <c r="K37"/>
  <c r="M37"/>
  <c r="O37"/>
  <c r="Q37"/>
  <c r="S37"/>
  <c r="U37"/>
  <c r="W37"/>
  <c r="Y37"/>
  <c r="AA37"/>
  <c r="AC37"/>
  <c r="D38"/>
  <c r="F38"/>
  <c r="H38"/>
  <c r="J38"/>
  <c r="L38"/>
  <c r="N38"/>
  <c r="P38"/>
  <c r="R38"/>
  <c r="T38"/>
  <c r="V38"/>
  <c r="X38"/>
  <c r="Z38"/>
  <c r="AB38"/>
  <c r="C39"/>
  <c r="E39"/>
  <c r="G39"/>
  <c r="I39"/>
  <c r="K39"/>
  <c r="M39"/>
  <c r="O39"/>
  <c r="Q39"/>
  <c r="S39"/>
  <c r="U39"/>
  <c r="W39"/>
  <c r="Y39"/>
  <c r="AA39"/>
  <c r="AC39"/>
  <c r="D40"/>
  <c r="F40"/>
  <c r="H40"/>
  <c r="J40"/>
  <c r="L40"/>
  <c r="N40"/>
  <c r="P40"/>
  <c r="R40"/>
  <c r="T40"/>
  <c r="V40"/>
  <c r="X40"/>
  <c r="Z40"/>
  <c r="AB40"/>
  <c r="C41"/>
  <c r="E41"/>
  <c r="G41"/>
  <c r="I41"/>
  <c r="K41"/>
  <c r="M41"/>
  <c r="O41"/>
  <c r="Q41"/>
  <c r="S41"/>
  <c r="U41"/>
  <c r="W41"/>
  <c r="Y41"/>
  <c r="AA41"/>
  <c r="AC41"/>
  <c r="D42"/>
  <c r="F42"/>
  <c r="H42"/>
  <c r="J42"/>
  <c r="L42"/>
  <c r="N42"/>
  <c r="P42"/>
  <c r="R42"/>
  <c r="T42"/>
  <c r="V42"/>
  <c r="X42"/>
  <c r="Z42"/>
  <c r="AB42"/>
  <c r="C43"/>
  <c r="E43"/>
  <c r="G43"/>
  <c r="I43"/>
  <c r="K43"/>
  <c r="M43"/>
  <c r="O43"/>
  <c r="Q43"/>
  <c r="S43"/>
  <c r="U43"/>
  <c r="W43"/>
  <c r="Y43"/>
  <c r="AA43"/>
  <c r="AC43"/>
  <c r="D25"/>
  <c r="F25"/>
  <c r="H25"/>
  <c r="J25"/>
  <c r="L25"/>
  <c r="N25"/>
  <c r="P25"/>
  <c r="R25"/>
  <c r="T25"/>
  <c r="V25"/>
  <c r="X25"/>
  <c r="Z25"/>
  <c r="AB25"/>
  <c r="C26"/>
  <c r="E26"/>
  <c r="G26"/>
  <c r="I26"/>
  <c r="K26"/>
  <c r="M26"/>
  <c r="O26"/>
  <c r="Q26"/>
  <c r="S26"/>
  <c r="U26"/>
  <c r="W26"/>
  <c r="Y26"/>
  <c r="AA26"/>
  <c r="AC26"/>
  <c r="D27"/>
  <c r="F27"/>
  <c r="H27"/>
  <c r="J27"/>
  <c r="L27"/>
  <c r="N27"/>
  <c r="P27"/>
  <c r="R27"/>
  <c r="T27"/>
  <c r="V27"/>
  <c r="X27"/>
  <c r="Z27"/>
  <c r="AB27"/>
  <c r="C28"/>
  <c r="E28"/>
  <c r="G28"/>
  <c r="I28"/>
  <c r="K28"/>
  <c r="M28"/>
  <c r="O28"/>
  <c r="Q28"/>
  <c r="S28"/>
  <c r="U28"/>
  <c r="W28"/>
  <c r="Y28"/>
  <c r="AA28"/>
  <c r="AC28"/>
  <c r="D29"/>
  <c r="F29"/>
  <c r="H29"/>
  <c r="J29"/>
  <c r="L29"/>
  <c r="N29"/>
  <c r="P29"/>
  <c r="R29"/>
  <c r="T29"/>
  <c r="V29"/>
  <c r="X29"/>
  <c r="Z29"/>
  <c r="AB29"/>
  <c r="C30"/>
  <c r="E30"/>
  <c r="G30"/>
  <c r="I30"/>
  <c r="K30"/>
  <c r="M30"/>
  <c r="O30"/>
  <c r="Q30"/>
  <c r="S30"/>
  <c r="U30"/>
  <c r="W30"/>
  <c r="Y30"/>
  <c r="AA30"/>
  <c r="AC30"/>
  <c r="D31"/>
  <c r="F31"/>
  <c r="H31"/>
  <c r="J31"/>
  <c r="L31"/>
  <c r="N31"/>
  <c r="P31"/>
  <c r="R31"/>
  <c r="T31"/>
  <c r="V31"/>
  <c r="X31"/>
  <c r="Z31"/>
  <c r="AB31"/>
  <c r="C32"/>
  <c r="E32"/>
  <c r="G32"/>
  <c r="I32"/>
  <c r="K32"/>
  <c r="M32"/>
  <c r="O32"/>
  <c r="Q32"/>
  <c r="S32"/>
  <c r="U32"/>
  <c r="W32"/>
  <c r="Y32"/>
  <c r="AA32"/>
  <c r="AC32"/>
  <c r="D33"/>
  <c r="F33"/>
  <c r="H33"/>
  <c r="J33"/>
  <c r="L33"/>
  <c r="N33"/>
  <c r="P33"/>
  <c r="R33"/>
  <c r="T33"/>
  <c r="V33"/>
  <c r="X33"/>
  <c r="Z33"/>
  <c r="AB33"/>
  <c r="C34"/>
  <c r="E34"/>
  <c r="G34"/>
  <c r="I34"/>
  <c r="K34"/>
  <c r="M34"/>
  <c r="O34"/>
  <c r="Q34"/>
  <c r="S34"/>
  <c r="U34"/>
  <c r="W34"/>
  <c r="Y34"/>
  <c r="AA34"/>
  <c r="AC34"/>
  <c r="D35"/>
  <c r="F35"/>
  <c r="H35"/>
  <c r="J35"/>
  <c r="L35"/>
  <c r="N35"/>
  <c r="P35"/>
  <c r="R35"/>
  <c r="T35"/>
  <c r="V35"/>
  <c r="X35"/>
  <c r="Z35"/>
  <c r="AB35"/>
  <c r="C36"/>
  <c r="E36"/>
  <c r="G36"/>
  <c r="I36"/>
  <c r="K36"/>
  <c r="M36"/>
  <c r="O36"/>
  <c r="Q36"/>
  <c r="S36"/>
  <c r="U36"/>
  <c r="W36"/>
  <c r="Y36"/>
  <c r="AA36"/>
  <c r="AC36"/>
  <c r="D37"/>
  <c r="F37"/>
  <c r="H37"/>
  <c r="J37"/>
  <c r="L37"/>
  <c r="N37"/>
  <c r="P37"/>
  <c r="R37"/>
  <c r="T37"/>
  <c r="V37"/>
  <c r="X37"/>
  <c r="Z37"/>
  <c r="AB37"/>
  <c r="C38"/>
  <c r="E38"/>
  <c r="G38"/>
  <c r="I38"/>
  <c r="K38"/>
  <c r="M38"/>
  <c r="O38"/>
  <c r="Q38"/>
  <c r="S38"/>
  <c r="U38"/>
  <c r="W38"/>
  <c r="Y38"/>
  <c r="AA38"/>
  <c r="AC38"/>
  <c r="D39"/>
  <c r="F39"/>
  <c r="H39"/>
  <c r="J39"/>
  <c r="L39"/>
  <c r="N39"/>
  <c r="P39"/>
  <c r="R39"/>
  <c r="T39"/>
  <c r="V39"/>
  <c r="X39"/>
  <c r="Z39"/>
  <c r="AB39"/>
  <c r="C40"/>
  <c r="E40"/>
  <c r="G40"/>
  <c r="I40"/>
  <c r="K40"/>
  <c r="M40"/>
  <c r="O40"/>
  <c r="Q40"/>
  <c r="S40"/>
  <c r="U40"/>
  <c r="W40"/>
  <c r="Y40"/>
  <c r="AA40"/>
  <c r="AC40"/>
  <c r="D41"/>
  <c r="F41"/>
  <c r="H41"/>
  <c r="J41"/>
  <c r="L41"/>
  <c r="N41"/>
  <c r="P41"/>
  <c r="R41"/>
  <c r="T41"/>
  <c r="V41"/>
  <c r="X41"/>
  <c r="Z41"/>
  <c r="AB41"/>
  <c r="C42"/>
  <c r="E42"/>
  <c r="G42"/>
  <c r="I42"/>
  <c r="K42"/>
  <c r="M42"/>
  <c r="O42"/>
  <c r="Q42"/>
  <c r="S42"/>
  <c r="U42"/>
  <c r="W42"/>
  <c r="Y42"/>
  <c r="AA42"/>
  <c r="AC42"/>
  <c r="D43"/>
  <c r="F43"/>
  <c r="H43"/>
  <c r="J43"/>
  <c r="L43"/>
  <c r="N43"/>
  <c r="P43"/>
  <c r="R43"/>
  <c r="T43"/>
  <c r="V43"/>
  <c r="X43"/>
  <c r="Z43"/>
  <c r="AB43"/>
  <c r="C12"/>
  <c r="C41" i="22"/>
  <c r="C37"/>
  <c r="C33"/>
  <c r="C29"/>
  <c r="C23"/>
  <c r="C19"/>
  <c r="C15"/>
  <c r="AB43"/>
  <c r="X43"/>
  <c r="T43"/>
  <c r="P43"/>
  <c r="L43"/>
  <c r="H43"/>
  <c r="D43"/>
  <c r="X42"/>
  <c r="T42"/>
  <c r="P42"/>
  <c r="L42"/>
  <c r="H42"/>
  <c r="D42"/>
  <c r="Z41"/>
  <c r="V41"/>
  <c r="R41"/>
  <c r="N41"/>
  <c r="J41"/>
  <c r="F41"/>
  <c r="Z40"/>
  <c r="V40"/>
  <c r="T40"/>
  <c r="P40"/>
  <c r="L40"/>
  <c r="J40"/>
  <c r="H40"/>
  <c r="F40"/>
  <c r="D40"/>
  <c r="AB39"/>
  <c r="Z39"/>
  <c r="X39"/>
  <c r="V39"/>
  <c r="T39"/>
  <c r="R39"/>
  <c r="P39"/>
  <c r="N39"/>
  <c r="L39"/>
  <c r="J39"/>
  <c r="H39"/>
  <c r="F39"/>
  <c r="D39"/>
  <c r="AB38"/>
  <c r="Z38"/>
  <c r="X38"/>
  <c r="V38"/>
  <c r="T38"/>
  <c r="R38"/>
  <c r="P38"/>
  <c r="N38"/>
  <c r="L38"/>
  <c r="J38"/>
  <c r="H38"/>
  <c r="F38"/>
  <c r="D38"/>
  <c r="AB37"/>
  <c r="Z37"/>
  <c r="X37"/>
  <c r="V37"/>
  <c r="T37"/>
  <c r="R37"/>
  <c r="P37"/>
  <c r="N37"/>
  <c r="L37"/>
  <c r="J37"/>
  <c r="H37"/>
  <c r="F37"/>
  <c r="D37"/>
  <c r="AB36"/>
  <c r="Z36"/>
  <c r="X36"/>
  <c r="V36"/>
  <c r="T36"/>
  <c r="R36"/>
  <c r="P36"/>
  <c r="N36"/>
  <c r="L36"/>
  <c r="J36"/>
  <c r="H36"/>
  <c r="F36"/>
  <c r="D36"/>
  <c r="AB35"/>
  <c r="Z35"/>
  <c r="X35"/>
  <c r="V35"/>
  <c r="T35"/>
  <c r="R35"/>
  <c r="P35"/>
  <c r="N35"/>
  <c r="L35"/>
  <c r="J35"/>
  <c r="H35"/>
  <c r="F35"/>
  <c r="D35"/>
  <c r="AB34"/>
  <c r="Z34"/>
  <c r="X34"/>
  <c r="V34"/>
  <c r="T34"/>
  <c r="R34"/>
  <c r="P34"/>
  <c r="N34"/>
  <c r="L34"/>
  <c r="J34"/>
  <c r="H34"/>
  <c r="F34"/>
  <c r="D34"/>
  <c r="AB33"/>
  <c r="Z33"/>
  <c r="X33"/>
  <c r="V33"/>
  <c r="T33"/>
  <c r="R33"/>
  <c r="P33"/>
  <c r="N33"/>
  <c r="L33"/>
  <c r="J33"/>
  <c r="H33"/>
  <c r="F33"/>
  <c r="D33"/>
  <c r="AB32"/>
  <c r="Z32"/>
  <c r="X32"/>
  <c r="V32"/>
  <c r="T32"/>
  <c r="R32"/>
  <c r="P32"/>
  <c r="N32"/>
  <c r="L32"/>
  <c r="J32"/>
  <c r="H32"/>
  <c r="F32"/>
  <c r="D32"/>
  <c r="AB31"/>
  <c r="Z31"/>
  <c r="X31"/>
  <c r="V31"/>
  <c r="T31"/>
  <c r="R31"/>
  <c r="P31"/>
  <c r="N31"/>
  <c r="L31"/>
  <c r="J31"/>
  <c r="H31"/>
  <c r="F31"/>
  <c r="D31"/>
  <c r="AB30"/>
  <c r="Z30"/>
  <c r="X30"/>
  <c r="V30"/>
  <c r="T30"/>
  <c r="R30"/>
  <c r="P30"/>
  <c r="N30"/>
  <c r="L30"/>
  <c r="J30"/>
  <c r="H30"/>
  <c r="F30"/>
  <c r="D30"/>
  <c r="AB29"/>
  <c r="Z29"/>
  <c r="X29"/>
  <c r="V29"/>
  <c r="T29"/>
  <c r="R29"/>
  <c r="P29"/>
  <c r="N29"/>
  <c r="L29"/>
  <c r="J29"/>
  <c r="H29"/>
  <c r="F29"/>
  <c r="D29"/>
  <c r="AB28"/>
  <c r="Z28"/>
  <c r="X28"/>
  <c r="V28"/>
  <c r="T28"/>
  <c r="R28"/>
  <c r="P28"/>
  <c r="N28"/>
  <c r="L28"/>
  <c r="J28"/>
  <c r="H28"/>
  <c r="F28"/>
  <c r="D28"/>
  <c r="AB27"/>
  <c r="Z27"/>
  <c r="X27"/>
  <c r="V27"/>
  <c r="T27"/>
  <c r="R27"/>
  <c r="P27"/>
  <c r="N27"/>
  <c r="L27"/>
  <c r="J27"/>
  <c r="H27"/>
  <c r="F27"/>
  <c r="D27"/>
  <c r="AB26"/>
  <c r="Z26"/>
  <c r="X26"/>
  <c r="V26"/>
  <c r="T26"/>
  <c r="R26"/>
  <c r="P26"/>
  <c r="N26"/>
  <c r="L26"/>
  <c r="J26"/>
  <c r="C43"/>
  <c r="C39"/>
  <c r="C35"/>
  <c r="C31"/>
  <c r="C27"/>
  <c r="C25"/>
  <c r="C21"/>
  <c r="C17"/>
  <c r="C13"/>
  <c r="Z43"/>
  <c r="V43"/>
  <c r="R43"/>
  <c r="N43"/>
  <c r="J43"/>
  <c r="F43"/>
  <c r="AB42"/>
  <c r="Z42"/>
  <c r="V42"/>
  <c r="R42"/>
  <c r="N42"/>
  <c r="J42"/>
  <c r="F42"/>
  <c r="AB41"/>
  <c r="X41"/>
  <c r="T41"/>
  <c r="P41"/>
  <c r="L41"/>
  <c r="H41"/>
  <c r="D41"/>
  <c r="AB40"/>
  <c r="X40"/>
  <c r="R40"/>
  <c r="N40"/>
  <c r="C12"/>
  <c r="C42"/>
  <c r="C40"/>
  <c r="C38"/>
  <c r="C36"/>
  <c r="C34"/>
  <c r="C32"/>
  <c r="C30"/>
  <c r="C28"/>
  <c r="C26"/>
  <c r="C24"/>
  <c r="C22"/>
  <c r="C20"/>
  <c r="C18"/>
  <c r="C16"/>
  <c r="C14"/>
  <c r="AC43"/>
  <c r="AA43"/>
  <c r="Y43"/>
  <c r="W43"/>
  <c r="U43"/>
  <c r="S43"/>
  <c r="Q43"/>
  <c r="O43"/>
  <c r="M43"/>
  <c r="K43"/>
  <c r="I43"/>
  <c r="G43"/>
  <c r="E43"/>
  <c r="AC42"/>
  <c r="AA42"/>
  <c r="Y42"/>
  <c r="W42"/>
  <c r="U42"/>
  <c r="S42"/>
  <c r="Q42"/>
  <c r="O42"/>
  <c r="M42"/>
  <c r="K42"/>
  <c r="I42"/>
  <c r="G42"/>
  <c r="E42"/>
  <c r="AC41"/>
  <c r="AA41"/>
  <c r="Y41"/>
  <c r="W41"/>
  <c r="U41"/>
  <c r="S41"/>
  <c r="Q41"/>
  <c r="O41"/>
  <c r="M41"/>
  <c r="K41"/>
  <c r="I41"/>
  <c r="G41"/>
  <c r="E41"/>
  <c r="AC40"/>
  <c r="AA40"/>
  <c r="Y40"/>
  <c r="W40"/>
  <c r="U40"/>
  <c r="S40"/>
  <c r="Q40"/>
  <c r="O40"/>
  <c r="M40"/>
  <c r="K40"/>
  <c r="I40"/>
  <c r="G40"/>
  <c r="E40"/>
  <c r="AC39"/>
  <c r="AA39"/>
  <c r="Y39"/>
  <c r="W39"/>
  <c r="U39"/>
  <c r="S39"/>
  <c r="Q39"/>
  <c r="O39"/>
  <c r="M39"/>
  <c r="K39"/>
  <c r="I39"/>
  <c r="G39"/>
  <c r="E39"/>
  <c r="AC38"/>
  <c r="AA38"/>
  <c r="Y38"/>
  <c r="W38"/>
  <c r="U38"/>
  <c r="S38"/>
  <c r="Q38"/>
  <c r="O38"/>
  <c r="M38"/>
  <c r="K38"/>
  <c r="I38"/>
  <c r="G38"/>
  <c r="E38"/>
  <c r="AC37"/>
  <c r="AA37"/>
  <c r="Y37"/>
  <c r="W37"/>
  <c r="U37"/>
  <c r="S37"/>
  <c r="Q37"/>
  <c r="O37"/>
  <c r="M37"/>
  <c r="K37"/>
  <c r="I37"/>
  <c r="G37"/>
  <c r="E37"/>
  <c r="AC36"/>
  <c r="AA36"/>
  <c r="Y36"/>
  <c r="W36"/>
  <c r="U36"/>
  <c r="S36"/>
  <c r="Q36"/>
  <c r="O36"/>
  <c r="M36"/>
  <c r="K36"/>
  <c r="I36"/>
  <c r="G36"/>
  <c r="E36"/>
  <c r="AC35"/>
  <c r="AA35"/>
  <c r="Y35"/>
  <c r="W35"/>
  <c r="U35"/>
  <c r="S35"/>
  <c r="Q35"/>
  <c r="O35"/>
  <c r="M35"/>
  <c r="K35"/>
  <c r="I35"/>
  <c r="G35"/>
  <c r="E35"/>
  <c r="AC34"/>
  <c r="AA34"/>
  <c r="Y34"/>
  <c r="W34"/>
  <c r="U34"/>
  <c r="S34"/>
  <c r="Q34"/>
  <c r="O34"/>
  <c r="M34"/>
  <c r="K34"/>
  <c r="I34"/>
  <c r="G34"/>
  <c r="E34"/>
  <c r="AC33"/>
  <c r="AA33"/>
  <c r="Y33"/>
  <c r="W33"/>
  <c r="U33"/>
  <c r="S33"/>
  <c r="Q33"/>
  <c r="O33"/>
  <c r="M33"/>
  <c r="K33"/>
  <c r="I33"/>
  <c r="G33"/>
  <c r="E33"/>
  <c r="AC32"/>
  <c r="AA32"/>
  <c r="Y32"/>
  <c r="W32"/>
  <c r="U32"/>
  <c r="S32"/>
  <c r="Q32"/>
  <c r="O32"/>
  <c r="M32"/>
  <c r="K32"/>
  <c r="I32"/>
  <c r="G32"/>
  <c r="E32"/>
  <c r="AC31"/>
  <c r="AA31"/>
  <c r="Y31"/>
  <c r="W31"/>
  <c r="H26"/>
  <c r="F26"/>
  <c r="D26"/>
  <c r="AB25"/>
  <c r="Z25"/>
  <c r="X25"/>
  <c r="V25"/>
  <c r="T25"/>
  <c r="R25"/>
  <c r="P25"/>
  <c r="N25"/>
  <c r="L25"/>
  <c r="J25"/>
  <c r="H25"/>
  <c r="F25"/>
  <c r="D25"/>
  <c r="AB24"/>
  <c r="Z24"/>
  <c r="X24"/>
  <c r="V24"/>
  <c r="T24"/>
  <c r="R24"/>
  <c r="P24"/>
  <c r="N24"/>
  <c r="L24"/>
  <c r="J24"/>
  <c r="H24"/>
  <c r="F24"/>
  <c r="D24"/>
  <c r="AB23"/>
  <c r="Z23"/>
  <c r="X23"/>
  <c r="V23"/>
  <c r="T23"/>
  <c r="R23"/>
  <c r="P23"/>
  <c r="N23"/>
  <c r="L23"/>
  <c r="J23"/>
  <c r="H23"/>
  <c r="F23"/>
  <c r="D23"/>
  <c r="AB22"/>
  <c r="Z22"/>
  <c r="X22"/>
  <c r="V22"/>
  <c r="T22"/>
  <c r="R22"/>
  <c r="P22"/>
  <c r="N22"/>
  <c r="L22"/>
  <c r="J22"/>
  <c r="H22"/>
  <c r="F22"/>
  <c r="D22"/>
  <c r="AB21"/>
  <c r="Z21"/>
  <c r="X21"/>
  <c r="V21"/>
  <c r="T21"/>
  <c r="R21"/>
  <c r="P21"/>
  <c r="N21"/>
  <c r="L21"/>
  <c r="J21"/>
  <c r="H21"/>
  <c r="F21"/>
  <c r="D21"/>
  <c r="AB20"/>
  <c r="Z20"/>
  <c r="X20"/>
  <c r="V20"/>
  <c r="T20"/>
  <c r="R20"/>
  <c r="P20"/>
  <c r="N20"/>
  <c r="L20"/>
  <c r="J20"/>
  <c r="H20"/>
  <c r="F20"/>
  <c r="D20"/>
  <c r="AB19"/>
  <c r="Z19"/>
  <c r="X19"/>
  <c r="V19"/>
  <c r="T19"/>
  <c r="R19"/>
  <c r="P19"/>
  <c r="N19"/>
  <c r="L19"/>
  <c r="J19"/>
  <c r="H19"/>
  <c r="F19"/>
  <c r="D19"/>
  <c r="AB18"/>
  <c r="Z18"/>
  <c r="X18"/>
  <c r="V18"/>
  <c r="T18"/>
  <c r="R18"/>
  <c r="P18"/>
  <c r="N18"/>
  <c r="L18"/>
  <c r="J18"/>
  <c r="H18"/>
  <c r="F18"/>
  <c r="D18"/>
  <c r="AB17"/>
  <c r="Z17"/>
  <c r="X17"/>
  <c r="V17"/>
  <c r="T17"/>
  <c r="R17"/>
  <c r="P17"/>
  <c r="N17"/>
  <c r="L17"/>
  <c r="J17"/>
  <c r="H17"/>
  <c r="F17"/>
  <c r="D17"/>
  <c r="AB16"/>
  <c r="Z16"/>
  <c r="X16"/>
  <c r="V16"/>
  <c r="T16"/>
  <c r="R16"/>
  <c r="P16"/>
  <c r="N16"/>
  <c r="L16"/>
  <c r="J16"/>
  <c r="H16"/>
  <c r="F16"/>
  <c r="D16"/>
  <c r="AB15"/>
  <c r="Z15"/>
  <c r="X15"/>
  <c r="V15"/>
  <c r="T15"/>
  <c r="R15"/>
  <c r="P15"/>
  <c r="N15"/>
  <c r="L15"/>
  <c r="J15"/>
  <c r="H15"/>
  <c r="F15"/>
  <c r="D15"/>
  <c r="AB14"/>
  <c r="Z14"/>
  <c r="X14"/>
  <c r="V14"/>
  <c r="T14"/>
  <c r="R14"/>
  <c r="P14"/>
  <c r="N14"/>
  <c r="L14"/>
  <c r="J14"/>
  <c r="H14"/>
  <c r="F14"/>
  <c r="D14"/>
  <c r="AB13"/>
  <c r="Z13"/>
  <c r="X13"/>
  <c r="V13"/>
  <c r="T13"/>
  <c r="R13"/>
  <c r="P13"/>
  <c r="N13"/>
  <c r="L13"/>
  <c r="J13"/>
  <c r="H13"/>
  <c r="F13"/>
  <c r="D13"/>
  <c r="AB12"/>
  <c r="Z12"/>
  <c r="X12"/>
  <c r="V12"/>
  <c r="T12"/>
  <c r="R12"/>
  <c r="P12"/>
  <c r="N12"/>
  <c r="L12"/>
  <c r="J12"/>
  <c r="H12"/>
  <c r="F12"/>
  <c r="D12"/>
  <c r="U31"/>
  <c r="S31"/>
  <c r="Q31"/>
  <c r="O31"/>
  <c r="M31"/>
  <c r="K31"/>
  <c r="I31"/>
  <c r="G31"/>
  <c r="E31"/>
  <c r="AC30"/>
  <c r="AA30"/>
  <c r="Y30"/>
  <c r="W30"/>
  <c r="U30"/>
  <c r="S30"/>
  <c r="Q30"/>
  <c r="O30"/>
  <c r="M30"/>
  <c r="K30"/>
  <c r="I30"/>
  <c r="G30"/>
  <c r="E30"/>
  <c r="AC29"/>
  <c r="AA29"/>
  <c r="Y29"/>
  <c r="W29"/>
  <c r="U29"/>
  <c r="S29"/>
  <c r="Q29"/>
  <c r="O29"/>
  <c r="M29"/>
  <c r="K29"/>
  <c r="I29"/>
  <c r="G29"/>
  <c r="E29"/>
  <c r="AC28"/>
  <c r="AA28"/>
  <c r="Y28"/>
  <c r="W28"/>
  <c r="U28"/>
  <c r="S28"/>
  <c r="Q28"/>
  <c r="O28"/>
  <c r="M28"/>
  <c r="K28"/>
  <c r="I28"/>
  <c r="G28"/>
  <c r="E28"/>
  <c r="AC27"/>
  <c r="AA27"/>
  <c r="Y27"/>
  <c r="W27"/>
  <c r="U27"/>
  <c r="S27"/>
  <c r="Q27"/>
  <c r="O27"/>
  <c r="M27"/>
  <c r="K27"/>
  <c r="I27"/>
  <c r="G27"/>
  <c r="E27"/>
  <c r="AC26"/>
  <c r="AA26"/>
  <c r="Y26"/>
  <c r="W26"/>
  <c r="U26"/>
  <c r="S26"/>
  <c r="Q26"/>
  <c r="O26"/>
  <c r="M26"/>
  <c r="K26"/>
  <c r="I26"/>
  <c r="G26"/>
  <c r="E26"/>
  <c r="AC25"/>
  <c r="AA25"/>
  <c r="Y25"/>
  <c r="W25"/>
  <c r="U25"/>
  <c r="S25"/>
  <c r="Q25"/>
  <c r="O25"/>
  <c r="M25"/>
  <c r="K25"/>
  <c r="I25"/>
  <c r="G25"/>
  <c r="E25"/>
  <c r="AC24"/>
  <c r="AA24"/>
  <c r="Y24"/>
  <c r="W24"/>
  <c r="U24"/>
  <c r="S24"/>
  <c r="Q24"/>
  <c r="O24"/>
  <c r="M24"/>
  <c r="K24"/>
  <c r="I24"/>
  <c r="G24"/>
  <c r="E24"/>
  <c r="AC23"/>
  <c r="AA23"/>
  <c r="Y23"/>
  <c r="W23"/>
  <c r="U23"/>
  <c r="S23"/>
  <c r="Q23"/>
  <c r="O23"/>
  <c r="M23"/>
  <c r="K23"/>
  <c r="I23"/>
  <c r="G23"/>
  <c r="E23"/>
  <c r="AC22"/>
  <c r="AA22"/>
  <c r="Y22"/>
  <c r="W22"/>
  <c r="U22"/>
  <c r="S22"/>
  <c r="Q22"/>
  <c r="O22"/>
  <c r="M22"/>
  <c r="K22"/>
  <c r="I22"/>
  <c r="G22"/>
  <c r="E22"/>
  <c r="AC21"/>
  <c r="AA21"/>
  <c r="Y21"/>
  <c r="W21"/>
  <c r="U21"/>
  <c r="S21"/>
  <c r="Q21"/>
  <c r="O21"/>
  <c r="M21"/>
  <c r="K21"/>
  <c r="I21"/>
  <c r="G21"/>
  <c r="E21"/>
  <c r="AC20"/>
  <c r="AA20"/>
  <c r="Y20"/>
  <c r="W20"/>
  <c r="U20"/>
  <c r="S20"/>
  <c r="Q20"/>
  <c r="O20"/>
  <c r="M20"/>
  <c r="K20"/>
  <c r="I20"/>
  <c r="G20"/>
  <c r="E20"/>
  <c r="AC19"/>
  <c r="AA19"/>
  <c r="Y19"/>
  <c r="W19"/>
  <c r="U19"/>
  <c r="S19"/>
  <c r="Q19"/>
  <c r="O19"/>
  <c r="M19"/>
  <c r="K19"/>
  <c r="I19"/>
  <c r="G19"/>
  <c r="E19"/>
  <c r="AC18"/>
  <c r="AA18"/>
  <c r="Y18"/>
  <c r="W18"/>
  <c r="U18"/>
  <c r="S18"/>
  <c r="Q18"/>
  <c r="O18"/>
  <c r="M18"/>
  <c r="K18"/>
  <c r="I18"/>
  <c r="G18"/>
  <c r="E18"/>
  <c r="AC17"/>
  <c r="AA17"/>
  <c r="Y17"/>
  <c r="W17"/>
  <c r="U17"/>
  <c r="S17"/>
  <c r="Q17"/>
  <c r="O17"/>
  <c r="M17"/>
  <c r="K17"/>
  <c r="I17"/>
  <c r="G17"/>
  <c r="E17"/>
  <c r="AC16"/>
  <c r="AA16"/>
  <c r="Y16"/>
  <c r="W16"/>
  <c r="U16"/>
  <c r="S16"/>
  <c r="Q16"/>
  <c r="O16"/>
  <c r="M16"/>
  <c r="K16"/>
  <c r="I16"/>
  <c r="G16"/>
  <c r="E16"/>
  <c r="AC15"/>
  <c r="AA15"/>
  <c r="Y15"/>
  <c r="W15"/>
  <c r="U15"/>
  <c r="S15"/>
  <c r="Q15"/>
  <c r="O15"/>
  <c r="M15"/>
  <c r="K15"/>
  <c r="I15"/>
  <c r="G15"/>
  <c r="E15"/>
  <c r="AC14"/>
  <c r="AA14"/>
  <c r="Y14"/>
  <c r="W14"/>
  <c r="U14"/>
  <c r="S14"/>
  <c r="Q14"/>
  <c r="O14"/>
  <c r="M14"/>
  <c r="K14"/>
  <c r="I14"/>
  <c r="G14"/>
  <c r="E14"/>
  <c r="AC13"/>
  <c r="AA13"/>
  <c r="Y13"/>
  <c r="W13"/>
  <c r="U13"/>
  <c r="S13"/>
  <c r="Q13"/>
  <c r="O13"/>
  <c r="M13"/>
  <c r="K13"/>
  <c r="I13"/>
  <c r="G13"/>
  <c r="E13"/>
  <c r="AC12"/>
  <c r="AA12"/>
  <c r="Y12"/>
  <c r="W12"/>
  <c r="U12"/>
  <c r="S12"/>
  <c r="Q12"/>
  <c r="O12"/>
  <c r="M12"/>
  <c r="K12"/>
  <c r="I12"/>
  <c r="G12"/>
  <c r="E12"/>
  <c r="AQ333" i="3"/>
  <c r="AQ331"/>
  <c r="AQ329"/>
  <c r="AQ328"/>
  <c r="AQ336"/>
  <c r="AQ334"/>
  <c r="AQ332"/>
  <c r="AQ330"/>
  <c r="AQ422"/>
  <c r="AQ500" s="1"/>
  <c r="AQ28" i="27" s="1"/>
  <c r="AQ420" i="3"/>
  <c r="AQ498" s="1"/>
  <c r="AQ26" i="27" s="1"/>
  <c r="AQ412" i="3"/>
  <c r="AQ490" s="1"/>
  <c r="AQ18" i="27" s="1"/>
  <c r="AQ410" i="3"/>
  <c r="AQ488" s="1"/>
  <c r="AQ16" i="27" s="1"/>
  <c r="AQ424" i="3"/>
  <c r="AQ502" s="1"/>
  <c r="AQ30" i="27" s="1"/>
  <c r="AQ433" i="3"/>
  <c r="AQ511" s="1"/>
  <c r="AQ39" i="27" s="1"/>
  <c r="AQ431" i="3"/>
  <c r="AQ509" s="1"/>
  <c r="AQ37" i="27" s="1"/>
  <c r="AQ429" i="3"/>
  <c r="AQ507" s="1"/>
  <c r="AQ35" i="27" s="1"/>
  <c r="AQ427" i="3"/>
  <c r="AQ505" s="1"/>
  <c r="AQ33" i="27" s="1"/>
  <c r="AQ425" i="3"/>
  <c r="AQ503" s="1"/>
  <c r="AQ31" i="27" s="1"/>
  <c r="AQ423" i="3"/>
  <c r="AQ501" s="1"/>
  <c r="AQ29" i="27" s="1"/>
  <c r="AQ421" i="3"/>
  <c r="AQ499" s="1"/>
  <c r="AQ27" i="27" s="1"/>
  <c r="AQ419" i="3"/>
  <c r="AQ497" s="1"/>
  <c r="AQ25" i="27" s="1"/>
  <c r="AQ417" i="3"/>
  <c r="AQ495" s="1"/>
  <c r="AQ23" i="27" s="1"/>
  <c r="AQ415" i="3"/>
  <c r="AQ493" s="1"/>
  <c r="AQ21" i="27" s="1"/>
  <c r="AQ413" i="3"/>
  <c r="AQ491" s="1"/>
  <c r="AQ19" i="27" s="1"/>
  <c r="AQ411" i="3"/>
  <c r="AQ489" s="1"/>
  <c r="AQ17" i="27" s="1"/>
  <c r="AQ409" i="3"/>
  <c r="AQ487" s="1"/>
  <c r="AQ15" i="27" s="1"/>
  <c r="AQ407" i="3"/>
  <c r="AQ485" s="1"/>
  <c r="AQ13" i="27" s="1"/>
  <c r="AQ430" i="3"/>
  <c r="AQ508" s="1"/>
  <c r="AQ36" i="27" s="1"/>
  <c r="AQ428" i="3"/>
  <c r="AQ506" s="1"/>
  <c r="AQ34" i="27" s="1"/>
  <c r="AQ426" i="3"/>
  <c r="AQ504" s="1"/>
  <c r="AQ32" i="27" s="1"/>
  <c r="AQ418" i="3"/>
  <c r="AQ496" s="1"/>
  <c r="AQ24" i="27" s="1"/>
  <c r="AQ416" i="3"/>
  <c r="AQ494" s="1"/>
  <c r="AQ22" i="27" s="1"/>
  <c r="AQ414" i="3"/>
  <c r="AQ492" s="1"/>
  <c r="AQ20" i="27" s="1"/>
  <c r="AQ408" i="3"/>
  <c r="AQ486" s="1"/>
  <c r="AQ14" i="27" s="1"/>
  <c r="AQ434" i="3"/>
  <c r="AQ512" s="1"/>
  <c r="AQ40" i="27" s="1"/>
  <c r="AQ432" i="3"/>
  <c r="AQ510" s="1"/>
  <c r="AQ38" i="27" s="1"/>
  <c r="AQ351" i="3"/>
  <c r="AQ349"/>
  <c r="AQ347"/>
  <c r="AQ345"/>
  <c r="AQ343"/>
  <c r="AQ341"/>
  <c r="AQ339"/>
  <c r="AQ337"/>
  <c r="AQ335"/>
  <c r="AQ348"/>
  <c r="AQ346"/>
  <c r="AQ344"/>
  <c r="AQ342"/>
  <c r="AQ340"/>
  <c r="AQ338"/>
  <c r="AQ356"/>
  <c r="AQ354"/>
  <c r="AQ352"/>
  <c r="AQ350"/>
  <c r="AQ355"/>
  <c r="AQ353"/>
  <c r="AQ358"/>
  <c r="AQ474"/>
  <c r="AQ41" i="25" s="1"/>
  <c r="AQ476" i="3"/>
  <c r="AQ43" i="25" s="1"/>
  <c r="AQ392" i="3"/>
  <c r="AQ394"/>
  <c r="AQ396"/>
  <c r="AQ398"/>
  <c r="AQ470"/>
  <c r="AQ37" i="25" s="1"/>
  <c r="AQ472" i="3"/>
  <c r="AQ39" i="25" s="1"/>
  <c r="AQ456" i="3"/>
  <c r="AQ23" i="25" s="1"/>
  <c r="AQ458" i="3"/>
  <c r="AQ25" i="25" s="1"/>
  <c r="AQ460" i="3"/>
  <c r="AQ27" i="25" s="1"/>
  <c r="AQ462" i="3"/>
  <c r="AQ29" i="25" s="1"/>
  <c r="AQ464" i="3"/>
  <c r="AQ31" i="25" s="1"/>
  <c r="AQ466" i="3"/>
  <c r="AQ33" i="25" s="1"/>
  <c r="AQ468" i="3"/>
  <c r="AQ35" i="25" s="1"/>
  <c r="E24" i="45" s="1"/>
  <c r="AQ359" i="3"/>
  <c r="AQ357"/>
  <c r="AQ450"/>
  <c r="AQ17" i="25" s="1"/>
  <c r="AQ452" i="3"/>
  <c r="AQ19" i="25" s="1"/>
  <c r="E23" i="45" s="1"/>
  <c r="AQ454" i="3"/>
  <c r="AQ21" i="25" s="1"/>
  <c r="AQ388" i="3"/>
  <c r="AQ390"/>
  <c r="AQ368"/>
  <c r="AQ370"/>
  <c r="AQ372"/>
  <c r="AQ374"/>
  <c r="AQ376"/>
  <c r="AQ378"/>
  <c r="AQ380"/>
  <c r="AQ382"/>
  <c r="AQ384"/>
  <c r="AQ386"/>
  <c r="AQ446"/>
  <c r="AQ13" i="25" s="1"/>
  <c r="AQ448" i="3"/>
  <c r="AQ15" i="25" s="1"/>
  <c r="AQ397" i="3"/>
  <c r="AQ395"/>
  <c r="AQ393"/>
  <c r="AQ391"/>
  <c r="AQ389"/>
  <c r="AQ387"/>
  <c r="AQ385"/>
  <c r="AQ383"/>
  <c r="AQ381"/>
  <c r="AQ379"/>
  <c r="AQ377"/>
  <c r="AQ375"/>
  <c r="AQ373"/>
  <c r="AQ371"/>
  <c r="AQ369"/>
  <c r="AQ367"/>
  <c r="AQ435"/>
  <c r="AQ437"/>
  <c r="AQ445"/>
  <c r="AQ447"/>
  <c r="AQ449"/>
  <c r="AQ16" i="25" s="1"/>
  <c r="AQ451" i="3"/>
  <c r="AQ18" i="25" s="1"/>
  <c r="AQ453" i="3"/>
  <c r="AQ20" i="25" s="1"/>
  <c r="AQ455" i="3"/>
  <c r="AQ22" i="25" s="1"/>
  <c r="AQ457" i="3"/>
  <c r="AQ24" i="25" s="1"/>
  <c r="AQ459" i="3"/>
  <c r="AQ26" i="25" s="1"/>
  <c r="AQ461" i="3"/>
  <c r="AQ28" i="25" s="1"/>
  <c r="AQ463" i="3"/>
  <c r="AQ30" i="25" s="1"/>
  <c r="AQ465" i="3"/>
  <c r="AQ467"/>
  <c r="AQ34" i="25" s="1"/>
  <c r="AQ469" i="3"/>
  <c r="AQ36" i="25" s="1"/>
  <c r="AQ471" i="3"/>
  <c r="AQ38" i="25" s="1"/>
  <c r="AQ473" i="3"/>
  <c r="AQ40" i="25" s="1"/>
  <c r="AQ475" i="3"/>
  <c r="AQ42" i="25" s="1"/>
  <c r="C438" i="3"/>
  <c r="AU438" s="1"/>
  <c r="AQ436"/>
  <c r="AQ406"/>
  <c r="D44" i="25"/>
  <c r="F44"/>
  <c r="H44"/>
  <c r="J44"/>
  <c r="L44"/>
  <c r="N44"/>
  <c r="P44"/>
  <c r="R44"/>
  <c r="T44"/>
  <c r="V44"/>
  <c r="X44"/>
  <c r="Z44"/>
  <c r="AB44"/>
  <c r="E44"/>
  <c r="G44"/>
  <c r="I44"/>
  <c r="K44"/>
  <c r="M44"/>
  <c r="O44"/>
  <c r="Q44"/>
  <c r="S44"/>
  <c r="U44"/>
  <c r="W44"/>
  <c r="Y44"/>
  <c r="AA44"/>
  <c r="AC44"/>
  <c r="C477" i="3"/>
  <c r="C44" i="25" s="1"/>
  <c r="C399" i="3"/>
  <c r="C360"/>
  <c r="AQ477" l="1"/>
  <c r="CI445"/>
  <c r="AQ484"/>
  <c r="AQ12" i="27" s="1"/>
  <c r="C516" i="3"/>
  <c r="CI474"/>
  <c r="AQ513"/>
  <c r="AQ41" i="27" s="1"/>
  <c r="AT40"/>
  <c r="AE97"/>
  <c r="AE95" s="1"/>
  <c r="AT20"/>
  <c r="K97"/>
  <c r="AT24"/>
  <c r="O97"/>
  <c r="Y97"/>
  <c r="AT34"/>
  <c r="AT13"/>
  <c r="D97"/>
  <c r="AT17"/>
  <c r="H97"/>
  <c r="AT21"/>
  <c r="L97"/>
  <c r="AT25"/>
  <c r="P97"/>
  <c r="AT29"/>
  <c r="T97"/>
  <c r="AT33"/>
  <c r="X97"/>
  <c r="AT37"/>
  <c r="AB97"/>
  <c r="U97"/>
  <c r="AT30"/>
  <c r="I97"/>
  <c r="AT18"/>
  <c r="AT28"/>
  <c r="S97"/>
  <c r="CI475" i="3"/>
  <c r="AQ514"/>
  <c r="AQ42" i="27" s="1"/>
  <c r="CI476" i="3"/>
  <c r="AQ515"/>
  <c r="AQ43" i="27" s="1"/>
  <c r="AC97"/>
  <c r="AT38"/>
  <c r="E97"/>
  <c r="AT14"/>
  <c r="M97"/>
  <c r="AT22"/>
  <c r="AT32"/>
  <c r="W97"/>
  <c r="AT36"/>
  <c r="AA97"/>
  <c r="AT15"/>
  <c r="F97"/>
  <c r="AT19"/>
  <c r="J97"/>
  <c r="AT23"/>
  <c r="N97"/>
  <c r="AT27"/>
  <c r="R97"/>
  <c r="AT31"/>
  <c r="V97"/>
  <c r="AT35"/>
  <c r="Z97"/>
  <c r="AT39"/>
  <c r="AD97"/>
  <c r="AT16"/>
  <c r="G97"/>
  <c r="Q97"/>
  <c r="AT26"/>
  <c r="CI471" i="3"/>
  <c r="CI447"/>
  <c r="CI455"/>
  <c r="CI465"/>
  <c r="CI469"/>
  <c r="CI448"/>
  <c r="CI452"/>
  <c r="CI456"/>
  <c r="CI460"/>
  <c r="CI464"/>
  <c r="CI468"/>
  <c r="CI472"/>
  <c r="CI449"/>
  <c r="CI459"/>
  <c r="CI473"/>
  <c r="CI453"/>
  <c r="CI457"/>
  <c r="CI467"/>
  <c r="CI446"/>
  <c r="CI450"/>
  <c r="CI454"/>
  <c r="CI458"/>
  <c r="CI462"/>
  <c r="CI466"/>
  <c r="CI470"/>
  <c r="CI463"/>
  <c r="CI451"/>
  <c r="CI461"/>
  <c r="AQ14" i="25"/>
  <c r="AQ438" i="3"/>
  <c r="AQ399"/>
  <c r="AQ360"/>
  <c r="AQ12" i="25"/>
  <c r="AQ44"/>
  <c r="D15" i="45"/>
  <c r="D14"/>
  <c r="D13" i="44"/>
  <c r="D15"/>
  <c r="D14"/>
  <c r="D13" i="45"/>
  <c r="E25"/>
  <c r="E29"/>
  <c r="C50" i="22"/>
  <c r="AQ32" i="25"/>
  <c r="E26" i="45" s="1"/>
  <c r="F59" i="37"/>
  <c r="C59"/>
  <c r="L59"/>
  <c r="V59"/>
  <c r="AB59"/>
  <c r="C71"/>
  <c r="AA122" s="1"/>
  <c r="O59"/>
  <c r="W59"/>
  <c r="AD59"/>
  <c r="D59"/>
  <c r="K59"/>
  <c r="R59"/>
  <c r="Z59"/>
  <c r="G59"/>
  <c r="J59"/>
  <c r="S59"/>
  <c r="AA59"/>
  <c r="AC59"/>
  <c r="Y59"/>
  <c r="U59"/>
  <c r="P59"/>
  <c r="N59"/>
  <c r="H59"/>
  <c r="E59"/>
  <c r="AF59"/>
  <c r="AE59"/>
  <c r="X59"/>
  <c r="T59"/>
  <c r="Q59"/>
  <c r="M59"/>
  <c r="I59"/>
  <c r="AI122"/>
  <c r="J49" i="23"/>
  <c r="Y49"/>
  <c r="O48" i="22"/>
  <c r="W50"/>
  <c r="Z49" i="23"/>
  <c r="I49"/>
  <c r="X53" i="22"/>
  <c r="R49" i="23"/>
  <c r="F49"/>
  <c r="AB49"/>
  <c r="X49"/>
  <c r="T49"/>
  <c r="P49"/>
  <c r="L49"/>
  <c r="H49"/>
  <c r="D49"/>
  <c r="L52" i="22"/>
  <c r="G50"/>
  <c r="Z49"/>
  <c r="H53"/>
  <c r="X50"/>
  <c r="C47"/>
  <c r="AB52"/>
  <c r="V49" i="23"/>
  <c r="N49"/>
  <c r="Q49"/>
  <c r="J49" i="22"/>
  <c r="G48"/>
  <c r="O50"/>
  <c r="P53"/>
  <c r="W48"/>
  <c r="D52"/>
  <c r="T52"/>
  <c r="R49"/>
  <c r="AC49" i="23"/>
  <c r="U49"/>
  <c r="M49"/>
  <c r="E49"/>
  <c r="AA49" i="22"/>
  <c r="H50"/>
  <c r="R51"/>
  <c r="S53"/>
  <c r="C49"/>
  <c r="Z48"/>
  <c r="P53" i="23"/>
  <c r="Z53"/>
  <c r="J51" i="22"/>
  <c r="Z51"/>
  <c r="J48"/>
  <c r="P50"/>
  <c r="AA48"/>
  <c r="W49"/>
  <c r="K50"/>
  <c r="S50"/>
  <c r="AA50"/>
  <c r="K48"/>
  <c r="S48"/>
  <c r="D53"/>
  <c r="L53"/>
  <c r="V53"/>
  <c r="AB51" i="23"/>
  <c r="X51"/>
  <c r="T51"/>
  <c r="P51"/>
  <c r="L51"/>
  <c r="H51"/>
  <c r="D51"/>
  <c r="K53" i="22"/>
  <c r="AA53"/>
  <c r="N51"/>
  <c r="V51"/>
  <c r="T53"/>
  <c r="R48"/>
  <c r="D50"/>
  <c r="L50"/>
  <c r="T50"/>
  <c r="AB50"/>
  <c r="C51"/>
  <c r="C52"/>
  <c r="H52"/>
  <c r="P52"/>
  <c r="X52"/>
  <c r="F49"/>
  <c r="N49"/>
  <c r="V49"/>
  <c r="AC53" i="23"/>
  <c r="Y53"/>
  <c r="U53"/>
  <c r="Q53"/>
  <c r="M53"/>
  <c r="I53"/>
  <c r="E53"/>
  <c r="AA53"/>
  <c r="W53"/>
  <c r="S53"/>
  <c r="O53"/>
  <c r="K53"/>
  <c r="G53"/>
  <c r="Z50"/>
  <c r="V50"/>
  <c r="R50"/>
  <c r="N50"/>
  <c r="J50"/>
  <c r="F50"/>
  <c r="Z48"/>
  <c r="V48"/>
  <c r="R48"/>
  <c r="N48"/>
  <c r="J48"/>
  <c r="F48"/>
  <c r="Z51"/>
  <c r="V51"/>
  <c r="R51"/>
  <c r="N51"/>
  <c r="J51"/>
  <c r="F51"/>
  <c r="AC50"/>
  <c r="Y50"/>
  <c r="U50"/>
  <c r="Q50"/>
  <c r="M50"/>
  <c r="I50"/>
  <c r="E50"/>
  <c r="AC48"/>
  <c r="Y48"/>
  <c r="U48"/>
  <c r="Q48"/>
  <c r="M48"/>
  <c r="I48"/>
  <c r="E48"/>
  <c r="K49" i="22"/>
  <c r="S49"/>
  <c r="F48"/>
  <c r="N48"/>
  <c r="V48"/>
  <c r="C48"/>
  <c r="F53"/>
  <c r="J53"/>
  <c r="L46"/>
  <c r="AA52"/>
  <c r="D48"/>
  <c r="H48"/>
  <c r="L48"/>
  <c r="P48"/>
  <c r="T48"/>
  <c r="X48"/>
  <c r="AB48"/>
  <c r="F50"/>
  <c r="J50"/>
  <c r="N50"/>
  <c r="R50"/>
  <c r="V50"/>
  <c r="Z50"/>
  <c r="C53"/>
  <c r="F52"/>
  <c r="J52"/>
  <c r="N52"/>
  <c r="R52"/>
  <c r="V52"/>
  <c r="Z52"/>
  <c r="Z52" i="23"/>
  <c r="V52"/>
  <c r="R52"/>
  <c r="N52"/>
  <c r="J52"/>
  <c r="F52"/>
  <c r="AB46" i="22"/>
  <c r="F51"/>
  <c r="G53"/>
  <c r="O53"/>
  <c r="W53"/>
  <c r="C46"/>
  <c r="R53"/>
  <c r="N53"/>
  <c r="Z53"/>
  <c r="T53" i="23"/>
  <c r="L53"/>
  <c r="H53"/>
  <c r="D53"/>
  <c r="C53"/>
  <c r="V53"/>
  <c r="J53"/>
  <c r="F53"/>
  <c r="AC52"/>
  <c r="Y52"/>
  <c r="U52"/>
  <c r="Q52"/>
  <c r="M52"/>
  <c r="I52"/>
  <c r="E52"/>
  <c r="AB52"/>
  <c r="X52"/>
  <c r="T52"/>
  <c r="P52"/>
  <c r="L52"/>
  <c r="H52"/>
  <c r="D52"/>
  <c r="AA52"/>
  <c r="W52"/>
  <c r="S52"/>
  <c r="O52"/>
  <c r="K52"/>
  <c r="G52"/>
  <c r="AC51"/>
  <c r="Y51"/>
  <c r="U51"/>
  <c r="Q51"/>
  <c r="M51"/>
  <c r="I51"/>
  <c r="E51"/>
  <c r="AA51"/>
  <c r="W51"/>
  <c r="S51"/>
  <c r="O51"/>
  <c r="K51"/>
  <c r="G51"/>
  <c r="C51"/>
  <c r="AA49"/>
  <c r="W49"/>
  <c r="S49"/>
  <c r="O49"/>
  <c r="K49"/>
  <c r="G49"/>
  <c r="C49"/>
  <c r="AB50"/>
  <c r="X50"/>
  <c r="T50"/>
  <c r="P50"/>
  <c r="L50"/>
  <c r="H50"/>
  <c r="D50"/>
  <c r="AB48"/>
  <c r="X48"/>
  <c r="T48"/>
  <c r="P48"/>
  <c r="L48"/>
  <c r="H48"/>
  <c r="D48"/>
  <c r="E51" i="22"/>
  <c r="U51"/>
  <c r="K52"/>
  <c r="D46"/>
  <c r="H46"/>
  <c r="P46"/>
  <c r="T46"/>
  <c r="X46"/>
  <c r="D49"/>
  <c r="H49"/>
  <c r="L49"/>
  <c r="P49"/>
  <c r="T49"/>
  <c r="X49"/>
  <c r="AB49"/>
  <c r="D51"/>
  <c r="H51"/>
  <c r="L51"/>
  <c r="P51"/>
  <c r="T51"/>
  <c r="X51"/>
  <c r="AB51"/>
  <c r="E53"/>
  <c r="I53"/>
  <c r="M53"/>
  <c r="Q53"/>
  <c r="U53"/>
  <c r="Y53"/>
  <c r="AC53"/>
  <c r="AB53"/>
  <c r="S52"/>
  <c r="G49"/>
  <c r="O49"/>
  <c r="C47" i="25"/>
  <c r="AA44" i="23"/>
  <c r="W44"/>
  <c r="S44"/>
  <c r="O44"/>
  <c r="K44"/>
  <c r="G44"/>
  <c r="C44"/>
  <c r="C59" s="1"/>
  <c r="C59" i="25"/>
  <c r="Z44" i="23"/>
  <c r="V44"/>
  <c r="R44"/>
  <c r="N44"/>
  <c r="J44"/>
  <c r="F44"/>
  <c r="AQ14"/>
  <c r="AQ18"/>
  <c r="AQ22"/>
  <c r="AQ26"/>
  <c r="AQ30"/>
  <c r="AQ34"/>
  <c r="AQ38"/>
  <c r="AQ42"/>
  <c r="AT42" s="1"/>
  <c r="AQ29"/>
  <c r="AQ25"/>
  <c r="AQ21"/>
  <c r="AQ17"/>
  <c r="AQ13"/>
  <c r="AQ33"/>
  <c r="AQ43"/>
  <c r="AT43" s="1"/>
  <c r="AQ39"/>
  <c r="AT39" s="1"/>
  <c r="C46" i="25"/>
  <c r="AC44" i="23"/>
  <c r="Y44"/>
  <c r="U44"/>
  <c r="Q44"/>
  <c r="M44"/>
  <c r="I44"/>
  <c r="E44"/>
  <c r="AB44"/>
  <c r="X44"/>
  <c r="T44"/>
  <c r="P44"/>
  <c r="L44"/>
  <c r="H44"/>
  <c r="D44"/>
  <c r="AQ12"/>
  <c r="AQ16"/>
  <c r="AQ20"/>
  <c r="AQ24"/>
  <c r="AQ28"/>
  <c r="AQ32"/>
  <c r="AQ36"/>
  <c r="AQ40"/>
  <c r="AE111" s="1"/>
  <c r="AQ31"/>
  <c r="AQ27"/>
  <c r="AQ23"/>
  <c r="AQ19"/>
  <c r="AQ15"/>
  <c r="AQ35"/>
  <c r="AQ41"/>
  <c r="AF111" s="1"/>
  <c r="AQ37"/>
  <c r="AC46" i="25"/>
  <c r="AC47"/>
  <c r="AA46"/>
  <c r="AA47"/>
  <c r="Y46"/>
  <c r="Y47"/>
  <c r="W46"/>
  <c r="W47"/>
  <c r="U46"/>
  <c r="U47"/>
  <c r="S46"/>
  <c r="S47"/>
  <c r="Q46"/>
  <c r="Q47"/>
  <c r="O46"/>
  <c r="O47"/>
  <c r="M46"/>
  <c r="M47"/>
  <c r="K46"/>
  <c r="K47"/>
  <c r="I46"/>
  <c r="I47"/>
  <c r="G46"/>
  <c r="G47"/>
  <c r="E46"/>
  <c r="E47"/>
  <c r="AB47"/>
  <c r="AB46"/>
  <c r="Z47"/>
  <c r="Z46"/>
  <c r="X47"/>
  <c r="X46"/>
  <c r="V47"/>
  <c r="V46"/>
  <c r="T47"/>
  <c r="T46"/>
  <c r="R47"/>
  <c r="R46"/>
  <c r="P47"/>
  <c r="P46"/>
  <c r="N47"/>
  <c r="N46"/>
  <c r="L47"/>
  <c r="L46"/>
  <c r="J47"/>
  <c r="J46"/>
  <c r="H47"/>
  <c r="H46"/>
  <c r="F47"/>
  <c r="F46"/>
  <c r="D47"/>
  <c r="D46"/>
  <c r="AC53"/>
  <c r="AA53"/>
  <c r="Y53"/>
  <c r="W53"/>
  <c r="U53"/>
  <c r="S53"/>
  <c r="Q53"/>
  <c r="O53"/>
  <c r="M53"/>
  <c r="K53"/>
  <c r="I53"/>
  <c r="G53"/>
  <c r="E53"/>
  <c r="C53"/>
  <c r="AB52"/>
  <c r="Z52"/>
  <c r="X52"/>
  <c r="V52"/>
  <c r="T52"/>
  <c r="R52"/>
  <c r="P52"/>
  <c r="N52"/>
  <c r="L52"/>
  <c r="J52"/>
  <c r="H52"/>
  <c r="F52"/>
  <c r="D52"/>
  <c r="AB53"/>
  <c r="Z53"/>
  <c r="X53"/>
  <c r="V53"/>
  <c r="T53"/>
  <c r="R53"/>
  <c r="P53"/>
  <c r="N53"/>
  <c r="L53"/>
  <c r="J53"/>
  <c r="H53"/>
  <c r="F53"/>
  <c r="D53"/>
  <c r="AC52"/>
  <c r="AA52"/>
  <c r="Y52"/>
  <c r="W52"/>
  <c r="U52"/>
  <c r="S52"/>
  <c r="Q52"/>
  <c r="O52"/>
  <c r="M52"/>
  <c r="K52"/>
  <c r="I52"/>
  <c r="G52"/>
  <c r="E52"/>
  <c r="C52"/>
  <c r="AC51"/>
  <c r="AA51"/>
  <c r="Y51"/>
  <c r="W51"/>
  <c r="U51"/>
  <c r="S51"/>
  <c r="Q51"/>
  <c r="O51"/>
  <c r="M51"/>
  <c r="K51"/>
  <c r="I51"/>
  <c r="G51"/>
  <c r="E51"/>
  <c r="C51"/>
  <c r="AC49"/>
  <c r="AA49"/>
  <c r="Y49"/>
  <c r="W49"/>
  <c r="U49"/>
  <c r="S49"/>
  <c r="Q49"/>
  <c r="O49"/>
  <c r="M49"/>
  <c r="K49"/>
  <c r="I49"/>
  <c r="G49"/>
  <c r="E49"/>
  <c r="C49"/>
  <c r="AB51"/>
  <c r="Z51"/>
  <c r="X51"/>
  <c r="V51"/>
  <c r="T51"/>
  <c r="R51"/>
  <c r="P51"/>
  <c r="N51"/>
  <c r="L51"/>
  <c r="J51"/>
  <c r="H51"/>
  <c r="F51"/>
  <c r="D51"/>
  <c r="AB50"/>
  <c r="Z50"/>
  <c r="X50"/>
  <c r="V50"/>
  <c r="T50"/>
  <c r="R50"/>
  <c r="P50"/>
  <c r="N50"/>
  <c r="L50"/>
  <c r="J50"/>
  <c r="H50"/>
  <c r="F50"/>
  <c r="D50"/>
  <c r="AB49"/>
  <c r="Z49"/>
  <c r="X49"/>
  <c r="V49"/>
  <c r="T49"/>
  <c r="R49"/>
  <c r="P49"/>
  <c r="N49"/>
  <c r="L49"/>
  <c r="J49"/>
  <c r="H49"/>
  <c r="F49"/>
  <c r="D49"/>
  <c r="AB48"/>
  <c r="Z48"/>
  <c r="X48"/>
  <c r="V48"/>
  <c r="T48"/>
  <c r="R48"/>
  <c r="P48"/>
  <c r="N48"/>
  <c r="L48"/>
  <c r="J48"/>
  <c r="H48"/>
  <c r="F48"/>
  <c r="D48"/>
  <c r="G47" i="22"/>
  <c r="K47"/>
  <c r="O47"/>
  <c r="S47"/>
  <c r="W47"/>
  <c r="AA47"/>
  <c r="E47"/>
  <c r="I47"/>
  <c r="M47"/>
  <c r="Q47"/>
  <c r="U47"/>
  <c r="Y47"/>
  <c r="AC47"/>
  <c r="E48"/>
  <c r="I48"/>
  <c r="M48"/>
  <c r="Q48"/>
  <c r="U48"/>
  <c r="Y48"/>
  <c r="AC48"/>
  <c r="E49"/>
  <c r="I49"/>
  <c r="M49"/>
  <c r="Q49"/>
  <c r="U49"/>
  <c r="Y49"/>
  <c r="E50"/>
  <c r="I50"/>
  <c r="M50"/>
  <c r="Q50"/>
  <c r="U50"/>
  <c r="Y50"/>
  <c r="AC46"/>
  <c r="AC49"/>
  <c r="AC50"/>
  <c r="I51"/>
  <c r="M51"/>
  <c r="Q51"/>
  <c r="Y51"/>
  <c r="AC51"/>
  <c r="G51"/>
  <c r="K51"/>
  <c r="O51"/>
  <c r="S51"/>
  <c r="W51"/>
  <c r="AA51"/>
  <c r="E52"/>
  <c r="I52"/>
  <c r="M52"/>
  <c r="Q52"/>
  <c r="U52"/>
  <c r="Y52"/>
  <c r="AC52"/>
  <c r="G52"/>
  <c r="O52"/>
  <c r="W52"/>
  <c r="D47"/>
  <c r="H47"/>
  <c r="L47"/>
  <c r="P47"/>
  <c r="T47"/>
  <c r="X47"/>
  <c r="AB47"/>
  <c r="F46"/>
  <c r="J46"/>
  <c r="N46"/>
  <c r="R46"/>
  <c r="V46"/>
  <c r="Z46"/>
  <c r="F47"/>
  <c r="J47"/>
  <c r="M46"/>
  <c r="N47"/>
  <c r="E46"/>
  <c r="U46"/>
  <c r="R47"/>
  <c r="I46"/>
  <c r="Q46"/>
  <c r="Y46"/>
  <c r="V47"/>
  <c r="Z47"/>
  <c r="G46"/>
  <c r="K46"/>
  <c r="O46"/>
  <c r="S46"/>
  <c r="W46"/>
  <c r="AA46"/>
  <c r="C44"/>
  <c r="AQ36"/>
  <c r="AQ24"/>
  <c r="AQ28"/>
  <c r="AQ32"/>
  <c r="AQ21"/>
  <c r="AQ25"/>
  <c r="AQ29"/>
  <c r="AQ33"/>
  <c r="AQ16"/>
  <c r="AQ20"/>
  <c r="AQ13"/>
  <c r="AQ17"/>
  <c r="AQ37"/>
  <c r="AQ34"/>
  <c r="AQ38"/>
  <c r="AQ22"/>
  <c r="AQ26"/>
  <c r="AQ30"/>
  <c r="AQ19"/>
  <c r="AQ23"/>
  <c r="AQ27"/>
  <c r="AQ31"/>
  <c r="AQ35"/>
  <c r="AQ14"/>
  <c r="AQ18"/>
  <c r="AQ12"/>
  <c r="AQ15"/>
  <c r="E47" i="23"/>
  <c r="E46"/>
  <c r="G47"/>
  <c r="G46"/>
  <c r="I47"/>
  <c r="I46"/>
  <c r="K47"/>
  <c r="K46"/>
  <c r="M47"/>
  <c r="M46"/>
  <c r="O47"/>
  <c r="O46"/>
  <c r="Q47"/>
  <c r="Q46"/>
  <c r="S47"/>
  <c r="S46"/>
  <c r="U47"/>
  <c r="U46"/>
  <c r="W47"/>
  <c r="W46"/>
  <c r="Y47"/>
  <c r="Y46"/>
  <c r="AA47"/>
  <c r="AA46"/>
  <c r="AC47"/>
  <c r="AC46"/>
  <c r="D46"/>
  <c r="D47"/>
  <c r="F46"/>
  <c r="F47"/>
  <c r="H46"/>
  <c r="H47"/>
  <c r="J46"/>
  <c r="J47"/>
  <c r="L46"/>
  <c r="L47"/>
  <c r="N46"/>
  <c r="N47"/>
  <c r="P46"/>
  <c r="P47"/>
  <c r="R46"/>
  <c r="R47"/>
  <c r="T46"/>
  <c r="T47"/>
  <c r="V46"/>
  <c r="V47"/>
  <c r="X46"/>
  <c r="X47"/>
  <c r="Z46"/>
  <c r="Z47"/>
  <c r="AB46"/>
  <c r="AB47"/>
  <c r="C47"/>
  <c r="C46"/>
  <c r="C52"/>
  <c r="N53"/>
  <c r="R53"/>
  <c r="X53"/>
  <c r="AB53"/>
  <c r="I44" i="22"/>
  <c r="Q44"/>
  <c r="Y44"/>
  <c r="F44"/>
  <c r="J44"/>
  <c r="N44"/>
  <c r="R44"/>
  <c r="V44"/>
  <c r="Z44"/>
  <c r="S44"/>
  <c r="AQ43"/>
  <c r="AQ42"/>
  <c r="AQ39"/>
  <c r="AQ40"/>
  <c r="E44"/>
  <c r="M44"/>
  <c r="U44"/>
  <c r="AC44"/>
  <c r="D44"/>
  <c r="H44"/>
  <c r="L44"/>
  <c r="P44"/>
  <c r="T44"/>
  <c r="X44"/>
  <c r="AB44"/>
  <c r="K44"/>
  <c r="AA44"/>
  <c r="O44"/>
  <c r="G44"/>
  <c r="W44"/>
  <c r="AQ41"/>
  <c r="AQ516" i="3" l="1"/>
  <c r="AQ44" i="27" s="1"/>
  <c r="AT44" s="1"/>
  <c r="CI438" i="3"/>
  <c r="AT43" i="27"/>
  <c r="AH97"/>
  <c r="AG97"/>
  <c r="AT42"/>
  <c r="AT41"/>
  <c r="AF97"/>
  <c r="C482" i="3"/>
  <c r="C44" i="27"/>
  <c r="C50" s="1"/>
  <c r="AT12"/>
  <c r="C97"/>
  <c r="C95" s="1"/>
  <c r="AH65" i="37"/>
  <c r="C66"/>
  <c r="O122"/>
  <c r="AG66"/>
  <c r="AG67" s="1"/>
  <c r="L66"/>
  <c r="U122"/>
  <c r="Q122"/>
  <c r="U66"/>
  <c r="H65"/>
  <c r="V122"/>
  <c r="T122"/>
  <c r="R122"/>
  <c r="P122"/>
  <c r="R65"/>
  <c r="AC65"/>
  <c r="K65"/>
  <c r="AA66"/>
  <c r="X65"/>
  <c r="I65"/>
  <c r="F65"/>
  <c r="F122"/>
  <c r="E122"/>
  <c r="D122"/>
  <c r="AJ122"/>
  <c r="AE122"/>
  <c r="AH122"/>
  <c r="AG122"/>
  <c r="C122"/>
  <c r="M65"/>
  <c r="E66"/>
  <c r="AK66"/>
  <c r="AK67" s="1"/>
  <c r="AA65"/>
  <c r="S66"/>
  <c r="AI66"/>
  <c r="AI67" s="1"/>
  <c r="P65"/>
  <c r="AJ65"/>
  <c r="AB66"/>
  <c r="AO65"/>
  <c r="O65"/>
  <c r="R66"/>
  <c r="R67" s="1"/>
  <c r="N122"/>
  <c r="AD122"/>
  <c r="M122"/>
  <c r="AC122"/>
  <c r="L122"/>
  <c r="AB122"/>
  <c r="G122"/>
  <c r="W122"/>
  <c r="J122"/>
  <c r="Z122"/>
  <c r="I122"/>
  <c r="Y122"/>
  <c r="H122"/>
  <c r="X122"/>
  <c r="S122"/>
  <c r="F66"/>
  <c r="F67" s="1"/>
  <c r="E65"/>
  <c r="U65"/>
  <c r="U69" s="1"/>
  <c r="AK65"/>
  <c r="AK69" s="1"/>
  <c r="M66"/>
  <c r="AC66"/>
  <c r="AC69" s="1"/>
  <c r="C65"/>
  <c r="C69" s="1"/>
  <c r="S65"/>
  <c r="S69" s="1"/>
  <c r="AI65"/>
  <c r="AI69" s="1"/>
  <c r="K66"/>
  <c r="D65"/>
  <c r="L65"/>
  <c r="L69" s="1"/>
  <c r="T65"/>
  <c r="AB65"/>
  <c r="AB69" s="1"/>
  <c r="D66"/>
  <c r="D67" s="1"/>
  <c r="T66"/>
  <c r="AJ66"/>
  <c r="AJ67" s="1"/>
  <c r="Y65"/>
  <c r="Q66"/>
  <c r="G65"/>
  <c r="AE65"/>
  <c r="AF122"/>
  <c r="K122"/>
  <c r="J65"/>
  <c r="AH66"/>
  <c r="AH67" s="1"/>
  <c r="AF65"/>
  <c r="AN65"/>
  <c r="H66"/>
  <c r="H69" s="1"/>
  <c r="P66"/>
  <c r="X66"/>
  <c r="AF66"/>
  <c r="AF67" s="1"/>
  <c r="AN66"/>
  <c r="AN67" s="1"/>
  <c r="Q65"/>
  <c r="AG65"/>
  <c r="I66"/>
  <c r="I67" s="1"/>
  <c r="Y66"/>
  <c r="AO66"/>
  <c r="AO67" s="1"/>
  <c r="W66"/>
  <c r="AP66"/>
  <c r="AP67" s="1"/>
  <c r="G66"/>
  <c r="G67" s="1"/>
  <c r="AM66"/>
  <c r="AM67" s="1"/>
  <c r="Z65"/>
  <c r="AP65"/>
  <c r="AP69" s="1"/>
  <c r="J66"/>
  <c r="Z66"/>
  <c r="AV44" i="25"/>
  <c r="E13" i="45"/>
  <c r="E26" i="44"/>
  <c r="E24"/>
  <c r="E23"/>
  <c r="E29"/>
  <c r="E25"/>
  <c r="F111" i="22"/>
  <c r="I111"/>
  <c r="Z111"/>
  <c r="R111"/>
  <c r="J111"/>
  <c r="Q111"/>
  <c r="AC111"/>
  <c r="AB111"/>
  <c r="D111"/>
  <c r="G111"/>
  <c r="T111"/>
  <c r="L111"/>
  <c r="S111"/>
  <c r="AA111"/>
  <c r="C111"/>
  <c r="E111"/>
  <c r="V111"/>
  <c r="N111"/>
  <c r="U111"/>
  <c r="M111"/>
  <c r="Y111"/>
  <c r="H111"/>
  <c r="K111"/>
  <c r="X111"/>
  <c r="P111"/>
  <c r="W111"/>
  <c r="O111"/>
  <c r="C59"/>
  <c r="AL66" i="37"/>
  <c r="AL67" s="1"/>
  <c r="W65"/>
  <c r="W69" s="1"/>
  <c r="AM65"/>
  <c r="O66"/>
  <c r="O69" s="1"/>
  <c r="AE66"/>
  <c r="AE67" s="1"/>
  <c r="N65"/>
  <c r="V65"/>
  <c r="AD65"/>
  <c r="AL65"/>
  <c r="N66"/>
  <c r="N67" s="1"/>
  <c r="V66"/>
  <c r="V67" s="1"/>
  <c r="AD66"/>
  <c r="AD67" s="1"/>
  <c r="AA67"/>
  <c r="L67"/>
  <c r="U67"/>
  <c r="S67"/>
  <c r="X67"/>
  <c r="Y67"/>
  <c r="AT40" i="23"/>
  <c r="AH111"/>
  <c r="AT32" i="22"/>
  <c r="AT41" i="23"/>
  <c r="AT33" i="22"/>
  <c r="AT24"/>
  <c r="AT25"/>
  <c r="AT23"/>
  <c r="AG111" i="23"/>
  <c r="AT34" i="22"/>
  <c r="AT22"/>
  <c r="AT12"/>
  <c r="AD111" i="23"/>
  <c r="AT16" i="22"/>
  <c r="AT36"/>
  <c r="AT13"/>
  <c r="AT38"/>
  <c r="AT37"/>
  <c r="AT29"/>
  <c r="AT21"/>
  <c r="AT28"/>
  <c r="AT17"/>
  <c r="AT20"/>
  <c r="AT31"/>
  <c r="AT30"/>
  <c r="AQ50"/>
  <c r="AT35"/>
  <c r="AT27"/>
  <c r="AT19"/>
  <c r="AT26"/>
  <c r="AT15"/>
  <c r="AT18"/>
  <c r="AV12" i="25"/>
  <c r="AV39"/>
  <c r="AV27"/>
  <c r="AV35"/>
  <c r="AV13"/>
  <c r="AV16"/>
  <c r="AV24"/>
  <c r="AV32"/>
  <c r="AV40"/>
  <c r="AV37"/>
  <c r="AV29"/>
  <c r="AV17"/>
  <c r="AV15"/>
  <c r="AV18"/>
  <c r="AV26"/>
  <c r="AV34"/>
  <c r="AV42"/>
  <c r="AV43"/>
  <c r="AV23"/>
  <c r="AV31"/>
  <c r="AV19"/>
  <c r="AV20"/>
  <c r="AV28"/>
  <c r="AV36"/>
  <c r="AV41"/>
  <c r="AV25"/>
  <c r="AV33"/>
  <c r="AV21"/>
  <c r="AV14"/>
  <c r="AV22"/>
  <c r="AV30"/>
  <c r="AV38"/>
  <c r="AT37"/>
  <c r="AB111"/>
  <c r="AT41"/>
  <c r="AF111"/>
  <c r="AT35"/>
  <c r="Z111"/>
  <c r="AT15"/>
  <c r="F111"/>
  <c r="AT19"/>
  <c r="J111"/>
  <c r="AT23"/>
  <c r="N111"/>
  <c r="AQ52"/>
  <c r="E28" i="45" s="1"/>
  <c r="AT27" i="25"/>
  <c r="R111"/>
  <c r="AT31"/>
  <c r="V111"/>
  <c r="AT40"/>
  <c r="AE111"/>
  <c r="AT36"/>
  <c r="AA111"/>
  <c r="AT32"/>
  <c r="W111"/>
  <c r="AT28"/>
  <c r="S111"/>
  <c r="AQ51"/>
  <c r="E22" i="45" s="1"/>
  <c r="AT24" i="25"/>
  <c r="O111"/>
  <c r="AQ49"/>
  <c r="E21" i="45" s="1"/>
  <c r="AT20" i="25"/>
  <c r="K111"/>
  <c r="AT16"/>
  <c r="G111"/>
  <c r="AQ46"/>
  <c r="AQ47"/>
  <c r="AT12"/>
  <c r="C111"/>
  <c r="AQ44" i="23"/>
  <c r="AT44" s="1"/>
  <c r="AT44" i="25"/>
  <c r="AT39"/>
  <c r="AD111"/>
  <c r="AT43"/>
  <c r="AH111"/>
  <c r="AT33"/>
  <c r="X111"/>
  <c r="AT13"/>
  <c r="D111"/>
  <c r="AT17"/>
  <c r="H111"/>
  <c r="AT21"/>
  <c r="L111"/>
  <c r="AT25"/>
  <c r="P111"/>
  <c r="AT29"/>
  <c r="T111"/>
  <c r="AT42"/>
  <c r="AG111"/>
  <c r="AQ53"/>
  <c r="AT38"/>
  <c r="AC111"/>
  <c r="AT34"/>
  <c r="Y111"/>
  <c r="AT30"/>
  <c r="U111"/>
  <c r="AT26"/>
  <c r="Q111"/>
  <c r="AQ50"/>
  <c r="E27" i="45" s="1"/>
  <c r="AT22" i="25"/>
  <c r="M111"/>
  <c r="AT18"/>
  <c r="I111"/>
  <c r="AQ48"/>
  <c r="AT14"/>
  <c r="E111"/>
  <c r="AQ52" i="22"/>
  <c r="AQ48"/>
  <c r="AT48" s="1"/>
  <c r="AQ47"/>
  <c r="AT47" s="1"/>
  <c r="AQ49"/>
  <c r="AQ51"/>
  <c r="AQ46"/>
  <c r="AT15" i="23"/>
  <c r="F111"/>
  <c r="AQ47"/>
  <c r="AT47" s="1"/>
  <c r="AQ46"/>
  <c r="AT46" s="1"/>
  <c r="AT12"/>
  <c r="C111"/>
  <c r="AT18"/>
  <c r="I111"/>
  <c r="AQ48"/>
  <c r="AT48" s="1"/>
  <c r="AT14"/>
  <c r="E111"/>
  <c r="AT35"/>
  <c r="Z111"/>
  <c r="AT31"/>
  <c r="V111"/>
  <c r="AQ52"/>
  <c r="AT52" s="1"/>
  <c r="AT27"/>
  <c r="R111"/>
  <c r="AT23"/>
  <c r="N111"/>
  <c r="AT19"/>
  <c r="J111"/>
  <c r="AT30"/>
  <c r="U111"/>
  <c r="AT26"/>
  <c r="Q111"/>
  <c r="AQ50"/>
  <c r="AT50" s="1"/>
  <c r="AT22"/>
  <c r="M111"/>
  <c r="AQ53"/>
  <c r="AT53" s="1"/>
  <c r="AT38"/>
  <c r="AC111"/>
  <c r="AT34"/>
  <c r="Y111"/>
  <c r="AT37"/>
  <c r="AB111"/>
  <c r="AT17"/>
  <c r="H111"/>
  <c r="AT13"/>
  <c r="D111"/>
  <c r="AQ49"/>
  <c r="AT49" s="1"/>
  <c r="AT20"/>
  <c r="K111"/>
  <c r="AT16"/>
  <c r="G111"/>
  <c r="AT33"/>
  <c r="X111"/>
  <c r="AT29"/>
  <c r="T111"/>
  <c r="AT25"/>
  <c r="P111"/>
  <c r="AT21"/>
  <c r="L111"/>
  <c r="AT32"/>
  <c r="W111"/>
  <c r="AT28"/>
  <c r="S111"/>
  <c r="AQ51"/>
  <c r="AT51" s="1"/>
  <c r="AT24"/>
  <c r="O111"/>
  <c r="AT36"/>
  <c r="AA111"/>
  <c r="AT40" i="22"/>
  <c r="AE111"/>
  <c r="AT42"/>
  <c r="AG111"/>
  <c r="AT41"/>
  <c r="AF111"/>
  <c r="AT39"/>
  <c r="AD111"/>
  <c r="AT43"/>
  <c r="AH111"/>
  <c r="AQ53"/>
  <c r="AT53" s="1"/>
  <c r="AQ44"/>
  <c r="AT14"/>
  <c r="AF95" i="27" l="1"/>
  <c r="AH95"/>
  <c r="K95"/>
  <c r="D95"/>
  <c r="L95"/>
  <c r="T95"/>
  <c r="AB95"/>
  <c r="AA95"/>
  <c r="R95"/>
  <c r="G95"/>
  <c r="U95"/>
  <c r="AC95"/>
  <c r="M95"/>
  <c r="W95"/>
  <c r="N95"/>
  <c r="AD95"/>
  <c r="AG95"/>
  <c r="O95"/>
  <c r="H95"/>
  <c r="P95"/>
  <c r="X95"/>
  <c r="S95"/>
  <c r="J95"/>
  <c r="Z95"/>
  <c r="Y95"/>
  <c r="I95"/>
  <c r="E95"/>
  <c r="Q95"/>
  <c r="F95"/>
  <c r="V95"/>
  <c r="C481" i="3"/>
  <c r="J481"/>
  <c r="R481"/>
  <c r="Z481"/>
  <c r="AH481"/>
  <c r="E481"/>
  <c r="M481"/>
  <c r="U481"/>
  <c r="AC481"/>
  <c r="AM481"/>
  <c r="H481"/>
  <c r="P481"/>
  <c r="X481"/>
  <c r="AF481"/>
  <c r="AN481"/>
  <c r="G481"/>
  <c r="O481"/>
  <c r="W481"/>
  <c r="AE481"/>
  <c r="F481"/>
  <c r="N481"/>
  <c r="V481"/>
  <c r="AD481"/>
  <c r="AL481"/>
  <c r="I481"/>
  <c r="Q481"/>
  <c r="Y481"/>
  <c r="AG481"/>
  <c r="D481"/>
  <c r="L481"/>
  <c r="T481"/>
  <c r="AB481"/>
  <c r="AJ481"/>
  <c r="AP481"/>
  <c r="K481"/>
  <c r="S481"/>
  <c r="AA481"/>
  <c r="AI481"/>
  <c r="AO481"/>
  <c r="AK481"/>
  <c r="AB102" i="27"/>
  <c r="AA102"/>
  <c r="C102"/>
  <c r="K101"/>
  <c r="K104" s="1"/>
  <c r="C101"/>
  <c r="C104" s="1"/>
  <c r="AD102"/>
  <c r="AC102"/>
  <c r="Z67" i="37"/>
  <c r="F69"/>
  <c r="R69"/>
  <c r="J69"/>
  <c r="K67"/>
  <c r="M67"/>
  <c r="C123" i="22"/>
  <c r="AB67" i="37"/>
  <c r="T67"/>
  <c r="Q67"/>
  <c r="E67"/>
  <c r="C67"/>
  <c r="Q69"/>
  <c r="M69"/>
  <c r="AH69"/>
  <c r="H67"/>
  <c r="O67"/>
  <c r="AC67"/>
  <c r="AM69"/>
  <c r="G69"/>
  <c r="I69"/>
  <c r="P69"/>
  <c r="K69"/>
  <c r="P67"/>
  <c r="AA69"/>
  <c r="AJ69"/>
  <c r="AG69"/>
  <c r="AE69"/>
  <c r="X69"/>
  <c r="E69"/>
  <c r="T69"/>
  <c r="D69"/>
  <c r="Y69"/>
  <c r="J67"/>
  <c r="AO69"/>
  <c r="V69"/>
  <c r="AF69"/>
  <c r="AD69"/>
  <c r="N69"/>
  <c r="Z69"/>
  <c r="AN69"/>
  <c r="AV46" i="25"/>
  <c r="E20" i="45"/>
  <c r="G20" s="1"/>
  <c r="E13" i="44"/>
  <c r="E30" i="45"/>
  <c r="F24" s="1"/>
  <c r="G21"/>
  <c r="G27"/>
  <c r="G23"/>
  <c r="G24"/>
  <c r="G29"/>
  <c r="G22"/>
  <c r="G28"/>
  <c r="G25"/>
  <c r="G26"/>
  <c r="AT46" i="22"/>
  <c r="E20" i="44"/>
  <c r="AT49" i="22"/>
  <c r="E21" i="44"/>
  <c r="AT50" i="22"/>
  <c r="E27" i="44"/>
  <c r="AT51" i="22"/>
  <c r="E22" i="44"/>
  <c r="AT52" i="22"/>
  <c r="E28" i="44"/>
  <c r="AT44" i="22"/>
  <c r="W67" i="37"/>
  <c r="AL69"/>
  <c r="AT50" i="25"/>
  <c r="AV50"/>
  <c r="AT46"/>
  <c r="AT51"/>
  <c r="AV51"/>
  <c r="AT48"/>
  <c r="AV48"/>
  <c r="AT53"/>
  <c r="AV53"/>
  <c r="AT47"/>
  <c r="AV47"/>
  <c r="AT49"/>
  <c r="AV49"/>
  <c r="AT52"/>
  <c r="AV52"/>
  <c r="E109"/>
  <c r="C123"/>
  <c r="C109"/>
  <c r="Q109"/>
  <c r="U109"/>
  <c r="Y109"/>
  <c r="AC109"/>
  <c r="G109"/>
  <c r="K109"/>
  <c r="S109"/>
  <c r="W109"/>
  <c r="AA109"/>
  <c r="AE109"/>
  <c r="V109"/>
  <c r="R109"/>
  <c r="I109"/>
  <c r="M109"/>
  <c r="AG109"/>
  <c r="T109"/>
  <c r="P109"/>
  <c r="L109"/>
  <c r="H109"/>
  <c r="D109"/>
  <c r="X109"/>
  <c r="AH109"/>
  <c r="AD109"/>
  <c r="O109"/>
  <c r="N109"/>
  <c r="J109"/>
  <c r="F109"/>
  <c r="Z109"/>
  <c r="AF109"/>
  <c r="AB109"/>
  <c r="AH109" i="22"/>
  <c r="AE109" i="23"/>
  <c r="AG109"/>
  <c r="S109"/>
  <c r="AD109"/>
  <c r="AH109"/>
  <c r="AA109"/>
  <c r="O109"/>
  <c r="D109"/>
  <c r="H109"/>
  <c r="AF109"/>
  <c r="M109"/>
  <c r="V109"/>
  <c r="Z109"/>
  <c r="E109"/>
  <c r="C123"/>
  <c r="C109"/>
  <c r="W109"/>
  <c r="L109"/>
  <c r="P109"/>
  <c r="T109"/>
  <c r="X109"/>
  <c r="G109"/>
  <c r="K109"/>
  <c r="AB109"/>
  <c r="Y109"/>
  <c r="AC109"/>
  <c r="Q109"/>
  <c r="U109"/>
  <c r="J109"/>
  <c r="N109"/>
  <c r="R109"/>
  <c r="I109"/>
  <c r="F109"/>
  <c r="E109" i="22"/>
  <c r="AD109"/>
  <c r="AF109"/>
  <c r="AG109"/>
  <c r="AE109"/>
  <c r="AC109"/>
  <c r="L109"/>
  <c r="M109"/>
  <c r="G109"/>
  <c r="I109"/>
  <c r="N109"/>
  <c r="AA109"/>
  <c r="V109"/>
  <c r="S109"/>
  <c r="T109"/>
  <c r="AB109"/>
  <c r="U109"/>
  <c r="D109"/>
  <c r="O109"/>
  <c r="Z109"/>
  <c r="K109"/>
  <c r="W109"/>
  <c r="P109"/>
  <c r="X109"/>
  <c r="F109"/>
  <c r="Y109"/>
  <c r="Q109"/>
  <c r="J109"/>
  <c r="R109"/>
  <c r="H109"/>
  <c r="C109"/>
  <c r="AB101" i="27" l="1"/>
  <c r="AB104" s="1"/>
  <c r="AC101"/>
  <c r="AC104" s="1"/>
  <c r="AD101"/>
  <c r="AD104" s="1"/>
  <c r="L102"/>
  <c r="M101"/>
  <c r="M104" s="1"/>
  <c r="M102"/>
  <c r="N101"/>
  <c r="N104" s="1"/>
  <c r="N102"/>
  <c r="AA101"/>
  <c r="AA104" s="1"/>
  <c r="K102"/>
  <c r="L101"/>
  <c r="L104" s="1"/>
  <c r="T102"/>
  <c r="E101"/>
  <c r="E104" s="1"/>
  <c r="U101"/>
  <c r="U104" s="1"/>
  <c r="E102"/>
  <c r="U102"/>
  <c r="F101"/>
  <c r="F104" s="1"/>
  <c r="V101"/>
  <c r="V104" s="1"/>
  <c r="F102"/>
  <c r="V102"/>
  <c r="S101"/>
  <c r="S104" s="1"/>
  <c r="S102"/>
  <c r="D101"/>
  <c r="D104" s="1"/>
  <c r="T101"/>
  <c r="T104" s="1"/>
  <c r="D102"/>
  <c r="AF102"/>
  <c r="I101"/>
  <c r="I104" s="1"/>
  <c r="Q101"/>
  <c r="Q104" s="1"/>
  <c r="Y101"/>
  <c r="Y104" s="1"/>
  <c r="AG101"/>
  <c r="AG104" s="1"/>
  <c r="I102"/>
  <c r="Q102"/>
  <c r="Y102"/>
  <c r="AG102"/>
  <c r="J101"/>
  <c r="J104" s="1"/>
  <c r="R101"/>
  <c r="R104" s="1"/>
  <c r="Z101"/>
  <c r="Z104" s="1"/>
  <c r="AH101"/>
  <c r="J102"/>
  <c r="R102"/>
  <c r="Z102"/>
  <c r="AH102"/>
  <c r="G101"/>
  <c r="G104" s="1"/>
  <c r="O101"/>
  <c r="O104" s="1"/>
  <c r="W101"/>
  <c r="W104" s="1"/>
  <c r="AE101"/>
  <c r="AE104" s="1"/>
  <c r="G102"/>
  <c r="O102"/>
  <c r="W102"/>
  <c r="AE102"/>
  <c r="H101"/>
  <c r="H104" s="1"/>
  <c r="P101"/>
  <c r="P104" s="1"/>
  <c r="X101"/>
  <c r="X104" s="1"/>
  <c r="AF101"/>
  <c r="AF104" s="1"/>
  <c r="H102"/>
  <c r="P102"/>
  <c r="X102"/>
  <c r="D116" i="25"/>
  <c r="F116"/>
  <c r="H116"/>
  <c r="J116"/>
  <c r="L116"/>
  <c r="N116"/>
  <c r="P116"/>
  <c r="R116"/>
  <c r="T116"/>
  <c r="V116"/>
  <c r="X116"/>
  <c r="Z116"/>
  <c r="AB116"/>
  <c r="AD116"/>
  <c r="AF116"/>
  <c r="AH116"/>
  <c r="E116"/>
  <c r="G116"/>
  <c r="I116"/>
  <c r="K116"/>
  <c r="M116"/>
  <c r="O116"/>
  <c r="Q116"/>
  <c r="S116"/>
  <c r="U116"/>
  <c r="W116"/>
  <c r="Y116"/>
  <c r="AA116"/>
  <c r="AC116"/>
  <c r="AE116"/>
  <c r="AG116"/>
  <c r="C116"/>
  <c r="C116" i="23"/>
  <c r="E116"/>
  <c r="G116"/>
  <c r="I116"/>
  <c r="K116"/>
  <c r="M116"/>
  <c r="O116"/>
  <c r="Q116"/>
  <c r="S116"/>
  <c r="U116"/>
  <c r="W116"/>
  <c r="Y116"/>
  <c r="AA116"/>
  <c r="AC116"/>
  <c r="AE116"/>
  <c r="AG116"/>
  <c r="D116"/>
  <c r="F116"/>
  <c r="H116"/>
  <c r="J116"/>
  <c r="L116"/>
  <c r="N116"/>
  <c r="P116"/>
  <c r="R116"/>
  <c r="T116"/>
  <c r="V116"/>
  <c r="X116"/>
  <c r="Z116"/>
  <c r="AB116"/>
  <c r="AD116"/>
  <c r="AF116"/>
  <c r="AH116"/>
  <c r="C116" i="22"/>
  <c r="AE116"/>
  <c r="AG116"/>
  <c r="D116"/>
  <c r="F116"/>
  <c r="H116"/>
  <c r="J116"/>
  <c r="L116"/>
  <c r="N116"/>
  <c r="P116"/>
  <c r="R116"/>
  <c r="T116"/>
  <c r="V116"/>
  <c r="X116"/>
  <c r="Z116"/>
  <c r="AB116"/>
  <c r="AD116"/>
  <c r="AF116"/>
  <c r="AH116"/>
  <c r="E116"/>
  <c r="G116"/>
  <c r="I116"/>
  <c r="K116"/>
  <c r="M116"/>
  <c r="O116"/>
  <c r="Q116"/>
  <c r="S116"/>
  <c r="U116"/>
  <c r="W116"/>
  <c r="Y116"/>
  <c r="AA116"/>
  <c r="AC116"/>
  <c r="F23" i="45"/>
  <c r="F27"/>
  <c r="F25"/>
  <c r="F29"/>
  <c r="F20"/>
  <c r="F26"/>
  <c r="F28"/>
  <c r="F22"/>
  <c r="G30"/>
  <c r="F30"/>
  <c r="E15"/>
  <c r="F13" s="1"/>
  <c r="G13"/>
  <c r="F21"/>
  <c r="AG115" i="25"/>
  <c r="AE115"/>
  <c r="AC115"/>
  <c r="AA115"/>
  <c r="Y115"/>
  <c r="W115"/>
  <c r="U115"/>
  <c r="S115"/>
  <c r="Q115"/>
  <c r="O115"/>
  <c r="M115"/>
  <c r="K115"/>
  <c r="I115"/>
  <c r="G115"/>
  <c r="E115"/>
  <c r="C115"/>
  <c r="AH115"/>
  <c r="AF115"/>
  <c r="AD115"/>
  <c r="AB115"/>
  <c r="Z115"/>
  <c r="X115"/>
  <c r="V115"/>
  <c r="T115"/>
  <c r="R115"/>
  <c r="P115"/>
  <c r="N115"/>
  <c r="L115"/>
  <c r="J115"/>
  <c r="H115"/>
  <c r="F115"/>
  <c r="D115"/>
  <c r="AG115" i="23"/>
  <c r="AE115"/>
  <c r="AC115"/>
  <c r="AA115"/>
  <c r="Y115"/>
  <c r="W115"/>
  <c r="U115"/>
  <c r="S115"/>
  <c r="Q115"/>
  <c r="O115"/>
  <c r="M115"/>
  <c r="K115"/>
  <c r="I115"/>
  <c r="G115"/>
  <c r="E115"/>
  <c r="C115"/>
  <c r="AH115"/>
  <c r="AF115"/>
  <c r="AD115"/>
  <c r="AB115"/>
  <c r="Z115"/>
  <c r="X115"/>
  <c r="V115"/>
  <c r="T115"/>
  <c r="R115"/>
  <c r="P115"/>
  <c r="N115"/>
  <c r="L115"/>
  <c r="J115"/>
  <c r="H115"/>
  <c r="F115"/>
  <c r="D115"/>
  <c r="AG115" i="22"/>
  <c r="AC115"/>
  <c r="Y115"/>
  <c r="U115"/>
  <c r="Q115"/>
  <c r="M115"/>
  <c r="I115"/>
  <c r="E115"/>
  <c r="AH115"/>
  <c r="AD115"/>
  <c r="Z115"/>
  <c r="V115"/>
  <c r="R115"/>
  <c r="N115"/>
  <c r="J115"/>
  <c r="F115"/>
  <c r="W115"/>
  <c r="K115"/>
  <c r="C115"/>
  <c r="AB115"/>
  <c r="T115"/>
  <c r="L115"/>
  <c r="D115"/>
  <c r="AE115"/>
  <c r="AA115"/>
  <c r="S115"/>
  <c r="O115"/>
  <c r="G115"/>
  <c r="AF115"/>
  <c r="X115"/>
  <c r="P115"/>
  <c r="H115"/>
  <c r="D327" i="3"/>
  <c r="E327"/>
  <c r="F327"/>
  <c r="G327"/>
  <c r="H327"/>
  <c r="I327"/>
  <c r="J327"/>
  <c r="K327"/>
  <c r="L327"/>
  <c r="M327"/>
  <c r="N327"/>
  <c r="O327"/>
  <c r="P327"/>
  <c r="Q327"/>
  <c r="R327"/>
  <c r="S327"/>
  <c r="T327"/>
  <c r="U327"/>
  <c r="V327"/>
  <c r="W327"/>
  <c r="X327"/>
  <c r="Y327"/>
  <c r="Z327"/>
  <c r="AA327"/>
  <c r="AB327"/>
  <c r="AC327"/>
  <c r="AD327"/>
  <c r="AE327"/>
  <c r="AF327"/>
  <c r="AG327"/>
  <c r="AH327"/>
  <c r="AI327"/>
  <c r="AJ327"/>
  <c r="AK327"/>
  <c r="AL327"/>
  <c r="AM327"/>
  <c r="AN327"/>
  <c r="AO327"/>
  <c r="AP327"/>
  <c r="AQ327"/>
  <c r="C327"/>
  <c r="D288"/>
  <c r="E288"/>
  <c r="F288"/>
  <c r="G288"/>
  <c r="H288"/>
  <c r="I288"/>
  <c r="J288"/>
  <c r="K288"/>
  <c r="L288"/>
  <c r="M288"/>
  <c r="N288"/>
  <c r="O288"/>
  <c r="P288"/>
  <c r="Q288"/>
  <c r="R288"/>
  <c r="S288"/>
  <c r="T288"/>
  <c r="U288"/>
  <c r="V288"/>
  <c r="W288"/>
  <c r="X288"/>
  <c r="Y288"/>
  <c r="Z288"/>
  <c r="AA288"/>
  <c r="AB288"/>
  <c r="AC288"/>
  <c r="AD288"/>
  <c r="AE288"/>
  <c r="AF288"/>
  <c r="AG288"/>
  <c r="AH288"/>
  <c r="AI288"/>
  <c r="AJ288"/>
  <c r="AK288"/>
  <c r="AL288"/>
  <c r="AM288"/>
  <c r="AN288"/>
  <c r="AO288"/>
  <c r="AP288"/>
  <c r="AQ288"/>
  <c r="C288"/>
  <c r="BU321"/>
  <c r="BT321"/>
  <c r="BS321"/>
  <c r="BR321"/>
  <c r="BQ321"/>
  <c r="BP321"/>
  <c r="BO321"/>
  <c r="BN321"/>
  <c r="BM321"/>
  <c r="BL321"/>
  <c r="BK321"/>
  <c r="BJ321"/>
  <c r="BH321"/>
  <c r="BG321"/>
  <c r="BE321"/>
  <c r="BD321"/>
  <c r="BC321"/>
  <c r="BB321"/>
  <c r="BA321"/>
  <c r="AZ321"/>
  <c r="AY321"/>
  <c r="AX321"/>
  <c r="AW321"/>
  <c r="AV321"/>
  <c r="AU321"/>
  <c r="AH104" i="27" l="1"/>
  <c r="G15" i="45"/>
  <c r="F15"/>
  <c r="F14"/>
  <c r="AQ251" i="3" l="1"/>
  <c r="CI329" s="1"/>
  <c r="AQ252"/>
  <c r="CI330" s="1"/>
  <c r="AQ253"/>
  <c r="CI331" s="1"/>
  <c r="AQ254"/>
  <c r="CI332" s="1"/>
  <c r="AQ255"/>
  <c r="CI333" s="1"/>
  <c r="AQ256"/>
  <c r="CI334" s="1"/>
  <c r="AQ257"/>
  <c r="CI335" s="1"/>
  <c r="AQ258"/>
  <c r="CI336" s="1"/>
  <c r="AQ259"/>
  <c r="CI337" s="1"/>
  <c r="AQ260"/>
  <c r="CI338" s="1"/>
  <c r="AQ261"/>
  <c r="CI339" s="1"/>
  <c r="AQ262"/>
  <c r="CI340" s="1"/>
  <c r="AQ263"/>
  <c r="CI341" s="1"/>
  <c r="AQ264"/>
  <c r="CI342" s="1"/>
  <c r="AQ265"/>
  <c r="CI343" s="1"/>
  <c r="AQ266"/>
  <c r="CI344" s="1"/>
  <c r="AQ267"/>
  <c r="CI345" s="1"/>
  <c r="AQ268"/>
  <c r="CI346" s="1"/>
  <c r="AQ269"/>
  <c r="CI347" s="1"/>
  <c r="AQ270"/>
  <c r="CI348" s="1"/>
  <c r="AQ271"/>
  <c r="CI349" s="1"/>
  <c r="AQ272"/>
  <c r="CI350" s="1"/>
  <c r="AQ273"/>
  <c r="CI351" s="1"/>
  <c r="AQ274"/>
  <c r="CI352" s="1"/>
  <c r="AQ275"/>
  <c r="CI353" s="1"/>
  <c r="AQ276"/>
  <c r="CI354" s="1"/>
  <c r="AQ277"/>
  <c r="CI355" s="1"/>
  <c r="AQ278"/>
  <c r="CI356" s="1"/>
  <c r="AQ279"/>
  <c r="CI357" s="1"/>
  <c r="AQ280"/>
  <c r="CI358" s="1"/>
  <c r="AQ281"/>
  <c r="CI359" s="1"/>
  <c r="AQ250"/>
  <c r="CI328" s="1"/>
  <c r="BU282"/>
  <c r="BT282"/>
  <c r="BS282"/>
  <c r="BR282"/>
  <c r="BQ282"/>
  <c r="BP282"/>
  <c r="BO282"/>
  <c r="BN282"/>
  <c r="BM282"/>
  <c r="BL282"/>
  <c r="BK282"/>
  <c r="BJ282"/>
  <c r="BH282"/>
  <c r="BG282"/>
  <c r="BE282"/>
  <c r="BD282"/>
  <c r="BC282"/>
  <c r="BB282"/>
  <c r="BA282"/>
  <c r="AZ282"/>
  <c r="AY282"/>
  <c r="AX282"/>
  <c r="AW282"/>
  <c r="AU282"/>
  <c r="D249"/>
  <c r="E249"/>
  <c r="F249"/>
  <c r="G249"/>
  <c r="H249"/>
  <c r="I249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AM249"/>
  <c r="AN249"/>
  <c r="AO249"/>
  <c r="AP249"/>
  <c r="AQ249"/>
  <c r="C249"/>
  <c r="D60" i="8"/>
  <c r="E60" s="1"/>
  <c r="F60" s="1"/>
  <c r="G60" s="1"/>
  <c r="H60" s="1"/>
  <c r="I60" s="1"/>
  <c r="J60" s="1"/>
  <c r="K60" s="1"/>
  <c r="L60" s="1"/>
  <c r="M60" s="1"/>
  <c r="N60" s="1"/>
  <c r="O60" s="1"/>
  <c r="P60" s="1"/>
  <c r="Q60" s="1"/>
  <c r="R60" s="1"/>
  <c r="S60" s="1"/>
  <c r="T60" s="1"/>
  <c r="U60" s="1"/>
  <c r="V60" s="1"/>
  <c r="W60" s="1"/>
  <c r="X60" s="1"/>
  <c r="Y60" s="1"/>
  <c r="Z60" s="1"/>
  <c r="AA60" s="1"/>
  <c r="AB60" s="1"/>
  <c r="AC60" s="1"/>
  <c r="AD60" s="1"/>
  <c r="AE60" s="1"/>
  <c r="AF60" s="1"/>
  <c r="AG60" s="1"/>
  <c r="AH60" s="1"/>
  <c r="AI60" s="1"/>
  <c r="AJ60" s="1"/>
  <c r="AK60" s="1"/>
  <c r="AL60" s="1"/>
  <c r="AM60" s="1"/>
  <c r="AN60" s="1"/>
  <c r="AO60" s="1"/>
  <c r="AP60" s="1"/>
  <c r="AP58"/>
  <c r="AO58"/>
  <c r="AO120" s="1"/>
  <c r="AN58"/>
  <c r="AM58"/>
  <c r="AM120" s="1"/>
  <c r="AL58"/>
  <c r="AK58"/>
  <c r="AK120" s="1"/>
  <c r="AJ58"/>
  <c r="AI58"/>
  <c r="AI120" s="1"/>
  <c r="AH58"/>
  <c r="AG58"/>
  <c r="AG120" s="1"/>
  <c r="AF58"/>
  <c r="AE58"/>
  <c r="AE120" s="1"/>
  <c r="AD58"/>
  <c r="AC58"/>
  <c r="AC120" s="1"/>
  <c r="AB58"/>
  <c r="AA58"/>
  <c r="AA120" s="1"/>
  <c r="Z58"/>
  <c r="Y58"/>
  <c r="Y120" s="1"/>
  <c r="X58"/>
  <c r="W58"/>
  <c r="W120" s="1"/>
  <c r="V58"/>
  <c r="U58"/>
  <c r="U120" s="1"/>
  <c r="T58"/>
  <c r="S58"/>
  <c r="S120" s="1"/>
  <c r="R58"/>
  <c r="Q58"/>
  <c r="Q120" s="1"/>
  <c r="P58"/>
  <c r="O58"/>
  <c r="O120" s="1"/>
  <c r="N58"/>
  <c r="M58"/>
  <c r="M120" s="1"/>
  <c r="L58"/>
  <c r="K58"/>
  <c r="K120" s="1"/>
  <c r="J58"/>
  <c r="I58"/>
  <c r="I120" s="1"/>
  <c r="H58"/>
  <c r="G58"/>
  <c r="G120" s="1"/>
  <c r="F58"/>
  <c r="E58"/>
  <c r="E120" s="1"/>
  <c r="D58"/>
  <c r="B12" i="7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D77"/>
  <c r="E77" s="1"/>
  <c r="F77" s="1"/>
  <c r="G77" s="1"/>
  <c r="H77" s="1"/>
  <c r="I77" s="1"/>
  <c r="J77" s="1"/>
  <c r="K77" s="1"/>
  <c r="L77" s="1"/>
  <c r="M77" s="1"/>
  <c r="N77" s="1"/>
  <c r="O77" s="1"/>
  <c r="P77" s="1"/>
  <c r="Q77" s="1"/>
  <c r="R77" s="1"/>
  <c r="S77" s="1"/>
  <c r="T77" s="1"/>
  <c r="U77" s="1"/>
  <c r="V77" s="1"/>
  <c r="W77" s="1"/>
  <c r="X77" s="1"/>
  <c r="Y77" s="1"/>
  <c r="Z77" s="1"/>
  <c r="AA77" s="1"/>
  <c r="AB77" s="1"/>
  <c r="AC77" s="1"/>
  <c r="AD77" s="1"/>
  <c r="AE77" s="1"/>
  <c r="AF77" s="1"/>
  <c r="AG77" s="1"/>
  <c r="AH77" s="1"/>
  <c r="AI77" s="1"/>
  <c r="AJ77" s="1"/>
  <c r="AK77" s="1"/>
  <c r="AL77" s="1"/>
  <c r="AM77" s="1"/>
  <c r="AN77" s="1"/>
  <c r="AO77" s="1"/>
  <c r="AP77" s="1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AQ186" i="3"/>
  <c r="AQ187"/>
  <c r="AQ188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223"/>
  <c r="AQ224"/>
  <c r="AQ225"/>
  <c r="AQ226"/>
  <c r="AQ227"/>
  <c r="AQ228"/>
  <c r="AQ229"/>
  <c r="AQ230"/>
  <c r="AQ231"/>
  <c r="AQ232"/>
  <c r="AQ233"/>
  <c r="AQ234"/>
  <c r="AQ235"/>
  <c r="AQ236"/>
  <c r="AQ237"/>
  <c r="AQ238"/>
  <c r="AQ239"/>
  <c r="AQ240"/>
  <c r="AQ241"/>
  <c r="AQ242"/>
  <c r="AQ243"/>
  <c r="AQ185"/>
  <c r="D184"/>
  <c r="E184"/>
  <c r="F184"/>
  <c r="G184"/>
  <c r="H184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AM184"/>
  <c r="AN184"/>
  <c r="AO184"/>
  <c r="AP184"/>
  <c r="AQ184"/>
  <c r="C184"/>
  <c r="B12" i="6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AQ118" i="3"/>
  <c r="CI321" s="1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9"/>
  <c r="AQ150"/>
  <c r="AQ151"/>
  <c r="AQ152"/>
  <c r="AQ153"/>
  <c r="AQ154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782" s="1"/>
  <c r="AQ172"/>
  <c r="AQ173"/>
  <c r="AQ174"/>
  <c r="AQ175"/>
  <c r="AQ176"/>
  <c r="AQ177"/>
  <c r="AQ178"/>
  <c r="AQ117"/>
  <c r="BI155"/>
  <c r="AV155"/>
  <c r="D116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C116"/>
  <c r="D80" i="6"/>
  <c r="E80" s="1"/>
  <c r="F80" s="1"/>
  <c r="G80" s="1"/>
  <c r="H80" s="1"/>
  <c r="I80" s="1"/>
  <c r="J80" s="1"/>
  <c r="K80" s="1"/>
  <c r="L80" s="1"/>
  <c r="M80" s="1"/>
  <c r="N80" s="1"/>
  <c r="O80" s="1"/>
  <c r="P80" s="1"/>
  <c r="Q80" s="1"/>
  <c r="R80" s="1"/>
  <c r="S80" s="1"/>
  <c r="T80" s="1"/>
  <c r="U80" s="1"/>
  <c r="V80" s="1"/>
  <c r="W80" s="1"/>
  <c r="X80" s="1"/>
  <c r="Y80" s="1"/>
  <c r="Z80" s="1"/>
  <c r="AA80" s="1"/>
  <c r="AB80" s="1"/>
  <c r="AC80" s="1"/>
  <c r="AD80" s="1"/>
  <c r="AE80" s="1"/>
  <c r="AF80" s="1"/>
  <c r="AG80" s="1"/>
  <c r="AH80" s="1"/>
  <c r="AI80" s="1"/>
  <c r="AJ80" s="1"/>
  <c r="AK80" s="1"/>
  <c r="AL80" s="1"/>
  <c r="AM80" s="1"/>
  <c r="AN80" s="1"/>
  <c r="AO80" s="1"/>
  <c r="AP80" s="1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12" i="5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D61"/>
  <c r="E61" s="1"/>
  <c r="F61" s="1"/>
  <c r="G61" s="1"/>
  <c r="H61" s="1"/>
  <c r="I61" s="1"/>
  <c r="J61" s="1"/>
  <c r="K61" s="1"/>
  <c r="L61" s="1"/>
  <c r="M61" s="1"/>
  <c r="N61" s="1"/>
  <c r="O61" s="1"/>
  <c r="P61" s="1"/>
  <c r="Q61" s="1"/>
  <c r="R61" s="1"/>
  <c r="S61" s="1"/>
  <c r="T61" s="1"/>
  <c r="U61" s="1"/>
  <c r="V61" s="1"/>
  <c r="W61" s="1"/>
  <c r="X61" s="1"/>
  <c r="Y61" s="1"/>
  <c r="Z61" s="1"/>
  <c r="AA61" s="1"/>
  <c r="AB61" s="1"/>
  <c r="AC61" s="1"/>
  <c r="AD61" s="1"/>
  <c r="AE61" s="1"/>
  <c r="AF61" s="1"/>
  <c r="AG61" s="1"/>
  <c r="AH61" s="1"/>
  <c r="AI61" s="1"/>
  <c r="AJ61" s="1"/>
  <c r="AK61" s="1"/>
  <c r="AL61" s="1"/>
  <c r="AM61" s="1"/>
  <c r="AN61" s="1"/>
  <c r="AO61" s="1"/>
  <c r="AP61" s="1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AQ69" i="3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783" s="1"/>
  <c r="AQ103"/>
  <c r="AQ104"/>
  <c r="AQ105"/>
  <c r="AQ106"/>
  <c r="AQ107"/>
  <c r="AQ108"/>
  <c r="AQ109"/>
  <c r="AQ110"/>
  <c r="AQ68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AM67"/>
  <c r="AN67"/>
  <c r="AO67"/>
  <c r="AP67"/>
  <c r="AQ67"/>
  <c r="C67"/>
  <c r="AQ779" l="1"/>
  <c r="AQ24" i="47" s="1"/>
  <c r="D120" i="8"/>
  <c r="F120"/>
  <c r="H120"/>
  <c r="J120"/>
  <c r="L120"/>
  <c r="N120"/>
  <c r="P120"/>
  <c r="R120"/>
  <c r="T120"/>
  <c r="V120"/>
  <c r="X120"/>
  <c r="Z120"/>
  <c r="AB120"/>
  <c r="AD120"/>
  <c r="AF120"/>
  <c r="AH120"/>
  <c r="AJ120"/>
  <c r="AL120"/>
  <c r="AN120"/>
  <c r="AP120"/>
  <c r="CI178" i="3"/>
  <c r="CI168"/>
  <c r="CI84"/>
  <c r="CI235"/>
  <c r="CI229"/>
  <c r="CI68"/>
  <c r="CI117"/>
  <c r="CI223"/>
  <c r="AQ282"/>
  <c r="CI238"/>
  <c r="CI236"/>
  <c r="CI222"/>
  <c r="CI208"/>
  <c r="CI177"/>
  <c r="CI171"/>
  <c r="AV162"/>
  <c r="AV148"/>
  <c r="D44" i="21"/>
  <c r="F44"/>
  <c r="H44"/>
  <c r="J44"/>
  <c r="L44"/>
  <c r="N44"/>
  <c r="P44"/>
  <c r="R44"/>
  <c r="T44"/>
  <c r="V44"/>
  <c r="X44"/>
  <c r="Z44"/>
  <c r="AB44"/>
  <c r="AQ46"/>
  <c r="AT46" s="1"/>
  <c r="AQ12"/>
  <c r="AQ47"/>
  <c r="AT47" s="1"/>
  <c r="AQ43"/>
  <c r="AQ41"/>
  <c r="AQ39"/>
  <c r="AQ37"/>
  <c r="AQ35"/>
  <c r="AQ33"/>
  <c r="AQ31"/>
  <c r="AQ29"/>
  <c r="AQ52"/>
  <c r="AT52" s="1"/>
  <c r="AQ27"/>
  <c r="AQ25"/>
  <c r="AQ23"/>
  <c r="AQ21"/>
  <c r="AQ19"/>
  <c r="AQ17"/>
  <c r="AQ15"/>
  <c r="AQ13"/>
  <c r="CI110" i="3"/>
  <c r="CI102"/>
  <c r="CI94"/>
  <c r="CI74"/>
  <c r="CI72"/>
  <c r="CI163"/>
  <c r="AQ155"/>
  <c r="CI155" s="1"/>
  <c r="CI149"/>
  <c r="CI145"/>
  <c r="CI137"/>
  <c r="CI133"/>
  <c r="CI129"/>
  <c r="CI215"/>
  <c r="CI207"/>
  <c r="BI162"/>
  <c r="BI148"/>
  <c r="CI118"/>
  <c r="C44" i="21"/>
  <c r="C59" s="1"/>
  <c r="E44"/>
  <c r="G44"/>
  <c r="I44"/>
  <c r="K44"/>
  <c r="M44"/>
  <c r="O44"/>
  <c r="Q44"/>
  <c r="S44"/>
  <c r="U44"/>
  <c r="W44"/>
  <c r="Y44"/>
  <c r="AA44"/>
  <c r="AC44"/>
  <c r="AQ42"/>
  <c r="AQ40"/>
  <c r="AQ38"/>
  <c r="AQ53"/>
  <c r="AT53" s="1"/>
  <c r="AQ36"/>
  <c r="AQ34"/>
  <c r="AQ32"/>
  <c r="AQ30"/>
  <c r="AQ28"/>
  <c r="AQ26"/>
  <c r="AQ24"/>
  <c r="AQ51"/>
  <c r="AT51" s="1"/>
  <c r="AQ22"/>
  <c r="AQ50"/>
  <c r="AT50" s="1"/>
  <c r="AQ20"/>
  <c r="AQ49"/>
  <c r="AT49" s="1"/>
  <c r="AQ18"/>
  <c r="AQ16"/>
  <c r="AQ14"/>
  <c r="AQ48"/>
  <c r="AT48" s="1"/>
  <c r="CI105" i="3"/>
  <c r="CI93"/>
  <c r="CI91"/>
  <c r="CI87"/>
  <c r="CI152"/>
  <c r="AQ148"/>
  <c r="AQ786" s="1"/>
  <c r="CI122"/>
  <c r="CI196"/>
  <c r="CI282"/>
  <c r="D72" i="4"/>
  <c r="D21" i="2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AE70" i="4"/>
  <c r="AF70"/>
  <c r="AG70"/>
  <c r="AH70"/>
  <c r="AI70"/>
  <c r="AJ70"/>
  <c r="AK70"/>
  <c r="AL70"/>
  <c r="AM70"/>
  <c r="AN70"/>
  <c r="AO70"/>
  <c r="AP70"/>
  <c r="AQ8" i="3"/>
  <c r="CI148" l="1"/>
  <c r="AM27" i="47"/>
  <c r="AM46" i="27"/>
  <c r="AM55" i="25"/>
  <c r="AM55" i="26"/>
  <c r="AM59" s="1"/>
  <c r="AM55" i="24"/>
  <c r="AM57" s="1"/>
  <c r="AM55" i="23"/>
  <c r="AM55" i="22"/>
  <c r="AM55" i="21"/>
  <c r="AM55" i="20"/>
  <c r="AM55" i="19"/>
  <c r="AM55" i="8"/>
  <c r="AM72" i="7"/>
  <c r="AM75" i="6"/>
  <c r="AG27" i="47"/>
  <c r="AG46" i="27"/>
  <c r="AG50" s="1"/>
  <c r="AG48" s="1"/>
  <c r="AG55" i="25"/>
  <c r="AG55" i="26"/>
  <c r="AG59" s="1"/>
  <c r="AG55" i="24"/>
  <c r="AG57" s="1"/>
  <c r="AG55" i="23"/>
  <c r="AG55" i="22"/>
  <c r="AG55" i="21"/>
  <c r="AG55" i="20"/>
  <c r="AG55" i="19"/>
  <c r="AG55" i="8"/>
  <c r="AG72" i="7"/>
  <c r="AG75" i="6"/>
  <c r="AE27" i="47"/>
  <c r="AE46" i="27"/>
  <c r="AE55" i="25"/>
  <c r="AE55" i="26"/>
  <c r="AE59" s="1"/>
  <c r="AE57" s="1"/>
  <c r="AE55" i="24"/>
  <c r="AE57" s="1"/>
  <c r="AE55" i="23"/>
  <c r="AE55" i="22"/>
  <c r="AE55" i="21"/>
  <c r="AE55" i="20"/>
  <c r="AE55" i="19"/>
  <c r="AE55" i="8"/>
  <c r="AE72" i="7"/>
  <c r="AE75" i="6"/>
  <c r="AC27" i="47"/>
  <c r="AC46" i="27"/>
  <c r="AC50" s="1"/>
  <c r="AC55" i="25"/>
  <c r="AC55" i="26"/>
  <c r="AC55" i="24"/>
  <c r="AC55" i="23"/>
  <c r="AC55" i="22"/>
  <c r="AC55" i="21"/>
  <c r="AC55" i="20"/>
  <c r="AC55" i="19"/>
  <c r="AC55" i="8"/>
  <c r="AC72" i="7"/>
  <c r="AC75" i="6"/>
  <c r="AA27" i="47"/>
  <c r="AA46" i="27"/>
  <c r="AA55" i="25"/>
  <c r="AA55" i="26"/>
  <c r="AA55" i="24"/>
  <c r="AA55" i="23"/>
  <c r="AA55" i="22"/>
  <c r="AA55" i="21"/>
  <c r="AA55" i="20"/>
  <c r="AA55" i="19"/>
  <c r="AA55" i="8"/>
  <c r="AA72" i="7"/>
  <c r="AA75" i="6"/>
  <c r="Y27" i="47"/>
  <c r="Y46" i="27"/>
  <c r="Y50" s="1"/>
  <c r="Y55" i="25"/>
  <c r="Y55" i="26"/>
  <c r="Y55" i="24"/>
  <c r="Y55" i="23"/>
  <c r="Y55" i="22"/>
  <c r="Y55" i="21"/>
  <c r="Y55" i="20"/>
  <c r="Y55" i="19"/>
  <c r="Y55" i="8"/>
  <c r="Y72" i="7"/>
  <c r="Y75" i="6"/>
  <c r="W27" i="47"/>
  <c r="W46" i="27"/>
  <c r="W55" i="25"/>
  <c r="W55" i="26"/>
  <c r="W55" i="24"/>
  <c r="W55" i="23"/>
  <c r="W55" i="22"/>
  <c r="W55" i="21"/>
  <c r="W55" i="20"/>
  <c r="W55" i="19"/>
  <c r="W55" i="8"/>
  <c r="W72" i="7"/>
  <c r="W75" i="6"/>
  <c r="U27" i="47"/>
  <c r="U46" i="27"/>
  <c r="U50" s="1"/>
  <c r="U55" i="25"/>
  <c r="U55" i="26"/>
  <c r="U55" i="24"/>
  <c r="U55" i="23"/>
  <c r="U55" i="22"/>
  <c r="U55" i="21"/>
  <c r="U55" i="20"/>
  <c r="U55" i="19"/>
  <c r="U55" i="8"/>
  <c r="U72" i="7"/>
  <c r="U75" i="6"/>
  <c r="S27" i="47"/>
  <c r="S46" i="27"/>
  <c r="S55" i="25"/>
  <c r="S55" i="26"/>
  <c r="S55" i="24"/>
  <c r="S55" i="23"/>
  <c r="S55" i="22"/>
  <c r="S55" i="21"/>
  <c r="S55" i="20"/>
  <c r="S55" i="19"/>
  <c r="S55" i="8"/>
  <c r="S72" i="7"/>
  <c r="S75" i="6"/>
  <c r="Q27" i="47"/>
  <c r="Q46" i="27"/>
  <c r="Q50" s="1"/>
  <c r="Q55" i="25"/>
  <c r="Q55" i="26"/>
  <c r="Q55" i="24"/>
  <c r="Q55" i="23"/>
  <c r="Q55" i="22"/>
  <c r="Q55" i="21"/>
  <c r="Q55" i="20"/>
  <c r="Q55" i="19"/>
  <c r="Q55" i="8"/>
  <c r="Q72" i="7"/>
  <c r="Q75" i="6"/>
  <c r="O27" i="47"/>
  <c r="O46" i="27"/>
  <c r="O55" i="25"/>
  <c r="O55" i="26"/>
  <c r="O55" i="24"/>
  <c r="O55" i="23"/>
  <c r="O55" i="22"/>
  <c r="O55" i="21"/>
  <c r="O55" i="20"/>
  <c r="O55" i="19"/>
  <c r="O55" i="8"/>
  <c r="O72" i="7"/>
  <c r="O75" i="6"/>
  <c r="AO27" i="47"/>
  <c r="AO46" i="27"/>
  <c r="AO55" i="25"/>
  <c r="AO55" i="26"/>
  <c r="AO59" s="1"/>
  <c r="AO57" s="1"/>
  <c r="AO55" i="24"/>
  <c r="AO55" i="23"/>
  <c r="AO55" i="22"/>
  <c r="AO55" i="21"/>
  <c r="AO55" i="20"/>
  <c r="AO55" i="19"/>
  <c r="AO55" i="8"/>
  <c r="AO72" i="7"/>
  <c r="AO75" i="6"/>
  <c r="AK27" i="47"/>
  <c r="AK46" i="27"/>
  <c r="AK55" i="25"/>
  <c r="AK55" i="26"/>
  <c r="AK59" s="1"/>
  <c r="AK57" s="1"/>
  <c r="AK55" i="24"/>
  <c r="AK57" s="1"/>
  <c r="AK55" i="23"/>
  <c r="AK55" i="22"/>
  <c r="AK55" i="21"/>
  <c r="AK55" i="20"/>
  <c r="AK55" i="19"/>
  <c r="AK55" i="8"/>
  <c r="AK72" i="7"/>
  <c r="AK75" i="6"/>
  <c r="AI27" i="47"/>
  <c r="AI46" i="27"/>
  <c r="AI55" i="25"/>
  <c r="AI55" i="26"/>
  <c r="AI59" s="1"/>
  <c r="AI57" s="1"/>
  <c r="AI55" i="24"/>
  <c r="AI57" s="1"/>
  <c r="AI55" i="23"/>
  <c r="AI55" i="22"/>
  <c r="AI55" i="21"/>
  <c r="AI55" i="20"/>
  <c r="AI55" i="19"/>
  <c r="AI55" i="8"/>
  <c r="AI72" i="7"/>
  <c r="AI75" i="6"/>
  <c r="AP27" i="47"/>
  <c r="AP46" i="27"/>
  <c r="AP55" i="25"/>
  <c r="AP55" i="26"/>
  <c r="AP59" s="1"/>
  <c r="AP57" s="1"/>
  <c r="AP55" i="24"/>
  <c r="AP55" i="23"/>
  <c r="AP55" i="22"/>
  <c r="AP55" i="21"/>
  <c r="AP55" i="20"/>
  <c r="AP55" i="19"/>
  <c r="AP55" i="8"/>
  <c r="AP72" i="7"/>
  <c r="AP75" i="6"/>
  <c r="AN27" i="47"/>
  <c r="AN46" i="27"/>
  <c r="AN50" s="1"/>
  <c r="AN48" s="1"/>
  <c r="AN55" i="25"/>
  <c r="AN55" i="26"/>
  <c r="AN59" s="1"/>
  <c r="AN55" i="24"/>
  <c r="AN57" s="1"/>
  <c r="AN55" i="23"/>
  <c r="AN55" i="22"/>
  <c r="AN55" i="21"/>
  <c r="AN55" i="20"/>
  <c r="AN55" i="19"/>
  <c r="AN55" i="8"/>
  <c r="AN72" i="7"/>
  <c r="AN75" i="6"/>
  <c r="AL27" i="47"/>
  <c r="AL46" i="27"/>
  <c r="AL55" i="25"/>
  <c r="AL55" i="26"/>
  <c r="AL59" s="1"/>
  <c r="AL57" s="1"/>
  <c r="AL55" i="24"/>
  <c r="AL57" s="1"/>
  <c r="AL55" i="23"/>
  <c r="AL55" i="22"/>
  <c r="AL55" i="21"/>
  <c r="AL55" i="20"/>
  <c r="AL55" i="19"/>
  <c r="AL55" i="8"/>
  <c r="AL72" i="7"/>
  <c r="AL75" i="6"/>
  <c r="AJ27" i="47"/>
  <c r="AJ46" i="27"/>
  <c r="AJ50" s="1"/>
  <c r="AJ48" s="1"/>
  <c r="AJ55" i="25"/>
  <c r="AJ55" i="26"/>
  <c r="AJ59" s="1"/>
  <c r="AJ57" s="1"/>
  <c r="AJ55" i="24"/>
  <c r="AJ57" s="1"/>
  <c r="AJ55" i="23"/>
  <c r="AJ55" i="22"/>
  <c r="AJ55" i="21"/>
  <c r="AJ55" i="20"/>
  <c r="AJ55" i="19"/>
  <c r="AJ55" i="8"/>
  <c r="AJ72" i="7"/>
  <c r="AJ75" i="6"/>
  <c r="AH27" i="47"/>
  <c r="AH46" i="27"/>
  <c r="AH55" i="25"/>
  <c r="AH55" i="26"/>
  <c r="AH59" s="1"/>
  <c r="AH57" s="1"/>
  <c r="AH55" i="24"/>
  <c r="AH55" i="23"/>
  <c r="AH55" i="22"/>
  <c r="AH55" i="21"/>
  <c r="AH55" i="20"/>
  <c r="AH55" i="19"/>
  <c r="AH55" i="8"/>
  <c r="AH72" i="7"/>
  <c r="AH75" i="6"/>
  <c r="AF27" i="47"/>
  <c r="AF46" i="27"/>
  <c r="AF55" i="25"/>
  <c r="AF55" i="26"/>
  <c r="AF59" s="1"/>
  <c r="AF55" i="24"/>
  <c r="AF57" s="1"/>
  <c r="AF55" i="23"/>
  <c r="AF55" i="22"/>
  <c r="AF55" i="21"/>
  <c r="AF55" i="20"/>
  <c r="AF55" i="19"/>
  <c r="AF55" i="8"/>
  <c r="AF72" i="7"/>
  <c r="AF75" i="6"/>
  <c r="AD27" i="47"/>
  <c r="AD46" i="27"/>
  <c r="AD55" i="25"/>
  <c r="AD55" i="26"/>
  <c r="AD55" i="24"/>
  <c r="AD55" i="23"/>
  <c r="AD55" i="22"/>
  <c r="AD55" i="21"/>
  <c r="AD55" i="20"/>
  <c r="AD55" i="19"/>
  <c r="AD55" i="8"/>
  <c r="AD72" i="7"/>
  <c r="AD75" i="6"/>
  <c r="AB27" i="47"/>
  <c r="AB46" i="27"/>
  <c r="AB55" i="25"/>
  <c r="AB55" i="26"/>
  <c r="AB55" i="24"/>
  <c r="AB55" i="23"/>
  <c r="AB55" i="22"/>
  <c r="AB55" i="21"/>
  <c r="AB55" i="20"/>
  <c r="AB55" i="19"/>
  <c r="AB55" i="8"/>
  <c r="AB72" i="7"/>
  <c r="AB75" i="6"/>
  <c r="Z27" i="47"/>
  <c r="Z46" i="27"/>
  <c r="Z55" i="25"/>
  <c r="Z55" i="26"/>
  <c r="Z55" i="24"/>
  <c r="Z55" i="23"/>
  <c r="Z55" i="22"/>
  <c r="Z55" i="21"/>
  <c r="Z55" i="20"/>
  <c r="Z55" i="19"/>
  <c r="Z55" i="8"/>
  <c r="Z72" i="7"/>
  <c r="Z75" i="6"/>
  <c r="X27" i="47"/>
  <c r="X46" i="27"/>
  <c r="X55" i="25"/>
  <c r="X55" i="26"/>
  <c r="X55" i="24"/>
  <c r="X55" i="23"/>
  <c r="X55" i="22"/>
  <c r="X55" i="21"/>
  <c r="X55" i="20"/>
  <c r="X55" i="19"/>
  <c r="X55" i="8"/>
  <c r="X72" i="7"/>
  <c r="X75" i="6"/>
  <c r="V27" i="47"/>
  <c r="V46" i="27"/>
  <c r="V55" i="25"/>
  <c r="V55" i="26"/>
  <c r="V55" i="24"/>
  <c r="V55" i="23"/>
  <c r="V55" i="22"/>
  <c r="V55" i="21"/>
  <c r="V55" i="20"/>
  <c r="V55" i="19"/>
  <c r="V55" i="8"/>
  <c r="V72" i="7"/>
  <c r="V75" i="6"/>
  <c r="T27" i="47"/>
  <c r="T46" i="27"/>
  <c r="T55" i="25"/>
  <c r="T55" i="26"/>
  <c r="T55" i="24"/>
  <c r="T55" i="23"/>
  <c r="T55" i="22"/>
  <c r="T55" i="21"/>
  <c r="T55" i="20"/>
  <c r="T55" i="19"/>
  <c r="T55" i="8"/>
  <c r="T72" i="7"/>
  <c r="T75" i="6"/>
  <c r="R27" i="47"/>
  <c r="R46" i="27"/>
  <c r="R55" i="25"/>
  <c r="R55" i="26"/>
  <c r="R55" i="24"/>
  <c r="R55" i="23"/>
  <c r="R55" i="22"/>
  <c r="R55" i="21"/>
  <c r="R55" i="20"/>
  <c r="R55" i="19"/>
  <c r="R55" i="8"/>
  <c r="R72" i="7"/>
  <c r="R75" i="6"/>
  <c r="P27" i="47"/>
  <c r="P46" i="27"/>
  <c r="P55" i="25"/>
  <c r="P55" i="26"/>
  <c r="P55" i="24"/>
  <c r="P55" i="23"/>
  <c r="P55" i="22"/>
  <c r="P55" i="21"/>
  <c r="P55" i="20"/>
  <c r="P55" i="19"/>
  <c r="P55" i="8"/>
  <c r="P72" i="7"/>
  <c r="P75" i="6"/>
  <c r="AO56" i="5"/>
  <c r="AO67" i="4"/>
  <c r="AK56" i="5"/>
  <c r="AK67" i="4"/>
  <c r="AG56" i="5"/>
  <c r="AG67" i="4"/>
  <c r="AC56" i="5"/>
  <c r="AC67" i="4"/>
  <c r="AA56" i="5"/>
  <c r="AA67" i="4"/>
  <c r="Y56" i="5"/>
  <c r="Y67" i="4"/>
  <c r="W56" i="5"/>
  <c r="W67" i="4"/>
  <c r="U56" i="5"/>
  <c r="U67" i="4"/>
  <c r="S56" i="5"/>
  <c r="S67" i="4"/>
  <c r="Q56" i="5"/>
  <c r="Q67" i="4"/>
  <c r="O56" i="5"/>
  <c r="O67" i="4"/>
  <c r="AM56" i="5"/>
  <c r="AM67" i="4"/>
  <c r="AI56" i="5"/>
  <c r="AI67" i="4"/>
  <c r="AE56" i="5"/>
  <c r="AE67" i="4"/>
  <c r="AP56" i="5"/>
  <c r="AP67" i="4"/>
  <c r="AN56" i="5"/>
  <c r="AN67" i="4"/>
  <c r="AL56" i="5"/>
  <c r="AL67" i="4"/>
  <c r="AJ56" i="5"/>
  <c r="AJ67" i="4"/>
  <c r="AH56" i="5"/>
  <c r="AH67" i="4"/>
  <c r="AF56" i="5"/>
  <c r="AF67" i="4"/>
  <c r="AD56" i="5"/>
  <c r="AD67" i="4"/>
  <c r="AB56" i="5"/>
  <c r="AB67" i="4"/>
  <c r="Z56" i="5"/>
  <c r="Z67" i="4"/>
  <c r="X56" i="5"/>
  <c r="X67" i="4"/>
  <c r="V56" i="5"/>
  <c r="V67" i="4"/>
  <c r="T56" i="5"/>
  <c r="T67" i="4"/>
  <c r="R56" i="5"/>
  <c r="R67" i="4"/>
  <c r="P56" i="5"/>
  <c r="P67" i="4"/>
  <c r="AM25" i="48"/>
  <c r="AM23" s="1"/>
  <c r="AM31" i="47"/>
  <c r="AM29" s="1"/>
  <c r="AI25" i="48"/>
  <c r="AI23" s="1"/>
  <c r="AI31" i="47"/>
  <c r="AI29" s="1"/>
  <c r="AE31"/>
  <c r="AE29" s="1"/>
  <c r="AO25" i="48"/>
  <c r="AO23" s="1"/>
  <c r="AO31" i="47"/>
  <c r="AO29" s="1"/>
  <c r="AK25" i="48"/>
  <c r="AK23" s="1"/>
  <c r="AK31" i="47"/>
  <c r="AK29" s="1"/>
  <c r="AG31"/>
  <c r="AG29" s="1"/>
  <c r="AP25" i="48"/>
  <c r="AP23" s="1"/>
  <c r="AP31" i="47"/>
  <c r="AP29" s="1"/>
  <c r="AN25" i="48"/>
  <c r="AN23" s="1"/>
  <c r="AN31" i="47"/>
  <c r="AN29" s="1"/>
  <c r="AL25" i="48"/>
  <c r="AL23" s="1"/>
  <c r="AL31" i="47"/>
  <c r="AL29" s="1"/>
  <c r="AJ25" i="48"/>
  <c r="AJ23" s="1"/>
  <c r="AJ31" i="47"/>
  <c r="AJ29" s="1"/>
  <c r="AH25" i="48"/>
  <c r="AH23" s="1"/>
  <c r="AH31" i="47"/>
  <c r="AH29" s="1"/>
  <c r="AF31"/>
  <c r="AF29" s="1"/>
  <c r="AQ44" i="21"/>
  <c r="AT44" s="1"/>
  <c r="AT22"/>
  <c r="M106"/>
  <c r="AT40"/>
  <c r="AE106"/>
  <c r="AT42"/>
  <c r="AG106"/>
  <c r="AT13"/>
  <c r="D106"/>
  <c r="AT15"/>
  <c r="F106"/>
  <c r="AT17"/>
  <c r="H106"/>
  <c r="AT19"/>
  <c r="J106"/>
  <c r="AT21"/>
  <c r="L106"/>
  <c r="AT23"/>
  <c r="N106"/>
  <c r="AT25"/>
  <c r="P106"/>
  <c r="AT29"/>
  <c r="T106"/>
  <c r="AT31"/>
  <c r="V106"/>
  <c r="AT33"/>
  <c r="X106"/>
  <c r="AT35"/>
  <c r="Z106"/>
  <c r="AT37"/>
  <c r="AB106"/>
  <c r="AT39"/>
  <c r="AD106"/>
  <c r="AT41"/>
  <c r="AF106"/>
  <c r="AT43"/>
  <c r="AH106"/>
  <c r="CI7" i="3"/>
  <c r="AT14" i="21"/>
  <c r="E106"/>
  <c r="AT16"/>
  <c r="G106"/>
  <c r="AT18"/>
  <c r="I106"/>
  <c r="AT20"/>
  <c r="K106"/>
  <c r="AT24"/>
  <c r="O106"/>
  <c r="AT26"/>
  <c r="Q106"/>
  <c r="AT28"/>
  <c r="S106"/>
  <c r="AT30"/>
  <c r="U106"/>
  <c r="AT32"/>
  <c r="W106"/>
  <c r="AT34"/>
  <c r="Y106"/>
  <c r="AT36"/>
  <c r="AA106"/>
  <c r="AT38"/>
  <c r="AC106"/>
  <c r="AT27"/>
  <c r="R106"/>
  <c r="AT12"/>
  <c r="C106"/>
  <c r="CI162" i="3"/>
  <c r="AO61" i="35"/>
  <c r="AO59" s="1"/>
  <c r="AO76" i="32"/>
  <c r="AO74" s="1"/>
  <c r="AO79" i="31"/>
  <c r="AO77" s="1"/>
  <c r="AO60" i="30"/>
  <c r="AO58" s="1"/>
  <c r="AO71" i="29"/>
  <c r="AO69" s="1"/>
  <c r="AO57" i="24"/>
  <c r="AO59" i="23"/>
  <c r="AO57" s="1"/>
  <c r="AO59" i="19"/>
  <c r="AO57" s="1"/>
  <c r="AO50" i="27"/>
  <c r="AO48" s="1"/>
  <c r="AO59" i="25"/>
  <c r="AO57" s="1"/>
  <c r="AO59" i="22"/>
  <c r="AO57" s="1"/>
  <c r="AO59" i="21"/>
  <c r="AO57" s="1"/>
  <c r="AO59" i="20"/>
  <c r="AO57" s="1"/>
  <c r="AM61" i="35"/>
  <c r="AM59" s="1"/>
  <c r="AM76" i="32"/>
  <c r="AM74" s="1"/>
  <c r="AM79" i="31"/>
  <c r="AM77" s="1"/>
  <c r="AM60" i="30"/>
  <c r="AM58" s="1"/>
  <c r="AM71" i="29"/>
  <c r="AM69" s="1"/>
  <c r="AM59" i="23"/>
  <c r="AM57" s="1"/>
  <c r="AM59" i="19"/>
  <c r="AM57" s="1"/>
  <c r="AM50" i="27"/>
  <c r="AM48" s="1"/>
  <c r="AM57" i="26"/>
  <c r="AM59" i="25"/>
  <c r="AM57" s="1"/>
  <c r="AM59" i="22"/>
  <c r="AM57" s="1"/>
  <c r="AM59" i="21"/>
  <c r="AM57" s="1"/>
  <c r="AM59" i="20"/>
  <c r="AM57" s="1"/>
  <c r="AK61" i="35"/>
  <c r="AK59" s="1"/>
  <c r="AK76" i="32"/>
  <c r="AK74" s="1"/>
  <c r="AK79" i="31"/>
  <c r="AK77" s="1"/>
  <c r="AK60" i="30"/>
  <c r="AK58" s="1"/>
  <c r="AK71" i="29"/>
  <c r="AK69" s="1"/>
  <c r="AK59" i="23"/>
  <c r="AK57" s="1"/>
  <c r="AK59" i="19"/>
  <c r="AK57" s="1"/>
  <c r="AK50" i="27"/>
  <c r="AK48" s="1"/>
  <c r="AK59" i="25"/>
  <c r="AK57" s="1"/>
  <c r="AK59" i="22"/>
  <c r="AK57" s="1"/>
  <c r="AK59" i="21"/>
  <c r="AK57" s="1"/>
  <c r="AK59" i="20"/>
  <c r="AK57" s="1"/>
  <c r="AI61" i="35"/>
  <c r="AI59" s="1"/>
  <c r="AI76" i="32"/>
  <c r="AI74" s="1"/>
  <c r="AI79" i="31"/>
  <c r="AI77" s="1"/>
  <c r="AI60" i="30"/>
  <c r="AI58" s="1"/>
  <c r="AI71" i="29"/>
  <c r="AI69" s="1"/>
  <c r="AI59" i="23"/>
  <c r="AI57" s="1"/>
  <c r="AI59" i="19"/>
  <c r="AI57" s="1"/>
  <c r="AI50" i="27"/>
  <c r="AI48" s="1"/>
  <c r="AI59" i="25"/>
  <c r="AI57" s="1"/>
  <c r="AI59" i="22"/>
  <c r="AI57" s="1"/>
  <c r="AI59" i="21"/>
  <c r="AI57" s="1"/>
  <c r="AI59" i="20"/>
  <c r="AI57" s="1"/>
  <c r="AG59" i="23"/>
  <c r="AG57" s="1"/>
  <c r="AG59" i="19"/>
  <c r="AG57" s="1"/>
  <c r="AG57" i="26"/>
  <c r="AG59" i="25"/>
  <c r="AG57" s="1"/>
  <c r="AG59" i="22"/>
  <c r="AG57" s="1"/>
  <c r="AG59" i="21"/>
  <c r="AG57" s="1"/>
  <c r="AG59" i="20"/>
  <c r="AG57" s="1"/>
  <c r="AE59" i="23"/>
  <c r="AE57" s="1"/>
  <c r="AE59" i="19"/>
  <c r="AE57" s="1"/>
  <c r="AE50" i="27"/>
  <c r="AE48" s="1"/>
  <c r="AE59" i="25"/>
  <c r="AE57" s="1"/>
  <c r="AE59" i="22"/>
  <c r="AE57" s="1"/>
  <c r="AE59" i="21"/>
  <c r="AE57" s="1"/>
  <c r="AE59" i="20"/>
  <c r="AE57" s="1"/>
  <c r="AC59" i="23"/>
  <c r="AC59" i="25"/>
  <c r="AC59" i="22"/>
  <c r="AC59" i="21"/>
  <c r="AA59" i="23"/>
  <c r="AA50" i="27"/>
  <c r="AA59" i="25"/>
  <c r="AA59" i="22"/>
  <c r="AA59" i="21"/>
  <c r="Y59" i="23"/>
  <c r="Y59" i="25"/>
  <c r="Y59" i="22"/>
  <c r="Y59" i="21"/>
  <c r="W59" i="23"/>
  <c r="W50" i="27"/>
  <c r="W59" i="25"/>
  <c r="W59" i="22"/>
  <c r="W59" i="21"/>
  <c r="U59" i="23"/>
  <c r="U59" i="25"/>
  <c r="U59" i="22"/>
  <c r="U59" i="21"/>
  <c r="S59" i="23"/>
  <c r="S50" i="27"/>
  <c r="S59" i="25"/>
  <c r="S59" i="22"/>
  <c r="S59" i="21"/>
  <c r="Q59" i="23"/>
  <c r="Q59" i="25"/>
  <c r="Q59" i="22"/>
  <c r="Q59" i="21"/>
  <c r="O59" i="23"/>
  <c r="O50" i="27"/>
  <c r="O59" i="25"/>
  <c r="O59" i="22"/>
  <c r="O59" i="21"/>
  <c r="AP61" i="35"/>
  <c r="AP59" s="1"/>
  <c r="AP76" i="32"/>
  <c r="AP79" i="31"/>
  <c r="AP60" i="30"/>
  <c r="AP71" i="29"/>
  <c r="AP50" i="27"/>
  <c r="AP48" s="1"/>
  <c r="AP59" i="25"/>
  <c r="AP57" s="1"/>
  <c r="AP59" i="22"/>
  <c r="AP57" s="1"/>
  <c r="AP59" i="21"/>
  <c r="AP57" s="1"/>
  <c r="AP59" i="20"/>
  <c r="AP57" s="1"/>
  <c r="AP57" i="24"/>
  <c r="AP59" i="23"/>
  <c r="AP57" s="1"/>
  <c r="AP59" i="19"/>
  <c r="AP57" s="1"/>
  <c r="AN61" i="35"/>
  <c r="AN59" s="1"/>
  <c r="AN76" i="32"/>
  <c r="AN74" s="1"/>
  <c r="AN79" i="31"/>
  <c r="AN77" s="1"/>
  <c r="AN60" i="30"/>
  <c r="AN58" s="1"/>
  <c r="AN71" i="29"/>
  <c r="AN69" s="1"/>
  <c r="AN57" i="26"/>
  <c r="AN59" i="25"/>
  <c r="AN57" s="1"/>
  <c r="AN59" i="22"/>
  <c r="AN57" s="1"/>
  <c r="AN59" i="21"/>
  <c r="AN57" s="1"/>
  <c r="AN59" i="20"/>
  <c r="AN57" s="1"/>
  <c r="AN59" i="23"/>
  <c r="AN57" s="1"/>
  <c r="AN59" i="19"/>
  <c r="AN57" s="1"/>
  <c r="AL61" i="35"/>
  <c r="AL59" s="1"/>
  <c r="AL76" i="32"/>
  <c r="AL74" s="1"/>
  <c r="AL79" i="31"/>
  <c r="AL77" s="1"/>
  <c r="AL60" i="30"/>
  <c r="AL58" s="1"/>
  <c r="AL71" i="29"/>
  <c r="AL69" s="1"/>
  <c r="AL50" i="27"/>
  <c r="AL48" s="1"/>
  <c r="AL59" i="25"/>
  <c r="AL57" s="1"/>
  <c r="AL59" i="22"/>
  <c r="AL57" s="1"/>
  <c r="AL59" i="21"/>
  <c r="AL57" s="1"/>
  <c r="AL59" i="20"/>
  <c r="AL57" s="1"/>
  <c r="AL59" i="23"/>
  <c r="AL57" s="1"/>
  <c r="AL59" i="19"/>
  <c r="AL57" s="1"/>
  <c r="AJ61" i="35"/>
  <c r="AJ59" s="1"/>
  <c r="AJ76" i="32"/>
  <c r="AJ74" s="1"/>
  <c r="AJ79" i="31"/>
  <c r="AJ77" s="1"/>
  <c r="AJ60" i="30"/>
  <c r="AJ58" s="1"/>
  <c r="AJ71" i="29"/>
  <c r="AJ69" s="1"/>
  <c r="AJ59" i="25"/>
  <c r="AJ57" s="1"/>
  <c r="AJ59" i="22"/>
  <c r="AJ57" s="1"/>
  <c r="AJ59" i="21"/>
  <c r="AJ57" s="1"/>
  <c r="AJ59" i="20"/>
  <c r="AJ57" s="1"/>
  <c r="AJ59" i="23"/>
  <c r="AJ57" s="1"/>
  <c r="AJ59" i="19"/>
  <c r="AJ57" s="1"/>
  <c r="AH61" i="35"/>
  <c r="AH59" s="1"/>
  <c r="AH76" i="32"/>
  <c r="AH74" s="1"/>
  <c r="AH79" i="31"/>
  <c r="AH77" s="1"/>
  <c r="AH60" i="30"/>
  <c r="AH58" s="1"/>
  <c r="AH71" i="29"/>
  <c r="AH69" s="1"/>
  <c r="AH50" i="27"/>
  <c r="AH48" s="1"/>
  <c r="AH59" i="25"/>
  <c r="AH57" s="1"/>
  <c r="AH59" i="22"/>
  <c r="AH57" s="1"/>
  <c r="AH59" i="21"/>
  <c r="AH57" s="1"/>
  <c r="AH59" i="20"/>
  <c r="AH57" s="1"/>
  <c r="AH57" i="24"/>
  <c r="AH59" i="23"/>
  <c r="AH57" s="1"/>
  <c r="AH59" i="19"/>
  <c r="AH57" s="1"/>
  <c r="AF50" i="27"/>
  <c r="AF48" s="1"/>
  <c r="AF57" i="26"/>
  <c r="AF59" i="25"/>
  <c r="AF57" s="1"/>
  <c r="AF59" i="22"/>
  <c r="AF57" s="1"/>
  <c r="AF59" i="21"/>
  <c r="AF57" s="1"/>
  <c r="AF59" i="20"/>
  <c r="AF57" s="1"/>
  <c r="AF59" i="23"/>
  <c r="AF57" s="1"/>
  <c r="AF59" i="19"/>
  <c r="AF57" s="1"/>
  <c r="AD50" i="27"/>
  <c r="AD59" i="25"/>
  <c r="AD59" i="22"/>
  <c r="AD59" i="21"/>
  <c r="AD59" i="23"/>
  <c r="AB50" i="27"/>
  <c r="AB59" i="25"/>
  <c r="AB59" i="22"/>
  <c r="AB59" i="21"/>
  <c r="AB59" i="23"/>
  <c r="Z50" i="27"/>
  <c r="Z59" i="25"/>
  <c r="Z59" i="22"/>
  <c r="Z59" i="21"/>
  <c r="Z59" i="23"/>
  <c r="X50" i="27"/>
  <c r="X59" i="25"/>
  <c r="X59" i="22"/>
  <c r="X59" i="21"/>
  <c r="X59" i="23"/>
  <c r="V50" i="27"/>
  <c r="V59" i="25"/>
  <c r="V59" i="22"/>
  <c r="V59" i="21"/>
  <c r="V59" i="23"/>
  <c r="T50" i="27"/>
  <c r="T59" i="25"/>
  <c r="T59" i="22"/>
  <c r="T59" i="21"/>
  <c r="T59" i="23"/>
  <c r="R50" i="27"/>
  <c r="R59" i="25"/>
  <c r="R59" i="22"/>
  <c r="R59" i="21"/>
  <c r="R59" i="23"/>
  <c r="P50" i="27"/>
  <c r="P59" i="25"/>
  <c r="P59" i="22"/>
  <c r="P59" i="21"/>
  <c r="P59" i="23"/>
  <c r="AO59" i="8"/>
  <c r="AO57" s="1"/>
  <c r="AO76" i="7"/>
  <c r="AO74" s="1"/>
  <c r="AM59" i="8"/>
  <c r="AM57" s="1"/>
  <c r="AM76" i="7"/>
  <c r="AM74" s="1"/>
  <c r="AK59" i="8"/>
  <c r="AK57" s="1"/>
  <c r="AK76" i="7"/>
  <c r="AK74" s="1"/>
  <c r="AI59" i="8"/>
  <c r="AI57" s="1"/>
  <c r="AI76" i="7"/>
  <c r="AI74" s="1"/>
  <c r="AG76"/>
  <c r="AG74" s="1"/>
  <c r="AE76"/>
  <c r="AE74" s="1"/>
  <c r="AP59" i="8"/>
  <c r="AP57" s="1"/>
  <c r="AP76" i="7"/>
  <c r="AN59" i="8"/>
  <c r="AN57" s="1"/>
  <c r="AN76" i="7"/>
  <c r="AN74" s="1"/>
  <c r="AL59" i="8"/>
  <c r="AL57" s="1"/>
  <c r="AL76" i="7"/>
  <c r="AL74" s="1"/>
  <c r="AJ59" i="8"/>
  <c r="AJ57" s="1"/>
  <c r="AJ76" i="7"/>
  <c r="AJ74" s="1"/>
  <c r="AH76"/>
  <c r="AH74" s="1"/>
  <c r="AF76"/>
  <c r="AF74" s="1"/>
  <c r="AO60" i="5"/>
  <c r="AO79" i="6"/>
  <c r="AM60" i="5"/>
  <c r="AM79" i="6"/>
  <c r="AK60" i="5"/>
  <c r="AK79" i="6"/>
  <c r="AI60" i="5"/>
  <c r="AI79" i="6"/>
  <c r="AG60" i="5"/>
  <c r="AG79" i="6"/>
  <c r="AE60" i="5"/>
  <c r="AE79" i="6"/>
  <c r="AP60" i="5"/>
  <c r="AP79" i="6"/>
  <c r="AN60" i="5"/>
  <c r="AN79" i="6"/>
  <c r="AL60" i="5"/>
  <c r="AL79" i="6"/>
  <c r="AJ60" i="5"/>
  <c r="AJ79" i="6"/>
  <c r="AH60" i="5"/>
  <c r="AH79" i="6"/>
  <c r="AF60" i="5"/>
  <c r="AF79" i="6"/>
  <c r="AK71" i="4"/>
  <c r="AM71"/>
  <c r="AO71"/>
  <c r="AL71"/>
  <c r="AN71"/>
  <c r="E72"/>
  <c r="AE104" i="21" l="1"/>
  <c r="C104"/>
  <c r="R104"/>
  <c r="AC104"/>
  <c r="AA104"/>
  <c r="Y104"/>
  <c r="W104"/>
  <c r="U104"/>
  <c r="S104"/>
  <c r="Q104"/>
  <c r="O104"/>
  <c r="K104"/>
  <c r="I104"/>
  <c r="G104"/>
  <c r="E104"/>
  <c r="AH104"/>
  <c r="AF104"/>
  <c r="AD104"/>
  <c r="AB104"/>
  <c r="Z104"/>
  <c r="X104"/>
  <c r="V104"/>
  <c r="T104"/>
  <c r="P104"/>
  <c r="N104"/>
  <c r="L104"/>
  <c r="J104"/>
  <c r="H104"/>
  <c r="F104"/>
  <c r="D104"/>
  <c r="AG104"/>
  <c r="M104"/>
  <c r="AH59" i="8"/>
  <c r="AH57" s="1"/>
  <c r="AG59"/>
  <c r="AG57" s="1"/>
  <c r="AF59"/>
  <c r="AF57" s="1"/>
  <c r="AE59"/>
  <c r="AE57" s="1"/>
  <c r="F72" i="4"/>
  <c r="C110" i="21" l="1"/>
  <c r="C111"/>
  <c r="E111"/>
  <c r="J110"/>
  <c r="Z110"/>
  <c r="I110"/>
  <c r="Y110"/>
  <c r="AB111"/>
  <c r="D110"/>
  <c r="L110"/>
  <c r="T110"/>
  <c r="AB110"/>
  <c r="AB113" s="1"/>
  <c r="K110"/>
  <c r="S110"/>
  <c r="AA110"/>
  <c r="AH111"/>
  <c r="Z111"/>
  <c r="R111"/>
  <c r="J111"/>
  <c r="AA111"/>
  <c r="S111"/>
  <c r="K111"/>
  <c r="F110"/>
  <c r="V110"/>
  <c r="E110"/>
  <c r="E113" s="1"/>
  <c r="U110"/>
  <c r="AF111"/>
  <c r="P111"/>
  <c r="H111"/>
  <c r="AG111"/>
  <c r="Y111"/>
  <c r="Q111"/>
  <c r="I111"/>
  <c r="R110"/>
  <c r="R113" s="1"/>
  <c r="AH110"/>
  <c r="Q110"/>
  <c r="Q113" s="1"/>
  <c r="AG110"/>
  <c r="T111"/>
  <c r="H110"/>
  <c r="H113" s="1"/>
  <c r="P110"/>
  <c r="P113" s="1"/>
  <c r="X110"/>
  <c r="AF110"/>
  <c r="G110"/>
  <c r="O110"/>
  <c r="W110"/>
  <c r="AE110"/>
  <c r="AD111"/>
  <c r="V111"/>
  <c r="N111"/>
  <c r="F111"/>
  <c r="AE111"/>
  <c r="W111"/>
  <c r="O111"/>
  <c r="G111"/>
  <c r="N110"/>
  <c r="N113" s="1"/>
  <c r="AD110"/>
  <c r="M110"/>
  <c r="AC110"/>
  <c r="X111"/>
  <c r="L111"/>
  <c r="D111"/>
  <c r="AC111"/>
  <c r="U111"/>
  <c r="M111"/>
  <c r="G72" i="4"/>
  <c r="AD113" i="21" l="1"/>
  <c r="AF113"/>
  <c r="C113"/>
  <c r="AG113"/>
  <c r="AH113"/>
  <c r="M113"/>
  <c r="W113"/>
  <c r="G113"/>
  <c r="X113"/>
  <c r="F113"/>
  <c r="AA113"/>
  <c r="K113"/>
  <c r="T113"/>
  <c r="D113"/>
  <c r="Y113"/>
  <c r="Z113"/>
  <c r="AC113"/>
  <c r="AE113"/>
  <c r="O113"/>
  <c r="U113"/>
  <c r="V113"/>
  <c r="S113"/>
  <c r="L113"/>
  <c r="I113"/>
  <c r="J113"/>
  <c r="H72" i="4"/>
  <c r="I72" l="1"/>
  <c r="J72" l="1"/>
  <c r="K72" l="1"/>
  <c r="L72" l="1"/>
  <c r="M72" l="1"/>
  <c r="N72" l="1"/>
  <c r="O72" l="1"/>
  <c r="P72" l="1"/>
  <c r="Q72" l="1"/>
  <c r="R72" l="1"/>
  <c r="S72" l="1"/>
  <c r="T72" l="1"/>
  <c r="U72" l="1"/>
  <c r="V72" l="1"/>
  <c r="W72" l="1"/>
  <c r="X72" l="1"/>
  <c r="Y72" l="1"/>
  <c r="Z72" l="1"/>
  <c r="AA72" l="1"/>
  <c r="AB72" l="1"/>
  <c r="AC72" l="1"/>
  <c r="AD72" l="1"/>
  <c r="AE72" l="1"/>
  <c r="AF72" l="1"/>
  <c r="AG72" l="1"/>
  <c r="AH72" l="1"/>
  <c r="AI72" l="1"/>
  <c r="AJ72" l="1"/>
  <c r="AK72" l="1"/>
  <c r="AL72" l="1"/>
  <c r="AM72" l="1"/>
  <c r="AN72" l="1"/>
  <c r="AO72" l="1"/>
  <c r="AP72" l="1"/>
  <c r="C97" l="1"/>
  <c r="C96"/>
  <c r="C95"/>
  <c r="AQ9" i="3" l="1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D70" i="4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D10" i="2"/>
  <c r="D11"/>
  <c r="D12"/>
  <c r="D13"/>
  <c r="D14"/>
  <c r="D15"/>
  <c r="D16"/>
  <c r="D17"/>
  <c r="D18"/>
  <c r="D19"/>
  <c r="D20"/>
  <c r="AE71" i="4"/>
  <c r="AF71"/>
  <c r="AG71"/>
  <c r="AH71"/>
  <c r="AI71"/>
  <c r="AJ71"/>
  <c r="AP71"/>
  <c r="G54" i="1"/>
  <c r="F54"/>
  <c r="G52"/>
  <c r="G51" s="1"/>
  <c r="F52"/>
  <c r="H51"/>
  <c r="B9" i="46" s="1"/>
  <c r="F51" i="1"/>
  <c r="AQ787" i="3" l="1"/>
  <c r="AQ780" s="1"/>
  <c r="AQ25" i="47" s="1"/>
  <c r="D20" i="46"/>
  <c r="D22"/>
  <c r="D24"/>
  <c r="D26"/>
  <c r="D28"/>
  <c r="D30"/>
  <c r="D32"/>
  <c r="D34"/>
  <c r="D36"/>
  <c r="D38"/>
  <c r="D40"/>
  <c r="D42"/>
  <c r="D44"/>
  <c r="D46"/>
  <c r="D48"/>
  <c r="D50"/>
  <c r="D52"/>
  <c r="D54"/>
  <c r="D56"/>
  <c r="D18"/>
  <c r="D19"/>
  <c r="D21"/>
  <c r="D23"/>
  <c r="D25"/>
  <c r="D27"/>
  <c r="D29"/>
  <c r="D31"/>
  <c r="D33"/>
  <c r="D35"/>
  <c r="D37"/>
  <c r="D39"/>
  <c r="D41"/>
  <c r="D43"/>
  <c r="D45"/>
  <c r="D47"/>
  <c r="D49"/>
  <c r="D51"/>
  <c r="D53"/>
  <c r="D55"/>
  <c r="D57"/>
  <c r="I63"/>
  <c r="I65"/>
  <c r="I67"/>
  <c r="I69"/>
  <c r="I71"/>
  <c r="I73"/>
  <c r="I75"/>
  <c r="I77"/>
  <c r="I79"/>
  <c r="I81"/>
  <c r="I83"/>
  <c r="I85"/>
  <c r="I87"/>
  <c r="I89"/>
  <c r="I91"/>
  <c r="I93"/>
  <c r="I95"/>
  <c r="I97"/>
  <c r="I99"/>
  <c r="I101"/>
  <c r="H64"/>
  <c r="H66"/>
  <c r="H68"/>
  <c r="H70"/>
  <c r="H72"/>
  <c r="H74"/>
  <c r="H76"/>
  <c r="H78"/>
  <c r="H80"/>
  <c r="H82"/>
  <c r="H84"/>
  <c r="H86"/>
  <c r="H88"/>
  <c r="H90"/>
  <c r="H92"/>
  <c r="H94"/>
  <c r="H96"/>
  <c r="H98"/>
  <c r="H100"/>
  <c r="G63"/>
  <c r="G65"/>
  <c r="G67"/>
  <c r="G69"/>
  <c r="G71"/>
  <c r="G73"/>
  <c r="G75"/>
  <c r="G77"/>
  <c r="G79"/>
  <c r="G81"/>
  <c r="G83"/>
  <c r="G85"/>
  <c r="G87"/>
  <c r="G89"/>
  <c r="G91"/>
  <c r="G93"/>
  <c r="G95"/>
  <c r="G97"/>
  <c r="G99"/>
  <c r="G101"/>
  <c r="F64"/>
  <c r="F66"/>
  <c r="F68"/>
  <c r="F70"/>
  <c r="F72"/>
  <c r="F74"/>
  <c r="F76"/>
  <c r="F78"/>
  <c r="F80"/>
  <c r="F82"/>
  <c r="F84"/>
  <c r="F86"/>
  <c r="F88"/>
  <c r="F90"/>
  <c r="F92"/>
  <c r="F94"/>
  <c r="F96"/>
  <c r="F98"/>
  <c r="F100"/>
  <c r="E63"/>
  <c r="E65"/>
  <c r="E67"/>
  <c r="E69"/>
  <c r="E71"/>
  <c r="E73"/>
  <c r="E75"/>
  <c r="E77"/>
  <c r="E79"/>
  <c r="E81"/>
  <c r="E83"/>
  <c r="E85"/>
  <c r="E87"/>
  <c r="E89"/>
  <c r="E91"/>
  <c r="E93"/>
  <c r="E95"/>
  <c r="E97"/>
  <c r="E99"/>
  <c r="E101"/>
  <c r="D64"/>
  <c r="D66"/>
  <c r="D68"/>
  <c r="D70"/>
  <c r="D72"/>
  <c r="D74"/>
  <c r="D76"/>
  <c r="D78"/>
  <c r="D80"/>
  <c r="D82"/>
  <c r="D84"/>
  <c r="D86"/>
  <c r="D88"/>
  <c r="D90"/>
  <c r="D92"/>
  <c r="D94"/>
  <c r="D96"/>
  <c r="D98"/>
  <c r="D100"/>
  <c r="C63"/>
  <c r="C65"/>
  <c r="C67"/>
  <c r="C69"/>
  <c r="C71"/>
  <c r="C73"/>
  <c r="C75"/>
  <c r="C77"/>
  <c r="C79"/>
  <c r="C81"/>
  <c r="C83"/>
  <c r="C85"/>
  <c r="C87"/>
  <c r="C89"/>
  <c r="C91"/>
  <c r="C93"/>
  <c r="C95"/>
  <c r="C97"/>
  <c r="C99"/>
  <c r="C101"/>
  <c r="I20"/>
  <c r="I22"/>
  <c r="I24"/>
  <c r="I26"/>
  <c r="I28"/>
  <c r="I30"/>
  <c r="I32"/>
  <c r="I34"/>
  <c r="I36"/>
  <c r="I38"/>
  <c r="I40"/>
  <c r="I42"/>
  <c r="I44"/>
  <c r="I46"/>
  <c r="I48"/>
  <c r="I50"/>
  <c r="I52"/>
  <c r="I54"/>
  <c r="I56"/>
  <c r="H19"/>
  <c r="H21"/>
  <c r="H23"/>
  <c r="H25"/>
  <c r="H27"/>
  <c r="H29"/>
  <c r="H31"/>
  <c r="H33"/>
  <c r="H35"/>
  <c r="H37"/>
  <c r="H39"/>
  <c r="H41"/>
  <c r="H43"/>
  <c r="H45"/>
  <c r="H47"/>
  <c r="H49"/>
  <c r="H51"/>
  <c r="H53"/>
  <c r="H55"/>
  <c r="H57"/>
  <c r="G20"/>
  <c r="G22"/>
  <c r="G24"/>
  <c r="G26"/>
  <c r="G28"/>
  <c r="G30"/>
  <c r="G32"/>
  <c r="G34"/>
  <c r="G36"/>
  <c r="G38"/>
  <c r="G40"/>
  <c r="G42"/>
  <c r="G44"/>
  <c r="G46"/>
  <c r="G48"/>
  <c r="G50"/>
  <c r="G52"/>
  <c r="G54"/>
  <c r="G56"/>
  <c r="F19"/>
  <c r="F21"/>
  <c r="F23"/>
  <c r="F25"/>
  <c r="F27"/>
  <c r="F29"/>
  <c r="F31"/>
  <c r="F33"/>
  <c r="F35"/>
  <c r="F37"/>
  <c r="F39"/>
  <c r="F41"/>
  <c r="F43"/>
  <c r="F45"/>
  <c r="F47"/>
  <c r="F49"/>
  <c r="F51"/>
  <c r="F53"/>
  <c r="F55"/>
  <c r="F57"/>
  <c r="E20"/>
  <c r="E22"/>
  <c r="E24"/>
  <c r="E26"/>
  <c r="E28"/>
  <c r="E30"/>
  <c r="E32"/>
  <c r="E34"/>
  <c r="E36"/>
  <c r="E38"/>
  <c r="E40"/>
  <c r="E42"/>
  <c r="E44"/>
  <c r="E46"/>
  <c r="E48"/>
  <c r="E50"/>
  <c r="E52"/>
  <c r="E54"/>
  <c r="E56"/>
  <c r="C19"/>
  <c r="C21"/>
  <c r="I64"/>
  <c r="I66"/>
  <c r="I68"/>
  <c r="I70"/>
  <c r="I72"/>
  <c r="I74"/>
  <c r="I76"/>
  <c r="I78"/>
  <c r="I80"/>
  <c r="I82"/>
  <c r="I84"/>
  <c r="I86"/>
  <c r="I88"/>
  <c r="I90"/>
  <c r="I92"/>
  <c r="I94"/>
  <c r="I96"/>
  <c r="I98"/>
  <c r="I100"/>
  <c r="H63"/>
  <c r="H65"/>
  <c r="H67"/>
  <c r="H69"/>
  <c r="H71"/>
  <c r="H73"/>
  <c r="H75"/>
  <c r="H77"/>
  <c r="H79"/>
  <c r="H81"/>
  <c r="H83"/>
  <c r="H85"/>
  <c r="H87"/>
  <c r="H89"/>
  <c r="H91"/>
  <c r="H93"/>
  <c r="H95"/>
  <c r="H97"/>
  <c r="H99"/>
  <c r="H101"/>
  <c r="G64"/>
  <c r="G66"/>
  <c r="G68"/>
  <c r="G70"/>
  <c r="G72"/>
  <c r="G74"/>
  <c r="G76"/>
  <c r="G78"/>
  <c r="G80"/>
  <c r="G82"/>
  <c r="G84"/>
  <c r="G86"/>
  <c r="G88"/>
  <c r="G90"/>
  <c r="G92"/>
  <c r="G94"/>
  <c r="G96"/>
  <c r="G98"/>
  <c r="G100"/>
  <c r="F63"/>
  <c r="F65"/>
  <c r="F67"/>
  <c r="F69"/>
  <c r="F71"/>
  <c r="F73"/>
  <c r="F75"/>
  <c r="F77"/>
  <c r="F79"/>
  <c r="F81"/>
  <c r="F83"/>
  <c r="F85"/>
  <c r="F87"/>
  <c r="F89"/>
  <c r="F91"/>
  <c r="F93"/>
  <c r="F95"/>
  <c r="F97"/>
  <c r="F99"/>
  <c r="F101"/>
  <c r="E64"/>
  <c r="E66"/>
  <c r="E68"/>
  <c r="E70"/>
  <c r="E72"/>
  <c r="E74"/>
  <c r="E76"/>
  <c r="E78"/>
  <c r="E80"/>
  <c r="E82"/>
  <c r="E84"/>
  <c r="E86"/>
  <c r="E88"/>
  <c r="E90"/>
  <c r="E92"/>
  <c r="E94"/>
  <c r="E96"/>
  <c r="E98"/>
  <c r="E100"/>
  <c r="D63"/>
  <c r="D65"/>
  <c r="D67"/>
  <c r="D69"/>
  <c r="D71"/>
  <c r="D73"/>
  <c r="D75"/>
  <c r="D77"/>
  <c r="D79"/>
  <c r="D81"/>
  <c r="D83"/>
  <c r="D85"/>
  <c r="D87"/>
  <c r="D89"/>
  <c r="D91"/>
  <c r="D93"/>
  <c r="D95"/>
  <c r="D97"/>
  <c r="D99"/>
  <c r="D101"/>
  <c r="C64"/>
  <c r="C66"/>
  <c r="C68"/>
  <c r="C70"/>
  <c r="C72"/>
  <c r="C74"/>
  <c r="C76"/>
  <c r="C78"/>
  <c r="C80"/>
  <c r="C82"/>
  <c r="C84"/>
  <c r="C86"/>
  <c r="C88"/>
  <c r="C90"/>
  <c r="C92"/>
  <c r="C94"/>
  <c r="C96"/>
  <c r="C98"/>
  <c r="C100"/>
  <c r="I19"/>
  <c r="I21"/>
  <c r="I23"/>
  <c r="I25"/>
  <c r="I27"/>
  <c r="I29"/>
  <c r="I31"/>
  <c r="I33"/>
  <c r="I35"/>
  <c r="I37"/>
  <c r="I39"/>
  <c r="I41"/>
  <c r="I43"/>
  <c r="I45"/>
  <c r="I47"/>
  <c r="I49"/>
  <c r="I51"/>
  <c r="I53"/>
  <c r="I55"/>
  <c r="I57"/>
  <c r="H20"/>
  <c r="H22"/>
  <c r="H24"/>
  <c r="H26"/>
  <c r="H28"/>
  <c r="H30"/>
  <c r="H32"/>
  <c r="H34"/>
  <c r="H36"/>
  <c r="H38"/>
  <c r="H40"/>
  <c r="H42"/>
  <c r="H44"/>
  <c r="H46"/>
  <c r="H48"/>
  <c r="H50"/>
  <c r="H52"/>
  <c r="H54"/>
  <c r="H56"/>
  <c r="G19"/>
  <c r="G21"/>
  <c r="G23"/>
  <c r="G25"/>
  <c r="G27"/>
  <c r="G29"/>
  <c r="G31"/>
  <c r="G33"/>
  <c r="G35"/>
  <c r="G37"/>
  <c r="G39"/>
  <c r="G41"/>
  <c r="G43"/>
  <c r="G45"/>
  <c r="G47"/>
  <c r="G49"/>
  <c r="G51"/>
  <c r="G53"/>
  <c r="G55"/>
  <c r="G57"/>
  <c r="F20"/>
  <c r="F22"/>
  <c r="F24"/>
  <c r="F26"/>
  <c r="F28"/>
  <c r="F30"/>
  <c r="F32"/>
  <c r="F34"/>
  <c r="F36"/>
  <c r="F38"/>
  <c r="F40"/>
  <c r="F42"/>
  <c r="F44"/>
  <c r="F46"/>
  <c r="F48"/>
  <c r="F50"/>
  <c r="F52"/>
  <c r="F54"/>
  <c r="F56"/>
  <c r="E19"/>
  <c r="E21"/>
  <c r="E23"/>
  <c r="E25"/>
  <c r="E27"/>
  <c r="E29"/>
  <c r="E31"/>
  <c r="E33"/>
  <c r="E35"/>
  <c r="E37"/>
  <c r="E39"/>
  <c r="E41"/>
  <c r="E43"/>
  <c r="E45"/>
  <c r="E47"/>
  <c r="E49"/>
  <c r="E51"/>
  <c r="E53"/>
  <c r="E55"/>
  <c r="E57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23"/>
  <c r="C25"/>
  <c r="C27"/>
  <c r="C29"/>
  <c r="C31"/>
  <c r="C33"/>
  <c r="C35"/>
  <c r="C37"/>
  <c r="C39"/>
  <c r="C41"/>
  <c r="C43"/>
  <c r="C45"/>
  <c r="C47"/>
  <c r="C49"/>
  <c r="C51"/>
  <c r="C53"/>
  <c r="C55"/>
  <c r="C57"/>
  <c r="C56"/>
  <c r="E13" i="39"/>
  <c r="E13" i="41" s="1"/>
  <c r="H13" i="39"/>
  <c r="K13"/>
  <c r="N13"/>
  <c r="R13"/>
  <c r="T13"/>
  <c r="T13" i="41" s="1"/>
  <c r="AA13" i="39"/>
  <c r="AA13" i="41" s="1"/>
  <c r="AC13" i="39"/>
  <c r="AG13"/>
  <c r="AI13"/>
  <c r="AK13"/>
  <c r="AM13"/>
  <c r="AO13"/>
  <c r="E14"/>
  <c r="E14" i="41" s="1"/>
  <c r="K14" i="39"/>
  <c r="K14" i="41" s="1"/>
  <c r="R14" i="39"/>
  <c r="R14" i="41" s="1"/>
  <c r="T14" i="39"/>
  <c r="T14" i="41" s="1"/>
  <c r="AB14" i="39"/>
  <c r="AB14" i="41" s="1"/>
  <c r="AG14" i="39"/>
  <c r="AG14" i="41" s="1"/>
  <c r="AI14" i="39"/>
  <c r="AI14" i="41" s="1"/>
  <c r="AK14" i="39"/>
  <c r="AK14" i="41" s="1"/>
  <c r="AM14" i="39"/>
  <c r="AM14" i="41" s="1"/>
  <c r="AO14" i="39"/>
  <c r="AO14" i="41" s="1"/>
  <c r="E15" i="39"/>
  <c r="E15" i="41" s="1"/>
  <c r="I15" i="39"/>
  <c r="I15" i="41" s="1"/>
  <c r="L15" i="39"/>
  <c r="L15" i="41" s="1"/>
  <c r="R15" i="39"/>
  <c r="R15" i="41" s="1"/>
  <c r="T15" i="39"/>
  <c r="T15" i="41" s="1"/>
  <c r="AC15" i="39"/>
  <c r="AC15" i="41" s="1"/>
  <c r="AH15" i="39"/>
  <c r="AH15" i="41" s="1"/>
  <c r="AJ15" i="39"/>
  <c r="AJ15" i="41" s="1"/>
  <c r="AL15" i="39"/>
  <c r="AL15" i="41" s="1"/>
  <c r="AN15" i="39"/>
  <c r="AN15" i="41" s="1"/>
  <c r="AP15" i="39"/>
  <c r="AP15" i="41" s="1"/>
  <c r="E16" i="39"/>
  <c r="E16" i="41" s="1"/>
  <c r="H16" i="39"/>
  <c r="H16" i="41" s="1"/>
  <c r="K16" i="39"/>
  <c r="K16" i="41" s="1"/>
  <c r="N16" i="39"/>
  <c r="N16" i="41" s="1"/>
  <c r="R16" i="39"/>
  <c r="R16" i="41" s="1"/>
  <c r="Z16" i="39"/>
  <c r="Z16" i="41" s="1"/>
  <c r="AB16" i="39"/>
  <c r="AB16" i="41" s="1"/>
  <c r="AD16" i="39"/>
  <c r="AD16" i="41" s="1"/>
  <c r="AH16" i="39"/>
  <c r="AH16" i="41" s="1"/>
  <c r="AJ16" i="39"/>
  <c r="AJ16" i="41" s="1"/>
  <c r="AL16" i="39"/>
  <c r="AL16" i="41" s="1"/>
  <c r="AN16" i="39"/>
  <c r="AN16" i="41" s="1"/>
  <c r="AP16" i="39"/>
  <c r="AP16" i="41" s="1"/>
  <c r="F17" i="39"/>
  <c r="F17" i="41" s="1"/>
  <c r="I17" i="39"/>
  <c r="I17" i="41" s="1"/>
  <c r="L17" i="39"/>
  <c r="L17" i="41" s="1"/>
  <c r="R17" i="39"/>
  <c r="R17" i="41" s="1"/>
  <c r="T17" i="39"/>
  <c r="T17" i="41" s="1"/>
  <c r="V17" i="39"/>
  <c r="V17" i="41" s="1"/>
  <c r="AC17" i="39"/>
  <c r="AC17" i="41" s="1"/>
  <c r="AF17" i="39"/>
  <c r="AF17" i="41" s="1"/>
  <c r="AH17" i="39"/>
  <c r="AH17" i="41" s="1"/>
  <c r="AJ17" i="39"/>
  <c r="AJ17" i="41" s="1"/>
  <c r="AL17" i="39"/>
  <c r="AL17" i="41" s="1"/>
  <c r="AN17" i="39"/>
  <c r="AN17" i="41" s="1"/>
  <c r="AP17" i="39"/>
  <c r="AP17" i="41" s="1"/>
  <c r="E18" i="39"/>
  <c r="E18" i="41" s="1"/>
  <c r="G18" i="39"/>
  <c r="G18" i="41" s="1"/>
  <c r="I18" i="39"/>
  <c r="I18" i="41" s="1"/>
  <c r="K18" i="39"/>
  <c r="K18" i="41" s="1"/>
  <c r="M18" i="39"/>
  <c r="M18" i="41" s="1"/>
  <c r="O18" i="39"/>
  <c r="O18" i="41" s="1"/>
  <c r="Q18" i="39"/>
  <c r="Q18" i="41" s="1"/>
  <c r="S18" i="39"/>
  <c r="S18" i="41" s="1"/>
  <c r="U18" i="39"/>
  <c r="U18" i="41" s="1"/>
  <c r="W18" i="39"/>
  <c r="W18" i="41" s="1"/>
  <c r="Y18" i="39"/>
  <c r="Y18" i="41" s="1"/>
  <c r="AA18" i="39"/>
  <c r="AA18" i="41" s="1"/>
  <c r="AC18" i="39"/>
  <c r="AC18" i="41" s="1"/>
  <c r="AE18" i="39"/>
  <c r="AE18" i="41" s="1"/>
  <c r="AG18" i="39"/>
  <c r="AG18" i="41" s="1"/>
  <c r="AI18" i="39"/>
  <c r="AI18" i="41" s="1"/>
  <c r="AK18" i="39"/>
  <c r="AK18" i="41" s="1"/>
  <c r="AM18" i="39"/>
  <c r="AM18" i="41" s="1"/>
  <c r="AO18" i="39"/>
  <c r="AO18" i="41" s="1"/>
  <c r="D19" i="39"/>
  <c r="D19" i="41" s="1"/>
  <c r="F19" i="39"/>
  <c r="F19" i="41" s="1"/>
  <c r="H19" i="39"/>
  <c r="H19" i="41" s="1"/>
  <c r="K19" i="39"/>
  <c r="K19" i="41" s="1"/>
  <c r="N19" i="39"/>
  <c r="N19" i="41" s="1"/>
  <c r="R19" i="39"/>
  <c r="R19" i="41" s="1"/>
  <c r="T19" i="39"/>
  <c r="T19" i="41" s="1"/>
  <c r="Y19" i="39"/>
  <c r="Y19" i="41" s="1"/>
  <c r="AC19" i="39"/>
  <c r="AC19" i="41" s="1"/>
  <c r="AG19" i="39"/>
  <c r="AG19" i="41" s="1"/>
  <c r="AI19" i="39"/>
  <c r="AI19" i="41" s="1"/>
  <c r="AK19" i="39"/>
  <c r="AK19" i="41" s="1"/>
  <c r="AM19" i="39"/>
  <c r="AM19" i="41" s="1"/>
  <c r="AO19" i="39"/>
  <c r="AO19" i="41" s="1"/>
  <c r="D20" i="39"/>
  <c r="D20" i="41" s="1"/>
  <c r="F20" i="39"/>
  <c r="F20" i="41" s="1"/>
  <c r="J20" i="39"/>
  <c r="J20" i="41" s="1"/>
  <c r="L20" i="39"/>
  <c r="L20" i="41" s="1"/>
  <c r="N20" i="39"/>
  <c r="N20" i="41" s="1"/>
  <c r="R20" i="39"/>
  <c r="R20" i="41" s="1"/>
  <c r="U20" i="39"/>
  <c r="U20" i="41" s="1"/>
  <c r="W20" i="39"/>
  <c r="W20" i="41" s="1"/>
  <c r="Y20" i="39"/>
  <c r="Y20" i="41" s="1"/>
  <c r="AB20" i="39"/>
  <c r="AB20" i="41" s="1"/>
  <c r="AD20" i="39"/>
  <c r="AD20" i="41" s="1"/>
  <c r="AF20" i="39"/>
  <c r="AF20" i="41" s="1"/>
  <c r="AH20" i="39"/>
  <c r="AH20" i="41" s="1"/>
  <c r="AJ20" i="39"/>
  <c r="AJ20" i="41" s="1"/>
  <c r="AL20" i="39"/>
  <c r="AL20" i="41" s="1"/>
  <c r="AN20" i="39"/>
  <c r="AN20" i="41" s="1"/>
  <c r="AP20" i="39"/>
  <c r="AP20" i="41" s="1"/>
  <c r="H21" i="39"/>
  <c r="N21"/>
  <c r="S21"/>
  <c r="U21"/>
  <c r="X21"/>
  <c r="AB21"/>
  <c r="AG21"/>
  <c r="AI21"/>
  <c r="AK21"/>
  <c r="AM21"/>
  <c r="AO21"/>
  <c r="H22"/>
  <c r="H22" i="41" s="1"/>
  <c r="L22" i="39"/>
  <c r="L22" i="41" s="1"/>
  <c r="R22" i="39"/>
  <c r="R22" i="41" s="1"/>
  <c r="T22" i="39"/>
  <c r="T22" i="41" s="1"/>
  <c r="Z22" i="39"/>
  <c r="Z22" i="41" s="1"/>
  <c r="AB22" i="39"/>
  <c r="AB22" i="41" s="1"/>
  <c r="AG22" i="39"/>
  <c r="AG22" i="41" s="1"/>
  <c r="AI22" i="39"/>
  <c r="AI22" i="41" s="1"/>
  <c r="AK22" i="39"/>
  <c r="AK22" i="41" s="1"/>
  <c r="AM22" i="39"/>
  <c r="AM22" i="41" s="1"/>
  <c r="AO22" i="39"/>
  <c r="AO22" i="41" s="1"/>
  <c r="E23" i="39"/>
  <c r="E23" i="41" s="1"/>
  <c r="G23" i="39"/>
  <c r="G23" i="41" s="1"/>
  <c r="I23" i="39"/>
  <c r="I23" i="41" s="1"/>
  <c r="K23" i="39"/>
  <c r="K23" i="41" s="1"/>
  <c r="N23" i="39"/>
  <c r="N23" i="41" s="1"/>
  <c r="P23" i="39"/>
  <c r="P23" i="41" s="1"/>
  <c r="R23" i="39"/>
  <c r="R23" i="41" s="1"/>
  <c r="T23" i="39"/>
  <c r="T23" i="41" s="1"/>
  <c r="V23" i="39"/>
  <c r="V23" i="41" s="1"/>
  <c r="X23" i="39"/>
  <c r="X23" i="41" s="1"/>
  <c r="Z23" i="39"/>
  <c r="Z23" i="41" s="1"/>
  <c r="AB23" i="39"/>
  <c r="AB23" i="41" s="1"/>
  <c r="AE23" i="39"/>
  <c r="AE23" i="41" s="1"/>
  <c r="AG23" i="39"/>
  <c r="AG23" i="41" s="1"/>
  <c r="AI23" i="39"/>
  <c r="AI23" i="41" s="1"/>
  <c r="AK23" i="39"/>
  <c r="AK23" i="41" s="1"/>
  <c r="AM23" i="39"/>
  <c r="AM23" i="41" s="1"/>
  <c r="AO23" i="39"/>
  <c r="AO23" i="41" s="1"/>
  <c r="D24" i="39"/>
  <c r="D24" i="41" s="1"/>
  <c r="H24" i="39"/>
  <c r="H24" i="41" s="1"/>
  <c r="L24" i="39"/>
  <c r="L24" i="41" s="1"/>
  <c r="P24" i="39"/>
  <c r="P24" i="41" s="1"/>
  <c r="S24" i="39"/>
  <c r="S24" i="41" s="1"/>
  <c r="U24" i="39"/>
  <c r="U24" i="41" s="1"/>
  <c r="X24" i="39"/>
  <c r="X24" i="41" s="1"/>
  <c r="Z24" i="39"/>
  <c r="Z24" i="41" s="1"/>
  <c r="AB24" i="39"/>
  <c r="AB24" i="41" s="1"/>
  <c r="AD24" i="39"/>
  <c r="AD24" i="41" s="1"/>
  <c r="AG24" i="39"/>
  <c r="AG24" i="41" s="1"/>
  <c r="AI24" i="39"/>
  <c r="AI24" i="41" s="1"/>
  <c r="AK24" i="39"/>
  <c r="AK24" i="41" s="1"/>
  <c r="AM24" i="39"/>
  <c r="AM24" i="41" s="1"/>
  <c r="AO24" i="39"/>
  <c r="AO24" i="41" s="1"/>
  <c r="D25" i="39"/>
  <c r="D25" i="41" s="1"/>
  <c r="F25" i="39"/>
  <c r="F25" i="41" s="1"/>
  <c r="H25" i="39"/>
  <c r="H25" i="41" s="1"/>
  <c r="J25" i="39"/>
  <c r="J25" i="41" s="1"/>
  <c r="L25" i="39"/>
  <c r="L25" i="41" s="1"/>
  <c r="N25" i="39"/>
  <c r="N25" i="41" s="1"/>
  <c r="P25" i="39"/>
  <c r="P25" i="41" s="1"/>
  <c r="R25" i="39"/>
  <c r="R25" i="41" s="1"/>
  <c r="T25" i="39"/>
  <c r="T25" i="41" s="1"/>
  <c r="V25" i="39"/>
  <c r="V25" i="41" s="1"/>
  <c r="X25" i="39"/>
  <c r="X25" i="41" s="1"/>
  <c r="Z25" i="39"/>
  <c r="Z25" i="41" s="1"/>
  <c r="AB25" i="39"/>
  <c r="AB25" i="41" s="1"/>
  <c r="AD25" i="39"/>
  <c r="AD25" i="41" s="1"/>
  <c r="AF25" i="39"/>
  <c r="AF25" i="41" s="1"/>
  <c r="AH25" i="39"/>
  <c r="AH25" i="41" s="1"/>
  <c r="AJ25" i="39"/>
  <c r="AJ25" i="41" s="1"/>
  <c r="AL25" i="39"/>
  <c r="AL25" i="41" s="1"/>
  <c r="AN25" i="39"/>
  <c r="AN25" i="41" s="1"/>
  <c r="AP25" i="39"/>
  <c r="AP25" i="41" s="1"/>
  <c r="H26" i="39"/>
  <c r="H26" i="41" s="1"/>
  <c r="K26" i="39"/>
  <c r="K26" i="41" s="1"/>
  <c r="N26" i="39"/>
  <c r="N26" i="41" s="1"/>
  <c r="S26" i="39"/>
  <c r="S26" i="41" s="1"/>
  <c r="U26" i="39"/>
  <c r="U26" i="41" s="1"/>
  <c r="X26" i="39"/>
  <c r="X26" i="41" s="1"/>
  <c r="Z26" i="39"/>
  <c r="Z26" i="41" s="1"/>
  <c r="AC26" i="39"/>
  <c r="AC26" i="41" s="1"/>
  <c r="AH26" i="39"/>
  <c r="AH26" i="41" s="1"/>
  <c r="AJ26" i="39"/>
  <c r="AJ26" i="41" s="1"/>
  <c r="AL26" i="39"/>
  <c r="AL26" i="41" s="1"/>
  <c r="AN26" i="39"/>
  <c r="AN26" i="41" s="1"/>
  <c r="AP26" i="39"/>
  <c r="AP26" i="41" s="1"/>
  <c r="E27" i="39"/>
  <c r="E27" i="41" s="1"/>
  <c r="G27" i="39"/>
  <c r="G27" i="41" s="1"/>
  <c r="I27" i="39"/>
  <c r="I27" i="41" s="1"/>
  <c r="K27" i="39"/>
  <c r="K27" i="41" s="1"/>
  <c r="M27" i="39"/>
  <c r="M27" i="41" s="1"/>
  <c r="O27" i="39"/>
  <c r="O27" i="41" s="1"/>
  <c r="Q27" i="39"/>
  <c r="Q27" i="41" s="1"/>
  <c r="S27" i="39"/>
  <c r="S27" i="41" s="1"/>
  <c r="U27" i="39"/>
  <c r="U27" i="41" s="1"/>
  <c r="W27" i="39"/>
  <c r="W27" i="41" s="1"/>
  <c r="Y27" i="39"/>
  <c r="Y27" i="41" s="1"/>
  <c r="AA27" i="39"/>
  <c r="AA27" i="41" s="1"/>
  <c r="AC27" i="39"/>
  <c r="AC27" i="41" s="1"/>
  <c r="AE27" i="39"/>
  <c r="AE27" i="41" s="1"/>
  <c r="AG27" i="39"/>
  <c r="AG27" i="41" s="1"/>
  <c r="AI27" i="39"/>
  <c r="AI27" i="41" s="1"/>
  <c r="AK27" i="39"/>
  <c r="AK27" i="41" s="1"/>
  <c r="AM27" i="39"/>
  <c r="AM27" i="41" s="1"/>
  <c r="AO27" i="39"/>
  <c r="AO27" i="41" s="1"/>
  <c r="D29" i="39"/>
  <c r="D29" i="41" s="1"/>
  <c r="F29" i="39"/>
  <c r="F29" i="41" s="1"/>
  <c r="H29" i="39"/>
  <c r="H29" i="41" s="1"/>
  <c r="K29" i="39"/>
  <c r="M29"/>
  <c r="M29" i="41" s="1"/>
  <c r="O29" i="39"/>
  <c r="O29" i="41" s="1"/>
  <c r="Q29" i="39"/>
  <c r="Q29" i="41" s="1"/>
  <c r="S29" i="39"/>
  <c r="S29" i="41" s="1"/>
  <c r="V29" i="39"/>
  <c r="V29" i="41" s="1"/>
  <c r="X29" i="39"/>
  <c r="X29" i="41" s="1"/>
  <c r="Z29" i="39"/>
  <c r="Z29" i="41" s="1"/>
  <c r="AB29" i="39"/>
  <c r="AB29" i="41" s="1"/>
  <c r="AD29" i="39"/>
  <c r="AD29" i="41" s="1"/>
  <c r="AF29" i="39"/>
  <c r="AF29" i="41" s="1"/>
  <c r="AH29" i="39"/>
  <c r="AJ29"/>
  <c r="AL29"/>
  <c r="AN29"/>
  <c r="AP29"/>
  <c r="K30"/>
  <c r="K30" i="41" s="1"/>
  <c r="N30" i="39"/>
  <c r="N30" i="41" s="1"/>
  <c r="AA30" i="39"/>
  <c r="AA30" i="41" s="1"/>
  <c r="AG30" i="39"/>
  <c r="AG30" i="41" s="1"/>
  <c r="AI30" i="39"/>
  <c r="AI30" i="41" s="1"/>
  <c r="AK30" i="39"/>
  <c r="AK30" i="41" s="1"/>
  <c r="AM30" i="39"/>
  <c r="AM30" i="41" s="1"/>
  <c r="AO30" i="39"/>
  <c r="AO30" i="41" s="1"/>
  <c r="D31" i="39"/>
  <c r="D31" i="41" s="1"/>
  <c r="F31" i="39"/>
  <c r="F31" i="41" s="1"/>
  <c r="H31" i="39"/>
  <c r="H31" i="41" s="1"/>
  <c r="J31" i="39"/>
  <c r="J31" i="41" s="1"/>
  <c r="L31" i="39"/>
  <c r="L31" i="41" s="1"/>
  <c r="N31" i="39"/>
  <c r="N31" i="41" s="1"/>
  <c r="P31" i="39"/>
  <c r="P31" i="41" s="1"/>
  <c r="R31" i="39"/>
  <c r="R31" i="41" s="1"/>
  <c r="T31" i="39"/>
  <c r="T31" i="41" s="1"/>
  <c r="V31" i="39"/>
  <c r="V31" i="41" s="1"/>
  <c r="Y31" i="39"/>
  <c r="Y31" i="41" s="1"/>
  <c r="F13" i="39"/>
  <c r="F13" i="41" s="1"/>
  <c r="L13" i="39"/>
  <c r="L13" i="41" s="1"/>
  <c r="S13" i="39"/>
  <c r="S13" i="41" s="1"/>
  <c r="AB13" i="39"/>
  <c r="AB13" i="41" s="1"/>
  <c r="AH13" i="39"/>
  <c r="AL13"/>
  <c r="AP13"/>
  <c r="N14"/>
  <c r="N14" i="41" s="1"/>
  <c r="AA14" i="39"/>
  <c r="AA14" i="41" s="1"/>
  <c r="AH14" i="39"/>
  <c r="AH14" i="41" s="1"/>
  <c r="AL14" i="39"/>
  <c r="AL14" i="41" s="1"/>
  <c r="AP14" i="39"/>
  <c r="AP14" i="41" s="1"/>
  <c r="K15" i="39"/>
  <c r="K15" i="41" s="1"/>
  <c r="S15" i="39"/>
  <c r="S15" i="41" s="1"/>
  <c r="AG15" i="39"/>
  <c r="AG15" i="41" s="1"/>
  <c r="AK15" i="39"/>
  <c r="AK15" i="41" s="1"/>
  <c r="AO15" i="39"/>
  <c r="AO15" i="41" s="1"/>
  <c r="F16" i="39"/>
  <c r="F16" i="41" s="1"/>
  <c r="L16" i="39"/>
  <c r="L16" i="41" s="1"/>
  <c r="S16" i="39"/>
  <c r="S16" i="41" s="1"/>
  <c r="AC16" i="39"/>
  <c r="AC16" i="41" s="1"/>
  <c r="AI16" i="39"/>
  <c r="AI16" i="41" s="1"/>
  <c r="AM16" i="39"/>
  <c r="AM16" i="41" s="1"/>
  <c r="E17" i="39"/>
  <c r="E17" i="41" s="1"/>
  <c r="K17" i="39"/>
  <c r="K17" i="41" s="1"/>
  <c r="S17" i="39"/>
  <c r="S17" i="41" s="1"/>
  <c r="AB17" i="39"/>
  <c r="AB17" i="41" s="1"/>
  <c r="AG17" i="39"/>
  <c r="AG17" i="41" s="1"/>
  <c r="AK17" i="39"/>
  <c r="AK17" i="41" s="1"/>
  <c r="AO17" i="39"/>
  <c r="AO17" i="41" s="1"/>
  <c r="F18" i="39"/>
  <c r="F18" i="41" s="1"/>
  <c r="J18" i="39"/>
  <c r="J18" i="41" s="1"/>
  <c r="N18" i="39"/>
  <c r="N18" i="41" s="1"/>
  <c r="R18" i="39"/>
  <c r="R18" i="41" s="1"/>
  <c r="V18" i="39"/>
  <c r="V18" i="41" s="1"/>
  <c r="Z18" i="39"/>
  <c r="Z18" i="41" s="1"/>
  <c r="AD18" i="39"/>
  <c r="AD18" i="41" s="1"/>
  <c r="AH18" i="39"/>
  <c r="AH18" i="41" s="1"/>
  <c r="AL18" i="39"/>
  <c r="AL18" i="41" s="1"/>
  <c r="AP18" i="39"/>
  <c r="AP18" i="41" s="1"/>
  <c r="G19" i="39"/>
  <c r="G19" i="41" s="1"/>
  <c r="L19" i="39"/>
  <c r="L19" i="41" s="1"/>
  <c r="S19" i="39"/>
  <c r="S19" i="41" s="1"/>
  <c r="Z19" i="39"/>
  <c r="Z19" i="41" s="1"/>
  <c r="AH19" i="39"/>
  <c r="AH19" i="41" s="1"/>
  <c r="AL19" i="39"/>
  <c r="AL19" i="41" s="1"/>
  <c r="AP19" i="39"/>
  <c r="AP19" i="41" s="1"/>
  <c r="H20" i="39"/>
  <c r="H20" i="41" s="1"/>
  <c r="M20" i="39"/>
  <c r="M20" i="41" s="1"/>
  <c r="T20" i="39"/>
  <c r="T20" i="41" s="1"/>
  <c r="X20" i="39"/>
  <c r="X20" i="41" s="1"/>
  <c r="AC20" i="39"/>
  <c r="AC20" i="41" s="1"/>
  <c r="AG20" i="39"/>
  <c r="AG20" i="41" s="1"/>
  <c r="AK20" i="39"/>
  <c r="AK20" i="41" s="1"/>
  <c r="AO20" i="39"/>
  <c r="AO20" i="41" s="1"/>
  <c r="L21" i="39"/>
  <c r="T21"/>
  <c r="AA21"/>
  <c r="AH21"/>
  <c r="AL21"/>
  <c r="AP21"/>
  <c r="N22"/>
  <c r="N22" i="41" s="1"/>
  <c r="U22" i="39"/>
  <c r="U22" i="41" s="1"/>
  <c r="AC22" i="39"/>
  <c r="AC22" i="41" s="1"/>
  <c r="AJ22" i="39"/>
  <c r="AJ22" i="41" s="1"/>
  <c r="AN22" i="39"/>
  <c r="AN22" i="41" s="1"/>
  <c r="F23" i="39"/>
  <c r="F23" i="41" s="1"/>
  <c r="J23" i="39"/>
  <c r="J23" i="41" s="1"/>
  <c r="O23" i="39"/>
  <c r="O23" i="41" s="1"/>
  <c r="S23" i="39"/>
  <c r="S23" i="41" s="1"/>
  <c r="W23" i="39"/>
  <c r="W23" i="41" s="1"/>
  <c r="AA23" i="39"/>
  <c r="AA23" i="41" s="1"/>
  <c r="AF23" i="39"/>
  <c r="AF23" i="41" s="1"/>
  <c r="AJ23" i="39"/>
  <c r="AJ23" i="41" s="1"/>
  <c r="AN23" i="39"/>
  <c r="AN23" i="41" s="1"/>
  <c r="E24" i="39"/>
  <c r="E24" i="41" s="1"/>
  <c r="N24" i="39"/>
  <c r="N24" i="41" s="1"/>
  <c r="T24" i="39"/>
  <c r="T24" i="41" s="1"/>
  <c r="Y24" i="39"/>
  <c r="Y24" i="41" s="1"/>
  <c r="AC24" i="39"/>
  <c r="AC24" i="41" s="1"/>
  <c r="AH24" i="39"/>
  <c r="AH24" i="41" s="1"/>
  <c r="AL24" i="39"/>
  <c r="AL24" i="41" s="1"/>
  <c r="AP24" i="39"/>
  <c r="AP24" i="41" s="1"/>
  <c r="G25" i="39"/>
  <c r="G25" i="41" s="1"/>
  <c r="K25" i="39"/>
  <c r="K25" i="41" s="1"/>
  <c r="O25" i="39"/>
  <c r="O25" i="41" s="1"/>
  <c r="S25" i="39"/>
  <c r="S25" i="41" s="1"/>
  <c r="W25" i="39"/>
  <c r="W25" i="41" s="1"/>
  <c r="AA25" i="39"/>
  <c r="AA25" i="41" s="1"/>
  <c r="AE25" i="39"/>
  <c r="AE25" i="41" s="1"/>
  <c r="AI25" i="39"/>
  <c r="AI25" i="41" s="1"/>
  <c r="AM25" i="39"/>
  <c r="AM25" i="41" s="1"/>
  <c r="E26" i="39"/>
  <c r="E26" i="41" s="1"/>
  <c r="L26" i="39"/>
  <c r="L26" i="41" s="1"/>
  <c r="T26" i="39"/>
  <c r="T26" i="41" s="1"/>
  <c r="Y26" i="39"/>
  <c r="Y26" i="41" s="1"/>
  <c r="AG26" i="39"/>
  <c r="AG26" i="41" s="1"/>
  <c r="AK26" i="39"/>
  <c r="AK26" i="41" s="1"/>
  <c r="AO26" i="39"/>
  <c r="AO26" i="41" s="1"/>
  <c r="F27" i="39"/>
  <c r="F27" i="41" s="1"/>
  <c r="J27" i="39"/>
  <c r="J27" i="41" s="1"/>
  <c r="N27" i="39"/>
  <c r="N27" i="41" s="1"/>
  <c r="R27" i="39"/>
  <c r="R27" i="41" s="1"/>
  <c r="V27" i="39"/>
  <c r="V27" i="41" s="1"/>
  <c r="Z27" i="39"/>
  <c r="Z27" i="41" s="1"/>
  <c r="AD27" i="39"/>
  <c r="AD27" i="41" s="1"/>
  <c r="AH27" i="39"/>
  <c r="AH27" i="41" s="1"/>
  <c r="AL27" i="39"/>
  <c r="AL27" i="41" s="1"/>
  <c r="AP27" i="39"/>
  <c r="AP27" i="41" s="1"/>
  <c r="G29" i="39"/>
  <c r="G29" i="41" s="1"/>
  <c r="L29" i="39"/>
  <c r="L29" i="41" s="1"/>
  <c r="P29" i="39"/>
  <c r="P29" i="41" s="1"/>
  <c r="U29" i="39"/>
  <c r="U29" i="41" s="1"/>
  <c r="Y29" i="39"/>
  <c r="Y29" i="41" s="1"/>
  <c r="AC29" i="39"/>
  <c r="AG29"/>
  <c r="AK29"/>
  <c r="AO29"/>
  <c r="L30"/>
  <c r="L30" i="41" s="1"/>
  <c r="AC30" i="39"/>
  <c r="AC30" i="41" s="1"/>
  <c r="AJ30" i="39"/>
  <c r="AJ30" i="41" s="1"/>
  <c r="AN30" i="39"/>
  <c r="AN30" i="41" s="1"/>
  <c r="E31" i="39"/>
  <c r="E31" i="41" s="1"/>
  <c r="I31" i="39"/>
  <c r="I31" i="41" s="1"/>
  <c r="M31" i="39"/>
  <c r="M31" i="41" s="1"/>
  <c r="Q31" i="39"/>
  <c r="Q31" i="41" s="1"/>
  <c r="U31" i="39"/>
  <c r="U31" i="41" s="1"/>
  <c r="Z31" i="39"/>
  <c r="Z31" i="41" s="1"/>
  <c r="AB31" i="39"/>
  <c r="AB31" i="41" s="1"/>
  <c r="AD31" i="39"/>
  <c r="AD31" i="41" s="1"/>
  <c r="AF31" i="39"/>
  <c r="AF31" i="41" s="1"/>
  <c r="AH31" i="39"/>
  <c r="AH31" i="41" s="1"/>
  <c r="AJ31" i="39"/>
  <c r="AJ31" i="41" s="1"/>
  <c r="AL31" i="39"/>
  <c r="AL31" i="41" s="1"/>
  <c r="AN31" i="39"/>
  <c r="AN31" i="41" s="1"/>
  <c r="AP31" i="39"/>
  <c r="AP31" i="41" s="1"/>
  <c r="E32" i="39"/>
  <c r="E32" i="41" s="1"/>
  <c r="G32" i="39"/>
  <c r="G32" i="41" s="1"/>
  <c r="I32" i="39"/>
  <c r="I32" i="41" s="1"/>
  <c r="K32" i="39"/>
  <c r="K32" i="41" s="1"/>
  <c r="M32" i="39"/>
  <c r="M32" i="41" s="1"/>
  <c r="O32" i="39"/>
  <c r="O32" i="41" s="1"/>
  <c r="Q32" i="39"/>
  <c r="Q32" i="41" s="1"/>
  <c r="S32" i="39"/>
  <c r="S32" i="41" s="1"/>
  <c r="U32" i="39"/>
  <c r="U32" i="41" s="1"/>
  <c r="W32" i="39"/>
  <c r="W32" i="41" s="1"/>
  <c r="AA32" i="39"/>
  <c r="AA32" i="41" s="1"/>
  <c r="AC32" i="39"/>
  <c r="AC32" i="41" s="1"/>
  <c r="AE32" i="39"/>
  <c r="AE32" i="41" s="1"/>
  <c r="AG32" i="39"/>
  <c r="AG32" i="41" s="1"/>
  <c r="AI32" i="39"/>
  <c r="AI32" i="41" s="1"/>
  <c r="AK32" i="39"/>
  <c r="AK32" i="41" s="1"/>
  <c r="AM32" i="39"/>
  <c r="AM32" i="41" s="1"/>
  <c r="AO32" i="39"/>
  <c r="AO32" i="41" s="1"/>
  <c r="D33" i="39"/>
  <c r="D33" i="41" s="1"/>
  <c r="F33" i="39"/>
  <c r="F33" i="41" s="1"/>
  <c r="H33" i="39"/>
  <c r="H33" i="41" s="1"/>
  <c r="J33" i="39"/>
  <c r="J33" i="41" s="1"/>
  <c r="L33" i="39"/>
  <c r="L33" i="41" s="1"/>
  <c r="N33" i="39"/>
  <c r="N33" i="41" s="1"/>
  <c r="P33" i="39"/>
  <c r="P33" i="41" s="1"/>
  <c r="R33" i="39"/>
  <c r="R33" i="41" s="1"/>
  <c r="T33" i="39"/>
  <c r="T33" i="41" s="1"/>
  <c r="V33" i="39"/>
  <c r="V33" i="41" s="1"/>
  <c r="X33" i="39"/>
  <c r="X33" i="41" s="1"/>
  <c r="Z33" i="39"/>
  <c r="Z33" i="41" s="1"/>
  <c r="AB33" i="39"/>
  <c r="AB33" i="41" s="1"/>
  <c r="AD33" i="39"/>
  <c r="AD33" i="41" s="1"/>
  <c r="AF33" i="39"/>
  <c r="AF33" i="41" s="1"/>
  <c r="AH33" i="39"/>
  <c r="AH33" i="41" s="1"/>
  <c r="AJ33" i="39"/>
  <c r="AJ33" i="41" s="1"/>
  <c r="AL33" i="39"/>
  <c r="AL33" i="41" s="1"/>
  <c r="AN33" i="39"/>
  <c r="AN33" i="41" s="1"/>
  <c r="AP33" i="39"/>
  <c r="AP33" i="41" s="1"/>
  <c r="E34" i="39"/>
  <c r="E34" i="41" s="1"/>
  <c r="G34" i="39"/>
  <c r="G34" i="41" s="1"/>
  <c r="I34" i="39"/>
  <c r="I34" i="41" s="1"/>
  <c r="K34" i="39"/>
  <c r="K34" i="41" s="1"/>
  <c r="M34" i="39"/>
  <c r="M34" i="41" s="1"/>
  <c r="O34" i="39"/>
  <c r="O34" i="41" s="1"/>
  <c r="Q34" i="39"/>
  <c r="Q34" i="41" s="1"/>
  <c r="S34" i="39"/>
  <c r="S34" i="41" s="1"/>
  <c r="U34" i="39"/>
  <c r="U34" i="41" s="1"/>
  <c r="W34" i="39"/>
  <c r="W34" i="41" s="1"/>
  <c r="Y34" i="39"/>
  <c r="Y34" i="41" s="1"/>
  <c r="AA34" i="39"/>
  <c r="AA34" i="41" s="1"/>
  <c r="AC34" i="39"/>
  <c r="AC34" i="41" s="1"/>
  <c r="AE34" i="39"/>
  <c r="AE34" i="41" s="1"/>
  <c r="AG34" i="39"/>
  <c r="AG34" i="41" s="1"/>
  <c r="AI34" i="39"/>
  <c r="AI34" i="41" s="1"/>
  <c r="AK34" i="39"/>
  <c r="AK34" i="41" s="1"/>
  <c r="AM34" i="39"/>
  <c r="AM34" i="41" s="1"/>
  <c r="AO34" i="39"/>
  <c r="AO34" i="41" s="1"/>
  <c r="D35" i="39"/>
  <c r="D35" i="41" s="1"/>
  <c r="F35" i="39"/>
  <c r="F35" i="41" s="1"/>
  <c r="I35" i="39"/>
  <c r="I35" i="41" s="1"/>
  <c r="K35" i="39"/>
  <c r="K35" i="41" s="1"/>
  <c r="M35" i="39"/>
  <c r="M35" i="41" s="1"/>
  <c r="O35" i="39"/>
  <c r="O35" i="41" s="1"/>
  <c r="Q35" i="39"/>
  <c r="Q35" i="41" s="1"/>
  <c r="S35" i="39"/>
  <c r="S35" i="41" s="1"/>
  <c r="U35" i="39"/>
  <c r="U35" i="41" s="1"/>
  <c r="W35" i="39"/>
  <c r="W35" i="41" s="1"/>
  <c r="Z35" i="39"/>
  <c r="Z35" i="41" s="1"/>
  <c r="AB35" i="39"/>
  <c r="AB35" i="41" s="1"/>
  <c r="AE35" i="39"/>
  <c r="AE35" i="41" s="1"/>
  <c r="AG35" i="39"/>
  <c r="AG35" i="41" s="1"/>
  <c r="AI35" i="39"/>
  <c r="AI35" i="41" s="1"/>
  <c r="AK35" i="39"/>
  <c r="AK35" i="41" s="1"/>
  <c r="AM35" i="39"/>
  <c r="AM35" i="41" s="1"/>
  <c r="AO35" i="39"/>
  <c r="AO35" i="41" s="1"/>
  <c r="D36" i="39"/>
  <c r="D36" i="41" s="1"/>
  <c r="F36" i="39"/>
  <c r="F36" i="41" s="1"/>
  <c r="H36" i="39"/>
  <c r="H36" i="41" s="1"/>
  <c r="K36" i="39"/>
  <c r="K36" i="41" s="1"/>
  <c r="M36" i="39"/>
  <c r="M36" i="41" s="1"/>
  <c r="O36" i="39"/>
  <c r="O36" i="41" s="1"/>
  <c r="Q36" i="39"/>
  <c r="Q36" i="41" s="1"/>
  <c r="T36" i="39"/>
  <c r="T36" i="41" s="1"/>
  <c r="V36" i="39"/>
  <c r="V36" i="41" s="1"/>
  <c r="X36" i="39"/>
  <c r="X36" i="41" s="1"/>
  <c r="Z36" i="39"/>
  <c r="Z36" i="41" s="1"/>
  <c r="AB36" i="39"/>
  <c r="AB36" i="41" s="1"/>
  <c r="AD36" i="39"/>
  <c r="AD36" i="41" s="1"/>
  <c r="AF36" i="39"/>
  <c r="AF36" i="41" s="1"/>
  <c r="AH36" i="39"/>
  <c r="AH36" i="41" s="1"/>
  <c r="AJ36" i="39"/>
  <c r="AJ36" i="41" s="1"/>
  <c r="AL36" i="39"/>
  <c r="AL36" i="41" s="1"/>
  <c r="AN36" i="39"/>
  <c r="AN36" i="41" s="1"/>
  <c r="AP36" i="39"/>
  <c r="AP36" i="41" s="1"/>
  <c r="K37" i="39"/>
  <c r="K37" i="41" s="1"/>
  <c r="N37" i="39"/>
  <c r="N37" i="41" s="1"/>
  <c r="S37" i="39"/>
  <c r="S37" i="41" s="1"/>
  <c r="X37" i="39"/>
  <c r="X37" i="41" s="1"/>
  <c r="AA37" i="39"/>
  <c r="AA37" i="41" s="1"/>
  <c r="AG37" i="39"/>
  <c r="AG37" i="41" s="1"/>
  <c r="AI37" i="39"/>
  <c r="AI37" i="41" s="1"/>
  <c r="AK37" i="39"/>
  <c r="AK37" i="41" s="1"/>
  <c r="AM37" i="39"/>
  <c r="AM37" i="41" s="1"/>
  <c r="AO37" i="39"/>
  <c r="AO37" i="41" s="1"/>
  <c r="E38" i="39"/>
  <c r="E38" i="41" s="1"/>
  <c r="K38" i="39"/>
  <c r="K38" i="41" s="1"/>
  <c r="N38" i="39"/>
  <c r="N38" i="41" s="1"/>
  <c r="T38" i="39"/>
  <c r="T38" i="41" s="1"/>
  <c r="Y38" i="39"/>
  <c r="Y38" i="41" s="1"/>
  <c r="AA38" i="39"/>
  <c r="AA38" i="41" s="1"/>
  <c r="AC38" i="39"/>
  <c r="AC38" i="41" s="1"/>
  <c r="AH38" i="39"/>
  <c r="AH38" i="41" s="1"/>
  <c r="AJ38" i="39"/>
  <c r="AJ38" i="41" s="1"/>
  <c r="AL38" i="39"/>
  <c r="AL38" i="41" s="1"/>
  <c r="AN38" i="39"/>
  <c r="AN38" i="41" s="1"/>
  <c r="AP38" i="39"/>
  <c r="AP38" i="41" s="1"/>
  <c r="E39" i="39"/>
  <c r="E39" i="41" s="1"/>
  <c r="G39" i="39"/>
  <c r="G39" i="41" s="1"/>
  <c r="J39" i="39"/>
  <c r="J39" i="41" s="1"/>
  <c r="L39" i="39"/>
  <c r="L39" i="41" s="1"/>
  <c r="D13" i="39"/>
  <c r="D13" i="41" s="1"/>
  <c r="I13" i="39"/>
  <c r="I13" i="41" s="1"/>
  <c r="O13" i="39"/>
  <c r="O13" i="41" s="1"/>
  <c r="V13" i="39"/>
  <c r="V13" i="41" s="1"/>
  <c r="AD13" i="39"/>
  <c r="AD13" i="41" s="1"/>
  <c r="AJ13" i="39"/>
  <c r="AN13"/>
  <c r="H14"/>
  <c r="H14" i="41" s="1"/>
  <c r="S14" i="39"/>
  <c r="S14" i="41" s="1"/>
  <c r="AC14" i="39"/>
  <c r="AC14" i="41" s="1"/>
  <c r="AJ14" i="39"/>
  <c r="AJ14" i="41" s="1"/>
  <c r="AN14" i="39"/>
  <c r="AN14" i="41" s="1"/>
  <c r="H15" i="39"/>
  <c r="H15" i="41" s="1"/>
  <c r="N15" i="39"/>
  <c r="N15" i="41" s="1"/>
  <c r="U15" i="39"/>
  <c r="U15" i="41" s="1"/>
  <c r="AI15" i="39"/>
  <c r="AI15" i="41" s="1"/>
  <c r="AM15" i="39"/>
  <c r="AM15" i="41" s="1"/>
  <c r="D16" i="39"/>
  <c r="D16" i="41" s="1"/>
  <c r="I16" i="39"/>
  <c r="I16" i="41" s="1"/>
  <c r="O16" i="39"/>
  <c r="O16" i="41" s="1"/>
  <c r="AA16" i="39"/>
  <c r="AA16" i="41" s="1"/>
  <c r="AG16" i="39"/>
  <c r="AG16" i="41" s="1"/>
  <c r="AK16" i="39"/>
  <c r="AK16" i="41" s="1"/>
  <c r="AO16" i="39"/>
  <c r="AO16" i="41" s="1"/>
  <c r="H17" i="39"/>
  <c r="H17" i="41" s="1"/>
  <c r="N17" i="39"/>
  <c r="N17" i="41" s="1"/>
  <c r="U17" i="39"/>
  <c r="U17" i="41" s="1"/>
  <c r="AD17" i="39"/>
  <c r="AD17" i="41" s="1"/>
  <c r="AI17" i="39"/>
  <c r="AI17" i="41" s="1"/>
  <c r="AM17" i="39"/>
  <c r="AM17" i="41" s="1"/>
  <c r="D18" i="39"/>
  <c r="D18" i="41" s="1"/>
  <c r="H18" i="39"/>
  <c r="H18" i="41" s="1"/>
  <c r="L18" i="39"/>
  <c r="L18" i="41" s="1"/>
  <c r="P18" i="39"/>
  <c r="P18" i="41" s="1"/>
  <c r="T18" i="39"/>
  <c r="T18" i="41" s="1"/>
  <c r="X18" i="39"/>
  <c r="X18" i="41" s="1"/>
  <c r="AB18" i="39"/>
  <c r="AB18" i="41" s="1"/>
  <c r="AF18" i="39"/>
  <c r="AF18" i="41" s="1"/>
  <c r="AJ18" i="39"/>
  <c r="AJ18" i="41" s="1"/>
  <c r="AN18" i="39"/>
  <c r="AN18" i="41" s="1"/>
  <c r="E19" i="39"/>
  <c r="E19" i="41" s="1"/>
  <c r="I19" i="39"/>
  <c r="I19" i="41" s="1"/>
  <c r="P19" i="39"/>
  <c r="P19" i="41" s="1"/>
  <c r="W19" i="39"/>
  <c r="W19" i="41" s="1"/>
  <c r="AF19" i="39"/>
  <c r="AF19" i="41" s="1"/>
  <c r="AJ19" i="39"/>
  <c r="AJ19" i="41" s="1"/>
  <c r="AN19" i="39"/>
  <c r="AN19" i="41" s="1"/>
  <c r="E20" i="39"/>
  <c r="E20" i="41" s="1"/>
  <c r="K20" i="39"/>
  <c r="K20" i="41" s="1"/>
  <c r="P20" i="39"/>
  <c r="P20" i="41" s="1"/>
  <c r="V20" i="39"/>
  <c r="V20" i="41" s="1"/>
  <c r="AA20" i="39"/>
  <c r="AA20" i="41" s="1"/>
  <c r="AE20" i="39"/>
  <c r="AE20" i="41" s="1"/>
  <c r="AI20" i="39"/>
  <c r="AI20" i="41" s="1"/>
  <c r="AM20" i="39"/>
  <c r="AM20" i="41" s="1"/>
  <c r="E21" i="39"/>
  <c r="R21"/>
  <c r="V21"/>
  <c r="AC21"/>
  <c r="AJ21"/>
  <c r="AN21"/>
  <c r="K22"/>
  <c r="K22" i="41" s="1"/>
  <c r="S22" i="39"/>
  <c r="S22" i="41" s="1"/>
  <c r="AA22" i="39"/>
  <c r="AA22" i="41" s="1"/>
  <c r="AH22" i="39"/>
  <c r="AH22" i="41" s="1"/>
  <c r="AL22" i="39"/>
  <c r="AL22" i="41" s="1"/>
  <c r="AP22" i="39"/>
  <c r="AP22" i="41" s="1"/>
  <c r="H23" i="39"/>
  <c r="H23" i="41" s="1"/>
  <c r="L23" i="39"/>
  <c r="L23" i="41" s="1"/>
  <c r="Q23" i="39"/>
  <c r="Q23" i="41" s="1"/>
  <c r="U23" i="39"/>
  <c r="U23" i="41" s="1"/>
  <c r="Y23" i="39"/>
  <c r="Y23" i="41" s="1"/>
  <c r="AC23" i="39"/>
  <c r="AC23" i="41" s="1"/>
  <c r="AH23" i="39"/>
  <c r="AH23" i="41" s="1"/>
  <c r="AL23" i="39"/>
  <c r="AL23" i="41" s="1"/>
  <c r="AP23" i="39"/>
  <c r="AP23" i="41" s="1"/>
  <c r="K24" i="39"/>
  <c r="K24" i="41" s="1"/>
  <c r="R24" i="39"/>
  <c r="R24" i="41" s="1"/>
  <c r="W24" i="39"/>
  <c r="W24" i="41" s="1"/>
  <c r="AA24" i="39"/>
  <c r="AA24" i="41" s="1"/>
  <c r="AF24" i="39"/>
  <c r="AF24" i="41" s="1"/>
  <c r="AJ24" i="39"/>
  <c r="AJ24" i="41" s="1"/>
  <c r="AN24" i="39"/>
  <c r="AN24" i="41" s="1"/>
  <c r="E25" i="39"/>
  <c r="E25" i="41" s="1"/>
  <c r="I25" i="39"/>
  <c r="I25" i="41" s="1"/>
  <c r="M25" i="39"/>
  <c r="M25" i="41" s="1"/>
  <c r="Q25" i="39"/>
  <c r="Q25" i="41" s="1"/>
  <c r="U25" i="39"/>
  <c r="U25" i="41" s="1"/>
  <c r="Y25" i="39"/>
  <c r="Y25" i="41" s="1"/>
  <c r="AC25" i="39"/>
  <c r="AC25" i="41" s="1"/>
  <c r="AG25" i="39"/>
  <c r="AG25" i="41" s="1"/>
  <c r="AK25" i="39"/>
  <c r="AK25" i="41" s="1"/>
  <c r="AO25" i="39"/>
  <c r="AO25" i="41" s="1"/>
  <c r="I26" i="39"/>
  <c r="I26" i="41" s="1"/>
  <c r="R26" i="39"/>
  <c r="R26" i="41" s="1"/>
  <c r="V26" i="39"/>
  <c r="V26" i="41" s="1"/>
  <c r="AB26" i="39"/>
  <c r="AB26" i="41" s="1"/>
  <c r="AI26" i="39"/>
  <c r="AI26" i="41" s="1"/>
  <c r="AM26" i="39"/>
  <c r="AM26" i="41" s="1"/>
  <c r="D27" i="39"/>
  <c r="D27" i="41" s="1"/>
  <c r="H27" i="39"/>
  <c r="H27" i="41" s="1"/>
  <c r="L27" i="39"/>
  <c r="L27" i="41" s="1"/>
  <c r="P27" i="39"/>
  <c r="P27" i="41" s="1"/>
  <c r="T27" i="39"/>
  <c r="T27" i="41" s="1"/>
  <c r="X27" i="39"/>
  <c r="X27" i="41" s="1"/>
  <c r="AB27" i="39"/>
  <c r="AB27" i="41" s="1"/>
  <c r="AF27" i="39"/>
  <c r="AF27" i="41" s="1"/>
  <c r="AJ27" i="39"/>
  <c r="AJ27" i="41" s="1"/>
  <c r="AN27" i="39"/>
  <c r="AN27" i="41" s="1"/>
  <c r="E29" i="39"/>
  <c r="E29" i="41" s="1"/>
  <c r="I29" i="39"/>
  <c r="I29" i="41" s="1"/>
  <c r="N29" i="39"/>
  <c r="R29"/>
  <c r="R29" i="41" s="1"/>
  <c r="W29" i="39"/>
  <c r="W29" i="41" s="1"/>
  <c r="AA29" i="39"/>
  <c r="AE29"/>
  <c r="AE29" i="41" s="1"/>
  <c r="AI29" i="39"/>
  <c r="AM29"/>
  <c r="J30"/>
  <c r="J30" i="41" s="1"/>
  <c r="R30" i="39"/>
  <c r="R30" i="41" s="1"/>
  <c r="AH30" i="39"/>
  <c r="AH30" i="41" s="1"/>
  <c r="AL30" i="39"/>
  <c r="AL30" i="41" s="1"/>
  <c r="AP30" i="39"/>
  <c r="AP30" i="41" s="1"/>
  <c r="G31" i="39"/>
  <c r="G31" i="41" s="1"/>
  <c r="K31" i="39"/>
  <c r="K31" i="41" s="1"/>
  <c r="O31" i="39"/>
  <c r="O31" i="41" s="1"/>
  <c r="S31" i="39"/>
  <c r="S31" i="41" s="1"/>
  <c r="W31" i="39"/>
  <c r="W31" i="41" s="1"/>
  <c r="AA31" i="39"/>
  <c r="AA31" i="41" s="1"/>
  <c r="AC31" i="39"/>
  <c r="AC31" i="41" s="1"/>
  <c r="AE31" i="39"/>
  <c r="AE31" i="41" s="1"/>
  <c r="AG31" i="39"/>
  <c r="AG31" i="41" s="1"/>
  <c r="AI31" i="39"/>
  <c r="AI31" i="41" s="1"/>
  <c r="AK31" i="39"/>
  <c r="AK31" i="41" s="1"/>
  <c r="AM31" i="39"/>
  <c r="AM31" i="41" s="1"/>
  <c r="AO31" i="39"/>
  <c r="AO31" i="41" s="1"/>
  <c r="D32" i="39"/>
  <c r="D32" i="41" s="1"/>
  <c r="F32" i="39"/>
  <c r="F32" i="41" s="1"/>
  <c r="H32" i="39"/>
  <c r="H32" i="41" s="1"/>
  <c r="J32" i="39"/>
  <c r="J32" i="41" s="1"/>
  <c r="L32" i="39"/>
  <c r="L32" i="41" s="1"/>
  <c r="N32" i="39"/>
  <c r="N32" i="41" s="1"/>
  <c r="P32" i="39"/>
  <c r="P32" i="41" s="1"/>
  <c r="R32" i="39"/>
  <c r="R32" i="41" s="1"/>
  <c r="T32" i="39"/>
  <c r="T32" i="41" s="1"/>
  <c r="V32" i="39"/>
  <c r="V32" i="41" s="1"/>
  <c r="Y32" i="39"/>
  <c r="Y32" i="41" s="1"/>
  <c r="AB32" i="39"/>
  <c r="AB32" i="41" s="1"/>
  <c r="AD32" i="39"/>
  <c r="AD32" i="41" s="1"/>
  <c r="AF32" i="39"/>
  <c r="AF32" i="41" s="1"/>
  <c r="AH32" i="39"/>
  <c r="AH32" i="41" s="1"/>
  <c r="AJ32" i="39"/>
  <c r="AJ32" i="41" s="1"/>
  <c r="AL32" i="39"/>
  <c r="AL32" i="41" s="1"/>
  <c r="AN32" i="39"/>
  <c r="AN32" i="41" s="1"/>
  <c r="AP32" i="39"/>
  <c r="AP32" i="41" s="1"/>
  <c r="E33" i="39"/>
  <c r="E33" i="41" s="1"/>
  <c r="G33" i="39"/>
  <c r="G33" i="41" s="1"/>
  <c r="I33" i="39"/>
  <c r="I33" i="41" s="1"/>
  <c r="K33" i="39"/>
  <c r="K33" i="41" s="1"/>
  <c r="M33" i="39"/>
  <c r="M33" i="41" s="1"/>
  <c r="O33" i="39"/>
  <c r="O33" i="41" s="1"/>
  <c r="Q33" i="39"/>
  <c r="Q33" i="41" s="1"/>
  <c r="S33" i="39"/>
  <c r="S33" i="41" s="1"/>
  <c r="U33" i="39"/>
  <c r="U33" i="41" s="1"/>
  <c r="W33" i="39"/>
  <c r="W33" i="41" s="1"/>
  <c r="Y33" i="39"/>
  <c r="Y33" i="41" s="1"/>
  <c r="AA33" i="39"/>
  <c r="AA33" i="41" s="1"/>
  <c r="AC33" i="39"/>
  <c r="AC33" i="41" s="1"/>
  <c r="AE33" i="39"/>
  <c r="AE33" i="41" s="1"/>
  <c r="AG33" i="39"/>
  <c r="AG33" i="41" s="1"/>
  <c r="AI33" i="39"/>
  <c r="AI33" i="41" s="1"/>
  <c r="AK33" i="39"/>
  <c r="AK33" i="41" s="1"/>
  <c r="AM33" i="39"/>
  <c r="AM33" i="41" s="1"/>
  <c r="AO33" i="39"/>
  <c r="AO33" i="41" s="1"/>
  <c r="D34" i="39"/>
  <c r="D34" i="41" s="1"/>
  <c r="F34" i="39"/>
  <c r="F34" i="41" s="1"/>
  <c r="H34" i="39"/>
  <c r="H34" i="41" s="1"/>
  <c r="J34" i="39"/>
  <c r="J34" i="41" s="1"/>
  <c r="L34" i="39"/>
  <c r="L34" i="41" s="1"/>
  <c r="N34" i="39"/>
  <c r="N34" i="41" s="1"/>
  <c r="P34" i="39"/>
  <c r="P34" i="41" s="1"/>
  <c r="R34" i="39"/>
  <c r="R34" i="41" s="1"/>
  <c r="T34" i="39"/>
  <c r="T34" i="41" s="1"/>
  <c r="V34" i="39"/>
  <c r="V34" i="41" s="1"/>
  <c r="X34" i="39"/>
  <c r="X34" i="41" s="1"/>
  <c r="Z34" i="39"/>
  <c r="Z34" i="41" s="1"/>
  <c r="AB34" i="39"/>
  <c r="AB34" i="41" s="1"/>
  <c r="AD34" i="39"/>
  <c r="AD34" i="41" s="1"/>
  <c r="AF34" i="39"/>
  <c r="AF34" i="41" s="1"/>
  <c r="AH34" i="39"/>
  <c r="AH34" i="41" s="1"/>
  <c r="AJ34" i="39"/>
  <c r="AJ34" i="41" s="1"/>
  <c r="AL34" i="39"/>
  <c r="AL34" i="41" s="1"/>
  <c r="AN34" i="39"/>
  <c r="AN34" i="41" s="1"/>
  <c r="AP34" i="39"/>
  <c r="AP34" i="41" s="1"/>
  <c r="E35" i="39"/>
  <c r="E35" i="41" s="1"/>
  <c r="H35" i="39"/>
  <c r="H35" i="41" s="1"/>
  <c r="J35" i="39"/>
  <c r="J35" i="41" s="1"/>
  <c r="L35" i="39"/>
  <c r="L35" i="41" s="1"/>
  <c r="N35" i="39"/>
  <c r="N35" i="41" s="1"/>
  <c r="P35" i="39"/>
  <c r="P35" i="41" s="1"/>
  <c r="R35" i="39"/>
  <c r="R35" i="41" s="1"/>
  <c r="T35" i="39"/>
  <c r="T35" i="41" s="1"/>
  <c r="V35" i="39"/>
  <c r="V35" i="41" s="1"/>
  <c r="Y35" i="39"/>
  <c r="Y35" i="41" s="1"/>
  <c r="AA35" i="39"/>
  <c r="AA35" i="41" s="1"/>
  <c r="AC35" i="39"/>
  <c r="AC35" i="41" s="1"/>
  <c r="AF35" i="39"/>
  <c r="AF35" i="41" s="1"/>
  <c r="AH35" i="39"/>
  <c r="AH35" i="41" s="1"/>
  <c r="AJ35" i="39"/>
  <c r="AJ35" i="41" s="1"/>
  <c r="AL35" i="39"/>
  <c r="AL35" i="41" s="1"/>
  <c r="AN35" i="39"/>
  <c r="AN35" i="41" s="1"/>
  <c r="AP35" i="39"/>
  <c r="AP35" i="41" s="1"/>
  <c r="E36" i="39"/>
  <c r="E36" i="41" s="1"/>
  <c r="G36" i="39"/>
  <c r="G36" i="41" s="1"/>
  <c r="J36" i="39"/>
  <c r="J36" i="41" s="1"/>
  <c r="L36" i="39"/>
  <c r="L36" i="41" s="1"/>
  <c r="N36" i="39"/>
  <c r="N36" i="41" s="1"/>
  <c r="P36" i="39"/>
  <c r="P36" i="41" s="1"/>
  <c r="R36" i="39"/>
  <c r="R36" i="41" s="1"/>
  <c r="U36" i="39"/>
  <c r="U36" i="41" s="1"/>
  <c r="W36" i="39"/>
  <c r="W36" i="41" s="1"/>
  <c r="Y36" i="39"/>
  <c r="Y36" i="41" s="1"/>
  <c r="AA36" i="39"/>
  <c r="AA36" i="41" s="1"/>
  <c r="AC36" i="39"/>
  <c r="AC36" i="41" s="1"/>
  <c r="AE36" i="39"/>
  <c r="AE36" i="41" s="1"/>
  <c r="AG36" i="39"/>
  <c r="AG36" i="41" s="1"/>
  <c r="AI36" i="39"/>
  <c r="AI36" i="41" s="1"/>
  <c r="AK36" i="39"/>
  <c r="AK36" i="41" s="1"/>
  <c r="AM36" i="39"/>
  <c r="AM36" i="41" s="1"/>
  <c r="AO36" i="39"/>
  <c r="AO36" i="41" s="1"/>
  <c r="E37" i="39"/>
  <c r="E37" i="41" s="1"/>
  <c r="L37" i="39"/>
  <c r="L37" i="41" s="1"/>
  <c r="R37" i="39"/>
  <c r="R37" i="41" s="1"/>
  <c r="U37" i="39"/>
  <c r="U37" i="41" s="1"/>
  <c r="Z37" i="39"/>
  <c r="Z37" i="41" s="1"/>
  <c r="AC37" i="39"/>
  <c r="AC37" i="41" s="1"/>
  <c r="AH37" i="39"/>
  <c r="AH37" i="41" s="1"/>
  <c r="AJ37" i="39"/>
  <c r="AJ37" i="41" s="1"/>
  <c r="AL37" i="39"/>
  <c r="AL37" i="41" s="1"/>
  <c r="AN37" i="39"/>
  <c r="AN37" i="41" s="1"/>
  <c r="AP37" i="39"/>
  <c r="AP37" i="41" s="1"/>
  <c r="H38" i="39"/>
  <c r="H38" i="41" s="1"/>
  <c r="L38" i="39"/>
  <c r="L38" i="41" s="1"/>
  <c r="R38" i="39"/>
  <c r="R38" i="41" s="1"/>
  <c r="X38" i="39"/>
  <c r="X38" i="41" s="1"/>
  <c r="Z38" i="39"/>
  <c r="Z38" i="41" s="1"/>
  <c r="AB38" i="39"/>
  <c r="AB38" i="41" s="1"/>
  <c r="AG38" i="39"/>
  <c r="AG38" i="41" s="1"/>
  <c r="AI38" i="39"/>
  <c r="AI38" i="41" s="1"/>
  <c r="AK38" i="39"/>
  <c r="AK38" i="41" s="1"/>
  <c r="AM38" i="39"/>
  <c r="AM38" i="41" s="1"/>
  <c r="AO38" i="39"/>
  <c r="AO38" i="41" s="1"/>
  <c r="D39" i="39"/>
  <c r="D39" i="41" s="1"/>
  <c r="F39" i="39"/>
  <c r="F39" i="41" s="1"/>
  <c r="H39" i="39"/>
  <c r="H39" i="41" s="1"/>
  <c r="K39" i="39"/>
  <c r="K39" i="41" s="1"/>
  <c r="M39" i="39"/>
  <c r="M39" i="41" s="1"/>
  <c r="O39" i="39"/>
  <c r="O39" i="41" s="1"/>
  <c r="Q39" i="39"/>
  <c r="Q39" i="41" s="1"/>
  <c r="S39" i="39"/>
  <c r="S39" i="41" s="1"/>
  <c r="U39" i="39"/>
  <c r="U39" i="41" s="1"/>
  <c r="W39" i="39"/>
  <c r="W39" i="41" s="1"/>
  <c r="Y39" i="39"/>
  <c r="Y39" i="41" s="1"/>
  <c r="AA39" i="39"/>
  <c r="AA39" i="41" s="1"/>
  <c r="AC39" i="39"/>
  <c r="AC39" i="41" s="1"/>
  <c r="AG39" i="39"/>
  <c r="AG39" i="41" s="1"/>
  <c r="AI39" i="39"/>
  <c r="AI39" i="41" s="1"/>
  <c r="AK39" i="39"/>
  <c r="AK39" i="41" s="1"/>
  <c r="AM39" i="39"/>
  <c r="AM39" i="41" s="1"/>
  <c r="AO39" i="39"/>
  <c r="AO39" i="41" s="1"/>
  <c r="H40" i="39"/>
  <c r="H40" i="41" s="1"/>
  <c r="N40" i="39"/>
  <c r="N40" i="41" s="1"/>
  <c r="AA40" i="39"/>
  <c r="AA40" i="41" s="1"/>
  <c r="AG40" i="39"/>
  <c r="AG40" i="41" s="1"/>
  <c r="AI40" i="39"/>
  <c r="AI40" i="41" s="1"/>
  <c r="AK40" i="39"/>
  <c r="AK40" i="41" s="1"/>
  <c r="AM40" i="39"/>
  <c r="AM40" i="41" s="1"/>
  <c r="AO40" i="39"/>
  <c r="AO40" i="41" s="1"/>
  <c r="D41" i="39"/>
  <c r="D41" i="41" s="1"/>
  <c r="F41" i="39"/>
  <c r="F41" i="41" s="1"/>
  <c r="H41" i="39"/>
  <c r="H41" i="41" s="1"/>
  <c r="J41" i="39"/>
  <c r="J41" i="41" s="1"/>
  <c r="L41" i="39"/>
  <c r="L41" i="41" s="1"/>
  <c r="N41" i="39"/>
  <c r="N41" i="41" s="1"/>
  <c r="P41" i="39"/>
  <c r="P41" i="41" s="1"/>
  <c r="R41" i="39"/>
  <c r="R41" i="41" s="1"/>
  <c r="T41" i="39"/>
  <c r="T41" i="41" s="1"/>
  <c r="W41" i="39"/>
  <c r="W41" i="41" s="1"/>
  <c r="Y41" i="39"/>
  <c r="Y41" i="41" s="1"/>
  <c r="AA41" i="39"/>
  <c r="AA41" i="41" s="1"/>
  <c r="AC41" i="39"/>
  <c r="AC41" i="41" s="1"/>
  <c r="AE41" i="39"/>
  <c r="AE41" i="41" s="1"/>
  <c r="AG41" i="39"/>
  <c r="AG41" i="41" s="1"/>
  <c r="AI41" i="39"/>
  <c r="AI41" i="41" s="1"/>
  <c r="AK41" i="39"/>
  <c r="AK41" i="41" s="1"/>
  <c r="P39" i="39"/>
  <c r="P39" i="41" s="1"/>
  <c r="T39" i="39"/>
  <c r="T39" i="41" s="1"/>
  <c r="X39" i="39"/>
  <c r="X39" i="41" s="1"/>
  <c r="AB39" i="39"/>
  <c r="AB39" i="41" s="1"/>
  <c r="AH39" i="39"/>
  <c r="AH39" i="41" s="1"/>
  <c r="AL39" i="39"/>
  <c r="AL39" i="41" s="1"/>
  <c r="AP39" i="39"/>
  <c r="AP39" i="41" s="1"/>
  <c r="U40" i="39"/>
  <c r="U40" i="41" s="1"/>
  <c r="AH40" i="39"/>
  <c r="AH40" i="41" s="1"/>
  <c r="AL40" i="39"/>
  <c r="AL40" i="41" s="1"/>
  <c r="AP40" i="39"/>
  <c r="AP40" i="41" s="1"/>
  <c r="G41" i="39"/>
  <c r="G41" i="41" s="1"/>
  <c r="K41" i="39"/>
  <c r="K41" i="41" s="1"/>
  <c r="O41" i="39"/>
  <c r="O41" i="41" s="1"/>
  <c r="S41" i="39"/>
  <c r="S41" i="41" s="1"/>
  <c r="X41" i="39"/>
  <c r="X41" i="41" s="1"/>
  <c r="AB41" i="39"/>
  <c r="AB41" i="41" s="1"/>
  <c r="AF41" i="39"/>
  <c r="AF41" i="41" s="1"/>
  <c r="AJ41" i="39"/>
  <c r="AJ41" i="41" s="1"/>
  <c r="AM41" i="39"/>
  <c r="AM41" i="41" s="1"/>
  <c r="AO41" i="39"/>
  <c r="AO41" i="41" s="1"/>
  <c r="D42" i="39"/>
  <c r="D42" i="41" s="1"/>
  <c r="F42" i="39"/>
  <c r="F42" i="41" s="1"/>
  <c r="H42" i="39"/>
  <c r="H42" i="41" s="1"/>
  <c r="J42" i="39"/>
  <c r="J42" i="41" s="1"/>
  <c r="L42" i="39"/>
  <c r="L42" i="41" s="1"/>
  <c r="N42" i="39"/>
  <c r="N42" i="41" s="1"/>
  <c r="P42" i="39"/>
  <c r="P42" i="41" s="1"/>
  <c r="R42" i="39"/>
  <c r="R42" i="41" s="1"/>
  <c r="T42" i="39"/>
  <c r="T42" i="41" s="1"/>
  <c r="V42" i="39"/>
  <c r="V42" i="41" s="1"/>
  <c r="Y42" i="39"/>
  <c r="Y42" i="41" s="1"/>
  <c r="AA42" i="39"/>
  <c r="AA42" i="41" s="1"/>
  <c r="AC42" i="39"/>
  <c r="AC42" i="41" s="1"/>
  <c r="AE42" i="39"/>
  <c r="AE42" i="41" s="1"/>
  <c r="AG42" i="39"/>
  <c r="AG42" i="41" s="1"/>
  <c r="AI42" i="39"/>
  <c r="AI42" i="41" s="1"/>
  <c r="AK42" i="39"/>
  <c r="AK42" i="41" s="1"/>
  <c r="AM42" i="39"/>
  <c r="AM42" i="41" s="1"/>
  <c r="AO42" i="39"/>
  <c r="AO42" i="41" s="1"/>
  <c r="F44" i="39"/>
  <c r="I44"/>
  <c r="L44"/>
  <c r="L44" i="41" s="1"/>
  <c r="N44" i="39"/>
  <c r="N44" i="41" s="1"/>
  <c r="R44" i="39"/>
  <c r="T44"/>
  <c r="V44"/>
  <c r="Z44"/>
  <c r="Z44" i="41" s="1"/>
  <c r="AD44" i="39"/>
  <c r="AH44"/>
  <c r="AJ44"/>
  <c r="AL44"/>
  <c r="AN44"/>
  <c r="AP44"/>
  <c r="E45"/>
  <c r="E45" i="41" s="1"/>
  <c r="H45" i="39"/>
  <c r="H45" i="41" s="1"/>
  <c r="K45" i="39"/>
  <c r="K45" i="41" s="1"/>
  <c r="S45" i="39"/>
  <c r="S45" i="41" s="1"/>
  <c r="U45" i="39"/>
  <c r="U45" i="41" s="1"/>
  <c r="X45" i="39"/>
  <c r="X45" i="41" s="1"/>
  <c r="AD45" i="39"/>
  <c r="AD45" i="41" s="1"/>
  <c r="AH45" i="39"/>
  <c r="AH45" i="41" s="1"/>
  <c r="AJ45" i="39"/>
  <c r="AJ45" i="41" s="1"/>
  <c r="AL45" i="39"/>
  <c r="AL45" i="41" s="1"/>
  <c r="AN45" i="39"/>
  <c r="AN45" i="41" s="1"/>
  <c r="AP45" i="39"/>
  <c r="AP45" i="41" s="1"/>
  <c r="F46" i="39"/>
  <c r="F46" i="41" s="1"/>
  <c r="I46" i="39"/>
  <c r="I46" i="41" s="1"/>
  <c r="R46" i="39"/>
  <c r="R46" i="41" s="1"/>
  <c r="T46" i="39"/>
  <c r="T46" i="41" s="1"/>
  <c r="V46" i="39"/>
  <c r="V46" i="41" s="1"/>
  <c r="AC46" i="39"/>
  <c r="AC46" i="41" s="1"/>
  <c r="AF46" i="39"/>
  <c r="AF46" i="41" s="1"/>
  <c r="AH46" i="39"/>
  <c r="AH46" i="41" s="1"/>
  <c r="AJ46" i="39"/>
  <c r="AJ46" i="41" s="1"/>
  <c r="AL46" i="39"/>
  <c r="AL46" i="41" s="1"/>
  <c r="AN46" i="39"/>
  <c r="AN46" i="41" s="1"/>
  <c r="AP46" i="39"/>
  <c r="AP46" i="41" s="1"/>
  <c r="F47" i="39"/>
  <c r="F47" i="41" s="1"/>
  <c r="I47" i="39"/>
  <c r="I47" i="41" s="1"/>
  <c r="R47" i="39"/>
  <c r="R47" i="41" s="1"/>
  <c r="T47" i="39"/>
  <c r="T47" i="41" s="1"/>
  <c r="V47" i="39"/>
  <c r="V47" i="41" s="1"/>
  <c r="AC47" i="39"/>
  <c r="AC47" i="41" s="1"/>
  <c r="AF47" i="39"/>
  <c r="AF47" i="41" s="1"/>
  <c r="AH47" i="39"/>
  <c r="AH47" i="41" s="1"/>
  <c r="AJ47" i="39"/>
  <c r="AJ47" i="41" s="1"/>
  <c r="AL47" i="39"/>
  <c r="AL47" i="41" s="1"/>
  <c r="AN47" i="39"/>
  <c r="AN47" i="41" s="1"/>
  <c r="AP47" i="39"/>
  <c r="AP47" i="41" s="1"/>
  <c r="E48" i="39"/>
  <c r="E48" i="41" s="1"/>
  <c r="H48" i="39"/>
  <c r="H48" i="41" s="1"/>
  <c r="J48" i="39"/>
  <c r="J48" i="41" s="1"/>
  <c r="L48" i="39"/>
  <c r="L48" i="41" s="1"/>
  <c r="N48" i="39"/>
  <c r="N48" i="41" s="1"/>
  <c r="P48" i="39"/>
  <c r="P48" i="41" s="1"/>
  <c r="R48" i="39"/>
  <c r="R48" i="41" s="1"/>
  <c r="T48" i="39"/>
  <c r="T48" i="41" s="1"/>
  <c r="V48" i="39"/>
  <c r="V48" i="41" s="1"/>
  <c r="X48" i="39"/>
  <c r="X48" i="41" s="1"/>
  <c r="Z48" i="39"/>
  <c r="Z48" i="41" s="1"/>
  <c r="AB48" i="39"/>
  <c r="AB48" i="41" s="1"/>
  <c r="AD48" i="39"/>
  <c r="AD48" i="41" s="1"/>
  <c r="AF48" i="39"/>
  <c r="AF48" i="41" s="1"/>
  <c r="AH48" i="39"/>
  <c r="AH48" i="41" s="1"/>
  <c r="AJ48" i="39"/>
  <c r="AJ48" i="41" s="1"/>
  <c r="AL48" i="39"/>
  <c r="AL48" i="41" s="1"/>
  <c r="AN48" i="39"/>
  <c r="AN48" i="41" s="1"/>
  <c r="AP48" i="39"/>
  <c r="AP48" i="41" s="1"/>
  <c r="AH49" i="39"/>
  <c r="AH49" i="41" s="1"/>
  <c r="AJ49" i="39"/>
  <c r="AJ49" i="41" s="1"/>
  <c r="AL49" i="39"/>
  <c r="AL49" i="41" s="1"/>
  <c r="AN49" i="39"/>
  <c r="AN49" i="41" s="1"/>
  <c r="AP49" i="39"/>
  <c r="AP49" i="41" s="1"/>
  <c r="C15" i="39"/>
  <c r="C15" i="41" s="1"/>
  <c r="C17" i="39"/>
  <c r="C17" i="41" s="1"/>
  <c r="C19" i="39"/>
  <c r="C19" i="41" s="1"/>
  <c r="C23" i="39"/>
  <c r="C23" i="41" s="1"/>
  <c r="C25" i="39"/>
  <c r="C25" i="41" s="1"/>
  <c r="C27" i="39"/>
  <c r="C27" i="41" s="1"/>
  <c r="C29" i="39"/>
  <c r="C29" i="41" s="1"/>
  <c r="C32" i="39"/>
  <c r="C32" i="41" s="1"/>
  <c r="C34" i="39"/>
  <c r="C34" i="41" s="1"/>
  <c r="C36" i="39"/>
  <c r="C36" i="41" s="1"/>
  <c r="C38" i="39"/>
  <c r="C38" i="41" s="1"/>
  <c r="C41" i="39"/>
  <c r="C41" i="41" s="1"/>
  <c r="C45" i="39"/>
  <c r="C45" i="41" s="1"/>
  <c r="C47" i="39"/>
  <c r="C47" i="41" s="1"/>
  <c r="C13" i="39"/>
  <c r="C13" i="41" s="1"/>
  <c r="N39" i="39"/>
  <c r="N39" i="41" s="1"/>
  <c r="R39" i="39"/>
  <c r="R39" i="41" s="1"/>
  <c r="V39" i="39"/>
  <c r="V39" i="41" s="1"/>
  <c r="Z39" i="39"/>
  <c r="Z39" i="41" s="1"/>
  <c r="AF39" i="39"/>
  <c r="AF39" i="41" s="1"/>
  <c r="AJ39" i="39"/>
  <c r="AJ39" i="41" s="1"/>
  <c r="AN39" i="39"/>
  <c r="AN39" i="41" s="1"/>
  <c r="K40" i="39"/>
  <c r="K40" i="41" s="1"/>
  <c r="AC40" i="39"/>
  <c r="AC40" i="41" s="1"/>
  <c r="AJ40" i="39"/>
  <c r="AJ40" i="41" s="1"/>
  <c r="AN40" i="39"/>
  <c r="AN40" i="41" s="1"/>
  <c r="E41" i="39"/>
  <c r="E41" i="41" s="1"/>
  <c r="I41" i="39"/>
  <c r="I41" i="41" s="1"/>
  <c r="M41" i="39"/>
  <c r="M41" i="41" s="1"/>
  <c r="Q41" i="39"/>
  <c r="Q41" i="41" s="1"/>
  <c r="V41" i="39"/>
  <c r="V41" i="41" s="1"/>
  <c r="Z41" i="39"/>
  <c r="Z41" i="41" s="1"/>
  <c r="AD41" i="39"/>
  <c r="AD41" i="41" s="1"/>
  <c r="AH41" i="39"/>
  <c r="AH41" i="41" s="1"/>
  <c r="AL41" i="39"/>
  <c r="AL41" i="41" s="1"/>
  <c r="AN41" i="39"/>
  <c r="AN41" i="41" s="1"/>
  <c r="AP41" i="39"/>
  <c r="AP41" i="41" s="1"/>
  <c r="E42" i="39"/>
  <c r="E42" i="41" s="1"/>
  <c r="G42" i="39"/>
  <c r="G42" i="41" s="1"/>
  <c r="I42" i="39"/>
  <c r="I42" i="41" s="1"/>
  <c r="K42" i="39"/>
  <c r="K42" i="41" s="1"/>
  <c r="M42" i="39"/>
  <c r="M42" i="41" s="1"/>
  <c r="O42" i="39"/>
  <c r="O42" i="41" s="1"/>
  <c r="Q42" i="39"/>
  <c r="Q42" i="41" s="1"/>
  <c r="S42" i="39"/>
  <c r="S42" i="41" s="1"/>
  <c r="U42" i="39"/>
  <c r="U42" i="41" s="1"/>
  <c r="W42" i="39"/>
  <c r="W42" i="41" s="1"/>
  <c r="Z42" i="39"/>
  <c r="Z42" i="41" s="1"/>
  <c r="AB42" i="39"/>
  <c r="AB42" i="41" s="1"/>
  <c r="AD42" i="39"/>
  <c r="AD42" i="41" s="1"/>
  <c r="AF42" i="39"/>
  <c r="AF42" i="41" s="1"/>
  <c r="AH42" i="39"/>
  <c r="AH42" i="41" s="1"/>
  <c r="AJ42" i="39"/>
  <c r="AJ42" i="41" s="1"/>
  <c r="AL42" i="39"/>
  <c r="AL42" i="41" s="1"/>
  <c r="AN42" i="39"/>
  <c r="AN42" i="41" s="1"/>
  <c r="AP42" i="39"/>
  <c r="AP42" i="41" s="1"/>
  <c r="G44" i="39"/>
  <c r="G44" i="41" s="1"/>
  <c r="K44" i="39"/>
  <c r="M44"/>
  <c r="M44" i="41" s="1"/>
  <c r="O44" i="39"/>
  <c r="O44" i="41" s="1"/>
  <c r="S44" i="39"/>
  <c r="U44"/>
  <c r="X44"/>
  <c r="AA44"/>
  <c r="AA44" i="41" s="1"/>
  <c r="AG44" i="39"/>
  <c r="AI44"/>
  <c r="AK44"/>
  <c r="AM44"/>
  <c r="AO44"/>
  <c r="D45"/>
  <c r="D45" i="41" s="1"/>
  <c r="F45" i="39"/>
  <c r="F45" i="41" s="1"/>
  <c r="I45" i="39"/>
  <c r="I45" i="41" s="1"/>
  <c r="R45" i="39"/>
  <c r="R45" i="41" s="1"/>
  <c r="T45" i="39"/>
  <c r="T45" i="41" s="1"/>
  <c r="V45" i="39"/>
  <c r="V45" i="41" s="1"/>
  <c r="AC45" i="39"/>
  <c r="AC45" i="41" s="1"/>
  <c r="AG45" i="39"/>
  <c r="AG45" i="41" s="1"/>
  <c r="AI45" i="39"/>
  <c r="AI45" i="41" s="1"/>
  <c r="AK45" i="39"/>
  <c r="AK45" i="41" s="1"/>
  <c r="AM45" i="39"/>
  <c r="AM45" i="41" s="1"/>
  <c r="AO45" i="39"/>
  <c r="AO45" i="41" s="1"/>
  <c r="D46" i="39"/>
  <c r="D46" i="41" s="1"/>
  <c r="H46" i="39"/>
  <c r="H46" i="41" s="1"/>
  <c r="K46" i="39"/>
  <c r="K46" i="41" s="1"/>
  <c r="S46" i="39"/>
  <c r="S46" i="41" s="1"/>
  <c r="U46" i="39"/>
  <c r="U46" i="41" s="1"/>
  <c r="X46" i="39"/>
  <c r="X46" i="41" s="1"/>
  <c r="AD46" i="39"/>
  <c r="AD46" i="41" s="1"/>
  <c r="AG46" i="39"/>
  <c r="AG46" i="41" s="1"/>
  <c r="AI46" i="39"/>
  <c r="AI46" i="41" s="1"/>
  <c r="AK46" i="39"/>
  <c r="AK46" i="41" s="1"/>
  <c r="AM46" i="39"/>
  <c r="AM46" i="41" s="1"/>
  <c r="AO46" i="39"/>
  <c r="AO46" i="41" s="1"/>
  <c r="D47" i="39"/>
  <c r="D47" i="41" s="1"/>
  <c r="H47" i="39"/>
  <c r="H47" i="41" s="1"/>
  <c r="K47" i="39"/>
  <c r="K47" i="41" s="1"/>
  <c r="S47" i="39"/>
  <c r="S47" i="41" s="1"/>
  <c r="U47" i="39"/>
  <c r="U47" i="41" s="1"/>
  <c r="X47" i="39"/>
  <c r="X47" i="41" s="1"/>
  <c r="AD47" i="39"/>
  <c r="AD47" i="41" s="1"/>
  <c r="AG47" i="39"/>
  <c r="AG47" i="41" s="1"/>
  <c r="AI47" i="39"/>
  <c r="AI47" i="41" s="1"/>
  <c r="AK47" i="39"/>
  <c r="AK47" i="41" s="1"/>
  <c r="AM47" i="39"/>
  <c r="AM47" i="41" s="1"/>
  <c r="AO47" i="39"/>
  <c r="AO47" i="41" s="1"/>
  <c r="D48" i="39"/>
  <c r="D48" i="41" s="1"/>
  <c r="F48" i="39"/>
  <c r="F48" i="41" s="1"/>
  <c r="I48" i="39"/>
  <c r="I48" i="41" s="1"/>
  <c r="K48" i="39"/>
  <c r="K48" i="41" s="1"/>
  <c r="M48" i="39"/>
  <c r="M48" i="41" s="1"/>
  <c r="O48" i="39"/>
  <c r="O48" i="41" s="1"/>
  <c r="Q48" i="39"/>
  <c r="Q48" i="41" s="1"/>
  <c r="S48" i="39"/>
  <c r="S48" i="41" s="1"/>
  <c r="U48" i="39"/>
  <c r="U48" i="41" s="1"/>
  <c r="W48" i="39"/>
  <c r="W48" i="41" s="1"/>
  <c r="Y48" i="39"/>
  <c r="Y48" i="41" s="1"/>
  <c r="AA48" i="39"/>
  <c r="AA48" i="41" s="1"/>
  <c r="AC48" i="39"/>
  <c r="AC48" i="41" s="1"/>
  <c r="AE48" i="39"/>
  <c r="AE48" i="41" s="1"/>
  <c r="AG48" i="39"/>
  <c r="AG48" i="41" s="1"/>
  <c r="AI48" i="39"/>
  <c r="AI48" i="41" s="1"/>
  <c r="AK48" i="39"/>
  <c r="AK48" i="41" s="1"/>
  <c r="AM48" i="39"/>
  <c r="AM48" i="41" s="1"/>
  <c r="AO48" i="39"/>
  <c r="AO48" i="41" s="1"/>
  <c r="AG49" i="39"/>
  <c r="AG61" s="1"/>
  <c r="AI49"/>
  <c r="AI49" i="41" s="1"/>
  <c r="AK49" i="39"/>
  <c r="AK49" i="41" s="1"/>
  <c r="AM49" i="39"/>
  <c r="AM49" i="41" s="1"/>
  <c r="AO49" i="39"/>
  <c r="AO49" i="41" s="1"/>
  <c r="C14" i="39"/>
  <c r="C14" i="41" s="1"/>
  <c r="C16" i="39"/>
  <c r="C16" i="41" s="1"/>
  <c r="C18" i="39"/>
  <c r="C18" i="41" s="1"/>
  <c r="C20" i="39"/>
  <c r="C20" i="41" s="1"/>
  <c r="C24" i="39"/>
  <c r="C24" i="41" s="1"/>
  <c r="C26" i="39"/>
  <c r="C26" i="41" s="1"/>
  <c r="C31" i="39"/>
  <c r="C31" i="41" s="1"/>
  <c r="C33" i="39"/>
  <c r="C33" i="41" s="1"/>
  <c r="C35" i="39"/>
  <c r="C35" i="41" s="1"/>
  <c r="C37" i="39"/>
  <c r="C37" i="41" s="1"/>
  <c r="C39" i="39"/>
  <c r="C39" i="41" s="1"/>
  <c r="C42" i="39"/>
  <c r="C42" i="41" s="1"/>
  <c r="C44" i="39"/>
  <c r="C46"/>
  <c r="C46" i="41" s="1"/>
  <c r="C48" i="39"/>
  <c r="C48" i="41" s="1"/>
  <c r="E13" i="35"/>
  <c r="H13"/>
  <c r="K13"/>
  <c r="N13"/>
  <c r="R13"/>
  <c r="T13"/>
  <c r="AA13"/>
  <c r="AC13"/>
  <c r="AG13"/>
  <c r="AI13"/>
  <c r="AK13"/>
  <c r="AM13"/>
  <c r="AO13"/>
  <c r="E14"/>
  <c r="K14"/>
  <c r="R14"/>
  <c r="T14"/>
  <c r="AB14"/>
  <c r="AG14"/>
  <c r="AI14"/>
  <c r="AK14"/>
  <c r="AM14"/>
  <c r="AO14"/>
  <c r="E15"/>
  <c r="I15"/>
  <c r="L15"/>
  <c r="R15"/>
  <c r="T15"/>
  <c r="AC15"/>
  <c r="AH15"/>
  <c r="AJ15"/>
  <c r="AL15"/>
  <c r="AN15"/>
  <c r="AP15"/>
  <c r="E16"/>
  <c r="H16"/>
  <c r="K16"/>
  <c r="N16"/>
  <c r="R16"/>
  <c r="Z16"/>
  <c r="AB16"/>
  <c r="AD16"/>
  <c r="AH16"/>
  <c r="AJ16"/>
  <c r="AL16"/>
  <c r="AN16"/>
  <c r="AP16"/>
  <c r="F17"/>
  <c r="I17"/>
  <c r="L17"/>
  <c r="R17"/>
  <c r="T17"/>
  <c r="V17"/>
  <c r="AC17"/>
  <c r="AF17"/>
  <c r="AH17"/>
  <c r="AJ17"/>
  <c r="AL17"/>
  <c r="AN17"/>
  <c r="AP17"/>
  <c r="E18"/>
  <c r="G18"/>
  <c r="I18"/>
  <c r="K18"/>
  <c r="M18"/>
  <c r="O18"/>
  <c r="Q18"/>
  <c r="S18"/>
  <c r="U18"/>
  <c r="W18"/>
  <c r="Y18"/>
  <c r="AA18"/>
  <c r="AC18"/>
  <c r="AE18"/>
  <c r="AG18"/>
  <c r="AI18"/>
  <c r="AK18"/>
  <c r="AM18"/>
  <c r="AO18"/>
  <c r="D19"/>
  <c r="F19"/>
  <c r="H19"/>
  <c r="K19"/>
  <c r="N19"/>
  <c r="R19"/>
  <c r="T19"/>
  <c r="Y19"/>
  <c r="AC19"/>
  <c r="AG19"/>
  <c r="AI19"/>
  <c r="AK19"/>
  <c r="AM19"/>
  <c r="AO19"/>
  <c r="D20"/>
  <c r="F20"/>
  <c r="J20"/>
  <c r="L20"/>
  <c r="N20"/>
  <c r="R20"/>
  <c r="U20"/>
  <c r="W20"/>
  <c r="Y20"/>
  <c r="AB20"/>
  <c r="AD20"/>
  <c r="AF20"/>
  <c r="AH20"/>
  <c r="AJ20"/>
  <c r="AL20"/>
  <c r="AN20"/>
  <c r="AP20"/>
  <c r="H21"/>
  <c r="N21"/>
  <c r="S21"/>
  <c r="U21"/>
  <c r="X21"/>
  <c r="AB21"/>
  <c r="AG21"/>
  <c r="AI21"/>
  <c r="AK21"/>
  <c r="AM21"/>
  <c r="AO21"/>
  <c r="H22"/>
  <c r="L22"/>
  <c r="R22"/>
  <c r="T22"/>
  <c r="Z22"/>
  <c r="AB22"/>
  <c r="AG22"/>
  <c r="AI22"/>
  <c r="AK22"/>
  <c r="AM22"/>
  <c r="AO22"/>
  <c r="E23"/>
  <c r="G23"/>
  <c r="I23"/>
  <c r="K23"/>
  <c r="N23"/>
  <c r="P23"/>
  <c r="R23"/>
  <c r="T23"/>
  <c r="V23"/>
  <c r="X23"/>
  <c r="Z23"/>
  <c r="AB23"/>
  <c r="AE23"/>
  <c r="AG23"/>
  <c r="AI23"/>
  <c r="AK23"/>
  <c r="AM23"/>
  <c r="AO23"/>
  <c r="D24"/>
  <c r="H24"/>
  <c r="L24"/>
  <c r="P24"/>
  <c r="S24"/>
  <c r="U24"/>
  <c r="X24"/>
  <c r="Z24"/>
  <c r="AB24"/>
  <c r="AD24"/>
  <c r="AG24"/>
  <c r="AI24"/>
  <c r="AK24"/>
  <c r="AM24"/>
  <c r="AO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H26"/>
  <c r="K26"/>
  <c r="N26"/>
  <c r="S26"/>
  <c r="U26"/>
  <c r="X26"/>
  <c r="Z26"/>
  <c r="AC26"/>
  <c r="AH26"/>
  <c r="AJ26"/>
  <c r="AL26"/>
  <c r="AN26"/>
  <c r="AP26"/>
  <c r="E27"/>
  <c r="G27"/>
  <c r="I27"/>
  <c r="K27"/>
  <c r="M27"/>
  <c r="O27"/>
  <c r="Q27"/>
  <c r="S27"/>
  <c r="U27"/>
  <c r="W27"/>
  <c r="Y27"/>
  <c r="AA27"/>
  <c r="AC27"/>
  <c r="AE27"/>
  <c r="AG27"/>
  <c r="AI27"/>
  <c r="AK27"/>
  <c r="AM27"/>
  <c r="AO27"/>
  <c r="D29"/>
  <c r="F29"/>
  <c r="H29"/>
  <c r="K29"/>
  <c r="M29"/>
  <c r="O29"/>
  <c r="Q29"/>
  <c r="S29"/>
  <c r="V29"/>
  <c r="X29"/>
  <c r="Z29"/>
  <c r="AB29"/>
  <c r="AD29"/>
  <c r="AF29"/>
  <c r="AH29"/>
  <c r="AJ29"/>
  <c r="AL29"/>
  <c r="AN29"/>
  <c r="AP29"/>
  <c r="K30"/>
  <c r="N30"/>
  <c r="AA30"/>
  <c r="AG30"/>
  <c r="AI30"/>
  <c r="AK30"/>
  <c r="AM30"/>
  <c r="AO30"/>
  <c r="D31"/>
  <c r="F31"/>
  <c r="H31"/>
  <c r="J31"/>
  <c r="L31"/>
  <c r="N31"/>
  <c r="P31"/>
  <c r="R31"/>
  <c r="T31"/>
  <c r="V31"/>
  <c r="Y31"/>
  <c r="AA31"/>
  <c r="AC31"/>
  <c r="AE31"/>
  <c r="AG31"/>
  <c r="AI31"/>
  <c r="AK31"/>
  <c r="AM31"/>
  <c r="AO31"/>
  <c r="D32"/>
  <c r="F32"/>
  <c r="H32"/>
  <c r="J32"/>
  <c r="L32"/>
  <c r="N32"/>
  <c r="P32"/>
  <c r="R32"/>
  <c r="T32"/>
  <c r="V32"/>
  <c r="Y32"/>
  <c r="AB32"/>
  <c r="AD32"/>
  <c r="AF32"/>
  <c r="AH32"/>
  <c r="AJ32"/>
  <c r="AL32"/>
  <c r="AN32"/>
  <c r="AP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E35"/>
  <c r="H35"/>
  <c r="J35"/>
  <c r="L35"/>
  <c r="N35"/>
  <c r="P35"/>
  <c r="R35"/>
  <c r="T35"/>
  <c r="V35"/>
  <c r="Y35"/>
  <c r="AA35"/>
  <c r="AC35"/>
  <c r="AF35"/>
  <c r="AH35"/>
  <c r="AJ35"/>
  <c r="AL35"/>
  <c r="AN35"/>
  <c r="AP35"/>
  <c r="E36"/>
  <c r="G36"/>
  <c r="J36"/>
  <c r="L36"/>
  <c r="N36"/>
  <c r="P36"/>
  <c r="R36"/>
  <c r="U36"/>
  <c r="W36"/>
  <c r="Y36"/>
  <c r="AA36"/>
  <c r="AC36"/>
  <c r="AE36"/>
  <c r="AG36"/>
  <c r="AI36"/>
  <c r="AK36"/>
  <c r="AM36"/>
  <c r="AO36"/>
  <c r="E37"/>
  <c r="L37"/>
  <c r="R37"/>
  <c r="U37"/>
  <c r="Z37"/>
  <c r="AC37"/>
  <c r="AH37"/>
  <c r="AJ37"/>
  <c r="AL37"/>
  <c r="AN37"/>
  <c r="AP37"/>
  <c r="H38"/>
  <c r="L38"/>
  <c r="R38"/>
  <c r="X38"/>
  <c r="Z38"/>
  <c r="AB38"/>
  <c r="AG38"/>
  <c r="AI38"/>
  <c r="AK38"/>
  <c r="AM38"/>
  <c r="AO38"/>
  <c r="D39"/>
  <c r="F39"/>
  <c r="H39"/>
  <c r="K39"/>
  <c r="M39"/>
  <c r="O39"/>
  <c r="Q39"/>
  <c r="S39"/>
  <c r="U39"/>
  <c r="W39"/>
  <c r="Y39"/>
  <c r="AA39"/>
  <c r="AC39"/>
  <c r="AG39"/>
  <c r="AI39"/>
  <c r="AK39"/>
  <c r="AM39"/>
  <c r="AO39"/>
  <c r="H40"/>
  <c r="N40"/>
  <c r="AA40"/>
  <c r="AG40"/>
  <c r="AI40"/>
  <c r="AK40"/>
  <c r="AM40"/>
  <c r="AO40"/>
  <c r="D41"/>
  <c r="F41"/>
  <c r="H41"/>
  <c r="J41"/>
  <c r="L41"/>
  <c r="N41"/>
  <c r="P41"/>
  <c r="R41"/>
  <c r="T41"/>
  <c r="W41"/>
  <c r="Y41"/>
  <c r="AA41"/>
  <c r="AC41"/>
  <c r="AE41"/>
  <c r="AG41"/>
  <c r="AI41"/>
  <c r="AK41"/>
  <c r="AM41"/>
  <c r="D13"/>
  <c r="F13"/>
  <c r="I13"/>
  <c r="L13"/>
  <c r="O13"/>
  <c r="S13"/>
  <c r="V13"/>
  <c r="AB13"/>
  <c r="AD13"/>
  <c r="AH13"/>
  <c r="AJ13"/>
  <c r="AL13"/>
  <c r="AN13"/>
  <c r="AP13"/>
  <c r="H14"/>
  <c r="N14"/>
  <c r="S14"/>
  <c r="AA14"/>
  <c r="AC14"/>
  <c r="AH14"/>
  <c r="AJ14"/>
  <c r="AL14"/>
  <c r="AN14"/>
  <c r="AP14"/>
  <c r="H15"/>
  <c r="K15"/>
  <c r="N15"/>
  <c r="S15"/>
  <c r="U15"/>
  <c r="AG15"/>
  <c r="AI15"/>
  <c r="AK15"/>
  <c r="AM15"/>
  <c r="AO15"/>
  <c r="D16"/>
  <c r="F16"/>
  <c r="I16"/>
  <c r="L16"/>
  <c r="O16"/>
  <c r="S16"/>
  <c r="AA16"/>
  <c r="AC16"/>
  <c r="AG16"/>
  <c r="AI16"/>
  <c r="AK16"/>
  <c r="AM16"/>
  <c r="AO16"/>
  <c r="E17"/>
  <c r="H17"/>
  <c r="K17"/>
  <c r="N17"/>
  <c r="S17"/>
  <c r="U17"/>
  <c r="AB17"/>
  <c r="AD17"/>
  <c r="AG17"/>
  <c r="AI17"/>
  <c r="AK17"/>
  <c r="AM17"/>
  <c r="AO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E19"/>
  <c r="G19"/>
  <c r="I19"/>
  <c r="L19"/>
  <c r="P19"/>
  <c r="S19"/>
  <c r="W19"/>
  <c r="Z19"/>
  <c r="AF19"/>
  <c r="AH19"/>
  <c r="AJ19"/>
  <c r="AL19"/>
  <c r="AN19"/>
  <c r="AP19"/>
  <c r="E20"/>
  <c r="H20"/>
  <c r="K20"/>
  <c r="M20"/>
  <c r="P20"/>
  <c r="T20"/>
  <c r="V20"/>
  <c r="X20"/>
  <c r="AA20"/>
  <c r="AC20"/>
  <c r="AE20"/>
  <c r="AG20"/>
  <c r="AI20"/>
  <c r="AK20"/>
  <c r="AM20"/>
  <c r="AO20"/>
  <c r="E21"/>
  <c r="E54" s="1"/>
  <c r="L21"/>
  <c r="L54" s="1"/>
  <c r="R21"/>
  <c r="R54" s="1"/>
  <c r="T21"/>
  <c r="V21"/>
  <c r="AA21"/>
  <c r="AC21"/>
  <c r="AH21"/>
  <c r="AJ21"/>
  <c r="AL21"/>
  <c r="AN21"/>
  <c r="AP21"/>
  <c r="K22"/>
  <c r="N22"/>
  <c r="S22"/>
  <c r="U22"/>
  <c r="AA22"/>
  <c r="AC22"/>
  <c r="AH22"/>
  <c r="AJ22"/>
  <c r="AL22"/>
  <c r="AN22"/>
  <c r="AP22"/>
  <c r="F23"/>
  <c r="H23"/>
  <c r="J23"/>
  <c r="L23"/>
  <c r="O23"/>
  <c r="Q23"/>
  <c r="S23"/>
  <c r="U23"/>
  <c r="W23"/>
  <c r="Y23"/>
  <c r="AA23"/>
  <c r="AC23"/>
  <c r="AF23"/>
  <c r="AH23"/>
  <c r="AJ23"/>
  <c r="AL23"/>
  <c r="AN23"/>
  <c r="AP23"/>
  <c r="E24"/>
  <c r="K24"/>
  <c r="N24"/>
  <c r="R24"/>
  <c r="T24"/>
  <c r="W24"/>
  <c r="Y24"/>
  <c r="AA24"/>
  <c r="AC24"/>
  <c r="AF24"/>
  <c r="AH24"/>
  <c r="AJ24"/>
  <c r="AL24"/>
  <c r="AN24"/>
  <c r="AP24"/>
  <c r="E25"/>
  <c r="G25"/>
  <c r="I25"/>
  <c r="K25"/>
  <c r="M25"/>
  <c r="O25"/>
  <c r="Q25"/>
  <c r="S25"/>
  <c r="U25"/>
  <c r="W25"/>
  <c r="Y25"/>
  <c r="AA25"/>
  <c r="AC25"/>
  <c r="AE25"/>
  <c r="AG25"/>
  <c r="AI25"/>
  <c r="AK25"/>
  <c r="AM25"/>
  <c r="AO25"/>
  <c r="E26"/>
  <c r="I26"/>
  <c r="L26"/>
  <c r="R26"/>
  <c r="T26"/>
  <c r="V26"/>
  <c r="Y26"/>
  <c r="AB26"/>
  <c r="AG26"/>
  <c r="AI26"/>
  <c r="AK26"/>
  <c r="AM26"/>
  <c r="AO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E29"/>
  <c r="G29"/>
  <c r="I29"/>
  <c r="L29"/>
  <c r="N29"/>
  <c r="P29"/>
  <c r="R29"/>
  <c r="U29"/>
  <c r="W29"/>
  <c r="Y29"/>
  <c r="AA29"/>
  <c r="AC29"/>
  <c r="AE29"/>
  <c r="AG29"/>
  <c r="AI29"/>
  <c r="AK29"/>
  <c r="AM29"/>
  <c r="AO29"/>
  <c r="J30"/>
  <c r="L30"/>
  <c r="R30"/>
  <c r="AC30"/>
  <c r="AH30"/>
  <c r="AJ30"/>
  <c r="AL30"/>
  <c r="AN30"/>
  <c r="AP30"/>
  <c r="E31"/>
  <c r="G31"/>
  <c r="I31"/>
  <c r="K31"/>
  <c r="M31"/>
  <c r="O31"/>
  <c r="Q31"/>
  <c r="S31"/>
  <c r="U31"/>
  <c r="W31"/>
  <c r="Z31"/>
  <c r="AB31"/>
  <c r="AD31"/>
  <c r="AF31"/>
  <c r="AH31"/>
  <c r="AJ31"/>
  <c r="AL31"/>
  <c r="AN31"/>
  <c r="AP31"/>
  <c r="E32"/>
  <c r="G32"/>
  <c r="I32"/>
  <c r="K32"/>
  <c r="M32"/>
  <c r="O32"/>
  <c r="Q32"/>
  <c r="S32"/>
  <c r="U32"/>
  <c r="W32"/>
  <c r="AA32"/>
  <c r="AC32"/>
  <c r="AE32"/>
  <c r="AG32"/>
  <c r="AI32"/>
  <c r="AK32"/>
  <c r="AM32"/>
  <c r="AO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D35"/>
  <c r="F35"/>
  <c r="I35"/>
  <c r="K35"/>
  <c r="M35"/>
  <c r="O35"/>
  <c r="Q35"/>
  <c r="S35"/>
  <c r="U35"/>
  <c r="W35"/>
  <c r="Z35"/>
  <c r="AB35"/>
  <c r="AE35"/>
  <c r="AG35"/>
  <c r="AI35"/>
  <c r="AK35"/>
  <c r="AM35"/>
  <c r="AO35"/>
  <c r="D36"/>
  <c r="F36"/>
  <c r="H36"/>
  <c r="K36"/>
  <c r="M36"/>
  <c r="O36"/>
  <c r="Q36"/>
  <c r="T36"/>
  <c r="V36"/>
  <c r="X36"/>
  <c r="Z36"/>
  <c r="AB36"/>
  <c r="AD36"/>
  <c r="AF36"/>
  <c r="AH36"/>
  <c r="AJ36"/>
  <c r="AL36"/>
  <c r="AN36"/>
  <c r="AP36"/>
  <c r="K37"/>
  <c r="N37"/>
  <c r="S37"/>
  <c r="X37"/>
  <c r="AA37"/>
  <c r="AG37"/>
  <c r="AI37"/>
  <c r="AK37"/>
  <c r="AM37"/>
  <c r="AO37"/>
  <c r="E38"/>
  <c r="K38"/>
  <c r="N38"/>
  <c r="T38"/>
  <c r="Y38"/>
  <c r="AA38"/>
  <c r="AC38"/>
  <c r="AH38"/>
  <c r="AJ38"/>
  <c r="AL38"/>
  <c r="AN38"/>
  <c r="AP38"/>
  <c r="E39"/>
  <c r="G39"/>
  <c r="J39"/>
  <c r="L39"/>
  <c r="N39"/>
  <c r="P39"/>
  <c r="R39"/>
  <c r="T39"/>
  <c r="V39"/>
  <c r="X39"/>
  <c r="Z39"/>
  <c r="AB39"/>
  <c r="AF39"/>
  <c r="AH39"/>
  <c r="AJ39"/>
  <c r="AL39"/>
  <c r="AN39"/>
  <c r="AP39"/>
  <c r="K40"/>
  <c r="U40"/>
  <c r="AC40"/>
  <c r="AH40"/>
  <c r="AJ40"/>
  <c r="AL40"/>
  <c r="AN40"/>
  <c r="AP40"/>
  <c r="E41"/>
  <c r="G41"/>
  <c r="I41"/>
  <c r="K41"/>
  <c r="M41"/>
  <c r="O41"/>
  <c r="Q41"/>
  <c r="S41"/>
  <c r="V41"/>
  <c r="X41"/>
  <c r="Z41"/>
  <c r="AB41"/>
  <c r="AD41"/>
  <c r="AF41"/>
  <c r="AH41"/>
  <c r="AJ41"/>
  <c r="AL41"/>
  <c r="AN41"/>
  <c r="AO41"/>
  <c r="D42"/>
  <c r="F42"/>
  <c r="H42"/>
  <c r="J42"/>
  <c r="L42"/>
  <c r="N42"/>
  <c r="P42"/>
  <c r="R42"/>
  <c r="T42"/>
  <c r="V42"/>
  <c r="Y42"/>
  <c r="AA42"/>
  <c r="AC42"/>
  <c r="AE42"/>
  <c r="AG42"/>
  <c r="AI42"/>
  <c r="AK42"/>
  <c r="AM42"/>
  <c r="AO42"/>
  <c r="F44"/>
  <c r="I44"/>
  <c r="L44"/>
  <c r="N44"/>
  <c r="R44"/>
  <c r="T44"/>
  <c r="V44"/>
  <c r="Z44"/>
  <c r="AD44"/>
  <c r="AH44"/>
  <c r="AJ44"/>
  <c r="AL44"/>
  <c r="AN44"/>
  <c r="AP44"/>
  <c r="E45"/>
  <c r="H45"/>
  <c r="K45"/>
  <c r="S45"/>
  <c r="U45"/>
  <c r="X45"/>
  <c r="AD45"/>
  <c r="AH45"/>
  <c r="AJ45"/>
  <c r="AL45"/>
  <c r="AN45"/>
  <c r="AP45"/>
  <c r="F46"/>
  <c r="I46"/>
  <c r="R46"/>
  <c r="T46"/>
  <c r="V46"/>
  <c r="AC46"/>
  <c r="AF46"/>
  <c r="AH46"/>
  <c r="AJ46"/>
  <c r="AL46"/>
  <c r="AN46"/>
  <c r="AP46"/>
  <c r="F47"/>
  <c r="I47"/>
  <c r="R47"/>
  <c r="T47"/>
  <c r="V47"/>
  <c r="AC47"/>
  <c r="AF47"/>
  <c r="AH47"/>
  <c r="AJ47"/>
  <c r="AL47"/>
  <c r="AN47"/>
  <c r="AP47"/>
  <c r="E48"/>
  <c r="H48"/>
  <c r="J48"/>
  <c r="L48"/>
  <c r="N48"/>
  <c r="P48"/>
  <c r="R48"/>
  <c r="T48"/>
  <c r="V48"/>
  <c r="X48"/>
  <c r="Z48"/>
  <c r="AB48"/>
  <c r="AD48"/>
  <c r="AF48"/>
  <c r="AH48"/>
  <c r="AJ48"/>
  <c r="AL48"/>
  <c r="AN48"/>
  <c r="AP48"/>
  <c r="AH49"/>
  <c r="AJ49"/>
  <c r="AL49"/>
  <c r="AN49"/>
  <c r="AP49"/>
  <c r="C15"/>
  <c r="C17"/>
  <c r="C19"/>
  <c r="C23"/>
  <c r="C25"/>
  <c r="C27"/>
  <c r="C31"/>
  <c r="C33"/>
  <c r="C35"/>
  <c r="C37"/>
  <c r="C39"/>
  <c r="C42"/>
  <c r="C45"/>
  <c r="C47"/>
  <c r="C13"/>
  <c r="AP41"/>
  <c r="E42"/>
  <c r="G42"/>
  <c r="I42"/>
  <c r="K42"/>
  <c r="M42"/>
  <c r="O42"/>
  <c r="Q42"/>
  <c r="S42"/>
  <c r="U42"/>
  <c r="W42"/>
  <c r="Z42"/>
  <c r="AB42"/>
  <c r="AD42"/>
  <c r="AF42"/>
  <c r="AH42"/>
  <c r="AJ42"/>
  <c r="AL42"/>
  <c r="AN42"/>
  <c r="AP42"/>
  <c r="G44"/>
  <c r="K44"/>
  <c r="M44"/>
  <c r="O44"/>
  <c r="S44"/>
  <c r="U44"/>
  <c r="X44"/>
  <c r="AA44"/>
  <c r="AG44"/>
  <c r="AI44"/>
  <c r="AK44"/>
  <c r="AM44"/>
  <c r="AO44"/>
  <c r="D45"/>
  <c r="F45"/>
  <c r="I45"/>
  <c r="R45"/>
  <c r="T45"/>
  <c r="V45"/>
  <c r="AC45"/>
  <c r="AG45"/>
  <c r="AI45"/>
  <c r="AK45"/>
  <c r="AM45"/>
  <c r="AO45"/>
  <c r="D46"/>
  <c r="H46"/>
  <c r="K46"/>
  <c r="S46"/>
  <c r="U46"/>
  <c r="X46"/>
  <c r="AD46"/>
  <c r="AG46"/>
  <c r="AI46"/>
  <c r="AK46"/>
  <c r="AM46"/>
  <c r="AO46"/>
  <c r="D47"/>
  <c r="H47"/>
  <c r="K47"/>
  <c r="S47"/>
  <c r="U47"/>
  <c r="X47"/>
  <c r="AD47"/>
  <c r="AG47"/>
  <c r="AI47"/>
  <c r="AK47"/>
  <c r="AM47"/>
  <c r="AO47"/>
  <c r="D48"/>
  <c r="F48"/>
  <c r="I48"/>
  <c r="K48"/>
  <c r="M48"/>
  <c r="O48"/>
  <c r="Q48"/>
  <c r="S48"/>
  <c r="U48"/>
  <c r="W48"/>
  <c r="Y48"/>
  <c r="AA48"/>
  <c r="AC48"/>
  <c r="AE48"/>
  <c r="AG48"/>
  <c r="AI48"/>
  <c r="AK48"/>
  <c r="AM48"/>
  <c r="AO48"/>
  <c r="AG49"/>
  <c r="AG61" s="1"/>
  <c r="AI49"/>
  <c r="AK49"/>
  <c r="AM49"/>
  <c r="AO49"/>
  <c r="C14"/>
  <c r="C16"/>
  <c r="C18"/>
  <c r="C20"/>
  <c r="C24"/>
  <c r="C26"/>
  <c r="C29"/>
  <c r="C32"/>
  <c r="C34"/>
  <c r="C36"/>
  <c r="C38"/>
  <c r="C41"/>
  <c r="C44"/>
  <c r="C46"/>
  <c r="C48"/>
  <c r="D13" i="33"/>
  <c r="D13" i="36" s="1"/>
  <c r="F13" i="33"/>
  <c r="F13" i="36" s="1"/>
  <c r="I13" i="33"/>
  <c r="I13" i="36" s="1"/>
  <c r="L13" i="33"/>
  <c r="L13" i="36" s="1"/>
  <c r="O13" i="33"/>
  <c r="O13" i="36" s="1"/>
  <c r="S13" i="33"/>
  <c r="S13" i="36" s="1"/>
  <c r="V13" i="33"/>
  <c r="V13" i="36" s="1"/>
  <c r="AB13" i="33"/>
  <c r="AB13" i="36" s="1"/>
  <c r="AD13" i="33"/>
  <c r="AD13" i="36" s="1"/>
  <c r="AH13" i="33"/>
  <c r="AJ13"/>
  <c r="AL13"/>
  <c r="AN13"/>
  <c r="AP13"/>
  <c r="H14"/>
  <c r="H14" i="36" s="1"/>
  <c r="N14" i="33"/>
  <c r="N14" i="36" s="1"/>
  <c r="S14" i="33"/>
  <c r="S14" i="36" s="1"/>
  <c r="AA14" i="33"/>
  <c r="AA14" i="36" s="1"/>
  <c r="AC14" i="33"/>
  <c r="AC14" i="36" s="1"/>
  <c r="AH14" i="33"/>
  <c r="AH14" i="36" s="1"/>
  <c r="AJ14" i="33"/>
  <c r="AJ14" i="36" s="1"/>
  <c r="AL14" i="33"/>
  <c r="AL14" i="36" s="1"/>
  <c r="AN14" i="33"/>
  <c r="AN14" i="36" s="1"/>
  <c r="AP14" i="33"/>
  <c r="AP14" i="36" s="1"/>
  <c r="H15" i="33"/>
  <c r="H15" i="36" s="1"/>
  <c r="K15" i="33"/>
  <c r="K15" i="36" s="1"/>
  <c r="N15" i="33"/>
  <c r="N15" i="36" s="1"/>
  <c r="S15" i="33"/>
  <c r="S15" i="36" s="1"/>
  <c r="U15" i="33"/>
  <c r="U15" i="36" s="1"/>
  <c r="AG15" i="33"/>
  <c r="AG15" i="36" s="1"/>
  <c r="AI15" i="33"/>
  <c r="AI15" i="36" s="1"/>
  <c r="AK15" i="33"/>
  <c r="AK15" i="36" s="1"/>
  <c r="AM15" i="33"/>
  <c r="AM15" i="36" s="1"/>
  <c r="AO15" i="33"/>
  <c r="AO15" i="36" s="1"/>
  <c r="D16" i="33"/>
  <c r="D16" i="36" s="1"/>
  <c r="F16" i="33"/>
  <c r="F16" i="36" s="1"/>
  <c r="I16" i="33"/>
  <c r="I16" i="36" s="1"/>
  <c r="L16" i="33"/>
  <c r="L16" i="36" s="1"/>
  <c r="O16" i="33"/>
  <c r="O16" i="36" s="1"/>
  <c r="S16" i="33"/>
  <c r="S16" i="36" s="1"/>
  <c r="AA16" i="33"/>
  <c r="AA16" i="36" s="1"/>
  <c r="AC16" i="33"/>
  <c r="AC16" i="36" s="1"/>
  <c r="AG16" i="33"/>
  <c r="AG16" i="36" s="1"/>
  <c r="AI16" i="33"/>
  <c r="AI16" i="36" s="1"/>
  <c r="AK16" i="33"/>
  <c r="AK16" i="36" s="1"/>
  <c r="AM16" i="33"/>
  <c r="AM16" i="36" s="1"/>
  <c r="AO16" i="33"/>
  <c r="AO16" i="36" s="1"/>
  <c r="E17" i="33"/>
  <c r="E17" i="36" s="1"/>
  <c r="H17" i="33"/>
  <c r="H17" i="36" s="1"/>
  <c r="K17" i="33"/>
  <c r="K17" i="36" s="1"/>
  <c r="N17" i="33"/>
  <c r="N17" i="36" s="1"/>
  <c r="S17" i="33"/>
  <c r="S17" i="36" s="1"/>
  <c r="U17" i="33"/>
  <c r="U17" i="36" s="1"/>
  <c r="AB17" i="33"/>
  <c r="AB17" i="36" s="1"/>
  <c r="AD17" i="33"/>
  <c r="AD17" i="36" s="1"/>
  <c r="AG17" i="33"/>
  <c r="AG17" i="36" s="1"/>
  <c r="AI17" i="33"/>
  <c r="AI17" i="36" s="1"/>
  <c r="AK17" i="33"/>
  <c r="AK17" i="36" s="1"/>
  <c r="AM17" i="33"/>
  <c r="AM17" i="36" s="1"/>
  <c r="AO17" i="33"/>
  <c r="AO17" i="36" s="1"/>
  <c r="D18" i="33"/>
  <c r="D18" i="36" s="1"/>
  <c r="F18" i="33"/>
  <c r="F18" i="36" s="1"/>
  <c r="H18" i="33"/>
  <c r="H18" i="36" s="1"/>
  <c r="J18" i="33"/>
  <c r="J18" i="36" s="1"/>
  <c r="L18" i="33"/>
  <c r="L18" i="36" s="1"/>
  <c r="N18" i="33"/>
  <c r="N18" i="36" s="1"/>
  <c r="P18" i="33"/>
  <c r="P18" i="36" s="1"/>
  <c r="R18" i="33"/>
  <c r="R18" i="36" s="1"/>
  <c r="T18" i="33"/>
  <c r="T18" i="36" s="1"/>
  <c r="V18" i="33"/>
  <c r="V18" i="36" s="1"/>
  <c r="X18" i="33"/>
  <c r="X18" i="36" s="1"/>
  <c r="Z18" i="33"/>
  <c r="Z18" i="36" s="1"/>
  <c r="AB18" i="33"/>
  <c r="AB18" i="36" s="1"/>
  <c r="AD18" i="33"/>
  <c r="AD18" i="36" s="1"/>
  <c r="AF18" i="33"/>
  <c r="AF18" i="36" s="1"/>
  <c r="AH18" i="33"/>
  <c r="AJ18"/>
  <c r="AL18"/>
  <c r="AN18"/>
  <c r="AP18"/>
  <c r="E19"/>
  <c r="E19" i="36" s="1"/>
  <c r="G19" i="33"/>
  <c r="G19" i="36" s="1"/>
  <c r="I19" i="33"/>
  <c r="I19" i="36" s="1"/>
  <c r="L19" i="33"/>
  <c r="L19" i="36" s="1"/>
  <c r="P19" i="33"/>
  <c r="P19" i="36" s="1"/>
  <c r="S19" i="33"/>
  <c r="S19" i="36" s="1"/>
  <c r="W19" i="33"/>
  <c r="W19" i="36" s="1"/>
  <c r="Z19" i="33"/>
  <c r="Z19" i="36" s="1"/>
  <c r="AF19" i="33"/>
  <c r="AF19" i="36" s="1"/>
  <c r="AH19" i="33"/>
  <c r="AH19" i="36" s="1"/>
  <c r="AJ19" i="33"/>
  <c r="AJ19" i="36" s="1"/>
  <c r="AL19" i="33"/>
  <c r="AL19" i="36" s="1"/>
  <c r="AN19" i="33"/>
  <c r="AN19" i="36" s="1"/>
  <c r="AP19" i="33"/>
  <c r="AP19" i="36" s="1"/>
  <c r="E20" i="33"/>
  <c r="E20" i="36" s="1"/>
  <c r="H20" i="33"/>
  <c r="H20" i="36" s="1"/>
  <c r="K20" i="33"/>
  <c r="K20" i="36" s="1"/>
  <c r="M20" i="33"/>
  <c r="M20" i="36" s="1"/>
  <c r="P20" i="33"/>
  <c r="P20" i="36" s="1"/>
  <c r="T20" i="33"/>
  <c r="T20" i="36" s="1"/>
  <c r="V20" i="33"/>
  <c r="V20" i="36" s="1"/>
  <c r="X20" i="33"/>
  <c r="X20" i="36" s="1"/>
  <c r="AA20" i="33"/>
  <c r="AA20" i="36" s="1"/>
  <c r="AC20" i="33"/>
  <c r="AC20" i="36" s="1"/>
  <c r="AE20" i="33"/>
  <c r="AE20" i="36" s="1"/>
  <c r="AG20" i="33"/>
  <c r="AG20" i="36" s="1"/>
  <c r="AI20" i="33"/>
  <c r="AI20" i="36" s="1"/>
  <c r="AK20" i="33"/>
  <c r="AK20" i="36" s="1"/>
  <c r="AM20" i="33"/>
  <c r="AM20" i="36" s="1"/>
  <c r="AO20" i="33"/>
  <c r="AO20" i="36" s="1"/>
  <c r="E21" i="33"/>
  <c r="L21"/>
  <c r="R21"/>
  <c r="T21"/>
  <c r="T21" i="36" s="1"/>
  <c r="V21" i="33"/>
  <c r="V21" i="36" s="1"/>
  <c r="AA21" i="33"/>
  <c r="AC21"/>
  <c r="AH21"/>
  <c r="AJ21"/>
  <c r="AL21"/>
  <c r="AN21"/>
  <c r="AP21"/>
  <c r="K22"/>
  <c r="K22" i="36" s="1"/>
  <c r="N22" i="33"/>
  <c r="N22" i="36" s="1"/>
  <c r="S22" i="33"/>
  <c r="S22" i="36" s="1"/>
  <c r="U22" i="33"/>
  <c r="U22" i="36" s="1"/>
  <c r="AA22" i="33"/>
  <c r="AA22" i="36" s="1"/>
  <c r="AC22" i="33"/>
  <c r="AC22" i="36" s="1"/>
  <c r="AH22" i="33"/>
  <c r="AH22" i="36" s="1"/>
  <c r="AJ22" i="33"/>
  <c r="AJ22" i="36" s="1"/>
  <c r="AL22" i="33"/>
  <c r="AL22" i="36" s="1"/>
  <c r="AN22" i="33"/>
  <c r="AN22" i="36" s="1"/>
  <c r="AP22" i="33"/>
  <c r="AP22" i="36" s="1"/>
  <c r="F23" i="33"/>
  <c r="F23" i="36" s="1"/>
  <c r="H23" i="33"/>
  <c r="H23" i="36" s="1"/>
  <c r="J23" i="33"/>
  <c r="J23" i="36" s="1"/>
  <c r="L23" i="33"/>
  <c r="L23" i="36" s="1"/>
  <c r="O23" i="33"/>
  <c r="O23" i="36" s="1"/>
  <c r="Q23" i="33"/>
  <c r="Q23" i="36" s="1"/>
  <c r="S23" i="33"/>
  <c r="S23" i="36" s="1"/>
  <c r="U23" i="33"/>
  <c r="U23" i="36" s="1"/>
  <c r="W23" i="33"/>
  <c r="W23" i="36" s="1"/>
  <c r="Y23" i="33"/>
  <c r="Y23" i="36" s="1"/>
  <c r="AA23" i="33"/>
  <c r="AA23" i="36" s="1"/>
  <c r="AC23" i="33"/>
  <c r="AC23" i="36" s="1"/>
  <c r="AF23" i="33"/>
  <c r="AF23" i="36" s="1"/>
  <c r="AH23" i="33"/>
  <c r="AH23" i="36" s="1"/>
  <c r="AJ23" i="33"/>
  <c r="AJ23" i="36" s="1"/>
  <c r="AL23" i="33"/>
  <c r="AL23" i="36" s="1"/>
  <c r="AN23" i="33"/>
  <c r="AN23" i="36" s="1"/>
  <c r="AP23" i="33"/>
  <c r="AP23" i="36" s="1"/>
  <c r="E24" i="33"/>
  <c r="E24" i="36" s="1"/>
  <c r="K24" i="33"/>
  <c r="K24" i="36" s="1"/>
  <c r="N24" i="33"/>
  <c r="N24" i="36" s="1"/>
  <c r="R24" i="33"/>
  <c r="R24" i="36" s="1"/>
  <c r="T24" i="33"/>
  <c r="T24" i="36" s="1"/>
  <c r="W24" i="33"/>
  <c r="W24" i="36" s="1"/>
  <c r="Y24" i="33"/>
  <c r="Y24" i="36" s="1"/>
  <c r="AA24" i="33"/>
  <c r="AA24" i="36" s="1"/>
  <c r="AC24" i="33"/>
  <c r="AC24" i="36" s="1"/>
  <c r="AF24" i="33"/>
  <c r="AF24" i="36" s="1"/>
  <c r="AH24" i="33"/>
  <c r="AH24" i="36" s="1"/>
  <c r="AJ24" i="33"/>
  <c r="AJ24" i="36" s="1"/>
  <c r="AL24" i="33"/>
  <c r="AL24" i="36" s="1"/>
  <c r="AN24" i="33"/>
  <c r="AN24" i="36" s="1"/>
  <c r="AP24" i="33"/>
  <c r="AP24" i="36" s="1"/>
  <c r="E25" i="33"/>
  <c r="E25" i="36" s="1"/>
  <c r="G25" i="33"/>
  <c r="G25" i="36" s="1"/>
  <c r="I25" i="33"/>
  <c r="I25" i="36" s="1"/>
  <c r="K25" i="33"/>
  <c r="K25" i="36" s="1"/>
  <c r="M25" i="33"/>
  <c r="M25" i="36" s="1"/>
  <c r="O25" i="33"/>
  <c r="O25" i="36" s="1"/>
  <c r="Q25" i="33"/>
  <c r="Q25" i="36" s="1"/>
  <c r="S25" i="33"/>
  <c r="S25" i="36" s="1"/>
  <c r="U25" i="33"/>
  <c r="U25" i="36" s="1"/>
  <c r="W25" i="33"/>
  <c r="W25" i="36" s="1"/>
  <c r="Y25" i="33"/>
  <c r="Y25" i="36" s="1"/>
  <c r="AA25" i="33"/>
  <c r="AA25" i="36" s="1"/>
  <c r="AC25" i="33"/>
  <c r="AC25" i="36" s="1"/>
  <c r="AE25" i="33"/>
  <c r="AE25" i="36" s="1"/>
  <c r="AG25" i="33"/>
  <c r="AI25"/>
  <c r="AK25"/>
  <c r="AM25"/>
  <c r="AO25"/>
  <c r="E26"/>
  <c r="E26" i="36" s="1"/>
  <c r="I26" i="33"/>
  <c r="I26" i="36" s="1"/>
  <c r="L26" i="33"/>
  <c r="L26" i="36" s="1"/>
  <c r="R26" i="33"/>
  <c r="R26" i="36" s="1"/>
  <c r="T26" i="33"/>
  <c r="T26" i="36" s="1"/>
  <c r="V26" i="33"/>
  <c r="V26" i="36" s="1"/>
  <c r="Y26" i="33"/>
  <c r="Y26" i="36" s="1"/>
  <c r="AB26" i="33"/>
  <c r="AB26" i="36" s="1"/>
  <c r="AG26" i="33"/>
  <c r="AG26" i="36" s="1"/>
  <c r="AI26" i="33"/>
  <c r="AI26" i="36" s="1"/>
  <c r="AK26" i="33"/>
  <c r="AK26" i="36" s="1"/>
  <c r="AM26" i="33"/>
  <c r="AM26" i="36" s="1"/>
  <c r="AO26" i="33"/>
  <c r="AO26" i="36" s="1"/>
  <c r="D27" i="33"/>
  <c r="D27" i="36" s="1"/>
  <c r="F27" i="33"/>
  <c r="F27" i="36" s="1"/>
  <c r="H27" i="33"/>
  <c r="H27" i="36" s="1"/>
  <c r="J27" i="33"/>
  <c r="J27" i="36" s="1"/>
  <c r="L27" i="33"/>
  <c r="L27" i="36" s="1"/>
  <c r="N27" i="33"/>
  <c r="N27" i="36" s="1"/>
  <c r="P27" i="33"/>
  <c r="P27" i="36" s="1"/>
  <c r="R27" i="33"/>
  <c r="R27" i="36" s="1"/>
  <c r="T27" i="33"/>
  <c r="T27" i="36" s="1"/>
  <c r="V27" i="33"/>
  <c r="V27" i="36" s="1"/>
  <c r="X27" i="33"/>
  <c r="X27" i="36" s="1"/>
  <c r="Z27" i="33"/>
  <c r="Z27" i="36" s="1"/>
  <c r="AB27" i="33"/>
  <c r="AB27" i="36" s="1"/>
  <c r="AD27" i="33"/>
  <c r="AD27" i="36" s="1"/>
  <c r="AF27" i="33"/>
  <c r="AF27" i="36" s="1"/>
  <c r="AH27" i="33"/>
  <c r="AJ27"/>
  <c r="AL27"/>
  <c r="AN27"/>
  <c r="AP27"/>
  <c r="E29"/>
  <c r="E29" i="36" s="1"/>
  <c r="G29" i="33"/>
  <c r="G29" i="36" s="1"/>
  <c r="I29" i="33"/>
  <c r="I29" i="36" s="1"/>
  <c r="L29" i="33"/>
  <c r="L29" i="36" s="1"/>
  <c r="N29" i="33"/>
  <c r="P29"/>
  <c r="P29" i="36" s="1"/>
  <c r="R29" i="33"/>
  <c r="R29" i="36" s="1"/>
  <c r="U29" i="33"/>
  <c r="U29" i="36" s="1"/>
  <c r="W29" i="33"/>
  <c r="W29" i="36" s="1"/>
  <c r="Y29" i="33"/>
  <c r="Y29" i="36" s="1"/>
  <c r="AA29" i="33"/>
  <c r="AC29"/>
  <c r="AE29"/>
  <c r="AE29" i="36" s="1"/>
  <c r="AG29" i="33"/>
  <c r="AI29"/>
  <c r="AK29"/>
  <c r="AM29"/>
  <c r="AO29"/>
  <c r="J30"/>
  <c r="J30" i="36" s="1"/>
  <c r="L30" i="33"/>
  <c r="L30" i="36" s="1"/>
  <c r="R30" i="33"/>
  <c r="R30" i="36" s="1"/>
  <c r="AC30" i="33"/>
  <c r="AC30" i="36" s="1"/>
  <c r="AH30" i="33"/>
  <c r="AH30" i="36" s="1"/>
  <c r="AJ30" i="33"/>
  <c r="AJ30" i="36" s="1"/>
  <c r="AL30" i="33"/>
  <c r="AL30" i="36" s="1"/>
  <c r="AN30" i="33"/>
  <c r="AN30" i="36" s="1"/>
  <c r="AP30" i="33"/>
  <c r="AP30" i="36" s="1"/>
  <c r="E31" i="33"/>
  <c r="E31" i="36" s="1"/>
  <c r="G31" i="33"/>
  <c r="G31" i="36" s="1"/>
  <c r="I31" i="33"/>
  <c r="I31" i="36" s="1"/>
  <c r="K31" i="33"/>
  <c r="K31" i="36" s="1"/>
  <c r="M31" i="33"/>
  <c r="M31" i="36" s="1"/>
  <c r="O31" i="33"/>
  <c r="O31" i="36" s="1"/>
  <c r="Q31" i="33"/>
  <c r="Q31" i="36" s="1"/>
  <c r="S31" i="33"/>
  <c r="S31" i="36" s="1"/>
  <c r="U31" i="33"/>
  <c r="U31" i="36" s="1"/>
  <c r="W31" i="33"/>
  <c r="W31" i="36" s="1"/>
  <c r="Z31" i="33"/>
  <c r="Z31" i="36" s="1"/>
  <c r="AB31" i="33"/>
  <c r="AB31" i="36" s="1"/>
  <c r="AD31" i="33"/>
  <c r="AD31" i="36" s="1"/>
  <c r="AF31" i="33"/>
  <c r="AF31" i="36" s="1"/>
  <c r="AH31" i="33"/>
  <c r="AH31" i="36" s="1"/>
  <c r="AJ31" i="33"/>
  <c r="AJ31" i="36" s="1"/>
  <c r="AL31" i="33"/>
  <c r="AL31" i="36" s="1"/>
  <c r="AN31" i="33"/>
  <c r="AN31" i="36" s="1"/>
  <c r="AP31" i="33"/>
  <c r="AP31" i="36" s="1"/>
  <c r="E32" i="33"/>
  <c r="E32" i="36" s="1"/>
  <c r="G32" i="33"/>
  <c r="G32" i="36" s="1"/>
  <c r="I32" i="33"/>
  <c r="I32" i="36" s="1"/>
  <c r="K32" i="33"/>
  <c r="K32" i="36" s="1"/>
  <c r="M32" i="33"/>
  <c r="M32" i="36" s="1"/>
  <c r="O32" i="33"/>
  <c r="O32" i="36" s="1"/>
  <c r="Q32" i="33"/>
  <c r="Q32" i="36" s="1"/>
  <c r="S32" i="33"/>
  <c r="S32" i="36" s="1"/>
  <c r="U32" i="33"/>
  <c r="U32" i="36" s="1"/>
  <c r="W32" i="33"/>
  <c r="W32" i="36" s="1"/>
  <c r="AA32" i="33"/>
  <c r="AA32" i="36" s="1"/>
  <c r="AC32" i="33"/>
  <c r="AC32" i="36" s="1"/>
  <c r="AE32" i="33"/>
  <c r="AE32" i="36" s="1"/>
  <c r="AG32" i="33"/>
  <c r="AG32" i="36" s="1"/>
  <c r="AI32" i="33"/>
  <c r="AI32" i="36" s="1"/>
  <c r="AK32" i="33"/>
  <c r="AK32" i="36" s="1"/>
  <c r="AM32" i="33"/>
  <c r="AM32" i="36" s="1"/>
  <c r="AO32" i="33"/>
  <c r="AO32" i="36" s="1"/>
  <c r="D33" i="33"/>
  <c r="D33" i="36" s="1"/>
  <c r="F33" i="33"/>
  <c r="F33" i="36" s="1"/>
  <c r="H33" i="33"/>
  <c r="H33" i="36" s="1"/>
  <c r="J33" i="33"/>
  <c r="J33" i="36" s="1"/>
  <c r="L33" i="33"/>
  <c r="L33" i="36" s="1"/>
  <c r="N33" i="33"/>
  <c r="N33" i="36" s="1"/>
  <c r="P33" i="33"/>
  <c r="P33" i="36" s="1"/>
  <c r="R33" i="33"/>
  <c r="R33" i="36" s="1"/>
  <c r="T33" i="33"/>
  <c r="T33" i="36" s="1"/>
  <c r="V33" i="33"/>
  <c r="V33" i="36" s="1"/>
  <c r="X33" i="33"/>
  <c r="X33" i="36" s="1"/>
  <c r="Z33" i="33"/>
  <c r="Z33" i="36" s="1"/>
  <c r="AB33" i="33"/>
  <c r="AB33" i="36" s="1"/>
  <c r="AD33" i="33"/>
  <c r="AD33" i="36" s="1"/>
  <c r="AF33" i="33"/>
  <c r="AF33" i="36" s="1"/>
  <c r="AH33" i="33"/>
  <c r="AJ33"/>
  <c r="AL33"/>
  <c r="AN33"/>
  <c r="AP33"/>
  <c r="E34"/>
  <c r="E34" i="36" s="1"/>
  <c r="G34" i="33"/>
  <c r="G34" i="36" s="1"/>
  <c r="I34" i="33"/>
  <c r="I34" i="36" s="1"/>
  <c r="K34" i="33"/>
  <c r="K34" i="36" s="1"/>
  <c r="M34" i="33"/>
  <c r="M34" i="36" s="1"/>
  <c r="O34" i="33"/>
  <c r="O34" i="36" s="1"/>
  <c r="Q34" i="33"/>
  <c r="Q34" i="36" s="1"/>
  <c r="S34" i="33"/>
  <c r="S34" i="36" s="1"/>
  <c r="U34" i="33"/>
  <c r="U34" i="36" s="1"/>
  <c r="W34" i="33"/>
  <c r="W34" i="36" s="1"/>
  <c r="Y34" i="33"/>
  <c r="Y34" i="36" s="1"/>
  <c r="AA34" i="33"/>
  <c r="AA34" i="36" s="1"/>
  <c r="AC34" i="33"/>
  <c r="AC34" i="36" s="1"/>
  <c r="AE34" i="33"/>
  <c r="AE34" i="36" s="1"/>
  <c r="AG34" i="33"/>
  <c r="AI34"/>
  <c r="AK34"/>
  <c r="AM34"/>
  <c r="AO34"/>
  <c r="D35"/>
  <c r="D35" i="36" s="1"/>
  <c r="F35" i="33"/>
  <c r="F35" i="36" s="1"/>
  <c r="I35" i="33"/>
  <c r="I35" i="36" s="1"/>
  <c r="K35" i="33"/>
  <c r="K35" i="36" s="1"/>
  <c r="M35" i="33"/>
  <c r="M35" i="36" s="1"/>
  <c r="O35" i="33"/>
  <c r="O35" i="36" s="1"/>
  <c r="Q35" i="33"/>
  <c r="Q35" i="36" s="1"/>
  <c r="S35" i="33"/>
  <c r="S35" i="36" s="1"/>
  <c r="U35" i="33"/>
  <c r="U35" i="36" s="1"/>
  <c r="W35" i="33"/>
  <c r="W35" i="36" s="1"/>
  <c r="Z35" i="33"/>
  <c r="Z35" i="36" s="1"/>
  <c r="AB35" i="33"/>
  <c r="AB35" i="36" s="1"/>
  <c r="AE35" i="33"/>
  <c r="AE35" i="36" s="1"/>
  <c r="AG35" i="33"/>
  <c r="AG35" i="36" s="1"/>
  <c r="AI35" i="33"/>
  <c r="AI35" i="36" s="1"/>
  <c r="AK35" i="33"/>
  <c r="AK35" i="36" s="1"/>
  <c r="AM35" i="33"/>
  <c r="AM35" i="36" s="1"/>
  <c r="AO35" i="33"/>
  <c r="AO35" i="36" s="1"/>
  <c r="D36" i="33"/>
  <c r="D36" i="36" s="1"/>
  <c r="F36" i="33"/>
  <c r="F36" i="36" s="1"/>
  <c r="H36" i="33"/>
  <c r="H36" i="36" s="1"/>
  <c r="K36" i="33"/>
  <c r="K36" i="36" s="1"/>
  <c r="M36" i="33"/>
  <c r="M36" i="36" s="1"/>
  <c r="O36" i="33"/>
  <c r="O36" i="36" s="1"/>
  <c r="Q36" i="33"/>
  <c r="Q36" i="36" s="1"/>
  <c r="T36" i="33"/>
  <c r="T36" i="36" s="1"/>
  <c r="V36" i="33"/>
  <c r="V36" i="36" s="1"/>
  <c r="X36" i="33"/>
  <c r="X36" i="36" s="1"/>
  <c r="Z36" i="33"/>
  <c r="Z36" i="36" s="1"/>
  <c r="AB36" i="33"/>
  <c r="AB36" i="36" s="1"/>
  <c r="AD36" i="33"/>
  <c r="AD36" i="36" s="1"/>
  <c r="AF36" i="33"/>
  <c r="AF36" i="36" s="1"/>
  <c r="AH36" i="33"/>
  <c r="AH36" i="36" s="1"/>
  <c r="AJ36" i="33"/>
  <c r="AJ36" i="36" s="1"/>
  <c r="AL36" i="33"/>
  <c r="AL36" i="36" s="1"/>
  <c r="AN36" i="33"/>
  <c r="AN36" i="36" s="1"/>
  <c r="AP36" i="33"/>
  <c r="AP36" i="36" s="1"/>
  <c r="K37" i="33"/>
  <c r="K37" i="36" s="1"/>
  <c r="N37" i="33"/>
  <c r="N37" i="36" s="1"/>
  <c r="S37" i="33"/>
  <c r="S37" i="36" s="1"/>
  <c r="X37" i="33"/>
  <c r="X37" i="36" s="1"/>
  <c r="AA37" i="33"/>
  <c r="AA37" i="36" s="1"/>
  <c r="AG37" i="33"/>
  <c r="AG37" i="36" s="1"/>
  <c r="AI37" i="33"/>
  <c r="AI37" i="36" s="1"/>
  <c r="AK37" i="33"/>
  <c r="AK37" i="36" s="1"/>
  <c r="AM37" i="33"/>
  <c r="AM37" i="36" s="1"/>
  <c r="AO37" i="33"/>
  <c r="AO37" i="36" s="1"/>
  <c r="E38" i="33"/>
  <c r="E38" i="36" s="1"/>
  <c r="K38" i="33"/>
  <c r="K38" i="36" s="1"/>
  <c r="N38" i="33"/>
  <c r="N38" i="36" s="1"/>
  <c r="T38" i="33"/>
  <c r="T38" i="36" s="1"/>
  <c r="Y38" i="33"/>
  <c r="Y38" i="36" s="1"/>
  <c r="AA38" i="33"/>
  <c r="AA38" i="36" s="1"/>
  <c r="AC38" i="33"/>
  <c r="AC38" i="36" s="1"/>
  <c r="AH38" i="33"/>
  <c r="AH38" i="36" s="1"/>
  <c r="AJ38" i="33"/>
  <c r="AJ38" i="36" s="1"/>
  <c r="AL38" i="33"/>
  <c r="AL38" i="36" s="1"/>
  <c r="AN38" i="33"/>
  <c r="AN38" i="36" s="1"/>
  <c r="AP38" i="33"/>
  <c r="AP38" i="36" s="1"/>
  <c r="E39" i="33"/>
  <c r="E39" i="36" s="1"/>
  <c r="G39" i="33"/>
  <c r="G39" i="36" s="1"/>
  <c r="J39" i="33"/>
  <c r="J39" i="36" s="1"/>
  <c r="L39" i="33"/>
  <c r="L39" i="36" s="1"/>
  <c r="N39" i="33"/>
  <c r="N39" i="36" s="1"/>
  <c r="P39" i="33"/>
  <c r="P39" i="36" s="1"/>
  <c r="R39" i="33"/>
  <c r="R39" i="36" s="1"/>
  <c r="T39" i="33"/>
  <c r="T39" i="36" s="1"/>
  <c r="V39" i="33"/>
  <c r="V39" i="36" s="1"/>
  <c r="X39" i="33"/>
  <c r="X39" i="36" s="1"/>
  <c r="Z39" i="33"/>
  <c r="Z39" i="36" s="1"/>
  <c r="AB39" i="33"/>
  <c r="AB39" i="36" s="1"/>
  <c r="AF39" i="33"/>
  <c r="AF39" i="36" s="1"/>
  <c r="AH39" i="33"/>
  <c r="AH39" i="36" s="1"/>
  <c r="AJ39" i="33"/>
  <c r="AJ39" i="36" s="1"/>
  <c r="AL39" i="33"/>
  <c r="AL39" i="36" s="1"/>
  <c r="AN39" i="33"/>
  <c r="AN39" i="36" s="1"/>
  <c r="AP39" i="33"/>
  <c r="AP39" i="36" s="1"/>
  <c r="K40" i="33"/>
  <c r="K40" i="36" s="1"/>
  <c r="U40" i="33"/>
  <c r="U40" i="36" s="1"/>
  <c r="AC40" i="33"/>
  <c r="AC40" i="36" s="1"/>
  <c r="AH40" i="33"/>
  <c r="AH40" i="36" s="1"/>
  <c r="AJ40" i="33"/>
  <c r="AJ40" i="36" s="1"/>
  <c r="AL40" i="33"/>
  <c r="AL40" i="36" s="1"/>
  <c r="AN40" i="33"/>
  <c r="AN40" i="36" s="1"/>
  <c r="AP40" i="33"/>
  <c r="AP40" i="36" s="1"/>
  <c r="E41" i="33"/>
  <c r="E41" i="36" s="1"/>
  <c r="G41" i="33"/>
  <c r="G41" i="36" s="1"/>
  <c r="I41" i="33"/>
  <c r="I41" i="36" s="1"/>
  <c r="K41" i="33"/>
  <c r="K41" i="36" s="1"/>
  <c r="M41" i="33"/>
  <c r="M41" i="36" s="1"/>
  <c r="O41" i="33"/>
  <c r="O41" i="36" s="1"/>
  <c r="Q41" i="33"/>
  <c r="Q41" i="36" s="1"/>
  <c r="S41" i="33"/>
  <c r="S41" i="36" s="1"/>
  <c r="V41" i="33"/>
  <c r="V41" i="36" s="1"/>
  <c r="X41" i="33"/>
  <c r="X41" i="36" s="1"/>
  <c r="Z41" i="33"/>
  <c r="Z41" i="36" s="1"/>
  <c r="AB41" i="33"/>
  <c r="AB41" i="36" s="1"/>
  <c r="AD41" i="33"/>
  <c r="AD41" i="36" s="1"/>
  <c r="AF41" i="33"/>
  <c r="AF41" i="36" s="1"/>
  <c r="AH41" i="33"/>
  <c r="AH41" i="36" s="1"/>
  <c r="AJ41" i="33"/>
  <c r="AJ41" i="36" s="1"/>
  <c r="AL41" i="33"/>
  <c r="AL41" i="36" s="1"/>
  <c r="AN41" i="33"/>
  <c r="AN41" i="36" s="1"/>
  <c r="AP41" i="33"/>
  <c r="AP41" i="36" s="1"/>
  <c r="E42" i="33"/>
  <c r="E42" i="36" s="1"/>
  <c r="G42" i="33"/>
  <c r="G42" i="36" s="1"/>
  <c r="I42" i="33"/>
  <c r="I42" i="36" s="1"/>
  <c r="K42" i="33"/>
  <c r="K42" i="36" s="1"/>
  <c r="M42" i="33"/>
  <c r="M42" i="36" s="1"/>
  <c r="O42" i="33"/>
  <c r="O42" i="36" s="1"/>
  <c r="Q42" i="33"/>
  <c r="Q42" i="36" s="1"/>
  <c r="S42" i="33"/>
  <c r="S42" i="36" s="1"/>
  <c r="U42" i="33"/>
  <c r="U42" i="36" s="1"/>
  <c r="W42" i="33"/>
  <c r="W42" i="36" s="1"/>
  <c r="Z42" i="33"/>
  <c r="Z42" i="36" s="1"/>
  <c r="AB42" i="33"/>
  <c r="AB42" i="36" s="1"/>
  <c r="AD42" i="33"/>
  <c r="AD42" i="36" s="1"/>
  <c r="AF42" i="33"/>
  <c r="AF42" i="36" s="1"/>
  <c r="AH42" i="33"/>
  <c r="AH42" i="36" s="1"/>
  <c r="AJ42" i="33"/>
  <c r="AJ42" i="36" s="1"/>
  <c r="AL42" i="33"/>
  <c r="AL42" i="36" s="1"/>
  <c r="AN42" i="33"/>
  <c r="AN42" i="36" s="1"/>
  <c r="AP42" i="33"/>
  <c r="AP42" i="36" s="1"/>
  <c r="G44" i="33"/>
  <c r="G44" i="36" s="1"/>
  <c r="K44" i="33"/>
  <c r="M44"/>
  <c r="M44" i="36" s="1"/>
  <c r="O44" i="33"/>
  <c r="O44" i="36" s="1"/>
  <c r="S44" i="33"/>
  <c r="U44"/>
  <c r="X44"/>
  <c r="AA44"/>
  <c r="AA44" i="36" s="1"/>
  <c r="AG44" i="33"/>
  <c r="AI44"/>
  <c r="AK44"/>
  <c r="AM44"/>
  <c r="AO44"/>
  <c r="D45"/>
  <c r="D45" i="36" s="1"/>
  <c r="F45" i="33"/>
  <c r="F45" i="36" s="1"/>
  <c r="I45" i="33"/>
  <c r="I45" i="36" s="1"/>
  <c r="R45" i="33"/>
  <c r="R45" i="36" s="1"/>
  <c r="T45" i="33"/>
  <c r="T45" i="36" s="1"/>
  <c r="V45" i="33"/>
  <c r="V45" i="36" s="1"/>
  <c r="AC45" i="33"/>
  <c r="AC45" i="36" s="1"/>
  <c r="AG45" i="33"/>
  <c r="AG45" i="36" s="1"/>
  <c r="AI45" i="33"/>
  <c r="AI45" i="36" s="1"/>
  <c r="AK45" i="33"/>
  <c r="AK45" i="36" s="1"/>
  <c r="AM45" i="33"/>
  <c r="AM45" i="36" s="1"/>
  <c r="AO45" i="33"/>
  <c r="AO45" i="36" s="1"/>
  <c r="D46" i="33"/>
  <c r="D46" i="36" s="1"/>
  <c r="H46" i="33"/>
  <c r="H46" i="36" s="1"/>
  <c r="K46" i="33"/>
  <c r="K46" i="36" s="1"/>
  <c r="S46" i="33"/>
  <c r="S46" i="36" s="1"/>
  <c r="U46" i="33"/>
  <c r="U46" i="36" s="1"/>
  <c r="X46" i="33"/>
  <c r="X46" i="36" s="1"/>
  <c r="AD46" i="33"/>
  <c r="AD46" i="36" s="1"/>
  <c r="AG46" i="33"/>
  <c r="AG46" i="36" s="1"/>
  <c r="AI46" i="33"/>
  <c r="AI46" i="36" s="1"/>
  <c r="AK46" i="33"/>
  <c r="AK46" i="36" s="1"/>
  <c r="AM46" i="33"/>
  <c r="AM46" i="36" s="1"/>
  <c r="AO46" i="33"/>
  <c r="AO46" i="36" s="1"/>
  <c r="D47" i="33"/>
  <c r="D47" i="36" s="1"/>
  <c r="H47" i="33"/>
  <c r="H47" i="36" s="1"/>
  <c r="K47" i="33"/>
  <c r="K47" i="36" s="1"/>
  <c r="S47" i="33"/>
  <c r="S47" i="36" s="1"/>
  <c r="U47" i="33"/>
  <c r="U47" i="36" s="1"/>
  <c r="X47" i="33"/>
  <c r="X47" i="36" s="1"/>
  <c r="AD47" i="33"/>
  <c r="AD47" i="36" s="1"/>
  <c r="AG47" i="33"/>
  <c r="AG47" i="36" s="1"/>
  <c r="AI47" i="33"/>
  <c r="AI47" i="36" s="1"/>
  <c r="AK47" i="33"/>
  <c r="AK47" i="36" s="1"/>
  <c r="AM47" i="33"/>
  <c r="AM47" i="36" s="1"/>
  <c r="AO47" i="33"/>
  <c r="AO47" i="36" s="1"/>
  <c r="D48" i="33"/>
  <c r="D48" i="36" s="1"/>
  <c r="F48" i="33"/>
  <c r="F48" i="36" s="1"/>
  <c r="I48" i="33"/>
  <c r="I48" i="36" s="1"/>
  <c r="K48" i="33"/>
  <c r="K48" i="36" s="1"/>
  <c r="M48" i="33"/>
  <c r="M48" i="36" s="1"/>
  <c r="O48" i="33"/>
  <c r="O48" i="36" s="1"/>
  <c r="Q48" i="33"/>
  <c r="Q48" i="36" s="1"/>
  <c r="S48" i="33"/>
  <c r="S48" i="36" s="1"/>
  <c r="U48" i="33"/>
  <c r="U48" i="36" s="1"/>
  <c r="W48" i="33"/>
  <c r="W48" i="36" s="1"/>
  <c r="Y48" i="33"/>
  <c r="Y48" i="36" s="1"/>
  <c r="AA48" i="33"/>
  <c r="AA48" i="36" s="1"/>
  <c r="AC48" i="33"/>
  <c r="AC48" i="36" s="1"/>
  <c r="AE48" i="33"/>
  <c r="AE48" i="36" s="1"/>
  <c r="AG48" i="33"/>
  <c r="AG48" i="36" s="1"/>
  <c r="AI48" i="33"/>
  <c r="AI48" i="36" s="1"/>
  <c r="AK48" i="33"/>
  <c r="AK48" i="36" s="1"/>
  <c r="AM48" i="33"/>
  <c r="AM48" i="36" s="1"/>
  <c r="AO48" i="33"/>
  <c r="AO48" i="36" s="1"/>
  <c r="AG49" i="33"/>
  <c r="AI49"/>
  <c r="AK49"/>
  <c r="AM49"/>
  <c r="AO49"/>
  <c r="C42"/>
  <c r="C42" i="36" s="1"/>
  <c r="C45" i="33"/>
  <c r="C45" i="36" s="1"/>
  <c r="C47" i="33"/>
  <c r="C47" i="36" s="1"/>
  <c r="C13" i="33"/>
  <c r="C15"/>
  <c r="C15" i="36" s="1"/>
  <c r="C17" i="33"/>
  <c r="C17" i="36" s="1"/>
  <c r="C19" i="33"/>
  <c r="C19" i="36" s="1"/>
  <c r="C23" i="33"/>
  <c r="C23" i="36" s="1"/>
  <c r="C25" i="33"/>
  <c r="C25" i="36" s="1"/>
  <c r="C27" i="33"/>
  <c r="C27" i="36" s="1"/>
  <c r="C31" i="33"/>
  <c r="C31" i="36" s="1"/>
  <c r="C33" i="33"/>
  <c r="C33" i="36" s="1"/>
  <c r="C35" i="33"/>
  <c r="C35" i="36" s="1"/>
  <c r="C37" i="33"/>
  <c r="C37" i="36" s="1"/>
  <c r="C39" i="33"/>
  <c r="C39" i="36" s="1"/>
  <c r="E13" i="33"/>
  <c r="E13" i="36" s="1"/>
  <c r="H13" i="33"/>
  <c r="K13"/>
  <c r="N13"/>
  <c r="R13"/>
  <c r="T13"/>
  <c r="T13" i="36" s="1"/>
  <c r="AA13" i="33"/>
  <c r="AA13" i="36" s="1"/>
  <c r="AC13" i="33"/>
  <c r="AG13"/>
  <c r="AI13"/>
  <c r="AK13"/>
  <c r="AM13"/>
  <c r="AO13"/>
  <c r="E14"/>
  <c r="E14" i="36" s="1"/>
  <c r="K14" i="33"/>
  <c r="K14" i="36" s="1"/>
  <c r="R14" i="33"/>
  <c r="R14" i="36" s="1"/>
  <c r="T14" i="33"/>
  <c r="T14" i="36" s="1"/>
  <c r="AB14" i="33"/>
  <c r="AB14" i="36" s="1"/>
  <c r="AG14" i="33"/>
  <c r="AG14" i="36" s="1"/>
  <c r="AI14" i="33"/>
  <c r="AI14" i="36" s="1"/>
  <c r="AK14" i="33"/>
  <c r="AK14" i="36" s="1"/>
  <c r="AM14" i="33"/>
  <c r="AM14" i="36" s="1"/>
  <c r="AO14" i="33"/>
  <c r="AO14" i="36" s="1"/>
  <c r="E15" i="33"/>
  <c r="E15" i="36" s="1"/>
  <c r="I15" i="33"/>
  <c r="I15" i="36" s="1"/>
  <c r="L15" i="33"/>
  <c r="L15" i="36" s="1"/>
  <c r="R15" i="33"/>
  <c r="R15" i="36" s="1"/>
  <c r="T15" i="33"/>
  <c r="T15" i="36" s="1"/>
  <c r="AC15" i="33"/>
  <c r="AC15" i="36" s="1"/>
  <c r="AH15" i="33"/>
  <c r="AH15" i="36" s="1"/>
  <c r="AJ15" i="33"/>
  <c r="AJ15" i="36" s="1"/>
  <c r="AL15" i="33"/>
  <c r="AL15" i="36" s="1"/>
  <c r="AN15" i="33"/>
  <c r="AN15" i="36" s="1"/>
  <c r="AP15" i="33"/>
  <c r="AP15" i="36" s="1"/>
  <c r="E16" i="33"/>
  <c r="E16" i="36" s="1"/>
  <c r="H16" i="33"/>
  <c r="H16" i="36" s="1"/>
  <c r="K16" i="33"/>
  <c r="K16" i="36" s="1"/>
  <c r="N16" i="33"/>
  <c r="N16" i="36" s="1"/>
  <c r="R16" i="33"/>
  <c r="R16" i="36" s="1"/>
  <c r="Z16" i="33"/>
  <c r="Z16" i="36" s="1"/>
  <c r="AB16" i="33"/>
  <c r="AB16" i="36" s="1"/>
  <c r="AD16" i="33"/>
  <c r="AD16" i="36" s="1"/>
  <c r="AH16" i="33"/>
  <c r="AH16" i="36" s="1"/>
  <c r="AJ16" i="33"/>
  <c r="AJ16" i="36" s="1"/>
  <c r="AL16" i="33"/>
  <c r="AL16" i="36" s="1"/>
  <c r="AN16" i="33"/>
  <c r="AN16" i="36" s="1"/>
  <c r="AP16" i="33"/>
  <c r="AP16" i="36" s="1"/>
  <c r="F17" i="33"/>
  <c r="F17" i="36" s="1"/>
  <c r="I17" i="33"/>
  <c r="I17" i="36" s="1"/>
  <c r="L17" i="33"/>
  <c r="L17" i="36" s="1"/>
  <c r="R17" i="33"/>
  <c r="R17" i="36" s="1"/>
  <c r="T17" i="33"/>
  <c r="T17" i="36" s="1"/>
  <c r="V17" i="33"/>
  <c r="V17" i="36" s="1"/>
  <c r="AC17" i="33"/>
  <c r="AC17" i="36" s="1"/>
  <c r="AF17" i="33"/>
  <c r="AF17" i="36" s="1"/>
  <c r="AH17" i="33"/>
  <c r="AH17" i="36" s="1"/>
  <c r="AJ17" i="33"/>
  <c r="AJ17" i="36" s="1"/>
  <c r="AL17" i="33"/>
  <c r="AL17" i="36" s="1"/>
  <c r="AN17" i="33"/>
  <c r="AN17" i="36" s="1"/>
  <c r="AP17" i="33"/>
  <c r="AP17" i="36" s="1"/>
  <c r="E18" i="33"/>
  <c r="E18" i="36" s="1"/>
  <c r="G18" i="33"/>
  <c r="G18" i="36" s="1"/>
  <c r="I18" i="33"/>
  <c r="I18" i="36" s="1"/>
  <c r="K18" i="33"/>
  <c r="K18" i="36" s="1"/>
  <c r="M18" i="33"/>
  <c r="M18" i="36" s="1"/>
  <c r="O18" i="33"/>
  <c r="O18" i="36" s="1"/>
  <c r="Q18" i="33"/>
  <c r="Q18" i="36" s="1"/>
  <c r="S18" i="33"/>
  <c r="S18" i="36" s="1"/>
  <c r="U18" i="33"/>
  <c r="U18" i="36" s="1"/>
  <c r="W18" i="33"/>
  <c r="W18" i="36" s="1"/>
  <c r="Y18" i="33"/>
  <c r="Y18" i="36" s="1"/>
  <c r="AA18" i="33"/>
  <c r="AA18" i="36" s="1"/>
  <c r="AC18" i="33"/>
  <c r="AC18" i="36" s="1"/>
  <c r="AE18" i="33"/>
  <c r="AE18" i="36" s="1"/>
  <c r="AG18" i="33"/>
  <c r="AI18"/>
  <c r="AK18"/>
  <c r="AM18"/>
  <c r="AO18"/>
  <c r="D19"/>
  <c r="D19" i="36" s="1"/>
  <c r="F19" i="33"/>
  <c r="F19" i="36" s="1"/>
  <c r="H19" i="33"/>
  <c r="H19" i="36" s="1"/>
  <c r="K19" i="33"/>
  <c r="K19" i="36" s="1"/>
  <c r="N19" i="33"/>
  <c r="N19" i="36" s="1"/>
  <c r="R19" i="33"/>
  <c r="R19" i="36" s="1"/>
  <c r="T19" i="33"/>
  <c r="T19" i="36" s="1"/>
  <c r="Y19" i="33"/>
  <c r="Y19" i="36" s="1"/>
  <c r="AC19" i="33"/>
  <c r="AC19" i="36" s="1"/>
  <c r="AG19" i="33"/>
  <c r="AG19" i="36" s="1"/>
  <c r="AI19" i="33"/>
  <c r="AI19" i="36" s="1"/>
  <c r="AK19" i="33"/>
  <c r="AK19" i="36" s="1"/>
  <c r="AM19" i="33"/>
  <c r="AM19" i="36" s="1"/>
  <c r="AO19" i="33"/>
  <c r="AO19" i="36" s="1"/>
  <c r="D20" i="33"/>
  <c r="D20" i="36" s="1"/>
  <c r="F20" i="33"/>
  <c r="F20" i="36" s="1"/>
  <c r="J20" i="33"/>
  <c r="J20" i="36" s="1"/>
  <c r="L20" i="33"/>
  <c r="L20" i="36" s="1"/>
  <c r="N20" i="33"/>
  <c r="N20" i="36" s="1"/>
  <c r="R20" i="33"/>
  <c r="R20" i="36" s="1"/>
  <c r="U20" i="33"/>
  <c r="U20" i="36" s="1"/>
  <c r="W20" i="33"/>
  <c r="W20" i="36" s="1"/>
  <c r="Y20" i="33"/>
  <c r="Y20" i="36" s="1"/>
  <c r="AB20" i="33"/>
  <c r="AB20" i="36" s="1"/>
  <c r="AD20" i="33"/>
  <c r="AD20" i="36" s="1"/>
  <c r="AF20" i="33"/>
  <c r="AF20" i="36" s="1"/>
  <c r="AH20" i="33"/>
  <c r="AH20" i="36" s="1"/>
  <c r="AJ20" i="33"/>
  <c r="AJ20" i="36" s="1"/>
  <c r="AL20" i="33"/>
  <c r="AL20" i="36" s="1"/>
  <c r="AN20" i="33"/>
  <c r="AN20" i="36" s="1"/>
  <c r="AP20" i="33"/>
  <c r="AP20" i="36" s="1"/>
  <c r="H21" i="33"/>
  <c r="H21" i="36" s="1"/>
  <c r="N21" i="33"/>
  <c r="S21"/>
  <c r="U21"/>
  <c r="X21"/>
  <c r="AB21"/>
  <c r="AB21" i="36" s="1"/>
  <c r="AG21" i="33"/>
  <c r="AI21"/>
  <c r="AK21"/>
  <c r="AM21"/>
  <c r="AO21"/>
  <c r="H22"/>
  <c r="H22" i="36" s="1"/>
  <c r="L22" i="33"/>
  <c r="L22" i="36" s="1"/>
  <c r="R22" i="33"/>
  <c r="R22" i="36" s="1"/>
  <c r="T22" i="33"/>
  <c r="T22" i="36" s="1"/>
  <c r="Z22" i="33"/>
  <c r="Z22" i="36" s="1"/>
  <c r="AB22" i="33"/>
  <c r="AB22" i="36" s="1"/>
  <c r="AG22" i="33"/>
  <c r="AG22" i="36" s="1"/>
  <c r="AI22" i="33"/>
  <c r="AI22" i="36" s="1"/>
  <c r="AK22" i="33"/>
  <c r="AK22" i="36" s="1"/>
  <c r="AM22" i="33"/>
  <c r="AM22" i="36" s="1"/>
  <c r="AO22" i="33"/>
  <c r="AO22" i="36" s="1"/>
  <c r="E23" i="33"/>
  <c r="E23" i="36" s="1"/>
  <c r="G23" i="33"/>
  <c r="G23" i="36" s="1"/>
  <c r="I23" i="33"/>
  <c r="I23" i="36" s="1"/>
  <c r="K23" i="33"/>
  <c r="K23" i="36" s="1"/>
  <c r="N23" i="33"/>
  <c r="N23" i="36" s="1"/>
  <c r="P23" i="33"/>
  <c r="P23" i="36" s="1"/>
  <c r="R23" i="33"/>
  <c r="R23" i="36" s="1"/>
  <c r="T23" i="33"/>
  <c r="T23" i="36" s="1"/>
  <c r="V23" i="33"/>
  <c r="V23" i="36" s="1"/>
  <c r="X23" i="33"/>
  <c r="X23" i="36" s="1"/>
  <c r="Z23" i="33"/>
  <c r="Z23" i="36" s="1"/>
  <c r="AB23" i="33"/>
  <c r="AB23" i="36" s="1"/>
  <c r="AE23" i="33"/>
  <c r="AE23" i="36" s="1"/>
  <c r="AG23" i="33"/>
  <c r="AG23" i="36" s="1"/>
  <c r="AI23" i="33"/>
  <c r="AI23" i="36" s="1"/>
  <c r="AK23" i="33"/>
  <c r="AK23" i="36" s="1"/>
  <c r="AM23" i="33"/>
  <c r="AM23" i="36" s="1"/>
  <c r="AO23" i="33"/>
  <c r="AO23" i="36" s="1"/>
  <c r="D24" i="33"/>
  <c r="D24" i="36" s="1"/>
  <c r="H24" i="33"/>
  <c r="H24" i="36" s="1"/>
  <c r="L24" i="33"/>
  <c r="L24" i="36" s="1"/>
  <c r="P24" i="33"/>
  <c r="P24" i="36" s="1"/>
  <c r="S24" i="33"/>
  <c r="S24" i="36" s="1"/>
  <c r="U24" i="33"/>
  <c r="U24" i="36" s="1"/>
  <c r="X24" i="33"/>
  <c r="X24" i="36" s="1"/>
  <c r="Z24" i="33"/>
  <c r="Z24" i="36" s="1"/>
  <c r="AB24" i="33"/>
  <c r="AB24" i="36" s="1"/>
  <c r="AD24" i="33"/>
  <c r="AD24" i="36" s="1"/>
  <c r="AG24" i="33"/>
  <c r="AG24" i="36" s="1"/>
  <c r="AI24" i="33"/>
  <c r="AI24" i="36" s="1"/>
  <c r="AK24" i="33"/>
  <c r="AK24" i="36" s="1"/>
  <c r="AM24" i="33"/>
  <c r="AM24" i="36" s="1"/>
  <c r="AO24" i="33"/>
  <c r="AO24" i="36" s="1"/>
  <c r="D25" i="33"/>
  <c r="D25" i="36" s="1"/>
  <c r="F25" i="33"/>
  <c r="F25" i="36" s="1"/>
  <c r="H25" i="33"/>
  <c r="H25" i="36" s="1"/>
  <c r="J25" i="33"/>
  <c r="J25" i="36" s="1"/>
  <c r="L25" i="33"/>
  <c r="L25" i="36" s="1"/>
  <c r="N25" i="33"/>
  <c r="N25" i="36" s="1"/>
  <c r="P25" i="33"/>
  <c r="P25" i="36" s="1"/>
  <c r="R25" i="33"/>
  <c r="R25" i="36" s="1"/>
  <c r="T25" i="33"/>
  <c r="T25" i="36" s="1"/>
  <c r="V25" i="33"/>
  <c r="V25" i="36" s="1"/>
  <c r="X25" i="33"/>
  <c r="X25" i="36" s="1"/>
  <c r="Z25" i="33"/>
  <c r="Z25" i="36" s="1"/>
  <c r="AB25" i="33"/>
  <c r="AB25" i="36" s="1"/>
  <c r="AD25" i="33"/>
  <c r="AD25" i="36" s="1"/>
  <c r="AF25" i="33"/>
  <c r="AF25" i="36" s="1"/>
  <c r="AH25" i="33"/>
  <c r="AJ25"/>
  <c r="AL25"/>
  <c r="AN25"/>
  <c r="AP25"/>
  <c r="H26"/>
  <c r="H26" i="36" s="1"/>
  <c r="K26" i="33"/>
  <c r="K26" i="36" s="1"/>
  <c r="N26" i="33"/>
  <c r="N26" i="36" s="1"/>
  <c r="S26" i="33"/>
  <c r="S26" i="36" s="1"/>
  <c r="U26" i="33"/>
  <c r="U26" i="36" s="1"/>
  <c r="X26" i="33"/>
  <c r="X26" i="36" s="1"/>
  <c r="Z26" i="33"/>
  <c r="Z26" i="36" s="1"/>
  <c r="AC26" i="33"/>
  <c r="AC26" i="36" s="1"/>
  <c r="AH26" i="33"/>
  <c r="AH26" i="36" s="1"/>
  <c r="AJ26" i="33"/>
  <c r="AJ26" i="36" s="1"/>
  <c r="AL26" i="33"/>
  <c r="AL26" i="36" s="1"/>
  <c r="AN26" i="33"/>
  <c r="AN26" i="36" s="1"/>
  <c r="AP26" i="33"/>
  <c r="AP26" i="36" s="1"/>
  <c r="E27" i="33"/>
  <c r="E27" i="36" s="1"/>
  <c r="G27" i="33"/>
  <c r="G27" i="36" s="1"/>
  <c r="I27" i="33"/>
  <c r="I27" i="36" s="1"/>
  <c r="K27" i="33"/>
  <c r="K27" i="36" s="1"/>
  <c r="M27" i="33"/>
  <c r="M27" i="36" s="1"/>
  <c r="O27" i="33"/>
  <c r="O27" i="36" s="1"/>
  <c r="Q27" i="33"/>
  <c r="Q27" i="36" s="1"/>
  <c r="S27" i="33"/>
  <c r="S27" i="36" s="1"/>
  <c r="U27" i="33"/>
  <c r="U27" i="36" s="1"/>
  <c r="W27" i="33"/>
  <c r="W27" i="36" s="1"/>
  <c r="Y27" i="33"/>
  <c r="Y27" i="36" s="1"/>
  <c r="AA27" i="33"/>
  <c r="AA27" i="36" s="1"/>
  <c r="AC27" i="33"/>
  <c r="AC27" i="36" s="1"/>
  <c r="AE27" i="33"/>
  <c r="AE27" i="36" s="1"/>
  <c r="AG27" i="33"/>
  <c r="AI27"/>
  <c r="AK27"/>
  <c r="AM27"/>
  <c r="AO27"/>
  <c r="D29"/>
  <c r="D29" i="36" s="1"/>
  <c r="F29" i="33"/>
  <c r="F29" i="36" s="1"/>
  <c r="H29" i="33"/>
  <c r="H29" i="36" s="1"/>
  <c r="K29" i="33"/>
  <c r="M29"/>
  <c r="M29" i="36" s="1"/>
  <c r="O29" i="33"/>
  <c r="O29" i="36" s="1"/>
  <c r="Q29" i="33"/>
  <c r="Q29" i="36" s="1"/>
  <c r="S29" i="33"/>
  <c r="S29" i="36" s="1"/>
  <c r="V29" i="33"/>
  <c r="V29" i="36" s="1"/>
  <c r="X29" i="33"/>
  <c r="X29" i="36" s="1"/>
  <c r="Z29" i="33"/>
  <c r="Z29" i="36" s="1"/>
  <c r="AB29" i="33"/>
  <c r="AB29" i="36" s="1"/>
  <c r="AD29" i="33"/>
  <c r="AD29" i="36" s="1"/>
  <c r="AF29" i="33"/>
  <c r="AF29" i="36" s="1"/>
  <c r="AH29" i="33"/>
  <c r="AJ29"/>
  <c r="AL29"/>
  <c r="AN29"/>
  <c r="AP29"/>
  <c r="K30"/>
  <c r="K30" i="36" s="1"/>
  <c r="N30" i="33"/>
  <c r="N30" i="36" s="1"/>
  <c r="AA30" i="33"/>
  <c r="AA30" i="36" s="1"/>
  <c r="AG30" i="33"/>
  <c r="AG30" i="36" s="1"/>
  <c r="AI30" i="33"/>
  <c r="AI30" i="36" s="1"/>
  <c r="AK30" i="33"/>
  <c r="AK30" i="36" s="1"/>
  <c r="AM30" i="33"/>
  <c r="AM30" i="36" s="1"/>
  <c r="AO30" i="33"/>
  <c r="AO30" i="36" s="1"/>
  <c r="D31" i="33"/>
  <c r="D31" i="36" s="1"/>
  <c r="F31" i="33"/>
  <c r="F31" i="36" s="1"/>
  <c r="H31" i="33"/>
  <c r="H31" i="36" s="1"/>
  <c r="J31" i="33"/>
  <c r="J31" i="36" s="1"/>
  <c r="L31" i="33"/>
  <c r="L31" i="36" s="1"/>
  <c r="N31" i="33"/>
  <c r="N31" i="36" s="1"/>
  <c r="P31" i="33"/>
  <c r="P31" i="36" s="1"/>
  <c r="R31" i="33"/>
  <c r="R31" i="36" s="1"/>
  <c r="T31" i="33"/>
  <c r="T31" i="36" s="1"/>
  <c r="V31" i="33"/>
  <c r="V31" i="36" s="1"/>
  <c r="Y31" i="33"/>
  <c r="Y31" i="36" s="1"/>
  <c r="AA31" i="33"/>
  <c r="AA31" i="36" s="1"/>
  <c r="AC31" i="33"/>
  <c r="AC31" i="36" s="1"/>
  <c r="AE31" i="33"/>
  <c r="AE31" i="36" s="1"/>
  <c r="AG31" i="33"/>
  <c r="AG31" i="36" s="1"/>
  <c r="AI31" i="33"/>
  <c r="AI31" i="36" s="1"/>
  <c r="AK31" i="33"/>
  <c r="AK31" i="36" s="1"/>
  <c r="AM31" i="33"/>
  <c r="AM31" i="36" s="1"/>
  <c r="AO31" i="33"/>
  <c r="AO31" i="36" s="1"/>
  <c r="D32" i="33"/>
  <c r="D32" i="36" s="1"/>
  <c r="F32" i="33"/>
  <c r="F32" i="36" s="1"/>
  <c r="H32" i="33"/>
  <c r="H32" i="36" s="1"/>
  <c r="J32" i="33"/>
  <c r="J32" i="36" s="1"/>
  <c r="L32" i="33"/>
  <c r="L32" i="36" s="1"/>
  <c r="N32" i="33"/>
  <c r="N32" i="36" s="1"/>
  <c r="P32" i="33"/>
  <c r="P32" i="36" s="1"/>
  <c r="R32" i="33"/>
  <c r="R32" i="36" s="1"/>
  <c r="T32" i="33"/>
  <c r="T32" i="36" s="1"/>
  <c r="V32" i="33"/>
  <c r="V32" i="36" s="1"/>
  <c r="Y32" i="33"/>
  <c r="Y32" i="36" s="1"/>
  <c r="AB32" i="33"/>
  <c r="AB32" i="36" s="1"/>
  <c r="AD32" i="33"/>
  <c r="AD32" i="36" s="1"/>
  <c r="AF32" i="33"/>
  <c r="AF32" i="36" s="1"/>
  <c r="AH32" i="33"/>
  <c r="AH32" i="36" s="1"/>
  <c r="AJ32" i="33"/>
  <c r="AJ32" i="36" s="1"/>
  <c r="AL32" i="33"/>
  <c r="AL32" i="36" s="1"/>
  <c r="AN32" i="33"/>
  <c r="AN32" i="36" s="1"/>
  <c r="AP32" i="33"/>
  <c r="AP32" i="36" s="1"/>
  <c r="E33" i="33"/>
  <c r="E33" i="36" s="1"/>
  <c r="G33" i="33"/>
  <c r="G33" i="36" s="1"/>
  <c r="I33" i="33"/>
  <c r="I33" i="36" s="1"/>
  <c r="K33" i="33"/>
  <c r="K33" i="36" s="1"/>
  <c r="M33" i="33"/>
  <c r="M33" i="36" s="1"/>
  <c r="O33" i="33"/>
  <c r="O33" i="36" s="1"/>
  <c r="Q33" i="33"/>
  <c r="Q33" i="36" s="1"/>
  <c r="S33" i="33"/>
  <c r="S33" i="36" s="1"/>
  <c r="U33" i="33"/>
  <c r="U33" i="36" s="1"/>
  <c r="W33" i="33"/>
  <c r="W33" i="36" s="1"/>
  <c r="Y33" i="33"/>
  <c r="Y33" i="36" s="1"/>
  <c r="AA33" i="33"/>
  <c r="AA33" i="36" s="1"/>
  <c r="AC33" i="33"/>
  <c r="AC33" i="36" s="1"/>
  <c r="AE33" i="33"/>
  <c r="AE33" i="36" s="1"/>
  <c r="AG33" i="33"/>
  <c r="AI33"/>
  <c r="AK33"/>
  <c r="AM33"/>
  <c r="AO33"/>
  <c r="D34"/>
  <c r="D34" i="36" s="1"/>
  <c r="F34" i="33"/>
  <c r="F34" i="36" s="1"/>
  <c r="H34" i="33"/>
  <c r="H34" i="36" s="1"/>
  <c r="J34" i="33"/>
  <c r="J34" i="36" s="1"/>
  <c r="L34" i="33"/>
  <c r="L34" i="36" s="1"/>
  <c r="N34" i="33"/>
  <c r="N34" i="36" s="1"/>
  <c r="P34" i="33"/>
  <c r="P34" i="36" s="1"/>
  <c r="R34" i="33"/>
  <c r="R34" i="36" s="1"/>
  <c r="T34" i="33"/>
  <c r="T34" i="36" s="1"/>
  <c r="V34" i="33"/>
  <c r="V34" i="36" s="1"/>
  <c r="X34" i="33"/>
  <c r="X34" i="36" s="1"/>
  <c r="Z34" i="33"/>
  <c r="Z34" i="36" s="1"/>
  <c r="AB34" i="33"/>
  <c r="AB34" i="36" s="1"/>
  <c r="AD34" i="33"/>
  <c r="AD34" i="36" s="1"/>
  <c r="AF34" i="33"/>
  <c r="AF34" i="36" s="1"/>
  <c r="AH34" i="33"/>
  <c r="AJ34"/>
  <c r="AL34"/>
  <c r="AN34"/>
  <c r="AP34"/>
  <c r="E35"/>
  <c r="E35" i="36" s="1"/>
  <c r="H35" i="33"/>
  <c r="H35" i="36" s="1"/>
  <c r="J35" i="33"/>
  <c r="J35" i="36" s="1"/>
  <c r="L35" i="33"/>
  <c r="L35" i="36" s="1"/>
  <c r="N35" i="33"/>
  <c r="N35" i="36" s="1"/>
  <c r="P35" i="33"/>
  <c r="P35" i="36" s="1"/>
  <c r="R35" i="33"/>
  <c r="R35" i="36" s="1"/>
  <c r="T35" i="33"/>
  <c r="T35" i="36" s="1"/>
  <c r="V35" i="33"/>
  <c r="V35" i="36" s="1"/>
  <c r="Y35" i="33"/>
  <c r="Y35" i="36" s="1"/>
  <c r="AA35" i="33"/>
  <c r="AA35" i="36" s="1"/>
  <c r="AC35" i="33"/>
  <c r="AC35" i="36" s="1"/>
  <c r="AF35" i="33"/>
  <c r="AF35" i="36" s="1"/>
  <c r="AH35" i="33"/>
  <c r="AH35" i="36" s="1"/>
  <c r="AJ35" i="33"/>
  <c r="AJ35" i="36" s="1"/>
  <c r="AL35" i="33"/>
  <c r="AL35" i="36" s="1"/>
  <c r="AN35" i="33"/>
  <c r="AN35" i="36" s="1"/>
  <c r="AP35" i="33"/>
  <c r="AP35" i="36" s="1"/>
  <c r="E36" i="33"/>
  <c r="E36" i="36" s="1"/>
  <c r="G36" i="33"/>
  <c r="G36" i="36" s="1"/>
  <c r="J36" i="33"/>
  <c r="J36" i="36" s="1"/>
  <c r="L36" i="33"/>
  <c r="L36" i="36" s="1"/>
  <c r="N36" i="33"/>
  <c r="N36" i="36" s="1"/>
  <c r="P36" i="33"/>
  <c r="P36" i="36" s="1"/>
  <c r="R36" i="33"/>
  <c r="R36" i="36" s="1"/>
  <c r="U36" i="33"/>
  <c r="U36" i="36" s="1"/>
  <c r="W36" i="33"/>
  <c r="W36" i="36" s="1"/>
  <c r="Y36" i="33"/>
  <c r="Y36" i="36" s="1"/>
  <c r="AA36" i="33"/>
  <c r="AA36" i="36" s="1"/>
  <c r="AC36" i="33"/>
  <c r="AC36" i="36" s="1"/>
  <c r="AE36" i="33"/>
  <c r="AE36" i="36" s="1"/>
  <c r="AG36" i="33"/>
  <c r="AG36" i="36" s="1"/>
  <c r="AI36" i="33"/>
  <c r="AI36" i="36" s="1"/>
  <c r="AK36" i="33"/>
  <c r="AK36" i="36" s="1"/>
  <c r="AM36" i="33"/>
  <c r="AM36" i="36" s="1"/>
  <c r="AO36" i="33"/>
  <c r="AO36" i="36" s="1"/>
  <c r="E37" i="33"/>
  <c r="E37" i="36" s="1"/>
  <c r="L37" i="33"/>
  <c r="L37" i="36" s="1"/>
  <c r="R37" i="33"/>
  <c r="R37" i="36" s="1"/>
  <c r="U37" i="33"/>
  <c r="U37" i="36" s="1"/>
  <c r="Z37" i="33"/>
  <c r="Z37" i="36" s="1"/>
  <c r="AC37" i="33"/>
  <c r="AC37" i="36" s="1"/>
  <c r="AH37" i="33"/>
  <c r="AH37" i="36" s="1"/>
  <c r="AJ37" i="33"/>
  <c r="AJ37" i="36" s="1"/>
  <c r="AL37" i="33"/>
  <c r="AL37" i="36" s="1"/>
  <c r="AN37" i="33"/>
  <c r="AN37" i="36" s="1"/>
  <c r="AP37" i="33"/>
  <c r="AP37" i="36" s="1"/>
  <c r="H38" i="33"/>
  <c r="H38" i="36" s="1"/>
  <c r="L38" i="33"/>
  <c r="L38" i="36" s="1"/>
  <c r="R38" i="33"/>
  <c r="R38" i="36" s="1"/>
  <c r="X38" i="33"/>
  <c r="X38" i="36" s="1"/>
  <c r="Z38" i="33"/>
  <c r="Z38" i="36" s="1"/>
  <c r="AB38" i="33"/>
  <c r="AB38" i="36" s="1"/>
  <c r="AG38" i="33"/>
  <c r="AG38" i="36" s="1"/>
  <c r="AI38" i="33"/>
  <c r="AI38" i="36" s="1"/>
  <c r="AK38" i="33"/>
  <c r="AK38" i="36" s="1"/>
  <c r="AM38" i="33"/>
  <c r="AM38" i="36" s="1"/>
  <c r="AO38" i="33"/>
  <c r="AO38" i="36" s="1"/>
  <c r="D39" i="33"/>
  <c r="D39" i="36" s="1"/>
  <c r="F39" i="33"/>
  <c r="F39" i="36" s="1"/>
  <c r="H39" i="33"/>
  <c r="H39" i="36" s="1"/>
  <c r="K39" i="33"/>
  <c r="K39" i="36" s="1"/>
  <c r="M39" i="33"/>
  <c r="M39" i="36" s="1"/>
  <c r="O39" i="33"/>
  <c r="O39" i="36" s="1"/>
  <c r="Q39" i="33"/>
  <c r="Q39" i="36" s="1"/>
  <c r="S39" i="33"/>
  <c r="S39" i="36" s="1"/>
  <c r="U39" i="33"/>
  <c r="U39" i="36" s="1"/>
  <c r="W39" i="33"/>
  <c r="W39" i="36" s="1"/>
  <c r="Y39" i="33"/>
  <c r="Y39" i="36" s="1"/>
  <c r="AA39" i="33"/>
  <c r="AA39" i="36" s="1"/>
  <c r="AC39" i="33"/>
  <c r="AC39" i="36" s="1"/>
  <c r="AG39" i="33"/>
  <c r="AG39" i="36" s="1"/>
  <c r="AI39" i="33"/>
  <c r="AI39" i="36" s="1"/>
  <c r="AK39" i="33"/>
  <c r="AK39" i="36" s="1"/>
  <c r="AM39" i="33"/>
  <c r="AM39" i="36" s="1"/>
  <c r="AO39" i="33"/>
  <c r="AO39" i="36" s="1"/>
  <c r="H40" i="33"/>
  <c r="H40" i="36" s="1"/>
  <c r="N40" i="33"/>
  <c r="N40" i="36" s="1"/>
  <c r="AA40" i="33"/>
  <c r="AA40" i="36" s="1"/>
  <c r="AG40" i="33"/>
  <c r="AG40" i="36" s="1"/>
  <c r="AI40" i="33"/>
  <c r="AI40" i="36" s="1"/>
  <c r="AK40" i="33"/>
  <c r="AK40" i="36" s="1"/>
  <c r="AM40" i="33"/>
  <c r="AM40" i="36" s="1"/>
  <c r="AO40" i="33"/>
  <c r="AO40" i="36" s="1"/>
  <c r="D41" i="33"/>
  <c r="D41" i="36" s="1"/>
  <c r="F41" i="33"/>
  <c r="F41" i="36" s="1"/>
  <c r="H41" i="33"/>
  <c r="H41" i="36" s="1"/>
  <c r="J41" i="33"/>
  <c r="J41" i="36" s="1"/>
  <c r="L41" i="33"/>
  <c r="L41" i="36" s="1"/>
  <c r="N41" i="33"/>
  <c r="N41" i="36" s="1"/>
  <c r="P41" i="33"/>
  <c r="P41" i="36" s="1"/>
  <c r="R41" i="33"/>
  <c r="R41" i="36" s="1"/>
  <c r="T41" i="33"/>
  <c r="T41" i="36" s="1"/>
  <c r="W41" i="33"/>
  <c r="W41" i="36" s="1"/>
  <c r="Y41" i="33"/>
  <c r="Y41" i="36" s="1"/>
  <c r="AA41" i="33"/>
  <c r="AA41" i="36" s="1"/>
  <c r="AC41" i="33"/>
  <c r="AC41" i="36" s="1"/>
  <c r="AE41" i="33"/>
  <c r="AE41" i="36" s="1"/>
  <c r="AG41" i="33"/>
  <c r="AG41" i="36" s="1"/>
  <c r="AI41" i="33"/>
  <c r="AI41" i="36" s="1"/>
  <c r="AK41" i="33"/>
  <c r="AK41" i="36" s="1"/>
  <c r="AM41" i="33"/>
  <c r="AM41" i="36" s="1"/>
  <c r="AO41" i="33"/>
  <c r="AO41" i="36" s="1"/>
  <c r="D42" i="33"/>
  <c r="D42" i="36" s="1"/>
  <c r="F42" i="33"/>
  <c r="F42" i="36" s="1"/>
  <c r="H42" i="33"/>
  <c r="H42" i="36" s="1"/>
  <c r="J42" i="33"/>
  <c r="J42" i="36" s="1"/>
  <c r="L42" i="33"/>
  <c r="L42" i="36" s="1"/>
  <c r="N42" i="33"/>
  <c r="N42" i="36" s="1"/>
  <c r="P42" i="33"/>
  <c r="P42" i="36" s="1"/>
  <c r="R42" i="33"/>
  <c r="R42" i="36" s="1"/>
  <c r="T42" i="33"/>
  <c r="T42" i="36" s="1"/>
  <c r="V42" i="33"/>
  <c r="V42" i="36" s="1"/>
  <c r="Y42" i="33"/>
  <c r="Y42" i="36" s="1"/>
  <c r="AA42" i="33"/>
  <c r="AA42" i="36" s="1"/>
  <c r="AC42" i="33"/>
  <c r="AC42" i="36" s="1"/>
  <c r="AE42" i="33"/>
  <c r="AE42" i="36" s="1"/>
  <c r="AG42" i="33"/>
  <c r="AG42" i="36" s="1"/>
  <c r="AI42" i="33"/>
  <c r="AI42" i="36" s="1"/>
  <c r="AK42" i="33"/>
  <c r="AK42" i="36" s="1"/>
  <c r="AM42" i="33"/>
  <c r="AM42" i="36" s="1"/>
  <c r="AO42" i="33"/>
  <c r="AO42" i="36" s="1"/>
  <c r="F44" i="33"/>
  <c r="I44"/>
  <c r="L44"/>
  <c r="L44" i="36" s="1"/>
  <c r="N44" i="33"/>
  <c r="N44" i="36" s="1"/>
  <c r="R44" i="33"/>
  <c r="T44"/>
  <c r="V44"/>
  <c r="Z44"/>
  <c r="Z44" i="36" s="1"/>
  <c r="AD44" i="33"/>
  <c r="AH44"/>
  <c r="AJ44"/>
  <c r="AL44"/>
  <c r="AN44"/>
  <c r="AP44"/>
  <c r="E45"/>
  <c r="E45" i="36" s="1"/>
  <c r="H45" i="33"/>
  <c r="H45" i="36" s="1"/>
  <c r="K45" i="33"/>
  <c r="K45" i="36" s="1"/>
  <c r="S45" i="33"/>
  <c r="S45" i="36" s="1"/>
  <c r="U45" i="33"/>
  <c r="U45" i="36" s="1"/>
  <c r="X45" i="33"/>
  <c r="X45" i="36" s="1"/>
  <c r="AD45" i="33"/>
  <c r="AD45" i="36" s="1"/>
  <c r="AH45" i="33"/>
  <c r="AH45" i="36" s="1"/>
  <c r="AJ45" i="33"/>
  <c r="AJ45" i="36" s="1"/>
  <c r="AL45" i="33"/>
  <c r="AL45" i="36" s="1"/>
  <c r="AN45" i="33"/>
  <c r="AN45" i="36" s="1"/>
  <c r="AP45" i="33"/>
  <c r="AP45" i="36" s="1"/>
  <c r="F46" i="33"/>
  <c r="F46" i="36" s="1"/>
  <c r="I46" i="33"/>
  <c r="I46" i="36" s="1"/>
  <c r="R46" i="33"/>
  <c r="R46" i="36" s="1"/>
  <c r="T46" i="33"/>
  <c r="T46" i="36" s="1"/>
  <c r="V46" i="33"/>
  <c r="V46" i="36" s="1"/>
  <c r="AC46" i="33"/>
  <c r="AC46" i="36" s="1"/>
  <c r="AF46" i="33"/>
  <c r="AF46" i="36" s="1"/>
  <c r="AH46" i="33"/>
  <c r="AH46" i="36" s="1"/>
  <c r="AJ46" i="33"/>
  <c r="AJ46" i="36" s="1"/>
  <c r="AL46" i="33"/>
  <c r="AL46" i="36" s="1"/>
  <c r="AN46" i="33"/>
  <c r="AN46" i="36" s="1"/>
  <c r="AP46" i="33"/>
  <c r="AP46" i="36" s="1"/>
  <c r="F47" i="33"/>
  <c r="F47" i="36" s="1"/>
  <c r="I47" i="33"/>
  <c r="I47" i="36" s="1"/>
  <c r="R47" i="33"/>
  <c r="R47" i="36" s="1"/>
  <c r="T47" i="33"/>
  <c r="T47" i="36" s="1"/>
  <c r="V47" i="33"/>
  <c r="V47" i="36" s="1"/>
  <c r="AC47" i="33"/>
  <c r="AC47" i="36" s="1"/>
  <c r="AF47" i="33"/>
  <c r="AF47" i="36" s="1"/>
  <c r="AH47" i="33"/>
  <c r="AH47" i="36" s="1"/>
  <c r="AJ47" i="33"/>
  <c r="AJ47" i="36" s="1"/>
  <c r="AL47" i="33"/>
  <c r="AL47" i="36" s="1"/>
  <c r="AN47" i="33"/>
  <c r="AN47" i="36" s="1"/>
  <c r="AP47" i="33"/>
  <c r="AP47" i="36" s="1"/>
  <c r="E48" i="33"/>
  <c r="E48" i="36" s="1"/>
  <c r="H48" i="33"/>
  <c r="H48" i="36" s="1"/>
  <c r="J48" i="33"/>
  <c r="J48" i="36" s="1"/>
  <c r="L48" i="33"/>
  <c r="L48" i="36" s="1"/>
  <c r="N48" i="33"/>
  <c r="N48" i="36" s="1"/>
  <c r="P48" i="33"/>
  <c r="P48" i="36" s="1"/>
  <c r="R48" i="33"/>
  <c r="R48" i="36" s="1"/>
  <c r="T48" i="33"/>
  <c r="T48" i="36" s="1"/>
  <c r="V48" i="33"/>
  <c r="V48" i="36" s="1"/>
  <c r="X48" i="33"/>
  <c r="X48" i="36" s="1"/>
  <c r="Z48" i="33"/>
  <c r="Z48" i="36" s="1"/>
  <c r="AB48" i="33"/>
  <c r="AB48" i="36" s="1"/>
  <c r="AD48" i="33"/>
  <c r="AD48" i="36" s="1"/>
  <c r="AF48" i="33"/>
  <c r="AF48" i="36" s="1"/>
  <c r="AH48" i="33"/>
  <c r="AH48" i="36" s="1"/>
  <c r="AJ48" i="33"/>
  <c r="AJ48" i="36" s="1"/>
  <c r="AL48" i="33"/>
  <c r="AL48" i="36" s="1"/>
  <c r="AN48" i="33"/>
  <c r="AN48" i="36" s="1"/>
  <c r="AP48" i="33"/>
  <c r="AP48" i="36" s="1"/>
  <c r="AH49" i="33"/>
  <c r="AJ49"/>
  <c r="AL49"/>
  <c r="AN49"/>
  <c r="AP49"/>
  <c r="C44"/>
  <c r="C46"/>
  <c r="C46" i="36" s="1"/>
  <c r="C48" i="33"/>
  <c r="C48" i="36" s="1"/>
  <c r="C14" i="33"/>
  <c r="C14" i="36" s="1"/>
  <c r="C16" i="33"/>
  <c r="C16" i="36" s="1"/>
  <c r="C18" i="33"/>
  <c r="C18" i="36" s="1"/>
  <c r="C20" i="33"/>
  <c r="C20" i="36" s="1"/>
  <c r="C24" i="33"/>
  <c r="C24" i="36" s="1"/>
  <c r="C26" i="33"/>
  <c r="C26" i="36" s="1"/>
  <c r="C29" i="33"/>
  <c r="C32"/>
  <c r="C32" i="36" s="1"/>
  <c r="C34" i="33"/>
  <c r="C34" i="36" s="1"/>
  <c r="C36" i="33"/>
  <c r="C36" i="36" s="1"/>
  <c r="C38" i="33"/>
  <c r="C38" i="36" s="1"/>
  <c r="C41" i="33"/>
  <c r="C41" i="36" s="1"/>
  <c r="AQ33" i="35"/>
  <c r="V113" s="1"/>
  <c r="AQ27" i="39"/>
  <c r="Q113" s="1"/>
  <c r="AQ25" i="35"/>
  <c r="O113" s="1"/>
  <c r="AQ34"/>
  <c r="W113" s="1"/>
  <c r="AQ33" i="39"/>
  <c r="V113" s="1"/>
  <c r="AQ18" i="35"/>
  <c r="H113" s="1"/>
  <c r="AQ25" i="39"/>
  <c r="O113" s="1"/>
  <c r="AQ34"/>
  <c r="W113" s="1"/>
  <c r="AQ27" i="35"/>
  <c r="Q113" s="1"/>
  <c r="AQ18" i="39"/>
  <c r="H113" s="1"/>
  <c r="AQ27" i="33"/>
  <c r="AQ18"/>
  <c r="AE12" i="24"/>
  <c r="AG12"/>
  <c r="AI12"/>
  <c r="AK12"/>
  <c r="AM12"/>
  <c r="AO12"/>
  <c r="AD13"/>
  <c r="AD13" i="26" s="1"/>
  <c r="AF13" i="24"/>
  <c r="AF13" i="26" s="1"/>
  <c r="AH13" i="24"/>
  <c r="AH13" i="26" s="1"/>
  <c r="AJ13" i="24"/>
  <c r="AJ13" i="26" s="1"/>
  <c r="AL13" i="24"/>
  <c r="AL13" i="26" s="1"/>
  <c r="AN13" i="24"/>
  <c r="AN13" i="26" s="1"/>
  <c r="AP13" i="24"/>
  <c r="AP13" i="26" s="1"/>
  <c r="AE14" i="24"/>
  <c r="AG14"/>
  <c r="AI14"/>
  <c r="AK14"/>
  <c r="AM14"/>
  <c r="AO14"/>
  <c r="AD15"/>
  <c r="AD15" i="26" s="1"/>
  <c r="AF15" i="24"/>
  <c r="AF15" i="26" s="1"/>
  <c r="AH15" i="24"/>
  <c r="AH15" i="26" s="1"/>
  <c r="AJ15" i="24"/>
  <c r="AJ15" i="26" s="1"/>
  <c r="AL15" i="24"/>
  <c r="AL15" i="26" s="1"/>
  <c r="AN15" i="24"/>
  <c r="AN15" i="26" s="1"/>
  <c r="AP15" i="24"/>
  <c r="AP15" i="26" s="1"/>
  <c r="AE16" i="24"/>
  <c r="AE16" i="26" s="1"/>
  <c r="AG16" i="24"/>
  <c r="AG16" i="26" s="1"/>
  <c r="AI16" i="24"/>
  <c r="AI16" i="26" s="1"/>
  <c r="AK16" i="24"/>
  <c r="AK16" i="26" s="1"/>
  <c r="AM16" i="24"/>
  <c r="AM16" i="26" s="1"/>
  <c r="AO16" i="24"/>
  <c r="AO16" i="26" s="1"/>
  <c r="AD17" i="24"/>
  <c r="AD17" i="26" s="1"/>
  <c r="AF17" i="24"/>
  <c r="AF17" i="26" s="1"/>
  <c r="AH17" i="24"/>
  <c r="AH17" i="26" s="1"/>
  <c r="AJ17" i="24"/>
  <c r="AJ17" i="26" s="1"/>
  <c r="AL17" i="24"/>
  <c r="AL17" i="26" s="1"/>
  <c r="AN17" i="24"/>
  <c r="AN17" i="26" s="1"/>
  <c r="AP17" i="24"/>
  <c r="AP17" i="26" s="1"/>
  <c r="AE18" i="24"/>
  <c r="AE18" i="26" s="1"/>
  <c r="AG18" i="24"/>
  <c r="AG18" i="26" s="1"/>
  <c r="AI18" i="24"/>
  <c r="AI18" i="26" s="1"/>
  <c r="AK18" i="24"/>
  <c r="AK18" i="26" s="1"/>
  <c r="AM18" i="24"/>
  <c r="AM18" i="26" s="1"/>
  <c r="AO18" i="24"/>
  <c r="AO18" i="26" s="1"/>
  <c r="AD19" i="24"/>
  <c r="AD19" i="26" s="1"/>
  <c r="AF19" i="24"/>
  <c r="AF19" i="26" s="1"/>
  <c r="AH19" i="24"/>
  <c r="AH19" i="26" s="1"/>
  <c r="AJ19" i="24"/>
  <c r="AJ19" i="26" s="1"/>
  <c r="AL19" i="24"/>
  <c r="AL19" i="26" s="1"/>
  <c r="AN19" i="24"/>
  <c r="AN19" i="26" s="1"/>
  <c r="AP19" i="24"/>
  <c r="AP19" i="26" s="1"/>
  <c r="AE20" i="24"/>
  <c r="AG20"/>
  <c r="AI20"/>
  <c r="AK20"/>
  <c r="AM20"/>
  <c r="AO20"/>
  <c r="AD21"/>
  <c r="AD21" i="26" s="1"/>
  <c r="AF21" i="24"/>
  <c r="AF21" i="26" s="1"/>
  <c r="AH21" i="24"/>
  <c r="AH21" i="26" s="1"/>
  <c r="AJ21" i="24"/>
  <c r="AJ21" i="26" s="1"/>
  <c r="AL21" i="24"/>
  <c r="AL21" i="26" s="1"/>
  <c r="AN21" i="24"/>
  <c r="AN21" i="26" s="1"/>
  <c r="AP21" i="24"/>
  <c r="AP21" i="26" s="1"/>
  <c r="AE22" i="24"/>
  <c r="AG22"/>
  <c r="AI22"/>
  <c r="AK22"/>
  <c r="AM22"/>
  <c r="AO22"/>
  <c r="AD23"/>
  <c r="AD23" i="26" s="1"/>
  <c r="AF23" i="24"/>
  <c r="AF23" i="26" s="1"/>
  <c r="AH23" i="24"/>
  <c r="AH23" i="26" s="1"/>
  <c r="AJ23" i="24"/>
  <c r="AJ23" i="26" s="1"/>
  <c r="AL23" i="24"/>
  <c r="AL23" i="26" s="1"/>
  <c r="AN23" i="24"/>
  <c r="AN23" i="26" s="1"/>
  <c r="AP23" i="24"/>
  <c r="AP23" i="26" s="1"/>
  <c r="AE24" i="24"/>
  <c r="AG24"/>
  <c r="AI24"/>
  <c r="AK24"/>
  <c r="AM24"/>
  <c r="AO24"/>
  <c r="AD25"/>
  <c r="AD25" i="26" s="1"/>
  <c r="AF25" i="24"/>
  <c r="AF25" i="26" s="1"/>
  <c r="AH25" i="24"/>
  <c r="AH25" i="26" s="1"/>
  <c r="AJ25" i="24"/>
  <c r="AJ25" i="26" s="1"/>
  <c r="AL25" i="24"/>
  <c r="AL25" i="26" s="1"/>
  <c r="AN25" i="24"/>
  <c r="AN25" i="26" s="1"/>
  <c r="AP25" i="24"/>
  <c r="AP25" i="26" s="1"/>
  <c r="AE26" i="24"/>
  <c r="AE26" i="26" s="1"/>
  <c r="AG26" i="24"/>
  <c r="AG26" i="26" s="1"/>
  <c r="AI26" i="24"/>
  <c r="AI26" i="26" s="1"/>
  <c r="AK26" i="24"/>
  <c r="AK26" i="26" s="1"/>
  <c r="AM26" i="24"/>
  <c r="AM26" i="26" s="1"/>
  <c r="AO26" i="24"/>
  <c r="AO26" i="26" s="1"/>
  <c r="AD27" i="24"/>
  <c r="AF27"/>
  <c r="AH27"/>
  <c r="AJ27"/>
  <c r="AL27"/>
  <c r="AN27"/>
  <c r="AP27"/>
  <c r="AE28"/>
  <c r="AE28" i="26" s="1"/>
  <c r="AG28" i="24"/>
  <c r="AG28" i="26" s="1"/>
  <c r="AI28" i="24"/>
  <c r="AI28" i="26" s="1"/>
  <c r="AK28" i="24"/>
  <c r="AK28" i="26" s="1"/>
  <c r="AM28" i="24"/>
  <c r="AM28" i="26" s="1"/>
  <c r="AO28" i="24"/>
  <c r="AO28" i="26" s="1"/>
  <c r="AD29" i="24"/>
  <c r="AD29" i="26" s="1"/>
  <c r="AF29" i="24"/>
  <c r="AF29" i="26" s="1"/>
  <c r="AH29" i="24"/>
  <c r="AH29" i="26" s="1"/>
  <c r="AJ29" i="24"/>
  <c r="AJ29" i="26" s="1"/>
  <c r="AL29" i="24"/>
  <c r="AL29" i="26" s="1"/>
  <c r="AN29" i="24"/>
  <c r="AN29" i="26" s="1"/>
  <c r="AP29" i="24"/>
  <c r="AP29" i="26" s="1"/>
  <c r="AE30" i="24"/>
  <c r="AE30" i="26" s="1"/>
  <c r="AG30" i="24"/>
  <c r="AG30" i="26" s="1"/>
  <c r="AI30" i="24"/>
  <c r="AI30" i="26" s="1"/>
  <c r="AK30" i="24"/>
  <c r="AK30" i="26" s="1"/>
  <c r="AM30" i="24"/>
  <c r="AM30" i="26" s="1"/>
  <c r="AO30" i="24"/>
  <c r="AO30" i="26" s="1"/>
  <c r="AD31" i="24"/>
  <c r="AD31" i="26" s="1"/>
  <c r="AF31" i="24"/>
  <c r="AF31" i="26" s="1"/>
  <c r="AH31" i="24"/>
  <c r="AH31" i="26" s="1"/>
  <c r="AJ31" i="24"/>
  <c r="AJ31" i="26" s="1"/>
  <c r="AL31" i="24"/>
  <c r="AL31" i="26" s="1"/>
  <c r="AN31" i="24"/>
  <c r="AN31" i="26" s="1"/>
  <c r="AP31" i="24"/>
  <c r="AP31" i="26" s="1"/>
  <c r="AE32" i="24"/>
  <c r="AE32" i="26" s="1"/>
  <c r="AG32" i="24"/>
  <c r="AG32" i="26" s="1"/>
  <c r="AI32" i="24"/>
  <c r="AI32" i="26" s="1"/>
  <c r="AK32" i="24"/>
  <c r="AK32" i="26" s="1"/>
  <c r="AM32" i="24"/>
  <c r="AM32" i="26" s="1"/>
  <c r="AO32" i="24"/>
  <c r="AO32" i="26" s="1"/>
  <c r="AD33" i="24"/>
  <c r="AD33" i="26" s="1"/>
  <c r="AF33" i="24"/>
  <c r="AF33" i="26" s="1"/>
  <c r="AH33" i="24"/>
  <c r="AH33" i="26" s="1"/>
  <c r="AJ33" i="24"/>
  <c r="AJ33" i="26" s="1"/>
  <c r="AL33" i="24"/>
  <c r="AL33" i="26" s="1"/>
  <c r="AN33" i="24"/>
  <c r="AN33" i="26" s="1"/>
  <c r="AP33" i="24"/>
  <c r="AP33" i="26" s="1"/>
  <c r="AE34" i="24"/>
  <c r="AE34" i="26" s="1"/>
  <c r="AG34" i="24"/>
  <c r="AG34" i="26" s="1"/>
  <c r="AI34" i="24"/>
  <c r="AI34" i="26" s="1"/>
  <c r="AK34" i="24"/>
  <c r="AK34" i="26" s="1"/>
  <c r="AM34" i="24"/>
  <c r="AM34" i="26" s="1"/>
  <c r="AO34" i="24"/>
  <c r="AO34" i="26" s="1"/>
  <c r="AD35" i="24"/>
  <c r="AD35" i="26" s="1"/>
  <c r="AF35" i="24"/>
  <c r="AF35" i="26" s="1"/>
  <c r="AH35" i="24"/>
  <c r="AH35" i="26" s="1"/>
  <c r="AJ35" i="24"/>
  <c r="AJ35" i="26" s="1"/>
  <c r="AL35" i="24"/>
  <c r="AL35" i="26" s="1"/>
  <c r="AN35" i="24"/>
  <c r="AN35" i="26" s="1"/>
  <c r="AP35" i="24"/>
  <c r="AP35" i="26" s="1"/>
  <c r="AE36" i="24"/>
  <c r="AE36" i="26" s="1"/>
  <c r="AG36" i="24"/>
  <c r="AG36" i="26" s="1"/>
  <c r="AI36" i="24"/>
  <c r="AI36" i="26" s="1"/>
  <c r="AK36" i="24"/>
  <c r="AK36" i="26" s="1"/>
  <c r="AM36" i="24"/>
  <c r="AM36" i="26" s="1"/>
  <c r="AO36" i="24"/>
  <c r="AO36" i="26" s="1"/>
  <c r="AD37" i="24"/>
  <c r="AD37" i="26" s="1"/>
  <c r="AF37" i="24"/>
  <c r="AF37" i="26" s="1"/>
  <c r="AH37" i="24"/>
  <c r="AH37" i="26" s="1"/>
  <c r="AJ37" i="24"/>
  <c r="AJ37" i="26" s="1"/>
  <c r="AL37" i="24"/>
  <c r="AL37" i="26" s="1"/>
  <c r="AN37" i="24"/>
  <c r="AN37" i="26" s="1"/>
  <c r="AP37" i="24"/>
  <c r="AP37" i="26" s="1"/>
  <c r="AE38" i="24"/>
  <c r="AG38"/>
  <c r="AI38"/>
  <c r="AK38"/>
  <c r="AM38"/>
  <c r="AO38"/>
  <c r="AD39"/>
  <c r="AD39" i="26" s="1"/>
  <c r="AF39" i="24"/>
  <c r="AF39" i="26" s="1"/>
  <c r="AH39" i="24"/>
  <c r="AH39" i="26" s="1"/>
  <c r="AJ39" i="24"/>
  <c r="AJ39" i="26" s="1"/>
  <c r="AL39" i="24"/>
  <c r="AL39" i="26" s="1"/>
  <c r="AN39" i="24"/>
  <c r="AN39" i="26" s="1"/>
  <c r="AP39" i="24"/>
  <c r="AP39" i="26" s="1"/>
  <c r="AE40" i="24"/>
  <c r="AE40" i="26" s="1"/>
  <c r="AG40" i="24"/>
  <c r="AG40" i="26" s="1"/>
  <c r="AI40" i="24"/>
  <c r="AI40" i="26" s="1"/>
  <c r="AK40" i="24"/>
  <c r="AK40" i="26" s="1"/>
  <c r="AM40" i="24"/>
  <c r="AM40" i="26" s="1"/>
  <c r="AO40" i="24"/>
  <c r="AO40" i="26" s="1"/>
  <c r="AD41" i="24"/>
  <c r="AD41" i="26" s="1"/>
  <c r="AF41" i="24"/>
  <c r="AF41" i="26" s="1"/>
  <c r="AH41" i="24"/>
  <c r="AH41" i="26" s="1"/>
  <c r="AJ41" i="24"/>
  <c r="AJ41" i="26" s="1"/>
  <c r="AL41" i="24"/>
  <c r="AL41" i="26" s="1"/>
  <c r="AN41" i="24"/>
  <c r="AN41" i="26" s="1"/>
  <c r="AP41" i="24"/>
  <c r="AP41" i="26" s="1"/>
  <c r="AE42" i="24"/>
  <c r="AE42" i="26" s="1"/>
  <c r="AG42" i="24"/>
  <c r="AG42" i="26" s="1"/>
  <c r="AI42" i="24"/>
  <c r="AI42" i="26" s="1"/>
  <c r="AK42" i="24"/>
  <c r="AK42" i="26" s="1"/>
  <c r="AM42" i="24"/>
  <c r="AM42" i="26" s="1"/>
  <c r="AO42" i="24"/>
  <c r="AO42" i="26" s="1"/>
  <c r="AD43" i="24"/>
  <c r="AD43" i="26" s="1"/>
  <c r="AF43" i="24"/>
  <c r="AF43" i="26" s="1"/>
  <c r="AH43" i="24"/>
  <c r="AH43" i="26" s="1"/>
  <c r="AJ43" i="24"/>
  <c r="AJ43" i="26" s="1"/>
  <c r="AL43" i="24"/>
  <c r="AL43" i="26" s="1"/>
  <c r="AN43" i="24"/>
  <c r="AN43" i="26" s="1"/>
  <c r="AP43" i="24"/>
  <c r="AP43" i="26" s="1"/>
  <c r="AE44" i="24"/>
  <c r="AE44" i="26" s="1"/>
  <c r="AG44" i="24"/>
  <c r="AG44" i="26" s="1"/>
  <c r="AI44" i="24"/>
  <c r="AI44" i="26" s="1"/>
  <c r="AK44" i="24"/>
  <c r="AK44" i="26" s="1"/>
  <c r="AM44" i="24"/>
  <c r="AM44" i="26" s="1"/>
  <c r="AO44" i="24"/>
  <c r="AO44" i="26" s="1"/>
  <c r="K12" i="20"/>
  <c r="M12"/>
  <c r="S12"/>
  <c r="AB12"/>
  <c r="AE12"/>
  <c r="AG12"/>
  <c r="AI12"/>
  <c r="AK12"/>
  <c r="AM12"/>
  <c r="AO12"/>
  <c r="F13"/>
  <c r="K13"/>
  <c r="M13"/>
  <c r="P13"/>
  <c r="S13"/>
  <c r="AB13"/>
  <c r="AD13"/>
  <c r="AF13"/>
  <c r="AH13"/>
  <c r="AJ13"/>
  <c r="AL13"/>
  <c r="AN13"/>
  <c r="AP13"/>
  <c r="K14"/>
  <c r="M14"/>
  <c r="P14"/>
  <c r="S14"/>
  <c r="AD14"/>
  <c r="AF14"/>
  <c r="AH14"/>
  <c r="AJ14"/>
  <c r="AL14"/>
  <c r="AN14"/>
  <c r="AP14"/>
  <c r="F15"/>
  <c r="I15"/>
  <c r="L15"/>
  <c r="N15"/>
  <c r="R15"/>
  <c r="U15"/>
  <c r="AB15"/>
  <c r="AD15"/>
  <c r="AF15"/>
  <c r="AH15"/>
  <c r="AJ15"/>
  <c r="AL15"/>
  <c r="AN15"/>
  <c r="AP15"/>
  <c r="K16"/>
  <c r="M16"/>
  <c r="P16"/>
  <c r="R16"/>
  <c r="U16"/>
  <c r="AB16"/>
  <c r="AD16"/>
  <c r="AF16"/>
  <c r="AH16"/>
  <c r="AJ16"/>
  <c r="AL16"/>
  <c r="AN16"/>
  <c r="AP16"/>
  <c r="K17"/>
  <c r="M17"/>
  <c r="P17"/>
  <c r="S17"/>
  <c r="AB17"/>
  <c r="AD17"/>
  <c r="AF17"/>
  <c r="AH17"/>
  <c r="AJ17"/>
  <c r="AL17"/>
  <c r="AN17"/>
  <c r="AP17"/>
  <c r="K18"/>
  <c r="M18"/>
  <c r="P18"/>
  <c r="S18"/>
  <c r="W18"/>
  <c r="AC18"/>
  <c r="AE18"/>
  <c r="AG18"/>
  <c r="AI18"/>
  <c r="AK18"/>
  <c r="AM18"/>
  <c r="AO18"/>
  <c r="G19"/>
  <c r="L19"/>
  <c r="N19"/>
  <c r="R19"/>
  <c r="U19"/>
  <c r="Y19"/>
  <c r="AE19"/>
  <c r="AG19"/>
  <c r="AI19"/>
  <c r="AK19"/>
  <c r="AM19"/>
  <c r="AO19"/>
  <c r="F20"/>
  <c r="J20"/>
  <c r="L20"/>
  <c r="N20"/>
  <c r="R20"/>
  <c r="U20"/>
  <c r="Y20"/>
  <c r="AD20"/>
  <c r="AF20"/>
  <c r="AH20"/>
  <c r="AJ20"/>
  <c r="AL20"/>
  <c r="AN20"/>
  <c r="AP20"/>
  <c r="G21"/>
  <c r="K21"/>
  <c r="M21"/>
  <c r="R21"/>
  <c r="U21"/>
  <c r="Y21"/>
  <c r="AD21"/>
  <c r="AF21"/>
  <c r="AH21"/>
  <c r="AJ21"/>
  <c r="AL21"/>
  <c r="AN21"/>
  <c r="AP21"/>
  <c r="F22"/>
  <c r="H22"/>
  <c r="K22"/>
  <c r="M22"/>
  <c r="P22"/>
  <c r="S22"/>
  <c r="Y22"/>
  <c r="AB22"/>
  <c r="AD22"/>
  <c r="AF22"/>
  <c r="AH22"/>
  <c r="AJ22"/>
  <c r="AL22"/>
  <c r="AN22"/>
  <c r="AP22"/>
  <c r="E23"/>
  <c r="G23"/>
  <c r="J23"/>
  <c r="L23"/>
  <c r="N23"/>
  <c r="P23"/>
  <c r="S23"/>
  <c r="Y23"/>
  <c r="AA23"/>
  <c r="AC23"/>
  <c r="AE23"/>
  <c r="AG23"/>
  <c r="AI23"/>
  <c r="AK23"/>
  <c r="AM23"/>
  <c r="AO23"/>
  <c r="F24"/>
  <c r="K24"/>
  <c r="M24"/>
  <c r="P24"/>
  <c r="S24"/>
  <c r="Y24"/>
  <c r="AC24"/>
  <c r="AE24"/>
  <c r="AG24"/>
  <c r="AI24"/>
  <c r="AK24"/>
  <c r="AM24"/>
  <c r="AO24"/>
  <c r="E25"/>
  <c r="G25"/>
  <c r="L25"/>
  <c r="N25"/>
  <c r="R25"/>
  <c r="U25"/>
  <c r="AB25"/>
  <c r="AD25"/>
  <c r="AF25"/>
  <c r="AH25"/>
  <c r="AJ25"/>
  <c r="AL25"/>
  <c r="AN25"/>
  <c r="AP25"/>
  <c r="F26"/>
  <c r="K26"/>
  <c r="M26"/>
  <c r="P26"/>
  <c r="S26"/>
  <c r="AB26"/>
  <c r="AD26"/>
  <c r="AF26"/>
  <c r="AH26"/>
  <c r="AJ26"/>
  <c r="AL26"/>
  <c r="AN26"/>
  <c r="AP26"/>
  <c r="G27"/>
  <c r="K27"/>
  <c r="M27"/>
  <c r="P27"/>
  <c r="S27"/>
  <c r="Y27"/>
  <c r="AC27"/>
  <c r="AE27"/>
  <c r="AG27"/>
  <c r="AI27"/>
  <c r="AK27"/>
  <c r="AM27"/>
  <c r="AO27"/>
  <c r="F28"/>
  <c r="J28"/>
  <c r="L28"/>
  <c r="N28"/>
  <c r="R28"/>
  <c r="U28"/>
  <c r="AB28"/>
  <c r="AD28"/>
  <c r="AF28"/>
  <c r="AH28"/>
  <c r="AJ28"/>
  <c r="AL28"/>
  <c r="AN28"/>
  <c r="AP28"/>
  <c r="G29"/>
  <c r="J29"/>
  <c r="L29"/>
  <c r="N29"/>
  <c r="R29"/>
  <c r="U29"/>
  <c r="Y29"/>
  <c r="AC29"/>
  <c r="AE29"/>
  <c r="AG29"/>
  <c r="AI29"/>
  <c r="AK29"/>
  <c r="AM29"/>
  <c r="AO29"/>
  <c r="F30"/>
  <c r="K30"/>
  <c r="M30"/>
  <c r="P30"/>
  <c r="S30"/>
  <c r="W30"/>
  <c r="AB30"/>
  <c r="AD30"/>
  <c r="AF30"/>
  <c r="AH30"/>
  <c r="AJ30"/>
  <c r="AL30"/>
  <c r="AN30"/>
  <c r="AP30"/>
  <c r="G31"/>
  <c r="L31"/>
  <c r="N31"/>
  <c r="R31"/>
  <c r="U31"/>
  <c r="Y31"/>
  <c r="AD31"/>
  <c r="AF31"/>
  <c r="AH31"/>
  <c r="AJ31"/>
  <c r="AL31"/>
  <c r="AN31"/>
  <c r="AP31"/>
  <c r="G32"/>
  <c r="L32"/>
  <c r="N32"/>
  <c r="R32"/>
  <c r="U32"/>
  <c r="AC32"/>
  <c r="AE32"/>
  <c r="AG32"/>
  <c r="AI32"/>
  <c r="AK32"/>
  <c r="AM32"/>
  <c r="AO32"/>
  <c r="E33"/>
  <c r="G33"/>
  <c r="I33"/>
  <c r="K33"/>
  <c r="M33"/>
  <c r="P33"/>
  <c r="R33"/>
  <c r="U33"/>
  <c r="Y33"/>
  <c r="AC33"/>
  <c r="AE33"/>
  <c r="AG33"/>
  <c r="AI33"/>
  <c r="AK33"/>
  <c r="AM33"/>
  <c r="AO33"/>
  <c r="G34"/>
  <c r="L34"/>
  <c r="N34"/>
  <c r="R34"/>
  <c r="U34"/>
  <c r="AB34"/>
  <c r="AE34"/>
  <c r="AG34"/>
  <c r="AI34"/>
  <c r="AK34"/>
  <c r="AM34"/>
  <c r="AO34"/>
  <c r="F35"/>
  <c r="H35"/>
  <c r="K35"/>
  <c r="M35"/>
  <c r="P35"/>
  <c r="S35"/>
  <c r="W35"/>
  <c r="AB35"/>
  <c r="AE35"/>
  <c r="AG35"/>
  <c r="AI35"/>
  <c r="AK35"/>
  <c r="AM35"/>
  <c r="AO35"/>
  <c r="F36"/>
  <c r="K36"/>
  <c r="N36"/>
  <c r="R36"/>
  <c r="AA36"/>
  <c r="AC36"/>
  <c r="AE36"/>
  <c r="AG36"/>
  <c r="AI36"/>
  <c r="AK36"/>
  <c r="AM36"/>
  <c r="AO36"/>
  <c r="F37"/>
  <c r="K37"/>
  <c r="M37"/>
  <c r="P37"/>
  <c r="S37"/>
  <c r="V37"/>
  <c r="Y37"/>
  <c r="AB37"/>
  <c r="AD37"/>
  <c r="AF37"/>
  <c r="AH37"/>
  <c r="AJ37"/>
  <c r="AL37"/>
  <c r="AN37"/>
  <c r="AP37"/>
  <c r="E38"/>
  <c r="H38"/>
  <c r="J38"/>
  <c r="O38"/>
  <c r="Q38"/>
  <c r="T38"/>
  <c r="W38"/>
  <c r="Y38"/>
  <c r="AA38"/>
  <c r="AC38"/>
  <c r="AE38"/>
  <c r="AG38"/>
  <c r="AI38"/>
  <c r="AK38"/>
  <c r="AM38"/>
  <c r="AO38"/>
  <c r="D39"/>
  <c r="F39"/>
  <c r="I39"/>
  <c r="N39"/>
  <c r="P39"/>
  <c r="R39"/>
  <c r="V39"/>
  <c r="X39"/>
  <c r="Z39"/>
  <c r="AB39"/>
  <c r="AD39"/>
  <c r="AF39"/>
  <c r="AH39"/>
  <c r="AJ39"/>
  <c r="AL39"/>
  <c r="AN39"/>
  <c r="AP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D41"/>
  <c r="F41"/>
  <c r="H41"/>
  <c r="J41"/>
  <c r="L41"/>
  <c r="N41"/>
  <c r="Q41"/>
  <c r="S41"/>
  <c r="W41"/>
  <c r="Y41"/>
  <c r="AA41"/>
  <c r="AC41"/>
  <c r="AE41"/>
  <c r="AG41"/>
  <c r="AI41"/>
  <c r="AK41"/>
  <c r="AM41"/>
  <c r="AO41"/>
  <c r="D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G43"/>
  <c r="L43"/>
  <c r="O43"/>
  <c r="S43"/>
  <c r="Y43"/>
  <c r="AE43"/>
  <c r="AG43"/>
  <c r="AI43"/>
  <c r="AK43"/>
  <c r="AM43"/>
  <c r="AO43"/>
  <c r="AD44"/>
  <c r="AD59" s="1"/>
  <c r="AF44"/>
  <c r="AH44"/>
  <c r="AJ44"/>
  <c r="AL44"/>
  <c r="AN44"/>
  <c r="AP44"/>
  <c r="C21"/>
  <c r="C23"/>
  <c r="C33"/>
  <c r="C36"/>
  <c r="C38"/>
  <c r="C40"/>
  <c r="C42"/>
  <c r="AQ25" i="33"/>
  <c r="AQ34"/>
  <c r="AQ33"/>
  <c r="AD12" i="24"/>
  <c r="AF12"/>
  <c r="AH12"/>
  <c r="AJ12"/>
  <c r="AL12"/>
  <c r="AN12"/>
  <c r="AP12"/>
  <c r="AE13"/>
  <c r="AE13" i="26" s="1"/>
  <c r="AG13" i="24"/>
  <c r="AG13" i="26" s="1"/>
  <c r="AI13" i="24"/>
  <c r="AI13" i="26" s="1"/>
  <c r="AK13" i="24"/>
  <c r="AK13" i="26" s="1"/>
  <c r="AM13" i="24"/>
  <c r="AM13" i="26" s="1"/>
  <c r="AO13" i="24"/>
  <c r="AO13" i="26" s="1"/>
  <c r="AD14" i="24"/>
  <c r="AF14"/>
  <c r="AH14"/>
  <c r="AJ14"/>
  <c r="AL14"/>
  <c r="AN14"/>
  <c r="AP14"/>
  <c r="AE15"/>
  <c r="AE15" i="26" s="1"/>
  <c r="AG15" i="24"/>
  <c r="AG15" i="26" s="1"/>
  <c r="AI15" i="24"/>
  <c r="AI15" i="26" s="1"/>
  <c r="AK15" i="24"/>
  <c r="AK15" i="26" s="1"/>
  <c r="AM15" i="24"/>
  <c r="AM15" i="26" s="1"/>
  <c r="AO15" i="24"/>
  <c r="AO15" i="26" s="1"/>
  <c r="AD16" i="24"/>
  <c r="AD16" i="26" s="1"/>
  <c r="AF16" i="24"/>
  <c r="AF16" i="26" s="1"/>
  <c r="AH16" i="24"/>
  <c r="AH16" i="26" s="1"/>
  <c r="AJ16" i="24"/>
  <c r="AJ16" i="26" s="1"/>
  <c r="AL16" i="24"/>
  <c r="AL16" i="26" s="1"/>
  <c r="AN16" i="24"/>
  <c r="AN16" i="26" s="1"/>
  <c r="AP16" i="24"/>
  <c r="AP16" i="26" s="1"/>
  <c r="AE17" i="24"/>
  <c r="AE17" i="26" s="1"/>
  <c r="AG17" i="24"/>
  <c r="AG17" i="26" s="1"/>
  <c r="AI17" i="24"/>
  <c r="AI17" i="26" s="1"/>
  <c r="AK17" i="24"/>
  <c r="AK17" i="26" s="1"/>
  <c r="AM17" i="24"/>
  <c r="AM17" i="26" s="1"/>
  <c r="AO17" i="24"/>
  <c r="AO17" i="26" s="1"/>
  <c r="AD18" i="24"/>
  <c r="AD18" i="26" s="1"/>
  <c r="AF18" i="24"/>
  <c r="AF18" i="26" s="1"/>
  <c r="AH18" i="24"/>
  <c r="AH18" i="26" s="1"/>
  <c r="AJ18" i="24"/>
  <c r="AJ18" i="26" s="1"/>
  <c r="AL18" i="24"/>
  <c r="AL18" i="26" s="1"/>
  <c r="AN18" i="24"/>
  <c r="AN18" i="26" s="1"/>
  <c r="AP18" i="24"/>
  <c r="AP18" i="26" s="1"/>
  <c r="AE19" i="24"/>
  <c r="AE19" i="26" s="1"/>
  <c r="AG19" i="24"/>
  <c r="AG19" i="26" s="1"/>
  <c r="AI19" i="24"/>
  <c r="AI19" i="26" s="1"/>
  <c r="AK19" i="24"/>
  <c r="AK19" i="26" s="1"/>
  <c r="AM19" i="24"/>
  <c r="AM19" i="26" s="1"/>
  <c r="AO19" i="24"/>
  <c r="AO19" i="26" s="1"/>
  <c r="AD20" i="24"/>
  <c r="AF20"/>
  <c r="AH20"/>
  <c r="AJ20"/>
  <c r="AL20"/>
  <c r="AN20"/>
  <c r="AP20"/>
  <c r="AE21"/>
  <c r="AE21" i="26" s="1"/>
  <c r="AG21" i="24"/>
  <c r="AG21" i="26" s="1"/>
  <c r="AI21" i="24"/>
  <c r="AI21" i="26" s="1"/>
  <c r="AK21" i="24"/>
  <c r="AK21" i="26" s="1"/>
  <c r="AM21" i="24"/>
  <c r="AM21" i="26" s="1"/>
  <c r="AO21" i="24"/>
  <c r="AO21" i="26" s="1"/>
  <c r="AD22" i="24"/>
  <c r="AF22"/>
  <c r="AH22"/>
  <c r="AJ22"/>
  <c r="AL22"/>
  <c r="AN22"/>
  <c r="AP22"/>
  <c r="AE23"/>
  <c r="AE23" i="26" s="1"/>
  <c r="AG23" i="24"/>
  <c r="AG23" i="26" s="1"/>
  <c r="AI23" i="24"/>
  <c r="AI23" i="26" s="1"/>
  <c r="AK23" i="24"/>
  <c r="AK23" i="26" s="1"/>
  <c r="AM23" i="24"/>
  <c r="AM23" i="26" s="1"/>
  <c r="AO23" i="24"/>
  <c r="AO23" i="26" s="1"/>
  <c r="AD24" i="24"/>
  <c r="AF24"/>
  <c r="AH24"/>
  <c r="AJ24"/>
  <c r="AL24"/>
  <c r="AN24"/>
  <c r="AP24"/>
  <c r="AE25"/>
  <c r="AE25" i="26" s="1"/>
  <c r="AG25" i="24"/>
  <c r="AG25" i="26" s="1"/>
  <c r="AI25" i="24"/>
  <c r="AI25" i="26" s="1"/>
  <c r="AK25" i="24"/>
  <c r="AK25" i="26" s="1"/>
  <c r="AM25" i="24"/>
  <c r="AM25" i="26" s="1"/>
  <c r="AO25" i="24"/>
  <c r="AO25" i="26" s="1"/>
  <c r="AD26" i="24"/>
  <c r="AD26" i="26" s="1"/>
  <c r="AF26" i="24"/>
  <c r="AF26" i="26" s="1"/>
  <c r="AH26" i="24"/>
  <c r="AH26" i="26" s="1"/>
  <c r="AJ26" i="24"/>
  <c r="AJ26" i="26" s="1"/>
  <c r="AL26" i="24"/>
  <c r="AL26" i="26" s="1"/>
  <c r="AN26" i="24"/>
  <c r="AN26" i="26" s="1"/>
  <c r="AP26" i="24"/>
  <c r="AP26" i="26" s="1"/>
  <c r="AE27" i="24"/>
  <c r="AG27"/>
  <c r="AI27"/>
  <c r="AK27"/>
  <c r="AM27"/>
  <c r="AO27"/>
  <c r="AD28"/>
  <c r="AD28" i="26" s="1"/>
  <c r="AF28" i="24"/>
  <c r="AF28" i="26" s="1"/>
  <c r="AH28" i="24"/>
  <c r="AH28" i="26" s="1"/>
  <c r="AJ28" i="24"/>
  <c r="AJ28" i="26" s="1"/>
  <c r="AL28" i="24"/>
  <c r="AL28" i="26" s="1"/>
  <c r="AN28" i="24"/>
  <c r="AN28" i="26" s="1"/>
  <c r="AP28" i="24"/>
  <c r="AP28" i="26" s="1"/>
  <c r="AE29" i="24"/>
  <c r="AE29" i="26" s="1"/>
  <c r="AG29" i="24"/>
  <c r="AG29" i="26" s="1"/>
  <c r="AI29" i="24"/>
  <c r="AI29" i="26" s="1"/>
  <c r="AK29" i="24"/>
  <c r="AK29" i="26" s="1"/>
  <c r="AM29" i="24"/>
  <c r="AM29" i="26" s="1"/>
  <c r="AO29" i="24"/>
  <c r="AO29" i="26" s="1"/>
  <c r="AD30" i="24"/>
  <c r="AD30" i="26" s="1"/>
  <c r="AF30" i="24"/>
  <c r="AF30" i="26" s="1"/>
  <c r="AH30" i="24"/>
  <c r="AH30" i="26" s="1"/>
  <c r="AJ30" i="24"/>
  <c r="AJ30" i="26" s="1"/>
  <c r="AL30" i="24"/>
  <c r="AL30" i="26" s="1"/>
  <c r="AN30" i="24"/>
  <c r="AN30" i="26" s="1"/>
  <c r="AP30" i="24"/>
  <c r="AP30" i="26" s="1"/>
  <c r="AE31" i="24"/>
  <c r="AE31" i="26" s="1"/>
  <c r="AG31" i="24"/>
  <c r="AG31" i="26" s="1"/>
  <c r="AI31" i="24"/>
  <c r="AI31" i="26" s="1"/>
  <c r="AK31" i="24"/>
  <c r="AK31" i="26" s="1"/>
  <c r="AM31" i="24"/>
  <c r="AM31" i="26" s="1"/>
  <c r="AO31" i="24"/>
  <c r="AO31" i="26" s="1"/>
  <c r="AD32" i="24"/>
  <c r="AD32" i="26" s="1"/>
  <c r="AF32" i="24"/>
  <c r="AF32" i="26" s="1"/>
  <c r="AH32" i="24"/>
  <c r="AH32" i="26" s="1"/>
  <c r="AJ32" i="24"/>
  <c r="AJ32" i="26" s="1"/>
  <c r="AL32" i="24"/>
  <c r="AL32" i="26" s="1"/>
  <c r="AN32" i="24"/>
  <c r="AN32" i="26" s="1"/>
  <c r="AP32" i="24"/>
  <c r="AP32" i="26" s="1"/>
  <c r="AE33" i="24"/>
  <c r="AE33" i="26" s="1"/>
  <c r="AG33" i="24"/>
  <c r="AG33" i="26" s="1"/>
  <c r="AI33" i="24"/>
  <c r="AI33" i="26" s="1"/>
  <c r="AK33" i="24"/>
  <c r="AK33" i="26" s="1"/>
  <c r="AM33" i="24"/>
  <c r="AM33" i="26" s="1"/>
  <c r="AO33" i="24"/>
  <c r="AO33" i="26" s="1"/>
  <c r="AD34" i="24"/>
  <c r="AD34" i="26" s="1"/>
  <c r="AF34" i="24"/>
  <c r="AF34" i="26" s="1"/>
  <c r="AH34" i="24"/>
  <c r="AH34" i="26" s="1"/>
  <c r="AJ34" i="24"/>
  <c r="AJ34" i="26" s="1"/>
  <c r="AL34" i="24"/>
  <c r="AL34" i="26" s="1"/>
  <c r="AN34" i="24"/>
  <c r="AN34" i="26" s="1"/>
  <c r="AP34" i="24"/>
  <c r="AP34" i="26" s="1"/>
  <c r="AE35" i="24"/>
  <c r="AE35" i="26" s="1"/>
  <c r="AG35" i="24"/>
  <c r="AG35" i="26" s="1"/>
  <c r="AI35" i="24"/>
  <c r="AI35" i="26" s="1"/>
  <c r="AK35" i="24"/>
  <c r="AK35" i="26" s="1"/>
  <c r="AM35" i="24"/>
  <c r="AM35" i="26" s="1"/>
  <c r="AO35" i="24"/>
  <c r="AO35" i="26" s="1"/>
  <c r="AD36" i="24"/>
  <c r="AD36" i="26" s="1"/>
  <c r="AF36" i="24"/>
  <c r="AF36" i="26" s="1"/>
  <c r="AH36" i="24"/>
  <c r="AH36" i="26" s="1"/>
  <c r="AJ36" i="24"/>
  <c r="AJ36" i="26" s="1"/>
  <c r="AL36" i="24"/>
  <c r="AL36" i="26" s="1"/>
  <c r="AN36" i="24"/>
  <c r="AN36" i="26" s="1"/>
  <c r="AP36" i="24"/>
  <c r="AP36" i="26" s="1"/>
  <c r="AE37" i="24"/>
  <c r="AE37" i="26" s="1"/>
  <c r="AG37" i="24"/>
  <c r="AG37" i="26" s="1"/>
  <c r="AI37" i="24"/>
  <c r="AI37" i="26" s="1"/>
  <c r="AK37" i="24"/>
  <c r="AK37" i="26" s="1"/>
  <c r="AM37" i="24"/>
  <c r="AM37" i="26" s="1"/>
  <c r="AO37" i="24"/>
  <c r="AO37" i="26" s="1"/>
  <c r="AD38" i="24"/>
  <c r="AF38"/>
  <c r="AH38"/>
  <c r="AJ38"/>
  <c r="AL38"/>
  <c r="AN38"/>
  <c r="AP38"/>
  <c r="AE39"/>
  <c r="AE39" i="26" s="1"/>
  <c r="AG39" i="24"/>
  <c r="AG39" i="26" s="1"/>
  <c r="AI39" i="24"/>
  <c r="AI39" i="26" s="1"/>
  <c r="AK39" i="24"/>
  <c r="AK39" i="26" s="1"/>
  <c r="AM39" i="24"/>
  <c r="AM39" i="26" s="1"/>
  <c r="AO39" i="24"/>
  <c r="AO39" i="26" s="1"/>
  <c r="AD40" i="24"/>
  <c r="AD40" i="26" s="1"/>
  <c r="AF40" i="24"/>
  <c r="AF40" i="26" s="1"/>
  <c r="AH40" i="24"/>
  <c r="AH40" i="26" s="1"/>
  <c r="AJ40" i="24"/>
  <c r="AJ40" i="26" s="1"/>
  <c r="AL40" i="24"/>
  <c r="AL40" i="26" s="1"/>
  <c r="AN40" i="24"/>
  <c r="AN40" i="26" s="1"/>
  <c r="AP40" i="24"/>
  <c r="AP40" i="26" s="1"/>
  <c r="AE41" i="24"/>
  <c r="AE41" i="26" s="1"/>
  <c r="AG41" i="24"/>
  <c r="AG41" i="26" s="1"/>
  <c r="AI41" i="24"/>
  <c r="AI41" i="26" s="1"/>
  <c r="AK41" i="24"/>
  <c r="AK41" i="26" s="1"/>
  <c r="AM41" i="24"/>
  <c r="AM41" i="26" s="1"/>
  <c r="AO41" i="24"/>
  <c r="AO41" i="26" s="1"/>
  <c r="AD42" i="24"/>
  <c r="AD42" i="26" s="1"/>
  <c r="AF42" i="24"/>
  <c r="AF42" i="26" s="1"/>
  <c r="AH42" i="24"/>
  <c r="AH42" i="26" s="1"/>
  <c r="AJ42" i="24"/>
  <c r="AJ42" i="26" s="1"/>
  <c r="AL42" i="24"/>
  <c r="AL42" i="26" s="1"/>
  <c r="AN42" i="24"/>
  <c r="AN42" i="26" s="1"/>
  <c r="AP42" i="24"/>
  <c r="AP42" i="26" s="1"/>
  <c r="AE43" i="24"/>
  <c r="AE43" i="26" s="1"/>
  <c r="AG43" i="24"/>
  <c r="AG43" i="26" s="1"/>
  <c r="AI43" i="24"/>
  <c r="AI43" i="26" s="1"/>
  <c r="AK43" i="24"/>
  <c r="AK43" i="26" s="1"/>
  <c r="AM43" i="24"/>
  <c r="AM43" i="26" s="1"/>
  <c r="AO43" i="24"/>
  <c r="AO43" i="26" s="1"/>
  <c r="AD44" i="24"/>
  <c r="AD59" s="1"/>
  <c r="AF44"/>
  <c r="AF44" i="26" s="1"/>
  <c r="AH44" i="24"/>
  <c r="AH44" i="26" s="1"/>
  <c r="AJ44" i="24"/>
  <c r="AJ44" i="26" s="1"/>
  <c r="AL44" i="24"/>
  <c r="AL44" i="26" s="1"/>
  <c r="AN44" i="24"/>
  <c r="AN44" i="26" s="1"/>
  <c r="AP44" i="24"/>
  <c r="AP44" i="26" s="1"/>
  <c r="G12" i="20"/>
  <c r="L12"/>
  <c r="N12"/>
  <c r="U12"/>
  <c r="AD12"/>
  <c r="AF12"/>
  <c r="AH12"/>
  <c r="AJ12"/>
  <c r="AL12"/>
  <c r="AN12"/>
  <c r="AP12"/>
  <c r="G13"/>
  <c r="L13"/>
  <c r="N13"/>
  <c r="R13"/>
  <c r="U13"/>
  <c r="AC13"/>
  <c r="AE13"/>
  <c r="AG13"/>
  <c r="AI13"/>
  <c r="AK13"/>
  <c r="AM13"/>
  <c r="AO13"/>
  <c r="G14"/>
  <c r="L14"/>
  <c r="L48" s="1"/>
  <c r="N14"/>
  <c r="N48" s="1"/>
  <c r="R14"/>
  <c r="R48" s="1"/>
  <c r="U14"/>
  <c r="U48" s="1"/>
  <c r="AE14"/>
  <c r="AG14"/>
  <c r="AI14"/>
  <c r="AK14"/>
  <c r="AM14"/>
  <c r="AO14"/>
  <c r="D15"/>
  <c r="G15"/>
  <c r="K15"/>
  <c r="M15"/>
  <c r="P15"/>
  <c r="S15"/>
  <c r="W15"/>
  <c r="AC15"/>
  <c r="AE15"/>
  <c r="AG15"/>
  <c r="AI15"/>
  <c r="AK15"/>
  <c r="AM15"/>
  <c r="AO15"/>
  <c r="G16"/>
  <c r="L16"/>
  <c r="N16"/>
  <c r="Q16"/>
  <c r="S16"/>
  <c r="W16"/>
  <c r="AC16"/>
  <c r="AE16"/>
  <c r="AG16"/>
  <c r="AI16"/>
  <c r="AK16"/>
  <c r="AM16"/>
  <c r="AO16"/>
  <c r="G17"/>
  <c r="L17"/>
  <c r="N17"/>
  <c r="R17"/>
  <c r="U17"/>
  <c r="AC17"/>
  <c r="AE17"/>
  <c r="AG17"/>
  <c r="AI17"/>
  <c r="AK17"/>
  <c r="AM17"/>
  <c r="AO17"/>
  <c r="G18"/>
  <c r="L18"/>
  <c r="N18"/>
  <c r="R18"/>
  <c r="U18"/>
  <c r="AB18"/>
  <c r="AD18"/>
  <c r="AF18"/>
  <c r="AH18"/>
  <c r="AJ18"/>
  <c r="AL18"/>
  <c r="AN18"/>
  <c r="AP18"/>
  <c r="K19"/>
  <c r="M19"/>
  <c r="P19"/>
  <c r="S19"/>
  <c r="W19"/>
  <c r="AD19"/>
  <c r="AF19"/>
  <c r="AH19"/>
  <c r="AJ19"/>
  <c r="AL19"/>
  <c r="AN19"/>
  <c r="AP19"/>
  <c r="G20"/>
  <c r="K20"/>
  <c r="M20"/>
  <c r="P20"/>
  <c r="S20"/>
  <c r="W20"/>
  <c r="AB20"/>
  <c r="AE20"/>
  <c r="AG20"/>
  <c r="AI20"/>
  <c r="AK20"/>
  <c r="AM20"/>
  <c r="AO20"/>
  <c r="F21"/>
  <c r="J21"/>
  <c r="L21"/>
  <c r="N21"/>
  <c r="S21"/>
  <c r="W21"/>
  <c r="AB21"/>
  <c r="AE21"/>
  <c r="AG21"/>
  <c r="AI21"/>
  <c r="AK21"/>
  <c r="AM21"/>
  <c r="AO21"/>
  <c r="E22"/>
  <c r="G22"/>
  <c r="J22"/>
  <c r="L22"/>
  <c r="N22"/>
  <c r="R22"/>
  <c r="U22"/>
  <c r="Z22"/>
  <c r="AC22"/>
  <c r="AC50" s="1"/>
  <c r="AE22"/>
  <c r="AE50" s="1"/>
  <c r="AG22"/>
  <c r="AG50" s="1"/>
  <c r="AI22"/>
  <c r="AI50" s="1"/>
  <c r="AK22"/>
  <c r="AK50" s="1"/>
  <c r="AM22"/>
  <c r="AM50" s="1"/>
  <c r="AO22"/>
  <c r="AO50" s="1"/>
  <c r="D23"/>
  <c r="F23"/>
  <c r="I23"/>
  <c r="K23"/>
  <c r="M23"/>
  <c r="O23"/>
  <c r="R23"/>
  <c r="U23"/>
  <c r="Z23"/>
  <c r="AB23"/>
  <c r="AD23"/>
  <c r="AF23"/>
  <c r="AH23"/>
  <c r="AJ23"/>
  <c r="AL23"/>
  <c r="AN23"/>
  <c r="AP23"/>
  <c r="G24"/>
  <c r="L24"/>
  <c r="N24"/>
  <c r="R24"/>
  <c r="U24"/>
  <c r="AB24"/>
  <c r="AD24"/>
  <c r="AF24"/>
  <c r="AH24"/>
  <c r="AJ24"/>
  <c r="AL24"/>
  <c r="AN24"/>
  <c r="AP24"/>
  <c r="F25"/>
  <c r="K25"/>
  <c r="M25"/>
  <c r="P25"/>
  <c r="S25"/>
  <c r="Y25"/>
  <c r="AC25"/>
  <c r="AE25"/>
  <c r="AG25"/>
  <c r="AI25"/>
  <c r="AK25"/>
  <c r="AM25"/>
  <c r="AO25"/>
  <c r="E26"/>
  <c r="G26"/>
  <c r="L26"/>
  <c r="N26"/>
  <c r="R26"/>
  <c r="U26"/>
  <c r="AC26"/>
  <c r="AE26"/>
  <c r="AG26"/>
  <c r="AI26"/>
  <c r="AK26"/>
  <c r="AM26"/>
  <c r="AO26"/>
  <c r="F27"/>
  <c r="H27"/>
  <c r="L27"/>
  <c r="N27"/>
  <c r="R27"/>
  <c r="U27"/>
  <c r="AB27"/>
  <c r="AD27"/>
  <c r="AF27"/>
  <c r="AH27"/>
  <c r="AJ27"/>
  <c r="AL27"/>
  <c r="AN27"/>
  <c r="AP27"/>
  <c r="G28"/>
  <c r="K28"/>
  <c r="M28"/>
  <c r="P28"/>
  <c r="S28"/>
  <c r="Y28"/>
  <c r="AC28"/>
  <c r="AE28"/>
  <c r="AG28"/>
  <c r="AI28"/>
  <c r="AK28"/>
  <c r="AM28"/>
  <c r="AO28"/>
  <c r="F29"/>
  <c r="H29"/>
  <c r="K29"/>
  <c r="M29"/>
  <c r="P29"/>
  <c r="S29"/>
  <c r="W29"/>
  <c r="AB29"/>
  <c r="AD29"/>
  <c r="AF29"/>
  <c r="AH29"/>
  <c r="AJ29"/>
  <c r="AL29"/>
  <c r="AN29"/>
  <c r="AP29"/>
  <c r="G30"/>
  <c r="L30"/>
  <c r="N30"/>
  <c r="R30"/>
  <c r="U30"/>
  <c r="Y30"/>
  <c r="AC30"/>
  <c r="AE30"/>
  <c r="AG30"/>
  <c r="AI30"/>
  <c r="AK30"/>
  <c r="AM30"/>
  <c r="AO30"/>
  <c r="F31"/>
  <c r="K31"/>
  <c r="M31"/>
  <c r="P31"/>
  <c r="S31"/>
  <c r="W31"/>
  <c r="AB31"/>
  <c r="AE31"/>
  <c r="AG31"/>
  <c r="AI31"/>
  <c r="AK31"/>
  <c r="AM31"/>
  <c r="AO31"/>
  <c r="F32"/>
  <c r="K32"/>
  <c r="M32"/>
  <c r="P32"/>
  <c r="S32"/>
  <c r="Y32"/>
  <c r="AD32"/>
  <c r="AF32"/>
  <c r="AH32"/>
  <c r="AJ32"/>
  <c r="AL32"/>
  <c r="AN32"/>
  <c r="AP32"/>
  <c r="F33"/>
  <c r="H33"/>
  <c r="J33"/>
  <c r="L33"/>
  <c r="N33"/>
  <c r="Q33"/>
  <c r="S33"/>
  <c r="X33"/>
  <c r="AA33"/>
  <c r="AD33"/>
  <c r="AF33"/>
  <c r="AH33"/>
  <c r="AJ33"/>
  <c r="AL33"/>
  <c r="AN33"/>
  <c r="AP33"/>
  <c r="K34"/>
  <c r="M34"/>
  <c r="P34"/>
  <c r="S34"/>
  <c r="Y34"/>
  <c r="AD34"/>
  <c r="AF34"/>
  <c r="AH34"/>
  <c r="AJ34"/>
  <c r="AL34"/>
  <c r="AN34"/>
  <c r="AP34"/>
  <c r="G35"/>
  <c r="J35"/>
  <c r="L35"/>
  <c r="N35"/>
  <c r="R35"/>
  <c r="U35"/>
  <c r="Y35"/>
  <c r="AD35"/>
  <c r="AF35"/>
  <c r="AH35"/>
  <c r="AJ35"/>
  <c r="AL35"/>
  <c r="AN35"/>
  <c r="AP35"/>
  <c r="H36"/>
  <c r="M36"/>
  <c r="P36"/>
  <c r="Y36"/>
  <c r="AB36"/>
  <c r="AD36"/>
  <c r="AF36"/>
  <c r="AH36"/>
  <c r="AJ36"/>
  <c r="AL36"/>
  <c r="AN36"/>
  <c r="AP36"/>
  <c r="G37"/>
  <c r="L37"/>
  <c r="N37"/>
  <c r="R37"/>
  <c r="U37"/>
  <c r="W37"/>
  <c r="Z37"/>
  <c r="AC37"/>
  <c r="AE37"/>
  <c r="AG37"/>
  <c r="AI37"/>
  <c r="AK37"/>
  <c r="AM37"/>
  <c r="AO37"/>
  <c r="D38"/>
  <c r="F38"/>
  <c r="I38"/>
  <c r="N38"/>
  <c r="P38"/>
  <c r="R38"/>
  <c r="V38"/>
  <c r="X38"/>
  <c r="Z38"/>
  <c r="AB38"/>
  <c r="AD38"/>
  <c r="AF38"/>
  <c r="AH38"/>
  <c r="AJ38"/>
  <c r="AL38"/>
  <c r="AN38"/>
  <c r="AP38"/>
  <c r="E39"/>
  <c r="H39"/>
  <c r="J39"/>
  <c r="O39"/>
  <c r="Q39"/>
  <c r="T39"/>
  <c r="W39"/>
  <c r="Y39"/>
  <c r="AA39"/>
  <c r="AC39"/>
  <c r="AE39"/>
  <c r="AG39"/>
  <c r="AI39"/>
  <c r="AK39"/>
  <c r="AM39"/>
  <c r="AO39"/>
  <c r="D40"/>
  <c r="F40"/>
  <c r="H40"/>
  <c r="J40"/>
  <c r="L40"/>
  <c r="N40"/>
  <c r="P40"/>
  <c r="R40"/>
  <c r="T40"/>
  <c r="V40"/>
  <c r="X40"/>
  <c r="Z40"/>
  <c r="AB40"/>
  <c r="AD40"/>
  <c r="AF40"/>
  <c r="AH40"/>
  <c r="AJ40"/>
  <c r="AL40"/>
  <c r="AN40"/>
  <c r="AP40"/>
  <c r="E41"/>
  <c r="G41"/>
  <c r="I41"/>
  <c r="K41"/>
  <c r="M41"/>
  <c r="P41"/>
  <c r="R41"/>
  <c r="U41"/>
  <c r="X41"/>
  <c r="Z41"/>
  <c r="AB41"/>
  <c r="AD41"/>
  <c r="AF41"/>
  <c r="AH41"/>
  <c r="AJ41"/>
  <c r="AL41"/>
  <c r="AN41"/>
  <c r="AP41"/>
  <c r="E42"/>
  <c r="H42"/>
  <c r="J42"/>
  <c r="L42"/>
  <c r="N42"/>
  <c r="P42"/>
  <c r="R42"/>
  <c r="T42"/>
  <c r="V42"/>
  <c r="X42"/>
  <c r="Z42"/>
  <c r="AB42"/>
  <c r="AD42"/>
  <c r="AF42"/>
  <c r="AH42"/>
  <c r="AJ42"/>
  <c r="AL42"/>
  <c r="AN42"/>
  <c r="AP42"/>
  <c r="K43"/>
  <c r="M43"/>
  <c r="R43"/>
  <c r="U43"/>
  <c r="AD43"/>
  <c r="AF43"/>
  <c r="AH43"/>
  <c r="AJ43"/>
  <c r="AL43"/>
  <c r="AN43"/>
  <c r="AP43"/>
  <c r="AE44"/>
  <c r="AG44"/>
  <c r="AI44"/>
  <c r="AK44"/>
  <c r="AM44"/>
  <c r="AO44"/>
  <c r="C20"/>
  <c r="C22"/>
  <c r="C50" s="1"/>
  <c r="C31"/>
  <c r="C35"/>
  <c r="C37"/>
  <c r="C39"/>
  <c r="C41"/>
  <c r="AQ40"/>
  <c r="AE111" s="1"/>
  <c r="K12" i="8"/>
  <c r="M12"/>
  <c r="S12"/>
  <c r="AB12"/>
  <c r="AE12"/>
  <c r="AG12"/>
  <c r="AI12"/>
  <c r="AK12"/>
  <c r="AM12"/>
  <c r="AO12"/>
  <c r="F13"/>
  <c r="F13" i="19" s="1"/>
  <c r="K13" i="8"/>
  <c r="K13" i="19" s="1"/>
  <c r="M13" i="8"/>
  <c r="M13" i="19" s="1"/>
  <c r="P13" i="8"/>
  <c r="P13" i="19" s="1"/>
  <c r="S13" i="8"/>
  <c r="S13" i="19" s="1"/>
  <c r="AB13" i="8"/>
  <c r="AB13" i="19" s="1"/>
  <c r="AD13" i="8"/>
  <c r="AD13" i="19" s="1"/>
  <c r="AF13" i="8"/>
  <c r="AF13" i="19" s="1"/>
  <c r="AH13" i="8"/>
  <c r="AH13" i="19" s="1"/>
  <c r="AJ13" i="8"/>
  <c r="AJ13" i="19" s="1"/>
  <c r="AL13" i="8"/>
  <c r="AL13" i="19" s="1"/>
  <c r="AN13" i="8"/>
  <c r="AN13" i="19" s="1"/>
  <c r="AP13" i="8"/>
  <c r="AP13" i="19" s="1"/>
  <c r="K14" i="8"/>
  <c r="M14"/>
  <c r="P14"/>
  <c r="S14"/>
  <c r="AD14"/>
  <c r="AF14"/>
  <c r="AH14"/>
  <c r="AJ14"/>
  <c r="AL14"/>
  <c r="AN14"/>
  <c r="AP14"/>
  <c r="F15"/>
  <c r="F15" i="19" s="1"/>
  <c r="I15" i="8"/>
  <c r="I15" i="19" s="1"/>
  <c r="L15" i="8"/>
  <c r="L15" i="19" s="1"/>
  <c r="N15" i="8"/>
  <c r="N15" i="19" s="1"/>
  <c r="R15" i="8"/>
  <c r="R15" i="19" s="1"/>
  <c r="U15" i="8"/>
  <c r="U15" i="19" s="1"/>
  <c r="AB15" i="8"/>
  <c r="AB15" i="19" s="1"/>
  <c r="AD15" i="8"/>
  <c r="AD15" i="19" s="1"/>
  <c r="AF15" i="8"/>
  <c r="AF15" i="19" s="1"/>
  <c r="AH15" i="8"/>
  <c r="AH15" i="19" s="1"/>
  <c r="AJ15" i="8"/>
  <c r="AJ15" i="19" s="1"/>
  <c r="AL15" i="8"/>
  <c r="AL15" i="19" s="1"/>
  <c r="AN15" i="8"/>
  <c r="AN15" i="19" s="1"/>
  <c r="AP15" i="8"/>
  <c r="AP15" i="19" s="1"/>
  <c r="K16" i="8"/>
  <c r="K16" i="19" s="1"/>
  <c r="M16" i="8"/>
  <c r="M16" i="19" s="1"/>
  <c r="P16" i="8"/>
  <c r="P16" i="19" s="1"/>
  <c r="R16" i="8"/>
  <c r="R16" i="19" s="1"/>
  <c r="U16" i="8"/>
  <c r="U16" i="19" s="1"/>
  <c r="AB16" i="8"/>
  <c r="AB16" i="19" s="1"/>
  <c r="AD16" i="8"/>
  <c r="AD16" i="19" s="1"/>
  <c r="AF16" i="8"/>
  <c r="AF16" i="19" s="1"/>
  <c r="AH16" i="8"/>
  <c r="AH16" i="19" s="1"/>
  <c r="AJ16" i="8"/>
  <c r="AJ16" i="19" s="1"/>
  <c r="AL16" i="8"/>
  <c r="AL16" i="19" s="1"/>
  <c r="AN16" i="8"/>
  <c r="AN16" i="19" s="1"/>
  <c r="AP16" i="8"/>
  <c r="AP16" i="19" s="1"/>
  <c r="K17" i="8"/>
  <c r="K17" i="19" s="1"/>
  <c r="M17" i="8"/>
  <c r="M17" i="19" s="1"/>
  <c r="P17" i="8"/>
  <c r="P17" i="19" s="1"/>
  <c r="S17" i="8"/>
  <c r="S17" i="19" s="1"/>
  <c r="AB17" i="8"/>
  <c r="AB17" i="19" s="1"/>
  <c r="AD17" i="8"/>
  <c r="AD17" i="19" s="1"/>
  <c r="AF17" i="8"/>
  <c r="AF17" i="19" s="1"/>
  <c r="AH17" i="8"/>
  <c r="AH17" i="19" s="1"/>
  <c r="AJ17" i="8"/>
  <c r="AJ17" i="19" s="1"/>
  <c r="AL17" i="8"/>
  <c r="AL17" i="19" s="1"/>
  <c r="AN17" i="8"/>
  <c r="AN17" i="19" s="1"/>
  <c r="AP17" i="8"/>
  <c r="AP17" i="19" s="1"/>
  <c r="K18" i="8"/>
  <c r="K18" i="19" s="1"/>
  <c r="M18" i="8"/>
  <c r="M18" i="19" s="1"/>
  <c r="P18" i="8"/>
  <c r="P18" i="19" s="1"/>
  <c r="S18" i="8"/>
  <c r="S18" i="19" s="1"/>
  <c r="W18" i="8"/>
  <c r="W18" i="19" s="1"/>
  <c r="AC18" i="8"/>
  <c r="AC18" i="19" s="1"/>
  <c r="AE18" i="8"/>
  <c r="AE18" i="19" s="1"/>
  <c r="AG18" i="8"/>
  <c r="AG18" i="19" s="1"/>
  <c r="AI18" i="8"/>
  <c r="AI18" i="19" s="1"/>
  <c r="AK18" i="8"/>
  <c r="AK18" i="19" s="1"/>
  <c r="AM18" i="8"/>
  <c r="AM18" i="19" s="1"/>
  <c r="AO18" i="8"/>
  <c r="AO18" i="19" s="1"/>
  <c r="G19" i="8"/>
  <c r="G19" i="19" s="1"/>
  <c r="L19" i="8"/>
  <c r="L19" i="19" s="1"/>
  <c r="N19" i="8"/>
  <c r="N19" i="19" s="1"/>
  <c r="R19" i="8"/>
  <c r="R19" i="19" s="1"/>
  <c r="U19" i="8"/>
  <c r="U19" i="19" s="1"/>
  <c r="Y19" i="8"/>
  <c r="Y19" i="19" s="1"/>
  <c r="AE19" i="8"/>
  <c r="AE19" i="19" s="1"/>
  <c r="AG19" i="8"/>
  <c r="AG19" i="19" s="1"/>
  <c r="AI19" i="8"/>
  <c r="AI19" i="19" s="1"/>
  <c r="AK19" i="8"/>
  <c r="AK19" i="19" s="1"/>
  <c r="AM19" i="8"/>
  <c r="AM19" i="19" s="1"/>
  <c r="AO19" i="8"/>
  <c r="AO19" i="19" s="1"/>
  <c r="F20" i="8"/>
  <c r="J20"/>
  <c r="J20" i="19" s="1"/>
  <c r="L20" i="8"/>
  <c r="N20"/>
  <c r="R20"/>
  <c r="U20"/>
  <c r="Y20"/>
  <c r="AD20"/>
  <c r="AF20"/>
  <c r="AH20"/>
  <c r="AJ20"/>
  <c r="AL20"/>
  <c r="AN20"/>
  <c r="AP20"/>
  <c r="G21"/>
  <c r="G21" i="19" s="1"/>
  <c r="K21" i="8"/>
  <c r="K21" i="19" s="1"/>
  <c r="M21" i="8"/>
  <c r="M21" i="19" s="1"/>
  <c r="R21" i="8"/>
  <c r="R21" i="19" s="1"/>
  <c r="U21" i="8"/>
  <c r="U21" i="19" s="1"/>
  <c r="Y21" i="8"/>
  <c r="Y21" i="19" s="1"/>
  <c r="AD21" i="8"/>
  <c r="AD21" i="19" s="1"/>
  <c r="AF21" i="8"/>
  <c r="AF21" i="19" s="1"/>
  <c r="AH21" i="8"/>
  <c r="AH21" i="19" s="1"/>
  <c r="AJ21" i="8"/>
  <c r="AJ21" i="19" s="1"/>
  <c r="AL21" i="8"/>
  <c r="AL21" i="19" s="1"/>
  <c r="AN21" i="8"/>
  <c r="AN21" i="19" s="1"/>
  <c r="AP21" i="8"/>
  <c r="AP21" i="19" s="1"/>
  <c r="F22" i="8"/>
  <c r="H22"/>
  <c r="H22" i="19" s="1"/>
  <c r="K22" i="8"/>
  <c r="M22"/>
  <c r="P22"/>
  <c r="S22"/>
  <c r="Y22"/>
  <c r="AB22"/>
  <c r="AD22"/>
  <c r="AF22"/>
  <c r="AH22"/>
  <c r="AJ22"/>
  <c r="AL22"/>
  <c r="AN22"/>
  <c r="AP22"/>
  <c r="E23"/>
  <c r="E23" i="19" s="1"/>
  <c r="G23" i="8"/>
  <c r="G23" i="19" s="1"/>
  <c r="J23" i="8"/>
  <c r="J23" i="19" s="1"/>
  <c r="L23" i="8"/>
  <c r="L23" i="19" s="1"/>
  <c r="N23" i="8"/>
  <c r="N23" i="19" s="1"/>
  <c r="P23" i="8"/>
  <c r="P23" i="19" s="1"/>
  <c r="S23" i="8"/>
  <c r="S23" i="19" s="1"/>
  <c r="Y23" i="8"/>
  <c r="Y23" i="19" s="1"/>
  <c r="AA23" i="8"/>
  <c r="AA23" i="19" s="1"/>
  <c r="AC23" i="8"/>
  <c r="AC23" i="19" s="1"/>
  <c r="AE23" i="8"/>
  <c r="AE23" i="19" s="1"/>
  <c r="AG23" i="8"/>
  <c r="AG23" i="19" s="1"/>
  <c r="AI23" i="8"/>
  <c r="AI23" i="19" s="1"/>
  <c r="AK23" i="8"/>
  <c r="AK23" i="19" s="1"/>
  <c r="AM23" i="8"/>
  <c r="AM23" i="19" s="1"/>
  <c r="AO23" i="8"/>
  <c r="AO23" i="19" s="1"/>
  <c r="F24" i="8"/>
  <c r="K24"/>
  <c r="M24"/>
  <c r="P24"/>
  <c r="S24"/>
  <c r="Y24"/>
  <c r="Y24" i="19" s="1"/>
  <c r="AC24" i="8"/>
  <c r="AE24"/>
  <c r="AG24"/>
  <c r="AI24"/>
  <c r="AK24"/>
  <c r="AM24"/>
  <c r="AO24"/>
  <c r="E25"/>
  <c r="E25" i="19" s="1"/>
  <c r="G25" i="8"/>
  <c r="G25" i="19" s="1"/>
  <c r="L25" i="8"/>
  <c r="L25" i="19" s="1"/>
  <c r="N25" i="8"/>
  <c r="N25" i="19" s="1"/>
  <c r="R25" i="8"/>
  <c r="R25" i="19" s="1"/>
  <c r="U25" i="8"/>
  <c r="U25" i="19" s="1"/>
  <c r="AB25" i="8"/>
  <c r="AB25" i="19" s="1"/>
  <c r="AD25" i="8"/>
  <c r="AD25" i="19" s="1"/>
  <c r="AF25" i="8"/>
  <c r="AF25" i="19" s="1"/>
  <c r="AH25" i="8"/>
  <c r="AH25" i="19" s="1"/>
  <c r="AJ25" i="8"/>
  <c r="AJ25" i="19" s="1"/>
  <c r="AL25" i="8"/>
  <c r="AL25" i="19" s="1"/>
  <c r="AN25" i="8"/>
  <c r="AN25" i="19" s="1"/>
  <c r="AP25" i="8"/>
  <c r="AP25" i="19" s="1"/>
  <c r="F26" i="8"/>
  <c r="F26" i="19" s="1"/>
  <c r="K26" i="8"/>
  <c r="K26" i="19" s="1"/>
  <c r="M26" i="8"/>
  <c r="M26" i="19" s="1"/>
  <c r="P26" i="8"/>
  <c r="P26" i="19" s="1"/>
  <c r="S26" i="8"/>
  <c r="S26" i="19" s="1"/>
  <c r="AB26" i="8"/>
  <c r="AB26" i="19" s="1"/>
  <c r="AD26" i="8"/>
  <c r="AD26" i="19" s="1"/>
  <c r="AF26" i="8"/>
  <c r="AF26" i="19" s="1"/>
  <c r="AH26" i="8"/>
  <c r="AH26" i="19" s="1"/>
  <c r="AJ26" i="8"/>
  <c r="AJ26" i="19" s="1"/>
  <c r="AL26" i="8"/>
  <c r="AL26" i="19" s="1"/>
  <c r="AN26" i="8"/>
  <c r="AN26" i="19" s="1"/>
  <c r="AP26" i="8"/>
  <c r="AP26" i="19" s="1"/>
  <c r="G27" i="8"/>
  <c r="K27"/>
  <c r="M27"/>
  <c r="P27"/>
  <c r="S27"/>
  <c r="Y27"/>
  <c r="AC27"/>
  <c r="AE27"/>
  <c r="AG27"/>
  <c r="AI27"/>
  <c r="AK27"/>
  <c r="AM27"/>
  <c r="AO27"/>
  <c r="F28"/>
  <c r="F28" i="19" s="1"/>
  <c r="J28" i="8"/>
  <c r="J28" i="19" s="1"/>
  <c r="L28" i="8"/>
  <c r="L28" i="19" s="1"/>
  <c r="N28" i="8"/>
  <c r="N28" i="19" s="1"/>
  <c r="R28" i="8"/>
  <c r="R28" i="19" s="1"/>
  <c r="U28" i="8"/>
  <c r="U28" i="19" s="1"/>
  <c r="AB28" i="8"/>
  <c r="AB28" i="19" s="1"/>
  <c r="AD28" i="8"/>
  <c r="AD28" i="19" s="1"/>
  <c r="AF28" i="8"/>
  <c r="AF28" i="19" s="1"/>
  <c r="AH28" i="8"/>
  <c r="AH28" i="19" s="1"/>
  <c r="AJ28" i="8"/>
  <c r="AJ28" i="19" s="1"/>
  <c r="AL28" i="8"/>
  <c r="AL28" i="19" s="1"/>
  <c r="AN28" i="8"/>
  <c r="AN28" i="19" s="1"/>
  <c r="AP28" i="8"/>
  <c r="AP28" i="19" s="1"/>
  <c r="G29" i="8"/>
  <c r="G29" i="19" s="1"/>
  <c r="J29" i="8"/>
  <c r="J29" i="19" s="1"/>
  <c r="L29" i="8"/>
  <c r="L29" i="19" s="1"/>
  <c r="N29" i="8"/>
  <c r="N29" i="19" s="1"/>
  <c r="R29" i="8"/>
  <c r="R29" i="19" s="1"/>
  <c r="U29" i="8"/>
  <c r="U29" i="19" s="1"/>
  <c r="Y29" i="8"/>
  <c r="Y29" i="19" s="1"/>
  <c r="AC29" i="8"/>
  <c r="AC29" i="19" s="1"/>
  <c r="AE29" i="8"/>
  <c r="AE29" i="19" s="1"/>
  <c r="AG29" i="8"/>
  <c r="AG29" i="19" s="1"/>
  <c r="AI29" i="8"/>
  <c r="AI29" i="19" s="1"/>
  <c r="AK29" i="8"/>
  <c r="AK29" i="19" s="1"/>
  <c r="AM29" i="8"/>
  <c r="AM29" i="19" s="1"/>
  <c r="AO29" i="8"/>
  <c r="AO29" i="19" s="1"/>
  <c r="F30" i="8"/>
  <c r="F30" i="19" s="1"/>
  <c r="K30" i="8"/>
  <c r="K30" i="19" s="1"/>
  <c r="M30" i="8"/>
  <c r="M30" i="19" s="1"/>
  <c r="P30" i="8"/>
  <c r="P30" i="19" s="1"/>
  <c r="S30" i="8"/>
  <c r="S30" i="19" s="1"/>
  <c r="W30" i="8"/>
  <c r="W30" i="19" s="1"/>
  <c r="AB30" i="8"/>
  <c r="AB30" i="19" s="1"/>
  <c r="AD30" i="8"/>
  <c r="AD30" i="19" s="1"/>
  <c r="AF30" i="8"/>
  <c r="AF30" i="19" s="1"/>
  <c r="AH30" i="8"/>
  <c r="AH30" i="19" s="1"/>
  <c r="AJ30" i="8"/>
  <c r="AJ30" i="19" s="1"/>
  <c r="AL30" i="8"/>
  <c r="AL30" i="19" s="1"/>
  <c r="AN30" i="8"/>
  <c r="AN30" i="19" s="1"/>
  <c r="AP30" i="8"/>
  <c r="AP30" i="19" s="1"/>
  <c r="G31" i="8"/>
  <c r="G31" i="19" s="1"/>
  <c r="L31" i="8"/>
  <c r="L31" i="19" s="1"/>
  <c r="N31" i="8"/>
  <c r="N31" i="19" s="1"/>
  <c r="R31" i="8"/>
  <c r="R31" i="19" s="1"/>
  <c r="U31" i="8"/>
  <c r="U31" i="19" s="1"/>
  <c r="Y31" i="8"/>
  <c r="Y31" i="19" s="1"/>
  <c r="AD31" i="8"/>
  <c r="AD31" i="19" s="1"/>
  <c r="AF31" i="8"/>
  <c r="AF31" i="19" s="1"/>
  <c r="AH31" i="8"/>
  <c r="AH31" i="19" s="1"/>
  <c r="AJ31" i="8"/>
  <c r="AJ31" i="19" s="1"/>
  <c r="AL31" i="8"/>
  <c r="AL31" i="19" s="1"/>
  <c r="AN31" i="8"/>
  <c r="AN31" i="19" s="1"/>
  <c r="AP31" i="8"/>
  <c r="AP31" i="19" s="1"/>
  <c r="G32" i="8"/>
  <c r="G32" i="19" s="1"/>
  <c r="L32" i="8"/>
  <c r="L32" i="19" s="1"/>
  <c r="N32" i="8"/>
  <c r="N32" i="19" s="1"/>
  <c r="R32" i="8"/>
  <c r="R32" i="19" s="1"/>
  <c r="U32" i="8"/>
  <c r="U32" i="19" s="1"/>
  <c r="AC32" i="8"/>
  <c r="AC32" i="19" s="1"/>
  <c r="AE32" i="8"/>
  <c r="AE32" i="19" s="1"/>
  <c r="AG32" i="8"/>
  <c r="AG32" i="19" s="1"/>
  <c r="AI32" i="8"/>
  <c r="AI32" i="19" s="1"/>
  <c r="AK32" i="8"/>
  <c r="AK32" i="19" s="1"/>
  <c r="AM32" i="8"/>
  <c r="AM32" i="19" s="1"/>
  <c r="AO32" i="8"/>
  <c r="AO32" i="19" s="1"/>
  <c r="E33" i="8"/>
  <c r="E33" i="19" s="1"/>
  <c r="G33" i="8"/>
  <c r="G33" i="19" s="1"/>
  <c r="I33" i="8"/>
  <c r="I33" i="19" s="1"/>
  <c r="K33" i="8"/>
  <c r="K33" i="19" s="1"/>
  <c r="M33" i="8"/>
  <c r="M33" i="19" s="1"/>
  <c r="P33" i="8"/>
  <c r="P33" i="19" s="1"/>
  <c r="R33" i="8"/>
  <c r="R33" i="19" s="1"/>
  <c r="U33" i="8"/>
  <c r="U33" i="19" s="1"/>
  <c r="Y33" i="8"/>
  <c r="Y33" i="19" s="1"/>
  <c r="AC33" i="8"/>
  <c r="AC33" i="19" s="1"/>
  <c r="AE33" i="8"/>
  <c r="AE33" i="19" s="1"/>
  <c r="AG33" i="8"/>
  <c r="AG33" i="19" s="1"/>
  <c r="AI33" i="8"/>
  <c r="AI33" i="19" s="1"/>
  <c r="AK33" i="8"/>
  <c r="AK33" i="19" s="1"/>
  <c r="AM33" i="8"/>
  <c r="AM33" i="19" s="1"/>
  <c r="AO33" i="8"/>
  <c r="AO33" i="19" s="1"/>
  <c r="G34" i="8"/>
  <c r="G34" i="19" s="1"/>
  <c r="L34" i="8"/>
  <c r="L34" i="19" s="1"/>
  <c r="N34" i="8"/>
  <c r="N34" i="19" s="1"/>
  <c r="R34" i="8"/>
  <c r="R34" i="19" s="1"/>
  <c r="U34" i="8"/>
  <c r="U34" i="19" s="1"/>
  <c r="AB34" i="8"/>
  <c r="AB34" i="19" s="1"/>
  <c r="AE34" i="8"/>
  <c r="AE34" i="19" s="1"/>
  <c r="AG34" i="8"/>
  <c r="AG34" i="19" s="1"/>
  <c r="AI34" i="8"/>
  <c r="AI34" i="19" s="1"/>
  <c r="AK34" i="8"/>
  <c r="AK34" i="19" s="1"/>
  <c r="AM34" i="8"/>
  <c r="AM34" i="19" s="1"/>
  <c r="AO34" i="8"/>
  <c r="AO34" i="19" s="1"/>
  <c r="F35" i="8"/>
  <c r="F35" i="19" s="1"/>
  <c r="H35" i="8"/>
  <c r="H35" i="19" s="1"/>
  <c r="K35" i="8"/>
  <c r="K35" i="19" s="1"/>
  <c r="M35" i="8"/>
  <c r="M35" i="19" s="1"/>
  <c r="P35" i="8"/>
  <c r="P35" i="19" s="1"/>
  <c r="S35" i="8"/>
  <c r="S35" i="19" s="1"/>
  <c r="W35" i="8"/>
  <c r="W35" i="19" s="1"/>
  <c r="AB35" i="8"/>
  <c r="AB35" i="19" s="1"/>
  <c r="AE35" i="8"/>
  <c r="AE35" i="19" s="1"/>
  <c r="AG35" i="8"/>
  <c r="AG35" i="19" s="1"/>
  <c r="AI35" i="8"/>
  <c r="AI35" i="19" s="1"/>
  <c r="AK35" i="8"/>
  <c r="AK35" i="19" s="1"/>
  <c r="AM35" i="8"/>
  <c r="AM35" i="19" s="1"/>
  <c r="AO35" i="8"/>
  <c r="AO35" i="19" s="1"/>
  <c r="F36" i="8"/>
  <c r="F36" i="19" s="1"/>
  <c r="K36" i="8"/>
  <c r="K36" i="19" s="1"/>
  <c r="N36" i="8"/>
  <c r="N36" i="19" s="1"/>
  <c r="R36" i="8"/>
  <c r="R36" i="19" s="1"/>
  <c r="AA36" i="8"/>
  <c r="AA36" i="19" s="1"/>
  <c r="AC36" i="8"/>
  <c r="AC36" i="19" s="1"/>
  <c r="AE36" i="8"/>
  <c r="AE36" i="19" s="1"/>
  <c r="AG36" i="8"/>
  <c r="AG36" i="19" s="1"/>
  <c r="AI36" i="8"/>
  <c r="AI36" i="19" s="1"/>
  <c r="AK36" i="8"/>
  <c r="AK36" i="19" s="1"/>
  <c r="AM36" i="8"/>
  <c r="AM36" i="19" s="1"/>
  <c r="AO36" i="8"/>
  <c r="AO36" i="19" s="1"/>
  <c r="F37" i="8"/>
  <c r="F37" i="19" s="1"/>
  <c r="K37" i="8"/>
  <c r="K37" i="19" s="1"/>
  <c r="M37" i="8"/>
  <c r="M37" i="19" s="1"/>
  <c r="P37" i="8"/>
  <c r="P37" i="19" s="1"/>
  <c r="S37" i="8"/>
  <c r="S37" i="19" s="1"/>
  <c r="V37" i="8"/>
  <c r="V37" i="19" s="1"/>
  <c r="Y37" i="8"/>
  <c r="Y37" i="19" s="1"/>
  <c r="AB37" i="8"/>
  <c r="AB37" i="19" s="1"/>
  <c r="AD37" i="8"/>
  <c r="AD37" i="19" s="1"/>
  <c r="AF37" i="8"/>
  <c r="AF37" i="19" s="1"/>
  <c r="AH37" i="8"/>
  <c r="AH37" i="19" s="1"/>
  <c r="AJ37" i="8"/>
  <c r="AJ37" i="19" s="1"/>
  <c r="AL37" i="8"/>
  <c r="AL37" i="19" s="1"/>
  <c r="AN37" i="8"/>
  <c r="AN37" i="19" s="1"/>
  <c r="AP37" i="8"/>
  <c r="AP37" i="19" s="1"/>
  <c r="E38" i="8"/>
  <c r="H38"/>
  <c r="J38"/>
  <c r="O38"/>
  <c r="Q38"/>
  <c r="T38"/>
  <c r="W38"/>
  <c r="Y38"/>
  <c r="AA38"/>
  <c r="AC38"/>
  <c r="AE38"/>
  <c r="AG38"/>
  <c r="AI38"/>
  <c r="AK38"/>
  <c r="AM38"/>
  <c r="AO38"/>
  <c r="D39"/>
  <c r="D39" i="19" s="1"/>
  <c r="F39" i="8"/>
  <c r="F39" i="19" s="1"/>
  <c r="I39" i="8"/>
  <c r="I39" i="19" s="1"/>
  <c r="N39" i="8"/>
  <c r="N39" i="19" s="1"/>
  <c r="P39" i="8"/>
  <c r="P39" i="19" s="1"/>
  <c r="R39" i="8"/>
  <c r="R39" i="19" s="1"/>
  <c r="V39" i="8"/>
  <c r="V39" i="19" s="1"/>
  <c r="X39" i="8"/>
  <c r="X39" i="19" s="1"/>
  <c r="Z39" i="8"/>
  <c r="Z39" i="19" s="1"/>
  <c r="AB39" i="8"/>
  <c r="AB39" i="19" s="1"/>
  <c r="AD39" i="8"/>
  <c r="AD39" i="19" s="1"/>
  <c r="AF39" i="8"/>
  <c r="AF39" i="19" s="1"/>
  <c r="AH39" i="8"/>
  <c r="AH39" i="19" s="1"/>
  <c r="AJ39" i="8"/>
  <c r="AJ39" i="19" s="1"/>
  <c r="AL39" i="8"/>
  <c r="AL39" i="19" s="1"/>
  <c r="AN39" i="8"/>
  <c r="AN39" i="19" s="1"/>
  <c r="AP39" i="8"/>
  <c r="AP39" i="19" s="1"/>
  <c r="E40" i="8"/>
  <c r="E40" i="19" s="1"/>
  <c r="G40" i="8"/>
  <c r="G40" i="19" s="1"/>
  <c r="I40" i="8"/>
  <c r="I40" i="19" s="1"/>
  <c r="K40" i="8"/>
  <c r="K40" i="19" s="1"/>
  <c r="M40" i="8"/>
  <c r="M40" i="19" s="1"/>
  <c r="O40" i="8"/>
  <c r="O40" i="19" s="1"/>
  <c r="Q40" i="8"/>
  <c r="Q40" i="19" s="1"/>
  <c r="S40" i="8"/>
  <c r="S40" i="19" s="1"/>
  <c r="U40" i="8"/>
  <c r="U40" i="19" s="1"/>
  <c r="W40" i="8"/>
  <c r="W40" i="19" s="1"/>
  <c r="Y40" i="8"/>
  <c r="Y40" i="19" s="1"/>
  <c r="AA40" i="8"/>
  <c r="AA40" i="19" s="1"/>
  <c r="AC40" i="8"/>
  <c r="AC40" i="19" s="1"/>
  <c r="AE40" i="8"/>
  <c r="AG40"/>
  <c r="AI40"/>
  <c r="AK40"/>
  <c r="AM40"/>
  <c r="AO40"/>
  <c r="D41"/>
  <c r="D41" i="19" s="1"/>
  <c r="F41" i="8"/>
  <c r="F41" i="19" s="1"/>
  <c r="H41" i="8"/>
  <c r="H41" i="19" s="1"/>
  <c r="J41" i="8"/>
  <c r="J41" i="19" s="1"/>
  <c r="L41" i="8"/>
  <c r="L41" i="19" s="1"/>
  <c r="N41" i="8"/>
  <c r="N41" i="19" s="1"/>
  <c r="Q41" i="8"/>
  <c r="Q41" i="19" s="1"/>
  <c r="S41" i="8"/>
  <c r="S41" i="19" s="1"/>
  <c r="W41" i="8"/>
  <c r="W41" i="19" s="1"/>
  <c r="Y41" i="8"/>
  <c r="Y41" i="19" s="1"/>
  <c r="AA41" i="8"/>
  <c r="AA41" i="19" s="1"/>
  <c r="AC41" i="8"/>
  <c r="AC41" i="19" s="1"/>
  <c r="AE41" i="8"/>
  <c r="AE41" i="19" s="1"/>
  <c r="AG41" i="8"/>
  <c r="AG41" i="19" s="1"/>
  <c r="AI41" i="8"/>
  <c r="AI41" i="19" s="1"/>
  <c r="AK41" i="8"/>
  <c r="AK41" i="19" s="1"/>
  <c r="AM41" i="8"/>
  <c r="AM41" i="19" s="1"/>
  <c r="AO41" i="8"/>
  <c r="AO41" i="19" s="1"/>
  <c r="D42" i="8"/>
  <c r="D42" i="19" s="1"/>
  <c r="G42" i="8"/>
  <c r="G42" i="19" s="1"/>
  <c r="I42" i="8"/>
  <c r="I42" i="19" s="1"/>
  <c r="K42" i="8"/>
  <c r="K42" i="19" s="1"/>
  <c r="M42" i="8"/>
  <c r="M42" i="19" s="1"/>
  <c r="O42" i="8"/>
  <c r="O42" i="19" s="1"/>
  <c r="Q42" i="8"/>
  <c r="Q42" i="19" s="1"/>
  <c r="S42" i="8"/>
  <c r="S42" i="19" s="1"/>
  <c r="U42" i="8"/>
  <c r="U42" i="19" s="1"/>
  <c r="W42" i="8"/>
  <c r="W42" i="19" s="1"/>
  <c r="Y42" i="8"/>
  <c r="Y42" i="19" s="1"/>
  <c r="AA42" i="8"/>
  <c r="AA42" i="19" s="1"/>
  <c r="AC42" i="8"/>
  <c r="AC42" i="19" s="1"/>
  <c r="AE42" i="8"/>
  <c r="AE42" i="19" s="1"/>
  <c r="AG42" i="8"/>
  <c r="AG42" i="19" s="1"/>
  <c r="AI42" i="8"/>
  <c r="AI42" i="19" s="1"/>
  <c r="AK42" i="8"/>
  <c r="AK42" i="19" s="1"/>
  <c r="AM42" i="8"/>
  <c r="AM42" i="19" s="1"/>
  <c r="AO42" i="8"/>
  <c r="AO42" i="19" s="1"/>
  <c r="G43" i="8"/>
  <c r="G43" i="19" s="1"/>
  <c r="L43" i="8"/>
  <c r="L43" i="19" s="1"/>
  <c r="O43" i="8"/>
  <c r="O43" i="19" s="1"/>
  <c r="S43" i="8"/>
  <c r="S43" i="19" s="1"/>
  <c r="Y43" i="8"/>
  <c r="Y43" i="19" s="1"/>
  <c r="AE43" i="8"/>
  <c r="AE43" i="19" s="1"/>
  <c r="AG43" i="8"/>
  <c r="AG43" i="19" s="1"/>
  <c r="AI43" i="8"/>
  <c r="AI43" i="19" s="1"/>
  <c r="AK43" i="8"/>
  <c r="AK43" i="19" s="1"/>
  <c r="AM43" i="8"/>
  <c r="AM43" i="19" s="1"/>
  <c r="AO43" i="8"/>
  <c r="AO43" i="19" s="1"/>
  <c r="AD44" i="8"/>
  <c r="AF44"/>
  <c r="AF44" i="19" s="1"/>
  <c r="AH44" i="8"/>
  <c r="AH44" i="19" s="1"/>
  <c r="AJ44" i="8"/>
  <c r="AJ44" i="19" s="1"/>
  <c r="AL44" i="8"/>
  <c r="AL44" i="19" s="1"/>
  <c r="AN44" i="8"/>
  <c r="AN44" i="19" s="1"/>
  <c r="AP44" i="8"/>
  <c r="AP44" i="19" s="1"/>
  <c r="C21" i="8"/>
  <c r="C21" i="19" s="1"/>
  <c r="C23" i="8"/>
  <c r="C23" i="19" s="1"/>
  <c r="C33" i="8"/>
  <c r="C33" i="19" s="1"/>
  <c r="C36" i="8"/>
  <c r="C36" i="19" s="1"/>
  <c r="C38" i="8"/>
  <c r="C40"/>
  <c r="C40" i="19" s="1"/>
  <c r="C42" i="8"/>
  <c r="C42" i="19" s="1"/>
  <c r="G12" i="8"/>
  <c r="L12"/>
  <c r="N12"/>
  <c r="U12"/>
  <c r="AD12"/>
  <c r="AF12"/>
  <c r="AH12"/>
  <c r="AJ12"/>
  <c r="AL12"/>
  <c r="AN12"/>
  <c r="AP12"/>
  <c r="G13"/>
  <c r="G13" i="19" s="1"/>
  <c r="L13" i="8"/>
  <c r="L13" i="19" s="1"/>
  <c r="N13" i="8"/>
  <c r="N13" i="19" s="1"/>
  <c r="R13" i="8"/>
  <c r="R13" i="19" s="1"/>
  <c r="U13" i="8"/>
  <c r="U13" i="19" s="1"/>
  <c r="AC13" i="8"/>
  <c r="AC13" i="19" s="1"/>
  <c r="AE13" i="8"/>
  <c r="AE13" i="19" s="1"/>
  <c r="AG13" i="8"/>
  <c r="AG13" i="19" s="1"/>
  <c r="AI13" i="8"/>
  <c r="AI13" i="19" s="1"/>
  <c r="AK13" i="8"/>
  <c r="AK13" i="19" s="1"/>
  <c r="AM13" i="8"/>
  <c r="AM13" i="19" s="1"/>
  <c r="AO13" i="8"/>
  <c r="AO13" i="19" s="1"/>
  <c r="G14" i="8"/>
  <c r="L14"/>
  <c r="N14"/>
  <c r="R14"/>
  <c r="U14"/>
  <c r="AE14"/>
  <c r="AG14"/>
  <c r="AI14"/>
  <c r="AK14"/>
  <c r="AM14"/>
  <c r="AO14"/>
  <c r="D15"/>
  <c r="D15" i="19" s="1"/>
  <c r="G15" i="8"/>
  <c r="G15" i="19" s="1"/>
  <c r="K15" i="8"/>
  <c r="K15" i="19" s="1"/>
  <c r="M15" i="8"/>
  <c r="M15" i="19" s="1"/>
  <c r="P15" i="8"/>
  <c r="P15" i="19" s="1"/>
  <c r="S15" i="8"/>
  <c r="S15" i="19" s="1"/>
  <c r="W15" i="8"/>
  <c r="W15" i="19" s="1"/>
  <c r="AC15" i="8"/>
  <c r="AC15" i="19" s="1"/>
  <c r="AE15" i="8"/>
  <c r="AE15" i="19" s="1"/>
  <c r="AG15" i="8"/>
  <c r="AG15" i="19" s="1"/>
  <c r="AI15" i="8"/>
  <c r="AI15" i="19" s="1"/>
  <c r="AK15" i="8"/>
  <c r="AK15" i="19" s="1"/>
  <c r="AM15" i="8"/>
  <c r="AM15" i="19" s="1"/>
  <c r="AO15" i="8"/>
  <c r="AO15" i="19" s="1"/>
  <c r="G16" i="8"/>
  <c r="G16" i="19" s="1"/>
  <c r="L16" i="8"/>
  <c r="L16" i="19" s="1"/>
  <c r="N16" i="8"/>
  <c r="N16" i="19" s="1"/>
  <c r="Q16" i="8"/>
  <c r="Q16" i="19" s="1"/>
  <c r="S16" i="8"/>
  <c r="S16" i="19" s="1"/>
  <c r="W16" i="8"/>
  <c r="W16" i="19" s="1"/>
  <c r="AC16" i="8"/>
  <c r="AC16" i="19" s="1"/>
  <c r="AE16" i="8"/>
  <c r="AE16" i="19" s="1"/>
  <c r="AG16" i="8"/>
  <c r="AG16" i="19" s="1"/>
  <c r="AI16" i="8"/>
  <c r="AI16" i="19" s="1"/>
  <c r="AK16" i="8"/>
  <c r="AK16" i="19" s="1"/>
  <c r="AM16" i="8"/>
  <c r="AM16" i="19" s="1"/>
  <c r="AO16" i="8"/>
  <c r="AO16" i="19" s="1"/>
  <c r="G17" i="8"/>
  <c r="G17" i="19" s="1"/>
  <c r="L17" i="8"/>
  <c r="L17" i="19" s="1"/>
  <c r="N17" i="8"/>
  <c r="N17" i="19" s="1"/>
  <c r="R17" i="8"/>
  <c r="R17" i="19" s="1"/>
  <c r="U17" i="8"/>
  <c r="U17" i="19" s="1"/>
  <c r="AC17" i="8"/>
  <c r="AC17" i="19" s="1"/>
  <c r="AE17" i="8"/>
  <c r="AE17" i="19" s="1"/>
  <c r="AG17" i="8"/>
  <c r="AG17" i="19" s="1"/>
  <c r="AI17" i="8"/>
  <c r="AI17" i="19" s="1"/>
  <c r="AK17" i="8"/>
  <c r="AK17" i="19" s="1"/>
  <c r="AM17" i="8"/>
  <c r="AM17" i="19" s="1"/>
  <c r="AO17" i="8"/>
  <c r="AO17" i="19" s="1"/>
  <c r="G18" i="8"/>
  <c r="G18" i="19" s="1"/>
  <c r="L18" i="8"/>
  <c r="L18" i="19" s="1"/>
  <c r="N18" i="8"/>
  <c r="N18" i="19" s="1"/>
  <c r="R18" i="8"/>
  <c r="R18" i="19" s="1"/>
  <c r="U18" i="8"/>
  <c r="U18" i="19" s="1"/>
  <c r="AB18" i="8"/>
  <c r="AB18" i="19" s="1"/>
  <c r="AD18" i="8"/>
  <c r="AD18" i="19" s="1"/>
  <c r="AF18" i="8"/>
  <c r="AF18" i="19" s="1"/>
  <c r="AH18" i="8"/>
  <c r="AH18" i="19" s="1"/>
  <c r="AJ18" i="8"/>
  <c r="AJ18" i="19" s="1"/>
  <c r="AL18" i="8"/>
  <c r="AL18" i="19" s="1"/>
  <c r="AN18" i="8"/>
  <c r="AN18" i="19" s="1"/>
  <c r="AP18" i="8"/>
  <c r="AP18" i="19" s="1"/>
  <c r="K19" i="8"/>
  <c r="K19" i="19" s="1"/>
  <c r="M19" i="8"/>
  <c r="M19" i="19" s="1"/>
  <c r="P19" i="8"/>
  <c r="P19" i="19" s="1"/>
  <c r="S19" i="8"/>
  <c r="S19" i="19" s="1"/>
  <c r="W19" i="8"/>
  <c r="W19" i="19" s="1"/>
  <c r="AD19" i="8"/>
  <c r="AD19" i="19" s="1"/>
  <c r="AF19" i="8"/>
  <c r="AF19" i="19" s="1"/>
  <c r="AH19" i="8"/>
  <c r="AH19" i="19" s="1"/>
  <c r="AJ19" i="8"/>
  <c r="AJ19" i="19" s="1"/>
  <c r="AL19" i="8"/>
  <c r="AL19" i="19" s="1"/>
  <c r="AN19" i="8"/>
  <c r="AN19" i="19" s="1"/>
  <c r="AP19" i="8"/>
  <c r="AP19" i="19" s="1"/>
  <c r="G20" i="8"/>
  <c r="K20"/>
  <c r="M20"/>
  <c r="P20"/>
  <c r="P20" i="19" s="1"/>
  <c r="S20" i="8"/>
  <c r="W20"/>
  <c r="AB20"/>
  <c r="AE20"/>
  <c r="AG20"/>
  <c r="AI20"/>
  <c r="AK20"/>
  <c r="AM20"/>
  <c r="AO20"/>
  <c r="F21"/>
  <c r="F21" i="19" s="1"/>
  <c r="J21" i="8"/>
  <c r="J21" i="19" s="1"/>
  <c r="L21" i="8"/>
  <c r="L21" i="19" s="1"/>
  <c r="N21" i="8"/>
  <c r="N21" i="19" s="1"/>
  <c r="S21" i="8"/>
  <c r="S21" i="19" s="1"/>
  <c r="W21" i="8"/>
  <c r="W21" i="19" s="1"/>
  <c r="AB21" i="8"/>
  <c r="AB21" i="19" s="1"/>
  <c r="AE21" i="8"/>
  <c r="AE21" i="19" s="1"/>
  <c r="AG21" i="8"/>
  <c r="AG21" i="19" s="1"/>
  <c r="AI21" i="8"/>
  <c r="AI21" i="19" s="1"/>
  <c r="AK21" i="8"/>
  <c r="AK21" i="19" s="1"/>
  <c r="AM21" i="8"/>
  <c r="AM21" i="19" s="1"/>
  <c r="AO21" i="8"/>
  <c r="AO21" i="19" s="1"/>
  <c r="E22" i="8"/>
  <c r="G22"/>
  <c r="J22"/>
  <c r="L22"/>
  <c r="N22"/>
  <c r="R22"/>
  <c r="U22"/>
  <c r="Z22"/>
  <c r="AC22"/>
  <c r="AE22"/>
  <c r="AG22"/>
  <c r="AI22"/>
  <c r="AK22"/>
  <c r="AM22"/>
  <c r="AO22"/>
  <c r="D23"/>
  <c r="D23" i="19" s="1"/>
  <c r="F23" i="8"/>
  <c r="F23" i="19" s="1"/>
  <c r="I23" i="8"/>
  <c r="I23" i="19" s="1"/>
  <c r="K23" i="8"/>
  <c r="K23" i="19" s="1"/>
  <c r="M23" i="8"/>
  <c r="M23" i="19" s="1"/>
  <c r="O23" i="8"/>
  <c r="O23" i="19" s="1"/>
  <c r="R23" i="8"/>
  <c r="R23" i="19" s="1"/>
  <c r="U23" i="8"/>
  <c r="U23" i="19" s="1"/>
  <c r="Z23" i="8"/>
  <c r="Z23" i="19" s="1"/>
  <c r="AB23" i="8"/>
  <c r="AB23" i="19" s="1"/>
  <c r="AD23" i="8"/>
  <c r="AD23" i="19" s="1"/>
  <c r="AF23" i="8"/>
  <c r="AF23" i="19" s="1"/>
  <c r="AH23" i="8"/>
  <c r="AH23" i="19" s="1"/>
  <c r="AJ23" i="8"/>
  <c r="AJ23" i="19" s="1"/>
  <c r="AL23" i="8"/>
  <c r="AL23" i="19" s="1"/>
  <c r="AN23" i="8"/>
  <c r="AN23" i="19" s="1"/>
  <c r="AP23" i="8"/>
  <c r="AP23" i="19" s="1"/>
  <c r="G24" i="8"/>
  <c r="L24"/>
  <c r="N24"/>
  <c r="R24"/>
  <c r="U24"/>
  <c r="AB24"/>
  <c r="AD24"/>
  <c r="AF24"/>
  <c r="AH24"/>
  <c r="AJ24"/>
  <c r="AL24"/>
  <c r="AN24"/>
  <c r="AP24"/>
  <c r="F25"/>
  <c r="F25" i="19" s="1"/>
  <c r="K25" i="8"/>
  <c r="K25" i="19" s="1"/>
  <c r="M25" i="8"/>
  <c r="M25" i="19" s="1"/>
  <c r="P25" i="8"/>
  <c r="P25" i="19" s="1"/>
  <c r="S25" i="8"/>
  <c r="S25" i="19" s="1"/>
  <c r="Y25" i="8"/>
  <c r="Y25" i="19" s="1"/>
  <c r="AC25" i="8"/>
  <c r="AC25" i="19" s="1"/>
  <c r="AE25" i="8"/>
  <c r="AE25" i="19" s="1"/>
  <c r="AG25" i="8"/>
  <c r="AG25" i="19" s="1"/>
  <c r="AI25" i="8"/>
  <c r="AI25" i="19" s="1"/>
  <c r="AK25" i="8"/>
  <c r="AK25" i="19" s="1"/>
  <c r="AM25" i="8"/>
  <c r="AM25" i="19" s="1"/>
  <c r="AO25" i="8"/>
  <c r="AO25" i="19" s="1"/>
  <c r="E26" i="8"/>
  <c r="E26" i="19" s="1"/>
  <c r="G26" i="8"/>
  <c r="G26" i="19" s="1"/>
  <c r="L26" i="8"/>
  <c r="L26" i="19" s="1"/>
  <c r="N26" i="8"/>
  <c r="N26" i="19" s="1"/>
  <c r="R26" i="8"/>
  <c r="R26" i="19" s="1"/>
  <c r="U26" i="8"/>
  <c r="U26" i="19" s="1"/>
  <c r="AC26" i="8"/>
  <c r="AC26" i="19" s="1"/>
  <c r="AE26" i="8"/>
  <c r="AE26" i="19" s="1"/>
  <c r="AG26" i="8"/>
  <c r="AG26" i="19" s="1"/>
  <c r="AI26" i="8"/>
  <c r="AI26" i="19" s="1"/>
  <c r="AK26" i="8"/>
  <c r="AK26" i="19" s="1"/>
  <c r="AM26" i="8"/>
  <c r="AM26" i="19" s="1"/>
  <c r="AO26" i="8"/>
  <c r="AO26" i="19" s="1"/>
  <c r="F27" i="8"/>
  <c r="H27"/>
  <c r="H27" i="19" s="1"/>
  <c r="L27" i="8"/>
  <c r="N27"/>
  <c r="R27"/>
  <c r="U27"/>
  <c r="AB27"/>
  <c r="AD27"/>
  <c r="AF27"/>
  <c r="AH27"/>
  <c r="AJ27"/>
  <c r="AL27"/>
  <c r="AN27"/>
  <c r="AP27"/>
  <c r="G28"/>
  <c r="G28" i="19" s="1"/>
  <c r="K28" i="8"/>
  <c r="K28" i="19" s="1"/>
  <c r="M28" i="8"/>
  <c r="M28" i="19" s="1"/>
  <c r="P28" i="8"/>
  <c r="P28" i="19" s="1"/>
  <c r="S28" i="8"/>
  <c r="S28" i="19" s="1"/>
  <c r="Y28" i="8"/>
  <c r="Y28" i="19" s="1"/>
  <c r="AC28" i="8"/>
  <c r="AC28" i="19" s="1"/>
  <c r="AE28" i="8"/>
  <c r="AE28" i="19" s="1"/>
  <c r="AG28" i="8"/>
  <c r="AG28" i="19" s="1"/>
  <c r="AI28" i="8"/>
  <c r="AI28" i="19" s="1"/>
  <c r="AK28" i="8"/>
  <c r="AK28" i="19" s="1"/>
  <c r="AM28" i="8"/>
  <c r="AM28" i="19" s="1"/>
  <c r="AO28" i="8"/>
  <c r="AO28" i="19" s="1"/>
  <c r="F29" i="8"/>
  <c r="F29" i="19" s="1"/>
  <c r="H29" i="8"/>
  <c r="H29" i="19" s="1"/>
  <c r="K29" i="8"/>
  <c r="K29" i="19" s="1"/>
  <c r="M29" i="8"/>
  <c r="M29" i="19" s="1"/>
  <c r="P29" i="8"/>
  <c r="P29" i="19" s="1"/>
  <c r="S29" i="8"/>
  <c r="S29" i="19" s="1"/>
  <c r="W29" i="8"/>
  <c r="W29" i="19" s="1"/>
  <c r="AB29" i="8"/>
  <c r="AB29" i="19" s="1"/>
  <c r="AD29" i="8"/>
  <c r="AD29" i="19" s="1"/>
  <c r="AF29" i="8"/>
  <c r="AF29" i="19" s="1"/>
  <c r="AH29" i="8"/>
  <c r="AH29" i="19" s="1"/>
  <c r="AJ29" i="8"/>
  <c r="AJ29" i="19" s="1"/>
  <c r="AL29" i="8"/>
  <c r="AL29" i="19" s="1"/>
  <c r="AN29" i="8"/>
  <c r="AN29" i="19" s="1"/>
  <c r="AP29" i="8"/>
  <c r="AP29" i="19" s="1"/>
  <c r="G30" i="8"/>
  <c r="G30" i="19" s="1"/>
  <c r="L30" i="8"/>
  <c r="L30" i="19" s="1"/>
  <c r="N30" i="8"/>
  <c r="N30" i="19" s="1"/>
  <c r="R30" i="8"/>
  <c r="R30" i="19" s="1"/>
  <c r="U30" i="8"/>
  <c r="U30" i="19" s="1"/>
  <c r="Y30" i="8"/>
  <c r="Y30" i="19" s="1"/>
  <c r="AC30" i="8"/>
  <c r="AC30" i="19" s="1"/>
  <c r="AE30" i="8"/>
  <c r="AE30" i="19" s="1"/>
  <c r="AG30" i="8"/>
  <c r="AG30" i="19" s="1"/>
  <c r="AI30" i="8"/>
  <c r="AI30" i="19" s="1"/>
  <c r="AK30" i="8"/>
  <c r="AK30" i="19" s="1"/>
  <c r="AM30" i="8"/>
  <c r="AM30" i="19" s="1"/>
  <c r="AO30" i="8"/>
  <c r="AO30" i="19" s="1"/>
  <c r="F31" i="8"/>
  <c r="F31" i="19" s="1"/>
  <c r="K31" i="8"/>
  <c r="K31" i="19" s="1"/>
  <c r="M31" i="8"/>
  <c r="M31" i="19" s="1"/>
  <c r="P31" i="8"/>
  <c r="P31" i="19" s="1"/>
  <c r="S31" i="8"/>
  <c r="S31" i="19" s="1"/>
  <c r="W31" i="8"/>
  <c r="W31" i="19" s="1"/>
  <c r="AB31" i="8"/>
  <c r="AB31" i="19" s="1"/>
  <c r="AE31" i="8"/>
  <c r="AE31" i="19" s="1"/>
  <c r="AG31" i="8"/>
  <c r="AG31" i="19" s="1"/>
  <c r="AI31" i="8"/>
  <c r="AI31" i="19" s="1"/>
  <c r="AK31" i="8"/>
  <c r="AK31" i="19" s="1"/>
  <c r="AM31" i="8"/>
  <c r="AM31" i="19" s="1"/>
  <c r="AO31" i="8"/>
  <c r="AO31" i="19" s="1"/>
  <c r="F32" i="8"/>
  <c r="F32" i="19" s="1"/>
  <c r="K32" i="8"/>
  <c r="K32" i="19" s="1"/>
  <c r="M32" i="8"/>
  <c r="M32" i="19" s="1"/>
  <c r="P32" i="8"/>
  <c r="P32" i="19" s="1"/>
  <c r="S32" i="8"/>
  <c r="S32" i="19" s="1"/>
  <c r="Y32" i="8"/>
  <c r="Y32" i="19" s="1"/>
  <c r="AD32" i="8"/>
  <c r="AD32" i="19" s="1"/>
  <c r="AF32" i="8"/>
  <c r="AF32" i="19" s="1"/>
  <c r="AH32" i="8"/>
  <c r="AH32" i="19" s="1"/>
  <c r="AJ32" i="8"/>
  <c r="AJ32" i="19" s="1"/>
  <c r="AL32" i="8"/>
  <c r="AL32" i="19" s="1"/>
  <c r="AN32" i="8"/>
  <c r="AN32" i="19" s="1"/>
  <c r="AP32" i="8"/>
  <c r="AP32" i="19" s="1"/>
  <c r="F33" i="8"/>
  <c r="F33" i="19" s="1"/>
  <c r="H33" i="8"/>
  <c r="H33" i="19" s="1"/>
  <c r="J33" i="8"/>
  <c r="J33" i="19" s="1"/>
  <c r="L33" i="8"/>
  <c r="L33" i="19" s="1"/>
  <c r="N33" i="8"/>
  <c r="N33" i="19" s="1"/>
  <c r="Q33" i="8"/>
  <c r="Q33" i="19" s="1"/>
  <c r="S33" i="8"/>
  <c r="S33" i="19" s="1"/>
  <c r="X33" i="8"/>
  <c r="X33" i="19" s="1"/>
  <c r="AA33" i="8"/>
  <c r="AA33" i="19" s="1"/>
  <c r="AD33" i="8"/>
  <c r="AD33" i="19" s="1"/>
  <c r="AF33" i="8"/>
  <c r="AF33" i="19" s="1"/>
  <c r="AH33" i="8"/>
  <c r="AH33" i="19" s="1"/>
  <c r="AJ33" i="8"/>
  <c r="AJ33" i="19" s="1"/>
  <c r="AL33" i="8"/>
  <c r="AL33" i="19" s="1"/>
  <c r="AN33" i="8"/>
  <c r="AN33" i="19" s="1"/>
  <c r="AP33" i="8"/>
  <c r="AP33" i="19" s="1"/>
  <c r="K34" i="8"/>
  <c r="K34" i="19" s="1"/>
  <c r="M34" i="8"/>
  <c r="M34" i="19" s="1"/>
  <c r="P34" i="8"/>
  <c r="P34" i="19" s="1"/>
  <c r="S34" i="8"/>
  <c r="S34" i="19" s="1"/>
  <c r="Y34" i="8"/>
  <c r="Y34" i="19" s="1"/>
  <c r="AD34" i="8"/>
  <c r="AD34" i="19" s="1"/>
  <c r="AF34" i="8"/>
  <c r="AF34" i="19" s="1"/>
  <c r="AH34" i="8"/>
  <c r="AH34" i="19" s="1"/>
  <c r="AJ34" i="8"/>
  <c r="AJ34" i="19" s="1"/>
  <c r="AL34" i="8"/>
  <c r="AL34" i="19" s="1"/>
  <c r="AN34" i="8"/>
  <c r="AN34" i="19" s="1"/>
  <c r="AP34" i="8"/>
  <c r="AP34" i="19" s="1"/>
  <c r="G35" i="8"/>
  <c r="G35" i="19" s="1"/>
  <c r="J35" i="8"/>
  <c r="J35" i="19" s="1"/>
  <c r="L35" i="8"/>
  <c r="L35" i="19" s="1"/>
  <c r="N35" i="8"/>
  <c r="N35" i="19" s="1"/>
  <c r="R35" i="8"/>
  <c r="R35" i="19" s="1"/>
  <c r="U35" i="8"/>
  <c r="U35" i="19" s="1"/>
  <c r="Y35" i="8"/>
  <c r="Y35" i="19" s="1"/>
  <c r="AD35" i="8"/>
  <c r="AD35" i="19" s="1"/>
  <c r="AF35" i="8"/>
  <c r="AF35" i="19" s="1"/>
  <c r="AH35" i="8"/>
  <c r="AH35" i="19" s="1"/>
  <c r="AJ35" i="8"/>
  <c r="AJ35" i="19" s="1"/>
  <c r="AL35" i="8"/>
  <c r="AL35" i="19" s="1"/>
  <c r="AN35" i="8"/>
  <c r="AN35" i="19" s="1"/>
  <c r="AP35" i="8"/>
  <c r="AP35" i="19" s="1"/>
  <c r="H36" i="8"/>
  <c r="H36" i="19" s="1"/>
  <c r="M36" i="8"/>
  <c r="M36" i="19" s="1"/>
  <c r="P36" i="8"/>
  <c r="P36" i="19" s="1"/>
  <c r="Y36" i="8"/>
  <c r="Y36" i="19" s="1"/>
  <c r="AB36" i="8"/>
  <c r="AB36" i="19" s="1"/>
  <c r="AD36" i="8"/>
  <c r="AD36" i="19" s="1"/>
  <c r="AF36" i="8"/>
  <c r="AF36" i="19" s="1"/>
  <c r="AH36" i="8"/>
  <c r="AH36" i="19" s="1"/>
  <c r="AJ36" i="8"/>
  <c r="AJ36" i="19" s="1"/>
  <c r="AL36" i="8"/>
  <c r="AL36" i="19" s="1"/>
  <c r="AN36" i="8"/>
  <c r="AN36" i="19" s="1"/>
  <c r="AP36" i="8"/>
  <c r="AP36" i="19" s="1"/>
  <c r="G37" i="8"/>
  <c r="G37" i="19" s="1"/>
  <c r="L37" i="8"/>
  <c r="L37" i="19" s="1"/>
  <c r="N37" i="8"/>
  <c r="N37" i="19" s="1"/>
  <c r="R37" i="8"/>
  <c r="R37" i="19" s="1"/>
  <c r="U37" i="8"/>
  <c r="U37" i="19" s="1"/>
  <c r="W37" i="8"/>
  <c r="W37" i="19" s="1"/>
  <c r="Z37" i="8"/>
  <c r="Z37" i="19" s="1"/>
  <c r="AC37" i="8"/>
  <c r="AC37" i="19" s="1"/>
  <c r="AE37" i="8"/>
  <c r="AE37" i="19" s="1"/>
  <c r="AG37" i="8"/>
  <c r="AG37" i="19" s="1"/>
  <c r="AI37" i="8"/>
  <c r="AI37" i="19" s="1"/>
  <c r="AK37" i="8"/>
  <c r="AK37" i="19" s="1"/>
  <c r="AM37" i="8"/>
  <c r="AM37" i="19" s="1"/>
  <c r="AO37" i="8"/>
  <c r="AO37" i="19" s="1"/>
  <c r="D38" i="8"/>
  <c r="F38"/>
  <c r="I38"/>
  <c r="N38"/>
  <c r="P38"/>
  <c r="R38"/>
  <c r="V38"/>
  <c r="X38"/>
  <c r="Z38"/>
  <c r="AB38"/>
  <c r="AD38"/>
  <c r="AF38"/>
  <c r="AH38"/>
  <c r="AJ38"/>
  <c r="AL38"/>
  <c r="AN38"/>
  <c r="AP38"/>
  <c r="E39"/>
  <c r="E39" i="19" s="1"/>
  <c r="H39" i="8"/>
  <c r="H39" i="19" s="1"/>
  <c r="J39" i="8"/>
  <c r="J39" i="19" s="1"/>
  <c r="O39" i="8"/>
  <c r="O39" i="19" s="1"/>
  <c r="Q39" i="8"/>
  <c r="Q39" i="19" s="1"/>
  <c r="T39" i="8"/>
  <c r="T39" i="19" s="1"/>
  <c r="W39" i="8"/>
  <c r="W39" i="19" s="1"/>
  <c r="Y39" i="8"/>
  <c r="Y39" i="19" s="1"/>
  <c r="AA39" i="8"/>
  <c r="AA39" i="19" s="1"/>
  <c r="AC39" i="8"/>
  <c r="AC39" i="19" s="1"/>
  <c r="AE39" i="8"/>
  <c r="AE39" i="19" s="1"/>
  <c r="AG39" i="8"/>
  <c r="AG39" i="19" s="1"/>
  <c r="AI39" i="8"/>
  <c r="AI39" i="19" s="1"/>
  <c r="AK39" i="8"/>
  <c r="AK39" i="19" s="1"/>
  <c r="AM39" i="8"/>
  <c r="AM39" i="19" s="1"/>
  <c r="AO39" i="8"/>
  <c r="AO39" i="19" s="1"/>
  <c r="D40" i="8"/>
  <c r="D40" i="19" s="1"/>
  <c r="F40" i="8"/>
  <c r="F40" i="19" s="1"/>
  <c r="H40" i="8"/>
  <c r="H40" i="19" s="1"/>
  <c r="J40" i="8"/>
  <c r="J40" i="19" s="1"/>
  <c r="L40" i="8"/>
  <c r="L40" i="19" s="1"/>
  <c r="N40" i="8"/>
  <c r="N40" i="19" s="1"/>
  <c r="P40" i="8"/>
  <c r="P40" i="19" s="1"/>
  <c r="R40" i="8"/>
  <c r="R40" i="19" s="1"/>
  <c r="T40" i="8"/>
  <c r="T40" i="19" s="1"/>
  <c r="V40" i="8"/>
  <c r="V40" i="19" s="1"/>
  <c r="X40" i="8"/>
  <c r="X40" i="19" s="1"/>
  <c r="Z40" i="8"/>
  <c r="Z40" i="19" s="1"/>
  <c r="AB40" i="8"/>
  <c r="AB40" i="19" s="1"/>
  <c r="AD40" i="8"/>
  <c r="AF40"/>
  <c r="AH40"/>
  <c r="AJ40"/>
  <c r="AL40"/>
  <c r="AN40"/>
  <c r="AP40"/>
  <c r="E41"/>
  <c r="E41" i="19" s="1"/>
  <c r="G41" i="8"/>
  <c r="G41" i="19" s="1"/>
  <c r="I41" i="8"/>
  <c r="I41" i="19" s="1"/>
  <c r="K41" i="8"/>
  <c r="K41" i="19" s="1"/>
  <c r="M41" i="8"/>
  <c r="M41" i="19" s="1"/>
  <c r="P41" i="8"/>
  <c r="P41" i="19" s="1"/>
  <c r="R41" i="8"/>
  <c r="R41" i="19" s="1"/>
  <c r="U41" i="8"/>
  <c r="U41" i="19" s="1"/>
  <c r="X41" i="8"/>
  <c r="X41" i="19" s="1"/>
  <c r="Z41" i="8"/>
  <c r="Z41" i="19" s="1"/>
  <c r="AB41" i="8"/>
  <c r="AB41" i="19" s="1"/>
  <c r="AD41" i="8"/>
  <c r="AD41" i="19" s="1"/>
  <c r="AF41" i="8"/>
  <c r="AF41" i="19" s="1"/>
  <c r="AH41" i="8"/>
  <c r="AH41" i="19" s="1"/>
  <c r="AJ41" i="8"/>
  <c r="AJ41" i="19" s="1"/>
  <c r="AL41" i="8"/>
  <c r="AL41" i="19" s="1"/>
  <c r="AN41" i="8"/>
  <c r="AN41" i="19" s="1"/>
  <c r="AP41" i="8"/>
  <c r="AP41" i="19" s="1"/>
  <c r="E42" i="8"/>
  <c r="E42" i="19" s="1"/>
  <c r="H42" i="8"/>
  <c r="H42" i="19" s="1"/>
  <c r="J42" i="8"/>
  <c r="J42" i="19" s="1"/>
  <c r="L42" i="8"/>
  <c r="L42" i="19" s="1"/>
  <c r="N42" i="8"/>
  <c r="N42" i="19" s="1"/>
  <c r="P42" i="8"/>
  <c r="P42" i="19" s="1"/>
  <c r="R42" i="8"/>
  <c r="R42" i="19" s="1"/>
  <c r="T42" i="8"/>
  <c r="T42" i="19" s="1"/>
  <c r="V42" i="8"/>
  <c r="V42" i="19" s="1"/>
  <c r="X42" i="8"/>
  <c r="X42" i="19" s="1"/>
  <c r="Z42" i="8"/>
  <c r="Z42" i="19" s="1"/>
  <c r="AB42" i="8"/>
  <c r="AB42" i="19" s="1"/>
  <c r="AD42" i="8"/>
  <c r="AD42" i="19" s="1"/>
  <c r="AF42" i="8"/>
  <c r="AF42" i="19" s="1"/>
  <c r="AH42" i="8"/>
  <c r="AH42" i="19" s="1"/>
  <c r="AJ42" i="8"/>
  <c r="AJ42" i="19" s="1"/>
  <c r="AL42" i="8"/>
  <c r="AL42" i="19" s="1"/>
  <c r="AN42" i="8"/>
  <c r="AN42" i="19" s="1"/>
  <c r="AP42" i="8"/>
  <c r="AP42" i="19" s="1"/>
  <c r="K43" i="8"/>
  <c r="K43" i="19" s="1"/>
  <c r="M43" i="8"/>
  <c r="M43" i="19" s="1"/>
  <c r="R43" i="8"/>
  <c r="R43" i="19" s="1"/>
  <c r="U43" i="8"/>
  <c r="U43" i="19" s="1"/>
  <c r="AD43" i="8"/>
  <c r="AD43" i="19" s="1"/>
  <c r="AF43" i="8"/>
  <c r="AF43" i="19" s="1"/>
  <c r="AH43" i="8"/>
  <c r="AH43" i="19" s="1"/>
  <c r="AJ43" i="8"/>
  <c r="AJ43" i="19" s="1"/>
  <c r="AL43" i="8"/>
  <c r="AL43" i="19" s="1"/>
  <c r="AN43" i="8"/>
  <c r="AN43" i="19" s="1"/>
  <c r="AP43" i="8"/>
  <c r="AP43" i="19" s="1"/>
  <c r="AE44" i="8"/>
  <c r="AE44" i="19" s="1"/>
  <c r="AG44" i="8"/>
  <c r="AG44" i="19" s="1"/>
  <c r="AI44" i="8"/>
  <c r="AI44" i="19" s="1"/>
  <c r="AK44" i="8"/>
  <c r="AK44" i="19" s="1"/>
  <c r="AM44" i="8"/>
  <c r="AM44" i="19" s="1"/>
  <c r="AO44" i="8"/>
  <c r="AO44" i="19" s="1"/>
  <c r="C20" i="8"/>
  <c r="C22"/>
  <c r="C50" s="1"/>
  <c r="C31"/>
  <c r="C31" i="19" s="1"/>
  <c r="C35" i="8"/>
  <c r="C35" i="19" s="1"/>
  <c r="C37" i="8"/>
  <c r="C37" i="19" s="1"/>
  <c r="C39" i="8"/>
  <c r="C39" i="19" s="1"/>
  <c r="C41" i="8"/>
  <c r="C41" i="19" s="1"/>
  <c r="AQ40" i="8"/>
  <c r="AS45" i="39"/>
  <c r="AS47"/>
  <c r="AS40" i="35"/>
  <c r="AS45"/>
  <c r="AS47"/>
  <c r="AS44" i="39"/>
  <c r="AS46"/>
  <c r="AS48"/>
  <c r="AS48" i="41" s="1"/>
  <c r="AS44" i="35"/>
  <c r="AS46"/>
  <c r="AS48"/>
  <c r="M27" i="47"/>
  <c r="M46" i="27"/>
  <c r="M55" i="25"/>
  <c r="M59" s="1"/>
  <c r="M55" i="26"/>
  <c r="M55" i="24"/>
  <c r="M55" i="23"/>
  <c r="M55" i="22"/>
  <c r="M55" i="21"/>
  <c r="M55" i="20"/>
  <c r="M55" i="19"/>
  <c r="M55" i="8"/>
  <c r="M72" i="7"/>
  <c r="M75" i="6"/>
  <c r="K27" i="47"/>
  <c r="K46" i="27"/>
  <c r="K55" i="25"/>
  <c r="K55" i="26"/>
  <c r="K55" i="24"/>
  <c r="K55" i="23"/>
  <c r="K59" s="1"/>
  <c r="K55" i="22"/>
  <c r="K55" i="21"/>
  <c r="K59" s="1"/>
  <c r="K55" i="20"/>
  <c r="K55" i="19"/>
  <c r="K55" i="8"/>
  <c r="K72" i="7"/>
  <c r="K75" i="6"/>
  <c r="I27" i="47"/>
  <c r="I46" i="27"/>
  <c r="I55" i="25"/>
  <c r="I55" i="26"/>
  <c r="I55" i="24"/>
  <c r="I55" i="23"/>
  <c r="I55" i="22"/>
  <c r="I59" s="1"/>
  <c r="I55" i="21"/>
  <c r="I55" i="20"/>
  <c r="I55" i="19"/>
  <c r="I55" i="8"/>
  <c r="I72" i="7"/>
  <c r="I75" i="6"/>
  <c r="G27" i="47"/>
  <c r="G46" i="27"/>
  <c r="G55" i="25"/>
  <c r="G55" i="26"/>
  <c r="G55" i="24"/>
  <c r="G55" i="23"/>
  <c r="G59" s="1"/>
  <c r="G55" i="22"/>
  <c r="G55" i="21"/>
  <c r="G59" s="1"/>
  <c r="G55" i="20"/>
  <c r="G55" i="19"/>
  <c r="G55" i="8"/>
  <c r="G72" i="7"/>
  <c r="G75" i="6"/>
  <c r="E27" i="47"/>
  <c r="E46" i="27"/>
  <c r="E55" i="25"/>
  <c r="E55" i="26"/>
  <c r="E55" i="24"/>
  <c r="E55" i="23"/>
  <c r="E55" i="22"/>
  <c r="E59" s="1"/>
  <c r="E55" i="21"/>
  <c r="E55" i="20"/>
  <c r="E55" i="19"/>
  <c r="E55" i="8"/>
  <c r="E72" i="7"/>
  <c r="E75" i="6"/>
  <c r="N27" i="47"/>
  <c r="N46" i="27"/>
  <c r="N50" s="1"/>
  <c r="N55" i="25"/>
  <c r="N55" i="26"/>
  <c r="N55" i="24"/>
  <c r="N55" i="23"/>
  <c r="N59" s="1"/>
  <c r="N55" i="22"/>
  <c r="N55" i="21"/>
  <c r="N55" i="20"/>
  <c r="N55" i="19"/>
  <c r="N55" i="8"/>
  <c r="N72" i="7"/>
  <c r="N75" i="6"/>
  <c r="L27" i="47"/>
  <c r="L46" i="27"/>
  <c r="L55" i="25"/>
  <c r="L59" s="1"/>
  <c r="L55" i="26"/>
  <c r="L55" i="24"/>
  <c r="L55" i="23"/>
  <c r="L55" i="22"/>
  <c r="L55" i="21"/>
  <c r="L55" i="20"/>
  <c r="L55" i="19"/>
  <c r="L55" i="8"/>
  <c r="L72" i="7"/>
  <c r="L75" i="6"/>
  <c r="J27" i="47"/>
  <c r="J46" i="27"/>
  <c r="J55" i="25"/>
  <c r="J55" i="26"/>
  <c r="J55" i="24"/>
  <c r="J55" i="23"/>
  <c r="J55" i="22"/>
  <c r="J55" i="21"/>
  <c r="J59" s="1"/>
  <c r="J55" i="20"/>
  <c r="J55" i="19"/>
  <c r="J55" i="8"/>
  <c r="J72" i="7"/>
  <c r="J75" i="6"/>
  <c r="H27" i="47"/>
  <c r="H46" i="27"/>
  <c r="H55" i="25"/>
  <c r="H55" i="26"/>
  <c r="H55" i="24"/>
  <c r="H55" i="23"/>
  <c r="H55" i="22"/>
  <c r="H59" s="1"/>
  <c r="H55" i="21"/>
  <c r="H55" i="20"/>
  <c r="H55" i="19"/>
  <c r="H55" i="8"/>
  <c r="H72" i="7"/>
  <c r="H75" i="6"/>
  <c r="F27" i="47"/>
  <c r="F46" i="27"/>
  <c r="F50" s="1"/>
  <c r="F55" i="25"/>
  <c r="F55" i="26"/>
  <c r="F55" i="24"/>
  <c r="F55" i="23"/>
  <c r="F59" s="1"/>
  <c r="F55" i="22"/>
  <c r="F55" i="21"/>
  <c r="F55" i="20"/>
  <c r="F55" i="19"/>
  <c r="F55" i="8"/>
  <c r="F72" i="7"/>
  <c r="F75" i="6"/>
  <c r="D27" i="47"/>
  <c r="D46" i="27"/>
  <c r="D55" i="25"/>
  <c r="D59" s="1"/>
  <c r="D55" i="26"/>
  <c r="D55" i="24"/>
  <c r="D55" i="23"/>
  <c r="D55" i="22"/>
  <c r="D55" i="21"/>
  <c r="D55" i="20"/>
  <c r="D55" i="19"/>
  <c r="D55" i="8"/>
  <c r="D72" i="7"/>
  <c r="D75" i="6"/>
  <c r="M56" i="5"/>
  <c r="M67" i="4"/>
  <c r="K56" i="5"/>
  <c r="K67" i="4"/>
  <c r="I56" i="5"/>
  <c r="I67" i="4"/>
  <c r="G56" i="5"/>
  <c r="G67" i="4"/>
  <c r="E56" i="5"/>
  <c r="E67" i="4"/>
  <c r="N56" i="5"/>
  <c r="N67" i="4"/>
  <c r="L56" i="5"/>
  <c r="L67" i="4"/>
  <c r="J56" i="5"/>
  <c r="J67" i="4"/>
  <c r="H56" i="5"/>
  <c r="H67" i="4"/>
  <c r="F56" i="5"/>
  <c r="F67" i="4"/>
  <c r="D56" i="5"/>
  <c r="D67" i="4"/>
  <c r="H62" i="46"/>
  <c r="G62"/>
  <c r="I62"/>
  <c r="F62"/>
  <c r="E62"/>
  <c r="D62"/>
  <c r="F18"/>
  <c r="I18"/>
  <c r="H18"/>
  <c r="E18"/>
  <c r="C18"/>
  <c r="C58" s="1"/>
  <c r="C62"/>
  <c r="G18"/>
  <c r="AS14" i="39"/>
  <c r="AS14" i="41" s="1"/>
  <c r="AS16" i="39"/>
  <c r="AS16" i="41" s="1"/>
  <c r="AS18" i="39"/>
  <c r="AS18" i="41" s="1"/>
  <c r="AS20" i="39"/>
  <c r="AS20" i="41" s="1"/>
  <c r="AS22" i="39"/>
  <c r="AS22" i="41" s="1"/>
  <c r="AS24" i="39"/>
  <c r="AS26"/>
  <c r="AS29"/>
  <c r="AS31"/>
  <c r="AS31" i="41" s="1"/>
  <c r="AS33" i="39"/>
  <c r="AS33" i="41" s="1"/>
  <c r="AS35" i="39"/>
  <c r="AS35" i="41" s="1"/>
  <c r="AS37" i="39"/>
  <c r="AS37" i="41" s="1"/>
  <c r="AS39" i="39"/>
  <c r="AS39" i="41" s="1"/>
  <c r="AS41" i="39"/>
  <c r="AS41" i="41" s="1"/>
  <c r="AS13" i="39"/>
  <c r="AS15" i="35"/>
  <c r="AS17"/>
  <c r="AS19"/>
  <c r="AS21"/>
  <c r="AS23"/>
  <c r="AS25"/>
  <c r="AS27"/>
  <c r="AT27" s="1"/>
  <c r="AS30"/>
  <c r="AS32"/>
  <c r="AS34"/>
  <c r="AS36"/>
  <c r="AS38"/>
  <c r="AS42"/>
  <c r="AS49"/>
  <c r="AS15" i="39"/>
  <c r="AS15" i="41" s="1"/>
  <c r="AS17" i="39"/>
  <c r="AS17" i="41" s="1"/>
  <c r="AS19" i="39"/>
  <c r="AS19" i="41" s="1"/>
  <c r="AS21" i="39"/>
  <c r="AS23"/>
  <c r="AS23" i="41" s="1"/>
  <c r="AS25" i="39"/>
  <c r="AS25" i="41" s="1"/>
  <c r="AS27" i="39"/>
  <c r="AS27" i="41" s="1"/>
  <c r="AS30" i="39"/>
  <c r="AS30" i="41" s="1"/>
  <c r="AS32" i="39"/>
  <c r="AS32" i="41" s="1"/>
  <c r="AS34" i="39"/>
  <c r="AS34" i="41" s="1"/>
  <c r="AS36" i="39"/>
  <c r="AS36" i="41" s="1"/>
  <c r="AS38" i="39"/>
  <c r="AS38" i="41" s="1"/>
  <c r="AS40" i="39"/>
  <c r="AS40" i="41" s="1"/>
  <c r="AS42" i="39"/>
  <c r="AS42" i="41" s="1"/>
  <c r="AS49" i="39"/>
  <c r="AS14" i="35"/>
  <c r="AS16"/>
  <c r="AS18"/>
  <c r="AS20"/>
  <c r="AS22"/>
  <c r="AS24"/>
  <c r="AS26"/>
  <c r="AS29"/>
  <c r="AS31"/>
  <c r="AS33"/>
  <c r="AS35"/>
  <c r="AS37"/>
  <c r="AS39"/>
  <c r="AS41"/>
  <c r="AS13"/>
  <c r="AS14" i="33"/>
  <c r="AS14" i="36" s="1"/>
  <c r="AS16" i="33"/>
  <c r="AS16" i="36" s="1"/>
  <c r="AS18" i="33"/>
  <c r="AS18" i="36" s="1"/>
  <c r="AS20" i="33"/>
  <c r="AS20" i="36" s="1"/>
  <c r="AS22" i="33"/>
  <c r="AS22" i="36" s="1"/>
  <c r="AS24" i="33"/>
  <c r="AS26"/>
  <c r="AS29"/>
  <c r="AS31"/>
  <c r="AS31" i="36" s="1"/>
  <c r="AS33" i="33"/>
  <c r="AS33" i="36" s="1"/>
  <c r="AS35" i="33"/>
  <c r="AS35" i="36" s="1"/>
  <c r="AS37" i="33"/>
  <c r="AS37" i="36" s="1"/>
  <c r="AS39" i="33"/>
  <c r="AS39" i="36" s="1"/>
  <c r="AS41" i="33"/>
  <c r="AS41" i="36" s="1"/>
  <c r="AS44" i="33"/>
  <c r="AS46"/>
  <c r="AS48"/>
  <c r="AS48" i="36" s="1"/>
  <c r="AS13" i="33"/>
  <c r="AS14" i="24"/>
  <c r="AS16"/>
  <c r="AS16" i="26" s="1"/>
  <c r="AS18" i="24"/>
  <c r="AS18" i="26" s="1"/>
  <c r="AS20" i="24"/>
  <c r="AS22"/>
  <c r="AS24"/>
  <c r="AS26"/>
  <c r="AS26" i="26" s="1"/>
  <c r="AS28" i="24"/>
  <c r="AS28" i="26" s="1"/>
  <c r="AS30" i="24"/>
  <c r="AS30" i="26" s="1"/>
  <c r="AS32" i="24"/>
  <c r="AS34"/>
  <c r="AS34" i="26" s="1"/>
  <c r="AS36" i="24"/>
  <c r="AS38"/>
  <c r="AS40"/>
  <c r="AS40" i="26" s="1"/>
  <c r="AS42" i="24"/>
  <c r="AS42" i="26" s="1"/>
  <c r="AS44" i="24"/>
  <c r="AS13" i="20"/>
  <c r="AS15"/>
  <c r="AS17"/>
  <c r="AS19"/>
  <c r="AS21"/>
  <c r="AS23"/>
  <c r="AS25"/>
  <c r="AS27"/>
  <c r="AS29"/>
  <c r="AS31"/>
  <c r="AS33"/>
  <c r="AS35"/>
  <c r="AS37"/>
  <c r="AS39"/>
  <c r="AS41"/>
  <c r="AS43"/>
  <c r="AS12"/>
  <c r="AS14" i="8"/>
  <c r="AS16"/>
  <c r="AS16" i="19" s="1"/>
  <c r="AS18" i="8"/>
  <c r="AS18" i="19" s="1"/>
  <c r="AS20" i="8"/>
  <c r="AS22"/>
  <c r="AS24"/>
  <c r="AS26"/>
  <c r="AS26" i="19" s="1"/>
  <c r="AS28" i="8"/>
  <c r="AS28" i="19" s="1"/>
  <c r="AS30" i="8"/>
  <c r="AS30" i="19" s="1"/>
  <c r="AS32" i="8"/>
  <c r="AS34"/>
  <c r="AS34" i="19" s="1"/>
  <c r="AS36" i="8"/>
  <c r="AS38"/>
  <c r="AS40"/>
  <c r="AS40" i="19" s="1"/>
  <c r="AS42" i="8"/>
  <c r="AS42" i="19" s="1"/>
  <c r="AS44" i="8"/>
  <c r="AS26" i="20"/>
  <c r="AS32"/>
  <c r="AS36"/>
  <c r="AS40"/>
  <c r="AS44"/>
  <c r="AS15" i="8"/>
  <c r="AS15" i="19" s="1"/>
  <c r="AS17" i="8"/>
  <c r="AS17" i="19" s="1"/>
  <c r="AS21" i="8"/>
  <c r="AS21" i="19" s="1"/>
  <c r="AS25" i="8"/>
  <c r="AS25" i="19" s="1"/>
  <c r="AS31" i="8"/>
  <c r="AS31" i="19" s="1"/>
  <c r="AS35" i="8"/>
  <c r="AS39"/>
  <c r="AS39" i="19" s="1"/>
  <c r="AS43" i="8"/>
  <c r="AS43" i="19" s="1"/>
  <c r="AS15" i="33"/>
  <c r="AS15" i="36" s="1"/>
  <c r="AS17" i="33"/>
  <c r="AS17" i="36" s="1"/>
  <c r="AS19" i="33"/>
  <c r="AS19" i="36" s="1"/>
  <c r="AS21" i="33"/>
  <c r="AS21" i="36" s="1"/>
  <c r="AS23" i="33"/>
  <c r="AS23" i="36" s="1"/>
  <c r="AS25" i="33"/>
  <c r="AS25" i="36" s="1"/>
  <c r="AS27" i="33"/>
  <c r="AS27" i="36" s="1"/>
  <c r="AS30" i="33"/>
  <c r="AS30" i="36" s="1"/>
  <c r="AS32" i="33"/>
  <c r="AS32" i="36" s="1"/>
  <c r="AS34" i="33"/>
  <c r="AS34" i="36" s="1"/>
  <c r="AS36" i="33"/>
  <c r="AS36" i="36" s="1"/>
  <c r="AS38" i="33"/>
  <c r="AS38" i="36" s="1"/>
  <c r="AS40" i="33"/>
  <c r="AS40" i="36" s="1"/>
  <c r="AS42" i="33"/>
  <c r="AS42" i="36" s="1"/>
  <c r="AS45" i="33"/>
  <c r="AS47"/>
  <c r="AS49"/>
  <c r="AW49" s="1"/>
  <c r="AS13" i="24"/>
  <c r="AS13" i="26" s="1"/>
  <c r="AS15" i="24"/>
  <c r="AS15" i="26" s="1"/>
  <c r="AS17" i="24"/>
  <c r="AS17" i="26" s="1"/>
  <c r="AS19" i="24"/>
  <c r="AS21"/>
  <c r="AS21" i="26" s="1"/>
  <c r="AS23" i="24"/>
  <c r="AS23" i="26" s="1"/>
  <c r="AS25" i="24"/>
  <c r="AS25" i="26" s="1"/>
  <c r="AS27" i="24"/>
  <c r="AS29"/>
  <c r="AS29" i="26" s="1"/>
  <c r="AS31" i="24"/>
  <c r="AS31" i="26" s="1"/>
  <c r="AS33" i="24"/>
  <c r="AS35"/>
  <c r="AS37"/>
  <c r="AS37" i="26" s="1"/>
  <c r="AS39" i="24"/>
  <c r="AS39" i="26" s="1"/>
  <c r="AS41" i="24"/>
  <c r="AS41" i="26" s="1"/>
  <c r="AS43" i="24"/>
  <c r="AS43" i="26" s="1"/>
  <c r="AS12" i="24"/>
  <c r="AS14" i="20"/>
  <c r="AS16"/>
  <c r="AS18"/>
  <c r="AS20"/>
  <c r="AS22"/>
  <c r="AS24"/>
  <c r="AS28"/>
  <c r="AS30"/>
  <c r="AS34"/>
  <c r="AS38"/>
  <c r="AS42"/>
  <c r="AS13" i="8"/>
  <c r="AS13" i="19" s="1"/>
  <c r="AS19" i="8"/>
  <c r="AS23"/>
  <c r="AS23" i="19" s="1"/>
  <c r="AS27" i="8"/>
  <c r="AS29"/>
  <c r="AS29" i="19" s="1"/>
  <c r="AS33" i="8"/>
  <c r="AS37"/>
  <c r="AS37" i="19" s="1"/>
  <c r="AS41" i="8"/>
  <c r="AS41" i="19" s="1"/>
  <c r="AS12" i="8"/>
  <c r="B9" i="43"/>
  <c r="B9" i="42"/>
  <c r="CI9" i="3"/>
  <c r="CI8"/>
  <c r="CI53"/>
  <c r="CI49"/>
  <c r="CI35"/>
  <c r="CI27"/>
  <c r="CI23"/>
  <c r="CI17"/>
  <c r="CI13"/>
  <c r="CI56"/>
  <c r="CI50"/>
  <c r="CI40"/>
  <c r="CI38"/>
  <c r="CI30"/>
  <c r="CI28"/>
  <c r="CI20"/>
  <c r="B9" i="41"/>
  <c r="B9" i="39"/>
  <c r="B9" i="36"/>
  <c r="G127" i="40"/>
  <c r="G127" i="38"/>
  <c r="G127" i="37"/>
  <c r="G71" i="40"/>
  <c r="G71" i="37"/>
  <c r="J13" i="39"/>
  <c r="P13"/>
  <c r="X13"/>
  <c r="Z13"/>
  <c r="AF13"/>
  <c r="D14"/>
  <c r="F14"/>
  <c r="J14"/>
  <c r="J14" i="41" s="1"/>
  <c r="L14" i="39"/>
  <c r="P14"/>
  <c r="P14" i="41" s="1"/>
  <c r="V14" i="39"/>
  <c r="X14"/>
  <c r="X14" i="41" s="1"/>
  <c r="Z14" i="39"/>
  <c r="Z14" i="41" s="1"/>
  <c r="AD14" i="39"/>
  <c r="AF14"/>
  <c r="AF14" i="41" s="1"/>
  <c r="D15" i="39"/>
  <c r="D15" i="41" s="1"/>
  <c r="F15" i="39"/>
  <c r="F15" i="41" s="1"/>
  <c r="J15" i="39"/>
  <c r="J15" i="41" s="1"/>
  <c r="P15" i="39"/>
  <c r="P15" i="41" s="1"/>
  <c r="V15" i="39"/>
  <c r="V15" i="41" s="1"/>
  <c r="X15" i="39"/>
  <c r="X15" i="41" s="1"/>
  <c r="Z15" i="39"/>
  <c r="Z15" i="41" s="1"/>
  <c r="AB15" i="39"/>
  <c r="AD15"/>
  <c r="AD15" i="41" s="1"/>
  <c r="AF15" i="39"/>
  <c r="AF15" i="41" s="1"/>
  <c r="J16" i="39"/>
  <c r="J16" i="41" s="1"/>
  <c r="P16" i="39"/>
  <c r="P16" i="41" s="1"/>
  <c r="T16" i="39"/>
  <c r="V16"/>
  <c r="V16" i="41" s="1"/>
  <c r="X16" i="39"/>
  <c r="X16" i="41" s="1"/>
  <c r="AF16" i="39"/>
  <c r="AF16" i="41" s="1"/>
  <c r="D17" i="39"/>
  <c r="D17" i="41" s="1"/>
  <c r="J17" i="39"/>
  <c r="J17" i="41" s="1"/>
  <c r="P17" i="39"/>
  <c r="P17" i="41" s="1"/>
  <c r="X17" i="39"/>
  <c r="X17" i="41" s="1"/>
  <c r="Z17" i="39"/>
  <c r="Z17" i="41" s="1"/>
  <c r="J19" i="39"/>
  <c r="J19" i="41" s="1"/>
  <c r="V19" i="39"/>
  <c r="V19" i="41" s="1"/>
  <c r="X19" i="39"/>
  <c r="X19" i="41" s="1"/>
  <c r="AB19" i="39"/>
  <c r="AD19"/>
  <c r="AD19" i="41" s="1"/>
  <c r="Z20" i="39"/>
  <c r="Z20" i="41" s="1"/>
  <c r="D21" i="39"/>
  <c r="F21"/>
  <c r="J21"/>
  <c r="P21"/>
  <c r="Z21"/>
  <c r="AD21"/>
  <c r="AF21"/>
  <c r="D22"/>
  <c r="D22" i="41" s="1"/>
  <c r="F22" i="39"/>
  <c r="F22" i="41" s="1"/>
  <c r="J22" i="39"/>
  <c r="J22" i="41" s="1"/>
  <c r="P22" i="39"/>
  <c r="P22" i="41" s="1"/>
  <c r="V22" i="39"/>
  <c r="V22" i="41" s="1"/>
  <c r="X22" i="39"/>
  <c r="X22" i="41" s="1"/>
  <c r="AD22" i="39"/>
  <c r="AD22" i="41" s="1"/>
  <c r="AF22" i="39"/>
  <c r="AF22" i="41" s="1"/>
  <c r="D23" i="39"/>
  <c r="D23" i="41" s="1"/>
  <c r="AD23" i="39"/>
  <c r="AD23" i="41" s="1"/>
  <c r="F24" i="39"/>
  <c r="F24" i="41" s="1"/>
  <c r="J24" i="39"/>
  <c r="J24" i="41" s="1"/>
  <c r="V24" i="39"/>
  <c r="V24" i="41" s="1"/>
  <c r="D26" i="39"/>
  <c r="D26" i="41" s="1"/>
  <c r="F26" i="39"/>
  <c r="F26" i="41" s="1"/>
  <c r="J26" i="39"/>
  <c r="J26" i="41" s="1"/>
  <c r="P26" i="39"/>
  <c r="P26" i="41" s="1"/>
  <c r="AD26" i="39"/>
  <c r="AD26" i="41" s="1"/>
  <c r="AF26" i="39"/>
  <c r="AF26" i="41" s="1"/>
  <c r="E30" i="39"/>
  <c r="G30"/>
  <c r="I30"/>
  <c r="M30"/>
  <c r="O30"/>
  <c r="Q30"/>
  <c r="S30"/>
  <c r="U30"/>
  <c r="W30"/>
  <c r="Y30"/>
  <c r="AE30"/>
  <c r="G35"/>
  <c r="G35" i="41" s="1"/>
  <c r="I36" i="39"/>
  <c r="I36" i="41" s="1"/>
  <c r="S36" i="39"/>
  <c r="S36" i="41" s="1"/>
  <c r="G37" i="39"/>
  <c r="G37" i="41" s="1"/>
  <c r="I37" i="39"/>
  <c r="I37" i="41" s="1"/>
  <c r="M37" i="39"/>
  <c r="M37" i="41" s="1"/>
  <c r="O37" i="39"/>
  <c r="O37" i="41" s="1"/>
  <c r="Q37" i="39"/>
  <c r="Q37" i="41" s="1"/>
  <c r="W37" i="39"/>
  <c r="W37" i="41" s="1"/>
  <c r="Y37" i="39"/>
  <c r="Y37" i="41" s="1"/>
  <c r="AE37" i="39"/>
  <c r="AE37" i="41" s="1"/>
  <c r="G38" i="39"/>
  <c r="G38" i="41" s="1"/>
  <c r="I38" i="39"/>
  <c r="I38" i="41" s="1"/>
  <c r="M38" i="39"/>
  <c r="M38" i="41" s="1"/>
  <c r="O38" i="39"/>
  <c r="O38" i="41" s="1"/>
  <c r="Q38" i="39"/>
  <c r="Q38" i="41" s="1"/>
  <c r="S38" i="39"/>
  <c r="S38" i="41" s="1"/>
  <c r="U38" i="39"/>
  <c r="U38" i="41" s="1"/>
  <c r="W38" i="39"/>
  <c r="W38" i="41" s="1"/>
  <c r="AE38" i="39"/>
  <c r="AE38" i="41" s="1"/>
  <c r="I39" i="39"/>
  <c r="I39" i="41" s="1"/>
  <c r="AE39" i="39"/>
  <c r="AE39" i="41" s="1"/>
  <c r="E40" i="39"/>
  <c r="E40" i="41" s="1"/>
  <c r="G40" i="39"/>
  <c r="G40" i="41" s="1"/>
  <c r="I40" i="39"/>
  <c r="I40" i="41" s="1"/>
  <c r="M40" i="39"/>
  <c r="M40" i="41" s="1"/>
  <c r="O40" i="39"/>
  <c r="O40" i="41" s="1"/>
  <c r="Q40" i="39"/>
  <c r="Q40" i="41" s="1"/>
  <c r="S40" i="39"/>
  <c r="S40" i="41" s="1"/>
  <c r="W40" i="39"/>
  <c r="W40" i="41" s="1"/>
  <c r="Y40" i="39"/>
  <c r="Y40" i="41" s="1"/>
  <c r="AE40" i="39"/>
  <c r="AE40" i="41" s="1"/>
  <c r="U41" i="39"/>
  <c r="U41" i="41" s="1"/>
  <c r="E44" i="39"/>
  <c r="Q44"/>
  <c r="W44"/>
  <c r="Y44"/>
  <c r="AC44"/>
  <c r="AE44"/>
  <c r="G45"/>
  <c r="M45"/>
  <c r="O45"/>
  <c r="Q45"/>
  <c r="Q45" i="41" s="1"/>
  <c r="W45" i="39"/>
  <c r="W45" i="41" s="1"/>
  <c r="Y45" i="39"/>
  <c r="Y45" i="41" s="1"/>
  <c r="AA45" i="39"/>
  <c r="AE45"/>
  <c r="AE45" i="41" s="1"/>
  <c r="E46" i="39"/>
  <c r="E46" i="41" s="1"/>
  <c r="G46" i="39"/>
  <c r="G46" i="41" s="1"/>
  <c r="M46" i="39"/>
  <c r="M46" i="41" s="1"/>
  <c r="O46" i="39"/>
  <c r="O46" i="41" s="1"/>
  <c r="Q46" i="39"/>
  <c r="Q46" i="41" s="1"/>
  <c r="W46" i="39"/>
  <c r="W46" i="41" s="1"/>
  <c r="Y46" i="39"/>
  <c r="Y46" i="41" s="1"/>
  <c r="AA46" i="39"/>
  <c r="AA46" i="41" s="1"/>
  <c r="AE46" i="39"/>
  <c r="AE46" i="41" s="1"/>
  <c r="E47" i="39"/>
  <c r="E47" i="41" s="1"/>
  <c r="G47" i="39"/>
  <c r="G47" i="41" s="1"/>
  <c r="M47" i="39"/>
  <c r="M47" i="41" s="1"/>
  <c r="O47" i="39"/>
  <c r="O47" i="41" s="1"/>
  <c r="Q47" i="39"/>
  <c r="Q47" i="41" s="1"/>
  <c r="W47" i="39"/>
  <c r="W47" i="41" s="1"/>
  <c r="Y47" i="39"/>
  <c r="Y47" i="41" s="1"/>
  <c r="AA47" i="39"/>
  <c r="AA47" i="41" s="1"/>
  <c r="AE47" i="39"/>
  <c r="AE47" i="41" s="1"/>
  <c r="G48" i="39"/>
  <c r="G48" i="41" s="1"/>
  <c r="E49" i="39"/>
  <c r="E61" s="1"/>
  <c r="G49"/>
  <c r="G61" s="1"/>
  <c r="I49"/>
  <c r="I61" s="1"/>
  <c r="K49"/>
  <c r="K61" s="1"/>
  <c r="M49"/>
  <c r="M61" s="1"/>
  <c r="O49"/>
  <c r="O61" s="1"/>
  <c r="Q49"/>
  <c r="Q61" s="1"/>
  <c r="S49"/>
  <c r="S61" s="1"/>
  <c r="U49"/>
  <c r="U61" s="1"/>
  <c r="W49"/>
  <c r="W61" s="1"/>
  <c r="Y49"/>
  <c r="Y61" s="1"/>
  <c r="AA49"/>
  <c r="AA61" s="1"/>
  <c r="AC49"/>
  <c r="AC61" s="1"/>
  <c r="AE49"/>
  <c r="AE61" s="1"/>
  <c r="C22"/>
  <c r="C22" i="41" s="1"/>
  <c r="C30" i="39"/>
  <c r="C40"/>
  <c r="C40" i="41" s="1"/>
  <c r="G13" i="39"/>
  <c r="M13"/>
  <c r="Q13"/>
  <c r="U13"/>
  <c r="W13"/>
  <c r="Y13"/>
  <c r="AE13"/>
  <c r="G14"/>
  <c r="G14" i="41" s="1"/>
  <c r="I14" i="39"/>
  <c r="M14"/>
  <c r="M14" i="41" s="1"/>
  <c r="O14" i="39"/>
  <c r="Q14"/>
  <c r="Q14" i="41" s="1"/>
  <c r="U14" i="39"/>
  <c r="U14" i="41" s="1"/>
  <c r="W14" i="39"/>
  <c r="W14" i="41" s="1"/>
  <c r="Y14" i="39"/>
  <c r="Y14" i="41" s="1"/>
  <c r="AE14" i="39"/>
  <c r="AE14" i="41" s="1"/>
  <c r="G15" i="39"/>
  <c r="G15" i="41" s="1"/>
  <c r="M15" i="39"/>
  <c r="M15" i="41" s="1"/>
  <c r="O15" i="39"/>
  <c r="O15" i="41" s="1"/>
  <c r="Q15" i="39"/>
  <c r="Q15" i="41" s="1"/>
  <c r="W15" i="39"/>
  <c r="W15" i="41" s="1"/>
  <c r="Y15" i="39"/>
  <c r="Y15" i="41" s="1"/>
  <c r="AA15" i="39"/>
  <c r="AE15"/>
  <c r="AE15" i="41" s="1"/>
  <c r="G16" i="39"/>
  <c r="G16" i="41" s="1"/>
  <c r="M16" i="39"/>
  <c r="M16" i="41" s="1"/>
  <c r="Q16" i="39"/>
  <c r="Q16" i="41" s="1"/>
  <c r="U16" i="39"/>
  <c r="U16" i="41" s="1"/>
  <c r="W16" i="39"/>
  <c r="W16" i="41" s="1"/>
  <c r="Y16" i="39"/>
  <c r="Y16" i="41" s="1"/>
  <c r="AE16" i="39"/>
  <c r="AE16" i="41" s="1"/>
  <c r="G17" i="39"/>
  <c r="G17" i="41" s="1"/>
  <c r="M17" i="39"/>
  <c r="M17" i="41" s="1"/>
  <c r="O17" i="39"/>
  <c r="O17" i="41" s="1"/>
  <c r="Q17" i="39"/>
  <c r="Q17" i="41" s="1"/>
  <c r="W17" i="39"/>
  <c r="W17" i="41" s="1"/>
  <c r="Y17" i="39"/>
  <c r="Y17" i="41" s="1"/>
  <c r="AA17" i="39"/>
  <c r="AA17" i="41" s="1"/>
  <c r="AE17" i="39"/>
  <c r="AE17" i="41" s="1"/>
  <c r="M19" i="39"/>
  <c r="M19" i="41" s="1"/>
  <c r="O19" i="39"/>
  <c r="O19" i="41" s="1"/>
  <c r="Q19" i="39"/>
  <c r="Q19" i="41" s="1"/>
  <c r="U19" i="39"/>
  <c r="U19" i="41" s="1"/>
  <c r="AA19" i="39"/>
  <c r="AE19"/>
  <c r="AE19" i="41" s="1"/>
  <c r="G20" i="39"/>
  <c r="G20" i="41" s="1"/>
  <c r="I20" i="39"/>
  <c r="I20" i="41" s="1"/>
  <c r="O20" i="39"/>
  <c r="O20" i="41" s="1"/>
  <c r="Q20" i="39"/>
  <c r="Q20" i="41" s="1"/>
  <c r="S20" i="39"/>
  <c r="G21"/>
  <c r="I21"/>
  <c r="I54" i="41" s="1"/>
  <c r="K21" i="39"/>
  <c r="M21"/>
  <c r="O21"/>
  <c r="Q21"/>
  <c r="W21"/>
  <c r="Y21"/>
  <c r="AE21"/>
  <c r="E22"/>
  <c r="G22"/>
  <c r="G22" i="41" s="1"/>
  <c r="I22" i="39"/>
  <c r="I22" i="41" s="1"/>
  <c r="M22" i="39"/>
  <c r="M22" i="41" s="1"/>
  <c r="O22" i="39"/>
  <c r="O22" i="41" s="1"/>
  <c r="Q22" i="39"/>
  <c r="Q22" i="41" s="1"/>
  <c r="W22" i="39"/>
  <c r="W22" i="41" s="1"/>
  <c r="Y22" i="39"/>
  <c r="Y22" i="41" s="1"/>
  <c r="AE22" i="39"/>
  <c r="AE22" i="41" s="1"/>
  <c r="M23" i="39"/>
  <c r="M23" i="41" s="1"/>
  <c r="G24" i="39"/>
  <c r="G24" i="41" s="1"/>
  <c r="I24" i="39"/>
  <c r="I24" i="41" s="1"/>
  <c r="M24" i="39"/>
  <c r="M24" i="41" s="1"/>
  <c r="O24" i="39"/>
  <c r="O24" i="41" s="1"/>
  <c r="Q24" i="39"/>
  <c r="Q24" i="41" s="1"/>
  <c r="AE24" i="39"/>
  <c r="AE24" i="41" s="1"/>
  <c r="G26" i="39"/>
  <c r="G26" i="41" s="1"/>
  <c r="M26" i="39"/>
  <c r="M26" i="41" s="1"/>
  <c r="O26" i="39"/>
  <c r="O26" i="41" s="1"/>
  <c r="Q26" i="39"/>
  <c r="Q26" i="41" s="1"/>
  <c r="W26" i="39"/>
  <c r="W26" i="41" s="1"/>
  <c r="AA26" i="39"/>
  <c r="AA26" i="41" s="1"/>
  <c r="AE26" i="39"/>
  <c r="AE26" i="41" s="1"/>
  <c r="J29" i="39"/>
  <c r="T29"/>
  <c r="D30"/>
  <c r="F30"/>
  <c r="H30"/>
  <c r="P30"/>
  <c r="T30"/>
  <c r="T30" i="41" s="1"/>
  <c r="V30" i="39"/>
  <c r="X30"/>
  <c r="Z30"/>
  <c r="AB30"/>
  <c r="AD30"/>
  <c r="AF30"/>
  <c r="X31"/>
  <c r="X31" i="41" s="1"/>
  <c r="X32" i="39"/>
  <c r="X32" i="41" s="1"/>
  <c r="Z32" i="39"/>
  <c r="Z32" i="41" s="1"/>
  <c r="X35" i="39"/>
  <c r="X35" i="41" s="1"/>
  <c r="AD35" i="39"/>
  <c r="AD35" i="41" s="1"/>
  <c r="D37" i="39"/>
  <c r="D37" i="41" s="1"/>
  <c r="F37" i="39"/>
  <c r="F37" i="41" s="1"/>
  <c r="H37" i="39"/>
  <c r="J37"/>
  <c r="J37" i="41" s="1"/>
  <c r="P37" i="39"/>
  <c r="P37" i="41" s="1"/>
  <c r="T37" i="39"/>
  <c r="V37"/>
  <c r="AB37"/>
  <c r="AD37"/>
  <c r="AD37" i="41" s="1"/>
  <c r="AF37" i="39"/>
  <c r="AF37" i="41" s="1"/>
  <c r="D38" i="39"/>
  <c r="D38" i="41" s="1"/>
  <c r="F38" i="39"/>
  <c r="F38" i="41" s="1"/>
  <c r="J38" i="39"/>
  <c r="J38" i="41" s="1"/>
  <c r="P38" i="39"/>
  <c r="P38" i="41" s="1"/>
  <c r="V38" i="39"/>
  <c r="V38" i="41" s="1"/>
  <c r="AD38" i="39"/>
  <c r="AD38" i="41" s="1"/>
  <c r="AF38" i="39"/>
  <c r="AF38" i="41" s="1"/>
  <c r="AD39" i="39"/>
  <c r="AD39" i="41" s="1"/>
  <c r="D40" i="39"/>
  <c r="D40" i="41" s="1"/>
  <c r="F40" i="39"/>
  <c r="F40" i="41" s="1"/>
  <c r="J40" i="39"/>
  <c r="J40" i="41" s="1"/>
  <c r="L40" i="39"/>
  <c r="P40"/>
  <c r="P40" i="41" s="1"/>
  <c r="R40" i="39"/>
  <c r="T40"/>
  <c r="T40" i="41" s="1"/>
  <c r="V40" i="39"/>
  <c r="V40" i="41" s="1"/>
  <c r="X40" i="39"/>
  <c r="X40" i="41" s="1"/>
  <c r="Z40" i="39"/>
  <c r="Z40" i="41" s="1"/>
  <c r="AB40" i="39"/>
  <c r="AB40" i="41" s="1"/>
  <c r="AD40" i="39"/>
  <c r="AD40" i="41" s="1"/>
  <c r="AF40" i="39"/>
  <c r="AF40" i="41" s="1"/>
  <c r="X42" i="39"/>
  <c r="X42" i="41" s="1"/>
  <c r="D44" i="39"/>
  <c r="H44"/>
  <c r="J44"/>
  <c r="P44"/>
  <c r="AB44"/>
  <c r="AF44"/>
  <c r="J45"/>
  <c r="J45" i="41" s="1"/>
  <c r="L45" i="39"/>
  <c r="N45"/>
  <c r="P45"/>
  <c r="P45" i="41" s="1"/>
  <c r="Z45" i="39"/>
  <c r="AB45"/>
  <c r="AB45" i="41" s="1"/>
  <c r="AF45" i="39"/>
  <c r="AF45" i="41" s="1"/>
  <c r="J46" i="39"/>
  <c r="J46" i="41" s="1"/>
  <c r="L46" i="39"/>
  <c r="L46" i="41" s="1"/>
  <c r="N46" i="39"/>
  <c r="N46" i="41" s="1"/>
  <c r="P46" i="39"/>
  <c r="P46" i="41" s="1"/>
  <c r="Z46" i="39"/>
  <c r="Z46" i="41" s="1"/>
  <c r="AB46" i="39"/>
  <c r="AB46" i="41" s="1"/>
  <c r="J47" i="39"/>
  <c r="J47" i="41" s="1"/>
  <c r="L47" i="39"/>
  <c r="L47" i="41" s="1"/>
  <c r="N47" i="39"/>
  <c r="N47" i="41" s="1"/>
  <c r="P47" i="39"/>
  <c r="P47" i="41" s="1"/>
  <c r="Z47" i="39"/>
  <c r="Z47" i="41" s="1"/>
  <c r="AB47" i="39"/>
  <c r="AB47" i="41" s="1"/>
  <c r="D49" i="39"/>
  <c r="D61" s="1"/>
  <c r="F49"/>
  <c r="F61" s="1"/>
  <c r="H49"/>
  <c r="H61" s="1"/>
  <c r="J49"/>
  <c r="J61" s="1"/>
  <c r="L49"/>
  <c r="L61" s="1"/>
  <c r="N49"/>
  <c r="N61" s="1"/>
  <c r="P49"/>
  <c r="P61" s="1"/>
  <c r="R49"/>
  <c r="R61" s="1"/>
  <c r="T49"/>
  <c r="T61" s="1"/>
  <c r="V49"/>
  <c r="V61" s="1"/>
  <c r="X49"/>
  <c r="X61" s="1"/>
  <c r="Z49"/>
  <c r="Z61" s="1"/>
  <c r="AB49"/>
  <c r="AB61" s="1"/>
  <c r="AD49"/>
  <c r="AD61" s="1"/>
  <c r="AF49"/>
  <c r="AF61" s="1"/>
  <c r="C21"/>
  <c r="C54" i="41" s="1"/>
  <c r="C49" i="39"/>
  <c r="C61" s="1"/>
  <c r="AQ16"/>
  <c r="AQ22"/>
  <c r="AQ26"/>
  <c r="P113" s="1"/>
  <c r="AQ31"/>
  <c r="AQ37"/>
  <c r="AQ41"/>
  <c r="AQ46"/>
  <c r="AH113" s="1"/>
  <c r="AQ13"/>
  <c r="C113" s="1"/>
  <c r="AQ17"/>
  <c r="AQ21"/>
  <c r="K113" s="1"/>
  <c r="AQ30"/>
  <c r="AQ36"/>
  <c r="AQ40"/>
  <c r="AQ45"/>
  <c r="AG113" s="1"/>
  <c r="AQ49"/>
  <c r="AQ14"/>
  <c r="AQ20"/>
  <c r="AQ24"/>
  <c r="N113" s="1"/>
  <c r="AQ29"/>
  <c r="R113" s="1"/>
  <c r="AQ35"/>
  <c r="AQ39"/>
  <c r="AQ44"/>
  <c r="AF113" s="1"/>
  <c r="AQ48"/>
  <c r="AQ15"/>
  <c r="AQ19"/>
  <c r="AQ23"/>
  <c r="AQ32"/>
  <c r="AQ38"/>
  <c r="AQ42"/>
  <c r="AQ47"/>
  <c r="AI113" s="1"/>
  <c r="B9" i="35"/>
  <c r="B9" i="33"/>
  <c r="B9" i="32"/>
  <c r="AT18" i="35"/>
  <c r="AT33"/>
  <c r="J13"/>
  <c r="P13"/>
  <c r="X13"/>
  <c r="Z13"/>
  <c r="AF13"/>
  <c r="D14"/>
  <c r="F14"/>
  <c r="J14"/>
  <c r="L14"/>
  <c r="P14"/>
  <c r="V14"/>
  <c r="X14"/>
  <c r="Z14"/>
  <c r="AD14"/>
  <c r="AF14"/>
  <c r="D15"/>
  <c r="F15"/>
  <c r="J15"/>
  <c r="P15"/>
  <c r="V15"/>
  <c r="X15"/>
  <c r="Z15"/>
  <c r="AB15"/>
  <c r="AD15"/>
  <c r="AF15"/>
  <c r="J16"/>
  <c r="P16"/>
  <c r="T16"/>
  <c r="V16"/>
  <c r="X16"/>
  <c r="AF16"/>
  <c r="D17"/>
  <c r="J17"/>
  <c r="P17"/>
  <c r="X17"/>
  <c r="Z17"/>
  <c r="J19"/>
  <c r="V19"/>
  <c r="X19"/>
  <c r="AB19"/>
  <c r="AD19"/>
  <c r="Z20"/>
  <c r="D21"/>
  <c r="F21"/>
  <c r="J21"/>
  <c r="P21"/>
  <c r="Z21"/>
  <c r="Z54" s="1"/>
  <c r="AD21"/>
  <c r="AF21"/>
  <c r="D22"/>
  <c r="F22"/>
  <c r="J22"/>
  <c r="P22"/>
  <c r="V22"/>
  <c r="X22"/>
  <c r="AD22"/>
  <c r="AF22"/>
  <c r="D23"/>
  <c r="AD23"/>
  <c r="F24"/>
  <c r="J24"/>
  <c r="V24"/>
  <c r="D26"/>
  <c r="F26"/>
  <c r="J26"/>
  <c r="P26"/>
  <c r="AD26"/>
  <c r="AF26"/>
  <c r="J29"/>
  <c r="T29"/>
  <c r="D30"/>
  <c r="F30"/>
  <c r="H30"/>
  <c r="P30"/>
  <c r="T30"/>
  <c r="V30"/>
  <c r="X30"/>
  <c r="Z30"/>
  <c r="AB30"/>
  <c r="AD30"/>
  <c r="AF30"/>
  <c r="X31"/>
  <c r="X32"/>
  <c r="Z32"/>
  <c r="X35"/>
  <c r="AD35"/>
  <c r="D37"/>
  <c r="F37"/>
  <c r="H37"/>
  <c r="H54" s="1"/>
  <c r="J37"/>
  <c r="P37"/>
  <c r="T37"/>
  <c r="T54" s="1"/>
  <c r="V37"/>
  <c r="V54" s="1"/>
  <c r="AB37"/>
  <c r="AD37"/>
  <c r="AF37"/>
  <c r="D38"/>
  <c r="F38"/>
  <c r="J38"/>
  <c r="P38"/>
  <c r="V38"/>
  <c r="AD38"/>
  <c r="AF38"/>
  <c r="AD39"/>
  <c r="D40"/>
  <c r="F40"/>
  <c r="J40"/>
  <c r="L40"/>
  <c r="P40"/>
  <c r="R40"/>
  <c r="T40"/>
  <c r="V40"/>
  <c r="X40"/>
  <c r="Z40"/>
  <c r="AB40"/>
  <c r="AD40"/>
  <c r="AF40"/>
  <c r="X42"/>
  <c r="D44"/>
  <c r="D53" s="1"/>
  <c r="H44"/>
  <c r="H53" s="1"/>
  <c r="J44"/>
  <c r="P44"/>
  <c r="AB44"/>
  <c r="AF44"/>
  <c r="J45"/>
  <c r="L45"/>
  <c r="N45"/>
  <c r="P45"/>
  <c r="Z45"/>
  <c r="AB45"/>
  <c r="AF45"/>
  <c r="J46"/>
  <c r="L46"/>
  <c r="N46"/>
  <c r="P46"/>
  <c r="Z46"/>
  <c r="AB46"/>
  <c r="J47"/>
  <c r="L47"/>
  <c r="N47"/>
  <c r="P47"/>
  <c r="Z47"/>
  <c r="AB47"/>
  <c r="D49"/>
  <c r="D61" s="1"/>
  <c r="F49"/>
  <c r="F61" s="1"/>
  <c r="H49"/>
  <c r="H61" s="1"/>
  <c r="J49"/>
  <c r="J61" s="1"/>
  <c r="L49"/>
  <c r="L61" s="1"/>
  <c r="N49"/>
  <c r="N61" s="1"/>
  <c r="P49"/>
  <c r="P61" s="1"/>
  <c r="R49"/>
  <c r="R61" s="1"/>
  <c r="T49"/>
  <c r="T61" s="1"/>
  <c r="V49"/>
  <c r="V61" s="1"/>
  <c r="X49"/>
  <c r="X61" s="1"/>
  <c r="Z49"/>
  <c r="Z61" s="1"/>
  <c r="AB49"/>
  <c r="AB61" s="1"/>
  <c r="AD49"/>
  <c r="AD61" s="1"/>
  <c r="AF49"/>
  <c r="AF61" s="1"/>
  <c r="C22"/>
  <c r="G13"/>
  <c r="M13"/>
  <c r="Q13"/>
  <c r="U13"/>
  <c r="W13"/>
  <c r="Y13"/>
  <c r="AE13"/>
  <c r="AQ13"/>
  <c r="G14"/>
  <c r="I14"/>
  <c r="M14"/>
  <c r="O14"/>
  <c r="Q14"/>
  <c r="U14"/>
  <c r="W14"/>
  <c r="Y14"/>
  <c r="AE14"/>
  <c r="AQ14"/>
  <c r="G15"/>
  <c r="M15"/>
  <c r="O15"/>
  <c r="Q15"/>
  <c r="W15"/>
  <c r="Y15"/>
  <c r="AA15"/>
  <c r="AE15"/>
  <c r="AQ15"/>
  <c r="G16"/>
  <c r="M16"/>
  <c r="Q16"/>
  <c r="U16"/>
  <c r="W16"/>
  <c r="Y16"/>
  <c r="AE16"/>
  <c r="AQ16"/>
  <c r="G17"/>
  <c r="M17"/>
  <c r="O17"/>
  <c r="Q17"/>
  <c r="W17"/>
  <c r="Y17"/>
  <c r="AA17"/>
  <c r="M19"/>
  <c r="O19"/>
  <c r="Q19"/>
  <c r="U19"/>
  <c r="AA19"/>
  <c r="AA55" s="1"/>
  <c r="AE19"/>
  <c r="AQ19"/>
  <c r="G20"/>
  <c r="I20"/>
  <c r="O20"/>
  <c r="Q20"/>
  <c r="S20"/>
  <c r="K21"/>
  <c r="M21"/>
  <c r="O21"/>
  <c r="AQ21"/>
  <c r="G22"/>
  <c r="I22"/>
  <c r="Q22"/>
  <c r="Y22"/>
  <c r="AQ22"/>
  <c r="AQ23"/>
  <c r="M24"/>
  <c r="O24"/>
  <c r="Q24"/>
  <c r="M26"/>
  <c r="O26"/>
  <c r="AE26"/>
  <c r="E30"/>
  <c r="I30"/>
  <c r="M30"/>
  <c r="O30"/>
  <c r="U30"/>
  <c r="Y30"/>
  <c r="AQ30"/>
  <c r="I37"/>
  <c r="Q37"/>
  <c r="W37"/>
  <c r="Y37"/>
  <c r="AE37"/>
  <c r="M38"/>
  <c r="O38"/>
  <c r="W38"/>
  <c r="AQ38"/>
  <c r="I39"/>
  <c r="E40"/>
  <c r="Q40"/>
  <c r="Y40"/>
  <c r="AQ40"/>
  <c r="U41"/>
  <c r="AQ41"/>
  <c r="E44"/>
  <c r="AC44"/>
  <c r="AC53" s="1"/>
  <c r="AE44"/>
  <c r="O45"/>
  <c r="AA45"/>
  <c r="AQ45"/>
  <c r="E46"/>
  <c r="G46"/>
  <c r="M46"/>
  <c r="Q46"/>
  <c r="W46"/>
  <c r="Y46"/>
  <c r="AE46"/>
  <c r="AQ46"/>
  <c r="E47"/>
  <c r="G47"/>
  <c r="M47"/>
  <c r="Q47"/>
  <c r="W47"/>
  <c r="Y47"/>
  <c r="AE47"/>
  <c r="AQ47"/>
  <c r="G48"/>
  <c r="AQ48"/>
  <c r="G49"/>
  <c r="G61" s="1"/>
  <c r="K49"/>
  <c r="K61" s="1"/>
  <c r="O49"/>
  <c r="O61" s="1"/>
  <c r="S49"/>
  <c r="S61" s="1"/>
  <c r="W49"/>
  <c r="W61" s="1"/>
  <c r="AA49"/>
  <c r="AA61" s="1"/>
  <c r="AE49"/>
  <c r="AE61" s="1"/>
  <c r="C30"/>
  <c r="C40"/>
  <c r="C49"/>
  <c r="C61" s="1"/>
  <c r="G45"/>
  <c r="M45"/>
  <c r="Q45"/>
  <c r="Y45"/>
  <c r="AE45"/>
  <c r="O46"/>
  <c r="AA47"/>
  <c r="E49"/>
  <c r="E61" s="1"/>
  <c r="M49"/>
  <c r="M61" s="1"/>
  <c r="U49"/>
  <c r="U61" s="1"/>
  <c r="AC49"/>
  <c r="AC61" s="1"/>
  <c r="AQ49"/>
  <c r="AE17"/>
  <c r="AQ17"/>
  <c r="AQ20"/>
  <c r="G21"/>
  <c r="I21"/>
  <c r="I54" s="1"/>
  <c r="Q21"/>
  <c r="Q54" s="1"/>
  <c r="W21"/>
  <c r="W54" s="1"/>
  <c r="Y21"/>
  <c r="Y54" s="1"/>
  <c r="AE21"/>
  <c r="AE54" s="1"/>
  <c r="E22"/>
  <c r="E51" s="1"/>
  <c r="M22"/>
  <c r="O22"/>
  <c r="W22"/>
  <c r="AE22"/>
  <c r="M23"/>
  <c r="G24"/>
  <c r="I24"/>
  <c r="AE24"/>
  <c r="AQ24"/>
  <c r="G26"/>
  <c r="Q26"/>
  <c r="W26"/>
  <c r="AA26"/>
  <c r="AQ26"/>
  <c r="AQ29"/>
  <c r="G30"/>
  <c r="Q30"/>
  <c r="S30"/>
  <c r="W30"/>
  <c r="AE30"/>
  <c r="AQ31"/>
  <c r="AQ32"/>
  <c r="G35"/>
  <c r="AQ35"/>
  <c r="I36"/>
  <c r="S36"/>
  <c r="AQ36"/>
  <c r="G37"/>
  <c r="M37"/>
  <c r="O37"/>
  <c r="AQ37"/>
  <c r="G38"/>
  <c r="I38"/>
  <c r="Q38"/>
  <c r="S38"/>
  <c r="U38"/>
  <c r="AE38"/>
  <c r="AE39"/>
  <c r="AQ39"/>
  <c r="G40"/>
  <c r="I40"/>
  <c r="M40"/>
  <c r="O40"/>
  <c r="S40"/>
  <c r="W40"/>
  <c r="AE40"/>
  <c r="AQ42"/>
  <c r="Q44"/>
  <c r="W44"/>
  <c r="Y44"/>
  <c r="Y53" s="1"/>
  <c r="AQ44"/>
  <c r="W45"/>
  <c r="AA46"/>
  <c r="O47"/>
  <c r="I49"/>
  <c r="I61" s="1"/>
  <c r="Q49"/>
  <c r="Q61" s="1"/>
  <c r="Y49"/>
  <c r="Y61" s="1"/>
  <c r="C21"/>
  <c r="G13" i="33"/>
  <c r="M13"/>
  <c r="Q13"/>
  <c r="U13"/>
  <c r="W13"/>
  <c r="Y13"/>
  <c r="AE13"/>
  <c r="AQ13"/>
  <c r="G14"/>
  <c r="G14" i="36" s="1"/>
  <c r="I14" i="33"/>
  <c r="M14"/>
  <c r="M14" i="36" s="1"/>
  <c r="O14" i="33"/>
  <c r="Q14"/>
  <c r="Q14" i="36" s="1"/>
  <c r="U14" i="33"/>
  <c r="U14" i="36" s="1"/>
  <c r="W14" i="33"/>
  <c r="W14" i="36" s="1"/>
  <c r="Y14" i="33"/>
  <c r="Y14" i="36" s="1"/>
  <c r="AE14" i="33"/>
  <c r="AE14" i="36" s="1"/>
  <c r="AQ14" i="33"/>
  <c r="AQ14" i="36" s="1"/>
  <c r="D113" s="1"/>
  <c r="G15" i="33"/>
  <c r="G15" i="36" s="1"/>
  <c r="M15" i="33"/>
  <c r="M15" i="36" s="1"/>
  <c r="O15" i="33"/>
  <c r="O15" i="36" s="1"/>
  <c r="Q15" i="33"/>
  <c r="Q15" i="36" s="1"/>
  <c r="W15" i="33"/>
  <c r="W15" i="36" s="1"/>
  <c r="Y15" i="33"/>
  <c r="Y15" i="36" s="1"/>
  <c r="AA15" i="33"/>
  <c r="AE15"/>
  <c r="AE15" i="36" s="1"/>
  <c r="AQ15" i="33"/>
  <c r="AQ15" i="36" s="1"/>
  <c r="E113" s="1"/>
  <c r="G16" i="33"/>
  <c r="G16" i="36" s="1"/>
  <c r="M16" i="33"/>
  <c r="M16" i="36" s="1"/>
  <c r="Q16" i="33"/>
  <c r="Q16" i="36" s="1"/>
  <c r="U16" i="33"/>
  <c r="U16" i="36" s="1"/>
  <c r="W16" i="33"/>
  <c r="W16" i="36" s="1"/>
  <c r="Y16" i="33"/>
  <c r="Y16" i="36" s="1"/>
  <c r="AE16" i="33"/>
  <c r="AE16" i="36" s="1"/>
  <c r="AQ16" i="33"/>
  <c r="AQ16" i="36" s="1"/>
  <c r="F113" s="1"/>
  <c r="G17" i="33"/>
  <c r="G17" i="36" s="1"/>
  <c r="M17" i="33"/>
  <c r="M17" i="36" s="1"/>
  <c r="O17" i="33"/>
  <c r="O17" i="36" s="1"/>
  <c r="Q17" i="33"/>
  <c r="Q17" i="36" s="1"/>
  <c r="W17" i="33"/>
  <c r="W17" i="36" s="1"/>
  <c r="Y17" i="33"/>
  <c r="Y17" i="36" s="1"/>
  <c r="AA17" i="33"/>
  <c r="AA17" i="36" s="1"/>
  <c r="AE17" i="33"/>
  <c r="AE17" i="36" s="1"/>
  <c r="AQ17" i="33"/>
  <c r="AQ17" i="36" s="1"/>
  <c r="G113" s="1"/>
  <c r="M19" i="33"/>
  <c r="M19" i="36" s="1"/>
  <c r="O19" i="33"/>
  <c r="O19" i="36" s="1"/>
  <c r="Q19" i="33"/>
  <c r="Q19" i="36" s="1"/>
  <c r="U19" i="33"/>
  <c r="U19" i="36" s="1"/>
  <c r="AA19" i="33"/>
  <c r="AE19"/>
  <c r="AE19" i="36" s="1"/>
  <c r="AQ19" i="33"/>
  <c r="AQ19" i="36" s="1"/>
  <c r="I113" s="1"/>
  <c r="G20" i="33"/>
  <c r="G20" i="36" s="1"/>
  <c r="I20" i="33"/>
  <c r="I20" i="36" s="1"/>
  <c r="O20" i="33"/>
  <c r="O20" i="36" s="1"/>
  <c r="Q20" i="33"/>
  <c r="Q20" i="36" s="1"/>
  <c r="S20" i="33"/>
  <c r="AQ20"/>
  <c r="AQ20" i="36" s="1"/>
  <c r="J113" s="1"/>
  <c r="G21" i="33"/>
  <c r="G21" i="36" s="1"/>
  <c r="I21" i="33"/>
  <c r="I21" i="36" s="1"/>
  <c r="K21" i="33"/>
  <c r="M21"/>
  <c r="M21" i="36" s="1"/>
  <c r="O21" i="33"/>
  <c r="O21" i="36" s="1"/>
  <c r="Q21" i="33"/>
  <c r="Q21" i="36" s="1"/>
  <c r="W21" i="33"/>
  <c r="W21" i="36" s="1"/>
  <c r="Y21" i="33"/>
  <c r="Y21" i="36" s="1"/>
  <c r="AE21" i="33"/>
  <c r="AE21" i="36" s="1"/>
  <c r="AQ21" i="33"/>
  <c r="AQ21" i="36" s="1"/>
  <c r="K113" s="1"/>
  <c r="E22" i="33"/>
  <c r="G22"/>
  <c r="G22" i="36" s="1"/>
  <c r="I22" i="33"/>
  <c r="I22" i="36" s="1"/>
  <c r="M22" i="33"/>
  <c r="M22" i="36" s="1"/>
  <c r="O22" i="33"/>
  <c r="O22" i="36" s="1"/>
  <c r="Q22" i="33"/>
  <c r="Q22" i="36" s="1"/>
  <c r="W22" i="33"/>
  <c r="W22" i="36" s="1"/>
  <c r="Y22" i="33"/>
  <c r="Y22" i="36" s="1"/>
  <c r="AE22" i="33"/>
  <c r="AE22" i="36" s="1"/>
  <c r="AQ22" i="33"/>
  <c r="AQ22" i="36" s="1"/>
  <c r="L113" s="1"/>
  <c r="M23" i="33"/>
  <c r="M23" i="36" s="1"/>
  <c r="AQ23" i="33"/>
  <c r="AQ23" i="36" s="1"/>
  <c r="M113" s="1"/>
  <c r="G24" i="33"/>
  <c r="G24" i="36" s="1"/>
  <c r="I24" i="33"/>
  <c r="I24" i="36" s="1"/>
  <c r="M24" i="33"/>
  <c r="M24" i="36" s="1"/>
  <c r="O24" i="33"/>
  <c r="O24" i="36" s="1"/>
  <c r="Q24" i="33"/>
  <c r="Q24" i="36" s="1"/>
  <c r="AE24" i="33"/>
  <c r="AE24" i="36" s="1"/>
  <c r="AQ24" i="33"/>
  <c r="G26"/>
  <c r="G26" i="36" s="1"/>
  <c r="M26" i="33"/>
  <c r="M26" i="36" s="1"/>
  <c r="O26" i="33"/>
  <c r="O26" i="36" s="1"/>
  <c r="Q26" i="33"/>
  <c r="Q26" i="36" s="1"/>
  <c r="W26" i="33"/>
  <c r="W26" i="36" s="1"/>
  <c r="AA26" i="33"/>
  <c r="AA26" i="36" s="1"/>
  <c r="AE26" i="33"/>
  <c r="AE26" i="36" s="1"/>
  <c r="AQ26" i="33"/>
  <c r="AQ29"/>
  <c r="E30"/>
  <c r="G30"/>
  <c r="I30"/>
  <c r="M30"/>
  <c r="O30"/>
  <c r="Q30"/>
  <c r="S30"/>
  <c r="U30"/>
  <c r="W30"/>
  <c r="Y30"/>
  <c r="AE30"/>
  <c r="AQ30"/>
  <c r="AQ30" i="36" s="1"/>
  <c r="S113" s="1"/>
  <c r="AQ31" i="33"/>
  <c r="AQ31" i="36" s="1"/>
  <c r="T113" s="1"/>
  <c r="AQ32" i="33"/>
  <c r="AQ32" i="36" s="1"/>
  <c r="U113" s="1"/>
  <c r="G35" i="33"/>
  <c r="G35" i="36" s="1"/>
  <c r="AQ35" i="33"/>
  <c r="AQ35" i="36" s="1"/>
  <c r="X113" s="1"/>
  <c r="I36" i="33"/>
  <c r="I36" i="36" s="1"/>
  <c r="S36" i="33"/>
  <c r="S36" i="36" s="1"/>
  <c r="AQ36" i="33"/>
  <c r="AQ36" i="36" s="1"/>
  <c r="Y113" s="1"/>
  <c r="G37" i="33"/>
  <c r="G37" i="36" s="1"/>
  <c r="I37" i="33"/>
  <c r="I37" i="36" s="1"/>
  <c r="M37" i="33"/>
  <c r="M37" i="36" s="1"/>
  <c r="O37" i="33"/>
  <c r="O37" i="36" s="1"/>
  <c r="Q37" i="33"/>
  <c r="Q37" i="36" s="1"/>
  <c r="W37" i="33"/>
  <c r="W37" i="36" s="1"/>
  <c r="Y37" i="33"/>
  <c r="Y37" i="36" s="1"/>
  <c r="AE37" i="33"/>
  <c r="AE37" i="36" s="1"/>
  <c r="AQ37" i="33"/>
  <c r="AQ37" i="36" s="1"/>
  <c r="Z113" s="1"/>
  <c r="G38" i="33"/>
  <c r="G38" i="36" s="1"/>
  <c r="I38" i="33"/>
  <c r="I38" i="36" s="1"/>
  <c r="M38" i="33"/>
  <c r="M38" i="36" s="1"/>
  <c r="O38" i="33"/>
  <c r="O38" i="36" s="1"/>
  <c r="Q38" i="33"/>
  <c r="Q38" i="36" s="1"/>
  <c r="S38" i="33"/>
  <c r="S38" i="36" s="1"/>
  <c r="U38" i="33"/>
  <c r="U38" i="36" s="1"/>
  <c r="W38" i="33"/>
  <c r="W38" i="36" s="1"/>
  <c r="AE38" i="33"/>
  <c r="AE38" i="36" s="1"/>
  <c r="AQ38" i="33"/>
  <c r="AQ38" i="36" s="1"/>
  <c r="AA113" s="1"/>
  <c r="I39" i="33"/>
  <c r="I39" i="36" s="1"/>
  <c r="AE39" i="33"/>
  <c r="AE39" i="36" s="1"/>
  <c r="AQ39" i="33"/>
  <c r="AQ39" i="36" s="1"/>
  <c r="AB113" s="1"/>
  <c r="E40" i="33"/>
  <c r="E40" i="36" s="1"/>
  <c r="G40" i="33"/>
  <c r="G40" i="36" s="1"/>
  <c r="I40" i="33"/>
  <c r="I40" i="36" s="1"/>
  <c r="M40" i="33"/>
  <c r="M40" i="36" s="1"/>
  <c r="O40" i="33"/>
  <c r="O40" i="36" s="1"/>
  <c r="Q40" i="33"/>
  <c r="Q40" i="36" s="1"/>
  <c r="S40" i="33"/>
  <c r="S40" i="36" s="1"/>
  <c r="W40" i="33"/>
  <c r="W40" i="36" s="1"/>
  <c r="Y40" i="33"/>
  <c r="Y40" i="36" s="1"/>
  <c r="AE40" i="33"/>
  <c r="AE40" i="36" s="1"/>
  <c r="AQ40" i="33"/>
  <c r="AQ40" i="36" s="1"/>
  <c r="AC113" s="1"/>
  <c r="U41" i="33"/>
  <c r="U41" i="36" s="1"/>
  <c r="AQ41" i="33"/>
  <c r="AQ41" i="36" s="1"/>
  <c r="AD113" s="1"/>
  <c r="AQ42" i="33"/>
  <c r="AQ42" i="36" s="1"/>
  <c r="AE113" s="1"/>
  <c r="E44" i="33"/>
  <c r="Q44"/>
  <c r="W44"/>
  <c r="Y44"/>
  <c r="AC44"/>
  <c r="AE44"/>
  <c r="AQ44"/>
  <c r="G45"/>
  <c r="M45"/>
  <c r="O45"/>
  <c r="Q45"/>
  <c r="Q45" i="36" s="1"/>
  <c r="W45" i="33"/>
  <c r="W45" i="36" s="1"/>
  <c r="Y45" i="33"/>
  <c r="Y45" i="36" s="1"/>
  <c r="AA45" i="33"/>
  <c r="AE45"/>
  <c r="AE45" i="36" s="1"/>
  <c r="AQ45" i="33"/>
  <c r="E46"/>
  <c r="E46" i="36" s="1"/>
  <c r="G46" i="33"/>
  <c r="G46" i="36" s="1"/>
  <c r="M46" i="33"/>
  <c r="M46" i="36" s="1"/>
  <c r="O46" i="33"/>
  <c r="O46" i="36" s="1"/>
  <c r="Q46" i="33"/>
  <c r="Q46" i="36" s="1"/>
  <c r="W46" i="33"/>
  <c r="W46" i="36" s="1"/>
  <c r="Y46" i="33"/>
  <c r="Y46" i="36" s="1"/>
  <c r="AA46" i="33"/>
  <c r="AA46" i="36" s="1"/>
  <c r="AE46" i="33"/>
  <c r="AE46" i="36" s="1"/>
  <c r="AQ46" i="33"/>
  <c r="E47"/>
  <c r="E47" i="36" s="1"/>
  <c r="G47" i="33"/>
  <c r="G47" i="36" s="1"/>
  <c r="M47" i="33"/>
  <c r="M47" i="36" s="1"/>
  <c r="O47" i="33"/>
  <c r="O47" i="36" s="1"/>
  <c r="Q47" i="33"/>
  <c r="Q47" i="36" s="1"/>
  <c r="W47" i="33"/>
  <c r="W47" i="36" s="1"/>
  <c r="Y47" i="33"/>
  <c r="Y47" i="36" s="1"/>
  <c r="AA47" i="33"/>
  <c r="AA47" i="36" s="1"/>
  <c r="AE47" i="33"/>
  <c r="AE47" i="36" s="1"/>
  <c r="AQ47" i="33"/>
  <c r="E41" i="42" s="1"/>
  <c r="G48" i="33"/>
  <c r="G48" i="36" s="1"/>
  <c r="AQ48" i="33"/>
  <c r="AQ48" i="36" s="1"/>
  <c r="AJ113" s="1"/>
  <c r="E49" i="33"/>
  <c r="G49"/>
  <c r="I49"/>
  <c r="K49"/>
  <c r="M49"/>
  <c r="O49"/>
  <c r="Q49"/>
  <c r="S49"/>
  <c r="U49"/>
  <c r="W49"/>
  <c r="Y49"/>
  <c r="AA49"/>
  <c r="AC49"/>
  <c r="AE49"/>
  <c r="AQ49"/>
  <c r="AQ12" i="48" s="1"/>
  <c r="C21" i="33"/>
  <c r="C54" s="1"/>
  <c r="C30"/>
  <c r="C40"/>
  <c r="C40" i="36" s="1"/>
  <c r="E12" i="32"/>
  <c r="G12"/>
  <c r="I12"/>
  <c r="J13" i="33"/>
  <c r="P13"/>
  <c r="X13"/>
  <c r="Z13"/>
  <c r="AF13"/>
  <c r="D14"/>
  <c r="F14"/>
  <c r="J14"/>
  <c r="J14" i="36" s="1"/>
  <c r="L14" i="33"/>
  <c r="P14"/>
  <c r="P14" i="36" s="1"/>
  <c r="V14" i="33"/>
  <c r="X14"/>
  <c r="X14" i="36" s="1"/>
  <c r="Z14" i="33"/>
  <c r="Z14" i="36" s="1"/>
  <c r="AD14" i="33"/>
  <c r="AF14"/>
  <c r="AF14" i="36" s="1"/>
  <c r="D15" i="33"/>
  <c r="D15" i="36" s="1"/>
  <c r="F15" i="33"/>
  <c r="F15" i="36" s="1"/>
  <c r="J15" i="33"/>
  <c r="J15" i="36" s="1"/>
  <c r="P15" i="33"/>
  <c r="P15" i="36" s="1"/>
  <c r="V15" i="33"/>
  <c r="V15" i="36" s="1"/>
  <c r="X15" i="33"/>
  <c r="X15" i="36" s="1"/>
  <c r="Z15" i="33"/>
  <c r="Z15" i="36" s="1"/>
  <c r="AB15" i="33"/>
  <c r="AD15"/>
  <c r="AD15" i="36" s="1"/>
  <c r="AF15" i="33"/>
  <c r="AF15" i="36" s="1"/>
  <c r="J16" i="33"/>
  <c r="J16" i="36" s="1"/>
  <c r="P16" i="33"/>
  <c r="P16" i="36" s="1"/>
  <c r="T16" i="33"/>
  <c r="V16"/>
  <c r="V16" i="36" s="1"/>
  <c r="X16" i="33"/>
  <c r="X16" i="36" s="1"/>
  <c r="AF16" i="33"/>
  <c r="AF16" i="36" s="1"/>
  <c r="D17" i="33"/>
  <c r="D17" i="36" s="1"/>
  <c r="J17" i="33"/>
  <c r="J17" i="36" s="1"/>
  <c r="P17" i="33"/>
  <c r="P17" i="36" s="1"/>
  <c r="X17" i="33"/>
  <c r="X17" i="36" s="1"/>
  <c r="Z17" i="33"/>
  <c r="Z17" i="36" s="1"/>
  <c r="J19" i="33"/>
  <c r="J19" i="36" s="1"/>
  <c r="V19" i="33"/>
  <c r="V19" i="36" s="1"/>
  <c r="X19" i="33"/>
  <c r="X19" i="36" s="1"/>
  <c r="AB19" i="33"/>
  <c r="AD19"/>
  <c r="AD19" i="36" s="1"/>
  <c r="Z20" i="33"/>
  <c r="Z20" i="36" s="1"/>
  <c r="D21" i="33"/>
  <c r="D21" i="36" s="1"/>
  <c r="F21" i="33"/>
  <c r="F21" i="36" s="1"/>
  <c r="J21" i="33"/>
  <c r="J21" i="36" s="1"/>
  <c r="P21" i="33"/>
  <c r="P21" i="36" s="1"/>
  <c r="Z21" i="33"/>
  <c r="Z21" i="36" s="1"/>
  <c r="AD21" i="33"/>
  <c r="AD21" i="36" s="1"/>
  <c r="AF21" i="33"/>
  <c r="AF21" i="36" s="1"/>
  <c r="D22" i="33"/>
  <c r="D22" i="36" s="1"/>
  <c r="F22" i="33"/>
  <c r="F22" i="36" s="1"/>
  <c r="J22" i="33"/>
  <c r="J22" i="36" s="1"/>
  <c r="P22" i="33"/>
  <c r="P22" i="36" s="1"/>
  <c r="V22" i="33"/>
  <c r="V22" i="36" s="1"/>
  <c r="X22" i="33"/>
  <c r="X22" i="36" s="1"/>
  <c r="AD22" i="33"/>
  <c r="AD22" i="36" s="1"/>
  <c r="AF22" i="33"/>
  <c r="AF22" i="36" s="1"/>
  <c r="D23" i="33"/>
  <c r="D23" i="36" s="1"/>
  <c r="AD23" i="33"/>
  <c r="AD23" i="36" s="1"/>
  <c r="F24" i="33"/>
  <c r="F24" i="36" s="1"/>
  <c r="J24" i="33"/>
  <c r="J24" i="36" s="1"/>
  <c r="V24" i="33"/>
  <c r="V24" i="36" s="1"/>
  <c r="D26" i="33"/>
  <c r="D26" i="36" s="1"/>
  <c r="F26" i="33"/>
  <c r="F26" i="36" s="1"/>
  <c r="J26" i="33"/>
  <c r="J26" i="36" s="1"/>
  <c r="P26" i="33"/>
  <c r="P26" i="36" s="1"/>
  <c r="AD26" i="33"/>
  <c r="AD26" i="36" s="1"/>
  <c r="AF26" i="33"/>
  <c r="AF26" i="36" s="1"/>
  <c r="J29" i="33"/>
  <c r="T29"/>
  <c r="D30"/>
  <c r="F30"/>
  <c r="H30"/>
  <c r="P30"/>
  <c r="T30"/>
  <c r="T30" i="36" s="1"/>
  <c r="V30" i="33"/>
  <c r="X30"/>
  <c r="Z30"/>
  <c r="AB30"/>
  <c r="AD30"/>
  <c r="AF30"/>
  <c r="X31"/>
  <c r="X31" i="36" s="1"/>
  <c r="X32" i="33"/>
  <c r="X32" i="36" s="1"/>
  <c r="Z32" i="33"/>
  <c r="Z32" i="36" s="1"/>
  <c r="X35" i="33"/>
  <c r="X35" i="36" s="1"/>
  <c r="AD35" i="33"/>
  <c r="AD35" i="36" s="1"/>
  <c r="H37" i="33"/>
  <c r="H37" i="36" s="1"/>
  <c r="T37" i="33"/>
  <c r="T37" i="36" s="1"/>
  <c r="V37" i="33"/>
  <c r="V37" i="36" s="1"/>
  <c r="AB37" i="33"/>
  <c r="AB37" i="36" s="1"/>
  <c r="AD37" i="33"/>
  <c r="AD37" i="36" s="1"/>
  <c r="D38" i="33"/>
  <c r="D38" i="36" s="1"/>
  <c r="F38" i="33"/>
  <c r="F38" i="36" s="1"/>
  <c r="J38" i="33"/>
  <c r="J38" i="36" s="1"/>
  <c r="P38" i="33"/>
  <c r="P38" i="36" s="1"/>
  <c r="AD38" i="33"/>
  <c r="F40"/>
  <c r="F40" i="36" s="1"/>
  <c r="J40" i="33"/>
  <c r="J40" i="36" s="1"/>
  <c r="L40" i="33"/>
  <c r="P40"/>
  <c r="P40" i="36" s="1"/>
  <c r="T40" i="33"/>
  <c r="T40" i="36" s="1"/>
  <c r="V40" i="33"/>
  <c r="Z40"/>
  <c r="Z40" i="36" s="1"/>
  <c r="AB40" i="33"/>
  <c r="AB40" i="36" s="1"/>
  <c r="AD40" i="33"/>
  <c r="AD40" i="36" s="1"/>
  <c r="X42" i="33"/>
  <c r="X42" i="36" s="1"/>
  <c r="H44" i="33"/>
  <c r="J44"/>
  <c r="P44"/>
  <c r="N45"/>
  <c r="Z45"/>
  <c r="AF45"/>
  <c r="AF45" i="36" s="1"/>
  <c r="N46" i="33"/>
  <c r="N46" i="36" s="1"/>
  <c r="Z46" i="33"/>
  <c r="Z46" i="36" s="1"/>
  <c r="N47" i="33"/>
  <c r="N47" i="36" s="1"/>
  <c r="Z47" i="33"/>
  <c r="Z47" i="36" s="1"/>
  <c r="F49" i="33"/>
  <c r="J49"/>
  <c r="N49"/>
  <c r="R49"/>
  <c r="V49"/>
  <c r="Z49"/>
  <c r="AD49"/>
  <c r="C49"/>
  <c r="F12" i="32"/>
  <c r="J12"/>
  <c r="L12"/>
  <c r="N12"/>
  <c r="P12"/>
  <c r="R12"/>
  <c r="T12"/>
  <c r="V12"/>
  <c r="X12"/>
  <c r="Z12"/>
  <c r="AB12"/>
  <c r="AD12"/>
  <c r="AF12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F17"/>
  <c r="H17"/>
  <c r="J17"/>
  <c r="L17"/>
  <c r="N17"/>
  <c r="P17"/>
  <c r="R17"/>
  <c r="T17"/>
  <c r="V17"/>
  <c r="X17"/>
  <c r="Z17"/>
  <c r="AB17"/>
  <c r="AD17"/>
  <c r="AF17"/>
  <c r="AH17"/>
  <c r="AJ17"/>
  <c r="AL17"/>
  <c r="AN17"/>
  <c r="AP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D37" i="33"/>
  <c r="D37" i="36" s="1"/>
  <c r="F37" i="33"/>
  <c r="F37" i="36" s="1"/>
  <c r="J37" i="33"/>
  <c r="P37"/>
  <c r="P37" i="36" s="1"/>
  <c r="AF37" i="33"/>
  <c r="AF37" i="36" s="1"/>
  <c r="V38" i="33"/>
  <c r="V38" i="36" s="1"/>
  <c r="AF38" i="33"/>
  <c r="AF38" i="36" s="1"/>
  <c r="AD39" i="33"/>
  <c r="D40"/>
  <c r="D40" i="36" s="1"/>
  <c r="R40" i="33"/>
  <c r="X40"/>
  <c r="X40" i="36" s="1"/>
  <c r="AF40" i="33"/>
  <c r="AF40" i="36" s="1"/>
  <c r="D44" i="33"/>
  <c r="AB44"/>
  <c r="AF44"/>
  <c r="J45"/>
  <c r="J45" i="36" s="1"/>
  <c r="L45" i="33"/>
  <c r="P45"/>
  <c r="P45" i="36" s="1"/>
  <c r="AB45" i="33"/>
  <c r="AB45" i="36" s="1"/>
  <c r="J46" i="33"/>
  <c r="J46" i="36" s="1"/>
  <c r="L46" i="33"/>
  <c r="P46"/>
  <c r="P46" i="36" s="1"/>
  <c r="AB46" i="33"/>
  <c r="J47"/>
  <c r="J47" i="36" s="1"/>
  <c r="L47" i="33"/>
  <c r="P47"/>
  <c r="P47" i="36" s="1"/>
  <c r="AB47" i="33"/>
  <c r="D49"/>
  <c r="H49"/>
  <c r="L49"/>
  <c r="P49"/>
  <c r="T49"/>
  <c r="X49"/>
  <c r="AB49"/>
  <c r="AF49"/>
  <c r="C22"/>
  <c r="C22" i="36" s="1"/>
  <c r="D12" i="32"/>
  <c r="H12"/>
  <c r="K12"/>
  <c r="M12"/>
  <c r="O12"/>
  <c r="Q12"/>
  <c r="S12"/>
  <c r="U12"/>
  <c r="W12"/>
  <c r="Y12"/>
  <c r="AA12"/>
  <c r="AC12"/>
  <c r="AE12"/>
  <c r="AG12"/>
  <c r="AI12"/>
  <c r="AK12"/>
  <c r="AM12"/>
  <c r="AO12"/>
  <c r="AQ12"/>
  <c r="E13"/>
  <c r="G13"/>
  <c r="I13"/>
  <c r="K13"/>
  <c r="M13"/>
  <c r="O13"/>
  <c r="Q13"/>
  <c r="S13"/>
  <c r="U13"/>
  <c r="W13"/>
  <c r="Y13"/>
  <c r="AA13"/>
  <c r="AC13"/>
  <c r="AE13"/>
  <c r="AG13"/>
  <c r="AI13"/>
  <c r="AK13"/>
  <c r="AM13"/>
  <c r="AO13"/>
  <c r="AQ13"/>
  <c r="E14"/>
  <c r="G14"/>
  <c r="I14"/>
  <c r="K14"/>
  <c r="M14"/>
  <c r="O14"/>
  <c r="Q14"/>
  <c r="S14"/>
  <c r="U14"/>
  <c r="W14"/>
  <c r="Y14"/>
  <c r="AA14"/>
  <c r="AC14"/>
  <c r="AE14"/>
  <c r="AG14"/>
  <c r="AI14"/>
  <c r="AK14"/>
  <c r="AM14"/>
  <c r="AO14"/>
  <c r="AQ14"/>
  <c r="E15"/>
  <c r="G15"/>
  <c r="I15"/>
  <c r="K15"/>
  <c r="M15"/>
  <c r="O15"/>
  <c r="Q15"/>
  <c r="S15"/>
  <c r="U15"/>
  <c r="W15"/>
  <c r="Y15"/>
  <c r="AA15"/>
  <c r="AC15"/>
  <c r="AE15"/>
  <c r="AG15"/>
  <c r="AI15"/>
  <c r="AK15"/>
  <c r="AM15"/>
  <c r="AO15"/>
  <c r="AQ15"/>
  <c r="E16"/>
  <c r="G16"/>
  <c r="I16"/>
  <c r="K16"/>
  <c r="M16"/>
  <c r="O16"/>
  <c r="Q16"/>
  <c r="S16"/>
  <c r="U16"/>
  <c r="W16"/>
  <c r="Y16"/>
  <c r="AA16"/>
  <c r="AC16"/>
  <c r="AE16"/>
  <c r="AG16"/>
  <c r="AI16"/>
  <c r="AK16"/>
  <c r="AM16"/>
  <c r="AO16"/>
  <c r="AQ16"/>
  <c r="E17"/>
  <c r="G17"/>
  <c r="I17"/>
  <c r="K17"/>
  <c r="M17"/>
  <c r="O17"/>
  <c r="Q17"/>
  <c r="S17"/>
  <c r="U17"/>
  <c r="W17"/>
  <c r="Y17"/>
  <c r="AA17"/>
  <c r="AC17"/>
  <c r="AE17"/>
  <c r="AG17"/>
  <c r="AI17"/>
  <c r="AK17"/>
  <c r="AM17"/>
  <c r="AO17"/>
  <c r="AQ17"/>
  <c r="E18"/>
  <c r="G18"/>
  <c r="I18"/>
  <c r="K18"/>
  <c r="M18"/>
  <c r="O18"/>
  <c r="Q18"/>
  <c r="S18"/>
  <c r="U18"/>
  <c r="W18"/>
  <c r="Y18"/>
  <c r="AA18"/>
  <c r="AC18"/>
  <c r="AE18"/>
  <c r="AG18"/>
  <c r="AI18"/>
  <c r="AK18"/>
  <c r="AM18"/>
  <c r="AO18"/>
  <c r="AQ18"/>
  <c r="E19"/>
  <c r="G19"/>
  <c r="I19"/>
  <c r="K19"/>
  <c r="M19"/>
  <c r="O19"/>
  <c r="Q19"/>
  <c r="S19"/>
  <c r="U19"/>
  <c r="W19"/>
  <c r="Y19"/>
  <c r="AA19"/>
  <c r="AC19"/>
  <c r="AE19"/>
  <c r="AG19"/>
  <c r="AI19"/>
  <c r="AK19"/>
  <c r="AM19"/>
  <c r="AO19"/>
  <c r="AQ19"/>
  <c r="E20"/>
  <c r="G20"/>
  <c r="I20"/>
  <c r="K20"/>
  <c r="M20"/>
  <c r="O20"/>
  <c r="Q20"/>
  <c r="S20"/>
  <c r="U20"/>
  <c r="W20"/>
  <c r="Y20"/>
  <c r="AA20"/>
  <c r="AC20"/>
  <c r="AE20"/>
  <c r="AG20"/>
  <c r="AI20"/>
  <c r="AK20"/>
  <c r="AM20"/>
  <c r="AO20"/>
  <c r="AQ20"/>
  <c r="E21"/>
  <c r="G21"/>
  <c r="I21"/>
  <c r="K21"/>
  <c r="M21"/>
  <c r="O21"/>
  <c r="Q21"/>
  <c r="S21"/>
  <c r="U21"/>
  <c r="W21"/>
  <c r="Y21"/>
  <c r="AA21"/>
  <c r="AC21"/>
  <c r="AE21"/>
  <c r="AG21"/>
  <c r="AI21"/>
  <c r="AK21"/>
  <c r="AM21"/>
  <c r="AO21"/>
  <c r="AQ21"/>
  <c r="E22"/>
  <c r="G22"/>
  <c r="I22"/>
  <c r="K22"/>
  <c r="M22"/>
  <c r="O22"/>
  <c r="Q22"/>
  <c r="S22"/>
  <c r="U22"/>
  <c r="W22"/>
  <c r="Y22"/>
  <c r="AA22"/>
  <c r="AC22"/>
  <c r="AE22"/>
  <c r="AG22"/>
  <c r="AI22"/>
  <c r="AK22"/>
  <c r="AM22"/>
  <c r="AO22"/>
  <c r="AQ22"/>
  <c r="E23"/>
  <c r="G23"/>
  <c r="I23"/>
  <c r="K23"/>
  <c r="M23"/>
  <c r="O23"/>
  <c r="Q23"/>
  <c r="S23"/>
  <c r="U23"/>
  <c r="W23"/>
  <c r="Y23"/>
  <c r="AA23"/>
  <c r="AC23"/>
  <c r="AE23"/>
  <c r="AG23"/>
  <c r="AI23"/>
  <c r="AK23"/>
  <c r="AM23"/>
  <c r="AO23"/>
  <c r="AQ23"/>
  <c r="E24"/>
  <c r="G24"/>
  <c r="I24"/>
  <c r="K24"/>
  <c r="M24"/>
  <c r="O24"/>
  <c r="Q24"/>
  <c r="S24"/>
  <c r="U24"/>
  <c r="W24"/>
  <c r="Y24"/>
  <c r="AA24"/>
  <c r="AC24"/>
  <c r="AE24"/>
  <c r="AG24"/>
  <c r="AI24"/>
  <c r="AK24"/>
  <c r="AM24"/>
  <c r="AO24"/>
  <c r="AQ24"/>
  <c r="E25"/>
  <c r="G25"/>
  <c r="I25"/>
  <c r="K25"/>
  <c r="M25"/>
  <c r="O25"/>
  <c r="Q25"/>
  <c r="S25"/>
  <c r="U25"/>
  <c r="W25"/>
  <c r="Y25"/>
  <c r="AA25"/>
  <c r="AC25"/>
  <c r="AE25"/>
  <c r="AG25"/>
  <c r="AI25"/>
  <c r="AK25"/>
  <c r="AM25"/>
  <c r="AO25"/>
  <c r="AQ25"/>
  <c r="E26"/>
  <c r="G26"/>
  <c r="I26"/>
  <c r="K26"/>
  <c r="M26"/>
  <c r="O26"/>
  <c r="Q26"/>
  <c r="S26"/>
  <c r="U26"/>
  <c r="W26"/>
  <c r="Y26"/>
  <c r="AA26"/>
  <c r="AC26"/>
  <c r="AE26"/>
  <c r="AG26"/>
  <c r="AI26"/>
  <c r="AK26"/>
  <c r="AM26"/>
  <c r="AO26"/>
  <c r="AQ26"/>
  <c r="E27"/>
  <c r="G27"/>
  <c r="I27"/>
  <c r="K27"/>
  <c r="M27"/>
  <c r="O27"/>
  <c r="Q27"/>
  <c r="S27"/>
  <c r="U27"/>
  <c r="W27"/>
  <c r="Y27"/>
  <c r="AA27"/>
  <c r="AC27"/>
  <c r="AE27"/>
  <c r="AG27"/>
  <c r="AI27"/>
  <c r="AK27"/>
  <c r="AM27"/>
  <c r="AO27"/>
  <c r="AQ27"/>
  <c r="E28"/>
  <c r="G28"/>
  <c r="I28"/>
  <c r="K28"/>
  <c r="M28"/>
  <c r="O28"/>
  <c r="Q28"/>
  <c r="S28"/>
  <c r="U28"/>
  <c r="W28"/>
  <c r="Y28"/>
  <c r="AA28"/>
  <c r="AC28"/>
  <c r="AE28"/>
  <c r="AG28"/>
  <c r="AI28"/>
  <c r="AK28"/>
  <c r="AM28"/>
  <c r="AO28"/>
  <c r="AQ28"/>
  <c r="E29"/>
  <c r="G29"/>
  <c r="I29"/>
  <c r="K29"/>
  <c r="M29"/>
  <c r="O29"/>
  <c r="Q29"/>
  <c r="S29"/>
  <c r="U29"/>
  <c r="W29"/>
  <c r="Y29"/>
  <c r="AA29"/>
  <c r="AC29"/>
  <c r="AE29"/>
  <c r="AG29"/>
  <c r="AI29"/>
  <c r="AK29"/>
  <c r="AM29"/>
  <c r="AO29"/>
  <c r="AQ29"/>
  <c r="E30"/>
  <c r="G30"/>
  <c r="I30"/>
  <c r="K30"/>
  <c r="M30"/>
  <c r="O30"/>
  <c r="Q30"/>
  <c r="S30"/>
  <c r="U30"/>
  <c r="W30"/>
  <c r="Y30"/>
  <c r="AA30"/>
  <c r="AC30"/>
  <c r="AE30"/>
  <c r="AG30"/>
  <c r="AI30"/>
  <c r="AK30"/>
  <c r="AM30"/>
  <c r="AO30"/>
  <c r="AQ30"/>
  <c r="E31"/>
  <c r="G31"/>
  <c r="I31"/>
  <c r="K31"/>
  <c r="M31"/>
  <c r="O31"/>
  <c r="Q31"/>
  <c r="S31"/>
  <c r="U31"/>
  <c r="W31"/>
  <c r="Y31"/>
  <c r="AA31"/>
  <c r="AC31"/>
  <c r="AE31"/>
  <c r="AG31"/>
  <c r="AN22"/>
  <c r="D23"/>
  <c r="H23"/>
  <c r="L23"/>
  <c r="P23"/>
  <c r="T23"/>
  <c r="X23"/>
  <c r="AB23"/>
  <c r="AF23"/>
  <c r="AJ23"/>
  <c r="AN23"/>
  <c r="D24"/>
  <c r="H24"/>
  <c r="L24"/>
  <c r="P24"/>
  <c r="T24"/>
  <c r="X24"/>
  <c r="AB24"/>
  <c r="AF24"/>
  <c r="AJ24"/>
  <c r="AN24"/>
  <c r="D25"/>
  <c r="H25"/>
  <c r="L25"/>
  <c r="P25"/>
  <c r="T25"/>
  <c r="X25"/>
  <c r="AB25"/>
  <c r="AF25"/>
  <c r="AJ25"/>
  <c r="AN25"/>
  <c r="D26"/>
  <c r="H26"/>
  <c r="L26"/>
  <c r="P26"/>
  <c r="T26"/>
  <c r="X26"/>
  <c r="AB26"/>
  <c r="AF26"/>
  <c r="AJ26"/>
  <c r="AN26"/>
  <c r="D27"/>
  <c r="H27"/>
  <c r="L27"/>
  <c r="P27"/>
  <c r="T27"/>
  <c r="X27"/>
  <c r="AB27"/>
  <c r="AF27"/>
  <c r="AJ27"/>
  <c r="AN27"/>
  <c r="D28"/>
  <c r="H28"/>
  <c r="L28"/>
  <c r="P28"/>
  <c r="T28"/>
  <c r="X28"/>
  <c r="AB28"/>
  <c r="AF28"/>
  <c r="AJ28"/>
  <c r="AN28"/>
  <c r="D29"/>
  <c r="H29"/>
  <c r="L29"/>
  <c r="P29"/>
  <c r="T29"/>
  <c r="X29"/>
  <c r="AB29"/>
  <c r="AF29"/>
  <c r="AJ29"/>
  <c r="AN29"/>
  <c r="D30"/>
  <c r="H30"/>
  <c r="L30"/>
  <c r="P30"/>
  <c r="T30"/>
  <c r="X30"/>
  <c r="AB30"/>
  <c r="AF30"/>
  <c r="AJ30"/>
  <c r="AN30"/>
  <c r="D31"/>
  <c r="H31"/>
  <c r="L31"/>
  <c r="P31"/>
  <c r="T31"/>
  <c r="X31"/>
  <c r="AB31"/>
  <c r="AF31"/>
  <c r="AI31"/>
  <c r="AK31"/>
  <c r="AM31"/>
  <c r="AO31"/>
  <c r="AQ31"/>
  <c r="E32"/>
  <c r="G32"/>
  <c r="I32"/>
  <c r="K32"/>
  <c r="M32"/>
  <c r="O32"/>
  <c r="Q32"/>
  <c r="S32"/>
  <c r="U32"/>
  <c r="W32"/>
  <c r="Y32"/>
  <c r="AA32"/>
  <c r="AC32"/>
  <c r="AE32"/>
  <c r="AG32"/>
  <c r="AI32"/>
  <c r="AK32"/>
  <c r="AM32"/>
  <c r="AO32"/>
  <c r="AQ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AQ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AQ34"/>
  <c r="E35"/>
  <c r="G35"/>
  <c r="I35"/>
  <c r="K35"/>
  <c r="M35"/>
  <c r="O35"/>
  <c r="Q35"/>
  <c r="S35"/>
  <c r="U35"/>
  <c r="W35"/>
  <c r="Y35"/>
  <c r="AA35"/>
  <c r="AC35"/>
  <c r="AE35"/>
  <c r="AG35"/>
  <c r="AI35"/>
  <c r="AK35"/>
  <c r="AM35"/>
  <c r="AO35"/>
  <c r="AQ35"/>
  <c r="E36"/>
  <c r="G36"/>
  <c r="I36"/>
  <c r="K36"/>
  <c r="M36"/>
  <c r="O36"/>
  <c r="Q36"/>
  <c r="S36"/>
  <c r="U36"/>
  <c r="W36"/>
  <c r="Y36"/>
  <c r="AA36"/>
  <c r="AC36"/>
  <c r="AE36"/>
  <c r="AG36"/>
  <c r="AI36"/>
  <c r="AK36"/>
  <c r="AM36"/>
  <c r="AO36"/>
  <c r="AQ36"/>
  <c r="E37"/>
  <c r="G37"/>
  <c r="I37"/>
  <c r="K37"/>
  <c r="M37"/>
  <c r="O37"/>
  <c r="Q37"/>
  <c r="S37"/>
  <c r="U37"/>
  <c r="W37"/>
  <c r="Y37"/>
  <c r="AA37"/>
  <c r="AC37"/>
  <c r="AE37"/>
  <c r="AG37"/>
  <c r="AI37"/>
  <c r="AK37"/>
  <c r="AM37"/>
  <c r="AO37"/>
  <c r="AQ37"/>
  <c r="E38"/>
  <c r="G38"/>
  <c r="I38"/>
  <c r="K38"/>
  <c r="M38"/>
  <c r="O38"/>
  <c r="Q38"/>
  <c r="S38"/>
  <c r="U38"/>
  <c r="W38"/>
  <c r="Y38"/>
  <c r="AA38"/>
  <c r="AC38"/>
  <c r="AE38"/>
  <c r="AG38"/>
  <c r="AI38"/>
  <c r="AK38"/>
  <c r="AM38"/>
  <c r="AO38"/>
  <c r="AQ38"/>
  <c r="E39"/>
  <c r="G39"/>
  <c r="I39"/>
  <c r="K39"/>
  <c r="M39"/>
  <c r="O39"/>
  <c r="Q39"/>
  <c r="S39"/>
  <c r="U39"/>
  <c r="W39"/>
  <c r="Y39"/>
  <c r="AA39"/>
  <c r="AC39"/>
  <c r="AE39"/>
  <c r="AG39"/>
  <c r="AI39"/>
  <c r="AK39"/>
  <c r="AM39"/>
  <c r="AO39"/>
  <c r="AQ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AQ40"/>
  <c r="E41"/>
  <c r="G41"/>
  <c r="I41"/>
  <c r="K41"/>
  <c r="M41"/>
  <c r="O41"/>
  <c r="Q41"/>
  <c r="S41"/>
  <c r="U41"/>
  <c r="W41"/>
  <c r="Y41"/>
  <c r="AA41"/>
  <c r="AC41"/>
  <c r="AE41"/>
  <c r="AG41"/>
  <c r="AI41"/>
  <c r="AK41"/>
  <c r="AM41"/>
  <c r="AO41"/>
  <c r="AQ41"/>
  <c r="E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AQ42"/>
  <c r="E43"/>
  <c r="G43"/>
  <c r="I43"/>
  <c r="K43"/>
  <c r="M43"/>
  <c r="O43"/>
  <c r="Q43"/>
  <c r="S43"/>
  <c r="U43"/>
  <c r="W43"/>
  <c r="Y43"/>
  <c r="AA43"/>
  <c r="AC43"/>
  <c r="AE43"/>
  <c r="AG43"/>
  <c r="AI43"/>
  <c r="AK43"/>
  <c r="AM43"/>
  <c r="AO43"/>
  <c r="AQ43"/>
  <c r="E44"/>
  <c r="G44"/>
  <c r="I44"/>
  <c r="K44"/>
  <c r="M44"/>
  <c r="O44"/>
  <c r="Q44"/>
  <c r="S44"/>
  <c r="U44"/>
  <c r="W44"/>
  <c r="Y44"/>
  <c r="AA44"/>
  <c r="AC44"/>
  <c r="AE44"/>
  <c r="AG44"/>
  <c r="AI44"/>
  <c r="AK44"/>
  <c r="AM44"/>
  <c r="AO44"/>
  <c r="AQ44"/>
  <c r="E45"/>
  <c r="G45"/>
  <c r="I45"/>
  <c r="K45"/>
  <c r="M45"/>
  <c r="O45"/>
  <c r="Q45"/>
  <c r="S45"/>
  <c r="U45"/>
  <c r="W45"/>
  <c r="Y45"/>
  <c r="AA45"/>
  <c r="AC45"/>
  <c r="AE45"/>
  <c r="AG45"/>
  <c r="AI45"/>
  <c r="AK45"/>
  <c r="AM45"/>
  <c r="AO45"/>
  <c r="AQ45"/>
  <c r="E46"/>
  <c r="G46"/>
  <c r="I46"/>
  <c r="K46"/>
  <c r="M46"/>
  <c r="O46"/>
  <c r="Q46"/>
  <c r="S46"/>
  <c r="U46"/>
  <c r="W46"/>
  <c r="Y46"/>
  <c r="AA46"/>
  <c r="AC46"/>
  <c r="AE46"/>
  <c r="AG46"/>
  <c r="AI46"/>
  <c r="AK46"/>
  <c r="AM46"/>
  <c r="AO46"/>
  <c r="AQ46"/>
  <c r="E47"/>
  <c r="G47"/>
  <c r="I47"/>
  <c r="K47"/>
  <c r="M47"/>
  <c r="O47"/>
  <c r="Q47"/>
  <c r="S47"/>
  <c r="U47"/>
  <c r="W47"/>
  <c r="Y47"/>
  <c r="AA47"/>
  <c r="AC47"/>
  <c r="AE47"/>
  <c r="AG47"/>
  <c r="AI47"/>
  <c r="AK47"/>
  <c r="AM47"/>
  <c r="AO47"/>
  <c r="AQ47"/>
  <c r="E48"/>
  <c r="G48"/>
  <c r="I48"/>
  <c r="K48"/>
  <c r="M48"/>
  <c r="O48"/>
  <c r="Q48"/>
  <c r="S48"/>
  <c r="U48"/>
  <c r="W48"/>
  <c r="Y48"/>
  <c r="AA48"/>
  <c r="AC48"/>
  <c r="AE48"/>
  <c r="AG48"/>
  <c r="AI48"/>
  <c r="AK48"/>
  <c r="AM48"/>
  <c r="AO48"/>
  <c r="AQ48"/>
  <c r="E49"/>
  <c r="G49"/>
  <c r="I49"/>
  <c r="K49"/>
  <c r="M49"/>
  <c r="O49"/>
  <c r="Q49"/>
  <c r="S49"/>
  <c r="U49"/>
  <c r="W49"/>
  <c r="Y49"/>
  <c r="AA49"/>
  <c r="AC49"/>
  <c r="AE49"/>
  <c r="AG49"/>
  <c r="AI49"/>
  <c r="AK49"/>
  <c r="AM49"/>
  <c r="AO49"/>
  <c r="AQ49"/>
  <c r="E50"/>
  <c r="G50"/>
  <c r="I50"/>
  <c r="K50"/>
  <c r="M50"/>
  <c r="O50"/>
  <c r="Q50"/>
  <c r="S50"/>
  <c r="U50"/>
  <c r="W50"/>
  <c r="Y50"/>
  <c r="AA50"/>
  <c r="AC50"/>
  <c r="AE50"/>
  <c r="AG50"/>
  <c r="AI50"/>
  <c r="AK50"/>
  <c r="AM50"/>
  <c r="AO50"/>
  <c r="AQ50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AQ51"/>
  <c r="E52"/>
  <c r="G52"/>
  <c r="I52"/>
  <c r="K52"/>
  <c r="M52"/>
  <c r="O52"/>
  <c r="Q52"/>
  <c r="S52"/>
  <c r="U52"/>
  <c r="W52"/>
  <c r="Y52"/>
  <c r="AA52"/>
  <c r="AC52"/>
  <c r="AE52"/>
  <c r="AG52"/>
  <c r="AI52"/>
  <c r="AK52"/>
  <c r="AM52"/>
  <c r="AL22"/>
  <c r="AP22"/>
  <c r="F23"/>
  <c r="J23"/>
  <c r="N23"/>
  <c r="R23"/>
  <c r="V23"/>
  <c r="Z23"/>
  <c r="AD23"/>
  <c r="AH23"/>
  <c r="AL23"/>
  <c r="AP23"/>
  <c r="F24"/>
  <c r="J24"/>
  <c r="N24"/>
  <c r="R24"/>
  <c r="V24"/>
  <c r="Z24"/>
  <c r="AD24"/>
  <c r="AH24"/>
  <c r="AL24"/>
  <c r="AP24"/>
  <c r="F25"/>
  <c r="J25"/>
  <c r="N25"/>
  <c r="R25"/>
  <c r="V25"/>
  <c r="Z25"/>
  <c r="AD25"/>
  <c r="AH25"/>
  <c r="AL25"/>
  <c r="AP25"/>
  <c r="F26"/>
  <c r="J26"/>
  <c r="N26"/>
  <c r="R26"/>
  <c r="V26"/>
  <c r="Z26"/>
  <c r="AD26"/>
  <c r="AH26"/>
  <c r="AL26"/>
  <c r="AP26"/>
  <c r="F27"/>
  <c r="J27"/>
  <c r="N27"/>
  <c r="R27"/>
  <c r="V27"/>
  <c r="Z27"/>
  <c r="AD27"/>
  <c r="AH27"/>
  <c r="AL27"/>
  <c r="AP27"/>
  <c r="F28"/>
  <c r="J28"/>
  <c r="N28"/>
  <c r="R28"/>
  <c r="V28"/>
  <c r="Z28"/>
  <c r="AD28"/>
  <c r="AH28"/>
  <c r="AL28"/>
  <c r="AP28"/>
  <c r="F29"/>
  <c r="J29"/>
  <c r="N29"/>
  <c r="R29"/>
  <c r="V29"/>
  <c r="Z29"/>
  <c r="AD29"/>
  <c r="AH29"/>
  <c r="AL29"/>
  <c r="AP29"/>
  <c r="F30"/>
  <c r="J30"/>
  <c r="N30"/>
  <c r="R30"/>
  <c r="V30"/>
  <c r="Z30"/>
  <c r="AD30"/>
  <c r="AH30"/>
  <c r="AL30"/>
  <c r="AP30"/>
  <c r="F31"/>
  <c r="J31"/>
  <c r="N31"/>
  <c r="R31"/>
  <c r="V31"/>
  <c r="Z31"/>
  <c r="AD31"/>
  <c r="AH31"/>
  <c r="AJ31"/>
  <c r="AL31"/>
  <c r="AN31"/>
  <c r="AP31"/>
  <c r="D32"/>
  <c r="F32"/>
  <c r="H32"/>
  <c r="J32"/>
  <c r="L32"/>
  <c r="N32"/>
  <c r="P32"/>
  <c r="R32"/>
  <c r="T32"/>
  <c r="V32"/>
  <c r="X32"/>
  <c r="Z32"/>
  <c r="AB32"/>
  <c r="AD32"/>
  <c r="AF32"/>
  <c r="AH32"/>
  <c r="AJ32"/>
  <c r="AL32"/>
  <c r="AN32"/>
  <c r="AP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D35"/>
  <c r="F35"/>
  <c r="H35"/>
  <c r="J35"/>
  <c r="L35"/>
  <c r="N35"/>
  <c r="P35"/>
  <c r="R35"/>
  <c r="T35"/>
  <c r="V35"/>
  <c r="X35"/>
  <c r="Z35"/>
  <c r="AB35"/>
  <c r="AD35"/>
  <c r="AF35"/>
  <c r="AH35"/>
  <c r="AJ35"/>
  <c r="AL35"/>
  <c r="AN35"/>
  <c r="AP35"/>
  <c r="D36"/>
  <c r="F36"/>
  <c r="H36"/>
  <c r="J36"/>
  <c r="L36"/>
  <c r="N36"/>
  <c r="P36"/>
  <c r="R36"/>
  <c r="T36"/>
  <c r="V36"/>
  <c r="X36"/>
  <c r="Z36"/>
  <c r="AB36"/>
  <c r="AD36"/>
  <c r="AF36"/>
  <c r="AH36"/>
  <c r="AJ36"/>
  <c r="AL36"/>
  <c r="AN36"/>
  <c r="AP36"/>
  <c r="D37"/>
  <c r="F37"/>
  <c r="H37"/>
  <c r="J37"/>
  <c r="L37"/>
  <c r="N37"/>
  <c r="P37"/>
  <c r="R37"/>
  <c r="T37"/>
  <c r="V37"/>
  <c r="X37"/>
  <c r="Z37"/>
  <c r="AB37"/>
  <c r="AD37"/>
  <c r="AF37"/>
  <c r="AH37"/>
  <c r="AJ37"/>
  <c r="AL37"/>
  <c r="AN37"/>
  <c r="AP37"/>
  <c r="D38"/>
  <c r="F38"/>
  <c r="H38"/>
  <c r="J38"/>
  <c r="L38"/>
  <c r="N38"/>
  <c r="P38"/>
  <c r="R38"/>
  <c r="T38"/>
  <c r="V38"/>
  <c r="X38"/>
  <c r="Z38"/>
  <c r="AB38"/>
  <c r="AD38"/>
  <c r="AF38"/>
  <c r="AH38"/>
  <c r="AJ38"/>
  <c r="AL38"/>
  <c r="AN38"/>
  <c r="AP38"/>
  <c r="D39"/>
  <c r="F39"/>
  <c r="H39"/>
  <c r="J39"/>
  <c r="L39"/>
  <c r="N39"/>
  <c r="P39"/>
  <c r="R39"/>
  <c r="T39"/>
  <c r="V39"/>
  <c r="X39"/>
  <c r="Z39"/>
  <c r="AB39"/>
  <c r="AD39"/>
  <c r="AF39"/>
  <c r="AH39"/>
  <c r="AJ39"/>
  <c r="AL39"/>
  <c r="AN39"/>
  <c r="AP39"/>
  <c r="D40"/>
  <c r="F40"/>
  <c r="H40"/>
  <c r="J40"/>
  <c r="L40"/>
  <c r="N40"/>
  <c r="P40"/>
  <c r="R40"/>
  <c r="T40"/>
  <c r="V40"/>
  <c r="X40"/>
  <c r="Z40"/>
  <c r="AB40"/>
  <c r="AD40"/>
  <c r="AF40"/>
  <c r="AH40"/>
  <c r="AJ40"/>
  <c r="AL40"/>
  <c r="AN40"/>
  <c r="AP40"/>
  <c r="D41"/>
  <c r="F41"/>
  <c r="H41"/>
  <c r="J41"/>
  <c r="L41"/>
  <c r="N41"/>
  <c r="P41"/>
  <c r="R41"/>
  <c r="T41"/>
  <c r="V41"/>
  <c r="X41"/>
  <c r="Z41"/>
  <c r="AB41"/>
  <c r="AD41"/>
  <c r="AF41"/>
  <c r="AH41"/>
  <c r="AJ41"/>
  <c r="AL41"/>
  <c r="AN41"/>
  <c r="AP41"/>
  <c r="D42"/>
  <c r="F42"/>
  <c r="H42"/>
  <c r="J42"/>
  <c r="L42"/>
  <c r="N42"/>
  <c r="P42"/>
  <c r="R42"/>
  <c r="T42"/>
  <c r="V42"/>
  <c r="X42"/>
  <c r="Z42"/>
  <c r="AB42"/>
  <c r="AD42"/>
  <c r="AF42"/>
  <c r="AH42"/>
  <c r="AJ42"/>
  <c r="AL42"/>
  <c r="AN42"/>
  <c r="AP42"/>
  <c r="D43"/>
  <c r="F43"/>
  <c r="H43"/>
  <c r="J43"/>
  <c r="L43"/>
  <c r="N43"/>
  <c r="P43"/>
  <c r="R43"/>
  <c r="T43"/>
  <c r="V43"/>
  <c r="X43"/>
  <c r="Z43"/>
  <c r="AB43"/>
  <c r="AD43"/>
  <c r="AF43"/>
  <c r="AH43"/>
  <c r="AJ43"/>
  <c r="AL43"/>
  <c r="AN43"/>
  <c r="AP43"/>
  <c r="D44"/>
  <c r="F44"/>
  <c r="H44"/>
  <c r="J44"/>
  <c r="L44"/>
  <c r="N44"/>
  <c r="P44"/>
  <c r="R44"/>
  <c r="T44"/>
  <c r="V44"/>
  <c r="X44"/>
  <c r="Z44"/>
  <c r="AB44"/>
  <c r="AD44"/>
  <c r="AF44"/>
  <c r="AH44"/>
  <c r="AJ44"/>
  <c r="AL44"/>
  <c r="AN44"/>
  <c r="AP44"/>
  <c r="D45"/>
  <c r="F45"/>
  <c r="H45"/>
  <c r="J45"/>
  <c r="L45"/>
  <c r="N45"/>
  <c r="P45"/>
  <c r="R45"/>
  <c r="T45"/>
  <c r="V45"/>
  <c r="X45"/>
  <c r="Z45"/>
  <c r="AB45"/>
  <c r="AD45"/>
  <c r="AF45"/>
  <c r="AH45"/>
  <c r="AJ45"/>
  <c r="AL45"/>
  <c r="AN45"/>
  <c r="AP45"/>
  <c r="D46"/>
  <c r="F46"/>
  <c r="H46"/>
  <c r="J46"/>
  <c r="L46"/>
  <c r="N46"/>
  <c r="P46"/>
  <c r="R46"/>
  <c r="T46"/>
  <c r="V46"/>
  <c r="X46"/>
  <c r="Z46"/>
  <c r="AB46"/>
  <c r="AD46"/>
  <c r="AF46"/>
  <c r="AH46"/>
  <c r="AJ46"/>
  <c r="AL46"/>
  <c r="AN46"/>
  <c r="AP46"/>
  <c r="D47"/>
  <c r="F47"/>
  <c r="H47"/>
  <c r="J47"/>
  <c r="L47"/>
  <c r="N47"/>
  <c r="P47"/>
  <c r="R47"/>
  <c r="T47"/>
  <c r="V47"/>
  <c r="X47"/>
  <c r="Z47"/>
  <c r="AB47"/>
  <c r="AD47"/>
  <c r="AF47"/>
  <c r="AH47"/>
  <c r="AJ47"/>
  <c r="AL47"/>
  <c r="AN47"/>
  <c r="AP47"/>
  <c r="D48"/>
  <c r="F48"/>
  <c r="H48"/>
  <c r="J48"/>
  <c r="L48"/>
  <c r="N48"/>
  <c r="P48"/>
  <c r="R48"/>
  <c r="T48"/>
  <c r="V48"/>
  <c r="X48"/>
  <c r="Z48"/>
  <c r="AB48"/>
  <c r="AD48"/>
  <c r="AF48"/>
  <c r="AH48"/>
  <c r="AJ48"/>
  <c r="AL48"/>
  <c r="AN48"/>
  <c r="AP48"/>
  <c r="D49"/>
  <c r="F49"/>
  <c r="H49"/>
  <c r="J49"/>
  <c r="L49"/>
  <c r="N49"/>
  <c r="P49"/>
  <c r="R49"/>
  <c r="T49"/>
  <c r="V49"/>
  <c r="X49"/>
  <c r="Z49"/>
  <c r="AB49"/>
  <c r="AD49"/>
  <c r="AF49"/>
  <c r="AH49"/>
  <c r="AJ49"/>
  <c r="AL49"/>
  <c r="AN49"/>
  <c r="AP49"/>
  <c r="D50"/>
  <c r="F50"/>
  <c r="H50"/>
  <c r="J50"/>
  <c r="L50"/>
  <c r="N50"/>
  <c r="P50"/>
  <c r="R50"/>
  <c r="T50"/>
  <c r="V50"/>
  <c r="X50"/>
  <c r="Z50"/>
  <c r="AB50"/>
  <c r="AD50"/>
  <c r="AF50"/>
  <c r="AH50"/>
  <c r="AJ50"/>
  <c r="AL50"/>
  <c r="AN50"/>
  <c r="AP50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D52"/>
  <c r="F52"/>
  <c r="H52"/>
  <c r="J52"/>
  <c r="L52"/>
  <c r="N52"/>
  <c r="P52"/>
  <c r="R52"/>
  <c r="T52"/>
  <c r="V52"/>
  <c r="X52"/>
  <c r="Z52"/>
  <c r="AB52"/>
  <c r="AD52"/>
  <c r="AF52"/>
  <c r="AH52"/>
  <c r="AJ52"/>
  <c r="AL52"/>
  <c r="AN52"/>
  <c r="AP52"/>
  <c r="AQ52"/>
  <c r="E53"/>
  <c r="G53"/>
  <c r="I53"/>
  <c r="K53"/>
  <c r="M53"/>
  <c r="O53"/>
  <c r="Q53"/>
  <c r="S53"/>
  <c r="U53"/>
  <c r="W53"/>
  <c r="Y53"/>
  <c r="AA53"/>
  <c r="AC53"/>
  <c r="AE53"/>
  <c r="AG53"/>
  <c r="AI53"/>
  <c r="AK53"/>
  <c r="AM53"/>
  <c r="AO53"/>
  <c r="AQ53"/>
  <c r="E54"/>
  <c r="G54"/>
  <c r="I54"/>
  <c r="K54"/>
  <c r="M54"/>
  <c r="O54"/>
  <c r="Q54"/>
  <c r="S54"/>
  <c r="U54"/>
  <c r="W54"/>
  <c r="Y54"/>
  <c r="AA54"/>
  <c r="AC54"/>
  <c r="AE54"/>
  <c r="AG54"/>
  <c r="AI54"/>
  <c r="AK54"/>
  <c r="AM54"/>
  <c r="AO54"/>
  <c r="AQ54"/>
  <c r="E55"/>
  <c r="G55"/>
  <c r="I55"/>
  <c r="K55"/>
  <c r="M55"/>
  <c r="O55"/>
  <c r="Q55"/>
  <c r="S55"/>
  <c r="U55"/>
  <c r="W55"/>
  <c r="Y55"/>
  <c r="AA55"/>
  <c r="AC55"/>
  <c r="AE55"/>
  <c r="AG55"/>
  <c r="AI55"/>
  <c r="AK55"/>
  <c r="AM55"/>
  <c r="AO55"/>
  <c r="AQ55"/>
  <c r="E56"/>
  <c r="G56"/>
  <c r="I56"/>
  <c r="K56"/>
  <c r="M56"/>
  <c r="O56"/>
  <c r="Q56"/>
  <c r="S56"/>
  <c r="U56"/>
  <c r="W56"/>
  <c r="Y56"/>
  <c r="AA56"/>
  <c r="AC56"/>
  <c r="AE56"/>
  <c r="AG56"/>
  <c r="AI56"/>
  <c r="AK56"/>
  <c r="AM56"/>
  <c r="AO56"/>
  <c r="AQ56"/>
  <c r="E57"/>
  <c r="G57"/>
  <c r="I57"/>
  <c r="K57"/>
  <c r="M57"/>
  <c r="O57"/>
  <c r="Q57"/>
  <c r="S57"/>
  <c r="U57"/>
  <c r="W57"/>
  <c r="Y57"/>
  <c r="AA57"/>
  <c r="AC57"/>
  <c r="AE57"/>
  <c r="AG57"/>
  <c r="AI57"/>
  <c r="AK57"/>
  <c r="AM57"/>
  <c r="AO57"/>
  <c r="AQ57"/>
  <c r="E58"/>
  <c r="G58"/>
  <c r="I58"/>
  <c r="K58"/>
  <c r="M58"/>
  <c r="O58"/>
  <c r="Q58"/>
  <c r="S58"/>
  <c r="U58"/>
  <c r="W58"/>
  <c r="Y58"/>
  <c r="AA58"/>
  <c r="AC58"/>
  <c r="AE58"/>
  <c r="AG58"/>
  <c r="AI58"/>
  <c r="AK58"/>
  <c r="AM58"/>
  <c r="AO58"/>
  <c r="AQ58"/>
  <c r="E59"/>
  <c r="G59"/>
  <c r="I59"/>
  <c r="K59"/>
  <c r="M59"/>
  <c r="O59"/>
  <c r="Q59"/>
  <c r="S59"/>
  <c r="U59"/>
  <c r="W59"/>
  <c r="Y59"/>
  <c r="AA59"/>
  <c r="AC59"/>
  <c r="AE59"/>
  <c r="AG59"/>
  <c r="AI59"/>
  <c r="AK59"/>
  <c r="AM59"/>
  <c r="AO59"/>
  <c r="AQ59"/>
  <c r="E60"/>
  <c r="G60"/>
  <c r="I60"/>
  <c r="K60"/>
  <c r="M60"/>
  <c r="O60"/>
  <c r="Q60"/>
  <c r="S60"/>
  <c r="U60"/>
  <c r="W60"/>
  <c r="Y60"/>
  <c r="AA60"/>
  <c r="AC60"/>
  <c r="AE60"/>
  <c r="AG60"/>
  <c r="AI60"/>
  <c r="AK60"/>
  <c r="AM60"/>
  <c r="AO60"/>
  <c r="AQ60"/>
  <c r="E61"/>
  <c r="G61"/>
  <c r="I61"/>
  <c r="K61"/>
  <c r="M61"/>
  <c r="O61"/>
  <c r="Q61"/>
  <c r="S61"/>
  <c r="U61"/>
  <c r="W61"/>
  <c r="Y61"/>
  <c r="AA61"/>
  <c r="AC61"/>
  <c r="AE61"/>
  <c r="AG61"/>
  <c r="AI61"/>
  <c r="AK61"/>
  <c r="AM61"/>
  <c r="AO61"/>
  <c r="AQ61"/>
  <c r="E62"/>
  <c r="G62"/>
  <c r="I62"/>
  <c r="K62"/>
  <c r="M62"/>
  <c r="O62"/>
  <c r="Q62"/>
  <c r="S62"/>
  <c r="U62"/>
  <c r="W62"/>
  <c r="Y62"/>
  <c r="AA62"/>
  <c r="AC62"/>
  <c r="AE62"/>
  <c r="AG62"/>
  <c r="AI62"/>
  <c r="AK62"/>
  <c r="AM62"/>
  <c r="AO62"/>
  <c r="AQ62"/>
  <c r="E63"/>
  <c r="G63"/>
  <c r="I63"/>
  <c r="K63"/>
  <c r="M63"/>
  <c r="O63"/>
  <c r="Q63"/>
  <c r="S63"/>
  <c r="U63"/>
  <c r="W63"/>
  <c r="Y63"/>
  <c r="AA63"/>
  <c r="AC63"/>
  <c r="AE63"/>
  <c r="AG63"/>
  <c r="AI63"/>
  <c r="AK63"/>
  <c r="AM63"/>
  <c r="AO63"/>
  <c r="AQ63"/>
  <c r="E64"/>
  <c r="G64"/>
  <c r="I64"/>
  <c r="K64"/>
  <c r="M64"/>
  <c r="O64"/>
  <c r="Q64"/>
  <c r="S64"/>
  <c r="U64"/>
  <c r="W64"/>
  <c r="Y64"/>
  <c r="AA64"/>
  <c r="AC64"/>
  <c r="AE64"/>
  <c r="AG64"/>
  <c r="AI64"/>
  <c r="AK64"/>
  <c r="AM64"/>
  <c r="AO64"/>
  <c r="AQ64"/>
  <c r="E65"/>
  <c r="E76" s="1"/>
  <c r="G65"/>
  <c r="G76" s="1"/>
  <c r="I65"/>
  <c r="I76" s="1"/>
  <c r="K65"/>
  <c r="K76" s="1"/>
  <c r="M65"/>
  <c r="M76" s="1"/>
  <c r="O65"/>
  <c r="O76" s="1"/>
  <c r="Q65"/>
  <c r="Q76" s="1"/>
  <c r="S65"/>
  <c r="S76" s="1"/>
  <c r="U65"/>
  <c r="U76" s="1"/>
  <c r="W65"/>
  <c r="W76" s="1"/>
  <c r="Y65"/>
  <c r="Y76" s="1"/>
  <c r="AA65"/>
  <c r="AA76" s="1"/>
  <c r="AC65"/>
  <c r="AC76" s="1"/>
  <c r="AE65"/>
  <c r="AE76" s="1"/>
  <c r="AG65"/>
  <c r="AG76" s="1"/>
  <c r="AI65"/>
  <c r="AK65"/>
  <c r="AM65"/>
  <c r="AO65"/>
  <c r="AQ65"/>
  <c r="E66"/>
  <c r="G66"/>
  <c r="I66"/>
  <c r="K66"/>
  <c r="M66"/>
  <c r="O66"/>
  <c r="Q66"/>
  <c r="S66"/>
  <c r="U66"/>
  <c r="W66"/>
  <c r="Y66"/>
  <c r="AA66"/>
  <c r="AC66"/>
  <c r="AE66"/>
  <c r="AG66"/>
  <c r="AI66"/>
  <c r="AK66"/>
  <c r="AM66"/>
  <c r="AO66"/>
  <c r="AQ66"/>
  <c r="E67"/>
  <c r="G67"/>
  <c r="I67"/>
  <c r="K67"/>
  <c r="M67"/>
  <c r="O67"/>
  <c r="Q67"/>
  <c r="S67"/>
  <c r="U67"/>
  <c r="W67"/>
  <c r="Y67"/>
  <c r="AA67"/>
  <c r="AC67"/>
  <c r="AE67"/>
  <c r="AG67"/>
  <c r="AI67"/>
  <c r="AK67"/>
  <c r="AM67"/>
  <c r="AO67"/>
  <c r="AQ67"/>
  <c r="E68"/>
  <c r="G68"/>
  <c r="I68"/>
  <c r="K68"/>
  <c r="M68"/>
  <c r="O68"/>
  <c r="Q68"/>
  <c r="S68"/>
  <c r="U68"/>
  <c r="W68"/>
  <c r="Y68"/>
  <c r="AA68"/>
  <c r="AC68"/>
  <c r="AE68"/>
  <c r="AG68"/>
  <c r="AI68"/>
  <c r="AK68"/>
  <c r="AM68"/>
  <c r="AO68"/>
  <c r="AQ68"/>
  <c r="E69"/>
  <c r="G69"/>
  <c r="I69"/>
  <c r="K69"/>
  <c r="M69"/>
  <c r="O69"/>
  <c r="Q69"/>
  <c r="S69"/>
  <c r="U69"/>
  <c r="W69"/>
  <c r="Y69"/>
  <c r="AA69"/>
  <c r="AC69"/>
  <c r="AE69"/>
  <c r="AG69"/>
  <c r="AI69"/>
  <c r="AK69"/>
  <c r="AM69"/>
  <c r="AO69"/>
  <c r="AQ69"/>
  <c r="E70"/>
  <c r="G70"/>
  <c r="I70"/>
  <c r="K70"/>
  <c r="M70"/>
  <c r="O70"/>
  <c r="Q70"/>
  <c r="S70"/>
  <c r="U70"/>
  <c r="W70"/>
  <c r="Y70"/>
  <c r="AA70"/>
  <c r="AC70"/>
  <c r="AE70"/>
  <c r="AG70"/>
  <c r="AI70"/>
  <c r="AK70"/>
  <c r="AM70"/>
  <c r="AO70"/>
  <c r="AQ70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56"/>
  <c r="C58"/>
  <c r="C60"/>
  <c r="C62"/>
  <c r="C64"/>
  <c r="C66"/>
  <c r="C68"/>
  <c r="C70"/>
  <c r="AO52"/>
  <c r="D53"/>
  <c r="F53"/>
  <c r="H53"/>
  <c r="J53"/>
  <c r="L53"/>
  <c r="N53"/>
  <c r="P53"/>
  <c r="R53"/>
  <c r="T53"/>
  <c r="V53"/>
  <c r="X53"/>
  <c r="Z53"/>
  <c r="AB53"/>
  <c r="AD53"/>
  <c r="AF53"/>
  <c r="AH53"/>
  <c r="AJ53"/>
  <c r="AL53"/>
  <c r="AN53"/>
  <c r="AP53"/>
  <c r="D54"/>
  <c r="F54"/>
  <c r="H54"/>
  <c r="J54"/>
  <c r="L54"/>
  <c r="N54"/>
  <c r="P54"/>
  <c r="R54"/>
  <c r="T54"/>
  <c r="V54"/>
  <c r="X54"/>
  <c r="Z54"/>
  <c r="AB54"/>
  <c r="AD54"/>
  <c r="AF54"/>
  <c r="AH54"/>
  <c r="AJ54"/>
  <c r="AL54"/>
  <c r="AN54"/>
  <c r="AP54"/>
  <c r="D55"/>
  <c r="F55"/>
  <c r="H55"/>
  <c r="J55"/>
  <c r="L55"/>
  <c r="N55"/>
  <c r="P55"/>
  <c r="R55"/>
  <c r="T55"/>
  <c r="V55"/>
  <c r="X55"/>
  <c r="Z55"/>
  <c r="AB55"/>
  <c r="AD55"/>
  <c r="AF55"/>
  <c r="AH55"/>
  <c r="AJ55"/>
  <c r="AL55"/>
  <c r="AN55"/>
  <c r="AP55"/>
  <c r="D56"/>
  <c r="F56"/>
  <c r="H56"/>
  <c r="J56"/>
  <c r="L56"/>
  <c r="N56"/>
  <c r="P56"/>
  <c r="R56"/>
  <c r="T56"/>
  <c r="V56"/>
  <c r="X56"/>
  <c r="Z56"/>
  <c r="AB56"/>
  <c r="AD56"/>
  <c r="AF56"/>
  <c r="AH56"/>
  <c r="AJ56"/>
  <c r="AL56"/>
  <c r="AN56"/>
  <c r="AP56"/>
  <c r="D57"/>
  <c r="F57"/>
  <c r="H57"/>
  <c r="J57"/>
  <c r="L57"/>
  <c r="N57"/>
  <c r="P57"/>
  <c r="R57"/>
  <c r="T57"/>
  <c r="V57"/>
  <c r="X57"/>
  <c r="Z57"/>
  <c r="AB57"/>
  <c r="AD57"/>
  <c r="AF57"/>
  <c r="AH57"/>
  <c r="AJ57"/>
  <c r="AL57"/>
  <c r="AN57"/>
  <c r="AP57"/>
  <c r="D58"/>
  <c r="F58"/>
  <c r="H58"/>
  <c r="J58"/>
  <c r="L58"/>
  <c r="N58"/>
  <c r="P58"/>
  <c r="R58"/>
  <c r="T58"/>
  <c r="V58"/>
  <c r="X58"/>
  <c r="Z58"/>
  <c r="AB58"/>
  <c r="AD58"/>
  <c r="AF58"/>
  <c r="AH58"/>
  <c r="AJ58"/>
  <c r="AL58"/>
  <c r="AN58"/>
  <c r="AP58"/>
  <c r="D59"/>
  <c r="F59"/>
  <c r="H59"/>
  <c r="J59"/>
  <c r="L59"/>
  <c r="N59"/>
  <c r="P59"/>
  <c r="R59"/>
  <c r="T59"/>
  <c r="V59"/>
  <c r="X59"/>
  <c r="Z59"/>
  <c r="AB59"/>
  <c r="AD59"/>
  <c r="AF59"/>
  <c r="AH59"/>
  <c r="AJ59"/>
  <c r="AL59"/>
  <c r="AN59"/>
  <c r="AP59"/>
  <c r="D60"/>
  <c r="F60"/>
  <c r="H60"/>
  <c r="J60"/>
  <c r="L60"/>
  <c r="N60"/>
  <c r="P60"/>
  <c r="R60"/>
  <c r="T60"/>
  <c r="V60"/>
  <c r="X60"/>
  <c r="Z60"/>
  <c r="AB60"/>
  <c r="AD60"/>
  <c r="AF60"/>
  <c r="AH60"/>
  <c r="AJ60"/>
  <c r="AL60"/>
  <c r="AN60"/>
  <c r="AP60"/>
  <c r="D61"/>
  <c r="F61"/>
  <c r="H61"/>
  <c r="J61"/>
  <c r="L61"/>
  <c r="N61"/>
  <c r="P61"/>
  <c r="R61"/>
  <c r="T61"/>
  <c r="V61"/>
  <c r="X61"/>
  <c r="Z61"/>
  <c r="AB61"/>
  <c r="AD61"/>
  <c r="AF61"/>
  <c r="AH61"/>
  <c r="AJ61"/>
  <c r="AL61"/>
  <c r="AN61"/>
  <c r="AP61"/>
  <c r="D62"/>
  <c r="F62"/>
  <c r="H62"/>
  <c r="J62"/>
  <c r="L62"/>
  <c r="N62"/>
  <c r="P62"/>
  <c r="R62"/>
  <c r="T62"/>
  <c r="V62"/>
  <c r="X62"/>
  <c r="Z62"/>
  <c r="AB62"/>
  <c r="AD62"/>
  <c r="AF62"/>
  <c r="AH62"/>
  <c r="AJ62"/>
  <c r="AL62"/>
  <c r="AN62"/>
  <c r="AP62"/>
  <c r="D63"/>
  <c r="F63"/>
  <c r="H63"/>
  <c r="J63"/>
  <c r="L63"/>
  <c r="N63"/>
  <c r="P63"/>
  <c r="R63"/>
  <c r="T63"/>
  <c r="V63"/>
  <c r="X63"/>
  <c r="Z63"/>
  <c r="AB63"/>
  <c r="AD63"/>
  <c r="AF63"/>
  <c r="AH63"/>
  <c r="AJ63"/>
  <c r="AL63"/>
  <c r="AN63"/>
  <c r="AP63"/>
  <c r="D64"/>
  <c r="F64"/>
  <c r="H64"/>
  <c r="J64"/>
  <c r="L64"/>
  <c r="N64"/>
  <c r="P64"/>
  <c r="R64"/>
  <c r="T64"/>
  <c r="V64"/>
  <c r="X64"/>
  <c r="Z64"/>
  <c r="AB64"/>
  <c r="AD64"/>
  <c r="AF64"/>
  <c r="AH64"/>
  <c r="AJ64"/>
  <c r="AL64"/>
  <c r="AN64"/>
  <c r="AP64"/>
  <c r="D65"/>
  <c r="D76" s="1"/>
  <c r="F65"/>
  <c r="F76" s="1"/>
  <c r="H65"/>
  <c r="H76" s="1"/>
  <c r="J65"/>
  <c r="J76" s="1"/>
  <c r="L65"/>
  <c r="L76" s="1"/>
  <c r="N65"/>
  <c r="N76" s="1"/>
  <c r="P65"/>
  <c r="P76" s="1"/>
  <c r="R65"/>
  <c r="R76" s="1"/>
  <c r="T65"/>
  <c r="T76" s="1"/>
  <c r="V65"/>
  <c r="V76" s="1"/>
  <c r="X65"/>
  <c r="X76" s="1"/>
  <c r="Z65"/>
  <c r="Z76" s="1"/>
  <c r="AB65"/>
  <c r="AB76" s="1"/>
  <c r="AD65"/>
  <c r="AD76" s="1"/>
  <c r="AF65"/>
  <c r="AF76" s="1"/>
  <c r="AH65"/>
  <c r="AJ65"/>
  <c r="AL65"/>
  <c r="AN65"/>
  <c r="AP65"/>
  <c r="D66"/>
  <c r="F66"/>
  <c r="H66"/>
  <c r="J66"/>
  <c r="L66"/>
  <c r="N66"/>
  <c r="P66"/>
  <c r="R66"/>
  <c r="T66"/>
  <c r="V66"/>
  <c r="X66"/>
  <c r="Z66"/>
  <c r="AB66"/>
  <c r="AD66"/>
  <c r="AF66"/>
  <c r="AH66"/>
  <c r="AJ66"/>
  <c r="AL66"/>
  <c r="AN66"/>
  <c r="AP66"/>
  <c r="D67"/>
  <c r="F67"/>
  <c r="H67"/>
  <c r="J67"/>
  <c r="L67"/>
  <c r="N67"/>
  <c r="P67"/>
  <c r="R67"/>
  <c r="T67"/>
  <c r="V67"/>
  <c r="X67"/>
  <c r="Z67"/>
  <c r="AB67"/>
  <c r="AD67"/>
  <c r="AF67"/>
  <c r="AH67"/>
  <c r="AJ67"/>
  <c r="AL67"/>
  <c r="AN67"/>
  <c r="AP67"/>
  <c r="D68"/>
  <c r="F68"/>
  <c r="H68"/>
  <c r="J68"/>
  <c r="L68"/>
  <c r="N68"/>
  <c r="P68"/>
  <c r="R68"/>
  <c r="T68"/>
  <c r="V68"/>
  <c r="X68"/>
  <c r="Z68"/>
  <c r="AB68"/>
  <c r="AD68"/>
  <c r="AF68"/>
  <c r="AH68"/>
  <c r="AJ68"/>
  <c r="AL68"/>
  <c r="AN68"/>
  <c r="AP68"/>
  <c r="D69"/>
  <c r="F69"/>
  <c r="H69"/>
  <c r="J69"/>
  <c r="L69"/>
  <c r="N69"/>
  <c r="P69"/>
  <c r="R69"/>
  <c r="T69"/>
  <c r="V69"/>
  <c r="X69"/>
  <c r="Z69"/>
  <c r="AB69"/>
  <c r="AD69"/>
  <c r="AF69"/>
  <c r="AH69"/>
  <c r="AJ69"/>
  <c r="AL69"/>
  <c r="AN69"/>
  <c r="AP69"/>
  <c r="D70"/>
  <c r="F70"/>
  <c r="H70"/>
  <c r="J70"/>
  <c r="L70"/>
  <c r="N70"/>
  <c r="P70"/>
  <c r="R70"/>
  <c r="T70"/>
  <c r="V70"/>
  <c r="X70"/>
  <c r="Z70"/>
  <c r="AB70"/>
  <c r="AD70"/>
  <c r="AF70"/>
  <c r="AH70"/>
  <c r="AJ70"/>
  <c r="AL70"/>
  <c r="AN70"/>
  <c r="AP70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55"/>
  <c r="C57"/>
  <c r="C59"/>
  <c r="C61"/>
  <c r="C63"/>
  <c r="C65"/>
  <c r="C76" s="1"/>
  <c r="C67"/>
  <c r="C69"/>
  <c r="C12"/>
  <c r="N59" i="25"/>
  <c r="N59" i="22"/>
  <c r="N59" i="21"/>
  <c r="L50" i="27"/>
  <c r="L59" i="22"/>
  <c r="L59" i="21"/>
  <c r="L59" i="23"/>
  <c r="J50" i="27"/>
  <c r="J59" i="25"/>
  <c r="J59" i="22"/>
  <c r="J59" i="23"/>
  <c r="H50" i="27"/>
  <c r="H59" i="25"/>
  <c r="H59" i="21"/>
  <c r="H59" i="23"/>
  <c r="F59" i="25"/>
  <c r="F59" i="22"/>
  <c r="F59" i="21"/>
  <c r="D50" i="27"/>
  <c r="D59" i="22"/>
  <c r="D59" i="21"/>
  <c r="D59" i="23"/>
  <c r="M59"/>
  <c r="M50" i="27"/>
  <c r="M59" i="22"/>
  <c r="M59" i="21"/>
  <c r="K50" i="27"/>
  <c r="K59" i="25"/>
  <c r="K59" i="22"/>
  <c r="I59" i="23"/>
  <c r="I50" i="27"/>
  <c r="I59" i="25"/>
  <c r="I59" i="21"/>
  <c r="G50" i="27"/>
  <c r="G59" i="25"/>
  <c r="G59" i="22"/>
  <c r="E59" i="23"/>
  <c r="E50" i="27"/>
  <c r="E59" i="25"/>
  <c r="E59" i="21"/>
  <c r="B9" i="31"/>
  <c r="B9" i="30"/>
  <c r="B9" i="29"/>
  <c r="D12" i="31"/>
  <c r="F12"/>
  <c r="H12"/>
  <c r="J12"/>
  <c r="L12"/>
  <c r="N12"/>
  <c r="P12"/>
  <c r="R12"/>
  <c r="T12"/>
  <c r="V12"/>
  <c r="X12"/>
  <c r="Z12"/>
  <c r="AB12"/>
  <c r="AD12"/>
  <c r="AF12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F17"/>
  <c r="H17"/>
  <c r="J17"/>
  <c r="L17"/>
  <c r="N17"/>
  <c r="P17"/>
  <c r="R17"/>
  <c r="T17"/>
  <c r="V17"/>
  <c r="X17"/>
  <c r="Z17"/>
  <c r="AB17"/>
  <c r="AD17"/>
  <c r="AF17"/>
  <c r="AH17"/>
  <c r="AJ17"/>
  <c r="AL17"/>
  <c r="AN17"/>
  <c r="AP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AL22"/>
  <c r="AN22"/>
  <c r="AP22"/>
  <c r="D23"/>
  <c r="F23"/>
  <c r="H23"/>
  <c r="J23"/>
  <c r="L23"/>
  <c r="N23"/>
  <c r="P23"/>
  <c r="R23"/>
  <c r="T23"/>
  <c r="V23"/>
  <c r="X23"/>
  <c r="Z23"/>
  <c r="AB23"/>
  <c r="AD23"/>
  <c r="AF23"/>
  <c r="AH23"/>
  <c r="AJ23"/>
  <c r="AL23"/>
  <c r="AN23"/>
  <c r="AP23"/>
  <c r="D24"/>
  <c r="F24"/>
  <c r="H24"/>
  <c r="J24"/>
  <c r="L24"/>
  <c r="N24"/>
  <c r="P24"/>
  <c r="R24"/>
  <c r="T24"/>
  <c r="V24"/>
  <c r="X24"/>
  <c r="Z24"/>
  <c r="AB24"/>
  <c r="AD24"/>
  <c r="AF24"/>
  <c r="AH24"/>
  <c r="E12"/>
  <c r="G12"/>
  <c r="I12"/>
  <c r="K12"/>
  <c r="M12"/>
  <c r="O12"/>
  <c r="Q12"/>
  <c r="S12"/>
  <c r="U12"/>
  <c r="W12"/>
  <c r="Y12"/>
  <c r="AA12"/>
  <c r="AC12"/>
  <c r="AE12"/>
  <c r="AG12"/>
  <c r="AI12"/>
  <c r="AK12"/>
  <c r="AM12"/>
  <c r="AO12"/>
  <c r="AQ12"/>
  <c r="E13"/>
  <c r="G13"/>
  <c r="I13"/>
  <c r="K13"/>
  <c r="M13"/>
  <c r="O13"/>
  <c r="Q13"/>
  <c r="S13"/>
  <c r="U13"/>
  <c r="W13"/>
  <c r="Y13"/>
  <c r="AA13"/>
  <c r="AC13"/>
  <c r="AE13"/>
  <c r="AG13"/>
  <c r="AI13"/>
  <c r="AK13"/>
  <c r="AM13"/>
  <c r="AO13"/>
  <c r="AQ13"/>
  <c r="E14"/>
  <c r="G14"/>
  <c r="I14"/>
  <c r="K14"/>
  <c r="M14"/>
  <c r="O14"/>
  <c r="Q14"/>
  <c r="S14"/>
  <c r="U14"/>
  <c r="W14"/>
  <c r="Y14"/>
  <c r="AA14"/>
  <c r="AC14"/>
  <c r="AE14"/>
  <c r="AG14"/>
  <c r="AI14"/>
  <c r="AK14"/>
  <c r="AM14"/>
  <c r="AO14"/>
  <c r="AQ14"/>
  <c r="E15"/>
  <c r="G15"/>
  <c r="I15"/>
  <c r="K15"/>
  <c r="M15"/>
  <c r="O15"/>
  <c r="Q15"/>
  <c r="S15"/>
  <c r="U15"/>
  <c r="W15"/>
  <c r="Y15"/>
  <c r="AA15"/>
  <c r="AC15"/>
  <c r="AE15"/>
  <c r="AG15"/>
  <c r="AI15"/>
  <c r="AK15"/>
  <c r="AM15"/>
  <c r="AO15"/>
  <c r="AQ15"/>
  <c r="E16"/>
  <c r="G16"/>
  <c r="I16"/>
  <c r="K16"/>
  <c r="M16"/>
  <c r="O16"/>
  <c r="Q16"/>
  <c r="S16"/>
  <c r="U16"/>
  <c r="W16"/>
  <c r="Y16"/>
  <c r="AA16"/>
  <c r="AC16"/>
  <c r="AE16"/>
  <c r="AG16"/>
  <c r="AI16"/>
  <c r="AK16"/>
  <c r="AM16"/>
  <c r="AO16"/>
  <c r="AQ16"/>
  <c r="E17"/>
  <c r="G17"/>
  <c r="I17"/>
  <c r="K17"/>
  <c r="M17"/>
  <c r="O17"/>
  <c r="Q17"/>
  <c r="S17"/>
  <c r="U17"/>
  <c r="W17"/>
  <c r="Y17"/>
  <c r="AA17"/>
  <c r="AC17"/>
  <c r="AE17"/>
  <c r="AG17"/>
  <c r="AI17"/>
  <c r="AK17"/>
  <c r="AM17"/>
  <c r="AO17"/>
  <c r="AQ17"/>
  <c r="E18"/>
  <c r="G18"/>
  <c r="I18"/>
  <c r="K18"/>
  <c r="M18"/>
  <c r="O18"/>
  <c r="Q18"/>
  <c r="S18"/>
  <c r="U18"/>
  <c r="W18"/>
  <c r="Y18"/>
  <c r="AA18"/>
  <c r="AC18"/>
  <c r="AE18"/>
  <c r="AG18"/>
  <c r="AI18"/>
  <c r="AK18"/>
  <c r="AM18"/>
  <c r="AO18"/>
  <c r="AQ18"/>
  <c r="E19"/>
  <c r="G19"/>
  <c r="I19"/>
  <c r="K19"/>
  <c r="M19"/>
  <c r="O19"/>
  <c r="Q19"/>
  <c r="S19"/>
  <c r="U19"/>
  <c r="W19"/>
  <c r="Y19"/>
  <c r="AA19"/>
  <c r="AC19"/>
  <c r="AE19"/>
  <c r="AG19"/>
  <c r="AI19"/>
  <c r="AK19"/>
  <c r="AM19"/>
  <c r="AO19"/>
  <c r="AQ19"/>
  <c r="E20"/>
  <c r="G20"/>
  <c r="I20"/>
  <c r="K20"/>
  <c r="M20"/>
  <c r="O20"/>
  <c r="Q20"/>
  <c r="S20"/>
  <c r="U20"/>
  <c r="W20"/>
  <c r="Y20"/>
  <c r="AA20"/>
  <c r="AC20"/>
  <c r="AE20"/>
  <c r="AG20"/>
  <c r="AI20"/>
  <c r="AK20"/>
  <c r="AM20"/>
  <c r="AO20"/>
  <c r="AQ20"/>
  <c r="E21"/>
  <c r="G21"/>
  <c r="I21"/>
  <c r="K21"/>
  <c r="M21"/>
  <c r="O21"/>
  <c r="Q21"/>
  <c r="S21"/>
  <c r="U21"/>
  <c r="W21"/>
  <c r="Y21"/>
  <c r="AA21"/>
  <c r="AC21"/>
  <c r="AE21"/>
  <c r="AG21"/>
  <c r="AI21"/>
  <c r="AK21"/>
  <c r="AM21"/>
  <c r="AO21"/>
  <c r="AQ21"/>
  <c r="E22"/>
  <c r="G22"/>
  <c r="I22"/>
  <c r="K22"/>
  <c r="M22"/>
  <c r="O22"/>
  <c r="Q22"/>
  <c r="S22"/>
  <c r="U22"/>
  <c r="W22"/>
  <c r="Y22"/>
  <c r="AA22"/>
  <c r="AC22"/>
  <c r="AE22"/>
  <c r="AG22"/>
  <c r="AI22"/>
  <c r="AK22"/>
  <c r="AM22"/>
  <c r="AO22"/>
  <c r="AQ22"/>
  <c r="E23"/>
  <c r="G23"/>
  <c r="I23"/>
  <c r="K23"/>
  <c r="M23"/>
  <c r="O23"/>
  <c r="Q23"/>
  <c r="S23"/>
  <c r="U23"/>
  <c r="W23"/>
  <c r="Y23"/>
  <c r="AA23"/>
  <c r="AC23"/>
  <c r="AE23"/>
  <c r="AG23"/>
  <c r="AI23"/>
  <c r="AK23"/>
  <c r="AM23"/>
  <c r="AO23"/>
  <c r="AQ23"/>
  <c r="E24"/>
  <c r="G24"/>
  <c r="I24"/>
  <c r="K24"/>
  <c r="M24"/>
  <c r="O24"/>
  <c r="Q24"/>
  <c r="S24"/>
  <c r="U24"/>
  <c r="Y24"/>
  <c r="AC24"/>
  <c r="AG24"/>
  <c r="AJ24"/>
  <c r="AL24"/>
  <c r="AN24"/>
  <c r="AP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D26"/>
  <c r="F26"/>
  <c r="H26"/>
  <c r="J26"/>
  <c r="L26"/>
  <c r="N26"/>
  <c r="P26"/>
  <c r="R26"/>
  <c r="T26"/>
  <c r="V26"/>
  <c r="X26"/>
  <c r="Z26"/>
  <c r="AB26"/>
  <c r="AD26"/>
  <c r="AF26"/>
  <c r="AH26"/>
  <c r="AJ26"/>
  <c r="AL26"/>
  <c r="AN26"/>
  <c r="AP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D28"/>
  <c r="F28"/>
  <c r="H28"/>
  <c r="J28"/>
  <c r="L28"/>
  <c r="N28"/>
  <c r="P28"/>
  <c r="R28"/>
  <c r="T28"/>
  <c r="V28"/>
  <c r="X28"/>
  <c r="Z28"/>
  <c r="AB28"/>
  <c r="AD28"/>
  <c r="AF28"/>
  <c r="AH28"/>
  <c r="AJ28"/>
  <c r="AL28"/>
  <c r="AN28"/>
  <c r="AP28"/>
  <c r="D29"/>
  <c r="F29"/>
  <c r="H29"/>
  <c r="J29"/>
  <c r="L29"/>
  <c r="N29"/>
  <c r="P29"/>
  <c r="R29"/>
  <c r="T29"/>
  <c r="V29"/>
  <c r="X29"/>
  <c r="Z29"/>
  <c r="AB29"/>
  <c r="AD29"/>
  <c r="AF29"/>
  <c r="AH29"/>
  <c r="AJ29"/>
  <c r="AL29"/>
  <c r="AN29"/>
  <c r="AP29"/>
  <c r="D30"/>
  <c r="F30"/>
  <c r="H30"/>
  <c r="J30"/>
  <c r="L30"/>
  <c r="N30"/>
  <c r="P30"/>
  <c r="R30"/>
  <c r="T30"/>
  <c r="V30"/>
  <c r="X30"/>
  <c r="Z30"/>
  <c r="AB30"/>
  <c r="AD30"/>
  <c r="AF30"/>
  <c r="AH30"/>
  <c r="AJ30"/>
  <c r="AL30"/>
  <c r="AN30"/>
  <c r="AP30"/>
  <c r="D31"/>
  <c r="F31"/>
  <c r="H31"/>
  <c r="J31"/>
  <c r="L31"/>
  <c r="N31"/>
  <c r="P31"/>
  <c r="R31"/>
  <c r="T31"/>
  <c r="V31"/>
  <c r="X31"/>
  <c r="Z31"/>
  <c r="AB31"/>
  <c r="AD31"/>
  <c r="AF31"/>
  <c r="AH31"/>
  <c r="AJ31"/>
  <c r="AL31"/>
  <c r="AN31"/>
  <c r="AP31"/>
  <c r="D32"/>
  <c r="F32"/>
  <c r="H32"/>
  <c r="J32"/>
  <c r="L32"/>
  <c r="N32"/>
  <c r="P32"/>
  <c r="R32"/>
  <c r="T32"/>
  <c r="V32"/>
  <c r="X32"/>
  <c r="Z32"/>
  <c r="AB32"/>
  <c r="AD32"/>
  <c r="AF32"/>
  <c r="AH32"/>
  <c r="AJ32"/>
  <c r="AL32"/>
  <c r="AN32"/>
  <c r="AP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D35"/>
  <c r="F35"/>
  <c r="H35"/>
  <c r="J35"/>
  <c r="L35"/>
  <c r="N35"/>
  <c r="P35"/>
  <c r="R35"/>
  <c r="T35"/>
  <c r="V35"/>
  <c r="X35"/>
  <c r="Z35"/>
  <c r="AB35"/>
  <c r="AD35"/>
  <c r="AF35"/>
  <c r="AH35"/>
  <c r="AJ35"/>
  <c r="AL35"/>
  <c r="AN35"/>
  <c r="AP35"/>
  <c r="D36"/>
  <c r="F36"/>
  <c r="H36"/>
  <c r="J36"/>
  <c r="L36"/>
  <c r="N36"/>
  <c r="P36"/>
  <c r="R36"/>
  <c r="T36"/>
  <c r="V36"/>
  <c r="X36"/>
  <c r="Z36"/>
  <c r="AB36"/>
  <c r="AD36"/>
  <c r="AF36"/>
  <c r="AH36"/>
  <c r="AJ36"/>
  <c r="AL36"/>
  <c r="AN36"/>
  <c r="AP36"/>
  <c r="W24"/>
  <c r="AA24"/>
  <c r="AE24"/>
  <c r="AI24"/>
  <c r="AK24"/>
  <c r="AM24"/>
  <c r="AO24"/>
  <c r="AQ24"/>
  <c r="E25"/>
  <c r="G25"/>
  <c r="I25"/>
  <c r="K25"/>
  <c r="M25"/>
  <c r="O25"/>
  <c r="Q25"/>
  <c r="S25"/>
  <c r="U25"/>
  <c r="W25"/>
  <c r="Y25"/>
  <c r="AA25"/>
  <c r="AC25"/>
  <c r="AE25"/>
  <c r="AG25"/>
  <c r="AI25"/>
  <c r="AK25"/>
  <c r="AM25"/>
  <c r="AO25"/>
  <c r="AQ25"/>
  <c r="E26"/>
  <c r="G26"/>
  <c r="I26"/>
  <c r="K26"/>
  <c r="M26"/>
  <c r="O26"/>
  <c r="Q26"/>
  <c r="S26"/>
  <c r="U26"/>
  <c r="W26"/>
  <c r="Y26"/>
  <c r="AA26"/>
  <c r="AC26"/>
  <c r="AE26"/>
  <c r="AG26"/>
  <c r="AI26"/>
  <c r="AK26"/>
  <c r="AM26"/>
  <c r="AO26"/>
  <c r="AQ26"/>
  <c r="E27"/>
  <c r="G27"/>
  <c r="I27"/>
  <c r="K27"/>
  <c r="M27"/>
  <c r="O27"/>
  <c r="Q27"/>
  <c r="S27"/>
  <c r="U27"/>
  <c r="W27"/>
  <c r="Y27"/>
  <c r="AA27"/>
  <c r="AC27"/>
  <c r="AE27"/>
  <c r="AG27"/>
  <c r="AI27"/>
  <c r="AK27"/>
  <c r="AM27"/>
  <c r="AO27"/>
  <c r="AQ27"/>
  <c r="E28"/>
  <c r="G28"/>
  <c r="I28"/>
  <c r="K28"/>
  <c r="M28"/>
  <c r="O28"/>
  <c r="Q28"/>
  <c r="S28"/>
  <c r="U28"/>
  <c r="W28"/>
  <c r="Y28"/>
  <c r="AA28"/>
  <c r="AC28"/>
  <c r="AE28"/>
  <c r="AG28"/>
  <c r="AI28"/>
  <c r="AK28"/>
  <c r="AM28"/>
  <c r="AO28"/>
  <c r="AQ28"/>
  <c r="E29"/>
  <c r="G29"/>
  <c r="I29"/>
  <c r="K29"/>
  <c r="M29"/>
  <c r="O29"/>
  <c r="Q29"/>
  <c r="S29"/>
  <c r="U29"/>
  <c r="W29"/>
  <c r="Y29"/>
  <c r="AA29"/>
  <c r="AC29"/>
  <c r="AE29"/>
  <c r="AG29"/>
  <c r="AI29"/>
  <c r="AK29"/>
  <c r="AM29"/>
  <c r="AO29"/>
  <c r="AQ29"/>
  <c r="E30"/>
  <c r="G30"/>
  <c r="I30"/>
  <c r="K30"/>
  <c r="M30"/>
  <c r="O30"/>
  <c r="Q30"/>
  <c r="S30"/>
  <c r="U30"/>
  <c r="W30"/>
  <c r="Y30"/>
  <c r="AA30"/>
  <c r="AC30"/>
  <c r="AE30"/>
  <c r="AG30"/>
  <c r="AI30"/>
  <c r="AK30"/>
  <c r="AM30"/>
  <c r="AO30"/>
  <c r="AQ30"/>
  <c r="E31"/>
  <c r="G31"/>
  <c r="I31"/>
  <c r="K31"/>
  <c r="M31"/>
  <c r="O31"/>
  <c r="Q31"/>
  <c r="S31"/>
  <c r="U31"/>
  <c r="W31"/>
  <c r="Y31"/>
  <c r="AA31"/>
  <c r="AC31"/>
  <c r="AE31"/>
  <c r="AG31"/>
  <c r="AI31"/>
  <c r="AK31"/>
  <c r="AM31"/>
  <c r="AO31"/>
  <c r="AQ31"/>
  <c r="E32"/>
  <c r="G32"/>
  <c r="I32"/>
  <c r="K32"/>
  <c r="M32"/>
  <c r="O32"/>
  <c r="Q32"/>
  <c r="S32"/>
  <c r="U32"/>
  <c r="W32"/>
  <c r="Y32"/>
  <c r="AA32"/>
  <c r="AC32"/>
  <c r="AE32"/>
  <c r="AG32"/>
  <c r="AI32"/>
  <c r="AK32"/>
  <c r="AM32"/>
  <c r="AO32"/>
  <c r="AQ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AQ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AQ34"/>
  <c r="E35"/>
  <c r="G35"/>
  <c r="I35"/>
  <c r="K35"/>
  <c r="M35"/>
  <c r="O35"/>
  <c r="Q35"/>
  <c r="S35"/>
  <c r="U35"/>
  <c r="W35"/>
  <c r="Y35"/>
  <c r="AA35"/>
  <c r="AC35"/>
  <c r="AE35"/>
  <c r="AG35"/>
  <c r="AI35"/>
  <c r="AK35"/>
  <c r="AM35"/>
  <c r="AO35"/>
  <c r="AQ35"/>
  <c r="E36"/>
  <c r="G36"/>
  <c r="I36"/>
  <c r="K36"/>
  <c r="M36"/>
  <c r="O36"/>
  <c r="Q36"/>
  <c r="S36"/>
  <c r="U36"/>
  <c r="W36"/>
  <c r="Y36"/>
  <c r="AA36"/>
  <c r="AC36"/>
  <c r="AE36"/>
  <c r="AG36"/>
  <c r="AI36"/>
  <c r="AK36"/>
  <c r="AM36"/>
  <c r="AO36"/>
  <c r="AQ36"/>
  <c r="E37"/>
  <c r="G37"/>
  <c r="I37"/>
  <c r="K37"/>
  <c r="M37"/>
  <c r="O37"/>
  <c r="Q37"/>
  <c r="S37"/>
  <c r="F37"/>
  <c r="J37"/>
  <c r="N37"/>
  <c r="R37"/>
  <c r="U37"/>
  <c r="W37"/>
  <c r="Y37"/>
  <c r="AA37"/>
  <c r="AC37"/>
  <c r="AE37"/>
  <c r="AG37"/>
  <c r="AI37"/>
  <c r="AK37"/>
  <c r="AM37"/>
  <c r="AO37"/>
  <c r="AQ37"/>
  <c r="E38"/>
  <c r="G38"/>
  <c r="I38"/>
  <c r="K38"/>
  <c r="M38"/>
  <c r="O38"/>
  <c r="Q38"/>
  <c r="S38"/>
  <c r="U38"/>
  <c r="W38"/>
  <c r="Y38"/>
  <c r="AA38"/>
  <c r="AC38"/>
  <c r="AE38"/>
  <c r="AG38"/>
  <c r="AI38"/>
  <c r="AK38"/>
  <c r="AM38"/>
  <c r="AO38"/>
  <c r="AQ38"/>
  <c r="E39"/>
  <c r="G39"/>
  <c r="I39"/>
  <c r="K39"/>
  <c r="M39"/>
  <c r="O39"/>
  <c r="Q39"/>
  <c r="S39"/>
  <c r="U39"/>
  <c r="W39"/>
  <c r="Y39"/>
  <c r="AA39"/>
  <c r="AC39"/>
  <c r="AE39"/>
  <c r="AG39"/>
  <c r="AI39"/>
  <c r="AK39"/>
  <c r="AM39"/>
  <c r="AO39"/>
  <c r="AQ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AQ40"/>
  <c r="E41"/>
  <c r="G41"/>
  <c r="I41"/>
  <c r="K41"/>
  <c r="M41"/>
  <c r="O41"/>
  <c r="Q41"/>
  <c r="S41"/>
  <c r="U41"/>
  <c r="W41"/>
  <c r="Y41"/>
  <c r="AA41"/>
  <c r="AC41"/>
  <c r="AE41"/>
  <c r="AG41"/>
  <c r="AI41"/>
  <c r="AK41"/>
  <c r="AM41"/>
  <c r="AO41"/>
  <c r="AQ41"/>
  <c r="E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AQ42"/>
  <c r="E43"/>
  <c r="G43"/>
  <c r="I43"/>
  <c r="K43"/>
  <c r="M43"/>
  <c r="O43"/>
  <c r="Q43"/>
  <c r="S43"/>
  <c r="U43"/>
  <c r="W43"/>
  <c r="Y43"/>
  <c r="AA43"/>
  <c r="AC43"/>
  <c r="AE43"/>
  <c r="AG43"/>
  <c r="AI43"/>
  <c r="AK43"/>
  <c r="AM43"/>
  <c r="AO43"/>
  <c r="AQ43"/>
  <c r="E44"/>
  <c r="G44"/>
  <c r="I44"/>
  <c r="K44"/>
  <c r="M44"/>
  <c r="O44"/>
  <c r="Q44"/>
  <c r="S44"/>
  <c r="U44"/>
  <c r="W44"/>
  <c r="Y44"/>
  <c r="AA44"/>
  <c r="AC44"/>
  <c r="AE44"/>
  <c r="AG44"/>
  <c r="AI44"/>
  <c r="AK44"/>
  <c r="AM44"/>
  <c r="AO44"/>
  <c r="AQ44"/>
  <c r="E45"/>
  <c r="G45"/>
  <c r="I45"/>
  <c r="K45"/>
  <c r="M45"/>
  <c r="O45"/>
  <c r="Q45"/>
  <c r="S45"/>
  <c r="U45"/>
  <c r="W45"/>
  <c r="Y45"/>
  <c r="AA45"/>
  <c r="AC45"/>
  <c r="AE45"/>
  <c r="AG45"/>
  <c r="AI45"/>
  <c r="AK45"/>
  <c r="AM45"/>
  <c r="AO45"/>
  <c r="AQ45"/>
  <c r="E46"/>
  <c r="G46"/>
  <c r="I46"/>
  <c r="K46"/>
  <c r="M46"/>
  <c r="O46"/>
  <c r="Q46"/>
  <c r="S46"/>
  <c r="U46"/>
  <c r="W46"/>
  <c r="Y46"/>
  <c r="AA46"/>
  <c r="AC46"/>
  <c r="AE46"/>
  <c r="AG46"/>
  <c r="AI46"/>
  <c r="AK46"/>
  <c r="AM46"/>
  <c r="AO46"/>
  <c r="AQ46"/>
  <c r="E47"/>
  <c r="G47"/>
  <c r="I47"/>
  <c r="K47"/>
  <c r="M47"/>
  <c r="O47"/>
  <c r="Q47"/>
  <c r="S47"/>
  <c r="U47"/>
  <c r="W47"/>
  <c r="Y47"/>
  <c r="AA47"/>
  <c r="AC47"/>
  <c r="AE47"/>
  <c r="AG47"/>
  <c r="AI47"/>
  <c r="AK47"/>
  <c r="AM47"/>
  <c r="AO47"/>
  <c r="AQ47"/>
  <c r="E48"/>
  <c r="G48"/>
  <c r="I48"/>
  <c r="K48"/>
  <c r="M48"/>
  <c r="O48"/>
  <c r="Q48"/>
  <c r="S48"/>
  <c r="U48"/>
  <c r="W48"/>
  <c r="Y48"/>
  <c r="AA48"/>
  <c r="AC48"/>
  <c r="AE48"/>
  <c r="AG48"/>
  <c r="AI48"/>
  <c r="AK48"/>
  <c r="AM48"/>
  <c r="AO48"/>
  <c r="AQ48"/>
  <c r="E49"/>
  <c r="G49"/>
  <c r="I49"/>
  <c r="K49"/>
  <c r="M49"/>
  <c r="O49"/>
  <c r="Q49"/>
  <c r="S49"/>
  <c r="U49"/>
  <c r="W49"/>
  <c r="Y49"/>
  <c r="AA49"/>
  <c r="AC49"/>
  <c r="AE49"/>
  <c r="AG49"/>
  <c r="AI49"/>
  <c r="AK49"/>
  <c r="AM49"/>
  <c r="AO49"/>
  <c r="AQ49"/>
  <c r="E50"/>
  <c r="G50"/>
  <c r="I50"/>
  <c r="K50"/>
  <c r="M50"/>
  <c r="O50"/>
  <c r="Q50"/>
  <c r="S50"/>
  <c r="U50"/>
  <c r="W50"/>
  <c r="Y50"/>
  <c r="AA50"/>
  <c r="AC50"/>
  <c r="AE50"/>
  <c r="AG50"/>
  <c r="AI50"/>
  <c r="AK50"/>
  <c r="AM50"/>
  <c r="AO50"/>
  <c r="AQ50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AQ51"/>
  <c r="E52"/>
  <c r="G52"/>
  <c r="I52"/>
  <c r="K52"/>
  <c r="M52"/>
  <c r="O52"/>
  <c r="Q52"/>
  <c r="S52"/>
  <c r="U52"/>
  <c r="W52"/>
  <c r="Y52"/>
  <c r="AA52"/>
  <c r="AC52"/>
  <c r="AE52"/>
  <c r="AG52"/>
  <c r="AI52"/>
  <c r="AK52"/>
  <c r="AM52"/>
  <c r="AO52"/>
  <c r="AQ52"/>
  <c r="E53"/>
  <c r="G53"/>
  <c r="I53"/>
  <c r="K53"/>
  <c r="M53"/>
  <c r="O53"/>
  <c r="Q53"/>
  <c r="S53"/>
  <c r="U53"/>
  <c r="W53"/>
  <c r="Y53"/>
  <c r="AA53"/>
  <c r="AC53"/>
  <c r="AE53"/>
  <c r="AG53"/>
  <c r="AI53"/>
  <c r="AK53"/>
  <c r="AM53"/>
  <c r="AO53"/>
  <c r="AQ53"/>
  <c r="E54"/>
  <c r="G54"/>
  <c r="I54"/>
  <c r="K54"/>
  <c r="M54"/>
  <c r="O54"/>
  <c r="Q54"/>
  <c r="S54"/>
  <c r="U54"/>
  <c r="W54"/>
  <c r="Y54"/>
  <c r="AA54"/>
  <c r="AC54"/>
  <c r="AE54"/>
  <c r="AG54"/>
  <c r="AI54"/>
  <c r="AK54"/>
  <c r="AM54"/>
  <c r="AO54"/>
  <c r="AQ54"/>
  <c r="E55"/>
  <c r="G55"/>
  <c r="I55"/>
  <c r="K55"/>
  <c r="M55"/>
  <c r="O55"/>
  <c r="Q55"/>
  <c r="S55"/>
  <c r="U55"/>
  <c r="W55"/>
  <c r="Y55"/>
  <c r="AA55"/>
  <c r="AC55"/>
  <c r="AE55"/>
  <c r="AG55"/>
  <c r="AI55"/>
  <c r="AK55"/>
  <c r="AM55"/>
  <c r="AO55"/>
  <c r="AQ55"/>
  <c r="E56"/>
  <c r="G56"/>
  <c r="I56"/>
  <c r="K56"/>
  <c r="M56"/>
  <c r="O56"/>
  <c r="Q56"/>
  <c r="S56"/>
  <c r="U56"/>
  <c r="W56"/>
  <c r="Y56"/>
  <c r="AA56"/>
  <c r="AC56"/>
  <c r="AE56"/>
  <c r="AG56"/>
  <c r="AI56"/>
  <c r="AK56"/>
  <c r="AM56"/>
  <c r="AO56"/>
  <c r="AQ56"/>
  <c r="E57"/>
  <c r="G57"/>
  <c r="I57"/>
  <c r="K57"/>
  <c r="M57"/>
  <c r="O57"/>
  <c r="Q57"/>
  <c r="S57"/>
  <c r="U57"/>
  <c r="W57"/>
  <c r="Y57"/>
  <c r="AA57"/>
  <c r="AC57"/>
  <c r="AE57"/>
  <c r="AG57"/>
  <c r="AI57"/>
  <c r="AK57"/>
  <c r="AM57"/>
  <c r="AO57"/>
  <c r="AQ57"/>
  <c r="E58"/>
  <c r="G58"/>
  <c r="I58"/>
  <c r="K58"/>
  <c r="M58"/>
  <c r="O58"/>
  <c r="Q58"/>
  <c r="S58"/>
  <c r="U58"/>
  <c r="W58"/>
  <c r="Y58"/>
  <c r="AA58"/>
  <c r="AC58"/>
  <c r="AE58"/>
  <c r="AG58"/>
  <c r="AI58"/>
  <c r="AK58"/>
  <c r="AM58"/>
  <c r="AO58"/>
  <c r="AQ58"/>
  <c r="E59"/>
  <c r="G59"/>
  <c r="I59"/>
  <c r="K59"/>
  <c r="M59"/>
  <c r="O59"/>
  <c r="Q59"/>
  <c r="S59"/>
  <c r="U59"/>
  <c r="W59"/>
  <c r="Y59"/>
  <c r="AA59"/>
  <c r="AC59"/>
  <c r="AE59"/>
  <c r="AG59"/>
  <c r="AI59"/>
  <c r="AK59"/>
  <c r="AM59"/>
  <c r="AO59"/>
  <c r="AQ59"/>
  <c r="E60"/>
  <c r="G60"/>
  <c r="I60"/>
  <c r="K60"/>
  <c r="M60"/>
  <c r="O60"/>
  <c r="Q60"/>
  <c r="S60"/>
  <c r="U60"/>
  <c r="W60"/>
  <c r="Y60"/>
  <c r="AA60"/>
  <c r="AC60"/>
  <c r="AE60"/>
  <c r="AG60"/>
  <c r="AI60"/>
  <c r="AK60"/>
  <c r="AM60"/>
  <c r="AO60"/>
  <c r="AQ60"/>
  <c r="E61"/>
  <c r="G61"/>
  <c r="I61"/>
  <c r="K61"/>
  <c r="M61"/>
  <c r="O61"/>
  <c r="Q61"/>
  <c r="S61"/>
  <c r="U61"/>
  <c r="W61"/>
  <c r="Y61"/>
  <c r="AA61"/>
  <c r="AC61"/>
  <c r="AE61"/>
  <c r="AG61"/>
  <c r="AI61"/>
  <c r="AK61"/>
  <c r="AM61"/>
  <c r="AO61"/>
  <c r="AQ61"/>
  <c r="E62"/>
  <c r="G62"/>
  <c r="D37"/>
  <c r="H37"/>
  <c r="L37"/>
  <c r="P37"/>
  <c r="T37"/>
  <c r="V37"/>
  <c r="X37"/>
  <c r="Z37"/>
  <c r="AB37"/>
  <c r="AD37"/>
  <c r="AF37"/>
  <c r="AH37"/>
  <c r="AJ37"/>
  <c r="AL37"/>
  <c r="AN37"/>
  <c r="AP37"/>
  <c r="D38"/>
  <c r="F38"/>
  <c r="H38"/>
  <c r="J38"/>
  <c r="L38"/>
  <c r="N38"/>
  <c r="P38"/>
  <c r="R38"/>
  <c r="T38"/>
  <c r="V38"/>
  <c r="X38"/>
  <c r="Z38"/>
  <c r="AB38"/>
  <c r="AD38"/>
  <c r="AF38"/>
  <c r="AH38"/>
  <c r="AJ38"/>
  <c r="AL38"/>
  <c r="AN38"/>
  <c r="AP38"/>
  <c r="D39"/>
  <c r="F39"/>
  <c r="H39"/>
  <c r="J39"/>
  <c r="L39"/>
  <c r="N39"/>
  <c r="P39"/>
  <c r="R39"/>
  <c r="T39"/>
  <c r="V39"/>
  <c r="X39"/>
  <c r="Z39"/>
  <c r="AB39"/>
  <c r="AD39"/>
  <c r="AF39"/>
  <c r="AH39"/>
  <c r="AJ39"/>
  <c r="AL39"/>
  <c r="AN39"/>
  <c r="AP39"/>
  <c r="D40"/>
  <c r="F40"/>
  <c r="H40"/>
  <c r="J40"/>
  <c r="L40"/>
  <c r="N40"/>
  <c r="P40"/>
  <c r="R40"/>
  <c r="T40"/>
  <c r="V40"/>
  <c r="X40"/>
  <c r="Z40"/>
  <c r="AB40"/>
  <c r="AD40"/>
  <c r="AF40"/>
  <c r="AH40"/>
  <c r="AJ40"/>
  <c r="AL40"/>
  <c r="AN40"/>
  <c r="AP40"/>
  <c r="D41"/>
  <c r="F41"/>
  <c r="H41"/>
  <c r="J41"/>
  <c r="L41"/>
  <c r="N41"/>
  <c r="P41"/>
  <c r="R41"/>
  <c r="T41"/>
  <c r="V41"/>
  <c r="X41"/>
  <c r="Z41"/>
  <c r="AB41"/>
  <c r="AD41"/>
  <c r="AF41"/>
  <c r="AH41"/>
  <c r="AJ41"/>
  <c r="AL41"/>
  <c r="AN41"/>
  <c r="AP41"/>
  <c r="D42"/>
  <c r="F42"/>
  <c r="H42"/>
  <c r="J42"/>
  <c r="L42"/>
  <c r="N42"/>
  <c r="P42"/>
  <c r="R42"/>
  <c r="T42"/>
  <c r="V42"/>
  <c r="X42"/>
  <c r="Z42"/>
  <c r="AB42"/>
  <c r="AD42"/>
  <c r="AF42"/>
  <c r="AH42"/>
  <c r="AJ42"/>
  <c r="AL42"/>
  <c r="AN42"/>
  <c r="AP42"/>
  <c r="D43"/>
  <c r="F43"/>
  <c r="H43"/>
  <c r="J43"/>
  <c r="L43"/>
  <c r="N43"/>
  <c r="P43"/>
  <c r="R43"/>
  <c r="T43"/>
  <c r="V43"/>
  <c r="X43"/>
  <c r="Z43"/>
  <c r="AB43"/>
  <c r="AD43"/>
  <c r="AF43"/>
  <c r="AH43"/>
  <c r="AJ43"/>
  <c r="AL43"/>
  <c r="AN43"/>
  <c r="AP43"/>
  <c r="D44"/>
  <c r="F44"/>
  <c r="H44"/>
  <c r="J44"/>
  <c r="L44"/>
  <c r="N44"/>
  <c r="P44"/>
  <c r="R44"/>
  <c r="T44"/>
  <c r="V44"/>
  <c r="X44"/>
  <c r="Z44"/>
  <c r="AB44"/>
  <c r="AD44"/>
  <c r="AF44"/>
  <c r="AH44"/>
  <c r="AJ44"/>
  <c r="AL44"/>
  <c r="AN44"/>
  <c r="AP44"/>
  <c r="D45"/>
  <c r="F45"/>
  <c r="H45"/>
  <c r="J45"/>
  <c r="L45"/>
  <c r="N45"/>
  <c r="P45"/>
  <c r="R45"/>
  <c r="T45"/>
  <c r="V45"/>
  <c r="X45"/>
  <c r="Z45"/>
  <c r="AB45"/>
  <c r="AD45"/>
  <c r="AF45"/>
  <c r="AH45"/>
  <c r="AJ45"/>
  <c r="AL45"/>
  <c r="AN45"/>
  <c r="AP45"/>
  <c r="D46"/>
  <c r="F46"/>
  <c r="H46"/>
  <c r="J46"/>
  <c r="L46"/>
  <c r="N46"/>
  <c r="P46"/>
  <c r="R46"/>
  <c r="T46"/>
  <c r="V46"/>
  <c r="X46"/>
  <c r="Z46"/>
  <c r="AB46"/>
  <c r="AD46"/>
  <c r="AF46"/>
  <c r="AH46"/>
  <c r="AJ46"/>
  <c r="AL46"/>
  <c r="AN46"/>
  <c r="AP46"/>
  <c r="D47"/>
  <c r="F47"/>
  <c r="H47"/>
  <c r="J47"/>
  <c r="L47"/>
  <c r="N47"/>
  <c r="P47"/>
  <c r="R47"/>
  <c r="T47"/>
  <c r="V47"/>
  <c r="X47"/>
  <c r="Z47"/>
  <c r="AB47"/>
  <c r="AD47"/>
  <c r="AF47"/>
  <c r="AH47"/>
  <c r="AJ47"/>
  <c r="AL47"/>
  <c r="AN47"/>
  <c r="AP47"/>
  <c r="D48"/>
  <c r="F48"/>
  <c r="H48"/>
  <c r="J48"/>
  <c r="L48"/>
  <c r="N48"/>
  <c r="P48"/>
  <c r="R48"/>
  <c r="T48"/>
  <c r="V48"/>
  <c r="X48"/>
  <c r="Z48"/>
  <c r="AB48"/>
  <c r="AD48"/>
  <c r="AF48"/>
  <c r="AH48"/>
  <c r="AJ48"/>
  <c r="AL48"/>
  <c r="AN48"/>
  <c r="AP48"/>
  <c r="D49"/>
  <c r="F49"/>
  <c r="H49"/>
  <c r="J49"/>
  <c r="L49"/>
  <c r="N49"/>
  <c r="P49"/>
  <c r="R49"/>
  <c r="T49"/>
  <c r="V49"/>
  <c r="X49"/>
  <c r="Z49"/>
  <c r="AB49"/>
  <c r="AD49"/>
  <c r="AF49"/>
  <c r="AH49"/>
  <c r="AJ49"/>
  <c r="AL49"/>
  <c r="AN49"/>
  <c r="AP49"/>
  <c r="D50"/>
  <c r="F50"/>
  <c r="H50"/>
  <c r="J50"/>
  <c r="L50"/>
  <c r="N50"/>
  <c r="P50"/>
  <c r="R50"/>
  <c r="T50"/>
  <c r="V50"/>
  <c r="X50"/>
  <c r="Z50"/>
  <c r="AB50"/>
  <c r="AD50"/>
  <c r="AF50"/>
  <c r="AH50"/>
  <c r="AJ50"/>
  <c r="AL50"/>
  <c r="AN50"/>
  <c r="AP50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D52"/>
  <c r="F52"/>
  <c r="H52"/>
  <c r="J52"/>
  <c r="L52"/>
  <c r="N52"/>
  <c r="P52"/>
  <c r="R52"/>
  <c r="T52"/>
  <c r="V52"/>
  <c r="X52"/>
  <c r="Z52"/>
  <c r="AB52"/>
  <c r="AD52"/>
  <c r="AF52"/>
  <c r="AH52"/>
  <c r="AJ52"/>
  <c r="AL52"/>
  <c r="AN52"/>
  <c r="AP52"/>
  <c r="D53"/>
  <c r="F53"/>
  <c r="H53"/>
  <c r="J53"/>
  <c r="L53"/>
  <c r="N53"/>
  <c r="P53"/>
  <c r="R53"/>
  <c r="T53"/>
  <c r="V53"/>
  <c r="X53"/>
  <c r="Z53"/>
  <c r="AB53"/>
  <c r="AD53"/>
  <c r="AF53"/>
  <c r="AH53"/>
  <c r="AJ53"/>
  <c r="AL53"/>
  <c r="AN53"/>
  <c r="AP53"/>
  <c r="D54"/>
  <c r="F54"/>
  <c r="H54"/>
  <c r="J54"/>
  <c r="L54"/>
  <c r="N54"/>
  <c r="P54"/>
  <c r="R54"/>
  <c r="T54"/>
  <c r="V54"/>
  <c r="X54"/>
  <c r="Z54"/>
  <c r="AB54"/>
  <c r="AD54"/>
  <c r="AF54"/>
  <c r="AH54"/>
  <c r="AJ54"/>
  <c r="AL54"/>
  <c r="AN54"/>
  <c r="AP54"/>
  <c r="D55"/>
  <c r="F55"/>
  <c r="H55"/>
  <c r="J55"/>
  <c r="L55"/>
  <c r="N55"/>
  <c r="P55"/>
  <c r="R55"/>
  <c r="T55"/>
  <c r="V55"/>
  <c r="X55"/>
  <c r="Z55"/>
  <c r="AB55"/>
  <c r="AD55"/>
  <c r="AF55"/>
  <c r="AH55"/>
  <c r="AJ55"/>
  <c r="AL55"/>
  <c r="AN55"/>
  <c r="AP55"/>
  <c r="D56"/>
  <c r="F56"/>
  <c r="H56"/>
  <c r="J56"/>
  <c r="L56"/>
  <c r="N56"/>
  <c r="P56"/>
  <c r="R56"/>
  <c r="T56"/>
  <c r="V56"/>
  <c r="X56"/>
  <c r="Z56"/>
  <c r="AB56"/>
  <c r="AD56"/>
  <c r="AF56"/>
  <c r="AH56"/>
  <c r="AJ56"/>
  <c r="AL56"/>
  <c r="AN56"/>
  <c r="AP56"/>
  <c r="D57"/>
  <c r="F57"/>
  <c r="H57"/>
  <c r="J57"/>
  <c r="L57"/>
  <c r="N57"/>
  <c r="P57"/>
  <c r="R57"/>
  <c r="T57"/>
  <c r="V57"/>
  <c r="X57"/>
  <c r="Z57"/>
  <c r="AB57"/>
  <c r="AD57"/>
  <c r="AF57"/>
  <c r="AH57"/>
  <c r="AJ57"/>
  <c r="AL57"/>
  <c r="AN57"/>
  <c r="AP57"/>
  <c r="D58"/>
  <c r="F58"/>
  <c r="H58"/>
  <c r="J58"/>
  <c r="L58"/>
  <c r="N58"/>
  <c r="P58"/>
  <c r="R58"/>
  <c r="T58"/>
  <c r="V58"/>
  <c r="X58"/>
  <c r="Z58"/>
  <c r="AB58"/>
  <c r="AD58"/>
  <c r="AF58"/>
  <c r="AH58"/>
  <c r="AJ58"/>
  <c r="AL58"/>
  <c r="AN58"/>
  <c r="AP58"/>
  <c r="D59"/>
  <c r="F59"/>
  <c r="H59"/>
  <c r="J59"/>
  <c r="L59"/>
  <c r="N59"/>
  <c r="P59"/>
  <c r="R59"/>
  <c r="T59"/>
  <c r="V59"/>
  <c r="X59"/>
  <c r="Z59"/>
  <c r="AB59"/>
  <c r="AD59"/>
  <c r="AF59"/>
  <c r="AH59"/>
  <c r="AJ59"/>
  <c r="AL59"/>
  <c r="AN59"/>
  <c r="AP59"/>
  <c r="D60"/>
  <c r="F60"/>
  <c r="H60"/>
  <c r="J60"/>
  <c r="L60"/>
  <c r="N60"/>
  <c r="P60"/>
  <c r="R60"/>
  <c r="T60"/>
  <c r="V60"/>
  <c r="X60"/>
  <c r="Z60"/>
  <c r="AB60"/>
  <c r="AD60"/>
  <c r="AF60"/>
  <c r="AH60"/>
  <c r="AJ60"/>
  <c r="AL60"/>
  <c r="AN60"/>
  <c r="AP60"/>
  <c r="D61"/>
  <c r="F61"/>
  <c r="H61"/>
  <c r="J61"/>
  <c r="L61"/>
  <c r="N61"/>
  <c r="P61"/>
  <c r="R61"/>
  <c r="T61"/>
  <c r="V61"/>
  <c r="X61"/>
  <c r="Z61"/>
  <c r="AB61"/>
  <c r="AD61"/>
  <c r="AF61"/>
  <c r="AH61"/>
  <c r="AJ61"/>
  <c r="AL61"/>
  <c r="AN61"/>
  <c r="AP61"/>
  <c r="D62"/>
  <c r="F62"/>
  <c r="H62"/>
  <c r="J62"/>
  <c r="L62"/>
  <c r="N62"/>
  <c r="P62"/>
  <c r="R62"/>
  <c r="T62"/>
  <c r="V62"/>
  <c r="X62"/>
  <c r="Z62"/>
  <c r="AB62"/>
  <c r="AD62"/>
  <c r="AF62"/>
  <c r="AH62"/>
  <c r="K62"/>
  <c r="O62"/>
  <c r="S62"/>
  <c r="W62"/>
  <c r="AA62"/>
  <c r="AE62"/>
  <c r="AI62"/>
  <c r="AK62"/>
  <c r="AM62"/>
  <c r="AO62"/>
  <c r="AQ62"/>
  <c r="E63"/>
  <c r="G63"/>
  <c r="I63"/>
  <c r="K63"/>
  <c r="M63"/>
  <c r="O63"/>
  <c r="Q63"/>
  <c r="S63"/>
  <c r="U63"/>
  <c r="W63"/>
  <c r="Y63"/>
  <c r="AA63"/>
  <c r="AC63"/>
  <c r="AE63"/>
  <c r="AG63"/>
  <c r="AI63"/>
  <c r="AK63"/>
  <c r="AM63"/>
  <c r="AO63"/>
  <c r="AQ63"/>
  <c r="E64"/>
  <c r="G64"/>
  <c r="I64"/>
  <c r="K64"/>
  <c r="M64"/>
  <c r="O64"/>
  <c r="Q64"/>
  <c r="S64"/>
  <c r="U64"/>
  <c r="W64"/>
  <c r="Y64"/>
  <c r="AA64"/>
  <c r="AC64"/>
  <c r="AE64"/>
  <c r="AG64"/>
  <c r="AI64"/>
  <c r="AK64"/>
  <c r="AM64"/>
  <c r="AO64"/>
  <c r="AQ64"/>
  <c r="E65"/>
  <c r="G65"/>
  <c r="I65"/>
  <c r="K65"/>
  <c r="M65"/>
  <c r="O65"/>
  <c r="Q65"/>
  <c r="S65"/>
  <c r="U65"/>
  <c r="W65"/>
  <c r="Y65"/>
  <c r="AA65"/>
  <c r="AC65"/>
  <c r="AE65"/>
  <c r="AG65"/>
  <c r="AI65"/>
  <c r="AK65"/>
  <c r="AM65"/>
  <c r="AO65"/>
  <c r="AQ65"/>
  <c r="E66"/>
  <c r="G66"/>
  <c r="I66"/>
  <c r="K66"/>
  <c r="M66"/>
  <c r="O66"/>
  <c r="Q66"/>
  <c r="S66"/>
  <c r="U66"/>
  <c r="W66"/>
  <c r="Y66"/>
  <c r="AA66"/>
  <c r="AC66"/>
  <c r="AE66"/>
  <c r="AG66"/>
  <c r="AI66"/>
  <c r="AK66"/>
  <c r="AM66"/>
  <c r="AO66"/>
  <c r="AQ66"/>
  <c r="E67"/>
  <c r="G67"/>
  <c r="I67"/>
  <c r="K67"/>
  <c r="M67"/>
  <c r="O67"/>
  <c r="Q67"/>
  <c r="S67"/>
  <c r="U67"/>
  <c r="W67"/>
  <c r="Y67"/>
  <c r="AA67"/>
  <c r="AC67"/>
  <c r="AE67"/>
  <c r="AG67"/>
  <c r="AI67"/>
  <c r="AK67"/>
  <c r="AM67"/>
  <c r="AO67"/>
  <c r="AQ67"/>
  <c r="E68"/>
  <c r="G68"/>
  <c r="I68"/>
  <c r="K68"/>
  <c r="M68"/>
  <c r="O68"/>
  <c r="Q68"/>
  <c r="S68"/>
  <c r="U68"/>
  <c r="W68"/>
  <c r="Y68"/>
  <c r="AA68"/>
  <c r="AC68"/>
  <c r="AE68"/>
  <c r="AG68"/>
  <c r="AI68"/>
  <c r="AK68"/>
  <c r="AM68"/>
  <c r="AO68"/>
  <c r="AQ68"/>
  <c r="E69"/>
  <c r="G69"/>
  <c r="I69"/>
  <c r="K69"/>
  <c r="M69"/>
  <c r="O69"/>
  <c r="Q69"/>
  <c r="S69"/>
  <c r="U69"/>
  <c r="W69"/>
  <c r="Y69"/>
  <c r="AA69"/>
  <c r="AC69"/>
  <c r="AE69"/>
  <c r="AG69"/>
  <c r="AI69"/>
  <c r="AK69"/>
  <c r="AM69"/>
  <c r="AO69"/>
  <c r="AQ69"/>
  <c r="E70"/>
  <c r="G70"/>
  <c r="I70"/>
  <c r="K70"/>
  <c r="M70"/>
  <c r="O70"/>
  <c r="Q70"/>
  <c r="S70"/>
  <c r="U70"/>
  <c r="W70"/>
  <c r="Y70"/>
  <c r="AA70"/>
  <c r="AC70"/>
  <c r="AE70"/>
  <c r="AG70"/>
  <c r="AI70"/>
  <c r="AK70"/>
  <c r="AM70"/>
  <c r="AO70"/>
  <c r="AQ70"/>
  <c r="E71"/>
  <c r="G71"/>
  <c r="I71"/>
  <c r="K71"/>
  <c r="M71"/>
  <c r="O71"/>
  <c r="Q71"/>
  <c r="S71"/>
  <c r="U71"/>
  <c r="W71"/>
  <c r="Y71"/>
  <c r="AA71"/>
  <c r="AC71"/>
  <c r="AE71"/>
  <c r="AG71"/>
  <c r="AI71"/>
  <c r="AK71"/>
  <c r="AM71"/>
  <c r="AO71"/>
  <c r="AQ71"/>
  <c r="E72"/>
  <c r="G72"/>
  <c r="I72"/>
  <c r="K72"/>
  <c r="M72"/>
  <c r="O72"/>
  <c r="Q72"/>
  <c r="S72"/>
  <c r="U72"/>
  <c r="W72"/>
  <c r="Y72"/>
  <c r="AA72"/>
  <c r="AC72"/>
  <c r="AE72"/>
  <c r="AG72"/>
  <c r="AI72"/>
  <c r="AK72"/>
  <c r="AM72"/>
  <c r="AO72"/>
  <c r="AQ72"/>
  <c r="E73"/>
  <c r="G73"/>
  <c r="I73"/>
  <c r="K73"/>
  <c r="M73"/>
  <c r="O73"/>
  <c r="Q73"/>
  <c r="S73"/>
  <c r="U73"/>
  <c r="W73"/>
  <c r="Y73"/>
  <c r="AA73"/>
  <c r="AC73"/>
  <c r="AE73"/>
  <c r="AG73"/>
  <c r="AI73"/>
  <c r="AK73"/>
  <c r="AM73"/>
  <c r="AO73"/>
  <c r="AQ73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56"/>
  <c r="C58"/>
  <c r="C60"/>
  <c r="C62"/>
  <c r="C64"/>
  <c r="C66"/>
  <c r="C68"/>
  <c r="C70"/>
  <c r="C72"/>
  <c r="C12"/>
  <c r="D12" i="30"/>
  <c r="F12"/>
  <c r="H12"/>
  <c r="J12"/>
  <c r="L12"/>
  <c r="N12"/>
  <c r="P12"/>
  <c r="R12"/>
  <c r="T12"/>
  <c r="V12"/>
  <c r="X12"/>
  <c r="Z12"/>
  <c r="AB12"/>
  <c r="AD12"/>
  <c r="AF12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F17"/>
  <c r="H17"/>
  <c r="J17"/>
  <c r="L17"/>
  <c r="N17"/>
  <c r="P17"/>
  <c r="R17"/>
  <c r="T17"/>
  <c r="V17"/>
  <c r="X17"/>
  <c r="Z17"/>
  <c r="AB17"/>
  <c r="AD17"/>
  <c r="AF17"/>
  <c r="AH17"/>
  <c r="AJ17"/>
  <c r="AL17"/>
  <c r="AN17"/>
  <c r="AP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AL22"/>
  <c r="AN22"/>
  <c r="AP22"/>
  <c r="D23"/>
  <c r="F23"/>
  <c r="H23"/>
  <c r="J23"/>
  <c r="L23"/>
  <c r="N23"/>
  <c r="P23"/>
  <c r="R23"/>
  <c r="T23"/>
  <c r="V23"/>
  <c r="X23"/>
  <c r="Z23"/>
  <c r="AB23"/>
  <c r="AD23"/>
  <c r="AF23"/>
  <c r="AH23"/>
  <c r="AJ23"/>
  <c r="I62" i="31"/>
  <c r="M62"/>
  <c r="Q62"/>
  <c r="U62"/>
  <c r="Y62"/>
  <c r="AC62"/>
  <c r="AG62"/>
  <c r="AJ62"/>
  <c r="AL62"/>
  <c r="AN62"/>
  <c r="AP62"/>
  <c r="D63"/>
  <c r="F63"/>
  <c r="H63"/>
  <c r="J63"/>
  <c r="L63"/>
  <c r="N63"/>
  <c r="P63"/>
  <c r="R63"/>
  <c r="T63"/>
  <c r="V63"/>
  <c r="X63"/>
  <c r="Z63"/>
  <c r="AB63"/>
  <c r="AD63"/>
  <c r="AF63"/>
  <c r="AH63"/>
  <c r="AJ63"/>
  <c r="AL63"/>
  <c r="AN63"/>
  <c r="AP63"/>
  <c r="D64"/>
  <c r="F64"/>
  <c r="H64"/>
  <c r="J64"/>
  <c r="L64"/>
  <c r="N64"/>
  <c r="P64"/>
  <c r="R64"/>
  <c r="T64"/>
  <c r="V64"/>
  <c r="X64"/>
  <c r="Z64"/>
  <c r="AB64"/>
  <c r="AD64"/>
  <c r="AF64"/>
  <c r="AH64"/>
  <c r="AJ64"/>
  <c r="AL64"/>
  <c r="AN64"/>
  <c r="AP64"/>
  <c r="D65"/>
  <c r="F65"/>
  <c r="H65"/>
  <c r="J65"/>
  <c r="L65"/>
  <c r="N65"/>
  <c r="P65"/>
  <c r="R65"/>
  <c r="T65"/>
  <c r="V65"/>
  <c r="X65"/>
  <c r="Z65"/>
  <c r="AB65"/>
  <c r="AD65"/>
  <c r="AF65"/>
  <c r="AH65"/>
  <c r="AJ65"/>
  <c r="AL65"/>
  <c r="AN65"/>
  <c r="AP65"/>
  <c r="D66"/>
  <c r="F66"/>
  <c r="H66"/>
  <c r="J66"/>
  <c r="L66"/>
  <c r="N66"/>
  <c r="P66"/>
  <c r="R66"/>
  <c r="T66"/>
  <c r="V66"/>
  <c r="X66"/>
  <c r="Z66"/>
  <c r="AB66"/>
  <c r="AD66"/>
  <c r="AF66"/>
  <c r="AH66"/>
  <c r="AJ66"/>
  <c r="AL66"/>
  <c r="AN66"/>
  <c r="AP66"/>
  <c r="D67"/>
  <c r="F67"/>
  <c r="H67"/>
  <c r="J67"/>
  <c r="L67"/>
  <c r="N67"/>
  <c r="P67"/>
  <c r="R67"/>
  <c r="T67"/>
  <c r="V67"/>
  <c r="X67"/>
  <c r="Z67"/>
  <c r="AB67"/>
  <c r="AD67"/>
  <c r="AF67"/>
  <c r="AH67"/>
  <c r="AJ67"/>
  <c r="AL67"/>
  <c r="AN67"/>
  <c r="AP67"/>
  <c r="D68"/>
  <c r="F68"/>
  <c r="H68"/>
  <c r="J68"/>
  <c r="L68"/>
  <c r="N68"/>
  <c r="P68"/>
  <c r="R68"/>
  <c r="T68"/>
  <c r="V68"/>
  <c r="X68"/>
  <c r="Z68"/>
  <c r="AB68"/>
  <c r="AD68"/>
  <c r="AF68"/>
  <c r="AH68"/>
  <c r="AJ68"/>
  <c r="AL68"/>
  <c r="AN68"/>
  <c r="AP68"/>
  <c r="D69"/>
  <c r="F69"/>
  <c r="H69"/>
  <c r="J69"/>
  <c r="L69"/>
  <c r="N69"/>
  <c r="P69"/>
  <c r="R69"/>
  <c r="T69"/>
  <c r="V69"/>
  <c r="X69"/>
  <c r="Z69"/>
  <c r="AB69"/>
  <c r="AD69"/>
  <c r="AF69"/>
  <c r="AH69"/>
  <c r="AJ69"/>
  <c r="AL69"/>
  <c r="AN69"/>
  <c r="AP69"/>
  <c r="D70"/>
  <c r="F70"/>
  <c r="H70"/>
  <c r="J70"/>
  <c r="L70"/>
  <c r="N70"/>
  <c r="P70"/>
  <c r="R70"/>
  <c r="T70"/>
  <c r="V70"/>
  <c r="X70"/>
  <c r="Z70"/>
  <c r="AB70"/>
  <c r="AD70"/>
  <c r="AF70"/>
  <c r="AH70"/>
  <c r="AJ70"/>
  <c r="AL70"/>
  <c r="AN70"/>
  <c r="AP70"/>
  <c r="D71"/>
  <c r="F71"/>
  <c r="H71"/>
  <c r="J71"/>
  <c r="L71"/>
  <c r="N71"/>
  <c r="P71"/>
  <c r="R71"/>
  <c r="T71"/>
  <c r="V71"/>
  <c r="X71"/>
  <c r="Z71"/>
  <c r="AB71"/>
  <c r="AD71"/>
  <c r="AF71"/>
  <c r="AH71"/>
  <c r="AJ71"/>
  <c r="AL71"/>
  <c r="AN71"/>
  <c r="AP71"/>
  <c r="D72"/>
  <c r="F72"/>
  <c r="H72"/>
  <c r="J72"/>
  <c r="L72"/>
  <c r="N72"/>
  <c r="P72"/>
  <c r="R72"/>
  <c r="T72"/>
  <c r="V72"/>
  <c r="X72"/>
  <c r="Z72"/>
  <c r="AB72"/>
  <c r="AD72"/>
  <c r="AF72"/>
  <c r="AH72"/>
  <c r="AJ72"/>
  <c r="AL72"/>
  <c r="AN72"/>
  <c r="AP72"/>
  <c r="D73"/>
  <c r="F73"/>
  <c r="H73"/>
  <c r="J73"/>
  <c r="L73"/>
  <c r="N73"/>
  <c r="P73"/>
  <c r="R73"/>
  <c r="T73"/>
  <c r="V73"/>
  <c r="X73"/>
  <c r="Z73"/>
  <c r="AB73"/>
  <c r="AD73"/>
  <c r="AF73"/>
  <c r="AH73"/>
  <c r="AJ73"/>
  <c r="AL73"/>
  <c r="AN73"/>
  <c r="AP73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55"/>
  <c r="C57"/>
  <c r="C59"/>
  <c r="C61"/>
  <c r="C63"/>
  <c r="C65"/>
  <c r="C67"/>
  <c r="C69"/>
  <c r="C71"/>
  <c r="C73"/>
  <c r="E12" i="30"/>
  <c r="G12"/>
  <c r="I12"/>
  <c r="K12"/>
  <c r="M12"/>
  <c r="O12"/>
  <c r="Q12"/>
  <c r="S12"/>
  <c r="U12"/>
  <c r="W12"/>
  <c r="Y12"/>
  <c r="AA12"/>
  <c r="AC12"/>
  <c r="AE12"/>
  <c r="AG12"/>
  <c r="AI12"/>
  <c r="AK12"/>
  <c r="AM12"/>
  <c r="AO12"/>
  <c r="AQ12"/>
  <c r="E13"/>
  <c r="G13"/>
  <c r="I13"/>
  <c r="K13"/>
  <c r="M13"/>
  <c r="O13"/>
  <c r="Q13"/>
  <c r="S13"/>
  <c r="U13"/>
  <c r="W13"/>
  <c r="Y13"/>
  <c r="AA13"/>
  <c r="AC13"/>
  <c r="AE13"/>
  <c r="AG13"/>
  <c r="AI13"/>
  <c r="AK13"/>
  <c r="AM13"/>
  <c r="AO13"/>
  <c r="AQ13"/>
  <c r="E14"/>
  <c r="G14"/>
  <c r="I14"/>
  <c r="K14"/>
  <c r="M14"/>
  <c r="O14"/>
  <c r="Q14"/>
  <c r="S14"/>
  <c r="U14"/>
  <c r="W14"/>
  <c r="Y14"/>
  <c r="AA14"/>
  <c r="AC14"/>
  <c r="AE14"/>
  <c r="AG14"/>
  <c r="AI14"/>
  <c r="AK14"/>
  <c r="AM14"/>
  <c r="AO14"/>
  <c r="AQ14"/>
  <c r="E15"/>
  <c r="G15"/>
  <c r="I15"/>
  <c r="K15"/>
  <c r="M15"/>
  <c r="O15"/>
  <c r="Q15"/>
  <c r="S15"/>
  <c r="U15"/>
  <c r="W15"/>
  <c r="Y15"/>
  <c r="AA15"/>
  <c r="AC15"/>
  <c r="AE15"/>
  <c r="AG15"/>
  <c r="AI15"/>
  <c r="AK15"/>
  <c r="AM15"/>
  <c r="AO15"/>
  <c r="AQ15"/>
  <c r="E16"/>
  <c r="G16"/>
  <c r="I16"/>
  <c r="K16"/>
  <c r="M16"/>
  <c r="O16"/>
  <c r="Q16"/>
  <c r="S16"/>
  <c r="U16"/>
  <c r="W16"/>
  <c r="Y16"/>
  <c r="AA16"/>
  <c r="AC16"/>
  <c r="AE16"/>
  <c r="AG16"/>
  <c r="AI16"/>
  <c r="AK16"/>
  <c r="AM16"/>
  <c r="AO16"/>
  <c r="AQ16"/>
  <c r="E17"/>
  <c r="G17"/>
  <c r="I17"/>
  <c r="K17"/>
  <c r="M17"/>
  <c r="O17"/>
  <c r="Q17"/>
  <c r="S17"/>
  <c r="U17"/>
  <c r="W17"/>
  <c r="Y17"/>
  <c r="AA17"/>
  <c r="AC17"/>
  <c r="AE17"/>
  <c r="AG17"/>
  <c r="AI17"/>
  <c r="AK17"/>
  <c r="AM17"/>
  <c r="AO17"/>
  <c r="AQ17"/>
  <c r="E18"/>
  <c r="G18"/>
  <c r="I18"/>
  <c r="K18"/>
  <c r="M18"/>
  <c r="O18"/>
  <c r="Q18"/>
  <c r="S18"/>
  <c r="U18"/>
  <c r="W18"/>
  <c r="Y18"/>
  <c r="AA18"/>
  <c r="AC18"/>
  <c r="AE18"/>
  <c r="AG18"/>
  <c r="AI18"/>
  <c r="AK18"/>
  <c r="AM18"/>
  <c r="AO18"/>
  <c r="AQ18"/>
  <c r="E19"/>
  <c r="G19"/>
  <c r="I19"/>
  <c r="K19"/>
  <c r="M19"/>
  <c r="O19"/>
  <c r="Q19"/>
  <c r="S19"/>
  <c r="U19"/>
  <c r="W19"/>
  <c r="Y19"/>
  <c r="AA19"/>
  <c r="AC19"/>
  <c r="AE19"/>
  <c r="AG19"/>
  <c r="AI19"/>
  <c r="AK19"/>
  <c r="AM19"/>
  <c r="AO19"/>
  <c r="AQ19"/>
  <c r="E20"/>
  <c r="G20"/>
  <c r="I20"/>
  <c r="K20"/>
  <c r="M20"/>
  <c r="O20"/>
  <c r="Q20"/>
  <c r="S20"/>
  <c r="U20"/>
  <c r="W20"/>
  <c r="Y20"/>
  <c r="AA20"/>
  <c r="AC20"/>
  <c r="AE20"/>
  <c r="AG20"/>
  <c r="AI20"/>
  <c r="AK20"/>
  <c r="AM20"/>
  <c r="AO20"/>
  <c r="AQ20"/>
  <c r="E21"/>
  <c r="G21"/>
  <c r="I21"/>
  <c r="K21"/>
  <c r="M21"/>
  <c r="O21"/>
  <c r="Q21"/>
  <c r="S21"/>
  <c r="U21"/>
  <c r="W21"/>
  <c r="Y21"/>
  <c r="AA21"/>
  <c r="AC21"/>
  <c r="AE21"/>
  <c r="AG21"/>
  <c r="AI21"/>
  <c r="AK21"/>
  <c r="AM21"/>
  <c r="AO21"/>
  <c r="AQ21"/>
  <c r="E22"/>
  <c r="G22"/>
  <c r="I22"/>
  <c r="K22"/>
  <c r="M22"/>
  <c r="O22"/>
  <c r="Q22"/>
  <c r="S22"/>
  <c r="U22"/>
  <c r="W22"/>
  <c r="Y22"/>
  <c r="AA22"/>
  <c r="AC22"/>
  <c r="AE22"/>
  <c r="AG22"/>
  <c r="AI22"/>
  <c r="AK22"/>
  <c r="AM22"/>
  <c r="AO22"/>
  <c r="AQ22"/>
  <c r="E23"/>
  <c r="G23"/>
  <c r="I23"/>
  <c r="K23"/>
  <c r="M23"/>
  <c r="O23"/>
  <c r="Q23"/>
  <c r="S23"/>
  <c r="U23"/>
  <c r="W23"/>
  <c r="Y23"/>
  <c r="AA23"/>
  <c r="AC23"/>
  <c r="AE23"/>
  <c r="AG23"/>
  <c r="AI23"/>
  <c r="AK23"/>
  <c r="AM23"/>
  <c r="AO23"/>
  <c r="AN23"/>
  <c r="AQ23"/>
  <c r="E24"/>
  <c r="G24"/>
  <c r="I24"/>
  <c r="K24"/>
  <c r="M24"/>
  <c r="O24"/>
  <c r="Q24"/>
  <c r="S24"/>
  <c r="U24"/>
  <c r="W24"/>
  <c r="Y24"/>
  <c r="AA24"/>
  <c r="AC24"/>
  <c r="AE24"/>
  <c r="AG24"/>
  <c r="AI24"/>
  <c r="AK24"/>
  <c r="AM24"/>
  <c r="AO24"/>
  <c r="AQ24"/>
  <c r="E25"/>
  <c r="G25"/>
  <c r="I25"/>
  <c r="K25"/>
  <c r="M25"/>
  <c r="O25"/>
  <c r="Q25"/>
  <c r="S25"/>
  <c r="U25"/>
  <c r="W25"/>
  <c r="Y25"/>
  <c r="AA25"/>
  <c r="AC25"/>
  <c r="AE25"/>
  <c r="AG25"/>
  <c r="AI25"/>
  <c r="AK25"/>
  <c r="AM25"/>
  <c r="AO25"/>
  <c r="AQ25"/>
  <c r="E26"/>
  <c r="G26"/>
  <c r="I26"/>
  <c r="K26"/>
  <c r="M26"/>
  <c r="O26"/>
  <c r="Q26"/>
  <c r="S26"/>
  <c r="U26"/>
  <c r="W26"/>
  <c r="Y26"/>
  <c r="AA26"/>
  <c r="AC26"/>
  <c r="AE26"/>
  <c r="AG26"/>
  <c r="AI26"/>
  <c r="AK26"/>
  <c r="AM26"/>
  <c r="AO26"/>
  <c r="AQ26"/>
  <c r="E27"/>
  <c r="G27"/>
  <c r="I27"/>
  <c r="K27"/>
  <c r="M27"/>
  <c r="O27"/>
  <c r="Q27"/>
  <c r="S27"/>
  <c r="U27"/>
  <c r="W27"/>
  <c r="Y27"/>
  <c r="AA27"/>
  <c r="AC27"/>
  <c r="AE27"/>
  <c r="AG27"/>
  <c r="AI27"/>
  <c r="AK27"/>
  <c r="AM27"/>
  <c r="AO27"/>
  <c r="AQ27"/>
  <c r="E28"/>
  <c r="G28"/>
  <c r="I28"/>
  <c r="K28"/>
  <c r="M28"/>
  <c r="O28"/>
  <c r="Q28"/>
  <c r="S28"/>
  <c r="U28"/>
  <c r="W28"/>
  <c r="Y28"/>
  <c r="AA28"/>
  <c r="AC28"/>
  <c r="AE28"/>
  <c r="AG28"/>
  <c r="AI28"/>
  <c r="AK28"/>
  <c r="AM28"/>
  <c r="AO28"/>
  <c r="AQ28"/>
  <c r="E29"/>
  <c r="G29"/>
  <c r="I29"/>
  <c r="K29"/>
  <c r="M29"/>
  <c r="O29"/>
  <c r="Q29"/>
  <c r="S29"/>
  <c r="U29"/>
  <c r="W29"/>
  <c r="Y29"/>
  <c r="AA29"/>
  <c r="AC29"/>
  <c r="AE29"/>
  <c r="AG29"/>
  <c r="AI29"/>
  <c r="AK29"/>
  <c r="AM29"/>
  <c r="AO29"/>
  <c r="AQ29"/>
  <c r="E30"/>
  <c r="G30"/>
  <c r="I30"/>
  <c r="K30"/>
  <c r="M30"/>
  <c r="O30"/>
  <c r="Q30"/>
  <c r="S30"/>
  <c r="U30"/>
  <c r="W30"/>
  <c r="Y30"/>
  <c r="AA30"/>
  <c r="AC30"/>
  <c r="AE30"/>
  <c r="AG30"/>
  <c r="AI30"/>
  <c r="AK30"/>
  <c r="AM30"/>
  <c r="AO30"/>
  <c r="AQ30"/>
  <c r="E31"/>
  <c r="G31"/>
  <c r="I31"/>
  <c r="K31"/>
  <c r="M31"/>
  <c r="O31"/>
  <c r="Q31"/>
  <c r="S31"/>
  <c r="U31"/>
  <c r="W31"/>
  <c r="Y31"/>
  <c r="AA31"/>
  <c r="AC31"/>
  <c r="AE31"/>
  <c r="AG31"/>
  <c r="AI31"/>
  <c r="AK31"/>
  <c r="AM31"/>
  <c r="AO31"/>
  <c r="AQ31"/>
  <c r="E32"/>
  <c r="G32"/>
  <c r="I32"/>
  <c r="K32"/>
  <c r="M32"/>
  <c r="O32"/>
  <c r="Q32"/>
  <c r="S32"/>
  <c r="U32"/>
  <c r="W32"/>
  <c r="Y32"/>
  <c r="AA32"/>
  <c r="AC32"/>
  <c r="AE32"/>
  <c r="AG32"/>
  <c r="AI32"/>
  <c r="AK32"/>
  <c r="AM32"/>
  <c r="AO32"/>
  <c r="AQ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AQ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AQ34"/>
  <c r="E35"/>
  <c r="G35"/>
  <c r="I35"/>
  <c r="K35"/>
  <c r="M35"/>
  <c r="O35"/>
  <c r="Q35"/>
  <c r="S35"/>
  <c r="U35"/>
  <c r="W35"/>
  <c r="Y35"/>
  <c r="AA35"/>
  <c r="AC35"/>
  <c r="AE35"/>
  <c r="AG35"/>
  <c r="AI35"/>
  <c r="AK35"/>
  <c r="AM35"/>
  <c r="AO35"/>
  <c r="AQ35"/>
  <c r="E36"/>
  <c r="G36"/>
  <c r="I36"/>
  <c r="K36"/>
  <c r="M36"/>
  <c r="O36"/>
  <c r="Q36"/>
  <c r="S36"/>
  <c r="U36"/>
  <c r="W36"/>
  <c r="Y36"/>
  <c r="AA36"/>
  <c r="AC36"/>
  <c r="AE36"/>
  <c r="AG36"/>
  <c r="AI36"/>
  <c r="AK36"/>
  <c r="AM36"/>
  <c r="AO36"/>
  <c r="AQ36"/>
  <c r="E37"/>
  <c r="G37"/>
  <c r="I37"/>
  <c r="K37"/>
  <c r="M37"/>
  <c r="O37"/>
  <c r="Q37"/>
  <c r="S37"/>
  <c r="U37"/>
  <c r="W37"/>
  <c r="Y37"/>
  <c r="AA37"/>
  <c r="AC37"/>
  <c r="AE37"/>
  <c r="AG37"/>
  <c r="AI37"/>
  <c r="AK37"/>
  <c r="AM37"/>
  <c r="AO37"/>
  <c r="AQ37"/>
  <c r="E38"/>
  <c r="G38"/>
  <c r="I38"/>
  <c r="K38"/>
  <c r="M38"/>
  <c r="O38"/>
  <c r="Q38"/>
  <c r="S38"/>
  <c r="U38"/>
  <c r="W38"/>
  <c r="Y38"/>
  <c r="AA38"/>
  <c r="AC38"/>
  <c r="AE38"/>
  <c r="AG38"/>
  <c r="AI38"/>
  <c r="AK38"/>
  <c r="AM38"/>
  <c r="AO38"/>
  <c r="AQ38"/>
  <c r="E39"/>
  <c r="G39"/>
  <c r="I39"/>
  <c r="K39"/>
  <c r="M39"/>
  <c r="O39"/>
  <c r="Q39"/>
  <c r="S39"/>
  <c r="U39"/>
  <c r="W39"/>
  <c r="Y39"/>
  <c r="AA39"/>
  <c r="AC39"/>
  <c r="AE39"/>
  <c r="AG39"/>
  <c r="AI39"/>
  <c r="AK39"/>
  <c r="AM39"/>
  <c r="AO39"/>
  <c r="AQ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AQ40"/>
  <c r="E41"/>
  <c r="G41"/>
  <c r="I41"/>
  <c r="K41"/>
  <c r="M41"/>
  <c r="O41"/>
  <c r="Q41"/>
  <c r="S41"/>
  <c r="U41"/>
  <c r="W41"/>
  <c r="Y41"/>
  <c r="AA41"/>
  <c r="AC41"/>
  <c r="AE41"/>
  <c r="AG41"/>
  <c r="AI41"/>
  <c r="AK41"/>
  <c r="AM41"/>
  <c r="AO41"/>
  <c r="AQ41"/>
  <c r="E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AQ42"/>
  <c r="E43"/>
  <c r="G43"/>
  <c r="I43"/>
  <c r="K43"/>
  <c r="M43"/>
  <c r="O43"/>
  <c r="Q43"/>
  <c r="S43"/>
  <c r="U43"/>
  <c r="W43"/>
  <c r="Y43"/>
  <c r="AA43"/>
  <c r="AC43"/>
  <c r="AE43"/>
  <c r="AG43"/>
  <c r="AI43"/>
  <c r="AK43"/>
  <c r="AM43"/>
  <c r="AO43"/>
  <c r="AQ43"/>
  <c r="E44"/>
  <c r="G44"/>
  <c r="I44"/>
  <c r="K44"/>
  <c r="M44"/>
  <c r="O44"/>
  <c r="Q44"/>
  <c r="S44"/>
  <c r="U44"/>
  <c r="W44"/>
  <c r="Y44"/>
  <c r="AA44"/>
  <c r="AC44"/>
  <c r="AE44"/>
  <c r="AG44"/>
  <c r="AI44"/>
  <c r="AK44"/>
  <c r="AM44"/>
  <c r="AO44"/>
  <c r="AQ44"/>
  <c r="E45"/>
  <c r="G45"/>
  <c r="I45"/>
  <c r="K45"/>
  <c r="M45"/>
  <c r="O45"/>
  <c r="Q45"/>
  <c r="S45"/>
  <c r="U45"/>
  <c r="W45"/>
  <c r="Y45"/>
  <c r="AA45"/>
  <c r="AC45"/>
  <c r="AE45"/>
  <c r="AG45"/>
  <c r="AI45"/>
  <c r="AK45"/>
  <c r="AM45"/>
  <c r="AO45"/>
  <c r="AQ45"/>
  <c r="E46"/>
  <c r="G46"/>
  <c r="I46"/>
  <c r="K46"/>
  <c r="M46"/>
  <c r="O46"/>
  <c r="Q46"/>
  <c r="S46"/>
  <c r="U46"/>
  <c r="W46"/>
  <c r="Y46"/>
  <c r="AA46"/>
  <c r="AC46"/>
  <c r="AE46"/>
  <c r="AG46"/>
  <c r="AI46"/>
  <c r="AK46"/>
  <c r="AM46"/>
  <c r="AO46"/>
  <c r="AQ46"/>
  <c r="E47"/>
  <c r="G47"/>
  <c r="I47"/>
  <c r="K47"/>
  <c r="M47"/>
  <c r="O47"/>
  <c r="Q47"/>
  <c r="S47"/>
  <c r="U47"/>
  <c r="W47"/>
  <c r="Y47"/>
  <c r="AA47"/>
  <c r="AC47"/>
  <c r="AE47"/>
  <c r="AG47"/>
  <c r="AI47"/>
  <c r="AK47"/>
  <c r="AM47"/>
  <c r="AO47"/>
  <c r="AQ47"/>
  <c r="E48"/>
  <c r="G48"/>
  <c r="I48"/>
  <c r="K48"/>
  <c r="M48"/>
  <c r="O48"/>
  <c r="Q48"/>
  <c r="S48"/>
  <c r="U48"/>
  <c r="W48"/>
  <c r="Y48"/>
  <c r="AA48"/>
  <c r="AC48"/>
  <c r="AE48"/>
  <c r="AG48"/>
  <c r="AI48"/>
  <c r="AK48"/>
  <c r="AM48"/>
  <c r="AO48"/>
  <c r="AQ48"/>
  <c r="E49"/>
  <c r="G49"/>
  <c r="I49"/>
  <c r="K49"/>
  <c r="M49"/>
  <c r="O49"/>
  <c r="Q49"/>
  <c r="S49"/>
  <c r="U49"/>
  <c r="W49"/>
  <c r="Y49"/>
  <c r="AA49"/>
  <c r="AC49"/>
  <c r="AE49"/>
  <c r="AG49"/>
  <c r="AI49"/>
  <c r="AK49"/>
  <c r="AM49"/>
  <c r="AO49"/>
  <c r="AQ49"/>
  <c r="E50"/>
  <c r="G50"/>
  <c r="I50"/>
  <c r="K50"/>
  <c r="M50"/>
  <c r="O50"/>
  <c r="Q50"/>
  <c r="S50"/>
  <c r="U50"/>
  <c r="W50"/>
  <c r="Y50"/>
  <c r="AA50"/>
  <c r="AC50"/>
  <c r="AE50"/>
  <c r="AG50"/>
  <c r="AI50"/>
  <c r="AK50"/>
  <c r="AM50"/>
  <c r="AO50"/>
  <c r="AQ50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AQ51"/>
  <c r="E52"/>
  <c r="G52"/>
  <c r="I52"/>
  <c r="K52"/>
  <c r="M52"/>
  <c r="O52"/>
  <c r="Q52"/>
  <c r="S52"/>
  <c r="U52"/>
  <c r="W52"/>
  <c r="Y52"/>
  <c r="AA52"/>
  <c r="AC52"/>
  <c r="AE52"/>
  <c r="AG52"/>
  <c r="AI52"/>
  <c r="AK52"/>
  <c r="AM52"/>
  <c r="AO52"/>
  <c r="AQ52"/>
  <c r="E53"/>
  <c r="G53"/>
  <c r="I53"/>
  <c r="K53"/>
  <c r="M53"/>
  <c r="O53"/>
  <c r="Q53"/>
  <c r="S53"/>
  <c r="U53"/>
  <c r="W53"/>
  <c r="Y53"/>
  <c r="AA53"/>
  <c r="AC53"/>
  <c r="AE53"/>
  <c r="AG53"/>
  <c r="AI53"/>
  <c r="AK53"/>
  <c r="AM53"/>
  <c r="AO53"/>
  <c r="AQ53"/>
  <c r="E54"/>
  <c r="E60" s="1"/>
  <c r="G54"/>
  <c r="G60" s="1"/>
  <c r="I54"/>
  <c r="I60" s="1"/>
  <c r="K54"/>
  <c r="K60" s="1"/>
  <c r="M54"/>
  <c r="M60" s="1"/>
  <c r="O54"/>
  <c r="O60" s="1"/>
  <c r="Q54"/>
  <c r="Q60" s="1"/>
  <c r="S54"/>
  <c r="S60" s="1"/>
  <c r="U54"/>
  <c r="U60" s="1"/>
  <c r="W54"/>
  <c r="W60" s="1"/>
  <c r="Y54"/>
  <c r="Y60" s="1"/>
  <c r="AA54"/>
  <c r="AA60" s="1"/>
  <c r="AC54"/>
  <c r="AC60" s="1"/>
  <c r="AE54"/>
  <c r="AE60" s="1"/>
  <c r="AG54"/>
  <c r="AG60" s="1"/>
  <c r="AI54"/>
  <c r="AK54"/>
  <c r="AM54"/>
  <c r="AO54"/>
  <c r="AQ54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60" s="1"/>
  <c r="D12" i="29"/>
  <c r="D71" s="1"/>
  <c r="F12"/>
  <c r="F71" s="1"/>
  <c r="H12"/>
  <c r="H71" s="1"/>
  <c r="J12"/>
  <c r="J71" s="1"/>
  <c r="L12"/>
  <c r="L71" s="1"/>
  <c r="N12"/>
  <c r="N71" s="1"/>
  <c r="P12"/>
  <c r="P71" s="1"/>
  <c r="R12"/>
  <c r="R71" s="1"/>
  <c r="T12"/>
  <c r="T71" s="1"/>
  <c r="V12"/>
  <c r="V71" s="1"/>
  <c r="X12"/>
  <c r="X71" s="1"/>
  <c r="Z12"/>
  <c r="Z71" s="1"/>
  <c r="AB12"/>
  <c r="AB71" s="1"/>
  <c r="AD12"/>
  <c r="AD71" s="1"/>
  <c r="AF12"/>
  <c r="AF71" s="1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F17"/>
  <c r="H17"/>
  <c r="J17"/>
  <c r="L17"/>
  <c r="N17"/>
  <c r="P17"/>
  <c r="R17"/>
  <c r="T17"/>
  <c r="V17"/>
  <c r="X17"/>
  <c r="Z17"/>
  <c r="AB17"/>
  <c r="AD17"/>
  <c r="AF17"/>
  <c r="AH17"/>
  <c r="AJ17"/>
  <c r="AL17"/>
  <c r="AN17"/>
  <c r="AP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AL22"/>
  <c r="AN22"/>
  <c r="AP22"/>
  <c r="D23"/>
  <c r="F23"/>
  <c r="H23"/>
  <c r="J23"/>
  <c r="L23"/>
  <c r="N23"/>
  <c r="P23"/>
  <c r="R23"/>
  <c r="T23"/>
  <c r="V23"/>
  <c r="X23"/>
  <c r="Z23"/>
  <c r="AB23"/>
  <c r="AD23"/>
  <c r="AF23"/>
  <c r="AH23"/>
  <c r="AJ23"/>
  <c r="AL23"/>
  <c r="AN23"/>
  <c r="AP23"/>
  <c r="D24"/>
  <c r="F24"/>
  <c r="H24"/>
  <c r="J24"/>
  <c r="L24"/>
  <c r="N24"/>
  <c r="P24"/>
  <c r="R24"/>
  <c r="T24"/>
  <c r="V24"/>
  <c r="X24"/>
  <c r="Z24"/>
  <c r="AB24"/>
  <c r="AD24"/>
  <c r="AF24"/>
  <c r="AH24"/>
  <c r="AJ24"/>
  <c r="AL24"/>
  <c r="AN24"/>
  <c r="AP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D26"/>
  <c r="F26"/>
  <c r="H26"/>
  <c r="J26"/>
  <c r="L26"/>
  <c r="N26"/>
  <c r="P26"/>
  <c r="R26"/>
  <c r="T26"/>
  <c r="V26"/>
  <c r="X26"/>
  <c r="Z26"/>
  <c r="AB26"/>
  <c r="AD26"/>
  <c r="AF26"/>
  <c r="AH26"/>
  <c r="AJ26"/>
  <c r="AL26"/>
  <c r="AN26"/>
  <c r="AP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D28"/>
  <c r="F28"/>
  <c r="H28"/>
  <c r="J28"/>
  <c r="L28"/>
  <c r="N28"/>
  <c r="P28"/>
  <c r="R28"/>
  <c r="T28"/>
  <c r="V28"/>
  <c r="X28"/>
  <c r="Z28"/>
  <c r="AB28"/>
  <c r="AD28"/>
  <c r="AF28"/>
  <c r="AH28"/>
  <c r="AJ28"/>
  <c r="AL28"/>
  <c r="AN28"/>
  <c r="AP28"/>
  <c r="D29"/>
  <c r="F29"/>
  <c r="H29"/>
  <c r="J29"/>
  <c r="L29"/>
  <c r="N29"/>
  <c r="P29"/>
  <c r="R29"/>
  <c r="T29"/>
  <c r="V29"/>
  <c r="X29"/>
  <c r="Z29"/>
  <c r="AB29"/>
  <c r="AD29"/>
  <c r="AF29"/>
  <c r="AH29"/>
  <c r="AJ29"/>
  <c r="AL29"/>
  <c r="AN29"/>
  <c r="AP29"/>
  <c r="D30"/>
  <c r="F30"/>
  <c r="H30"/>
  <c r="J30"/>
  <c r="L30"/>
  <c r="N30"/>
  <c r="P30"/>
  <c r="R30"/>
  <c r="T30"/>
  <c r="V30"/>
  <c r="X30"/>
  <c r="Z30"/>
  <c r="AB30"/>
  <c r="AD30"/>
  <c r="AF30"/>
  <c r="AH30"/>
  <c r="AJ30"/>
  <c r="AL30"/>
  <c r="AN30"/>
  <c r="AP30"/>
  <c r="D31"/>
  <c r="AL23" i="30"/>
  <c r="AP23"/>
  <c r="D24"/>
  <c r="F24"/>
  <c r="H24"/>
  <c r="J24"/>
  <c r="L24"/>
  <c r="N24"/>
  <c r="P24"/>
  <c r="R24"/>
  <c r="T24"/>
  <c r="V24"/>
  <c r="X24"/>
  <c r="Z24"/>
  <c r="AB24"/>
  <c r="AD24"/>
  <c r="AF24"/>
  <c r="AH24"/>
  <c r="AJ24"/>
  <c r="AL24"/>
  <c r="AN24"/>
  <c r="AP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D26"/>
  <c r="F26"/>
  <c r="H26"/>
  <c r="J26"/>
  <c r="L26"/>
  <c r="N26"/>
  <c r="P26"/>
  <c r="R26"/>
  <c r="T26"/>
  <c r="V26"/>
  <c r="X26"/>
  <c r="Z26"/>
  <c r="AB26"/>
  <c r="AD26"/>
  <c r="AF26"/>
  <c r="AH26"/>
  <c r="AJ26"/>
  <c r="AL26"/>
  <c r="AN26"/>
  <c r="AP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D28"/>
  <c r="F28"/>
  <c r="H28"/>
  <c r="J28"/>
  <c r="L28"/>
  <c r="N28"/>
  <c r="P28"/>
  <c r="R28"/>
  <c r="T28"/>
  <c r="V28"/>
  <c r="X28"/>
  <c r="Z28"/>
  <c r="AB28"/>
  <c r="AD28"/>
  <c r="AF28"/>
  <c r="AH28"/>
  <c r="AJ28"/>
  <c r="AL28"/>
  <c r="AN28"/>
  <c r="AP28"/>
  <c r="D29"/>
  <c r="F29"/>
  <c r="H29"/>
  <c r="J29"/>
  <c r="L29"/>
  <c r="N29"/>
  <c r="P29"/>
  <c r="R29"/>
  <c r="T29"/>
  <c r="V29"/>
  <c r="X29"/>
  <c r="Z29"/>
  <c r="AB29"/>
  <c r="AD29"/>
  <c r="AF29"/>
  <c r="AH29"/>
  <c r="AJ29"/>
  <c r="AL29"/>
  <c r="AN29"/>
  <c r="AP29"/>
  <c r="D30"/>
  <c r="F30"/>
  <c r="H30"/>
  <c r="J30"/>
  <c r="L30"/>
  <c r="N30"/>
  <c r="P30"/>
  <c r="R30"/>
  <c r="T30"/>
  <c r="V30"/>
  <c r="X30"/>
  <c r="Z30"/>
  <c r="AB30"/>
  <c r="AD30"/>
  <c r="AF30"/>
  <c r="AH30"/>
  <c r="AJ30"/>
  <c r="AL30"/>
  <c r="AN30"/>
  <c r="AP30"/>
  <c r="D31"/>
  <c r="F31"/>
  <c r="H31"/>
  <c r="J31"/>
  <c r="L31"/>
  <c r="N31"/>
  <c r="P31"/>
  <c r="R31"/>
  <c r="T31"/>
  <c r="V31"/>
  <c r="X31"/>
  <c r="Z31"/>
  <c r="AB31"/>
  <c r="AD31"/>
  <c r="AF31"/>
  <c r="AH31"/>
  <c r="AJ31"/>
  <c r="AL31"/>
  <c r="AN31"/>
  <c r="AP31"/>
  <c r="D32"/>
  <c r="F32"/>
  <c r="H32"/>
  <c r="J32"/>
  <c r="L32"/>
  <c r="N32"/>
  <c r="P32"/>
  <c r="R32"/>
  <c r="T32"/>
  <c r="V32"/>
  <c r="X32"/>
  <c r="Z32"/>
  <c r="AB32"/>
  <c r="AD32"/>
  <c r="AF32"/>
  <c r="AH32"/>
  <c r="AJ32"/>
  <c r="AL32"/>
  <c r="AN32"/>
  <c r="AP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D35"/>
  <c r="F35"/>
  <c r="H35"/>
  <c r="J35"/>
  <c r="L35"/>
  <c r="N35"/>
  <c r="P35"/>
  <c r="R35"/>
  <c r="T35"/>
  <c r="V35"/>
  <c r="X35"/>
  <c r="Z35"/>
  <c r="AB35"/>
  <c r="AD35"/>
  <c r="AF35"/>
  <c r="AH35"/>
  <c r="AJ35"/>
  <c r="AL35"/>
  <c r="AN35"/>
  <c r="AP35"/>
  <c r="D36"/>
  <c r="F36"/>
  <c r="H36"/>
  <c r="J36"/>
  <c r="L36"/>
  <c r="N36"/>
  <c r="P36"/>
  <c r="R36"/>
  <c r="T36"/>
  <c r="V36"/>
  <c r="X36"/>
  <c r="Z36"/>
  <c r="AB36"/>
  <c r="AD36"/>
  <c r="AF36"/>
  <c r="AH36"/>
  <c r="AJ36"/>
  <c r="AL36"/>
  <c r="AN36"/>
  <c r="AP36"/>
  <c r="D37"/>
  <c r="F37"/>
  <c r="H37"/>
  <c r="J37"/>
  <c r="L37"/>
  <c r="N37"/>
  <c r="P37"/>
  <c r="R37"/>
  <c r="T37"/>
  <c r="V37"/>
  <c r="X37"/>
  <c r="Z37"/>
  <c r="AB37"/>
  <c r="AD37"/>
  <c r="AF37"/>
  <c r="AH37"/>
  <c r="AJ37"/>
  <c r="AL37"/>
  <c r="AN37"/>
  <c r="AP37"/>
  <c r="D38"/>
  <c r="F38"/>
  <c r="H38"/>
  <c r="J38"/>
  <c r="L38"/>
  <c r="N38"/>
  <c r="P38"/>
  <c r="R38"/>
  <c r="T38"/>
  <c r="V38"/>
  <c r="X38"/>
  <c r="Z38"/>
  <c r="AB38"/>
  <c r="AD38"/>
  <c r="AF38"/>
  <c r="AH38"/>
  <c r="AJ38"/>
  <c r="AL38"/>
  <c r="AN38"/>
  <c r="AP38"/>
  <c r="D39"/>
  <c r="F39"/>
  <c r="H39"/>
  <c r="J39"/>
  <c r="L39"/>
  <c r="N39"/>
  <c r="P39"/>
  <c r="R39"/>
  <c r="T39"/>
  <c r="V39"/>
  <c r="X39"/>
  <c r="Z39"/>
  <c r="AB39"/>
  <c r="AD39"/>
  <c r="AF39"/>
  <c r="AH39"/>
  <c r="AJ39"/>
  <c r="AL39"/>
  <c r="AN39"/>
  <c r="AP39"/>
  <c r="D40"/>
  <c r="F40"/>
  <c r="H40"/>
  <c r="J40"/>
  <c r="L40"/>
  <c r="N40"/>
  <c r="P40"/>
  <c r="R40"/>
  <c r="T40"/>
  <c r="V40"/>
  <c r="X40"/>
  <c r="Z40"/>
  <c r="AB40"/>
  <c r="AD40"/>
  <c r="AF40"/>
  <c r="AH40"/>
  <c r="AJ40"/>
  <c r="AL40"/>
  <c r="AN40"/>
  <c r="AP40"/>
  <c r="D41"/>
  <c r="F41"/>
  <c r="H41"/>
  <c r="J41"/>
  <c r="L41"/>
  <c r="N41"/>
  <c r="P41"/>
  <c r="R41"/>
  <c r="T41"/>
  <c r="V41"/>
  <c r="X41"/>
  <c r="Z41"/>
  <c r="AB41"/>
  <c r="AD41"/>
  <c r="AF41"/>
  <c r="AH41"/>
  <c r="AJ41"/>
  <c r="AL41"/>
  <c r="AN41"/>
  <c r="AP41"/>
  <c r="D42"/>
  <c r="F42"/>
  <c r="H42"/>
  <c r="J42"/>
  <c r="L42"/>
  <c r="N42"/>
  <c r="P42"/>
  <c r="R42"/>
  <c r="T42"/>
  <c r="V42"/>
  <c r="X42"/>
  <c r="Z42"/>
  <c r="AB42"/>
  <c r="AD42"/>
  <c r="AF42"/>
  <c r="AH42"/>
  <c r="AJ42"/>
  <c r="AL42"/>
  <c r="AN42"/>
  <c r="AP42"/>
  <c r="D43"/>
  <c r="F43"/>
  <c r="H43"/>
  <c r="J43"/>
  <c r="L43"/>
  <c r="N43"/>
  <c r="P43"/>
  <c r="R43"/>
  <c r="T43"/>
  <c r="V43"/>
  <c r="X43"/>
  <c r="Z43"/>
  <c r="AB43"/>
  <c r="AD43"/>
  <c r="AF43"/>
  <c r="AH43"/>
  <c r="AJ43"/>
  <c r="AL43"/>
  <c r="AN43"/>
  <c r="AP43"/>
  <c r="D44"/>
  <c r="F44"/>
  <c r="H44"/>
  <c r="J44"/>
  <c r="L44"/>
  <c r="N44"/>
  <c r="P44"/>
  <c r="R44"/>
  <c r="T44"/>
  <c r="V44"/>
  <c r="X44"/>
  <c r="Z44"/>
  <c r="AB44"/>
  <c r="AD44"/>
  <c r="AF44"/>
  <c r="AH44"/>
  <c r="AJ44"/>
  <c r="AL44"/>
  <c r="AN44"/>
  <c r="AP44"/>
  <c r="D45"/>
  <c r="F45"/>
  <c r="H45"/>
  <c r="J45"/>
  <c r="L45"/>
  <c r="N45"/>
  <c r="P45"/>
  <c r="R45"/>
  <c r="T45"/>
  <c r="V45"/>
  <c r="X45"/>
  <c r="Z45"/>
  <c r="AB45"/>
  <c r="AD45"/>
  <c r="AF45"/>
  <c r="AH45"/>
  <c r="AJ45"/>
  <c r="AL45"/>
  <c r="AN45"/>
  <c r="AP45"/>
  <c r="D46"/>
  <c r="F46"/>
  <c r="H46"/>
  <c r="J46"/>
  <c r="L46"/>
  <c r="N46"/>
  <c r="P46"/>
  <c r="R46"/>
  <c r="T46"/>
  <c r="V46"/>
  <c r="X46"/>
  <c r="Z46"/>
  <c r="AB46"/>
  <c r="AD46"/>
  <c r="AF46"/>
  <c r="AH46"/>
  <c r="AJ46"/>
  <c r="AL46"/>
  <c r="AN46"/>
  <c r="AP46"/>
  <c r="D47"/>
  <c r="F47"/>
  <c r="H47"/>
  <c r="J47"/>
  <c r="L47"/>
  <c r="N47"/>
  <c r="P47"/>
  <c r="R47"/>
  <c r="T47"/>
  <c r="V47"/>
  <c r="X47"/>
  <c r="Z47"/>
  <c r="AB47"/>
  <c r="AD47"/>
  <c r="AF47"/>
  <c r="AH47"/>
  <c r="AJ47"/>
  <c r="AL47"/>
  <c r="AN47"/>
  <c r="AP47"/>
  <c r="D48"/>
  <c r="F48"/>
  <c r="H48"/>
  <c r="J48"/>
  <c r="L48"/>
  <c r="N48"/>
  <c r="P48"/>
  <c r="R48"/>
  <c r="T48"/>
  <c r="V48"/>
  <c r="X48"/>
  <c r="Z48"/>
  <c r="AB48"/>
  <c r="AD48"/>
  <c r="AF48"/>
  <c r="AH48"/>
  <c r="AJ48"/>
  <c r="AL48"/>
  <c r="AN48"/>
  <c r="AP48"/>
  <c r="D49"/>
  <c r="F49"/>
  <c r="H49"/>
  <c r="J49"/>
  <c r="L49"/>
  <c r="N49"/>
  <c r="P49"/>
  <c r="R49"/>
  <c r="T49"/>
  <c r="V49"/>
  <c r="X49"/>
  <c r="Z49"/>
  <c r="AB49"/>
  <c r="AD49"/>
  <c r="AF49"/>
  <c r="AH49"/>
  <c r="AJ49"/>
  <c r="AL49"/>
  <c r="AN49"/>
  <c r="AP49"/>
  <c r="D50"/>
  <c r="F50"/>
  <c r="H50"/>
  <c r="J50"/>
  <c r="L50"/>
  <c r="N50"/>
  <c r="P50"/>
  <c r="R50"/>
  <c r="T50"/>
  <c r="V50"/>
  <c r="X50"/>
  <c r="Z50"/>
  <c r="AB50"/>
  <c r="AD50"/>
  <c r="AF50"/>
  <c r="AH50"/>
  <c r="AJ50"/>
  <c r="AL50"/>
  <c r="AN50"/>
  <c r="AP50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D52"/>
  <c r="F52"/>
  <c r="H52"/>
  <c r="J52"/>
  <c r="L52"/>
  <c r="N52"/>
  <c r="P52"/>
  <c r="R52"/>
  <c r="T52"/>
  <c r="V52"/>
  <c r="X52"/>
  <c r="Z52"/>
  <c r="AB52"/>
  <c r="AD52"/>
  <c r="AF52"/>
  <c r="AH52"/>
  <c r="AJ52"/>
  <c r="AL52"/>
  <c r="AN52"/>
  <c r="AP52"/>
  <c r="D53"/>
  <c r="F53"/>
  <c r="H53"/>
  <c r="J53"/>
  <c r="L53"/>
  <c r="N53"/>
  <c r="P53"/>
  <c r="R53"/>
  <c r="T53"/>
  <c r="V53"/>
  <c r="X53"/>
  <c r="Z53"/>
  <c r="AB53"/>
  <c r="AD53"/>
  <c r="AF53"/>
  <c r="AH53"/>
  <c r="AJ53"/>
  <c r="AL53"/>
  <c r="AN53"/>
  <c r="AP53"/>
  <c r="D54"/>
  <c r="D60" s="1"/>
  <c r="F54"/>
  <c r="F60" s="1"/>
  <c r="H54"/>
  <c r="H60" s="1"/>
  <c r="J54"/>
  <c r="J60" s="1"/>
  <c r="L54"/>
  <c r="L60" s="1"/>
  <c r="N54"/>
  <c r="N60" s="1"/>
  <c r="P54"/>
  <c r="P60" s="1"/>
  <c r="R54"/>
  <c r="R60" s="1"/>
  <c r="T54"/>
  <c r="T60" s="1"/>
  <c r="V54"/>
  <c r="V60" s="1"/>
  <c r="X54"/>
  <c r="X60" s="1"/>
  <c r="Z54"/>
  <c r="Z60" s="1"/>
  <c r="AB54"/>
  <c r="AB60" s="1"/>
  <c r="AD54"/>
  <c r="AD60" s="1"/>
  <c r="AF54"/>
  <c r="AF60" s="1"/>
  <c r="AH54"/>
  <c r="AJ54"/>
  <c r="AL54"/>
  <c r="AN54"/>
  <c r="AP54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12"/>
  <c r="G12" i="29"/>
  <c r="G71" s="1"/>
  <c r="K12"/>
  <c r="K71" s="1"/>
  <c r="O12"/>
  <c r="O71" s="1"/>
  <c r="S12"/>
  <c r="S71" s="1"/>
  <c r="W12"/>
  <c r="W71" s="1"/>
  <c r="AA12"/>
  <c r="AA71" s="1"/>
  <c r="AE12"/>
  <c r="AE71" s="1"/>
  <c r="AI12"/>
  <c r="AM12"/>
  <c r="AQ12"/>
  <c r="G13"/>
  <c r="K13"/>
  <c r="O13"/>
  <c r="S13"/>
  <c r="W13"/>
  <c r="AA13"/>
  <c r="AE13"/>
  <c r="AI13"/>
  <c r="AM13"/>
  <c r="AQ13"/>
  <c r="G14"/>
  <c r="K14"/>
  <c r="O14"/>
  <c r="S14"/>
  <c r="W14"/>
  <c r="AA14"/>
  <c r="AE14"/>
  <c r="AI14"/>
  <c r="AM14"/>
  <c r="AQ14"/>
  <c r="G15"/>
  <c r="K15"/>
  <c r="O15"/>
  <c r="S15"/>
  <c r="W15"/>
  <c r="AA15"/>
  <c r="AE15"/>
  <c r="AI15"/>
  <c r="AM15"/>
  <c r="AQ15"/>
  <c r="G16"/>
  <c r="K16"/>
  <c r="O16"/>
  <c r="S16"/>
  <c r="W16"/>
  <c r="AA16"/>
  <c r="AE16"/>
  <c r="AI16"/>
  <c r="AM16"/>
  <c r="AQ16"/>
  <c r="G17"/>
  <c r="K17"/>
  <c r="O17"/>
  <c r="S17"/>
  <c r="W17"/>
  <c r="AA17"/>
  <c r="AE17"/>
  <c r="AI17"/>
  <c r="AM17"/>
  <c r="AQ17"/>
  <c r="G18"/>
  <c r="K18"/>
  <c r="O18"/>
  <c r="S18"/>
  <c r="W18"/>
  <c r="AA18"/>
  <c r="AE18"/>
  <c r="AI18"/>
  <c r="AM18"/>
  <c r="AQ18"/>
  <c r="G19"/>
  <c r="K19"/>
  <c r="O19"/>
  <c r="S19"/>
  <c r="W19"/>
  <c r="AA19"/>
  <c r="AE19"/>
  <c r="AI19"/>
  <c r="AM19"/>
  <c r="AQ19"/>
  <c r="G20"/>
  <c r="K20"/>
  <c r="O20"/>
  <c r="S20"/>
  <c r="W20"/>
  <c r="AA20"/>
  <c r="AE20"/>
  <c r="AI20"/>
  <c r="AM20"/>
  <c r="AQ20"/>
  <c r="G21"/>
  <c r="K21"/>
  <c r="O21"/>
  <c r="S21"/>
  <c r="W21"/>
  <c r="AA21"/>
  <c r="AE21"/>
  <c r="AI21"/>
  <c r="AM21"/>
  <c r="AQ21"/>
  <c r="G22"/>
  <c r="K22"/>
  <c r="O22"/>
  <c r="S22"/>
  <c r="W22"/>
  <c r="AA22"/>
  <c r="AE22"/>
  <c r="AI22"/>
  <c r="AM22"/>
  <c r="AQ22"/>
  <c r="G23"/>
  <c r="K23"/>
  <c r="O23"/>
  <c r="S23"/>
  <c r="W23"/>
  <c r="AA23"/>
  <c r="AE23"/>
  <c r="AI23"/>
  <c r="AM23"/>
  <c r="AQ23"/>
  <c r="G24"/>
  <c r="K24"/>
  <c r="O24"/>
  <c r="S24"/>
  <c r="W24"/>
  <c r="AA24"/>
  <c r="AE24"/>
  <c r="AI24"/>
  <c r="AM24"/>
  <c r="AQ24"/>
  <c r="G25"/>
  <c r="K25"/>
  <c r="O25"/>
  <c r="S25"/>
  <c r="W25"/>
  <c r="AA25"/>
  <c r="AE25"/>
  <c r="AI25"/>
  <c r="AM25"/>
  <c r="AQ25"/>
  <c r="G26"/>
  <c r="K26"/>
  <c r="O26"/>
  <c r="S26"/>
  <c r="W26"/>
  <c r="AA26"/>
  <c r="AE26"/>
  <c r="AI26"/>
  <c r="AM26"/>
  <c r="AQ26"/>
  <c r="G27"/>
  <c r="K27"/>
  <c r="O27"/>
  <c r="S27"/>
  <c r="W27"/>
  <c r="AA27"/>
  <c r="AE27"/>
  <c r="AI27"/>
  <c r="AM27"/>
  <c r="AQ27"/>
  <c r="G28"/>
  <c r="K28"/>
  <c r="O28"/>
  <c r="S28"/>
  <c r="W28"/>
  <c r="AA28"/>
  <c r="AE28"/>
  <c r="AI28"/>
  <c r="AM28"/>
  <c r="AQ28"/>
  <c r="G29"/>
  <c r="K29"/>
  <c r="O29"/>
  <c r="S29"/>
  <c r="W29"/>
  <c r="AA29"/>
  <c r="AE29"/>
  <c r="AI29"/>
  <c r="AM29"/>
  <c r="AQ29"/>
  <c r="G30"/>
  <c r="K30"/>
  <c r="O30"/>
  <c r="S30"/>
  <c r="W30"/>
  <c r="AA30"/>
  <c r="AE30"/>
  <c r="AI30"/>
  <c r="AM30"/>
  <c r="AQ30"/>
  <c r="F31"/>
  <c r="H31"/>
  <c r="J31"/>
  <c r="L31"/>
  <c r="N31"/>
  <c r="P31"/>
  <c r="R31"/>
  <c r="T31"/>
  <c r="V31"/>
  <c r="X31"/>
  <c r="Z31"/>
  <c r="AB31"/>
  <c r="AD31"/>
  <c r="AF31"/>
  <c r="AH31"/>
  <c r="AJ31"/>
  <c r="AL31"/>
  <c r="AN31"/>
  <c r="AP31"/>
  <c r="D32"/>
  <c r="F32"/>
  <c r="H32"/>
  <c r="J32"/>
  <c r="L32"/>
  <c r="N32"/>
  <c r="P32"/>
  <c r="R32"/>
  <c r="T32"/>
  <c r="V32"/>
  <c r="X32"/>
  <c r="Z32"/>
  <c r="AB32"/>
  <c r="AD32"/>
  <c r="AF32"/>
  <c r="AH32"/>
  <c r="AJ32"/>
  <c r="AL32"/>
  <c r="AN32"/>
  <c r="AP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D35"/>
  <c r="F35"/>
  <c r="H35"/>
  <c r="J35"/>
  <c r="L35"/>
  <c r="N35"/>
  <c r="P35"/>
  <c r="R35"/>
  <c r="T35"/>
  <c r="V35"/>
  <c r="X35"/>
  <c r="Z35"/>
  <c r="AB35"/>
  <c r="AD35"/>
  <c r="AF35"/>
  <c r="AH35"/>
  <c r="AJ35"/>
  <c r="AL35"/>
  <c r="AN35"/>
  <c r="AP35"/>
  <c r="D36"/>
  <c r="F36"/>
  <c r="H36"/>
  <c r="J36"/>
  <c r="L36"/>
  <c r="N36"/>
  <c r="P36"/>
  <c r="R36"/>
  <c r="T36"/>
  <c r="V36"/>
  <c r="X36"/>
  <c r="Z36"/>
  <c r="AB36"/>
  <c r="AD36"/>
  <c r="AF36"/>
  <c r="AH36"/>
  <c r="AJ36"/>
  <c r="AL36"/>
  <c r="AN36"/>
  <c r="AP36"/>
  <c r="D37"/>
  <c r="F37"/>
  <c r="H37"/>
  <c r="J37"/>
  <c r="L37"/>
  <c r="N37"/>
  <c r="P37"/>
  <c r="R37"/>
  <c r="T37"/>
  <c r="V37"/>
  <c r="X37"/>
  <c r="Z37"/>
  <c r="AB37"/>
  <c r="AD37"/>
  <c r="AF37"/>
  <c r="AH37"/>
  <c r="AJ37"/>
  <c r="AL37"/>
  <c r="AN37"/>
  <c r="AP37"/>
  <c r="D38"/>
  <c r="F38"/>
  <c r="H38"/>
  <c r="J38"/>
  <c r="L38"/>
  <c r="N38"/>
  <c r="P38"/>
  <c r="R38"/>
  <c r="T38"/>
  <c r="V38"/>
  <c r="X38"/>
  <c r="Z38"/>
  <c r="AB38"/>
  <c r="AD38"/>
  <c r="AF38"/>
  <c r="AH38"/>
  <c r="AJ38"/>
  <c r="AL38"/>
  <c r="AN38"/>
  <c r="AP38"/>
  <c r="D39"/>
  <c r="F39"/>
  <c r="H39"/>
  <c r="J39"/>
  <c r="L39"/>
  <c r="N39"/>
  <c r="P39"/>
  <c r="R39"/>
  <c r="T39"/>
  <c r="V39"/>
  <c r="X39"/>
  <c r="Z39"/>
  <c r="AB39"/>
  <c r="AD39"/>
  <c r="AF39"/>
  <c r="AH39"/>
  <c r="AJ39"/>
  <c r="AL39"/>
  <c r="AN39"/>
  <c r="AP39"/>
  <c r="D40"/>
  <c r="F40"/>
  <c r="H40"/>
  <c r="J40"/>
  <c r="L40"/>
  <c r="N40"/>
  <c r="P40"/>
  <c r="R40"/>
  <c r="T40"/>
  <c r="V40"/>
  <c r="X40"/>
  <c r="Z40"/>
  <c r="AB40"/>
  <c r="AD40"/>
  <c r="AF40"/>
  <c r="AH40"/>
  <c r="AJ40"/>
  <c r="AL40"/>
  <c r="AN40"/>
  <c r="AP40"/>
  <c r="D41"/>
  <c r="F41"/>
  <c r="H41"/>
  <c r="J41"/>
  <c r="L41"/>
  <c r="N41"/>
  <c r="P41"/>
  <c r="R41"/>
  <c r="T41"/>
  <c r="V41"/>
  <c r="X41"/>
  <c r="Z41"/>
  <c r="AB41"/>
  <c r="AD41"/>
  <c r="AF41"/>
  <c r="AH41"/>
  <c r="AJ41"/>
  <c r="AL41"/>
  <c r="AN41"/>
  <c r="AP41"/>
  <c r="D42"/>
  <c r="F42"/>
  <c r="H42"/>
  <c r="J42"/>
  <c r="L42"/>
  <c r="N42"/>
  <c r="P42"/>
  <c r="R42"/>
  <c r="T42"/>
  <c r="V42"/>
  <c r="X42"/>
  <c r="Z42"/>
  <c r="AB42"/>
  <c r="AD42"/>
  <c r="AF42"/>
  <c r="AH42"/>
  <c r="AJ42"/>
  <c r="AL42"/>
  <c r="AN42"/>
  <c r="AP42"/>
  <c r="D43"/>
  <c r="F43"/>
  <c r="H43"/>
  <c r="J43"/>
  <c r="L43"/>
  <c r="N43"/>
  <c r="P43"/>
  <c r="R43"/>
  <c r="T43"/>
  <c r="V43"/>
  <c r="X43"/>
  <c r="Z43"/>
  <c r="AB43"/>
  <c r="AD43"/>
  <c r="AF43"/>
  <c r="AH43"/>
  <c r="AJ43"/>
  <c r="AL43"/>
  <c r="AN43"/>
  <c r="AP43"/>
  <c r="D44"/>
  <c r="F44"/>
  <c r="H44"/>
  <c r="J44"/>
  <c r="L44"/>
  <c r="N44"/>
  <c r="P44"/>
  <c r="R44"/>
  <c r="T44"/>
  <c r="V44"/>
  <c r="X44"/>
  <c r="Z44"/>
  <c r="AB44"/>
  <c r="AD44"/>
  <c r="AF44"/>
  <c r="AH44"/>
  <c r="AJ44"/>
  <c r="AL44"/>
  <c r="AN44"/>
  <c r="AP44"/>
  <c r="D45"/>
  <c r="F45"/>
  <c r="H45"/>
  <c r="J45"/>
  <c r="L45"/>
  <c r="N45"/>
  <c r="P45"/>
  <c r="R45"/>
  <c r="T45"/>
  <c r="V45"/>
  <c r="X45"/>
  <c r="Z45"/>
  <c r="AB45"/>
  <c r="AD45"/>
  <c r="AF45"/>
  <c r="AH45"/>
  <c r="AJ45"/>
  <c r="AL45"/>
  <c r="AN45"/>
  <c r="AP45"/>
  <c r="D46"/>
  <c r="F46"/>
  <c r="H46"/>
  <c r="J46"/>
  <c r="L46"/>
  <c r="N46"/>
  <c r="P46"/>
  <c r="R46"/>
  <c r="T46"/>
  <c r="V46"/>
  <c r="X46"/>
  <c r="Z46"/>
  <c r="AB46"/>
  <c r="AD46"/>
  <c r="AF46"/>
  <c r="AH46"/>
  <c r="AJ46"/>
  <c r="AL46"/>
  <c r="AN46"/>
  <c r="AP46"/>
  <c r="D47"/>
  <c r="F47"/>
  <c r="H47"/>
  <c r="J47"/>
  <c r="L47"/>
  <c r="N47"/>
  <c r="P47"/>
  <c r="R47"/>
  <c r="T47"/>
  <c r="V47"/>
  <c r="X47"/>
  <c r="Z47"/>
  <c r="AB47"/>
  <c r="AD47"/>
  <c r="AF47"/>
  <c r="AH47"/>
  <c r="AJ47"/>
  <c r="AL47"/>
  <c r="AN47"/>
  <c r="AP47"/>
  <c r="D48"/>
  <c r="F48"/>
  <c r="H48"/>
  <c r="J48"/>
  <c r="L48"/>
  <c r="N48"/>
  <c r="P48"/>
  <c r="R48"/>
  <c r="T48"/>
  <c r="V48"/>
  <c r="X48"/>
  <c r="Z48"/>
  <c r="AB48"/>
  <c r="AD48"/>
  <c r="AF48"/>
  <c r="AH48"/>
  <c r="AJ48"/>
  <c r="AL48"/>
  <c r="AN48"/>
  <c r="AP48"/>
  <c r="D49"/>
  <c r="F49"/>
  <c r="H49"/>
  <c r="J49"/>
  <c r="L49"/>
  <c r="N49"/>
  <c r="P49"/>
  <c r="R49"/>
  <c r="T49"/>
  <c r="V49"/>
  <c r="X49"/>
  <c r="Z49"/>
  <c r="AB49"/>
  <c r="AD49"/>
  <c r="AF49"/>
  <c r="AH49"/>
  <c r="AJ49"/>
  <c r="AL49"/>
  <c r="AN49"/>
  <c r="AP49"/>
  <c r="D50"/>
  <c r="F50"/>
  <c r="H50"/>
  <c r="J50"/>
  <c r="L50"/>
  <c r="N50"/>
  <c r="P50"/>
  <c r="R50"/>
  <c r="T50"/>
  <c r="V50"/>
  <c r="X50"/>
  <c r="Z50"/>
  <c r="AB50"/>
  <c r="AD50"/>
  <c r="AF50"/>
  <c r="AH50"/>
  <c r="AJ50"/>
  <c r="AL50"/>
  <c r="AN50"/>
  <c r="AP50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D52"/>
  <c r="F52"/>
  <c r="H52"/>
  <c r="J52"/>
  <c r="L52"/>
  <c r="N52"/>
  <c r="P52"/>
  <c r="R52"/>
  <c r="T52"/>
  <c r="V52"/>
  <c r="X52"/>
  <c r="Z52"/>
  <c r="AB52"/>
  <c r="AD52"/>
  <c r="AF52"/>
  <c r="AH52"/>
  <c r="AJ52"/>
  <c r="AL52"/>
  <c r="AN52"/>
  <c r="AP52"/>
  <c r="D53"/>
  <c r="F53"/>
  <c r="H53"/>
  <c r="J53"/>
  <c r="L53"/>
  <c r="N53"/>
  <c r="P53"/>
  <c r="R53"/>
  <c r="T53"/>
  <c r="V53"/>
  <c r="X53"/>
  <c r="Z53"/>
  <c r="AB53"/>
  <c r="AD53"/>
  <c r="AF53"/>
  <c r="AH53"/>
  <c r="AJ53"/>
  <c r="AL53"/>
  <c r="AN53"/>
  <c r="AP53"/>
  <c r="D54"/>
  <c r="F54"/>
  <c r="H54"/>
  <c r="J54"/>
  <c r="L54"/>
  <c r="N54"/>
  <c r="P54"/>
  <c r="R54"/>
  <c r="T54"/>
  <c r="V54"/>
  <c r="X54"/>
  <c r="Z54"/>
  <c r="AB54"/>
  <c r="AD54"/>
  <c r="AF54"/>
  <c r="AH54"/>
  <c r="AJ54"/>
  <c r="AL54"/>
  <c r="AN54"/>
  <c r="AP54"/>
  <c r="D55"/>
  <c r="F55"/>
  <c r="H55"/>
  <c r="J55"/>
  <c r="L55"/>
  <c r="N55"/>
  <c r="P55"/>
  <c r="R55"/>
  <c r="T55"/>
  <c r="V55"/>
  <c r="X55"/>
  <c r="Z55"/>
  <c r="AB55"/>
  <c r="AD55"/>
  <c r="AF55"/>
  <c r="AH55"/>
  <c r="AJ55"/>
  <c r="AL55"/>
  <c r="AN55"/>
  <c r="AP55"/>
  <c r="D56"/>
  <c r="F56"/>
  <c r="H56"/>
  <c r="J56"/>
  <c r="L56"/>
  <c r="N56"/>
  <c r="P56"/>
  <c r="R56"/>
  <c r="T56"/>
  <c r="V56"/>
  <c r="X56"/>
  <c r="Z56"/>
  <c r="AB56"/>
  <c r="AD56"/>
  <c r="AF56"/>
  <c r="AH56"/>
  <c r="AJ56"/>
  <c r="AL56"/>
  <c r="AN56"/>
  <c r="AP56"/>
  <c r="D57"/>
  <c r="F57"/>
  <c r="H57"/>
  <c r="J57"/>
  <c r="L57"/>
  <c r="N57"/>
  <c r="P57"/>
  <c r="R57"/>
  <c r="T57"/>
  <c r="V57"/>
  <c r="X57"/>
  <c r="Z57"/>
  <c r="AB57"/>
  <c r="AD57"/>
  <c r="AF57"/>
  <c r="AH57"/>
  <c r="AJ57"/>
  <c r="AL57"/>
  <c r="AN57"/>
  <c r="AP57"/>
  <c r="D58"/>
  <c r="F58"/>
  <c r="H58"/>
  <c r="J58"/>
  <c r="L58"/>
  <c r="N58"/>
  <c r="P58"/>
  <c r="R58"/>
  <c r="T58"/>
  <c r="V58"/>
  <c r="X58"/>
  <c r="Z58"/>
  <c r="AB58"/>
  <c r="AD58"/>
  <c r="AF58"/>
  <c r="AH58"/>
  <c r="AJ58"/>
  <c r="AL58"/>
  <c r="AN58"/>
  <c r="AP58"/>
  <c r="D59"/>
  <c r="F59"/>
  <c r="H59"/>
  <c r="J59"/>
  <c r="L59"/>
  <c r="N59"/>
  <c r="P59"/>
  <c r="R59"/>
  <c r="T59"/>
  <c r="V59"/>
  <c r="X59"/>
  <c r="Z59"/>
  <c r="AB59"/>
  <c r="AD59"/>
  <c r="AF59"/>
  <c r="AH59"/>
  <c r="AJ59"/>
  <c r="AL59"/>
  <c r="AN59"/>
  <c r="AP59"/>
  <c r="D60"/>
  <c r="F60"/>
  <c r="H60"/>
  <c r="J60"/>
  <c r="L60"/>
  <c r="N60"/>
  <c r="P60"/>
  <c r="R60"/>
  <c r="T60"/>
  <c r="V60"/>
  <c r="X60"/>
  <c r="Z60"/>
  <c r="AB60"/>
  <c r="AD60"/>
  <c r="AF60"/>
  <c r="AH60"/>
  <c r="AJ60"/>
  <c r="AL60"/>
  <c r="AN60"/>
  <c r="AP60"/>
  <c r="D61"/>
  <c r="F61"/>
  <c r="H61"/>
  <c r="J61"/>
  <c r="L61"/>
  <c r="N61"/>
  <c r="P61"/>
  <c r="R61"/>
  <c r="T61"/>
  <c r="V61"/>
  <c r="X61"/>
  <c r="Z61"/>
  <c r="AB61"/>
  <c r="AD61"/>
  <c r="AF61"/>
  <c r="AH61"/>
  <c r="AJ61"/>
  <c r="AL61"/>
  <c r="AN61"/>
  <c r="AP61"/>
  <c r="D62"/>
  <c r="F62"/>
  <c r="H62"/>
  <c r="J62"/>
  <c r="L62"/>
  <c r="N62"/>
  <c r="P62"/>
  <c r="R62"/>
  <c r="T62"/>
  <c r="V62"/>
  <c r="X62"/>
  <c r="Z62"/>
  <c r="AB62"/>
  <c r="AD62"/>
  <c r="AF62"/>
  <c r="AH62"/>
  <c r="AJ62"/>
  <c r="AL62"/>
  <c r="AN62"/>
  <c r="AP62"/>
  <c r="D63"/>
  <c r="F63"/>
  <c r="H63"/>
  <c r="J63"/>
  <c r="L63"/>
  <c r="N63"/>
  <c r="P63"/>
  <c r="R63"/>
  <c r="T63"/>
  <c r="V63"/>
  <c r="X63"/>
  <c r="Z63"/>
  <c r="AB63"/>
  <c r="AD63"/>
  <c r="AF63"/>
  <c r="AH63"/>
  <c r="AJ63"/>
  <c r="AL63"/>
  <c r="AN63"/>
  <c r="AP63"/>
  <c r="D64"/>
  <c r="F64"/>
  <c r="H64"/>
  <c r="J64"/>
  <c r="L64"/>
  <c r="N64"/>
  <c r="P64"/>
  <c r="R64"/>
  <c r="T64"/>
  <c r="V64"/>
  <c r="X64"/>
  <c r="Z64"/>
  <c r="AB64"/>
  <c r="AD64"/>
  <c r="AF64"/>
  <c r="AH64"/>
  <c r="AJ64"/>
  <c r="AL64"/>
  <c r="AN64"/>
  <c r="AP64"/>
  <c r="D65"/>
  <c r="F65"/>
  <c r="H65"/>
  <c r="J65"/>
  <c r="L65"/>
  <c r="N65"/>
  <c r="P65"/>
  <c r="R65"/>
  <c r="T65"/>
  <c r="V65"/>
  <c r="X65"/>
  <c r="Z65"/>
  <c r="AB65"/>
  <c r="AD65"/>
  <c r="AF65"/>
  <c r="AH65"/>
  <c r="AJ65"/>
  <c r="AL65"/>
  <c r="AN65"/>
  <c r="AP65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55"/>
  <c r="C57"/>
  <c r="C59"/>
  <c r="C61"/>
  <c r="C63"/>
  <c r="C65"/>
  <c r="E12"/>
  <c r="E71" s="1"/>
  <c r="I12"/>
  <c r="I71" s="1"/>
  <c r="M12"/>
  <c r="M71" s="1"/>
  <c r="Q12"/>
  <c r="Q71" s="1"/>
  <c r="U12"/>
  <c r="U71" s="1"/>
  <c r="Y12"/>
  <c r="Y71" s="1"/>
  <c r="AC12"/>
  <c r="AC71" s="1"/>
  <c r="AG12"/>
  <c r="AG71" s="1"/>
  <c r="AK12"/>
  <c r="AO12"/>
  <c r="E13"/>
  <c r="I13"/>
  <c r="M13"/>
  <c r="Q13"/>
  <c r="U13"/>
  <c r="Y13"/>
  <c r="AC13"/>
  <c r="AG13"/>
  <c r="AK13"/>
  <c r="AO13"/>
  <c r="E14"/>
  <c r="I14"/>
  <c r="M14"/>
  <c r="Q14"/>
  <c r="U14"/>
  <c r="Y14"/>
  <c r="AC14"/>
  <c r="AG14"/>
  <c r="AK14"/>
  <c r="AO14"/>
  <c r="E15"/>
  <c r="I15"/>
  <c r="M15"/>
  <c r="Q15"/>
  <c r="U15"/>
  <c r="Y15"/>
  <c r="AC15"/>
  <c r="AG15"/>
  <c r="AK15"/>
  <c r="AO15"/>
  <c r="E16"/>
  <c r="I16"/>
  <c r="M16"/>
  <c r="Q16"/>
  <c r="U16"/>
  <c r="Y16"/>
  <c r="AC16"/>
  <c r="AG16"/>
  <c r="AK16"/>
  <c r="AO16"/>
  <c r="E17"/>
  <c r="I17"/>
  <c r="M17"/>
  <c r="Q17"/>
  <c r="U17"/>
  <c r="Y17"/>
  <c r="AC17"/>
  <c r="AG17"/>
  <c r="AK17"/>
  <c r="AO17"/>
  <c r="E18"/>
  <c r="I18"/>
  <c r="M18"/>
  <c r="Q18"/>
  <c r="U18"/>
  <c r="Y18"/>
  <c r="AC18"/>
  <c r="AG18"/>
  <c r="AK18"/>
  <c r="AO18"/>
  <c r="E19"/>
  <c r="I19"/>
  <c r="M19"/>
  <c r="Q19"/>
  <c r="U19"/>
  <c r="Y19"/>
  <c r="AC19"/>
  <c r="AG19"/>
  <c r="AK19"/>
  <c r="AO19"/>
  <c r="E20"/>
  <c r="I20"/>
  <c r="M20"/>
  <c r="Q20"/>
  <c r="U20"/>
  <c r="Y20"/>
  <c r="AC20"/>
  <c r="AG20"/>
  <c r="AK20"/>
  <c r="AO20"/>
  <c r="E21"/>
  <c r="I21"/>
  <c r="M21"/>
  <c r="Q21"/>
  <c r="U21"/>
  <c r="Y21"/>
  <c r="AC21"/>
  <c r="AG21"/>
  <c r="AK21"/>
  <c r="AO21"/>
  <c r="E22"/>
  <c r="I22"/>
  <c r="M22"/>
  <c r="Q22"/>
  <c r="U22"/>
  <c r="Y22"/>
  <c r="AC22"/>
  <c r="AG22"/>
  <c r="AK22"/>
  <c r="AO22"/>
  <c r="E23"/>
  <c r="I23"/>
  <c r="M23"/>
  <c r="Q23"/>
  <c r="U23"/>
  <c r="Y23"/>
  <c r="AC23"/>
  <c r="AG23"/>
  <c r="AK23"/>
  <c r="AO23"/>
  <c r="E24"/>
  <c r="I24"/>
  <c r="M24"/>
  <c r="Q24"/>
  <c r="U24"/>
  <c r="Y24"/>
  <c r="AC24"/>
  <c r="AG24"/>
  <c r="AK24"/>
  <c r="AO24"/>
  <c r="E25"/>
  <c r="I25"/>
  <c r="M25"/>
  <c r="Q25"/>
  <c r="U25"/>
  <c r="Y25"/>
  <c r="AC25"/>
  <c r="AG25"/>
  <c r="AK25"/>
  <c r="AO25"/>
  <c r="E26"/>
  <c r="I26"/>
  <c r="M26"/>
  <c r="Q26"/>
  <c r="U26"/>
  <c r="Y26"/>
  <c r="AC26"/>
  <c r="AG26"/>
  <c r="AK26"/>
  <c r="AO26"/>
  <c r="E27"/>
  <c r="I27"/>
  <c r="M27"/>
  <c r="Q27"/>
  <c r="U27"/>
  <c r="Y27"/>
  <c r="AC27"/>
  <c r="AG27"/>
  <c r="AK27"/>
  <c r="AO27"/>
  <c r="E28"/>
  <c r="I28"/>
  <c r="M28"/>
  <c r="Q28"/>
  <c r="U28"/>
  <c r="Y28"/>
  <c r="AC28"/>
  <c r="AG28"/>
  <c r="AK28"/>
  <c r="AO28"/>
  <c r="E29"/>
  <c r="I29"/>
  <c r="M29"/>
  <c r="Q29"/>
  <c r="U29"/>
  <c r="Y29"/>
  <c r="AC29"/>
  <c r="AG29"/>
  <c r="AK29"/>
  <c r="AO29"/>
  <c r="E30"/>
  <c r="I30"/>
  <c r="M30"/>
  <c r="Q30"/>
  <c r="U30"/>
  <c r="Y30"/>
  <c r="AC30"/>
  <c r="AG30"/>
  <c r="AK30"/>
  <c r="AO30"/>
  <c r="E31"/>
  <c r="G31"/>
  <c r="I31"/>
  <c r="K31"/>
  <c r="M31"/>
  <c r="O31"/>
  <c r="Q31"/>
  <c r="S31"/>
  <c r="U31"/>
  <c r="W31"/>
  <c r="Y31"/>
  <c r="AA31"/>
  <c r="AC31"/>
  <c r="AE31"/>
  <c r="AG31"/>
  <c r="AI31"/>
  <c r="AK31"/>
  <c r="AM31"/>
  <c r="AO31"/>
  <c r="AQ31"/>
  <c r="E32"/>
  <c r="G32"/>
  <c r="I32"/>
  <c r="K32"/>
  <c r="M32"/>
  <c r="O32"/>
  <c r="Q32"/>
  <c r="S32"/>
  <c r="U32"/>
  <c r="W32"/>
  <c r="Y32"/>
  <c r="AA32"/>
  <c r="AC32"/>
  <c r="AE32"/>
  <c r="AG32"/>
  <c r="AI32"/>
  <c r="AK32"/>
  <c r="AM32"/>
  <c r="AO32"/>
  <c r="AQ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AQ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AQ34"/>
  <c r="E35"/>
  <c r="G35"/>
  <c r="I35"/>
  <c r="K35"/>
  <c r="M35"/>
  <c r="O35"/>
  <c r="Q35"/>
  <c r="S35"/>
  <c r="U35"/>
  <c r="W35"/>
  <c r="Y35"/>
  <c r="AA35"/>
  <c r="AC35"/>
  <c r="AE35"/>
  <c r="AG35"/>
  <c r="AI35"/>
  <c r="AK35"/>
  <c r="AM35"/>
  <c r="AO35"/>
  <c r="AQ35"/>
  <c r="E36"/>
  <c r="G36"/>
  <c r="I36"/>
  <c r="K36"/>
  <c r="M36"/>
  <c r="O36"/>
  <c r="Q36"/>
  <c r="S36"/>
  <c r="U36"/>
  <c r="W36"/>
  <c r="Y36"/>
  <c r="AA36"/>
  <c r="AC36"/>
  <c r="AE36"/>
  <c r="AG36"/>
  <c r="AI36"/>
  <c r="AK36"/>
  <c r="AM36"/>
  <c r="AO36"/>
  <c r="AQ36"/>
  <c r="E37"/>
  <c r="G37"/>
  <c r="I37"/>
  <c r="K37"/>
  <c r="M37"/>
  <c r="O37"/>
  <c r="Q37"/>
  <c r="S37"/>
  <c r="U37"/>
  <c r="W37"/>
  <c r="Y37"/>
  <c r="AA37"/>
  <c r="AC37"/>
  <c r="AE37"/>
  <c r="AG37"/>
  <c r="AI37"/>
  <c r="AK37"/>
  <c r="AM37"/>
  <c r="AO37"/>
  <c r="AQ37"/>
  <c r="E38"/>
  <c r="G38"/>
  <c r="I38"/>
  <c r="K38"/>
  <c r="M38"/>
  <c r="O38"/>
  <c r="Q38"/>
  <c r="S38"/>
  <c r="U38"/>
  <c r="W38"/>
  <c r="Y38"/>
  <c r="AA38"/>
  <c r="AC38"/>
  <c r="AE38"/>
  <c r="AG38"/>
  <c r="AI38"/>
  <c r="AK38"/>
  <c r="AM38"/>
  <c r="AO38"/>
  <c r="AQ38"/>
  <c r="E39"/>
  <c r="G39"/>
  <c r="I39"/>
  <c r="K39"/>
  <c r="M39"/>
  <c r="O39"/>
  <c r="Q39"/>
  <c r="S39"/>
  <c r="U39"/>
  <c r="W39"/>
  <c r="Y39"/>
  <c r="AA39"/>
  <c r="AC39"/>
  <c r="AE39"/>
  <c r="AG39"/>
  <c r="AI39"/>
  <c r="AK39"/>
  <c r="AM39"/>
  <c r="AO39"/>
  <c r="AQ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AQ40"/>
  <c r="E41"/>
  <c r="G41"/>
  <c r="I41"/>
  <c r="K41"/>
  <c r="M41"/>
  <c r="O41"/>
  <c r="Q41"/>
  <c r="S41"/>
  <c r="U41"/>
  <c r="W41"/>
  <c r="Y41"/>
  <c r="AA41"/>
  <c r="AC41"/>
  <c r="AE41"/>
  <c r="AG41"/>
  <c r="AI41"/>
  <c r="AK41"/>
  <c r="AM41"/>
  <c r="AO41"/>
  <c r="AQ41"/>
  <c r="E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AQ42"/>
  <c r="E43"/>
  <c r="G43"/>
  <c r="I43"/>
  <c r="K43"/>
  <c r="M43"/>
  <c r="O43"/>
  <c r="Q43"/>
  <c r="S43"/>
  <c r="U43"/>
  <c r="W43"/>
  <c r="Y43"/>
  <c r="AA43"/>
  <c r="AC43"/>
  <c r="AE43"/>
  <c r="AG43"/>
  <c r="AI43"/>
  <c r="AK43"/>
  <c r="AM43"/>
  <c r="AO43"/>
  <c r="AQ43"/>
  <c r="E44"/>
  <c r="G44"/>
  <c r="I44"/>
  <c r="K44"/>
  <c r="M44"/>
  <c r="O44"/>
  <c r="Q44"/>
  <c r="S44"/>
  <c r="U44"/>
  <c r="W44"/>
  <c r="Y44"/>
  <c r="AA44"/>
  <c r="AC44"/>
  <c r="AE44"/>
  <c r="AG44"/>
  <c r="AI44"/>
  <c r="AK44"/>
  <c r="AM44"/>
  <c r="AO44"/>
  <c r="AQ44"/>
  <c r="E45"/>
  <c r="G45"/>
  <c r="I45"/>
  <c r="K45"/>
  <c r="M45"/>
  <c r="O45"/>
  <c r="Q45"/>
  <c r="S45"/>
  <c r="U45"/>
  <c r="W45"/>
  <c r="Y45"/>
  <c r="AA45"/>
  <c r="AC45"/>
  <c r="AE45"/>
  <c r="AG45"/>
  <c r="AI45"/>
  <c r="AK45"/>
  <c r="AM45"/>
  <c r="AO45"/>
  <c r="AQ45"/>
  <c r="E46"/>
  <c r="G46"/>
  <c r="I46"/>
  <c r="K46"/>
  <c r="M46"/>
  <c r="O46"/>
  <c r="Q46"/>
  <c r="S46"/>
  <c r="U46"/>
  <c r="W46"/>
  <c r="Y46"/>
  <c r="AA46"/>
  <c r="AC46"/>
  <c r="AE46"/>
  <c r="AG46"/>
  <c r="AI46"/>
  <c r="AK46"/>
  <c r="AM46"/>
  <c r="AO46"/>
  <c r="AQ46"/>
  <c r="E47"/>
  <c r="G47"/>
  <c r="I47"/>
  <c r="K47"/>
  <c r="M47"/>
  <c r="O47"/>
  <c r="Q47"/>
  <c r="S47"/>
  <c r="U47"/>
  <c r="W47"/>
  <c r="Y47"/>
  <c r="AA47"/>
  <c r="AC47"/>
  <c r="AE47"/>
  <c r="AG47"/>
  <c r="AI47"/>
  <c r="AK47"/>
  <c r="AM47"/>
  <c r="AO47"/>
  <c r="AQ47"/>
  <c r="E48"/>
  <c r="G48"/>
  <c r="I48"/>
  <c r="K48"/>
  <c r="M48"/>
  <c r="O48"/>
  <c r="Q48"/>
  <c r="S48"/>
  <c r="U48"/>
  <c r="W48"/>
  <c r="Y48"/>
  <c r="AA48"/>
  <c r="AC48"/>
  <c r="AE48"/>
  <c r="AG48"/>
  <c r="AI48"/>
  <c r="AK48"/>
  <c r="AM48"/>
  <c r="AO48"/>
  <c r="AQ48"/>
  <c r="E49"/>
  <c r="G49"/>
  <c r="I49"/>
  <c r="K49"/>
  <c r="M49"/>
  <c r="O49"/>
  <c r="Q49"/>
  <c r="S49"/>
  <c r="U49"/>
  <c r="W49"/>
  <c r="Y49"/>
  <c r="AA49"/>
  <c r="AC49"/>
  <c r="AE49"/>
  <c r="AG49"/>
  <c r="AI49"/>
  <c r="AK49"/>
  <c r="AM49"/>
  <c r="AO49"/>
  <c r="AQ49"/>
  <c r="E50"/>
  <c r="G50"/>
  <c r="I50"/>
  <c r="K50"/>
  <c r="M50"/>
  <c r="O50"/>
  <c r="Q50"/>
  <c r="S50"/>
  <c r="U50"/>
  <c r="W50"/>
  <c r="Y50"/>
  <c r="AA50"/>
  <c r="AC50"/>
  <c r="AE50"/>
  <c r="AG50"/>
  <c r="AI50"/>
  <c r="AK50"/>
  <c r="AM50"/>
  <c r="AO50"/>
  <c r="AQ50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AQ51"/>
  <c r="E52"/>
  <c r="G52"/>
  <c r="I52"/>
  <c r="K52"/>
  <c r="M52"/>
  <c r="O52"/>
  <c r="Q52"/>
  <c r="S52"/>
  <c r="U52"/>
  <c r="W52"/>
  <c r="Y52"/>
  <c r="AA52"/>
  <c r="AC52"/>
  <c r="AE52"/>
  <c r="AG52"/>
  <c r="AI52"/>
  <c r="AK52"/>
  <c r="AM52"/>
  <c r="AO52"/>
  <c r="AQ52"/>
  <c r="E53"/>
  <c r="G53"/>
  <c r="I53"/>
  <c r="K53"/>
  <c r="M53"/>
  <c r="O53"/>
  <c r="Q53"/>
  <c r="S53"/>
  <c r="U53"/>
  <c r="W53"/>
  <c r="Y53"/>
  <c r="AA53"/>
  <c r="AC53"/>
  <c r="AE53"/>
  <c r="AG53"/>
  <c r="AI53"/>
  <c r="AK53"/>
  <c r="AM53"/>
  <c r="AO53"/>
  <c r="AQ53"/>
  <c r="E54"/>
  <c r="G54"/>
  <c r="I54"/>
  <c r="K54"/>
  <c r="M54"/>
  <c r="O54"/>
  <c r="Q54"/>
  <c r="S54"/>
  <c r="U54"/>
  <c r="W54"/>
  <c r="Y54"/>
  <c r="AA54"/>
  <c r="AC54"/>
  <c r="AE54"/>
  <c r="AG54"/>
  <c r="AI54"/>
  <c r="AK54"/>
  <c r="AM54"/>
  <c r="AO54"/>
  <c r="AQ54"/>
  <c r="E55"/>
  <c r="G55"/>
  <c r="I55"/>
  <c r="K55"/>
  <c r="M55"/>
  <c r="O55"/>
  <c r="Q55"/>
  <c r="S55"/>
  <c r="U55"/>
  <c r="W55"/>
  <c r="Y55"/>
  <c r="AA55"/>
  <c r="AC55"/>
  <c r="AE55"/>
  <c r="AG55"/>
  <c r="AI55"/>
  <c r="AK55"/>
  <c r="AM55"/>
  <c r="AO55"/>
  <c r="AQ55"/>
  <c r="E56"/>
  <c r="G56"/>
  <c r="I56"/>
  <c r="K56"/>
  <c r="M56"/>
  <c r="O56"/>
  <c r="Q56"/>
  <c r="S56"/>
  <c r="U56"/>
  <c r="W56"/>
  <c r="Y56"/>
  <c r="AA56"/>
  <c r="AC56"/>
  <c r="AE56"/>
  <c r="AG56"/>
  <c r="AI56"/>
  <c r="AK56"/>
  <c r="AM56"/>
  <c r="AO56"/>
  <c r="AQ56"/>
  <c r="E57"/>
  <c r="G57"/>
  <c r="I57"/>
  <c r="K57"/>
  <c r="M57"/>
  <c r="O57"/>
  <c r="Q57"/>
  <c r="S57"/>
  <c r="U57"/>
  <c r="W57"/>
  <c r="Y57"/>
  <c r="AA57"/>
  <c r="AC57"/>
  <c r="AE57"/>
  <c r="AG57"/>
  <c r="AI57"/>
  <c r="AK57"/>
  <c r="AM57"/>
  <c r="AO57"/>
  <c r="AQ57"/>
  <c r="E58"/>
  <c r="G58"/>
  <c r="I58"/>
  <c r="K58"/>
  <c r="M58"/>
  <c r="O58"/>
  <c r="Q58"/>
  <c r="S58"/>
  <c r="U58"/>
  <c r="W58"/>
  <c r="Y58"/>
  <c r="AA58"/>
  <c r="AC58"/>
  <c r="AE58"/>
  <c r="AG58"/>
  <c r="AI58"/>
  <c r="AK58"/>
  <c r="AM58"/>
  <c r="AO58"/>
  <c r="AQ58"/>
  <c r="E59"/>
  <c r="G59"/>
  <c r="I59"/>
  <c r="K59"/>
  <c r="M59"/>
  <c r="O59"/>
  <c r="Q59"/>
  <c r="S59"/>
  <c r="U59"/>
  <c r="W59"/>
  <c r="Y59"/>
  <c r="AA59"/>
  <c r="AC59"/>
  <c r="AE59"/>
  <c r="AG59"/>
  <c r="AI59"/>
  <c r="AK59"/>
  <c r="AM59"/>
  <c r="AO59"/>
  <c r="AQ59"/>
  <c r="E60"/>
  <c r="G60"/>
  <c r="I60"/>
  <c r="K60"/>
  <c r="M60"/>
  <c r="O60"/>
  <c r="Q60"/>
  <c r="S60"/>
  <c r="U60"/>
  <c r="W60"/>
  <c r="Y60"/>
  <c r="AA60"/>
  <c r="AC60"/>
  <c r="AE60"/>
  <c r="AG60"/>
  <c r="AI60"/>
  <c r="AK60"/>
  <c r="AM60"/>
  <c r="AO60"/>
  <c r="AQ60"/>
  <c r="E61"/>
  <c r="G61"/>
  <c r="I61"/>
  <c r="K61"/>
  <c r="M61"/>
  <c r="O61"/>
  <c r="Q61"/>
  <c r="S61"/>
  <c r="U61"/>
  <c r="W61"/>
  <c r="Y61"/>
  <c r="AA61"/>
  <c r="AC61"/>
  <c r="AE61"/>
  <c r="AG61"/>
  <c r="AI61"/>
  <c r="AK61"/>
  <c r="AM61"/>
  <c r="AO61"/>
  <c r="AQ61"/>
  <c r="E62"/>
  <c r="G62"/>
  <c r="I62"/>
  <c r="K62"/>
  <c r="M62"/>
  <c r="O62"/>
  <c r="Q62"/>
  <c r="S62"/>
  <c r="U62"/>
  <c r="W62"/>
  <c r="Y62"/>
  <c r="AA62"/>
  <c r="AC62"/>
  <c r="AE62"/>
  <c r="AG62"/>
  <c r="AI62"/>
  <c r="AK62"/>
  <c r="AM62"/>
  <c r="AO62"/>
  <c r="AQ62"/>
  <c r="E63"/>
  <c r="G63"/>
  <c r="I63"/>
  <c r="K63"/>
  <c r="M63"/>
  <c r="O63"/>
  <c r="Q63"/>
  <c r="S63"/>
  <c r="U63"/>
  <c r="W63"/>
  <c r="Y63"/>
  <c r="AA63"/>
  <c r="AC63"/>
  <c r="AE63"/>
  <c r="AG63"/>
  <c r="AI63"/>
  <c r="AK63"/>
  <c r="AM63"/>
  <c r="AO63"/>
  <c r="AQ63"/>
  <c r="E64"/>
  <c r="G64"/>
  <c r="I64"/>
  <c r="K64"/>
  <c r="M64"/>
  <c r="O64"/>
  <c r="Q64"/>
  <c r="S64"/>
  <c r="U64"/>
  <c r="W64"/>
  <c r="Y64"/>
  <c r="AA64"/>
  <c r="AC64"/>
  <c r="AE64"/>
  <c r="AG64"/>
  <c r="AI64"/>
  <c r="AK64"/>
  <c r="AM64"/>
  <c r="AO64"/>
  <c r="AQ64"/>
  <c r="E65"/>
  <c r="G65"/>
  <c r="I65"/>
  <c r="K65"/>
  <c r="M65"/>
  <c r="O65"/>
  <c r="Q65"/>
  <c r="S65"/>
  <c r="U65"/>
  <c r="W65"/>
  <c r="Y65"/>
  <c r="AA65"/>
  <c r="AC65"/>
  <c r="AE65"/>
  <c r="AG65"/>
  <c r="AI65"/>
  <c r="AK65"/>
  <c r="AM65"/>
  <c r="AO65"/>
  <c r="AQ65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56"/>
  <c r="C58"/>
  <c r="C60"/>
  <c r="C62"/>
  <c r="C64"/>
  <c r="C12"/>
  <c r="C71" s="1"/>
  <c r="B9" i="26"/>
  <c r="B9" i="24"/>
  <c r="G123" i="23"/>
  <c r="G123" i="22"/>
  <c r="G123" i="25"/>
  <c r="AW44" i="24"/>
  <c r="Z43"/>
  <c r="Z43" i="26" s="1"/>
  <c r="V43" i="24"/>
  <c r="V43" i="26" s="1"/>
  <c r="R43" i="24"/>
  <c r="R43" i="26" s="1"/>
  <c r="N43" i="24"/>
  <c r="N43" i="26" s="1"/>
  <c r="J43" i="24"/>
  <c r="J43" i="26" s="1"/>
  <c r="F43" i="24"/>
  <c r="F43" i="26" s="1"/>
  <c r="AB42" i="24"/>
  <c r="AB42" i="26" s="1"/>
  <c r="X42" i="24"/>
  <c r="X42" i="26" s="1"/>
  <c r="T42" i="24"/>
  <c r="T42" i="26" s="1"/>
  <c r="P42" i="24"/>
  <c r="P42" i="26" s="1"/>
  <c r="L42" i="24"/>
  <c r="L42" i="26" s="1"/>
  <c r="H42" i="24"/>
  <c r="H42" i="26" s="1"/>
  <c r="D42" i="24"/>
  <c r="D42" i="26" s="1"/>
  <c r="Z41" i="24"/>
  <c r="Z41" i="26" s="1"/>
  <c r="V41" i="24"/>
  <c r="V41" i="26" s="1"/>
  <c r="R41" i="24"/>
  <c r="R41" i="26" s="1"/>
  <c r="N41" i="24"/>
  <c r="N41" i="26" s="1"/>
  <c r="J41" i="24"/>
  <c r="J41" i="26" s="1"/>
  <c r="F41" i="24"/>
  <c r="F41" i="26" s="1"/>
  <c r="AB40" i="24"/>
  <c r="AB40" i="26" s="1"/>
  <c r="X40" i="24"/>
  <c r="X40" i="26" s="1"/>
  <c r="T40" i="24"/>
  <c r="T40" i="26" s="1"/>
  <c r="P40" i="24"/>
  <c r="P40" i="26" s="1"/>
  <c r="L40" i="24"/>
  <c r="L40" i="26" s="1"/>
  <c r="H40" i="24"/>
  <c r="H40" i="26" s="1"/>
  <c r="D40" i="24"/>
  <c r="D40" i="26" s="1"/>
  <c r="Z39" i="24"/>
  <c r="Z39" i="26" s="1"/>
  <c r="V39" i="24"/>
  <c r="V39" i="26" s="1"/>
  <c r="R39" i="24"/>
  <c r="R39" i="26" s="1"/>
  <c r="N39" i="24"/>
  <c r="N39" i="26" s="1"/>
  <c r="J39" i="24"/>
  <c r="J39" i="26" s="1"/>
  <c r="F39" i="24"/>
  <c r="F39" i="26" s="1"/>
  <c r="AB38" i="24"/>
  <c r="X38"/>
  <c r="T38"/>
  <c r="P38"/>
  <c r="L38"/>
  <c r="H38"/>
  <c r="D38"/>
  <c r="Z37"/>
  <c r="Z37" i="26" s="1"/>
  <c r="V37" i="24"/>
  <c r="V37" i="26" s="1"/>
  <c r="R37" i="24"/>
  <c r="R37" i="26" s="1"/>
  <c r="N37" i="24"/>
  <c r="N37" i="26" s="1"/>
  <c r="J37" i="24"/>
  <c r="J37" i="26" s="1"/>
  <c r="F37" i="24"/>
  <c r="F37" i="26" s="1"/>
  <c r="AB36" i="24"/>
  <c r="AB36" i="26" s="1"/>
  <c r="X36" i="24"/>
  <c r="X36" i="26" s="1"/>
  <c r="T36" i="24"/>
  <c r="T36" i="26" s="1"/>
  <c r="P36" i="24"/>
  <c r="P36" i="26" s="1"/>
  <c r="L36" i="24"/>
  <c r="L36" i="26" s="1"/>
  <c r="H36" i="24"/>
  <c r="H36" i="26" s="1"/>
  <c r="D36" i="24"/>
  <c r="D36" i="26" s="1"/>
  <c r="Z35" i="24"/>
  <c r="Z35" i="26" s="1"/>
  <c r="V35" i="24"/>
  <c r="V35" i="26" s="1"/>
  <c r="R35" i="24"/>
  <c r="R35" i="26" s="1"/>
  <c r="N35" i="24"/>
  <c r="N35" i="26" s="1"/>
  <c r="J35" i="24"/>
  <c r="J35" i="26" s="1"/>
  <c r="F35" i="24"/>
  <c r="F35" i="26" s="1"/>
  <c r="AB34" i="24"/>
  <c r="AB34" i="26" s="1"/>
  <c r="X34" i="24"/>
  <c r="X34" i="26" s="1"/>
  <c r="T34" i="24"/>
  <c r="T34" i="26" s="1"/>
  <c r="P34" i="24"/>
  <c r="P34" i="26" s="1"/>
  <c r="L34" i="24"/>
  <c r="L34" i="26" s="1"/>
  <c r="H34" i="24"/>
  <c r="H34" i="26" s="1"/>
  <c r="D34" i="24"/>
  <c r="D34" i="26" s="1"/>
  <c r="Z33" i="24"/>
  <c r="Z33" i="26" s="1"/>
  <c r="V33" i="24"/>
  <c r="V33" i="26" s="1"/>
  <c r="R33" i="24"/>
  <c r="R33" i="26" s="1"/>
  <c r="N33" i="24"/>
  <c r="N33" i="26" s="1"/>
  <c r="J33" i="24"/>
  <c r="J33" i="26" s="1"/>
  <c r="F33" i="24"/>
  <c r="F33" i="26" s="1"/>
  <c r="AB32" i="24"/>
  <c r="AB32" i="26" s="1"/>
  <c r="X32" i="24"/>
  <c r="X32" i="26" s="1"/>
  <c r="T32" i="24"/>
  <c r="T32" i="26" s="1"/>
  <c r="P32" i="24"/>
  <c r="P32" i="26" s="1"/>
  <c r="L32" i="24"/>
  <c r="L32" i="26" s="1"/>
  <c r="H32" i="24"/>
  <c r="H32" i="26" s="1"/>
  <c r="D32" i="24"/>
  <c r="D32" i="26" s="1"/>
  <c r="Z31" i="24"/>
  <c r="Z31" i="26" s="1"/>
  <c r="V31" i="24"/>
  <c r="V31" i="26" s="1"/>
  <c r="AA43" i="24"/>
  <c r="AA43" i="26" s="1"/>
  <c r="W43" i="24"/>
  <c r="W43" i="26" s="1"/>
  <c r="S43" i="24"/>
  <c r="S43" i="26" s="1"/>
  <c r="O43" i="24"/>
  <c r="O43" i="26" s="1"/>
  <c r="K43" i="24"/>
  <c r="K43" i="26" s="1"/>
  <c r="G43" i="24"/>
  <c r="G43" i="26" s="1"/>
  <c r="AC42" i="24"/>
  <c r="AC42" i="26" s="1"/>
  <c r="Y42" i="24"/>
  <c r="Y42" i="26" s="1"/>
  <c r="U42" i="24"/>
  <c r="U42" i="26" s="1"/>
  <c r="Q42" i="24"/>
  <c r="Q42" i="26" s="1"/>
  <c r="M42" i="24"/>
  <c r="M42" i="26" s="1"/>
  <c r="I42" i="24"/>
  <c r="I42" i="26" s="1"/>
  <c r="E42" i="24"/>
  <c r="E42" i="26" s="1"/>
  <c r="AA41" i="24"/>
  <c r="AA41" i="26" s="1"/>
  <c r="W41" i="24"/>
  <c r="W41" i="26" s="1"/>
  <c r="S41" i="24"/>
  <c r="S41" i="26" s="1"/>
  <c r="O41" i="24"/>
  <c r="O41" i="26" s="1"/>
  <c r="K41" i="24"/>
  <c r="K41" i="26" s="1"/>
  <c r="G41" i="24"/>
  <c r="G41" i="26" s="1"/>
  <c r="AC40" i="24"/>
  <c r="AC40" i="26" s="1"/>
  <c r="Y40" i="24"/>
  <c r="Y40" i="26" s="1"/>
  <c r="U40" i="24"/>
  <c r="U40" i="26" s="1"/>
  <c r="Q40" i="24"/>
  <c r="Q40" i="26" s="1"/>
  <c r="M40" i="24"/>
  <c r="M40" i="26" s="1"/>
  <c r="I40" i="24"/>
  <c r="I40" i="26" s="1"/>
  <c r="E40" i="24"/>
  <c r="E40" i="26" s="1"/>
  <c r="AA39" i="24"/>
  <c r="AA39" i="26" s="1"/>
  <c r="W39" i="24"/>
  <c r="W39" i="26" s="1"/>
  <c r="S39" i="24"/>
  <c r="S39" i="26" s="1"/>
  <c r="O39" i="24"/>
  <c r="O39" i="26" s="1"/>
  <c r="K39" i="24"/>
  <c r="K39" i="26" s="1"/>
  <c r="G39" i="24"/>
  <c r="G39" i="26" s="1"/>
  <c r="AC38" i="24"/>
  <c r="Y38"/>
  <c r="U38"/>
  <c r="Q38"/>
  <c r="M38"/>
  <c r="I38"/>
  <c r="E38"/>
  <c r="AA37"/>
  <c r="AA37" i="26" s="1"/>
  <c r="W37" i="24"/>
  <c r="W37" i="26" s="1"/>
  <c r="S37" i="24"/>
  <c r="S37" i="26" s="1"/>
  <c r="O37" i="24"/>
  <c r="O37" i="26" s="1"/>
  <c r="K37" i="24"/>
  <c r="K37" i="26" s="1"/>
  <c r="G37" i="24"/>
  <c r="G37" i="26" s="1"/>
  <c r="AC36" i="24"/>
  <c r="AC36" i="26" s="1"/>
  <c r="Y36" i="24"/>
  <c r="Y36" i="26" s="1"/>
  <c r="U36" i="24"/>
  <c r="U36" i="26" s="1"/>
  <c r="Q36" i="24"/>
  <c r="Q36" i="26" s="1"/>
  <c r="M36" i="24"/>
  <c r="M36" i="26" s="1"/>
  <c r="I36" i="24"/>
  <c r="I36" i="26" s="1"/>
  <c r="E36" i="24"/>
  <c r="E36" i="26" s="1"/>
  <c r="AA35" i="24"/>
  <c r="AA35" i="26" s="1"/>
  <c r="W35" i="24"/>
  <c r="W35" i="26" s="1"/>
  <c r="S35" i="24"/>
  <c r="S35" i="26" s="1"/>
  <c r="O35" i="24"/>
  <c r="O35" i="26" s="1"/>
  <c r="K35" i="24"/>
  <c r="K35" i="26" s="1"/>
  <c r="G35" i="24"/>
  <c r="G35" i="26" s="1"/>
  <c r="AC34" i="24"/>
  <c r="AC34" i="26" s="1"/>
  <c r="Y34" i="24"/>
  <c r="Y34" i="26" s="1"/>
  <c r="U34" i="24"/>
  <c r="U34" i="26" s="1"/>
  <c r="Q34" i="24"/>
  <c r="Q34" i="26" s="1"/>
  <c r="M34" i="24"/>
  <c r="M34" i="26" s="1"/>
  <c r="I34" i="24"/>
  <c r="I34" i="26" s="1"/>
  <c r="E34" i="24"/>
  <c r="E34" i="26" s="1"/>
  <c r="AA33" i="24"/>
  <c r="AA33" i="26" s="1"/>
  <c r="W33" i="24"/>
  <c r="W33" i="26" s="1"/>
  <c r="S33" i="24"/>
  <c r="S33" i="26" s="1"/>
  <c r="O33" i="24"/>
  <c r="O33" i="26" s="1"/>
  <c r="K33" i="24"/>
  <c r="K33" i="26" s="1"/>
  <c r="G33" i="24"/>
  <c r="G33" i="26" s="1"/>
  <c r="AC32" i="24"/>
  <c r="AC32" i="26" s="1"/>
  <c r="Y32" i="24"/>
  <c r="Y32" i="26" s="1"/>
  <c r="U32" i="24"/>
  <c r="U32" i="26" s="1"/>
  <c r="Q32" i="24"/>
  <c r="Q32" i="26" s="1"/>
  <c r="M32" i="24"/>
  <c r="M32" i="26" s="1"/>
  <c r="I32" i="24"/>
  <c r="I32" i="26" s="1"/>
  <c r="E32" i="24"/>
  <c r="E32" i="26" s="1"/>
  <c r="AA31" i="24"/>
  <c r="AA31" i="26" s="1"/>
  <c r="W31" i="24"/>
  <c r="W31" i="26" s="1"/>
  <c r="S31" i="24"/>
  <c r="S31" i="26" s="1"/>
  <c r="O31" i="24"/>
  <c r="O31" i="26" s="1"/>
  <c r="K31" i="24"/>
  <c r="K31" i="26" s="1"/>
  <c r="G31" i="24"/>
  <c r="G31" i="26" s="1"/>
  <c r="AC30" i="24"/>
  <c r="AC30" i="26" s="1"/>
  <c r="Y30" i="24"/>
  <c r="Y30" i="26" s="1"/>
  <c r="U30" i="24"/>
  <c r="U30" i="26" s="1"/>
  <c r="Q30" i="24"/>
  <c r="Q30" i="26" s="1"/>
  <c r="M30" i="24"/>
  <c r="M30" i="26" s="1"/>
  <c r="I30" i="24"/>
  <c r="I30" i="26" s="1"/>
  <c r="E30" i="24"/>
  <c r="E30" i="26" s="1"/>
  <c r="AA29" i="24"/>
  <c r="AA29" i="26" s="1"/>
  <c r="W29" i="24"/>
  <c r="W29" i="26" s="1"/>
  <c r="S29" i="24"/>
  <c r="S29" i="26" s="1"/>
  <c r="O29" i="24"/>
  <c r="O29" i="26" s="1"/>
  <c r="K29" i="24"/>
  <c r="K29" i="26" s="1"/>
  <c r="G29" i="24"/>
  <c r="G29" i="26" s="1"/>
  <c r="R31" i="24"/>
  <c r="R31" i="26" s="1"/>
  <c r="N31" i="24"/>
  <c r="N31" i="26" s="1"/>
  <c r="J31" i="24"/>
  <c r="J31" i="26" s="1"/>
  <c r="F31" i="24"/>
  <c r="F31" i="26" s="1"/>
  <c r="AB30" i="24"/>
  <c r="AB30" i="26" s="1"/>
  <c r="X30" i="24"/>
  <c r="X30" i="26" s="1"/>
  <c r="T30" i="24"/>
  <c r="T30" i="26" s="1"/>
  <c r="P30" i="24"/>
  <c r="P30" i="26" s="1"/>
  <c r="L30" i="24"/>
  <c r="L30" i="26" s="1"/>
  <c r="H30" i="24"/>
  <c r="H30" i="26" s="1"/>
  <c r="D30" i="24"/>
  <c r="D30" i="26" s="1"/>
  <c r="Z29" i="24"/>
  <c r="Z29" i="26" s="1"/>
  <c r="V29" i="24"/>
  <c r="V29" i="26" s="1"/>
  <c r="R29" i="24"/>
  <c r="R29" i="26" s="1"/>
  <c r="N29" i="24"/>
  <c r="N29" i="26" s="1"/>
  <c r="J29" i="24"/>
  <c r="J29" i="26" s="1"/>
  <c r="F29" i="24"/>
  <c r="F29" i="26" s="1"/>
  <c r="AB28" i="24"/>
  <c r="AB28" i="26" s="1"/>
  <c r="X28" i="24"/>
  <c r="X28" i="26" s="1"/>
  <c r="T28" i="24"/>
  <c r="T28" i="26" s="1"/>
  <c r="P28" i="24"/>
  <c r="P28" i="26" s="1"/>
  <c r="L28" i="24"/>
  <c r="L28" i="26" s="1"/>
  <c r="H28" i="24"/>
  <c r="H28" i="26" s="1"/>
  <c r="D28" i="24"/>
  <c r="D28" i="26" s="1"/>
  <c r="Z27" i="24"/>
  <c r="V27"/>
  <c r="R27"/>
  <c r="N27"/>
  <c r="J27"/>
  <c r="F27"/>
  <c r="AB26"/>
  <c r="AB26" i="26" s="1"/>
  <c r="X26" i="24"/>
  <c r="X26" i="26" s="1"/>
  <c r="T26" i="24"/>
  <c r="T26" i="26" s="1"/>
  <c r="P26" i="24"/>
  <c r="P26" i="26" s="1"/>
  <c r="L26" i="24"/>
  <c r="L26" i="26" s="1"/>
  <c r="H26" i="24"/>
  <c r="H26" i="26" s="1"/>
  <c r="D26" i="24"/>
  <c r="D26" i="26" s="1"/>
  <c r="Z25" i="24"/>
  <c r="Z25" i="26" s="1"/>
  <c r="V25" i="24"/>
  <c r="V25" i="26" s="1"/>
  <c r="R25" i="24"/>
  <c r="R25" i="26" s="1"/>
  <c r="N25" i="24"/>
  <c r="N25" i="26" s="1"/>
  <c r="J25" i="24"/>
  <c r="J25" i="26" s="1"/>
  <c r="F25" i="24"/>
  <c r="F25" i="26" s="1"/>
  <c r="AB24" i="24"/>
  <c r="X24"/>
  <c r="T24"/>
  <c r="P24"/>
  <c r="L24"/>
  <c r="H24"/>
  <c r="D24"/>
  <c r="Z23"/>
  <c r="Z23" i="26" s="1"/>
  <c r="V23" i="24"/>
  <c r="V23" i="26" s="1"/>
  <c r="R23" i="24"/>
  <c r="R23" i="26" s="1"/>
  <c r="N23" i="24"/>
  <c r="N23" i="26" s="1"/>
  <c r="J23" i="24"/>
  <c r="J23" i="26" s="1"/>
  <c r="F23" i="24"/>
  <c r="F23" i="26" s="1"/>
  <c r="AB22" i="24"/>
  <c r="X22"/>
  <c r="T22"/>
  <c r="P22"/>
  <c r="L22"/>
  <c r="H22"/>
  <c r="D22"/>
  <c r="Z21"/>
  <c r="Z21" i="26" s="1"/>
  <c r="V21" i="24"/>
  <c r="V21" i="26" s="1"/>
  <c r="R21" i="24"/>
  <c r="R21" i="26" s="1"/>
  <c r="N21" i="24"/>
  <c r="N21" i="26" s="1"/>
  <c r="J21" i="24"/>
  <c r="J21" i="26" s="1"/>
  <c r="F21" i="24"/>
  <c r="F21" i="26" s="1"/>
  <c r="AB20" i="24"/>
  <c r="X20"/>
  <c r="T20"/>
  <c r="P20"/>
  <c r="L20"/>
  <c r="H20"/>
  <c r="D20"/>
  <c r="Z19"/>
  <c r="Z19" i="26" s="1"/>
  <c r="V19" i="24"/>
  <c r="V19" i="26" s="1"/>
  <c r="R19" i="24"/>
  <c r="R19" i="26" s="1"/>
  <c r="AB43" i="24"/>
  <c r="AB43" i="26" s="1"/>
  <c r="X43" i="24"/>
  <c r="X43" i="26" s="1"/>
  <c r="T43" i="24"/>
  <c r="T43" i="26" s="1"/>
  <c r="P43" i="24"/>
  <c r="P43" i="26" s="1"/>
  <c r="L43" i="24"/>
  <c r="L43" i="26" s="1"/>
  <c r="H43" i="24"/>
  <c r="H43" i="26" s="1"/>
  <c r="D43" i="24"/>
  <c r="D43" i="26" s="1"/>
  <c r="Z42" i="24"/>
  <c r="Z42" i="26" s="1"/>
  <c r="V42" i="24"/>
  <c r="V42" i="26" s="1"/>
  <c r="R42" i="24"/>
  <c r="R42" i="26" s="1"/>
  <c r="N42" i="24"/>
  <c r="N42" i="26" s="1"/>
  <c r="J42" i="24"/>
  <c r="J42" i="26" s="1"/>
  <c r="F42" i="24"/>
  <c r="F42" i="26" s="1"/>
  <c r="AB41" i="24"/>
  <c r="AB41" i="26" s="1"/>
  <c r="X41" i="24"/>
  <c r="X41" i="26" s="1"/>
  <c r="T41" i="24"/>
  <c r="T41" i="26" s="1"/>
  <c r="P41" i="24"/>
  <c r="P41" i="26" s="1"/>
  <c r="L41" i="24"/>
  <c r="L41" i="26" s="1"/>
  <c r="H41" i="24"/>
  <c r="H41" i="26" s="1"/>
  <c r="D41" i="24"/>
  <c r="D41" i="26" s="1"/>
  <c r="Z40" i="24"/>
  <c r="Z40" i="26" s="1"/>
  <c r="V40" i="24"/>
  <c r="V40" i="26" s="1"/>
  <c r="R40" i="24"/>
  <c r="R40" i="26" s="1"/>
  <c r="N40" i="24"/>
  <c r="N40" i="26" s="1"/>
  <c r="J40" i="24"/>
  <c r="J40" i="26" s="1"/>
  <c r="F40" i="24"/>
  <c r="F40" i="26" s="1"/>
  <c r="AB39" i="24"/>
  <c r="AB39" i="26" s="1"/>
  <c r="X39" i="24"/>
  <c r="X39" i="26" s="1"/>
  <c r="T39" i="24"/>
  <c r="T39" i="26" s="1"/>
  <c r="P39" i="24"/>
  <c r="P39" i="26" s="1"/>
  <c r="L39" i="24"/>
  <c r="L39" i="26" s="1"/>
  <c r="H39" i="24"/>
  <c r="H39" i="26" s="1"/>
  <c r="D39" i="24"/>
  <c r="D39" i="26" s="1"/>
  <c r="Z38" i="24"/>
  <c r="V38"/>
  <c r="R38"/>
  <c r="N38"/>
  <c r="J38"/>
  <c r="F38"/>
  <c r="AB37"/>
  <c r="AB37" i="26" s="1"/>
  <c r="X37" i="24"/>
  <c r="X37" i="26" s="1"/>
  <c r="T37" i="24"/>
  <c r="T37" i="26" s="1"/>
  <c r="P37" i="24"/>
  <c r="P37" i="26" s="1"/>
  <c r="L37" i="24"/>
  <c r="L37" i="26" s="1"/>
  <c r="H37" i="24"/>
  <c r="H37" i="26" s="1"/>
  <c r="D37" i="24"/>
  <c r="D37" i="26" s="1"/>
  <c r="Z36" i="24"/>
  <c r="Z36" i="26" s="1"/>
  <c r="V36" i="24"/>
  <c r="V36" i="26" s="1"/>
  <c r="R36" i="24"/>
  <c r="R36" i="26" s="1"/>
  <c r="N36" i="24"/>
  <c r="N36" i="26" s="1"/>
  <c r="J36" i="24"/>
  <c r="J36" i="26" s="1"/>
  <c r="F36" i="24"/>
  <c r="F36" i="26" s="1"/>
  <c r="AB35" i="24"/>
  <c r="AB35" i="26" s="1"/>
  <c r="X35" i="24"/>
  <c r="X35" i="26" s="1"/>
  <c r="T35" i="24"/>
  <c r="T35" i="26" s="1"/>
  <c r="P35" i="24"/>
  <c r="P35" i="26" s="1"/>
  <c r="L35" i="24"/>
  <c r="L35" i="26" s="1"/>
  <c r="H35" i="24"/>
  <c r="H35" i="26" s="1"/>
  <c r="D35" i="24"/>
  <c r="D35" i="26" s="1"/>
  <c r="Z34" i="24"/>
  <c r="Z34" i="26" s="1"/>
  <c r="V34" i="24"/>
  <c r="V34" i="26" s="1"/>
  <c r="R34" i="24"/>
  <c r="R34" i="26" s="1"/>
  <c r="N34" i="24"/>
  <c r="N34" i="26" s="1"/>
  <c r="J34" i="24"/>
  <c r="J34" i="26" s="1"/>
  <c r="F34" i="24"/>
  <c r="F34" i="26" s="1"/>
  <c r="AB33" i="24"/>
  <c r="AB33" i="26" s="1"/>
  <c r="X33" i="24"/>
  <c r="X33" i="26" s="1"/>
  <c r="T33" i="24"/>
  <c r="T33" i="26" s="1"/>
  <c r="P33" i="24"/>
  <c r="P33" i="26" s="1"/>
  <c r="L33" i="24"/>
  <c r="L33" i="26" s="1"/>
  <c r="H33" i="24"/>
  <c r="H33" i="26" s="1"/>
  <c r="D33" i="24"/>
  <c r="D33" i="26" s="1"/>
  <c r="Z32" i="24"/>
  <c r="Z32" i="26" s="1"/>
  <c r="V32" i="24"/>
  <c r="V32" i="26" s="1"/>
  <c r="R32" i="24"/>
  <c r="R32" i="26" s="1"/>
  <c r="N32" i="24"/>
  <c r="N32" i="26" s="1"/>
  <c r="J32" i="24"/>
  <c r="J32" i="26" s="1"/>
  <c r="F32" i="24"/>
  <c r="F32" i="26" s="1"/>
  <c r="AB31" i="24"/>
  <c r="AB31" i="26" s="1"/>
  <c r="X31" i="24"/>
  <c r="X31" i="26" s="1"/>
  <c r="AC43" i="24"/>
  <c r="AC43" i="26" s="1"/>
  <c r="Y43" i="24"/>
  <c r="Y43" i="26" s="1"/>
  <c r="U43" i="24"/>
  <c r="U43" i="26" s="1"/>
  <c r="Q43" i="24"/>
  <c r="Q43" i="26" s="1"/>
  <c r="M43" i="24"/>
  <c r="M43" i="26" s="1"/>
  <c r="I43" i="24"/>
  <c r="I43" i="26" s="1"/>
  <c r="E43" i="24"/>
  <c r="E43" i="26" s="1"/>
  <c r="AA42" i="24"/>
  <c r="AA42" i="26" s="1"/>
  <c r="W42" i="24"/>
  <c r="W42" i="26" s="1"/>
  <c r="S42" i="24"/>
  <c r="S42" i="26" s="1"/>
  <c r="O42" i="24"/>
  <c r="O42" i="26" s="1"/>
  <c r="K42" i="24"/>
  <c r="K42" i="26" s="1"/>
  <c r="G42" i="24"/>
  <c r="G42" i="26" s="1"/>
  <c r="AC41" i="24"/>
  <c r="AC41" i="26" s="1"/>
  <c r="Y41" i="24"/>
  <c r="Y41" i="26" s="1"/>
  <c r="U41" i="24"/>
  <c r="U41" i="26" s="1"/>
  <c r="Q41" i="24"/>
  <c r="Q41" i="26" s="1"/>
  <c r="M41" i="24"/>
  <c r="M41" i="26" s="1"/>
  <c r="I41" i="24"/>
  <c r="I41" i="26" s="1"/>
  <c r="E41" i="24"/>
  <c r="E41" i="26" s="1"/>
  <c r="AA40" i="24"/>
  <c r="AA40" i="26" s="1"/>
  <c r="W40" i="24"/>
  <c r="W40" i="26" s="1"/>
  <c r="S40" i="24"/>
  <c r="S40" i="26" s="1"/>
  <c r="O40" i="24"/>
  <c r="O40" i="26" s="1"/>
  <c r="K40" i="24"/>
  <c r="K40" i="26" s="1"/>
  <c r="G40" i="24"/>
  <c r="G40" i="26" s="1"/>
  <c r="AC39" i="24"/>
  <c r="AC39" i="26" s="1"/>
  <c r="Y39" i="24"/>
  <c r="Y39" i="26" s="1"/>
  <c r="U39" i="24"/>
  <c r="U39" i="26" s="1"/>
  <c r="Q39" i="24"/>
  <c r="Q39" i="26" s="1"/>
  <c r="M39" i="24"/>
  <c r="M39" i="26" s="1"/>
  <c r="I39" i="24"/>
  <c r="I39" i="26" s="1"/>
  <c r="E39" i="24"/>
  <c r="E39" i="26" s="1"/>
  <c r="AA38" i="24"/>
  <c r="W38"/>
  <c r="S38"/>
  <c r="O38"/>
  <c r="K38"/>
  <c r="G38"/>
  <c r="AC37"/>
  <c r="AC37" i="26" s="1"/>
  <c r="Y37" i="24"/>
  <c r="Y37" i="26" s="1"/>
  <c r="U37" i="24"/>
  <c r="U37" i="26" s="1"/>
  <c r="Q37" i="24"/>
  <c r="Q37" i="26" s="1"/>
  <c r="M37" i="24"/>
  <c r="M37" i="26" s="1"/>
  <c r="I37" i="24"/>
  <c r="I37" i="26" s="1"/>
  <c r="E37" i="24"/>
  <c r="E37" i="26" s="1"/>
  <c r="AA36" i="24"/>
  <c r="AA36" i="26" s="1"/>
  <c r="W36" i="24"/>
  <c r="W36" i="26" s="1"/>
  <c r="S36" i="24"/>
  <c r="S36" i="26" s="1"/>
  <c r="O36" i="24"/>
  <c r="O36" i="26" s="1"/>
  <c r="K36" i="24"/>
  <c r="K36" i="26" s="1"/>
  <c r="G36" i="24"/>
  <c r="G36" i="26" s="1"/>
  <c r="AC35" i="24"/>
  <c r="AC35" i="26" s="1"/>
  <c r="Y35" i="24"/>
  <c r="Y35" i="26" s="1"/>
  <c r="U35" i="24"/>
  <c r="U35" i="26" s="1"/>
  <c r="Q35" i="24"/>
  <c r="Q35" i="26" s="1"/>
  <c r="M35" i="24"/>
  <c r="M35" i="26" s="1"/>
  <c r="I35" i="24"/>
  <c r="I35" i="26" s="1"/>
  <c r="E35" i="24"/>
  <c r="E35" i="26" s="1"/>
  <c r="AA34" i="24"/>
  <c r="AA34" i="26" s="1"/>
  <c r="W34" i="24"/>
  <c r="W34" i="26" s="1"/>
  <c r="S34" i="24"/>
  <c r="S34" i="26" s="1"/>
  <c r="O34" i="24"/>
  <c r="O34" i="26" s="1"/>
  <c r="K34" i="24"/>
  <c r="K34" i="26" s="1"/>
  <c r="G34" i="24"/>
  <c r="G34" i="26" s="1"/>
  <c r="AC33" i="24"/>
  <c r="AC33" i="26" s="1"/>
  <c r="Y33" i="24"/>
  <c r="Y33" i="26" s="1"/>
  <c r="U33" i="24"/>
  <c r="U33" i="26" s="1"/>
  <c r="Q33" i="24"/>
  <c r="Q33" i="26" s="1"/>
  <c r="M33" i="24"/>
  <c r="M33" i="26" s="1"/>
  <c r="I33" i="24"/>
  <c r="I33" i="26" s="1"/>
  <c r="E33" i="24"/>
  <c r="E33" i="26" s="1"/>
  <c r="AA32" i="24"/>
  <c r="AA32" i="26" s="1"/>
  <c r="W32" i="24"/>
  <c r="W32" i="26" s="1"/>
  <c r="S32" i="24"/>
  <c r="S32" i="26" s="1"/>
  <c r="O32" i="24"/>
  <c r="O32" i="26" s="1"/>
  <c r="K32" i="24"/>
  <c r="K32" i="26" s="1"/>
  <c r="G32" i="24"/>
  <c r="G32" i="26" s="1"/>
  <c r="AC31" i="24"/>
  <c r="AC31" i="26" s="1"/>
  <c r="Y31" i="24"/>
  <c r="Y31" i="26" s="1"/>
  <c r="U31" i="24"/>
  <c r="U31" i="26" s="1"/>
  <c r="Q31" i="24"/>
  <c r="Q31" i="26" s="1"/>
  <c r="M31" i="24"/>
  <c r="M31" i="26" s="1"/>
  <c r="I31" i="24"/>
  <c r="I31" i="26" s="1"/>
  <c r="E31" i="24"/>
  <c r="E31" i="26" s="1"/>
  <c r="AA30" i="24"/>
  <c r="AA30" i="26" s="1"/>
  <c r="W30" i="24"/>
  <c r="W30" i="26" s="1"/>
  <c r="S30" i="24"/>
  <c r="S30" i="26" s="1"/>
  <c r="O30" i="24"/>
  <c r="O30" i="26" s="1"/>
  <c r="K30" i="24"/>
  <c r="K30" i="26" s="1"/>
  <c r="G30" i="24"/>
  <c r="G30" i="26" s="1"/>
  <c r="AC29" i="24"/>
  <c r="AC29" i="26" s="1"/>
  <c r="Y29" i="24"/>
  <c r="Y29" i="26" s="1"/>
  <c r="U29" i="24"/>
  <c r="U29" i="26" s="1"/>
  <c r="Q29" i="24"/>
  <c r="Q29" i="26" s="1"/>
  <c r="M29" i="24"/>
  <c r="M29" i="26" s="1"/>
  <c r="I29" i="24"/>
  <c r="I29" i="26" s="1"/>
  <c r="T31" i="24"/>
  <c r="T31" i="26" s="1"/>
  <c r="P31" i="24"/>
  <c r="P31" i="26" s="1"/>
  <c r="L31" i="24"/>
  <c r="L31" i="26" s="1"/>
  <c r="H31" i="24"/>
  <c r="H31" i="26" s="1"/>
  <c r="D31" i="24"/>
  <c r="D31" i="26" s="1"/>
  <c r="Z30" i="24"/>
  <c r="Z30" i="26" s="1"/>
  <c r="V30" i="24"/>
  <c r="V30" i="26" s="1"/>
  <c r="R30" i="24"/>
  <c r="R30" i="26" s="1"/>
  <c r="N30" i="24"/>
  <c r="N30" i="26" s="1"/>
  <c r="J30" i="24"/>
  <c r="J30" i="26" s="1"/>
  <c r="F30" i="24"/>
  <c r="F30" i="26" s="1"/>
  <c r="AB29" i="24"/>
  <c r="AB29" i="26" s="1"/>
  <c r="X29" i="24"/>
  <c r="X29" i="26" s="1"/>
  <c r="T29" i="24"/>
  <c r="T29" i="26" s="1"/>
  <c r="P29" i="24"/>
  <c r="P29" i="26" s="1"/>
  <c r="L29" i="24"/>
  <c r="L29" i="26" s="1"/>
  <c r="H29" i="24"/>
  <c r="H29" i="26" s="1"/>
  <c r="D29" i="24"/>
  <c r="D29" i="26" s="1"/>
  <c r="Z28" i="24"/>
  <c r="Z28" i="26" s="1"/>
  <c r="V28" i="24"/>
  <c r="V28" i="26" s="1"/>
  <c r="R28" i="24"/>
  <c r="R28" i="26" s="1"/>
  <c r="N28" i="24"/>
  <c r="N28" i="26" s="1"/>
  <c r="J28" i="24"/>
  <c r="J28" i="26" s="1"/>
  <c r="F28" i="24"/>
  <c r="F28" i="26" s="1"/>
  <c r="AB27" i="24"/>
  <c r="X27"/>
  <c r="T27"/>
  <c r="P27"/>
  <c r="L27"/>
  <c r="H27"/>
  <c r="D27"/>
  <c r="Z26"/>
  <c r="Z26" i="26" s="1"/>
  <c r="V26" i="24"/>
  <c r="V26" i="26" s="1"/>
  <c r="R26" i="24"/>
  <c r="R26" i="26" s="1"/>
  <c r="N26" i="24"/>
  <c r="N26" i="26" s="1"/>
  <c r="J26" i="24"/>
  <c r="J26" i="26" s="1"/>
  <c r="F26" i="24"/>
  <c r="F26" i="26" s="1"/>
  <c r="AB25" i="24"/>
  <c r="AB25" i="26" s="1"/>
  <c r="X25" i="24"/>
  <c r="X25" i="26" s="1"/>
  <c r="T25" i="24"/>
  <c r="T25" i="26" s="1"/>
  <c r="P25" i="24"/>
  <c r="P25" i="26" s="1"/>
  <c r="L25" i="24"/>
  <c r="L25" i="26" s="1"/>
  <c r="H25" i="24"/>
  <c r="H25" i="26" s="1"/>
  <c r="D25" i="24"/>
  <c r="D25" i="26" s="1"/>
  <c r="Z24" i="24"/>
  <c r="V24"/>
  <c r="R24"/>
  <c r="N24"/>
  <c r="J24"/>
  <c r="F24"/>
  <c r="AB23"/>
  <c r="AB23" i="26" s="1"/>
  <c r="X23" i="24"/>
  <c r="X23" i="26" s="1"/>
  <c r="T23" i="24"/>
  <c r="T23" i="26" s="1"/>
  <c r="P23" i="24"/>
  <c r="P23" i="26" s="1"/>
  <c r="L23" i="24"/>
  <c r="L23" i="26" s="1"/>
  <c r="H23" i="24"/>
  <c r="H23" i="26" s="1"/>
  <c r="D23" i="24"/>
  <c r="D23" i="26" s="1"/>
  <c r="Z22" i="24"/>
  <c r="V22"/>
  <c r="R22"/>
  <c r="N22"/>
  <c r="J22"/>
  <c r="F22"/>
  <c r="AB21"/>
  <c r="AB21" i="26" s="1"/>
  <c r="X21" i="24"/>
  <c r="X21" i="26" s="1"/>
  <c r="T21" i="24"/>
  <c r="T21" i="26" s="1"/>
  <c r="P21" i="24"/>
  <c r="P21" i="26" s="1"/>
  <c r="L21" i="24"/>
  <c r="L21" i="26" s="1"/>
  <c r="H21" i="24"/>
  <c r="H21" i="26" s="1"/>
  <c r="D21" i="24"/>
  <c r="D21" i="26" s="1"/>
  <c r="Z20" i="24"/>
  <c r="V20"/>
  <c r="R20"/>
  <c r="N20"/>
  <c r="J20"/>
  <c r="F20"/>
  <c r="AB19"/>
  <c r="AB19" i="26" s="1"/>
  <c r="X19" i="24"/>
  <c r="X19" i="26" s="1"/>
  <c r="T19" i="24"/>
  <c r="T19" i="26" s="1"/>
  <c r="N19" i="24"/>
  <c r="N19" i="26" s="1"/>
  <c r="J19" i="24"/>
  <c r="J19" i="26" s="1"/>
  <c r="F19" i="24"/>
  <c r="F19" i="26" s="1"/>
  <c r="AB18" i="24"/>
  <c r="AB18" i="26" s="1"/>
  <c r="X18" i="24"/>
  <c r="X18" i="26" s="1"/>
  <c r="T18" i="24"/>
  <c r="T18" i="26" s="1"/>
  <c r="P18" i="24"/>
  <c r="P18" i="26" s="1"/>
  <c r="L18" i="24"/>
  <c r="L18" i="26" s="1"/>
  <c r="H18" i="24"/>
  <c r="H18" i="26" s="1"/>
  <c r="D18" i="24"/>
  <c r="D18" i="26" s="1"/>
  <c r="Z17" i="24"/>
  <c r="Z17" i="26" s="1"/>
  <c r="V17" i="24"/>
  <c r="V17" i="26" s="1"/>
  <c r="R17" i="24"/>
  <c r="R17" i="26" s="1"/>
  <c r="N17" i="24"/>
  <c r="N17" i="26" s="1"/>
  <c r="J17" i="24"/>
  <c r="J17" i="26" s="1"/>
  <c r="F17" i="24"/>
  <c r="F17" i="26" s="1"/>
  <c r="AB16" i="24"/>
  <c r="AB16" i="26" s="1"/>
  <c r="X16" i="24"/>
  <c r="X16" i="26" s="1"/>
  <c r="T16" i="24"/>
  <c r="T16" i="26" s="1"/>
  <c r="P16" i="24"/>
  <c r="P16" i="26" s="1"/>
  <c r="L16" i="24"/>
  <c r="L16" i="26" s="1"/>
  <c r="H16" i="24"/>
  <c r="H16" i="26" s="1"/>
  <c r="D16" i="24"/>
  <c r="D16" i="26" s="1"/>
  <c r="Z15" i="24"/>
  <c r="Z15" i="26" s="1"/>
  <c r="V15" i="24"/>
  <c r="V15" i="26" s="1"/>
  <c r="R15" i="24"/>
  <c r="R15" i="26" s="1"/>
  <c r="N15" i="24"/>
  <c r="N15" i="26" s="1"/>
  <c r="J15" i="24"/>
  <c r="J15" i="26" s="1"/>
  <c r="F15" i="24"/>
  <c r="F15" i="26" s="1"/>
  <c r="AB14" i="24"/>
  <c r="X14"/>
  <c r="T14"/>
  <c r="P14"/>
  <c r="L14"/>
  <c r="H14"/>
  <c r="D14"/>
  <c r="Z13"/>
  <c r="Z13" i="26" s="1"/>
  <c r="V13" i="24"/>
  <c r="V13" i="26" s="1"/>
  <c r="R13" i="24"/>
  <c r="R13" i="26" s="1"/>
  <c r="N13" i="24"/>
  <c r="N13" i="26" s="1"/>
  <c r="J13" i="24"/>
  <c r="J13" i="26" s="1"/>
  <c r="F13" i="24"/>
  <c r="F13" i="26" s="1"/>
  <c r="AB12" i="24"/>
  <c r="X12"/>
  <c r="T12"/>
  <c r="P12"/>
  <c r="L12"/>
  <c r="H12"/>
  <c r="D12"/>
  <c r="AC28"/>
  <c r="AC28" i="26" s="1"/>
  <c r="Y28" i="24"/>
  <c r="Y28" i="26" s="1"/>
  <c r="U28" i="24"/>
  <c r="U28" i="26" s="1"/>
  <c r="Q28" i="24"/>
  <c r="Q28" i="26" s="1"/>
  <c r="M28" i="24"/>
  <c r="M28" i="26" s="1"/>
  <c r="I28" i="24"/>
  <c r="I28" i="26" s="1"/>
  <c r="E28" i="24"/>
  <c r="E28" i="26" s="1"/>
  <c r="AA27" i="24"/>
  <c r="W27"/>
  <c r="S27"/>
  <c r="O27"/>
  <c r="K27"/>
  <c r="G27"/>
  <c r="AC26"/>
  <c r="AC26" i="26" s="1"/>
  <c r="Y26" i="24"/>
  <c r="Y26" i="26" s="1"/>
  <c r="U26" i="24"/>
  <c r="U26" i="26" s="1"/>
  <c r="Q26" i="24"/>
  <c r="Q26" i="26" s="1"/>
  <c r="M26" i="24"/>
  <c r="M26" i="26" s="1"/>
  <c r="I26" i="24"/>
  <c r="I26" i="26" s="1"/>
  <c r="E26" i="24"/>
  <c r="E26" i="26" s="1"/>
  <c r="AA25" i="24"/>
  <c r="AA25" i="26" s="1"/>
  <c r="W25" i="24"/>
  <c r="W25" i="26" s="1"/>
  <c r="S25" i="24"/>
  <c r="S25" i="26" s="1"/>
  <c r="O25" i="24"/>
  <c r="O25" i="26" s="1"/>
  <c r="K25" i="24"/>
  <c r="K25" i="26" s="1"/>
  <c r="G25" i="24"/>
  <c r="G25" i="26" s="1"/>
  <c r="AC24" i="24"/>
  <c r="Y24"/>
  <c r="U24"/>
  <c r="Q24"/>
  <c r="M24"/>
  <c r="I24"/>
  <c r="E24"/>
  <c r="AA23"/>
  <c r="AA23" i="26" s="1"/>
  <c r="W23" i="24"/>
  <c r="W23" i="26" s="1"/>
  <c r="S23" i="24"/>
  <c r="S23" i="26" s="1"/>
  <c r="O23" i="24"/>
  <c r="O23" i="26" s="1"/>
  <c r="K23" i="24"/>
  <c r="K23" i="26" s="1"/>
  <c r="G23" i="24"/>
  <c r="G23" i="26" s="1"/>
  <c r="AC22" i="24"/>
  <c r="Y22"/>
  <c r="U22"/>
  <c r="Q22"/>
  <c r="M22"/>
  <c r="I22"/>
  <c r="E22"/>
  <c r="AA21"/>
  <c r="AA21" i="26" s="1"/>
  <c r="W21" i="24"/>
  <c r="W21" i="26" s="1"/>
  <c r="S21" i="24"/>
  <c r="S21" i="26" s="1"/>
  <c r="O21" i="24"/>
  <c r="O21" i="26" s="1"/>
  <c r="K21" i="24"/>
  <c r="K21" i="26" s="1"/>
  <c r="G21" i="24"/>
  <c r="G21" i="26" s="1"/>
  <c r="AC20" i="24"/>
  <c r="Y20"/>
  <c r="U20"/>
  <c r="Q20"/>
  <c r="M20"/>
  <c r="I20"/>
  <c r="E20"/>
  <c r="AA19"/>
  <c r="AA19" i="26" s="1"/>
  <c r="W19" i="24"/>
  <c r="W19" i="26" s="1"/>
  <c r="S19" i="24"/>
  <c r="S19" i="26" s="1"/>
  <c r="O19" i="24"/>
  <c r="O19" i="26" s="1"/>
  <c r="K19" i="24"/>
  <c r="K19" i="26" s="1"/>
  <c r="G19" i="24"/>
  <c r="G19" i="26" s="1"/>
  <c r="AC18" i="24"/>
  <c r="AC18" i="26" s="1"/>
  <c r="Y18" i="24"/>
  <c r="Y18" i="26" s="1"/>
  <c r="U18" i="24"/>
  <c r="U18" i="26" s="1"/>
  <c r="Q18" i="24"/>
  <c r="Q18" i="26" s="1"/>
  <c r="M18" i="24"/>
  <c r="M18" i="26" s="1"/>
  <c r="I18" i="24"/>
  <c r="I18" i="26" s="1"/>
  <c r="E18" i="24"/>
  <c r="E18" i="26" s="1"/>
  <c r="AA17" i="24"/>
  <c r="AA17" i="26" s="1"/>
  <c r="W17" i="24"/>
  <c r="W17" i="26" s="1"/>
  <c r="S17" i="24"/>
  <c r="S17" i="26" s="1"/>
  <c r="O17" i="24"/>
  <c r="O17" i="26" s="1"/>
  <c r="K17" i="24"/>
  <c r="K17" i="26" s="1"/>
  <c r="G17" i="24"/>
  <c r="G17" i="26" s="1"/>
  <c r="AC16" i="24"/>
  <c r="AC16" i="26" s="1"/>
  <c r="Y16" i="24"/>
  <c r="Y16" i="26" s="1"/>
  <c r="U16" i="24"/>
  <c r="U16" i="26" s="1"/>
  <c r="Q16" i="24"/>
  <c r="Q16" i="26" s="1"/>
  <c r="M16" i="24"/>
  <c r="M16" i="26" s="1"/>
  <c r="I16" i="24"/>
  <c r="I16" i="26" s="1"/>
  <c r="E16" i="24"/>
  <c r="E16" i="26" s="1"/>
  <c r="AA15" i="24"/>
  <c r="AA15" i="26" s="1"/>
  <c r="W15" i="24"/>
  <c r="W15" i="26" s="1"/>
  <c r="S15" i="24"/>
  <c r="S15" i="26" s="1"/>
  <c r="O15" i="24"/>
  <c r="O15" i="26" s="1"/>
  <c r="K15" i="24"/>
  <c r="K15" i="26" s="1"/>
  <c r="G15" i="24"/>
  <c r="G15" i="26" s="1"/>
  <c r="AC14" i="24"/>
  <c r="Y14"/>
  <c r="U14"/>
  <c r="Q14"/>
  <c r="M14"/>
  <c r="I14"/>
  <c r="E14"/>
  <c r="AA13"/>
  <c r="AA13" i="26" s="1"/>
  <c r="W13" i="24"/>
  <c r="W13" i="26" s="1"/>
  <c r="S13" i="24"/>
  <c r="S13" i="26" s="1"/>
  <c r="O13" i="24"/>
  <c r="O13" i="26" s="1"/>
  <c r="K13" i="24"/>
  <c r="K13" i="26" s="1"/>
  <c r="G13" i="24"/>
  <c r="G13" i="26" s="1"/>
  <c r="AC12" i="24"/>
  <c r="Y12"/>
  <c r="U12"/>
  <c r="Q12"/>
  <c r="M12"/>
  <c r="I12"/>
  <c r="E12"/>
  <c r="C43"/>
  <c r="C43" i="26" s="1"/>
  <c r="C39" i="24"/>
  <c r="C39" i="26" s="1"/>
  <c r="C35" i="24"/>
  <c r="C35" i="26" s="1"/>
  <c r="C31" i="24"/>
  <c r="C31" i="26" s="1"/>
  <c r="C27" i="24"/>
  <c r="C23"/>
  <c r="C23" i="26" s="1"/>
  <c r="C19" i="24"/>
  <c r="C19" i="26" s="1"/>
  <c r="C15" i="24"/>
  <c r="C15" i="26" s="1"/>
  <c r="C42" i="24"/>
  <c r="C42" i="26" s="1"/>
  <c r="C38" i="24"/>
  <c r="C34"/>
  <c r="C34" i="26" s="1"/>
  <c r="C30" i="24"/>
  <c r="C30" i="26" s="1"/>
  <c r="C26" i="24"/>
  <c r="C26" i="26" s="1"/>
  <c r="C18" i="24"/>
  <c r="C18" i="26" s="1"/>
  <c r="C12" i="24"/>
  <c r="F44"/>
  <c r="F59" s="1"/>
  <c r="K44"/>
  <c r="K59" s="1"/>
  <c r="E44"/>
  <c r="E59" s="1"/>
  <c r="C20"/>
  <c r="P19"/>
  <c r="P19" i="26" s="1"/>
  <c r="L19" i="24"/>
  <c r="L19" i="26" s="1"/>
  <c r="H19" i="24"/>
  <c r="H19" i="26" s="1"/>
  <c r="D19" i="24"/>
  <c r="D19" i="26" s="1"/>
  <c r="Z18" i="24"/>
  <c r="Z18" i="26" s="1"/>
  <c r="V18" i="24"/>
  <c r="V18" i="26" s="1"/>
  <c r="R18" i="24"/>
  <c r="R18" i="26" s="1"/>
  <c r="N18" i="24"/>
  <c r="N18" i="26" s="1"/>
  <c r="J18" i="24"/>
  <c r="J18" i="26" s="1"/>
  <c r="F18" i="24"/>
  <c r="F18" i="26" s="1"/>
  <c r="AB17" i="24"/>
  <c r="AB17" i="26" s="1"/>
  <c r="X17" i="24"/>
  <c r="X17" i="26" s="1"/>
  <c r="T17" i="24"/>
  <c r="T17" i="26" s="1"/>
  <c r="P17" i="24"/>
  <c r="P17" i="26" s="1"/>
  <c r="L17" i="24"/>
  <c r="L17" i="26" s="1"/>
  <c r="H17" i="24"/>
  <c r="H17" i="26" s="1"/>
  <c r="D17" i="24"/>
  <c r="D17" i="26" s="1"/>
  <c r="Z16" i="24"/>
  <c r="Z16" i="26" s="1"/>
  <c r="V16" i="24"/>
  <c r="V16" i="26" s="1"/>
  <c r="R16" i="24"/>
  <c r="R16" i="26" s="1"/>
  <c r="N16" i="24"/>
  <c r="N16" i="26" s="1"/>
  <c r="J16" i="24"/>
  <c r="J16" i="26" s="1"/>
  <c r="F16" i="24"/>
  <c r="F16" i="26" s="1"/>
  <c r="AB15" i="24"/>
  <c r="AB15" i="26" s="1"/>
  <c r="X15" i="24"/>
  <c r="X15" i="26" s="1"/>
  <c r="T15" i="24"/>
  <c r="T15" i="26" s="1"/>
  <c r="P15" i="24"/>
  <c r="P15" i="26" s="1"/>
  <c r="L15" i="24"/>
  <c r="L15" i="26" s="1"/>
  <c r="H15" i="24"/>
  <c r="H15" i="26" s="1"/>
  <c r="D15" i="24"/>
  <c r="D15" i="26" s="1"/>
  <c r="Z14" i="24"/>
  <c r="Z48" i="26" s="1"/>
  <c r="V14" i="24"/>
  <c r="V48" i="26" s="1"/>
  <c r="R14" i="24"/>
  <c r="R48" i="26" s="1"/>
  <c r="N14" i="24"/>
  <c r="N48" i="26" s="1"/>
  <c r="J14" i="24"/>
  <c r="J48" i="26" s="1"/>
  <c r="F14" i="24"/>
  <c r="F48" i="26" s="1"/>
  <c r="AB13" i="24"/>
  <c r="AB13" i="26" s="1"/>
  <c r="X13" i="24"/>
  <c r="X13" i="26" s="1"/>
  <c r="T13" i="24"/>
  <c r="T13" i="26" s="1"/>
  <c r="P13" i="24"/>
  <c r="P13" i="26" s="1"/>
  <c r="L13" i="24"/>
  <c r="L13" i="26" s="1"/>
  <c r="H13" i="24"/>
  <c r="H13" i="26" s="1"/>
  <c r="D13" i="24"/>
  <c r="D13" i="26" s="1"/>
  <c r="Z12" i="24"/>
  <c r="V12"/>
  <c r="R12"/>
  <c r="N12"/>
  <c r="J12"/>
  <c r="F12"/>
  <c r="E29"/>
  <c r="E29" i="26" s="1"/>
  <c r="AA28" i="24"/>
  <c r="AA28" i="26" s="1"/>
  <c r="W28" i="24"/>
  <c r="W28" i="26" s="1"/>
  <c r="S28" i="24"/>
  <c r="S28" i="26" s="1"/>
  <c r="O28" i="24"/>
  <c r="O28" i="26" s="1"/>
  <c r="K28" i="24"/>
  <c r="K28" i="26" s="1"/>
  <c r="G28" i="24"/>
  <c r="G28" i="26" s="1"/>
  <c r="AC27" i="24"/>
  <c r="Y27"/>
  <c r="U27"/>
  <c r="Q27"/>
  <c r="M27"/>
  <c r="I27"/>
  <c r="E27"/>
  <c r="AA26"/>
  <c r="AA26" i="26" s="1"/>
  <c r="W26" i="24"/>
  <c r="W26" i="26" s="1"/>
  <c r="S26" i="24"/>
  <c r="S26" i="26" s="1"/>
  <c r="O26" i="24"/>
  <c r="O26" i="26" s="1"/>
  <c r="K26" i="24"/>
  <c r="K26" i="26" s="1"/>
  <c r="G26" i="24"/>
  <c r="G26" i="26" s="1"/>
  <c r="AC25" i="24"/>
  <c r="AC25" i="26" s="1"/>
  <c r="Y25" i="24"/>
  <c r="Y25" i="26" s="1"/>
  <c r="U25" i="24"/>
  <c r="U25" i="26" s="1"/>
  <c r="Q25" i="24"/>
  <c r="Q25" i="26" s="1"/>
  <c r="M25" i="24"/>
  <c r="M25" i="26" s="1"/>
  <c r="I25" i="24"/>
  <c r="I25" i="26" s="1"/>
  <c r="E25" i="24"/>
  <c r="E25" i="26" s="1"/>
  <c r="AA24" i="24"/>
  <c r="W24"/>
  <c r="S24"/>
  <c r="O24"/>
  <c r="K24"/>
  <c r="G24"/>
  <c r="AC23"/>
  <c r="AC23" i="26" s="1"/>
  <c r="Y23" i="24"/>
  <c r="Y23" i="26" s="1"/>
  <c r="U23" i="24"/>
  <c r="U23" i="26" s="1"/>
  <c r="Q23" i="24"/>
  <c r="Q23" i="26" s="1"/>
  <c r="M23" i="24"/>
  <c r="M23" i="26" s="1"/>
  <c r="I23" i="24"/>
  <c r="I23" i="26" s="1"/>
  <c r="E23" i="24"/>
  <c r="E23" i="26" s="1"/>
  <c r="AA22" i="24"/>
  <c r="AA50" i="26" s="1"/>
  <c r="W22" i="24"/>
  <c r="W50" i="26" s="1"/>
  <c r="S22" i="24"/>
  <c r="S50" i="26" s="1"/>
  <c r="O22" i="24"/>
  <c r="O50" i="26" s="1"/>
  <c r="K22" i="24"/>
  <c r="K50" i="26" s="1"/>
  <c r="G22" i="24"/>
  <c r="G50" i="26" s="1"/>
  <c r="AC21" i="24"/>
  <c r="AC21" i="26" s="1"/>
  <c r="Y21" i="24"/>
  <c r="Y21" i="26" s="1"/>
  <c r="U21" i="24"/>
  <c r="U21" i="26" s="1"/>
  <c r="Q21" i="24"/>
  <c r="Q21" i="26" s="1"/>
  <c r="M21" i="24"/>
  <c r="M21" i="26" s="1"/>
  <c r="I21" i="24"/>
  <c r="I21" i="26" s="1"/>
  <c r="E21" i="24"/>
  <c r="E21" i="26" s="1"/>
  <c r="AA20" i="24"/>
  <c r="W20"/>
  <c r="S20"/>
  <c r="O20"/>
  <c r="K20"/>
  <c r="G20"/>
  <c r="AC19"/>
  <c r="AC19" i="26" s="1"/>
  <c r="Y19" i="24"/>
  <c r="Y19" i="26" s="1"/>
  <c r="U19" i="24"/>
  <c r="U19" i="26" s="1"/>
  <c r="Q19" i="24"/>
  <c r="Q19" i="26" s="1"/>
  <c r="M19" i="24"/>
  <c r="M19" i="26" s="1"/>
  <c r="I19" i="24"/>
  <c r="I19" i="26" s="1"/>
  <c r="E19" i="24"/>
  <c r="E19" i="26" s="1"/>
  <c r="AA18" i="24"/>
  <c r="AA18" i="26" s="1"/>
  <c r="W18" i="24"/>
  <c r="W18" i="26" s="1"/>
  <c r="S18" i="24"/>
  <c r="S18" i="26" s="1"/>
  <c r="O18" i="24"/>
  <c r="O18" i="26" s="1"/>
  <c r="K18" i="24"/>
  <c r="K18" i="26" s="1"/>
  <c r="G18" i="24"/>
  <c r="G18" i="26" s="1"/>
  <c r="AC17" i="24"/>
  <c r="AC17" i="26" s="1"/>
  <c r="Y17" i="24"/>
  <c r="Y17" i="26" s="1"/>
  <c r="U17" i="24"/>
  <c r="U17" i="26" s="1"/>
  <c r="Q17" i="24"/>
  <c r="Q17" i="26" s="1"/>
  <c r="M17" i="24"/>
  <c r="M17" i="26" s="1"/>
  <c r="I17" i="24"/>
  <c r="I17" i="26" s="1"/>
  <c r="E17" i="24"/>
  <c r="E17" i="26" s="1"/>
  <c r="AA16" i="24"/>
  <c r="AA16" i="26" s="1"/>
  <c r="W16" i="24"/>
  <c r="W16" i="26" s="1"/>
  <c r="S16" i="24"/>
  <c r="S16" i="26" s="1"/>
  <c r="O16" i="24"/>
  <c r="O16" i="26" s="1"/>
  <c r="K16" i="24"/>
  <c r="K16" i="26" s="1"/>
  <c r="G16" i="24"/>
  <c r="G16" i="26" s="1"/>
  <c r="AC15" i="24"/>
  <c r="AC15" i="26" s="1"/>
  <c r="Y15" i="24"/>
  <c r="Y15" i="26" s="1"/>
  <c r="U15" i="24"/>
  <c r="U15" i="26" s="1"/>
  <c r="Q15" i="24"/>
  <c r="Q15" i="26" s="1"/>
  <c r="M15" i="24"/>
  <c r="M15" i="26" s="1"/>
  <c r="I15" i="24"/>
  <c r="I15" i="26" s="1"/>
  <c r="E15" i="24"/>
  <c r="E15" i="26" s="1"/>
  <c r="AA14" i="24"/>
  <c r="AA48" i="26" s="1"/>
  <c r="W14" i="24"/>
  <c r="W48" i="26" s="1"/>
  <c r="S14" i="24"/>
  <c r="S48" i="26" s="1"/>
  <c r="O14" i="24"/>
  <c r="O48" i="26" s="1"/>
  <c r="K14" i="24"/>
  <c r="K48" i="26" s="1"/>
  <c r="G14" i="24"/>
  <c r="G48" i="26" s="1"/>
  <c r="AC13" i="24"/>
  <c r="AC13" i="26" s="1"/>
  <c r="Y13" i="24"/>
  <c r="Y13" i="26" s="1"/>
  <c r="U13" i="24"/>
  <c r="U13" i="26" s="1"/>
  <c r="Q13" i="24"/>
  <c r="Q13" i="26" s="1"/>
  <c r="M13" i="24"/>
  <c r="M13" i="26" s="1"/>
  <c r="I13" i="24"/>
  <c r="I13" i="26" s="1"/>
  <c r="E13" i="24"/>
  <c r="E13" i="26" s="1"/>
  <c r="AA12" i="24"/>
  <c r="W12"/>
  <c r="S12"/>
  <c r="O12"/>
  <c r="K12"/>
  <c r="G12"/>
  <c r="C41"/>
  <c r="C41" i="26" s="1"/>
  <c r="C37" i="24"/>
  <c r="C37" i="26" s="1"/>
  <c r="C33" i="24"/>
  <c r="C33" i="26" s="1"/>
  <c r="C29" i="24"/>
  <c r="C29" i="26" s="1"/>
  <c r="C25" i="24"/>
  <c r="C25" i="26" s="1"/>
  <c r="C21" i="24"/>
  <c r="C21" i="26" s="1"/>
  <c r="C17" i="24"/>
  <c r="C17" i="26" s="1"/>
  <c r="C13" i="24"/>
  <c r="C13" i="26" s="1"/>
  <c r="C40" i="24"/>
  <c r="C40" i="26" s="1"/>
  <c r="C36" i="24"/>
  <c r="C36" i="26" s="1"/>
  <c r="C32" i="24"/>
  <c r="C32" i="26" s="1"/>
  <c r="C28" i="24"/>
  <c r="C28" i="26" s="1"/>
  <c r="C24" i="24"/>
  <c r="C16"/>
  <c r="C16" i="26" s="1"/>
  <c r="H44" i="24"/>
  <c r="H59" s="1"/>
  <c r="D44"/>
  <c r="D59" s="1"/>
  <c r="G44"/>
  <c r="G59" s="1"/>
  <c r="C22"/>
  <c r="C14"/>
  <c r="AQ43"/>
  <c r="AH111" s="1"/>
  <c r="AQ14"/>
  <c r="E111" s="1"/>
  <c r="AQ32"/>
  <c r="W111" s="1"/>
  <c r="AQ15"/>
  <c r="F111" s="1"/>
  <c r="AQ23"/>
  <c r="N111" s="1"/>
  <c r="AQ31"/>
  <c r="V111" s="1"/>
  <c r="AQ39"/>
  <c r="AD111" s="1"/>
  <c r="AQ28"/>
  <c r="S111" s="1"/>
  <c r="AQ12"/>
  <c r="C111" s="1"/>
  <c r="AQ40"/>
  <c r="AE111" s="1"/>
  <c r="AQ24"/>
  <c r="O111" s="1"/>
  <c r="AQ13"/>
  <c r="D111" s="1"/>
  <c r="AQ21"/>
  <c r="L111" s="1"/>
  <c r="AQ29"/>
  <c r="T111" s="1"/>
  <c r="AQ37"/>
  <c r="AB111" s="1"/>
  <c r="AQ16"/>
  <c r="G111" s="1"/>
  <c r="I44"/>
  <c r="I59" s="1"/>
  <c r="P44"/>
  <c r="P59" s="1"/>
  <c r="X44"/>
  <c r="X59" s="1"/>
  <c r="W44"/>
  <c r="W59" s="1"/>
  <c r="U44"/>
  <c r="U59" s="1"/>
  <c r="J44"/>
  <c r="J59" s="1"/>
  <c r="R44"/>
  <c r="R59" s="1"/>
  <c r="Z44"/>
  <c r="Z59" s="1"/>
  <c r="AA44"/>
  <c r="AA59" s="1"/>
  <c r="S44"/>
  <c r="S59" s="1"/>
  <c r="C44"/>
  <c r="C59" s="1"/>
  <c r="AQ42"/>
  <c r="AG111" s="1"/>
  <c r="AQ38"/>
  <c r="AC111" s="1"/>
  <c r="AQ22"/>
  <c r="M111" s="1"/>
  <c r="AQ36"/>
  <c r="AA111" s="1"/>
  <c r="AQ19"/>
  <c r="J111" s="1"/>
  <c r="AQ27"/>
  <c r="R111" s="1"/>
  <c r="AQ35"/>
  <c r="Z111" s="1"/>
  <c r="AQ18"/>
  <c r="I111" s="1"/>
  <c r="AQ41"/>
  <c r="AF111" s="1"/>
  <c r="AQ20"/>
  <c r="K111" s="1"/>
  <c r="AQ34"/>
  <c r="Y111" s="1"/>
  <c r="AQ17"/>
  <c r="H111" s="1"/>
  <c r="AQ25"/>
  <c r="P111" s="1"/>
  <c r="AQ33"/>
  <c r="X111" s="1"/>
  <c r="AQ30"/>
  <c r="U111" s="1"/>
  <c r="AQ26"/>
  <c r="Q111" s="1"/>
  <c r="L44"/>
  <c r="L59" s="1"/>
  <c r="T44"/>
  <c r="T59" s="1"/>
  <c r="AB44"/>
  <c r="AB59" s="1"/>
  <c r="Q44"/>
  <c r="Q59" s="1"/>
  <c r="AC44"/>
  <c r="AC59" s="1"/>
  <c r="N44"/>
  <c r="N59" s="1"/>
  <c r="V44"/>
  <c r="V59" s="1"/>
  <c r="O44"/>
  <c r="O59" s="1"/>
  <c r="M44"/>
  <c r="M59" s="1"/>
  <c r="Y44"/>
  <c r="Y59" s="1"/>
  <c r="AQ44"/>
  <c r="B9" i="20"/>
  <c r="B9" i="19"/>
  <c r="AT40" i="20"/>
  <c r="D12"/>
  <c r="F12"/>
  <c r="H12"/>
  <c r="J12"/>
  <c r="P12"/>
  <c r="R12"/>
  <c r="T12"/>
  <c r="V12"/>
  <c r="X12"/>
  <c r="Z12"/>
  <c r="D13"/>
  <c r="H13"/>
  <c r="J13"/>
  <c r="T13"/>
  <c r="V13"/>
  <c r="X13"/>
  <c r="Z13"/>
  <c r="D14"/>
  <c r="D48" s="1"/>
  <c r="F14"/>
  <c r="F48" s="1"/>
  <c r="H14"/>
  <c r="J14"/>
  <c r="T14"/>
  <c r="V14"/>
  <c r="X14"/>
  <c r="Z14"/>
  <c r="AB14"/>
  <c r="H15"/>
  <c r="J15"/>
  <c r="T15"/>
  <c r="V15"/>
  <c r="X15"/>
  <c r="Z15"/>
  <c r="D16"/>
  <c r="F16"/>
  <c r="H16"/>
  <c r="J16"/>
  <c r="T16"/>
  <c r="V16"/>
  <c r="X16"/>
  <c r="Z16"/>
  <c r="D17"/>
  <c r="F17"/>
  <c r="H17"/>
  <c r="J17"/>
  <c r="T17"/>
  <c r="V17"/>
  <c r="X17"/>
  <c r="Z17"/>
  <c r="D18"/>
  <c r="F18"/>
  <c r="H18"/>
  <c r="J18"/>
  <c r="T18"/>
  <c r="V18"/>
  <c r="X18"/>
  <c r="Z18"/>
  <c r="D19"/>
  <c r="F19"/>
  <c r="H19"/>
  <c r="J19"/>
  <c r="T19"/>
  <c r="V19"/>
  <c r="X19"/>
  <c r="Z19"/>
  <c r="AB19"/>
  <c r="D20"/>
  <c r="H20"/>
  <c r="T20"/>
  <c r="V20"/>
  <c r="X20"/>
  <c r="Z20"/>
  <c r="D21"/>
  <c r="H21"/>
  <c r="P21"/>
  <c r="P49" s="1"/>
  <c r="T21"/>
  <c r="V21"/>
  <c r="X21"/>
  <c r="Z21"/>
  <c r="D22"/>
  <c r="T22"/>
  <c r="V22"/>
  <c r="X22"/>
  <c r="H23"/>
  <c r="T23"/>
  <c r="V23"/>
  <c r="X23"/>
  <c r="D24"/>
  <c r="H24"/>
  <c r="J24"/>
  <c r="T24"/>
  <c r="V24"/>
  <c r="X24"/>
  <c r="Z24"/>
  <c r="D25"/>
  <c r="H25"/>
  <c r="J25"/>
  <c r="T25"/>
  <c r="V25"/>
  <c r="X25"/>
  <c r="Z25"/>
  <c r="D26"/>
  <c r="H26"/>
  <c r="J26"/>
  <c r="T26"/>
  <c r="V26"/>
  <c r="X26"/>
  <c r="Z26"/>
  <c r="D27"/>
  <c r="J27"/>
  <c r="T27"/>
  <c r="V27"/>
  <c r="X27"/>
  <c r="Z27"/>
  <c r="D28"/>
  <c r="H28"/>
  <c r="T28"/>
  <c r="V28"/>
  <c r="X28"/>
  <c r="Z28"/>
  <c r="D29"/>
  <c r="T29"/>
  <c r="V29"/>
  <c r="X29"/>
  <c r="Z29"/>
  <c r="D30"/>
  <c r="H30"/>
  <c r="J30"/>
  <c r="T30"/>
  <c r="V30"/>
  <c r="X30"/>
  <c r="Z30"/>
  <c r="D31"/>
  <c r="H31"/>
  <c r="J31"/>
  <c r="J49" s="1"/>
  <c r="T31"/>
  <c r="V31"/>
  <c r="X31"/>
  <c r="Z31"/>
  <c r="D32"/>
  <c r="H32"/>
  <c r="J32"/>
  <c r="T32"/>
  <c r="V32"/>
  <c r="X32"/>
  <c r="Z32"/>
  <c r="AB32"/>
  <c r="D33"/>
  <c r="T33"/>
  <c r="V33"/>
  <c r="Z33"/>
  <c r="AB33"/>
  <c r="D34"/>
  <c r="F34"/>
  <c r="H34"/>
  <c r="J34"/>
  <c r="T34"/>
  <c r="V34"/>
  <c r="X34"/>
  <c r="Z34"/>
  <c r="D35"/>
  <c r="T35"/>
  <c r="V35"/>
  <c r="X35"/>
  <c r="Z35"/>
  <c r="D36"/>
  <c r="J36"/>
  <c r="L36"/>
  <c r="T36"/>
  <c r="V36"/>
  <c r="X36"/>
  <c r="Z36"/>
  <c r="D37"/>
  <c r="H37"/>
  <c r="J37"/>
  <c r="T37"/>
  <c r="X37"/>
  <c r="L38"/>
  <c r="L39"/>
  <c r="T41"/>
  <c r="V41"/>
  <c r="F42"/>
  <c r="D43"/>
  <c r="F43"/>
  <c r="H43"/>
  <c r="J43"/>
  <c r="N43"/>
  <c r="P43"/>
  <c r="T43"/>
  <c r="V43"/>
  <c r="X43"/>
  <c r="Z43"/>
  <c r="AB43"/>
  <c r="D44"/>
  <c r="D59" s="1"/>
  <c r="F44"/>
  <c r="F59" s="1"/>
  <c r="H44"/>
  <c r="H59" s="1"/>
  <c r="J44"/>
  <c r="J59" s="1"/>
  <c r="L44"/>
  <c r="L59" s="1"/>
  <c r="N44"/>
  <c r="N59" s="1"/>
  <c r="P44"/>
  <c r="P59" s="1"/>
  <c r="R44"/>
  <c r="R59" s="1"/>
  <c r="T44"/>
  <c r="T59" s="1"/>
  <c r="V44"/>
  <c r="V59" s="1"/>
  <c r="X44"/>
  <c r="X59" s="1"/>
  <c r="Z44"/>
  <c r="Z59" s="1"/>
  <c r="AB44"/>
  <c r="AB59" s="1"/>
  <c r="C13"/>
  <c r="C15"/>
  <c r="C17"/>
  <c r="C19"/>
  <c r="C25"/>
  <c r="C27"/>
  <c r="C29"/>
  <c r="C43"/>
  <c r="C12"/>
  <c r="E12"/>
  <c r="I12"/>
  <c r="O12"/>
  <c r="Q12"/>
  <c r="W12"/>
  <c r="Y12"/>
  <c r="AA12"/>
  <c r="AC12"/>
  <c r="AQ12"/>
  <c r="C111" s="1"/>
  <c r="E13"/>
  <c r="I13"/>
  <c r="O13"/>
  <c r="Q13"/>
  <c r="W13"/>
  <c r="Y13"/>
  <c r="AA13"/>
  <c r="AQ13"/>
  <c r="D111" s="1"/>
  <c r="E14"/>
  <c r="I14"/>
  <c r="O14"/>
  <c r="Q14"/>
  <c r="W14"/>
  <c r="W48" s="1"/>
  <c r="Y14"/>
  <c r="AA14"/>
  <c r="AC14"/>
  <c r="AQ14"/>
  <c r="E111" s="1"/>
  <c r="E15"/>
  <c r="O15"/>
  <c r="Q15"/>
  <c r="Y15"/>
  <c r="AA15"/>
  <c r="AQ15"/>
  <c r="F111" s="1"/>
  <c r="E16"/>
  <c r="I16"/>
  <c r="O16"/>
  <c r="Y16"/>
  <c r="AA16"/>
  <c r="AQ16"/>
  <c r="G111" s="1"/>
  <c r="E17"/>
  <c r="I17"/>
  <c r="O17"/>
  <c r="Q17"/>
  <c r="W17"/>
  <c r="Y17"/>
  <c r="AA17"/>
  <c r="AQ17"/>
  <c r="H111" s="1"/>
  <c r="E18"/>
  <c r="I18"/>
  <c r="O18"/>
  <c r="Q18"/>
  <c r="Y18"/>
  <c r="AA18"/>
  <c r="AQ18"/>
  <c r="I111" s="1"/>
  <c r="E19"/>
  <c r="I19"/>
  <c r="O19"/>
  <c r="Q19"/>
  <c r="AA19"/>
  <c r="AC19"/>
  <c r="AQ19"/>
  <c r="J111" s="1"/>
  <c r="E20"/>
  <c r="I20"/>
  <c r="O20"/>
  <c r="Q20"/>
  <c r="AA20"/>
  <c r="AC20"/>
  <c r="AQ20"/>
  <c r="K111" s="1"/>
  <c r="E21"/>
  <c r="I21"/>
  <c r="O21"/>
  <c r="Q21"/>
  <c r="AA21"/>
  <c r="AC21"/>
  <c r="AQ21"/>
  <c r="L111" s="1"/>
  <c r="I22"/>
  <c r="O22"/>
  <c r="O50" s="1"/>
  <c r="Q22"/>
  <c r="W22"/>
  <c r="AA22"/>
  <c r="AQ22"/>
  <c r="M111" s="1"/>
  <c r="Q23"/>
  <c r="W23"/>
  <c r="AQ23"/>
  <c r="N111" s="1"/>
  <c r="E24"/>
  <c r="E51" s="1"/>
  <c r="I24"/>
  <c r="O24"/>
  <c r="Q24"/>
  <c r="W24"/>
  <c r="AA24"/>
  <c r="AQ24"/>
  <c r="O111" s="1"/>
  <c r="I25"/>
  <c r="O25"/>
  <c r="Q25"/>
  <c r="W25"/>
  <c r="AA25"/>
  <c r="AQ25"/>
  <c r="P111" s="1"/>
  <c r="I26"/>
  <c r="O26"/>
  <c r="Q26"/>
  <c r="W26"/>
  <c r="Y26"/>
  <c r="Y51" s="1"/>
  <c r="AA26"/>
  <c r="AQ26"/>
  <c r="Q111" s="1"/>
  <c r="E27"/>
  <c r="I27"/>
  <c r="O27"/>
  <c r="Q27"/>
  <c r="W27"/>
  <c r="AA27"/>
  <c r="AQ27"/>
  <c r="R111" s="1"/>
  <c r="E28"/>
  <c r="I28"/>
  <c r="O28"/>
  <c r="Q28"/>
  <c r="W28"/>
  <c r="AA28"/>
  <c r="AQ28"/>
  <c r="S111" s="1"/>
  <c r="E29"/>
  <c r="I29"/>
  <c r="O29"/>
  <c r="Q29"/>
  <c r="AA29"/>
  <c r="AQ29"/>
  <c r="T111" s="1"/>
  <c r="E30"/>
  <c r="I30"/>
  <c r="O30"/>
  <c r="Q30"/>
  <c r="AA30"/>
  <c r="AQ30"/>
  <c r="U111" s="1"/>
  <c r="E31"/>
  <c r="I31"/>
  <c r="O31"/>
  <c r="Q31"/>
  <c r="AA31"/>
  <c r="AC31"/>
  <c r="AQ31"/>
  <c r="V111" s="1"/>
  <c r="E32"/>
  <c r="I32"/>
  <c r="O32"/>
  <c r="Q32"/>
  <c r="W32"/>
  <c r="AA32"/>
  <c r="AQ32"/>
  <c r="W111" s="1"/>
  <c r="O33"/>
  <c r="W33"/>
  <c r="AQ33"/>
  <c r="X111" s="1"/>
  <c r="E34"/>
  <c r="I34"/>
  <c r="O34"/>
  <c r="Q34"/>
  <c r="W34"/>
  <c r="AA34"/>
  <c r="AC34"/>
  <c r="AQ34"/>
  <c r="Y111" s="1"/>
  <c r="E35"/>
  <c r="I35"/>
  <c r="O35"/>
  <c r="Q35"/>
  <c r="AA35"/>
  <c r="AC35"/>
  <c r="AQ35"/>
  <c r="Z111" s="1"/>
  <c r="E36"/>
  <c r="G36"/>
  <c r="I36"/>
  <c r="O36"/>
  <c r="Q36"/>
  <c r="S36"/>
  <c r="U36"/>
  <c r="W36"/>
  <c r="AQ36"/>
  <c r="AA111" s="1"/>
  <c r="E37"/>
  <c r="I37"/>
  <c r="O37"/>
  <c r="Q37"/>
  <c r="AA37"/>
  <c r="AQ37"/>
  <c r="AB111" s="1"/>
  <c r="G38"/>
  <c r="K38"/>
  <c r="M38"/>
  <c r="S38"/>
  <c r="U38"/>
  <c r="AQ38"/>
  <c r="AC111" s="1"/>
  <c r="G39"/>
  <c r="K39"/>
  <c r="M39"/>
  <c r="S39"/>
  <c r="U39"/>
  <c r="AQ39"/>
  <c r="O41"/>
  <c r="AQ41"/>
  <c r="AQ42"/>
  <c r="E43"/>
  <c r="I43"/>
  <c r="Q43"/>
  <c r="W43"/>
  <c r="AA43"/>
  <c r="AC43"/>
  <c r="AQ43"/>
  <c r="E44"/>
  <c r="E59" s="1"/>
  <c r="G44"/>
  <c r="G59" s="1"/>
  <c r="I44"/>
  <c r="I59" s="1"/>
  <c r="K44"/>
  <c r="K59" s="1"/>
  <c r="M44"/>
  <c r="M59" s="1"/>
  <c r="O44"/>
  <c r="O59" s="1"/>
  <c r="Q44"/>
  <c r="Q59" s="1"/>
  <c r="S44"/>
  <c r="S59" s="1"/>
  <c r="U44"/>
  <c r="U59" s="1"/>
  <c r="W44"/>
  <c r="W59" s="1"/>
  <c r="Y44"/>
  <c r="Y59" s="1"/>
  <c r="AA44"/>
  <c r="AA59" s="1"/>
  <c r="AC44"/>
  <c r="AC59" s="1"/>
  <c r="AQ44"/>
  <c r="C14"/>
  <c r="C16"/>
  <c r="C18"/>
  <c r="C24"/>
  <c r="C26"/>
  <c r="C28"/>
  <c r="C30"/>
  <c r="C32"/>
  <c r="C34"/>
  <c r="C44"/>
  <c r="C59" s="1"/>
  <c r="B9" i="4"/>
  <c r="B9" i="8"/>
  <c r="B9" i="7"/>
  <c r="B9" i="5"/>
  <c r="B9" i="6"/>
  <c r="E12" i="8"/>
  <c r="I12"/>
  <c r="O12"/>
  <c r="Q12"/>
  <c r="W12"/>
  <c r="Y12"/>
  <c r="AA12"/>
  <c r="AC12"/>
  <c r="AQ12"/>
  <c r="C111" s="1"/>
  <c r="E13"/>
  <c r="E13" i="19" s="1"/>
  <c r="I13" i="8"/>
  <c r="I13" i="19" s="1"/>
  <c r="O13" i="8"/>
  <c r="O13" i="19" s="1"/>
  <c r="Q13" i="8"/>
  <c r="Q13" i="19" s="1"/>
  <c r="W13" i="8"/>
  <c r="W13" i="19" s="1"/>
  <c r="Y13" i="8"/>
  <c r="Y13" i="19" s="1"/>
  <c r="AA13" i="8"/>
  <c r="AA13" i="19" s="1"/>
  <c r="AQ13" i="8"/>
  <c r="E14"/>
  <c r="I14"/>
  <c r="O14"/>
  <c r="Q14"/>
  <c r="W14"/>
  <c r="Y14"/>
  <c r="AA14"/>
  <c r="AC14"/>
  <c r="AQ14"/>
  <c r="E15"/>
  <c r="E15" i="19" s="1"/>
  <c r="O15" i="8"/>
  <c r="O15" i="19" s="1"/>
  <c r="Q15" i="8"/>
  <c r="Q15" i="19" s="1"/>
  <c r="Y15" i="8"/>
  <c r="Y15" i="19" s="1"/>
  <c r="AA15" i="8"/>
  <c r="AA15" i="19" s="1"/>
  <c r="AQ15" i="8"/>
  <c r="E16"/>
  <c r="E16" i="19" s="1"/>
  <c r="I16" i="8"/>
  <c r="I16" i="19" s="1"/>
  <c r="O16" i="8"/>
  <c r="O16" i="19" s="1"/>
  <c r="Y16" i="8"/>
  <c r="Y16" i="19" s="1"/>
  <c r="AA16" i="8"/>
  <c r="AA16" i="19" s="1"/>
  <c r="AQ16" i="8"/>
  <c r="E17"/>
  <c r="E17" i="19" s="1"/>
  <c r="I17" i="8"/>
  <c r="I17" i="19" s="1"/>
  <c r="O17" i="8"/>
  <c r="O17" i="19" s="1"/>
  <c r="Q17" i="8"/>
  <c r="Q17" i="19" s="1"/>
  <c r="W17" i="8"/>
  <c r="W17" i="19" s="1"/>
  <c r="Y17" i="8"/>
  <c r="Y17" i="19" s="1"/>
  <c r="AA17" i="8"/>
  <c r="AA17" i="19" s="1"/>
  <c r="AQ17" i="8"/>
  <c r="E18"/>
  <c r="E18" i="19" s="1"/>
  <c r="I18" i="8"/>
  <c r="I18" i="19" s="1"/>
  <c r="O18" i="8"/>
  <c r="O18" i="19" s="1"/>
  <c r="Q18" i="8"/>
  <c r="Q18" i="19" s="1"/>
  <c r="Y18" i="8"/>
  <c r="Y18" i="19" s="1"/>
  <c r="AA18" i="8"/>
  <c r="AA18" i="19" s="1"/>
  <c r="AQ18" i="8"/>
  <c r="E19"/>
  <c r="E19" i="19" s="1"/>
  <c r="I19" i="8"/>
  <c r="I19" i="19" s="1"/>
  <c r="O19" i="8"/>
  <c r="O19" i="19" s="1"/>
  <c r="Q19" i="8"/>
  <c r="Q19" i="19" s="1"/>
  <c r="AA19" i="8"/>
  <c r="AA19" i="19" s="1"/>
  <c r="AC19" i="8"/>
  <c r="AC19" i="19" s="1"/>
  <c r="AQ19" i="8"/>
  <c r="E23" i="42" s="1"/>
  <c r="E20" i="8"/>
  <c r="I20"/>
  <c r="O20"/>
  <c r="Q20"/>
  <c r="AA20"/>
  <c r="AC20"/>
  <c r="AQ20"/>
  <c r="E21"/>
  <c r="E21" i="19" s="1"/>
  <c r="I21" i="8"/>
  <c r="I21" i="19" s="1"/>
  <c r="O21" i="8"/>
  <c r="O21" i="19" s="1"/>
  <c r="Q21" i="8"/>
  <c r="Q21" i="19" s="1"/>
  <c r="AA21" i="8"/>
  <c r="AA21" i="19" s="1"/>
  <c r="AC21" i="8"/>
  <c r="AC21" i="19" s="1"/>
  <c r="AQ21" i="8"/>
  <c r="I22"/>
  <c r="O22"/>
  <c r="Q22"/>
  <c r="W22"/>
  <c r="AA22"/>
  <c r="AQ22"/>
  <c r="Q23"/>
  <c r="Q23" i="19" s="1"/>
  <c r="W23" i="8"/>
  <c r="W23" i="19" s="1"/>
  <c r="AQ23" i="8"/>
  <c r="E24"/>
  <c r="I24"/>
  <c r="O24"/>
  <c r="Q24"/>
  <c r="W24"/>
  <c r="AA24"/>
  <c r="AQ24"/>
  <c r="I25"/>
  <c r="I25" i="19" s="1"/>
  <c r="O25" i="8"/>
  <c r="O25" i="19" s="1"/>
  <c r="Q25" i="8"/>
  <c r="Q25" i="19" s="1"/>
  <c r="W25" i="8"/>
  <c r="W25" i="19" s="1"/>
  <c r="AA25" i="8"/>
  <c r="AA25" i="19" s="1"/>
  <c r="AQ25" i="8"/>
  <c r="I26"/>
  <c r="I26" i="19" s="1"/>
  <c r="O26" i="8"/>
  <c r="O26" i="19" s="1"/>
  <c r="Q26" i="8"/>
  <c r="Q26" i="19" s="1"/>
  <c r="W26" i="8"/>
  <c r="W26" i="19" s="1"/>
  <c r="Y26" i="8"/>
  <c r="AA26"/>
  <c r="AA26" i="19" s="1"/>
  <c r="AQ26" i="8"/>
  <c r="E27"/>
  <c r="I27"/>
  <c r="O27"/>
  <c r="Q27"/>
  <c r="W27"/>
  <c r="AA27"/>
  <c r="AQ27"/>
  <c r="E28"/>
  <c r="E28" i="19" s="1"/>
  <c r="I28" i="8"/>
  <c r="I28" i="19" s="1"/>
  <c r="O28" i="8"/>
  <c r="O28" i="19" s="1"/>
  <c r="Q28" i="8"/>
  <c r="Q28" i="19" s="1"/>
  <c r="W28" i="8"/>
  <c r="W28" i="19" s="1"/>
  <c r="AA28" i="8"/>
  <c r="AA28" i="19" s="1"/>
  <c r="AQ28" i="8"/>
  <c r="E29"/>
  <c r="E29" i="19" s="1"/>
  <c r="I29" i="8"/>
  <c r="I29" i="19" s="1"/>
  <c r="O29" i="8"/>
  <c r="O29" i="19" s="1"/>
  <c r="Q29" i="8"/>
  <c r="Q29" i="19" s="1"/>
  <c r="AA29" i="8"/>
  <c r="AA29" i="19" s="1"/>
  <c r="AQ29" i="8"/>
  <c r="E30"/>
  <c r="E30" i="19" s="1"/>
  <c r="I30" i="8"/>
  <c r="I30" i="19" s="1"/>
  <c r="O30" i="8"/>
  <c r="O30" i="19" s="1"/>
  <c r="Q30" i="8"/>
  <c r="Q30" i="19" s="1"/>
  <c r="AA30" i="8"/>
  <c r="AA30" i="19" s="1"/>
  <c r="AQ30" i="8"/>
  <c r="E31"/>
  <c r="E31" i="19" s="1"/>
  <c r="I31" i="8"/>
  <c r="I31" i="19" s="1"/>
  <c r="O31" i="8"/>
  <c r="O31" i="19" s="1"/>
  <c r="Q31" i="8"/>
  <c r="Q31" i="19" s="1"/>
  <c r="AA31" i="8"/>
  <c r="AA31" i="19" s="1"/>
  <c r="AC31" i="8"/>
  <c r="AC31" i="19" s="1"/>
  <c r="AQ31" i="8"/>
  <c r="E32"/>
  <c r="E32" i="19" s="1"/>
  <c r="I32" i="8"/>
  <c r="I32" i="19" s="1"/>
  <c r="O32" i="8"/>
  <c r="O32" i="19" s="1"/>
  <c r="Q32" i="8"/>
  <c r="Q32" i="19" s="1"/>
  <c r="W32" i="8"/>
  <c r="W32" i="19" s="1"/>
  <c r="AA32" i="8"/>
  <c r="AA32" i="19" s="1"/>
  <c r="AQ32" i="8"/>
  <c r="E26" i="42" s="1"/>
  <c r="O33" i="8"/>
  <c r="O33" i="19" s="1"/>
  <c r="W33" i="8"/>
  <c r="W33" i="19" s="1"/>
  <c r="AQ33" i="8"/>
  <c r="E34"/>
  <c r="E34" i="19" s="1"/>
  <c r="I34" i="8"/>
  <c r="I34" i="19" s="1"/>
  <c r="O34" i="8"/>
  <c r="O34" i="19" s="1"/>
  <c r="Q34" i="8"/>
  <c r="Q34" i="19" s="1"/>
  <c r="W34" i="8"/>
  <c r="W34" i="19" s="1"/>
  <c r="AA34" i="8"/>
  <c r="AA34" i="19" s="1"/>
  <c r="AC34" i="8"/>
  <c r="AC34" i="19" s="1"/>
  <c r="AQ34" i="8"/>
  <c r="E35"/>
  <c r="E35" i="19" s="1"/>
  <c r="I35" i="8"/>
  <c r="I35" i="19" s="1"/>
  <c r="O35" i="8"/>
  <c r="O35" i="19" s="1"/>
  <c r="Q35" i="8"/>
  <c r="Q35" i="19" s="1"/>
  <c r="AA35" i="8"/>
  <c r="AA35" i="19" s="1"/>
  <c r="AC35" i="8"/>
  <c r="AC35" i="19" s="1"/>
  <c r="AQ35" i="8"/>
  <c r="E24" i="42" s="1"/>
  <c r="E36" i="8"/>
  <c r="E36" i="19" s="1"/>
  <c r="G36" i="8"/>
  <c r="G36" i="19" s="1"/>
  <c r="I36" i="8"/>
  <c r="I36" i="19" s="1"/>
  <c r="O36" i="8"/>
  <c r="O36" i="19" s="1"/>
  <c r="Q36" i="8"/>
  <c r="Q36" i="19" s="1"/>
  <c r="S36" i="8"/>
  <c r="S36" i="19" s="1"/>
  <c r="U36" i="8"/>
  <c r="U36" i="19" s="1"/>
  <c r="W36" i="8"/>
  <c r="W36" i="19" s="1"/>
  <c r="AQ36" i="8"/>
  <c r="E37"/>
  <c r="E37" i="19" s="1"/>
  <c r="I37" i="8"/>
  <c r="I37" i="19" s="1"/>
  <c r="O37" i="8"/>
  <c r="O37" i="19" s="1"/>
  <c r="Q37" i="8"/>
  <c r="Q37" i="19" s="1"/>
  <c r="AA37" i="8"/>
  <c r="AA37" i="19" s="1"/>
  <c r="AQ37" i="8"/>
  <c r="G38"/>
  <c r="K38"/>
  <c r="M38"/>
  <c r="S38"/>
  <c r="U38"/>
  <c r="AQ38"/>
  <c r="G39"/>
  <c r="G39" i="19" s="1"/>
  <c r="K39" i="8"/>
  <c r="K39" i="19" s="1"/>
  <c r="M39" i="8"/>
  <c r="M39" i="19" s="1"/>
  <c r="S39" i="8"/>
  <c r="S39" i="19" s="1"/>
  <c r="U39" i="8"/>
  <c r="U39" i="19" s="1"/>
  <c r="AQ39" i="8"/>
  <c r="O41"/>
  <c r="O41" i="19" s="1"/>
  <c r="AQ41" i="8"/>
  <c r="AQ42"/>
  <c r="E43"/>
  <c r="E43" i="19" s="1"/>
  <c r="I43" i="8"/>
  <c r="I43" i="19" s="1"/>
  <c r="Q43" i="8"/>
  <c r="Q43" i="19" s="1"/>
  <c r="W43" i="8"/>
  <c r="W43" i="19" s="1"/>
  <c r="AA43" i="8"/>
  <c r="AA43" i="19" s="1"/>
  <c r="AC43" i="8"/>
  <c r="AC43" i="19" s="1"/>
  <c r="AQ43" i="8"/>
  <c r="E44"/>
  <c r="G44"/>
  <c r="I44"/>
  <c r="K44"/>
  <c r="M44"/>
  <c r="O44"/>
  <c r="Q44"/>
  <c r="S44"/>
  <c r="U44"/>
  <c r="W44"/>
  <c r="Y44"/>
  <c r="AA44"/>
  <c r="AC44"/>
  <c r="AQ44"/>
  <c r="C14"/>
  <c r="C16"/>
  <c r="C16" i="19" s="1"/>
  <c r="C18" i="8"/>
  <c r="C18" i="19" s="1"/>
  <c r="C24" i="8"/>
  <c r="C26"/>
  <c r="C26" i="19" s="1"/>
  <c r="C28" i="8"/>
  <c r="C28" i="19" s="1"/>
  <c r="C30" i="8"/>
  <c r="C30" i="19" s="1"/>
  <c r="C32" i="8"/>
  <c r="C32" i="19" s="1"/>
  <c r="C34" i="8"/>
  <c r="C34" i="19" s="1"/>
  <c r="C44" i="8"/>
  <c r="C12" i="47" s="1"/>
  <c r="D12" i="8"/>
  <c r="F12"/>
  <c r="H12"/>
  <c r="J12"/>
  <c r="P12"/>
  <c r="R12"/>
  <c r="T12"/>
  <c r="V12"/>
  <c r="X12"/>
  <c r="Z12"/>
  <c r="D13"/>
  <c r="D13" i="19" s="1"/>
  <c r="H13" i="8"/>
  <c r="H13" i="19" s="1"/>
  <c r="J13" i="8"/>
  <c r="J13" i="19" s="1"/>
  <c r="T13" i="8"/>
  <c r="T13" i="19" s="1"/>
  <c r="V13" i="8"/>
  <c r="V13" i="19" s="1"/>
  <c r="X13" i="8"/>
  <c r="X13" i="19" s="1"/>
  <c r="Z13" i="8"/>
  <c r="Z13" i="19" s="1"/>
  <c r="D14" i="8"/>
  <c r="F14"/>
  <c r="H14"/>
  <c r="J14"/>
  <c r="T14"/>
  <c r="V14"/>
  <c r="X14"/>
  <c r="Z14"/>
  <c r="AB14"/>
  <c r="H15"/>
  <c r="H15" i="19" s="1"/>
  <c r="J15" i="8"/>
  <c r="J15" i="19" s="1"/>
  <c r="T15" i="8"/>
  <c r="T15" i="19" s="1"/>
  <c r="V15" i="8"/>
  <c r="V15" i="19" s="1"/>
  <c r="X15" i="8"/>
  <c r="X15" i="19" s="1"/>
  <c r="Z15" i="8"/>
  <c r="Z15" i="19" s="1"/>
  <c r="D16" i="8"/>
  <c r="D16" i="19" s="1"/>
  <c r="F16" i="8"/>
  <c r="F16" i="19" s="1"/>
  <c r="H16" i="8"/>
  <c r="H16" i="19" s="1"/>
  <c r="J16" i="8"/>
  <c r="J16" i="19" s="1"/>
  <c r="T16" i="8"/>
  <c r="T16" i="19" s="1"/>
  <c r="V16" i="8"/>
  <c r="V16" i="19" s="1"/>
  <c r="X16" i="8"/>
  <c r="X16" i="19" s="1"/>
  <c r="Z16" i="8"/>
  <c r="Z16" i="19" s="1"/>
  <c r="D17" i="8"/>
  <c r="D17" i="19" s="1"/>
  <c r="F17" i="8"/>
  <c r="F17" i="19" s="1"/>
  <c r="H17" i="8"/>
  <c r="H17" i="19" s="1"/>
  <c r="J17" i="8"/>
  <c r="J17" i="19" s="1"/>
  <c r="T17" i="8"/>
  <c r="T17" i="19" s="1"/>
  <c r="V17" i="8"/>
  <c r="V17" i="19" s="1"/>
  <c r="X17" i="8"/>
  <c r="X17" i="19" s="1"/>
  <c r="Z17" i="8"/>
  <c r="Z17" i="19" s="1"/>
  <c r="D18" i="8"/>
  <c r="D18" i="19" s="1"/>
  <c r="F18" i="8"/>
  <c r="F18" i="19" s="1"/>
  <c r="H18" i="8"/>
  <c r="H18" i="19" s="1"/>
  <c r="J18" i="8"/>
  <c r="J18" i="19" s="1"/>
  <c r="T18" i="8"/>
  <c r="T18" i="19" s="1"/>
  <c r="V18" i="8"/>
  <c r="V18" i="19" s="1"/>
  <c r="X18" i="8"/>
  <c r="X18" i="19" s="1"/>
  <c r="Z18" i="8"/>
  <c r="Z18" i="19" s="1"/>
  <c r="D19" i="8"/>
  <c r="D19" i="19" s="1"/>
  <c r="F19" i="8"/>
  <c r="F19" i="19" s="1"/>
  <c r="H19" i="8"/>
  <c r="H19" i="19" s="1"/>
  <c r="J19" i="8"/>
  <c r="J19" i="19" s="1"/>
  <c r="T19" i="8"/>
  <c r="T19" i="19" s="1"/>
  <c r="V19" i="8"/>
  <c r="V19" i="19" s="1"/>
  <c r="X19" i="8"/>
  <c r="X19" i="19" s="1"/>
  <c r="Z19" i="8"/>
  <c r="Z19" i="19" s="1"/>
  <c r="AB19" i="8"/>
  <c r="AB19" i="19" s="1"/>
  <c r="D20" i="8"/>
  <c r="H20"/>
  <c r="T20"/>
  <c r="V20"/>
  <c r="X20"/>
  <c r="Z20"/>
  <c r="D21"/>
  <c r="D21" i="19" s="1"/>
  <c r="H21" i="8"/>
  <c r="H21" i="19" s="1"/>
  <c r="P21" i="8"/>
  <c r="T21"/>
  <c r="T21" i="19" s="1"/>
  <c r="V21" i="8"/>
  <c r="V21" i="19" s="1"/>
  <c r="X21" i="8"/>
  <c r="X21" i="19" s="1"/>
  <c r="Z21" i="8"/>
  <c r="Z21" i="19" s="1"/>
  <c r="D22" i="8"/>
  <c r="T22"/>
  <c r="V22"/>
  <c r="X22"/>
  <c r="H23"/>
  <c r="T23"/>
  <c r="T23" i="19" s="1"/>
  <c r="V23" i="8"/>
  <c r="V23" i="19" s="1"/>
  <c r="X23" i="8"/>
  <c r="X23" i="19" s="1"/>
  <c r="D24" i="8"/>
  <c r="H24"/>
  <c r="J24"/>
  <c r="T24"/>
  <c r="V24"/>
  <c r="X24"/>
  <c r="Z24"/>
  <c r="D25"/>
  <c r="D25" i="19" s="1"/>
  <c r="H25" i="8"/>
  <c r="H25" i="19" s="1"/>
  <c r="J25" i="8"/>
  <c r="J25" i="19" s="1"/>
  <c r="T25" i="8"/>
  <c r="T25" i="19" s="1"/>
  <c r="V25" i="8"/>
  <c r="V25" i="19" s="1"/>
  <c r="X25" i="8"/>
  <c r="X25" i="19" s="1"/>
  <c r="Z25" i="8"/>
  <c r="Z25" i="19" s="1"/>
  <c r="D26" i="8"/>
  <c r="D26" i="19" s="1"/>
  <c r="H26" i="8"/>
  <c r="H26" i="19" s="1"/>
  <c r="J26" i="8"/>
  <c r="J26" i="19" s="1"/>
  <c r="T26" i="8"/>
  <c r="T26" i="19" s="1"/>
  <c r="V26" i="8"/>
  <c r="V26" i="19" s="1"/>
  <c r="X26" i="8"/>
  <c r="X26" i="19" s="1"/>
  <c r="Z26" i="8"/>
  <c r="Z26" i="19" s="1"/>
  <c r="D27" i="8"/>
  <c r="J27"/>
  <c r="T27"/>
  <c r="V27"/>
  <c r="X27"/>
  <c r="Z27"/>
  <c r="D28"/>
  <c r="D28" i="19" s="1"/>
  <c r="H28" i="8"/>
  <c r="T28"/>
  <c r="T28" i="19" s="1"/>
  <c r="V28" i="8"/>
  <c r="V28" i="19" s="1"/>
  <c r="X28" i="8"/>
  <c r="X28" i="19" s="1"/>
  <c r="Z28" i="8"/>
  <c r="Z28" i="19" s="1"/>
  <c r="D29" i="8"/>
  <c r="D29" i="19" s="1"/>
  <c r="T29" i="8"/>
  <c r="T29" i="19" s="1"/>
  <c r="V29" i="8"/>
  <c r="V29" i="19" s="1"/>
  <c r="X29" i="8"/>
  <c r="X29" i="19" s="1"/>
  <c r="Z29" i="8"/>
  <c r="Z29" i="19" s="1"/>
  <c r="D30" i="8"/>
  <c r="D30" i="19" s="1"/>
  <c r="H30" i="8"/>
  <c r="H30" i="19" s="1"/>
  <c r="J30" i="8"/>
  <c r="J30" i="19" s="1"/>
  <c r="T30" i="8"/>
  <c r="T30" i="19" s="1"/>
  <c r="V30" i="8"/>
  <c r="V30" i="19" s="1"/>
  <c r="X30" i="8"/>
  <c r="X30" i="19" s="1"/>
  <c r="Z30" i="8"/>
  <c r="Z30" i="19" s="1"/>
  <c r="D31" i="8"/>
  <c r="D31" i="19" s="1"/>
  <c r="H31" i="8"/>
  <c r="H31" i="19" s="1"/>
  <c r="J31" i="8"/>
  <c r="T31"/>
  <c r="T31" i="19" s="1"/>
  <c r="V31" i="8"/>
  <c r="V31" i="19" s="1"/>
  <c r="X31" i="8"/>
  <c r="X31" i="19" s="1"/>
  <c r="Z31" i="8"/>
  <c r="Z31" i="19" s="1"/>
  <c r="D32" i="8"/>
  <c r="D32" i="19" s="1"/>
  <c r="H32" i="8"/>
  <c r="H32" i="19" s="1"/>
  <c r="J32" i="8"/>
  <c r="J32" i="19" s="1"/>
  <c r="T32" i="8"/>
  <c r="T32" i="19" s="1"/>
  <c r="V32" i="8"/>
  <c r="V32" i="19" s="1"/>
  <c r="X32" i="8"/>
  <c r="X32" i="19" s="1"/>
  <c r="Z32" i="8"/>
  <c r="Z32" i="19" s="1"/>
  <c r="AB32" i="8"/>
  <c r="AB32" i="19" s="1"/>
  <c r="D33" i="8"/>
  <c r="D33" i="19" s="1"/>
  <c r="T33" i="8"/>
  <c r="T33" i="19" s="1"/>
  <c r="V33" i="8"/>
  <c r="V33" i="19" s="1"/>
  <c r="Z33" i="8"/>
  <c r="Z33" i="19" s="1"/>
  <c r="AB33" i="8"/>
  <c r="AB33" i="19" s="1"/>
  <c r="D34" i="8"/>
  <c r="D34" i="19" s="1"/>
  <c r="F34" i="8"/>
  <c r="F34" i="19" s="1"/>
  <c r="H34" i="8"/>
  <c r="H34" i="19" s="1"/>
  <c r="J34" i="8"/>
  <c r="J34" i="19" s="1"/>
  <c r="T34" i="8"/>
  <c r="T34" i="19" s="1"/>
  <c r="V34" i="8"/>
  <c r="V34" i="19" s="1"/>
  <c r="X34" i="8"/>
  <c r="X34" i="19" s="1"/>
  <c r="Z34" i="8"/>
  <c r="Z34" i="19" s="1"/>
  <c r="D35" i="8"/>
  <c r="D35" i="19" s="1"/>
  <c r="T35" i="8"/>
  <c r="T35" i="19" s="1"/>
  <c r="V35" i="8"/>
  <c r="V35" i="19" s="1"/>
  <c r="X35" i="8"/>
  <c r="X35" i="19" s="1"/>
  <c r="Z35" i="8"/>
  <c r="Z35" i="19" s="1"/>
  <c r="D36" i="8"/>
  <c r="D36" i="19" s="1"/>
  <c r="J36" i="8"/>
  <c r="J36" i="19" s="1"/>
  <c r="L36" i="8"/>
  <c r="L36" i="19" s="1"/>
  <c r="T36" i="8"/>
  <c r="T36" i="19" s="1"/>
  <c r="V36" i="8"/>
  <c r="V36" i="19" s="1"/>
  <c r="X36" i="8"/>
  <c r="X36" i="19" s="1"/>
  <c r="Z36" i="8"/>
  <c r="Z36" i="19" s="1"/>
  <c r="D37" i="8"/>
  <c r="D37" i="19" s="1"/>
  <c r="H37" i="8"/>
  <c r="H37" i="19" s="1"/>
  <c r="J37" i="8"/>
  <c r="J37" i="19" s="1"/>
  <c r="T37" i="8"/>
  <c r="T37" i="19" s="1"/>
  <c r="X37" i="8"/>
  <c r="X37" i="19" s="1"/>
  <c r="L38" i="8"/>
  <c r="L39"/>
  <c r="L39" i="19" s="1"/>
  <c r="T41" i="8"/>
  <c r="T41" i="19" s="1"/>
  <c r="V41" i="8"/>
  <c r="V41" i="19" s="1"/>
  <c r="F42" i="8"/>
  <c r="F42" i="19" s="1"/>
  <c r="D43" i="8"/>
  <c r="D43" i="19" s="1"/>
  <c r="F43" i="8"/>
  <c r="F43" i="19" s="1"/>
  <c r="H43" i="8"/>
  <c r="H43" i="19" s="1"/>
  <c r="J43" i="8"/>
  <c r="J43" i="19" s="1"/>
  <c r="N43" i="8"/>
  <c r="N43" i="19" s="1"/>
  <c r="P43" i="8"/>
  <c r="P43" i="19" s="1"/>
  <c r="T43" i="8"/>
  <c r="T43" i="19" s="1"/>
  <c r="V43" i="8"/>
  <c r="V43" i="19" s="1"/>
  <c r="X43" i="8"/>
  <c r="X43" i="19" s="1"/>
  <c r="Z43" i="8"/>
  <c r="Z43" i="19" s="1"/>
  <c r="AB43" i="8"/>
  <c r="AB43" i="19" s="1"/>
  <c r="D44" i="8"/>
  <c r="F44"/>
  <c r="F12" i="47" s="1"/>
  <c r="H44" i="8"/>
  <c r="J44"/>
  <c r="J12" i="47" s="1"/>
  <c r="L44" i="8"/>
  <c r="N44"/>
  <c r="N12" i="47" s="1"/>
  <c r="P44" i="8"/>
  <c r="R44"/>
  <c r="R12" i="47" s="1"/>
  <c r="T44" i="8"/>
  <c r="V44"/>
  <c r="V12" i="47" s="1"/>
  <c r="X44" i="8"/>
  <c r="Z44"/>
  <c r="Z12" i="47" s="1"/>
  <c r="AB44" i="8"/>
  <c r="C13"/>
  <c r="C13" i="19" s="1"/>
  <c r="C15" i="8"/>
  <c r="C15" i="19" s="1"/>
  <c r="C17" i="8"/>
  <c r="C19"/>
  <c r="C19" i="19" s="1"/>
  <c r="C25" i="8"/>
  <c r="C25" i="19" s="1"/>
  <c r="C27" i="8"/>
  <c r="C29"/>
  <c r="C29" i="19" s="1"/>
  <c r="C43" i="8"/>
  <c r="C43" i="19" s="1"/>
  <c r="C12" i="8"/>
  <c r="AW44"/>
  <c r="AW39"/>
  <c r="E12" i="7"/>
  <c r="G12"/>
  <c r="I12"/>
  <c r="K12"/>
  <c r="M12"/>
  <c r="O12"/>
  <c r="Q12"/>
  <c r="S12"/>
  <c r="U12"/>
  <c r="W12"/>
  <c r="Y12"/>
  <c r="AA12"/>
  <c r="AC12"/>
  <c r="AE12"/>
  <c r="AG12"/>
  <c r="AI12"/>
  <c r="AK12"/>
  <c r="AM12"/>
  <c r="AO12"/>
  <c r="AQ12"/>
  <c r="E13"/>
  <c r="G13"/>
  <c r="I13"/>
  <c r="K13"/>
  <c r="M13"/>
  <c r="O13"/>
  <c r="Q13"/>
  <c r="S13"/>
  <c r="U13"/>
  <c r="W13"/>
  <c r="Y13"/>
  <c r="AA13"/>
  <c r="AC13"/>
  <c r="AE13"/>
  <c r="AG13"/>
  <c r="AI13"/>
  <c r="AK13"/>
  <c r="AM13"/>
  <c r="AO13"/>
  <c r="AQ13"/>
  <c r="E14"/>
  <c r="G14"/>
  <c r="I14"/>
  <c r="K14"/>
  <c r="M14"/>
  <c r="O14"/>
  <c r="Q14"/>
  <c r="S14"/>
  <c r="U14"/>
  <c r="W14"/>
  <c r="Y14"/>
  <c r="AA14"/>
  <c r="AC14"/>
  <c r="AE14"/>
  <c r="AG14"/>
  <c r="AI14"/>
  <c r="AK14"/>
  <c r="AM14"/>
  <c r="AO14"/>
  <c r="AQ14"/>
  <c r="E15"/>
  <c r="G15"/>
  <c r="I15"/>
  <c r="K15"/>
  <c r="M15"/>
  <c r="O15"/>
  <c r="Q15"/>
  <c r="S15"/>
  <c r="U15"/>
  <c r="W15"/>
  <c r="Y15"/>
  <c r="AA15"/>
  <c r="AC15"/>
  <c r="AE15"/>
  <c r="AG15"/>
  <c r="AI15"/>
  <c r="AK15"/>
  <c r="AM15"/>
  <c r="AO15"/>
  <c r="AQ15"/>
  <c r="E16"/>
  <c r="G16"/>
  <c r="I16"/>
  <c r="K16"/>
  <c r="M16"/>
  <c r="O16"/>
  <c r="Q16"/>
  <c r="S16"/>
  <c r="U16"/>
  <c r="W16"/>
  <c r="Y16"/>
  <c r="AA16"/>
  <c r="AC16"/>
  <c r="AE16"/>
  <c r="AG16"/>
  <c r="AI16"/>
  <c r="AK16"/>
  <c r="AM16"/>
  <c r="AO16"/>
  <c r="AQ16"/>
  <c r="E17"/>
  <c r="G17"/>
  <c r="I17"/>
  <c r="K17"/>
  <c r="M17"/>
  <c r="O17"/>
  <c r="Q17"/>
  <c r="S17"/>
  <c r="U17"/>
  <c r="W17"/>
  <c r="Y17"/>
  <c r="AA17"/>
  <c r="AC17"/>
  <c r="AE17"/>
  <c r="AG17"/>
  <c r="AI17"/>
  <c r="AK17"/>
  <c r="AM17"/>
  <c r="AO17"/>
  <c r="AQ17"/>
  <c r="E18"/>
  <c r="G18"/>
  <c r="I18"/>
  <c r="K18"/>
  <c r="M18"/>
  <c r="O18"/>
  <c r="Q18"/>
  <c r="S18"/>
  <c r="U18"/>
  <c r="W18"/>
  <c r="Y18"/>
  <c r="AA18"/>
  <c r="AC18"/>
  <c r="AE18"/>
  <c r="AG18"/>
  <c r="AI18"/>
  <c r="AK18"/>
  <c r="AM18"/>
  <c r="AO18"/>
  <c r="AQ18"/>
  <c r="E19"/>
  <c r="G19"/>
  <c r="I19"/>
  <c r="K19"/>
  <c r="M19"/>
  <c r="O19"/>
  <c r="Q19"/>
  <c r="S19"/>
  <c r="U19"/>
  <c r="W19"/>
  <c r="Y19"/>
  <c r="AA19"/>
  <c r="AC19"/>
  <c r="AE19"/>
  <c r="AG19"/>
  <c r="AI19"/>
  <c r="AK19"/>
  <c r="AM19"/>
  <c r="AO19"/>
  <c r="AQ19"/>
  <c r="E20"/>
  <c r="G20"/>
  <c r="I20"/>
  <c r="K20"/>
  <c r="M20"/>
  <c r="O20"/>
  <c r="Q20"/>
  <c r="S20"/>
  <c r="U20"/>
  <c r="W20"/>
  <c r="Y20"/>
  <c r="AA20"/>
  <c r="AC20"/>
  <c r="AE20"/>
  <c r="AG20"/>
  <c r="AI20"/>
  <c r="AK20"/>
  <c r="AM20"/>
  <c r="AO20"/>
  <c r="AQ20"/>
  <c r="E21"/>
  <c r="G21"/>
  <c r="I21"/>
  <c r="K21"/>
  <c r="M21"/>
  <c r="O21"/>
  <c r="Q21"/>
  <c r="S21"/>
  <c r="U21"/>
  <c r="W21"/>
  <c r="Y21"/>
  <c r="AA21"/>
  <c r="AC21"/>
  <c r="AE21"/>
  <c r="AG21"/>
  <c r="AI21"/>
  <c r="AK21"/>
  <c r="AM21"/>
  <c r="AO21"/>
  <c r="AQ21"/>
  <c r="E22"/>
  <c r="G22"/>
  <c r="I22"/>
  <c r="K22"/>
  <c r="M22"/>
  <c r="O22"/>
  <c r="Q22"/>
  <c r="S22"/>
  <c r="U22"/>
  <c r="W22"/>
  <c r="Y22"/>
  <c r="AA22"/>
  <c r="AC22"/>
  <c r="AE22"/>
  <c r="AG22"/>
  <c r="AI22"/>
  <c r="AK22"/>
  <c r="AM22"/>
  <c r="AO22"/>
  <c r="AQ22"/>
  <c r="E23"/>
  <c r="G23"/>
  <c r="I23"/>
  <c r="K23"/>
  <c r="M23"/>
  <c r="O23"/>
  <c r="Q23"/>
  <c r="S23"/>
  <c r="U23"/>
  <c r="W23"/>
  <c r="Y23"/>
  <c r="AA23"/>
  <c r="AC23"/>
  <c r="AE23"/>
  <c r="AG23"/>
  <c r="AI23"/>
  <c r="AK23"/>
  <c r="AM23"/>
  <c r="AO23"/>
  <c r="AQ23"/>
  <c r="E24"/>
  <c r="G24"/>
  <c r="I24"/>
  <c r="K24"/>
  <c r="M24"/>
  <c r="O24"/>
  <c r="Q24"/>
  <c r="S24"/>
  <c r="U24"/>
  <c r="W24"/>
  <c r="Y24"/>
  <c r="AA24"/>
  <c r="AC24"/>
  <c r="AE24"/>
  <c r="AG24"/>
  <c r="AI24"/>
  <c r="AK24"/>
  <c r="AM24"/>
  <c r="AO24"/>
  <c r="AQ24"/>
  <c r="E25"/>
  <c r="G25"/>
  <c r="I25"/>
  <c r="K25"/>
  <c r="M25"/>
  <c r="O25"/>
  <c r="Q25"/>
  <c r="S25"/>
  <c r="U25"/>
  <c r="W25"/>
  <c r="Y25"/>
  <c r="AA25"/>
  <c r="AC25"/>
  <c r="AE25"/>
  <c r="AG25"/>
  <c r="AI25"/>
  <c r="AK25"/>
  <c r="AM25"/>
  <c r="AO25"/>
  <c r="AQ25"/>
  <c r="E26"/>
  <c r="G26"/>
  <c r="I26"/>
  <c r="K26"/>
  <c r="M26"/>
  <c r="O26"/>
  <c r="Q26"/>
  <c r="S26"/>
  <c r="U26"/>
  <c r="W26"/>
  <c r="Y26"/>
  <c r="AA26"/>
  <c r="AC26"/>
  <c r="AE26"/>
  <c r="AG26"/>
  <c r="AI26"/>
  <c r="AK26"/>
  <c r="AM26"/>
  <c r="AO26"/>
  <c r="AQ26"/>
  <c r="E27"/>
  <c r="G27"/>
  <c r="I27"/>
  <c r="K27"/>
  <c r="M27"/>
  <c r="O27"/>
  <c r="Q27"/>
  <c r="S27"/>
  <c r="U27"/>
  <c r="W27"/>
  <c r="Y27"/>
  <c r="AA27"/>
  <c r="AC27"/>
  <c r="AE27"/>
  <c r="AG27"/>
  <c r="AI27"/>
  <c r="AK27"/>
  <c r="AM27"/>
  <c r="AO27"/>
  <c r="AQ27"/>
  <c r="E28"/>
  <c r="G28"/>
  <c r="I28"/>
  <c r="K28"/>
  <c r="M28"/>
  <c r="O28"/>
  <c r="Q28"/>
  <c r="S28"/>
  <c r="U28"/>
  <c r="W28"/>
  <c r="Y28"/>
  <c r="AA28"/>
  <c r="AC28"/>
  <c r="AE28"/>
  <c r="AG28"/>
  <c r="AI28"/>
  <c r="AK28"/>
  <c r="AM28"/>
  <c r="AO28"/>
  <c r="AQ28"/>
  <c r="E29"/>
  <c r="G29"/>
  <c r="I29"/>
  <c r="K29"/>
  <c r="M29"/>
  <c r="O29"/>
  <c r="Q29"/>
  <c r="S29"/>
  <c r="U29"/>
  <c r="W29"/>
  <c r="Y29"/>
  <c r="AA29"/>
  <c r="AC29"/>
  <c r="AE29"/>
  <c r="AG29"/>
  <c r="AI29"/>
  <c r="AK29"/>
  <c r="AM29"/>
  <c r="AO29"/>
  <c r="AQ29"/>
  <c r="E30"/>
  <c r="G30"/>
  <c r="I30"/>
  <c r="K30"/>
  <c r="M30"/>
  <c r="O30"/>
  <c r="Q30"/>
  <c r="S30"/>
  <c r="U30"/>
  <c r="W30"/>
  <c r="Y30"/>
  <c r="AA30"/>
  <c r="AC30"/>
  <c r="AE30"/>
  <c r="AG30"/>
  <c r="AI30"/>
  <c r="AK30"/>
  <c r="AM30"/>
  <c r="AO30"/>
  <c r="AQ30"/>
  <c r="E31"/>
  <c r="G31"/>
  <c r="I31"/>
  <c r="K31"/>
  <c r="M31"/>
  <c r="O31"/>
  <c r="Q31"/>
  <c r="S31"/>
  <c r="U31"/>
  <c r="W31"/>
  <c r="Y31"/>
  <c r="AA31"/>
  <c r="AC31"/>
  <c r="AE31"/>
  <c r="AG31"/>
  <c r="AI31"/>
  <c r="AK31"/>
  <c r="AM31"/>
  <c r="AO31"/>
  <c r="AQ31"/>
  <c r="E32"/>
  <c r="G32"/>
  <c r="I32"/>
  <c r="K32"/>
  <c r="M32"/>
  <c r="O32"/>
  <c r="Q32"/>
  <c r="S32"/>
  <c r="U32"/>
  <c r="W32"/>
  <c r="Y32"/>
  <c r="AA32"/>
  <c r="AC32"/>
  <c r="AE32"/>
  <c r="AG32"/>
  <c r="AI32"/>
  <c r="AK32"/>
  <c r="AM32"/>
  <c r="AO32"/>
  <c r="AQ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AQ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AQ34"/>
  <c r="E35"/>
  <c r="G35"/>
  <c r="I35"/>
  <c r="K35"/>
  <c r="M35"/>
  <c r="O35"/>
  <c r="Q35"/>
  <c r="S35"/>
  <c r="U35"/>
  <c r="W35"/>
  <c r="Y35"/>
  <c r="AA35"/>
  <c r="AC35"/>
  <c r="AE35"/>
  <c r="AG35"/>
  <c r="AI35"/>
  <c r="AK35"/>
  <c r="AM35"/>
  <c r="AO35"/>
  <c r="AQ35"/>
  <c r="E36"/>
  <c r="G36"/>
  <c r="I36"/>
  <c r="K36"/>
  <c r="M36"/>
  <c r="O36"/>
  <c r="Q36"/>
  <c r="S36"/>
  <c r="U36"/>
  <c r="W36"/>
  <c r="Y36"/>
  <c r="AA36"/>
  <c r="AC36"/>
  <c r="AE36"/>
  <c r="AG36"/>
  <c r="AI36"/>
  <c r="AK36"/>
  <c r="AM36"/>
  <c r="AO36"/>
  <c r="AQ36"/>
  <c r="E37"/>
  <c r="G37"/>
  <c r="I37"/>
  <c r="K37"/>
  <c r="M37"/>
  <c r="O37"/>
  <c r="Q37"/>
  <c r="S37"/>
  <c r="U37"/>
  <c r="W37"/>
  <c r="Y37"/>
  <c r="AA37"/>
  <c r="AC37"/>
  <c r="AE37"/>
  <c r="AG37"/>
  <c r="AI37"/>
  <c r="AK37"/>
  <c r="AM37"/>
  <c r="AO37"/>
  <c r="AQ37"/>
  <c r="E38"/>
  <c r="G38"/>
  <c r="I38"/>
  <c r="K38"/>
  <c r="M38"/>
  <c r="D12"/>
  <c r="F12"/>
  <c r="H12"/>
  <c r="J12"/>
  <c r="L12"/>
  <c r="N12"/>
  <c r="P12"/>
  <c r="R12"/>
  <c r="T12"/>
  <c r="V12"/>
  <c r="X12"/>
  <c r="Z12"/>
  <c r="AB12"/>
  <c r="AD12"/>
  <c r="AF12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F17"/>
  <c r="H17"/>
  <c r="J17"/>
  <c r="L17"/>
  <c r="N17"/>
  <c r="P17"/>
  <c r="R17"/>
  <c r="T17"/>
  <c r="V17"/>
  <c r="X17"/>
  <c r="Z17"/>
  <c r="AB17"/>
  <c r="AD17"/>
  <c r="AF17"/>
  <c r="AH17"/>
  <c r="AJ17"/>
  <c r="AL17"/>
  <c r="AN17"/>
  <c r="AP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AL22"/>
  <c r="AN22"/>
  <c r="AP22"/>
  <c r="D23"/>
  <c r="F23"/>
  <c r="H23"/>
  <c r="J23"/>
  <c r="L23"/>
  <c r="N23"/>
  <c r="P23"/>
  <c r="R23"/>
  <c r="T23"/>
  <c r="V23"/>
  <c r="X23"/>
  <c r="Z23"/>
  <c r="AB23"/>
  <c r="AD23"/>
  <c r="AF23"/>
  <c r="AH23"/>
  <c r="AJ23"/>
  <c r="AL23"/>
  <c r="AN23"/>
  <c r="AP23"/>
  <c r="D24"/>
  <c r="F24"/>
  <c r="H24"/>
  <c r="J24"/>
  <c r="L24"/>
  <c r="N24"/>
  <c r="P24"/>
  <c r="R24"/>
  <c r="T24"/>
  <c r="V24"/>
  <c r="X24"/>
  <c r="Z24"/>
  <c r="AB24"/>
  <c r="AD24"/>
  <c r="AF24"/>
  <c r="AH24"/>
  <c r="AJ24"/>
  <c r="AL24"/>
  <c r="AN24"/>
  <c r="AP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D26"/>
  <c r="F26"/>
  <c r="H26"/>
  <c r="J26"/>
  <c r="L26"/>
  <c r="N26"/>
  <c r="P26"/>
  <c r="R26"/>
  <c r="T26"/>
  <c r="V26"/>
  <c r="X26"/>
  <c r="Z26"/>
  <c r="AB26"/>
  <c r="AD26"/>
  <c r="AF26"/>
  <c r="AH26"/>
  <c r="AJ26"/>
  <c r="AL26"/>
  <c r="AN26"/>
  <c r="AP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D28"/>
  <c r="F28"/>
  <c r="H28"/>
  <c r="J28"/>
  <c r="L28"/>
  <c r="N28"/>
  <c r="P28"/>
  <c r="R28"/>
  <c r="T28"/>
  <c r="V28"/>
  <c r="X28"/>
  <c r="Z28"/>
  <c r="AB28"/>
  <c r="AD28"/>
  <c r="AF28"/>
  <c r="AH28"/>
  <c r="AJ28"/>
  <c r="AL28"/>
  <c r="AN28"/>
  <c r="AP28"/>
  <c r="D29"/>
  <c r="F29"/>
  <c r="H29"/>
  <c r="J29"/>
  <c r="L29"/>
  <c r="N29"/>
  <c r="P29"/>
  <c r="R29"/>
  <c r="T29"/>
  <c r="V29"/>
  <c r="X29"/>
  <c r="Z29"/>
  <c r="AB29"/>
  <c r="AD29"/>
  <c r="AF29"/>
  <c r="AH29"/>
  <c r="AJ29"/>
  <c r="AL29"/>
  <c r="AN29"/>
  <c r="AP29"/>
  <c r="D30"/>
  <c r="F30"/>
  <c r="H30"/>
  <c r="J30"/>
  <c r="L30"/>
  <c r="N30"/>
  <c r="P30"/>
  <c r="R30"/>
  <c r="T30"/>
  <c r="V30"/>
  <c r="X30"/>
  <c r="Z30"/>
  <c r="AB30"/>
  <c r="AD30"/>
  <c r="AF30"/>
  <c r="AH30"/>
  <c r="AJ30"/>
  <c r="AL30"/>
  <c r="AN30"/>
  <c r="AP30"/>
  <c r="D31"/>
  <c r="F31"/>
  <c r="H31"/>
  <c r="J31"/>
  <c r="L31"/>
  <c r="N31"/>
  <c r="P31"/>
  <c r="R31"/>
  <c r="T31"/>
  <c r="V31"/>
  <c r="X31"/>
  <c r="Z31"/>
  <c r="AB31"/>
  <c r="AD31"/>
  <c r="AF31"/>
  <c r="AH31"/>
  <c r="AJ31"/>
  <c r="AL31"/>
  <c r="AN31"/>
  <c r="AP31"/>
  <c r="D32"/>
  <c r="F32"/>
  <c r="H32"/>
  <c r="J32"/>
  <c r="L32"/>
  <c r="N32"/>
  <c r="P32"/>
  <c r="R32"/>
  <c r="T32"/>
  <c r="V32"/>
  <c r="X32"/>
  <c r="Z32"/>
  <c r="AB32"/>
  <c r="AD32"/>
  <c r="AF32"/>
  <c r="AH32"/>
  <c r="AJ32"/>
  <c r="AL32"/>
  <c r="AN32"/>
  <c r="AP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D35"/>
  <c r="F35"/>
  <c r="H35"/>
  <c r="J35"/>
  <c r="L35"/>
  <c r="N35"/>
  <c r="P35"/>
  <c r="R35"/>
  <c r="T35"/>
  <c r="V35"/>
  <c r="X35"/>
  <c r="Z35"/>
  <c r="AB35"/>
  <c r="AD35"/>
  <c r="AF35"/>
  <c r="AH35"/>
  <c r="AJ35"/>
  <c r="AL35"/>
  <c r="AN35"/>
  <c r="AP35"/>
  <c r="D36"/>
  <c r="F36"/>
  <c r="H36"/>
  <c r="J36"/>
  <c r="L36"/>
  <c r="N36"/>
  <c r="P36"/>
  <c r="R36"/>
  <c r="T36"/>
  <c r="V36"/>
  <c r="X36"/>
  <c r="Z36"/>
  <c r="AB36"/>
  <c r="AD36"/>
  <c r="AF36"/>
  <c r="AH36"/>
  <c r="AJ36"/>
  <c r="AL36"/>
  <c r="AN36"/>
  <c r="AP36"/>
  <c r="D37"/>
  <c r="F37"/>
  <c r="H37"/>
  <c r="J37"/>
  <c r="L37"/>
  <c r="N37"/>
  <c r="P37"/>
  <c r="R37"/>
  <c r="T37"/>
  <c r="V37"/>
  <c r="X37"/>
  <c r="Z37"/>
  <c r="AB37"/>
  <c r="AF37"/>
  <c r="AJ37"/>
  <c r="AN37"/>
  <c r="D38"/>
  <c r="H38"/>
  <c r="L38"/>
  <c r="O38"/>
  <c r="Q38"/>
  <c r="S38"/>
  <c r="U38"/>
  <c r="W38"/>
  <c r="Y38"/>
  <c r="AA38"/>
  <c r="AC38"/>
  <c r="AE38"/>
  <c r="AG38"/>
  <c r="AI38"/>
  <c r="AK38"/>
  <c r="AM38"/>
  <c r="AO38"/>
  <c r="AQ38"/>
  <c r="E39"/>
  <c r="G39"/>
  <c r="I39"/>
  <c r="K39"/>
  <c r="M39"/>
  <c r="O39"/>
  <c r="Q39"/>
  <c r="S39"/>
  <c r="U39"/>
  <c r="W39"/>
  <c r="Y39"/>
  <c r="AA39"/>
  <c r="AC39"/>
  <c r="AE39"/>
  <c r="AG39"/>
  <c r="AI39"/>
  <c r="AK39"/>
  <c r="AM39"/>
  <c r="AO39"/>
  <c r="AQ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AQ40"/>
  <c r="E41"/>
  <c r="G41"/>
  <c r="I41"/>
  <c r="K41"/>
  <c r="M41"/>
  <c r="O41"/>
  <c r="Q41"/>
  <c r="S41"/>
  <c r="U41"/>
  <c r="W41"/>
  <c r="Y41"/>
  <c r="AA41"/>
  <c r="AC41"/>
  <c r="AE41"/>
  <c r="AG41"/>
  <c r="AI41"/>
  <c r="AK41"/>
  <c r="AM41"/>
  <c r="AO41"/>
  <c r="AQ41"/>
  <c r="E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AQ42"/>
  <c r="E43"/>
  <c r="G43"/>
  <c r="I43"/>
  <c r="K43"/>
  <c r="M43"/>
  <c r="O43"/>
  <c r="Q43"/>
  <c r="S43"/>
  <c r="U43"/>
  <c r="W43"/>
  <c r="Y43"/>
  <c r="AA43"/>
  <c r="AC43"/>
  <c r="AE43"/>
  <c r="AG43"/>
  <c r="AI43"/>
  <c r="AK43"/>
  <c r="AM43"/>
  <c r="AO43"/>
  <c r="AQ43"/>
  <c r="E44"/>
  <c r="G44"/>
  <c r="I44"/>
  <c r="K44"/>
  <c r="M44"/>
  <c r="O44"/>
  <c r="Q44"/>
  <c r="S44"/>
  <c r="U44"/>
  <c r="W44"/>
  <c r="Y44"/>
  <c r="AA44"/>
  <c r="AC44"/>
  <c r="AE44"/>
  <c r="AG44"/>
  <c r="AI44"/>
  <c r="AK44"/>
  <c r="AM44"/>
  <c r="AO44"/>
  <c r="AQ44"/>
  <c r="E45"/>
  <c r="G45"/>
  <c r="I45"/>
  <c r="K45"/>
  <c r="M45"/>
  <c r="O45"/>
  <c r="Q45"/>
  <c r="S45"/>
  <c r="U45"/>
  <c r="W45"/>
  <c r="Y45"/>
  <c r="AA45"/>
  <c r="AC45"/>
  <c r="AE45"/>
  <c r="AG45"/>
  <c r="AI45"/>
  <c r="AK45"/>
  <c r="AM45"/>
  <c r="AO45"/>
  <c r="AQ45"/>
  <c r="E46"/>
  <c r="G46"/>
  <c r="I46"/>
  <c r="K46"/>
  <c r="M46"/>
  <c r="O46"/>
  <c r="Q46"/>
  <c r="S46"/>
  <c r="U46"/>
  <c r="W46"/>
  <c r="Y46"/>
  <c r="AA46"/>
  <c r="AC46"/>
  <c r="AE46"/>
  <c r="AG46"/>
  <c r="AI46"/>
  <c r="AK46"/>
  <c r="AM46"/>
  <c r="AO46"/>
  <c r="AQ46"/>
  <c r="E47"/>
  <c r="G47"/>
  <c r="I47"/>
  <c r="K47"/>
  <c r="M47"/>
  <c r="O47"/>
  <c r="Q47"/>
  <c r="S47"/>
  <c r="U47"/>
  <c r="W47"/>
  <c r="Y47"/>
  <c r="AA47"/>
  <c r="AC47"/>
  <c r="AE47"/>
  <c r="AG47"/>
  <c r="AI47"/>
  <c r="AK47"/>
  <c r="AM47"/>
  <c r="AO47"/>
  <c r="AQ47"/>
  <c r="E48"/>
  <c r="G48"/>
  <c r="I48"/>
  <c r="K48"/>
  <c r="M48"/>
  <c r="O48"/>
  <c r="Q48"/>
  <c r="S48"/>
  <c r="U48"/>
  <c r="W48"/>
  <c r="Y48"/>
  <c r="AA48"/>
  <c r="AC48"/>
  <c r="AE48"/>
  <c r="AG48"/>
  <c r="AI48"/>
  <c r="AK48"/>
  <c r="AM48"/>
  <c r="AO48"/>
  <c r="AQ48"/>
  <c r="E49"/>
  <c r="G49"/>
  <c r="I49"/>
  <c r="K49"/>
  <c r="M49"/>
  <c r="O49"/>
  <c r="Q49"/>
  <c r="S49"/>
  <c r="U49"/>
  <c r="W49"/>
  <c r="Y49"/>
  <c r="AA49"/>
  <c r="AC49"/>
  <c r="AE49"/>
  <c r="AG49"/>
  <c r="AI49"/>
  <c r="AK49"/>
  <c r="AM49"/>
  <c r="AO49"/>
  <c r="AQ49"/>
  <c r="E50"/>
  <c r="G50"/>
  <c r="I50"/>
  <c r="K50"/>
  <c r="M50"/>
  <c r="O50"/>
  <c r="Q50"/>
  <c r="S50"/>
  <c r="U50"/>
  <c r="W50"/>
  <c r="Y50"/>
  <c r="AA50"/>
  <c r="AC50"/>
  <c r="AE50"/>
  <c r="AG50"/>
  <c r="AI50"/>
  <c r="AK50"/>
  <c r="AM50"/>
  <c r="AO50"/>
  <c r="AQ50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AQ51"/>
  <c r="E52"/>
  <c r="G52"/>
  <c r="I52"/>
  <c r="K52"/>
  <c r="M52"/>
  <c r="O52"/>
  <c r="Q52"/>
  <c r="S52"/>
  <c r="U52"/>
  <c r="W52"/>
  <c r="Y52"/>
  <c r="AA52"/>
  <c r="AC52"/>
  <c r="AE52"/>
  <c r="AG52"/>
  <c r="AI52"/>
  <c r="AK52"/>
  <c r="AM52"/>
  <c r="AO52"/>
  <c r="AQ52"/>
  <c r="E53"/>
  <c r="G53"/>
  <c r="I53"/>
  <c r="K53"/>
  <c r="M53"/>
  <c r="O53"/>
  <c r="Q53"/>
  <c r="S53"/>
  <c r="U53"/>
  <c r="W53"/>
  <c r="Y53"/>
  <c r="AA53"/>
  <c r="AC53"/>
  <c r="AE53"/>
  <c r="AG53"/>
  <c r="AI53"/>
  <c r="AK53"/>
  <c r="AM53"/>
  <c r="AO53"/>
  <c r="AQ53"/>
  <c r="E54"/>
  <c r="G54"/>
  <c r="I54"/>
  <c r="K54"/>
  <c r="M54"/>
  <c r="O54"/>
  <c r="Q54"/>
  <c r="S54"/>
  <c r="U54"/>
  <c r="W54"/>
  <c r="Y54"/>
  <c r="AA54"/>
  <c r="AC54"/>
  <c r="AE54"/>
  <c r="AG54"/>
  <c r="AI54"/>
  <c r="AK54"/>
  <c r="AM54"/>
  <c r="AO54"/>
  <c r="AQ54"/>
  <c r="E55"/>
  <c r="G55"/>
  <c r="I55"/>
  <c r="K55"/>
  <c r="M55"/>
  <c r="O55"/>
  <c r="Q55"/>
  <c r="S55"/>
  <c r="U55"/>
  <c r="W55"/>
  <c r="Y55"/>
  <c r="AA55"/>
  <c r="AC55"/>
  <c r="AE55"/>
  <c r="AG55"/>
  <c r="AI55"/>
  <c r="AK55"/>
  <c r="AM55"/>
  <c r="AO55"/>
  <c r="AQ55"/>
  <c r="E56"/>
  <c r="G56"/>
  <c r="I56"/>
  <c r="K56"/>
  <c r="M56"/>
  <c r="O56"/>
  <c r="Q56"/>
  <c r="S56"/>
  <c r="U56"/>
  <c r="W56"/>
  <c r="Y56"/>
  <c r="AA56"/>
  <c r="AC56"/>
  <c r="AE56"/>
  <c r="AG56"/>
  <c r="AI56"/>
  <c r="AK56"/>
  <c r="AM56"/>
  <c r="AO56"/>
  <c r="AQ56"/>
  <c r="E57"/>
  <c r="G57"/>
  <c r="I57"/>
  <c r="K57"/>
  <c r="M57"/>
  <c r="O57"/>
  <c r="Q57"/>
  <c r="S57"/>
  <c r="U57"/>
  <c r="W57"/>
  <c r="Y57"/>
  <c r="AA57"/>
  <c r="AC57"/>
  <c r="AE57"/>
  <c r="AG57"/>
  <c r="AI57"/>
  <c r="AK57"/>
  <c r="AM57"/>
  <c r="AO57"/>
  <c r="AQ57"/>
  <c r="E58"/>
  <c r="G58"/>
  <c r="I58"/>
  <c r="K58"/>
  <c r="M58"/>
  <c r="O58"/>
  <c r="Q58"/>
  <c r="S58"/>
  <c r="U58"/>
  <c r="W58"/>
  <c r="Y58"/>
  <c r="AA58"/>
  <c r="AC58"/>
  <c r="AE58"/>
  <c r="AG58"/>
  <c r="AI58"/>
  <c r="AK58"/>
  <c r="AM58"/>
  <c r="AO58"/>
  <c r="AQ58"/>
  <c r="E59"/>
  <c r="G59"/>
  <c r="I59"/>
  <c r="K59"/>
  <c r="M59"/>
  <c r="O59"/>
  <c r="Q59"/>
  <c r="S59"/>
  <c r="U59"/>
  <c r="W59"/>
  <c r="Y59"/>
  <c r="AA59"/>
  <c r="AC59"/>
  <c r="AE59"/>
  <c r="AG59"/>
  <c r="AI59"/>
  <c r="AK59"/>
  <c r="AM59"/>
  <c r="AO59"/>
  <c r="AQ59"/>
  <c r="E60"/>
  <c r="G60"/>
  <c r="I60"/>
  <c r="K60"/>
  <c r="M60"/>
  <c r="O60"/>
  <c r="Q60"/>
  <c r="S60"/>
  <c r="U60"/>
  <c r="W60"/>
  <c r="Y60"/>
  <c r="AA60"/>
  <c r="AC60"/>
  <c r="AE60"/>
  <c r="AG60"/>
  <c r="AI60"/>
  <c r="AK60"/>
  <c r="AM60"/>
  <c r="AO60"/>
  <c r="AQ60"/>
  <c r="E61"/>
  <c r="G61"/>
  <c r="I61"/>
  <c r="K61"/>
  <c r="M61"/>
  <c r="O61"/>
  <c r="Q61"/>
  <c r="S61"/>
  <c r="U61"/>
  <c r="W61"/>
  <c r="Y61"/>
  <c r="AA61"/>
  <c r="AC61"/>
  <c r="AE61"/>
  <c r="AG61"/>
  <c r="AI61"/>
  <c r="AK61"/>
  <c r="AM61"/>
  <c r="AO61"/>
  <c r="AQ61"/>
  <c r="E62"/>
  <c r="G62"/>
  <c r="I62"/>
  <c r="K62"/>
  <c r="M62"/>
  <c r="O62"/>
  <c r="Q62"/>
  <c r="S62"/>
  <c r="U62"/>
  <c r="W62"/>
  <c r="Y62"/>
  <c r="AA62"/>
  <c r="AC62"/>
  <c r="AE62"/>
  <c r="AG62"/>
  <c r="AI62"/>
  <c r="AK62"/>
  <c r="AM62"/>
  <c r="AO62"/>
  <c r="AQ62"/>
  <c r="E63"/>
  <c r="G63"/>
  <c r="I63"/>
  <c r="K63"/>
  <c r="M63"/>
  <c r="O63"/>
  <c r="Q63"/>
  <c r="S63"/>
  <c r="U63"/>
  <c r="W63"/>
  <c r="Y63"/>
  <c r="AA63"/>
  <c r="AC63"/>
  <c r="AE63"/>
  <c r="AG63"/>
  <c r="AI63"/>
  <c r="AK63"/>
  <c r="AM63"/>
  <c r="AO63"/>
  <c r="AQ63"/>
  <c r="E64"/>
  <c r="G64"/>
  <c r="I64"/>
  <c r="K64"/>
  <c r="M64"/>
  <c r="O64"/>
  <c r="Q64"/>
  <c r="S64"/>
  <c r="U64"/>
  <c r="W64"/>
  <c r="Y64"/>
  <c r="AA64"/>
  <c r="AC64"/>
  <c r="AE64"/>
  <c r="AG64"/>
  <c r="AI64"/>
  <c r="AK64"/>
  <c r="AM64"/>
  <c r="AO64"/>
  <c r="AQ64"/>
  <c r="E65"/>
  <c r="E76" s="1"/>
  <c r="G65"/>
  <c r="I65"/>
  <c r="I76" s="1"/>
  <c r="K65"/>
  <c r="M65"/>
  <c r="M76" s="1"/>
  <c r="O65"/>
  <c r="O76" s="1"/>
  <c r="Q65"/>
  <c r="Q76" s="1"/>
  <c r="S65"/>
  <c r="S76" s="1"/>
  <c r="U65"/>
  <c r="U76" s="1"/>
  <c r="W65"/>
  <c r="W76" s="1"/>
  <c r="Y65"/>
  <c r="Y76" s="1"/>
  <c r="AA65"/>
  <c r="AA76" s="1"/>
  <c r="AC65"/>
  <c r="AC76" s="1"/>
  <c r="AE65"/>
  <c r="AG65"/>
  <c r="AI65"/>
  <c r="AK65"/>
  <c r="AM65"/>
  <c r="AO65"/>
  <c r="AQ65"/>
  <c r="E66"/>
  <c r="G66"/>
  <c r="I66"/>
  <c r="K66"/>
  <c r="M66"/>
  <c r="O66"/>
  <c r="Q66"/>
  <c r="S66"/>
  <c r="U66"/>
  <c r="W66"/>
  <c r="Y66"/>
  <c r="AA66"/>
  <c r="AC66"/>
  <c r="AE66"/>
  <c r="AG66"/>
  <c r="AI66"/>
  <c r="AK66"/>
  <c r="AM66"/>
  <c r="AO66"/>
  <c r="AQ66"/>
  <c r="E67"/>
  <c r="G67"/>
  <c r="I67"/>
  <c r="K67"/>
  <c r="M67"/>
  <c r="O67"/>
  <c r="Q67"/>
  <c r="S67"/>
  <c r="U67"/>
  <c r="W67"/>
  <c r="Y67"/>
  <c r="AA67"/>
  <c r="AC67"/>
  <c r="AE67"/>
  <c r="AG67"/>
  <c r="AI67"/>
  <c r="AK67"/>
  <c r="AM67"/>
  <c r="AO67"/>
  <c r="AQ67"/>
  <c r="E68"/>
  <c r="G68"/>
  <c r="I68"/>
  <c r="K68"/>
  <c r="M68"/>
  <c r="O68"/>
  <c r="Q68"/>
  <c r="S68"/>
  <c r="U68"/>
  <c r="W68"/>
  <c r="Y68"/>
  <c r="AA68"/>
  <c r="AC68"/>
  <c r="AE68"/>
  <c r="AG68"/>
  <c r="AI68"/>
  <c r="AK68"/>
  <c r="AM68"/>
  <c r="AO68"/>
  <c r="AQ68"/>
  <c r="E69"/>
  <c r="G69"/>
  <c r="I69"/>
  <c r="K69"/>
  <c r="M69"/>
  <c r="O69"/>
  <c r="Q69"/>
  <c r="S69"/>
  <c r="U69"/>
  <c r="W69"/>
  <c r="Y69"/>
  <c r="AA69"/>
  <c r="AC69"/>
  <c r="AE69"/>
  <c r="AG69"/>
  <c r="AI69"/>
  <c r="AK69"/>
  <c r="AM69"/>
  <c r="AO69"/>
  <c r="AQ69"/>
  <c r="E70"/>
  <c r="G70"/>
  <c r="I70"/>
  <c r="K70"/>
  <c r="M70"/>
  <c r="O70"/>
  <c r="Q70"/>
  <c r="S70"/>
  <c r="U70"/>
  <c r="W70"/>
  <c r="Y70"/>
  <c r="AA70"/>
  <c r="AC70"/>
  <c r="AE70"/>
  <c r="AG70"/>
  <c r="AI70"/>
  <c r="AK70"/>
  <c r="AM70"/>
  <c r="AO70"/>
  <c r="AQ70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56"/>
  <c r="C58"/>
  <c r="C60"/>
  <c r="C62"/>
  <c r="C64"/>
  <c r="C66"/>
  <c r="C68"/>
  <c r="C70"/>
  <c r="D12" i="6"/>
  <c r="F12"/>
  <c r="H12"/>
  <c r="J12"/>
  <c r="L12"/>
  <c r="N12"/>
  <c r="P12"/>
  <c r="R12"/>
  <c r="T12"/>
  <c r="V12"/>
  <c r="X12"/>
  <c r="Z12"/>
  <c r="AB12"/>
  <c r="AD12"/>
  <c r="AF12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D79" s="1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D20" i="47" s="1"/>
  <c r="F17" i="6"/>
  <c r="F20" i="47" s="1"/>
  <c r="H17" i="6"/>
  <c r="H20" i="47" s="1"/>
  <c r="J17" i="6"/>
  <c r="J20" i="47" s="1"/>
  <c r="L17" i="6"/>
  <c r="L20" i="47" s="1"/>
  <c r="N17" i="6"/>
  <c r="N20" i="47" s="1"/>
  <c r="P17" i="6"/>
  <c r="P20" i="47" s="1"/>
  <c r="R17" i="6"/>
  <c r="R20" i="47" s="1"/>
  <c r="T17" i="6"/>
  <c r="T20" i="47" s="1"/>
  <c r="V17" i="6"/>
  <c r="V20" i="47" s="1"/>
  <c r="X17" i="6"/>
  <c r="X20" i="47" s="1"/>
  <c r="Z17" i="6"/>
  <c r="Z20" i="47" s="1"/>
  <c r="AB17" i="6"/>
  <c r="AB20" i="47" s="1"/>
  <c r="AD17" i="6"/>
  <c r="AD20" i="47" s="1"/>
  <c r="AF17" i="6"/>
  <c r="AF20" i="47" s="1"/>
  <c r="AH17" i="6"/>
  <c r="AH20" i="47" s="1"/>
  <c r="AJ17" i="6"/>
  <c r="AJ20" i="47" s="1"/>
  <c r="AL17" i="6"/>
  <c r="AL20" i="47" s="1"/>
  <c r="AN17" i="6"/>
  <c r="AN20" i="47" s="1"/>
  <c r="AP17" i="6"/>
  <c r="AP20" i="47" s="1"/>
  <c r="D18" i="6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AL22"/>
  <c r="AN22"/>
  <c r="AP22"/>
  <c r="D23"/>
  <c r="F23"/>
  <c r="H23"/>
  <c r="J23"/>
  <c r="L23"/>
  <c r="N23"/>
  <c r="P23"/>
  <c r="R23"/>
  <c r="T23"/>
  <c r="V23"/>
  <c r="X23"/>
  <c r="Z23"/>
  <c r="AB23"/>
  <c r="AD23"/>
  <c r="AF23"/>
  <c r="AH23"/>
  <c r="AJ23"/>
  <c r="AL23"/>
  <c r="AN23"/>
  <c r="AP23"/>
  <c r="D24"/>
  <c r="F24"/>
  <c r="H24"/>
  <c r="J24"/>
  <c r="L24"/>
  <c r="N24"/>
  <c r="P24"/>
  <c r="R24"/>
  <c r="T24"/>
  <c r="V24"/>
  <c r="X24"/>
  <c r="Z24"/>
  <c r="AB24"/>
  <c r="AD24"/>
  <c r="AF24"/>
  <c r="AH24"/>
  <c r="AJ24"/>
  <c r="AL24"/>
  <c r="AN24"/>
  <c r="AP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D26"/>
  <c r="F26"/>
  <c r="H26"/>
  <c r="J26"/>
  <c r="L26"/>
  <c r="N26"/>
  <c r="P26"/>
  <c r="R26"/>
  <c r="T26"/>
  <c r="V26"/>
  <c r="X26"/>
  <c r="Z26"/>
  <c r="AB26"/>
  <c r="AD26"/>
  <c r="AF26"/>
  <c r="AH26"/>
  <c r="AJ26"/>
  <c r="AL26"/>
  <c r="AN26"/>
  <c r="AP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D28"/>
  <c r="F28"/>
  <c r="H28"/>
  <c r="J28"/>
  <c r="L28"/>
  <c r="N28"/>
  <c r="P28"/>
  <c r="R28"/>
  <c r="T28"/>
  <c r="V28"/>
  <c r="X28"/>
  <c r="Z28"/>
  <c r="AH37" i="7"/>
  <c r="AP37"/>
  <c r="J38"/>
  <c r="P38"/>
  <c r="T38"/>
  <c r="X38"/>
  <c r="AB38"/>
  <c r="AF38"/>
  <c r="AJ38"/>
  <c r="AN38"/>
  <c r="D39"/>
  <c r="H39"/>
  <c r="L39"/>
  <c r="P39"/>
  <c r="T39"/>
  <c r="X39"/>
  <c r="AB39"/>
  <c r="AF39"/>
  <c r="AJ39"/>
  <c r="AN39"/>
  <c r="D40"/>
  <c r="H40"/>
  <c r="L40"/>
  <c r="P40"/>
  <c r="T40"/>
  <c r="X40"/>
  <c r="AB40"/>
  <c r="AF40"/>
  <c r="AJ40"/>
  <c r="AN40"/>
  <c r="D41"/>
  <c r="H41"/>
  <c r="L41"/>
  <c r="P41"/>
  <c r="T41"/>
  <c r="X41"/>
  <c r="AB41"/>
  <c r="AF41"/>
  <c r="AJ41"/>
  <c r="AN41"/>
  <c r="D42"/>
  <c r="H42"/>
  <c r="L42"/>
  <c r="P42"/>
  <c r="T42"/>
  <c r="X42"/>
  <c r="AB42"/>
  <c r="AF42"/>
  <c r="AJ42"/>
  <c r="AN42"/>
  <c r="D43"/>
  <c r="H43"/>
  <c r="L43"/>
  <c r="P43"/>
  <c r="T43"/>
  <c r="X43"/>
  <c r="AB43"/>
  <c r="AF43"/>
  <c r="AJ43"/>
  <c r="AN43"/>
  <c r="D44"/>
  <c r="H44"/>
  <c r="L44"/>
  <c r="P44"/>
  <c r="T44"/>
  <c r="X44"/>
  <c r="AB44"/>
  <c r="AF44"/>
  <c r="AJ44"/>
  <c r="AN44"/>
  <c r="D45"/>
  <c r="H45"/>
  <c r="L45"/>
  <c r="P45"/>
  <c r="T45"/>
  <c r="X45"/>
  <c r="AB45"/>
  <c r="AF45"/>
  <c r="AJ45"/>
  <c r="AN45"/>
  <c r="D46"/>
  <c r="H46"/>
  <c r="L46"/>
  <c r="P46"/>
  <c r="T46"/>
  <c r="X46"/>
  <c r="AB46"/>
  <c r="AF46"/>
  <c r="AJ46"/>
  <c r="AN46"/>
  <c r="D47"/>
  <c r="H47"/>
  <c r="L47"/>
  <c r="P47"/>
  <c r="T47"/>
  <c r="X47"/>
  <c r="AB47"/>
  <c r="AF47"/>
  <c r="AJ47"/>
  <c r="AN47"/>
  <c r="D48"/>
  <c r="H48"/>
  <c r="L48"/>
  <c r="P48"/>
  <c r="T48"/>
  <c r="X48"/>
  <c r="AB48"/>
  <c r="AF48"/>
  <c r="AJ48"/>
  <c r="AN48"/>
  <c r="D49"/>
  <c r="H49"/>
  <c r="L49"/>
  <c r="P49"/>
  <c r="T49"/>
  <c r="X49"/>
  <c r="AB49"/>
  <c r="AF49"/>
  <c r="AJ49"/>
  <c r="AN49"/>
  <c r="D50"/>
  <c r="H50"/>
  <c r="L50"/>
  <c r="P50"/>
  <c r="T50"/>
  <c r="X50"/>
  <c r="AB50"/>
  <c r="AF50"/>
  <c r="AJ50"/>
  <c r="AN50"/>
  <c r="D51"/>
  <c r="H51"/>
  <c r="L51"/>
  <c r="P51"/>
  <c r="T51"/>
  <c r="X51"/>
  <c r="AB51"/>
  <c r="AF51"/>
  <c r="AJ51"/>
  <c r="AN51"/>
  <c r="D52"/>
  <c r="H52"/>
  <c r="L52"/>
  <c r="P52"/>
  <c r="T52"/>
  <c r="X52"/>
  <c r="AB52"/>
  <c r="AF52"/>
  <c r="AJ52"/>
  <c r="AN52"/>
  <c r="D53"/>
  <c r="H53"/>
  <c r="L53"/>
  <c r="P53"/>
  <c r="T53"/>
  <c r="X53"/>
  <c r="AB53"/>
  <c r="AF53"/>
  <c r="AJ53"/>
  <c r="AN53"/>
  <c r="D54"/>
  <c r="H54"/>
  <c r="L54"/>
  <c r="P54"/>
  <c r="T54"/>
  <c r="X54"/>
  <c r="AB54"/>
  <c r="AF54"/>
  <c r="AJ54"/>
  <c r="AN54"/>
  <c r="D55"/>
  <c r="H55"/>
  <c r="L55"/>
  <c r="P55"/>
  <c r="T55"/>
  <c r="X55"/>
  <c r="AB55"/>
  <c r="AF55"/>
  <c r="AJ55"/>
  <c r="AN55"/>
  <c r="D56"/>
  <c r="H56"/>
  <c r="L56"/>
  <c r="P56"/>
  <c r="T56"/>
  <c r="X56"/>
  <c r="AB56"/>
  <c r="AF56"/>
  <c r="AJ56"/>
  <c r="AN56"/>
  <c r="D57"/>
  <c r="H57"/>
  <c r="L57"/>
  <c r="P57"/>
  <c r="T57"/>
  <c r="X57"/>
  <c r="AB57"/>
  <c r="AF57"/>
  <c r="AJ57"/>
  <c r="AN57"/>
  <c r="D58"/>
  <c r="H58"/>
  <c r="L58"/>
  <c r="P58"/>
  <c r="T58"/>
  <c r="X58"/>
  <c r="AB58"/>
  <c r="AF58"/>
  <c r="AJ58"/>
  <c r="AN58"/>
  <c r="D59"/>
  <c r="H59"/>
  <c r="L59"/>
  <c r="P59"/>
  <c r="T59"/>
  <c r="X59"/>
  <c r="AB59"/>
  <c r="AF59"/>
  <c r="AJ59"/>
  <c r="AN59"/>
  <c r="D60"/>
  <c r="H60"/>
  <c r="L60"/>
  <c r="P60"/>
  <c r="T60"/>
  <c r="X60"/>
  <c r="AB60"/>
  <c r="AF60"/>
  <c r="AJ60"/>
  <c r="AN60"/>
  <c r="D61"/>
  <c r="H61"/>
  <c r="L61"/>
  <c r="P61"/>
  <c r="T61"/>
  <c r="X61"/>
  <c r="AB61"/>
  <c r="AF61"/>
  <c r="AJ61"/>
  <c r="AN61"/>
  <c r="D62"/>
  <c r="H62"/>
  <c r="L62"/>
  <c r="P62"/>
  <c r="T62"/>
  <c r="X62"/>
  <c r="AB62"/>
  <c r="AF62"/>
  <c r="AJ62"/>
  <c r="AN62"/>
  <c r="D63"/>
  <c r="H63"/>
  <c r="L63"/>
  <c r="P63"/>
  <c r="T63"/>
  <c r="X63"/>
  <c r="AB63"/>
  <c r="AF63"/>
  <c r="AJ63"/>
  <c r="AN63"/>
  <c r="D64"/>
  <c r="H64"/>
  <c r="L64"/>
  <c r="P64"/>
  <c r="T64"/>
  <c r="X64"/>
  <c r="AB64"/>
  <c r="AF64"/>
  <c r="AJ64"/>
  <c r="AN64"/>
  <c r="D65"/>
  <c r="D76" s="1"/>
  <c r="H65"/>
  <c r="L65"/>
  <c r="L76" s="1"/>
  <c r="P65"/>
  <c r="P76" s="1"/>
  <c r="T65"/>
  <c r="T76" s="1"/>
  <c r="X65"/>
  <c r="X76" s="1"/>
  <c r="AB65"/>
  <c r="AB76" s="1"/>
  <c r="AF65"/>
  <c r="AJ65"/>
  <c r="AN65"/>
  <c r="D66"/>
  <c r="H66"/>
  <c r="L66"/>
  <c r="P66"/>
  <c r="T66"/>
  <c r="X66"/>
  <c r="AB66"/>
  <c r="AF66"/>
  <c r="AJ66"/>
  <c r="AN66"/>
  <c r="D67"/>
  <c r="H67"/>
  <c r="L67"/>
  <c r="P67"/>
  <c r="T67"/>
  <c r="X67"/>
  <c r="AB67"/>
  <c r="AF67"/>
  <c r="AJ67"/>
  <c r="AN67"/>
  <c r="D68"/>
  <c r="H68"/>
  <c r="L68"/>
  <c r="P68"/>
  <c r="T68"/>
  <c r="X68"/>
  <c r="AB68"/>
  <c r="AF68"/>
  <c r="AJ68"/>
  <c r="AN68"/>
  <c r="D69"/>
  <c r="H69"/>
  <c r="L69"/>
  <c r="P69"/>
  <c r="T69"/>
  <c r="X69"/>
  <c r="AB69"/>
  <c r="AF69"/>
  <c r="AJ69"/>
  <c r="AN69"/>
  <c r="D70"/>
  <c r="H70"/>
  <c r="L70"/>
  <c r="P70"/>
  <c r="T70"/>
  <c r="X70"/>
  <c r="AB70"/>
  <c r="AF70"/>
  <c r="AJ70"/>
  <c r="AN70"/>
  <c r="C13"/>
  <c r="C17"/>
  <c r="C21"/>
  <c r="C25"/>
  <c r="C29"/>
  <c r="C33"/>
  <c r="C37"/>
  <c r="C41"/>
  <c r="C45"/>
  <c r="C49"/>
  <c r="C53"/>
  <c r="C57"/>
  <c r="C61"/>
  <c r="C65"/>
  <c r="C76" s="1"/>
  <c r="C69"/>
  <c r="G12" i="6"/>
  <c r="K12"/>
  <c r="O12"/>
  <c r="S12"/>
  <c r="W12"/>
  <c r="AA12"/>
  <c r="AE12"/>
  <c r="AI12"/>
  <c r="AM12"/>
  <c r="AQ12"/>
  <c r="G13"/>
  <c r="K13"/>
  <c r="O13"/>
  <c r="S13"/>
  <c r="W13"/>
  <c r="AA13"/>
  <c r="AE13"/>
  <c r="AI13"/>
  <c r="AM13"/>
  <c r="AQ13"/>
  <c r="G14"/>
  <c r="K14"/>
  <c r="O14"/>
  <c r="S14"/>
  <c r="W14"/>
  <c r="AA14"/>
  <c r="AE14"/>
  <c r="AI14"/>
  <c r="AM14"/>
  <c r="AQ14"/>
  <c r="G15"/>
  <c r="K15"/>
  <c r="O15"/>
  <c r="S15"/>
  <c r="W15"/>
  <c r="AA15"/>
  <c r="AE15"/>
  <c r="AI15"/>
  <c r="AM15"/>
  <c r="AQ15"/>
  <c r="G16"/>
  <c r="K16"/>
  <c r="O16"/>
  <c r="S16"/>
  <c r="W16"/>
  <c r="AA16"/>
  <c r="AE16"/>
  <c r="AI16"/>
  <c r="AM16"/>
  <c r="AQ16"/>
  <c r="G17"/>
  <c r="G20" i="47" s="1"/>
  <c r="K17" i="6"/>
  <c r="K20" i="47" s="1"/>
  <c r="O17" i="6"/>
  <c r="O20" i="47" s="1"/>
  <c r="S17" i="6"/>
  <c r="S20" i="47" s="1"/>
  <c r="W17" i="6"/>
  <c r="W20" i="47" s="1"/>
  <c r="AA17" i="6"/>
  <c r="AA20" i="47" s="1"/>
  <c r="AE17" i="6"/>
  <c r="AE20" i="47" s="1"/>
  <c r="AI17" i="6"/>
  <c r="AI20" i="47" s="1"/>
  <c r="AM17" i="6"/>
  <c r="AM20" i="47" s="1"/>
  <c r="AQ17" i="6"/>
  <c r="AQ20" i="47" s="1"/>
  <c r="G18" i="6"/>
  <c r="K18"/>
  <c r="O18"/>
  <c r="S18"/>
  <c r="W18"/>
  <c r="AA18"/>
  <c r="AE18"/>
  <c r="AI18"/>
  <c r="AM18"/>
  <c r="AQ18"/>
  <c r="G19"/>
  <c r="K19"/>
  <c r="O19"/>
  <c r="S19"/>
  <c r="W19"/>
  <c r="AA19"/>
  <c r="AE19"/>
  <c r="AI19"/>
  <c r="AM19"/>
  <c r="AQ19"/>
  <c r="G20"/>
  <c r="K20"/>
  <c r="O20"/>
  <c r="S20"/>
  <c r="W20"/>
  <c r="AA20"/>
  <c r="AE20"/>
  <c r="AI20"/>
  <c r="AM20"/>
  <c r="AQ20"/>
  <c r="G21"/>
  <c r="K21"/>
  <c r="O21"/>
  <c r="S21"/>
  <c r="W21"/>
  <c r="AA21"/>
  <c r="AE21"/>
  <c r="AI21"/>
  <c r="AM21"/>
  <c r="AQ21"/>
  <c r="G22"/>
  <c r="K22"/>
  <c r="O22"/>
  <c r="S22"/>
  <c r="W22"/>
  <c r="AA22"/>
  <c r="AE22"/>
  <c r="AI22"/>
  <c r="AM22"/>
  <c r="AQ22"/>
  <c r="G23"/>
  <c r="K23"/>
  <c r="O23"/>
  <c r="S23"/>
  <c r="W23"/>
  <c r="AA23"/>
  <c r="AE23"/>
  <c r="AI23"/>
  <c r="AM23"/>
  <c r="AQ23"/>
  <c r="G24"/>
  <c r="K24"/>
  <c r="O24"/>
  <c r="S24"/>
  <c r="W24"/>
  <c r="AA24"/>
  <c r="AE24"/>
  <c r="AI24"/>
  <c r="AM24"/>
  <c r="AQ24"/>
  <c r="G25"/>
  <c r="K25"/>
  <c r="O25"/>
  <c r="S25"/>
  <c r="W25"/>
  <c r="AA25"/>
  <c r="AE25"/>
  <c r="AI25"/>
  <c r="AM25"/>
  <c r="AQ25"/>
  <c r="G26"/>
  <c r="K26"/>
  <c r="O26"/>
  <c r="S26"/>
  <c r="W26"/>
  <c r="AA26"/>
  <c r="AE26"/>
  <c r="AI26"/>
  <c r="AM26"/>
  <c r="AQ26"/>
  <c r="G27"/>
  <c r="K27"/>
  <c r="O27"/>
  <c r="S27"/>
  <c r="W27"/>
  <c r="AA27"/>
  <c r="AE27"/>
  <c r="AI27"/>
  <c r="AM27"/>
  <c r="AQ27"/>
  <c r="G28"/>
  <c r="K28"/>
  <c r="O28"/>
  <c r="S28"/>
  <c r="W28"/>
  <c r="AA28"/>
  <c r="AC28"/>
  <c r="AE28"/>
  <c r="AG28"/>
  <c r="AI28"/>
  <c r="AK28"/>
  <c r="AM28"/>
  <c r="AO28"/>
  <c r="AQ28"/>
  <c r="E29"/>
  <c r="G29"/>
  <c r="I29"/>
  <c r="K29"/>
  <c r="M29"/>
  <c r="O29"/>
  <c r="Q29"/>
  <c r="S29"/>
  <c r="U29"/>
  <c r="W29"/>
  <c r="Y29"/>
  <c r="AA29"/>
  <c r="AC29"/>
  <c r="AE29"/>
  <c r="AG29"/>
  <c r="AI29"/>
  <c r="AK29"/>
  <c r="AM29"/>
  <c r="AO29"/>
  <c r="AQ29"/>
  <c r="E30"/>
  <c r="G30"/>
  <c r="I30"/>
  <c r="K30"/>
  <c r="M30"/>
  <c r="O30"/>
  <c r="Q30"/>
  <c r="S30"/>
  <c r="U30"/>
  <c r="W30"/>
  <c r="Y30"/>
  <c r="AA30"/>
  <c r="AC30"/>
  <c r="AE30"/>
  <c r="AG30"/>
  <c r="AI30"/>
  <c r="AK30"/>
  <c r="AM30"/>
  <c r="AO30"/>
  <c r="AQ30"/>
  <c r="E31"/>
  <c r="G31"/>
  <c r="I31"/>
  <c r="K31"/>
  <c r="M31"/>
  <c r="O31"/>
  <c r="Q31"/>
  <c r="S31"/>
  <c r="U31"/>
  <c r="W31"/>
  <c r="Y31"/>
  <c r="AA31"/>
  <c r="AC31"/>
  <c r="AE31"/>
  <c r="AG31"/>
  <c r="AI31"/>
  <c r="AK31"/>
  <c r="AM31"/>
  <c r="AO31"/>
  <c r="AQ31"/>
  <c r="E32"/>
  <c r="G32"/>
  <c r="I32"/>
  <c r="K32"/>
  <c r="M32"/>
  <c r="O32"/>
  <c r="Q32"/>
  <c r="S32"/>
  <c r="U32"/>
  <c r="W32"/>
  <c r="Y32"/>
  <c r="AA32"/>
  <c r="AC32"/>
  <c r="AE32"/>
  <c r="AG32"/>
  <c r="AI32"/>
  <c r="AK32"/>
  <c r="AM32"/>
  <c r="AO32"/>
  <c r="AQ32"/>
  <c r="E33"/>
  <c r="G33"/>
  <c r="I33"/>
  <c r="K33"/>
  <c r="M33"/>
  <c r="O33"/>
  <c r="Q33"/>
  <c r="S33"/>
  <c r="U33"/>
  <c r="W33"/>
  <c r="Y33"/>
  <c r="AA33"/>
  <c r="AC33"/>
  <c r="AE33"/>
  <c r="AG33"/>
  <c r="AI33"/>
  <c r="AK33"/>
  <c r="AM33"/>
  <c r="AO33"/>
  <c r="AQ33"/>
  <c r="E34"/>
  <c r="G34"/>
  <c r="I34"/>
  <c r="K34"/>
  <c r="M34"/>
  <c r="O34"/>
  <c r="Q34"/>
  <c r="S34"/>
  <c r="U34"/>
  <c r="W34"/>
  <c r="Y34"/>
  <c r="AA34"/>
  <c r="AC34"/>
  <c r="AE34"/>
  <c r="AG34"/>
  <c r="AI34"/>
  <c r="AK34"/>
  <c r="AM34"/>
  <c r="AO34"/>
  <c r="AQ34"/>
  <c r="E35"/>
  <c r="G35"/>
  <c r="I35"/>
  <c r="K35"/>
  <c r="M35"/>
  <c r="O35"/>
  <c r="Q35"/>
  <c r="S35"/>
  <c r="U35"/>
  <c r="W35"/>
  <c r="Y35"/>
  <c r="AA35"/>
  <c r="AC35"/>
  <c r="AE35"/>
  <c r="AG35"/>
  <c r="AI35"/>
  <c r="AK35"/>
  <c r="AM35"/>
  <c r="AO35"/>
  <c r="AQ35"/>
  <c r="E36"/>
  <c r="G36"/>
  <c r="I36"/>
  <c r="K36"/>
  <c r="M36"/>
  <c r="O36"/>
  <c r="Q36"/>
  <c r="S36"/>
  <c r="U36"/>
  <c r="W36"/>
  <c r="Y36"/>
  <c r="AA36"/>
  <c r="AC36"/>
  <c r="AE36"/>
  <c r="AG36"/>
  <c r="AI36"/>
  <c r="AK36"/>
  <c r="AM36"/>
  <c r="AO36"/>
  <c r="AQ36"/>
  <c r="E37"/>
  <c r="G37"/>
  <c r="I37"/>
  <c r="K37"/>
  <c r="M37"/>
  <c r="O37"/>
  <c r="Q37"/>
  <c r="S37"/>
  <c r="U37"/>
  <c r="W37"/>
  <c r="Y37"/>
  <c r="AA37"/>
  <c r="AC37"/>
  <c r="AE37"/>
  <c r="AG37"/>
  <c r="AI37"/>
  <c r="AK37"/>
  <c r="AM37"/>
  <c r="AO37"/>
  <c r="AQ37"/>
  <c r="E38"/>
  <c r="G38"/>
  <c r="I38"/>
  <c r="K38"/>
  <c r="M38"/>
  <c r="O38"/>
  <c r="Q38"/>
  <c r="S38"/>
  <c r="U38"/>
  <c r="W38"/>
  <c r="Y38"/>
  <c r="AA38"/>
  <c r="AC38"/>
  <c r="AE38"/>
  <c r="AG38"/>
  <c r="AI38"/>
  <c r="AK38"/>
  <c r="AM38"/>
  <c r="AO38"/>
  <c r="AQ38"/>
  <c r="E39"/>
  <c r="G39"/>
  <c r="I39"/>
  <c r="K39"/>
  <c r="M39"/>
  <c r="O39"/>
  <c r="Q39"/>
  <c r="S39"/>
  <c r="U39"/>
  <c r="W39"/>
  <c r="Y39"/>
  <c r="AA39"/>
  <c r="AC39"/>
  <c r="AE39"/>
  <c r="AG39"/>
  <c r="AI39"/>
  <c r="AK39"/>
  <c r="AM39"/>
  <c r="AO39"/>
  <c r="AQ39"/>
  <c r="E40"/>
  <c r="G40"/>
  <c r="I40"/>
  <c r="K40"/>
  <c r="M40"/>
  <c r="O40"/>
  <c r="Q40"/>
  <c r="S40"/>
  <c r="U40"/>
  <c r="W40"/>
  <c r="Y40"/>
  <c r="AA40"/>
  <c r="AC40"/>
  <c r="AE40"/>
  <c r="AG40"/>
  <c r="AI40"/>
  <c r="AK40"/>
  <c r="AM40"/>
  <c r="AO40"/>
  <c r="AQ40"/>
  <c r="E41"/>
  <c r="G41"/>
  <c r="I41"/>
  <c r="K41"/>
  <c r="M41"/>
  <c r="O41"/>
  <c r="Q41"/>
  <c r="S41"/>
  <c r="U41"/>
  <c r="W41"/>
  <c r="Y41"/>
  <c r="AA41"/>
  <c r="AC41"/>
  <c r="AE41"/>
  <c r="AG41"/>
  <c r="AI41"/>
  <c r="AK41"/>
  <c r="AM41"/>
  <c r="AO41"/>
  <c r="AQ41"/>
  <c r="E42"/>
  <c r="G42"/>
  <c r="I42"/>
  <c r="K42"/>
  <c r="M42"/>
  <c r="O42"/>
  <c r="Q42"/>
  <c r="S42"/>
  <c r="U42"/>
  <c r="W42"/>
  <c r="Y42"/>
  <c r="AA42"/>
  <c r="AC42"/>
  <c r="AE42"/>
  <c r="AG42"/>
  <c r="AI42"/>
  <c r="AK42"/>
  <c r="AM42"/>
  <c r="AO42"/>
  <c r="AQ42"/>
  <c r="E43"/>
  <c r="G43"/>
  <c r="I43"/>
  <c r="K43"/>
  <c r="M43"/>
  <c r="O43"/>
  <c r="Q43"/>
  <c r="S43"/>
  <c r="U43"/>
  <c r="W43"/>
  <c r="Y43"/>
  <c r="AA43"/>
  <c r="AC43"/>
  <c r="AE43"/>
  <c r="AG43"/>
  <c r="AI43"/>
  <c r="AK43"/>
  <c r="AM43"/>
  <c r="AO43"/>
  <c r="AQ43"/>
  <c r="E44"/>
  <c r="G44"/>
  <c r="I44"/>
  <c r="K44"/>
  <c r="M44"/>
  <c r="O44"/>
  <c r="Q44"/>
  <c r="S44"/>
  <c r="U44"/>
  <c r="W44"/>
  <c r="Y44"/>
  <c r="AA44"/>
  <c r="AC44"/>
  <c r="AE44"/>
  <c r="AG44"/>
  <c r="AI44"/>
  <c r="AK44"/>
  <c r="AM44"/>
  <c r="AO44"/>
  <c r="AQ44"/>
  <c r="E45"/>
  <c r="G45"/>
  <c r="I45"/>
  <c r="K45"/>
  <c r="M45"/>
  <c r="O45"/>
  <c r="Q45"/>
  <c r="S45"/>
  <c r="U45"/>
  <c r="W45"/>
  <c r="Y45"/>
  <c r="AA45"/>
  <c r="AC45"/>
  <c r="AE45"/>
  <c r="AG45"/>
  <c r="AI45"/>
  <c r="AK45"/>
  <c r="AM45"/>
  <c r="AO45"/>
  <c r="AQ45"/>
  <c r="E46"/>
  <c r="G46"/>
  <c r="I46"/>
  <c r="K46"/>
  <c r="M46"/>
  <c r="O46"/>
  <c r="Q46"/>
  <c r="S46"/>
  <c r="U46"/>
  <c r="W46"/>
  <c r="Y46"/>
  <c r="AA46"/>
  <c r="AC46"/>
  <c r="AE46"/>
  <c r="AG46"/>
  <c r="AI46"/>
  <c r="AK46"/>
  <c r="AM46"/>
  <c r="AO46"/>
  <c r="AQ46"/>
  <c r="E47"/>
  <c r="G47"/>
  <c r="I47"/>
  <c r="K47"/>
  <c r="M47"/>
  <c r="O47"/>
  <c r="Q47"/>
  <c r="S47"/>
  <c r="U47"/>
  <c r="W47"/>
  <c r="Y47"/>
  <c r="AA47"/>
  <c r="AC47"/>
  <c r="AE47"/>
  <c r="AG47"/>
  <c r="AI47"/>
  <c r="AK47"/>
  <c r="AM47"/>
  <c r="AO47"/>
  <c r="AQ47"/>
  <c r="E48"/>
  <c r="G48"/>
  <c r="I48"/>
  <c r="K48"/>
  <c r="M48"/>
  <c r="O48"/>
  <c r="Q48"/>
  <c r="S48"/>
  <c r="U48"/>
  <c r="W48"/>
  <c r="Y48"/>
  <c r="AA48"/>
  <c r="AC48"/>
  <c r="AE48"/>
  <c r="AG48"/>
  <c r="AI48"/>
  <c r="AK48"/>
  <c r="AM48"/>
  <c r="AO48"/>
  <c r="AQ48"/>
  <c r="E49"/>
  <c r="G49"/>
  <c r="I49"/>
  <c r="K49"/>
  <c r="M49"/>
  <c r="O49"/>
  <c r="Q49"/>
  <c r="S49"/>
  <c r="U49"/>
  <c r="W49"/>
  <c r="Y49"/>
  <c r="AA49"/>
  <c r="AC49"/>
  <c r="AE49"/>
  <c r="AG49"/>
  <c r="AI49"/>
  <c r="AK49"/>
  <c r="AM49"/>
  <c r="AO49"/>
  <c r="AQ49"/>
  <c r="E50"/>
  <c r="G50"/>
  <c r="I50"/>
  <c r="K50"/>
  <c r="M50"/>
  <c r="O50"/>
  <c r="Q50"/>
  <c r="S50"/>
  <c r="U50"/>
  <c r="W50"/>
  <c r="Y50"/>
  <c r="AA50"/>
  <c r="AC50"/>
  <c r="AE50"/>
  <c r="AG50"/>
  <c r="AI50"/>
  <c r="AK50"/>
  <c r="AM50"/>
  <c r="AO50"/>
  <c r="AQ50"/>
  <c r="E51"/>
  <c r="G51"/>
  <c r="I51"/>
  <c r="K51"/>
  <c r="M51"/>
  <c r="O51"/>
  <c r="Q51"/>
  <c r="S51"/>
  <c r="U51"/>
  <c r="W51"/>
  <c r="Y51"/>
  <c r="AA51"/>
  <c r="AC51"/>
  <c r="AE51"/>
  <c r="AG51"/>
  <c r="AI51"/>
  <c r="AK51"/>
  <c r="AM51"/>
  <c r="AO51"/>
  <c r="AQ51"/>
  <c r="E52"/>
  <c r="G52"/>
  <c r="I52"/>
  <c r="K52"/>
  <c r="M52"/>
  <c r="O52"/>
  <c r="Q52"/>
  <c r="S52"/>
  <c r="U52"/>
  <c r="W52"/>
  <c r="Y52"/>
  <c r="AA52"/>
  <c r="AC52"/>
  <c r="AE52"/>
  <c r="AG52"/>
  <c r="AI52"/>
  <c r="AK52"/>
  <c r="AM52"/>
  <c r="AO52"/>
  <c r="AQ52"/>
  <c r="E53"/>
  <c r="G53"/>
  <c r="I53"/>
  <c r="K53"/>
  <c r="M53"/>
  <c r="O53"/>
  <c r="Q53"/>
  <c r="S53"/>
  <c r="U53"/>
  <c r="W53"/>
  <c r="Y53"/>
  <c r="AA53"/>
  <c r="AC53"/>
  <c r="AE53"/>
  <c r="AG53"/>
  <c r="AI53"/>
  <c r="AK53"/>
  <c r="AM53"/>
  <c r="AO53"/>
  <c r="AQ53"/>
  <c r="E54"/>
  <c r="G54"/>
  <c r="I54"/>
  <c r="AL37" i="7"/>
  <c r="N38"/>
  <c r="V38"/>
  <c r="AD38"/>
  <c r="AL38"/>
  <c r="F39"/>
  <c r="N39"/>
  <c r="V39"/>
  <c r="AD39"/>
  <c r="AL39"/>
  <c r="F40"/>
  <c r="N40"/>
  <c r="V40"/>
  <c r="AD40"/>
  <c r="AL40"/>
  <c r="F41"/>
  <c r="N41"/>
  <c r="V41"/>
  <c r="AD41"/>
  <c r="AL41"/>
  <c r="F42"/>
  <c r="N42"/>
  <c r="V42"/>
  <c r="AD42"/>
  <c r="AL42"/>
  <c r="F43"/>
  <c r="N43"/>
  <c r="V43"/>
  <c r="AD43"/>
  <c r="AL43"/>
  <c r="F44"/>
  <c r="N44"/>
  <c r="V44"/>
  <c r="AD44"/>
  <c r="AL44"/>
  <c r="F45"/>
  <c r="N45"/>
  <c r="V45"/>
  <c r="AD45"/>
  <c r="AL45"/>
  <c r="F46"/>
  <c r="N46"/>
  <c r="V46"/>
  <c r="AD46"/>
  <c r="AL46"/>
  <c r="F47"/>
  <c r="N47"/>
  <c r="V47"/>
  <c r="AD47"/>
  <c r="AL47"/>
  <c r="F48"/>
  <c r="N48"/>
  <c r="V48"/>
  <c r="AD48"/>
  <c r="AL48"/>
  <c r="F49"/>
  <c r="N49"/>
  <c r="V49"/>
  <c r="AD49"/>
  <c r="AL49"/>
  <c r="F50"/>
  <c r="N50"/>
  <c r="V50"/>
  <c r="AD50"/>
  <c r="AL50"/>
  <c r="F51"/>
  <c r="N51"/>
  <c r="V51"/>
  <c r="AD51"/>
  <c r="AL51"/>
  <c r="F52"/>
  <c r="N52"/>
  <c r="V52"/>
  <c r="AD52"/>
  <c r="AL52"/>
  <c r="F53"/>
  <c r="N53"/>
  <c r="V53"/>
  <c r="AD53"/>
  <c r="AL53"/>
  <c r="F54"/>
  <c r="N54"/>
  <c r="V54"/>
  <c r="AD54"/>
  <c r="AL54"/>
  <c r="F55"/>
  <c r="N55"/>
  <c r="V55"/>
  <c r="AD55"/>
  <c r="AL55"/>
  <c r="F56"/>
  <c r="N56"/>
  <c r="V56"/>
  <c r="AD56"/>
  <c r="AL56"/>
  <c r="F57"/>
  <c r="N57"/>
  <c r="V57"/>
  <c r="AD57"/>
  <c r="AL57"/>
  <c r="F58"/>
  <c r="N58"/>
  <c r="V58"/>
  <c r="AD58"/>
  <c r="AL58"/>
  <c r="F59"/>
  <c r="N59"/>
  <c r="V59"/>
  <c r="AD59"/>
  <c r="AL59"/>
  <c r="F60"/>
  <c r="N60"/>
  <c r="V60"/>
  <c r="AD60"/>
  <c r="AL60"/>
  <c r="F61"/>
  <c r="N61"/>
  <c r="V61"/>
  <c r="AD61"/>
  <c r="AL61"/>
  <c r="F62"/>
  <c r="N62"/>
  <c r="V62"/>
  <c r="AD62"/>
  <c r="AL62"/>
  <c r="F63"/>
  <c r="N63"/>
  <c r="V63"/>
  <c r="AD63"/>
  <c r="AL63"/>
  <c r="F64"/>
  <c r="N64"/>
  <c r="V64"/>
  <c r="AD64"/>
  <c r="AL64"/>
  <c r="F65"/>
  <c r="F76" s="1"/>
  <c r="N65"/>
  <c r="V65"/>
  <c r="V76" s="1"/>
  <c r="AD65"/>
  <c r="AD76" s="1"/>
  <c r="AL65"/>
  <c r="F66"/>
  <c r="N66"/>
  <c r="V66"/>
  <c r="AD66"/>
  <c r="AL66"/>
  <c r="F67"/>
  <c r="N67"/>
  <c r="V67"/>
  <c r="AD67"/>
  <c r="AL67"/>
  <c r="F68"/>
  <c r="N68"/>
  <c r="V68"/>
  <c r="AD68"/>
  <c r="AL68"/>
  <c r="F69"/>
  <c r="N69"/>
  <c r="V69"/>
  <c r="AD69"/>
  <c r="AL69"/>
  <c r="F70"/>
  <c r="N70"/>
  <c r="V70"/>
  <c r="AD70"/>
  <c r="AL70"/>
  <c r="C15"/>
  <c r="C23"/>
  <c r="C31"/>
  <c r="C39"/>
  <c r="C47"/>
  <c r="C55"/>
  <c r="C63"/>
  <c r="C12"/>
  <c r="E12" i="6"/>
  <c r="M12"/>
  <c r="U12"/>
  <c r="AC12"/>
  <c r="AK12"/>
  <c r="E13"/>
  <c r="M13"/>
  <c r="U13"/>
  <c r="AC13"/>
  <c r="AK13"/>
  <c r="E14"/>
  <c r="M14"/>
  <c r="U14"/>
  <c r="AC14"/>
  <c r="AK14"/>
  <c r="E15"/>
  <c r="M15"/>
  <c r="M16" i="47" s="1"/>
  <c r="U15" i="6"/>
  <c r="AC15"/>
  <c r="AC16" i="47" s="1"/>
  <c r="AK15" i="6"/>
  <c r="E16"/>
  <c r="E15" i="47" s="1"/>
  <c r="M16" i="6"/>
  <c r="U16"/>
  <c r="U15" i="47" s="1"/>
  <c r="AC16" i="6"/>
  <c r="AK16"/>
  <c r="AK15" i="47" s="1"/>
  <c r="E17" i="6"/>
  <c r="E20" i="47" s="1"/>
  <c r="M17" i="6"/>
  <c r="M20" i="47" s="1"/>
  <c r="U17" i="6"/>
  <c r="U20" i="47" s="1"/>
  <c r="AC17" i="6"/>
  <c r="AC20" i="47" s="1"/>
  <c r="AK17" i="6"/>
  <c r="AK20" i="47" s="1"/>
  <c r="E18" i="6"/>
  <c r="M18"/>
  <c r="U18"/>
  <c r="AC18"/>
  <c r="AK18"/>
  <c r="E19"/>
  <c r="M19"/>
  <c r="U19"/>
  <c r="AC19"/>
  <c r="AK19"/>
  <c r="E20"/>
  <c r="M20"/>
  <c r="U20"/>
  <c r="AC20"/>
  <c r="AK20"/>
  <c r="E21"/>
  <c r="M21"/>
  <c r="U21"/>
  <c r="AC21"/>
  <c r="AK21"/>
  <c r="E22"/>
  <c r="M22"/>
  <c r="U22"/>
  <c r="AC22"/>
  <c r="AK22"/>
  <c r="E23"/>
  <c r="M23"/>
  <c r="U23"/>
  <c r="AC23"/>
  <c r="AK23"/>
  <c r="E24"/>
  <c r="M24"/>
  <c r="U24"/>
  <c r="AC24"/>
  <c r="AK24"/>
  <c r="E25"/>
  <c r="M25"/>
  <c r="U25"/>
  <c r="AC25"/>
  <c r="AK25"/>
  <c r="E26"/>
  <c r="M26"/>
  <c r="U26"/>
  <c r="AC26"/>
  <c r="AK26"/>
  <c r="E27"/>
  <c r="M27"/>
  <c r="U27"/>
  <c r="AC27"/>
  <c r="AK27"/>
  <c r="E28"/>
  <c r="M28"/>
  <c r="U28"/>
  <c r="AB28"/>
  <c r="AF28"/>
  <c r="AJ28"/>
  <c r="AN28"/>
  <c r="D29"/>
  <c r="H29"/>
  <c r="L29"/>
  <c r="P29"/>
  <c r="T29"/>
  <c r="X29"/>
  <c r="AB29"/>
  <c r="AF29"/>
  <c r="AJ29"/>
  <c r="AN29"/>
  <c r="D30"/>
  <c r="H30"/>
  <c r="L30"/>
  <c r="P30"/>
  <c r="T30"/>
  <c r="X30"/>
  <c r="AB30"/>
  <c r="AF30"/>
  <c r="AJ30"/>
  <c r="AN30"/>
  <c r="D31"/>
  <c r="H31"/>
  <c r="L31"/>
  <c r="P31"/>
  <c r="T31"/>
  <c r="X31"/>
  <c r="AB31"/>
  <c r="AF31"/>
  <c r="AJ31"/>
  <c r="AN31"/>
  <c r="D32"/>
  <c r="H32"/>
  <c r="L32"/>
  <c r="P32"/>
  <c r="T32"/>
  <c r="X32"/>
  <c r="AB32"/>
  <c r="AF32"/>
  <c r="AJ32"/>
  <c r="AN32"/>
  <c r="D33"/>
  <c r="H33"/>
  <c r="L33"/>
  <c r="P33"/>
  <c r="T33"/>
  <c r="X33"/>
  <c r="AB33"/>
  <c r="AF33"/>
  <c r="AJ33"/>
  <c r="AN33"/>
  <c r="D34"/>
  <c r="H34"/>
  <c r="L34"/>
  <c r="P34"/>
  <c r="T34"/>
  <c r="X34"/>
  <c r="AB34"/>
  <c r="AF34"/>
  <c r="AJ34"/>
  <c r="AN34"/>
  <c r="D35"/>
  <c r="H35"/>
  <c r="L35"/>
  <c r="P35"/>
  <c r="T35"/>
  <c r="X35"/>
  <c r="AB35"/>
  <c r="AF35"/>
  <c r="AJ35"/>
  <c r="AN35"/>
  <c r="D36"/>
  <c r="H36"/>
  <c r="L36"/>
  <c r="P36"/>
  <c r="T36"/>
  <c r="X36"/>
  <c r="AB36"/>
  <c r="AF36"/>
  <c r="AJ36"/>
  <c r="AN36"/>
  <c r="D37"/>
  <c r="H37"/>
  <c r="L37"/>
  <c r="P37"/>
  <c r="T37"/>
  <c r="X37"/>
  <c r="AB37"/>
  <c r="AF37"/>
  <c r="AJ37"/>
  <c r="AN37"/>
  <c r="D38"/>
  <c r="H38"/>
  <c r="L38"/>
  <c r="P38"/>
  <c r="T38"/>
  <c r="X38"/>
  <c r="AB38"/>
  <c r="AF38"/>
  <c r="AJ38"/>
  <c r="AN38"/>
  <c r="D39"/>
  <c r="H39"/>
  <c r="L39"/>
  <c r="P39"/>
  <c r="T39"/>
  <c r="X39"/>
  <c r="AB39"/>
  <c r="AF39"/>
  <c r="AJ39"/>
  <c r="AN39"/>
  <c r="D40"/>
  <c r="H40"/>
  <c r="L40"/>
  <c r="P40"/>
  <c r="T40"/>
  <c r="X40"/>
  <c r="AB40"/>
  <c r="AF40"/>
  <c r="AJ40"/>
  <c r="AN40"/>
  <c r="D41"/>
  <c r="H41"/>
  <c r="L41"/>
  <c r="P41"/>
  <c r="T41"/>
  <c r="X41"/>
  <c r="AB41"/>
  <c r="AF41"/>
  <c r="AJ41"/>
  <c r="AN41"/>
  <c r="D42"/>
  <c r="H42"/>
  <c r="L42"/>
  <c r="P42"/>
  <c r="T42"/>
  <c r="X42"/>
  <c r="AB42"/>
  <c r="AF42"/>
  <c r="AJ42"/>
  <c r="AN42"/>
  <c r="D43"/>
  <c r="H43"/>
  <c r="L43"/>
  <c r="P43"/>
  <c r="T43"/>
  <c r="X43"/>
  <c r="AB43"/>
  <c r="AF43"/>
  <c r="AJ43"/>
  <c r="AN43"/>
  <c r="D44"/>
  <c r="H44"/>
  <c r="L44"/>
  <c r="P44"/>
  <c r="T44"/>
  <c r="X44"/>
  <c r="AB44"/>
  <c r="AF44"/>
  <c r="AJ44"/>
  <c r="AN44"/>
  <c r="D45"/>
  <c r="H45"/>
  <c r="L45"/>
  <c r="P45"/>
  <c r="T45"/>
  <c r="X45"/>
  <c r="AB45"/>
  <c r="AF45"/>
  <c r="AJ45"/>
  <c r="AN45"/>
  <c r="D46"/>
  <c r="H46"/>
  <c r="L46"/>
  <c r="P46"/>
  <c r="T46"/>
  <c r="X46"/>
  <c r="AB46"/>
  <c r="AF46"/>
  <c r="AJ46"/>
  <c r="AN46"/>
  <c r="D47"/>
  <c r="H47"/>
  <c r="L47"/>
  <c r="P47"/>
  <c r="T47"/>
  <c r="X47"/>
  <c r="AB47"/>
  <c r="AF47"/>
  <c r="AJ47"/>
  <c r="AN47"/>
  <c r="D48"/>
  <c r="H48"/>
  <c r="L48"/>
  <c r="P48"/>
  <c r="T48"/>
  <c r="X48"/>
  <c r="AB48"/>
  <c r="AF48"/>
  <c r="AJ48"/>
  <c r="AN48"/>
  <c r="D49"/>
  <c r="H49"/>
  <c r="L49"/>
  <c r="P49"/>
  <c r="T49"/>
  <c r="X49"/>
  <c r="AB49"/>
  <c r="AF49"/>
  <c r="AJ49"/>
  <c r="AN49"/>
  <c r="D50"/>
  <c r="H50"/>
  <c r="L50"/>
  <c r="P50"/>
  <c r="T50"/>
  <c r="X50"/>
  <c r="AB50"/>
  <c r="AF50"/>
  <c r="AJ50"/>
  <c r="AN50"/>
  <c r="D51"/>
  <c r="H51"/>
  <c r="L51"/>
  <c r="P51"/>
  <c r="T51"/>
  <c r="X51"/>
  <c r="AB51"/>
  <c r="AF51"/>
  <c r="AJ51"/>
  <c r="AN51"/>
  <c r="D52"/>
  <c r="H52"/>
  <c r="L52"/>
  <c r="P52"/>
  <c r="T52"/>
  <c r="X52"/>
  <c r="AB52"/>
  <c r="AF52"/>
  <c r="AJ52"/>
  <c r="AN52"/>
  <c r="D53"/>
  <c r="H53"/>
  <c r="L53"/>
  <c r="P53"/>
  <c r="T53"/>
  <c r="X53"/>
  <c r="AB53"/>
  <c r="AF53"/>
  <c r="AJ53"/>
  <c r="AN53"/>
  <c r="D54"/>
  <c r="H54"/>
  <c r="K54"/>
  <c r="M54"/>
  <c r="O54"/>
  <c r="Q54"/>
  <c r="S54"/>
  <c r="U54"/>
  <c r="W54"/>
  <c r="Y54"/>
  <c r="AA54"/>
  <c r="AC54"/>
  <c r="AE54"/>
  <c r="AG54"/>
  <c r="AI54"/>
  <c r="AK54"/>
  <c r="AM54"/>
  <c r="AO54"/>
  <c r="AQ54"/>
  <c r="E55"/>
  <c r="G55"/>
  <c r="I55"/>
  <c r="K55"/>
  <c r="M55"/>
  <c r="O55"/>
  <c r="Q55"/>
  <c r="S55"/>
  <c r="U55"/>
  <c r="W55"/>
  <c r="Y55"/>
  <c r="AA55"/>
  <c r="AC55"/>
  <c r="AE55"/>
  <c r="AG55"/>
  <c r="AI55"/>
  <c r="AK55"/>
  <c r="AM55"/>
  <c r="AO55"/>
  <c r="AQ55"/>
  <c r="E56"/>
  <c r="G56"/>
  <c r="I56"/>
  <c r="K56"/>
  <c r="M56"/>
  <c r="O56"/>
  <c r="Q56"/>
  <c r="S56"/>
  <c r="U56"/>
  <c r="W56"/>
  <c r="Y56"/>
  <c r="AA56"/>
  <c r="AC56"/>
  <c r="AE56"/>
  <c r="AG56"/>
  <c r="AI56"/>
  <c r="AK56"/>
  <c r="AM56"/>
  <c r="AO56"/>
  <c r="AQ56"/>
  <c r="E57"/>
  <c r="G57"/>
  <c r="I57"/>
  <c r="K57"/>
  <c r="M57"/>
  <c r="O57"/>
  <c r="Q57"/>
  <c r="S57"/>
  <c r="U57"/>
  <c r="W57"/>
  <c r="Y57"/>
  <c r="AA57"/>
  <c r="AC57"/>
  <c r="AE57"/>
  <c r="AG57"/>
  <c r="AI57"/>
  <c r="AK57"/>
  <c r="AM57"/>
  <c r="AO57"/>
  <c r="AQ57"/>
  <c r="E58"/>
  <c r="G58"/>
  <c r="I58"/>
  <c r="K58"/>
  <c r="M58"/>
  <c r="O58"/>
  <c r="Q58"/>
  <c r="S58"/>
  <c r="U58"/>
  <c r="W58"/>
  <c r="Y58"/>
  <c r="AA58"/>
  <c r="AC58"/>
  <c r="AE58"/>
  <c r="AG58"/>
  <c r="AI58"/>
  <c r="AK58"/>
  <c r="AM58"/>
  <c r="AO58"/>
  <c r="AQ58"/>
  <c r="E59"/>
  <c r="G59"/>
  <c r="I59"/>
  <c r="K59"/>
  <c r="M59"/>
  <c r="O59"/>
  <c r="Q59"/>
  <c r="S59"/>
  <c r="U59"/>
  <c r="W59"/>
  <c r="Y59"/>
  <c r="AA59"/>
  <c r="AC59"/>
  <c r="AE59"/>
  <c r="AG59"/>
  <c r="AI59"/>
  <c r="AK59"/>
  <c r="AM59"/>
  <c r="AO59"/>
  <c r="AQ59"/>
  <c r="E60"/>
  <c r="G60"/>
  <c r="I60"/>
  <c r="K60"/>
  <c r="M60"/>
  <c r="O60"/>
  <c r="Q60"/>
  <c r="S60"/>
  <c r="U60"/>
  <c r="W60"/>
  <c r="Y60"/>
  <c r="AA60"/>
  <c r="AC60"/>
  <c r="AE60"/>
  <c r="AG60"/>
  <c r="AI60"/>
  <c r="AK60"/>
  <c r="AM60"/>
  <c r="AO60"/>
  <c r="AQ60"/>
  <c r="E61"/>
  <c r="G61"/>
  <c r="I61"/>
  <c r="K61"/>
  <c r="M61"/>
  <c r="O61"/>
  <c r="Q61"/>
  <c r="S61"/>
  <c r="U61"/>
  <c r="W61"/>
  <c r="Y61"/>
  <c r="AA61"/>
  <c r="AC61"/>
  <c r="AE61"/>
  <c r="AG61"/>
  <c r="AI61"/>
  <c r="AK61"/>
  <c r="AM61"/>
  <c r="AO61"/>
  <c r="AQ61"/>
  <c r="E62"/>
  <c r="G62"/>
  <c r="I62"/>
  <c r="K62"/>
  <c r="M62"/>
  <c r="O62"/>
  <c r="Q62"/>
  <c r="S62"/>
  <c r="U62"/>
  <c r="W62"/>
  <c r="Y62"/>
  <c r="AA62"/>
  <c r="AC62"/>
  <c r="AE62"/>
  <c r="AG62"/>
  <c r="AI62"/>
  <c r="AK62"/>
  <c r="AM62"/>
  <c r="AO62"/>
  <c r="AQ62"/>
  <c r="E63"/>
  <c r="G63"/>
  <c r="I63"/>
  <c r="K63"/>
  <c r="M63"/>
  <c r="O63"/>
  <c r="Q63"/>
  <c r="S63"/>
  <c r="U63"/>
  <c r="W63"/>
  <c r="Y63"/>
  <c r="AA63"/>
  <c r="AC63"/>
  <c r="AE63"/>
  <c r="AG63"/>
  <c r="AI63"/>
  <c r="AK63"/>
  <c r="AM63"/>
  <c r="AO63"/>
  <c r="AQ63"/>
  <c r="E64"/>
  <c r="G64"/>
  <c r="I64"/>
  <c r="K64"/>
  <c r="M64"/>
  <c r="O64"/>
  <c r="Q64"/>
  <c r="S64"/>
  <c r="U64"/>
  <c r="W64"/>
  <c r="Y64"/>
  <c r="AA64"/>
  <c r="AC64"/>
  <c r="AE64"/>
  <c r="AG64"/>
  <c r="AI64"/>
  <c r="AK64"/>
  <c r="AM64"/>
  <c r="AO64"/>
  <c r="AQ64"/>
  <c r="E65"/>
  <c r="G65"/>
  <c r="I65"/>
  <c r="K65"/>
  <c r="M65"/>
  <c r="O65"/>
  <c r="Q65"/>
  <c r="S65"/>
  <c r="U65"/>
  <c r="W65"/>
  <c r="Y65"/>
  <c r="AA65"/>
  <c r="AC65"/>
  <c r="AE65"/>
  <c r="AG65"/>
  <c r="AI65"/>
  <c r="AK65"/>
  <c r="AM65"/>
  <c r="AO65"/>
  <c r="AQ65"/>
  <c r="E66"/>
  <c r="G66"/>
  <c r="I66"/>
  <c r="K66"/>
  <c r="M66"/>
  <c r="O66"/>
  <c r="Q66"/>
  <c r="S66"/>
  <c r="U66"/>
  <c r="W66"/>
  <c r="Y66"/>
  <c r="AA66"/>
  <c r="AC66"/>
  <c r="AE66"/>
  <c r="AG66"/>
  <c r="AI66"/>
  <c r="AK66"/>
  <c r="AM66"/>
  <c r="AO66"/>
  <c r="AQ66"/>
  <c r="E67"/>
  <c r="G67"/>
  <c r="I67"/>
  <c r="K67"/>
  <c r="M67"/>
  <c r="O67"/>
  <c r="Q67"/>
  <c r="S67"/>
  <c r="U67"/>
  <c r="W67"/>
  <c r="Y67"/>
  <c r="AA67"/>
  <c r="AC67"/>
  <c r="AE67"/>
  <c r="AG67"/>
  <c r="AI67"/>
  <c r="AK67"/>
  <c r="AM67"/>
  <c r="AO67"/>
  <c r="AQ67"/>
  <c r="E68"/>
  <c r="G68"/>
  <c r="I68"/>
  <c r="K68"/>
  <c r="M68"/>
  <c r="O68"/>
  <c r="Q68"/>
  <c r="S68"/>
  <c r="U68"/>
  <c r="W68"/>
  <c r="Y68"/>
  <c r="AA68"/>
  <c r="AC68"/>
  <c r="AE68"/>
  <c r="AG68"/>
  <c r="AI68"/>
  <c r="AK68"/>
  <c r="AM68"/>
  <c r="AO68"/>
  <c r="AQ68"/>
  <c r="E69"/>
  <c r="G69"/>
  <c r="I69"/>
  <c r="K69"/>
  <c r="M69"/>
  <c r="O69"/>
  <c r="Q69"/>
  <c r="S69"/>
  <c r="U69"/>
  <c r="W69"/>
  <c r="Y69"/>
  <c r="AA69"/>
  <c r="AC69"/>
  <c r="AE69"/>
  <c r="AG69"/>
  <c r="AI69"/>
  <c r="AK69"/>
  <c r="AM69"/>
  <c r="AO69"/>
  <c r="AQ69"/>
  <c r="E70"/>
  <c r="G70"/>
  <c r="I70"/>
  <c r="K70"/>
  <c r="M70"/>
  <c r="O70"/>
  <c r="Q70"/>
  <c r="S70"/>
  <c r="U70"/>
  <c r="W70"/>
  <c r="Y70"/>
  <c r="AA70"/>
  <c r="AC70"/>
  <c r="AE70"/>
  <c r="AG70"/>
  <c r="AI70"/>
  <c r="AK70"/>
  <c r="AM70"/>
  <c r="AO70"/>
  <c r="AQ70"/>
  <c r="E71"/>
  <c r="G71"/>
  <c r="I71"/>
  <c r="K71"/>
  <c r="M71"/>
  <c r="O71"/>
  <c r="Q71"/>
  <c r="S71"/>
  <c r="U71"/>
  <c r="W71"/>
  <c r="Y71"/>
  <c r="AA71"/>
  <c r="AC71"/>
  <c r="AE71"/>
  <c r="AG71"/>
  <c r="AI71"/>
  <c r="AK71"/>
  <c r="AM71"/>
  <c r="AO71"/>
  <c r="AQ71"/>
  <c r="E72"/>
  <c r="G72"/>
  <c r="I72"/>
  <c r="K72"/>
  <c r="M72"/>
  <c r="O72"/>
  <c r="Q72"/>
  <c r="S72"/>
  <c r="U72"/>
  <c r="W72"/>
  <c r="Y72"/>
  <c r="AA72"/>
  <c r="AC72"/>
  <c r="AE72"/>
  <c r="AG72"/>
  <c r="AI72"/>
  <c r="AK72"/>
  <c r="AM72"/>
  <c r="AO72"/>
  <c r="AQ72"/>
  <c r="E73"/>
  <c r="G73"/>
  <c r="I73"/>
  <c r="K73"/>
  <c r="M73"/>
  <c r="O73"/>
  <c r="Q73"/>
  <c r="S73"/>
  <c r="U73"/>
  <c r="W73"/>
  <c r="Y73"/>
  <c r="AA73"/>
  <c r="AC73"/>
  <c r="AE73"/>
  <c r="AG73"/>
  <c r="AI73"/>
  <c r="AK73"/>
  <c r="AM73"/>
  <c r="AO73"/>
  <c r="AQ73"/>
  <c r="C14"/>
  <c r="C16"/>
  <c r="C18"/>
  <c r="C20"/>
  <c r="C22"/>
  <c r="C24"/>
  <c r="C26"/>
  <c r="C28"/>
  <c r="C30"/>
  <c r="C32"/>
  <c r="C34"/>
  <c r="C36"/>
  <c r="C38"/>
  <c r="C40"/>
  <c r="C42"/>
  <c r="C44"/>
  <c r="C46"/>
  <c r="C48"/>
  <c r="C50"/>
  <c r="C52"/>
  <c r="C54"/>
  <c r="C56"/>
  <c r="C58"/>
  <c r="C60"/>
  <c r="C62"/>
  <c r="C64"/>
  <c r="C66"/>
  <c r="C68"/>
  <c r="C70"/>
  <c r="C72"/>
  <c r="C12"/>
  <c r="D12" i="5"/>
  <c r="F12"/>
  <c r="H12"/>
  <c r="J12"/>
  <c r="L12"/>
  <c r="N12"/>
  <c r="P12"/>
  <c r="R12"/>
  <c r="T12"/>
  <c r="V12"/>
  <c r="X12"/>
  <c r="Z12"/>
  <c r="AB12"/>
  <c r="AD12"/>
  <c r="AF12"/>
  <c r="AH12"/>
  <c r="AJ12"/>
  <c r="AL12"/>
  <c r="AN12"/>
  <c r="AP12"/>
  <c r="D13"/>
  <c r="F13"/>
  <c r="H13"/>
  <c r="J13"/>
  <c r="L13"/>
  <c r="N13"/>
  <c r="P13"/>
  <c r="R13"/>
  <c r="T13"/>
  <c r="V13"/>
  <c r="X13"/>
  <c r="Z13"/>
  <c r="AB13"/>
  <c r="AD13"/>
  <c r="AF13"/>
  <c r="AH13"/>
  <c r="AJ13"/>
  <c r="AL13"/>
  <c r="AN13"/>
  <c r="AP13"/>
  <c r="D14"/>
  <c r="F14"/>
  <c r="H14"/>
  <c r="J14"/>
  <c r="L14"/>
  <c r="N14"/>
  <c r="P14"/>
  <c r="R14"/>
  <c r="T14"/>
  <c r="V14"/>
  <c r="X14"/>
  <c r="Z14"/>
  <c r="AB14"/>
  <c r="AD14"/>
  <c r="AF14"/>
  <c r="AH14"/>
  <c r="AJ14"/>
  <c r="AL14"/>
  <c r="AN14"/>
  <c r="AP14"/>
  <c r="D15"/>
  <c r="F15"/>
  <c r="H15"/>
  <c r="J15"/>
  <c r="L15"/>
  <c r="N15"/>
  <c r="P15"/>
  <c r="R15"/>
  <c r="T15"/>
  <c r="V15"/>
  <c r="X15"/>
  <c r="Z15"/>
  <c r="AB15"/>
  <c r="AD15"/>
  <c r="AF15"/>
  <c r="AH15"/>
  <c r="AJ15"/>
  <c r="AL15"/>
  <c r="AN15"/>
  <c r="AP15"/>
  <c r="D16"/>
  <c r="F16"/>
  <c r="H16"/>
  <c r="J16"/>
  <c r="L16"/>
  <c r="N16"/>
  <c r="P16"/>
  <c r="R16"/>
  <c r="T16"/>
  <c r="V16"/>
  <c r="X16"/>
  <c r="Z16"/>
  <c r="AB16"/>
  <c r="AD16"/>
  <c r="AF16"/>
  <c r="AH16"/>
  <c r="AJ16"/>
  <c r="AL16"/>
  <c r="AN16"/>
  <c r="AP16"/>
  <c r="D17"/>
  <c r="F17"/>
  <c r="H17"/>
  <c r="J17"/>
  <c r="L17"/>
  <c r="N17"/>
  <c r="P17"/>
  <c r="R17"/>
  <c r="T17"/>
  <c r="V17"/>
  <c r="X17"/>
  <c r="Z17"/>
  <c r="AB17"/>
  <c r="AD17"/>
  <c r="AF17"/>
  <c r="AH17"/>
  <c r="AJ17"/>
  <c r="AL17"/>
  <c r="AN17"/>
  <c r="AP17"/>
  <c r="D18"/>
  <c r="F18"/>
  <c r="H18"/>
  <c r="J18"/>
  <c r="L18"/>
  <c r="N18"/>
  <c r="P18"/>
  <c r="R18"/>
  <c r="T18"/>
  <c r="V18"/>
  <c r="X18"/>
  <c r="Z18"/>
  <c r="AB18"/>
  <c r="AD18"/>
  <c r="AF18"/>
  <c r="AH18"/>
  <c r="AJ18"/>
  <c r="AL18"/>
  <c r="AN18"/>
  <c r="AP18"/>
  <c r="D19"/>
  <c r="F19"/>
  <c r="H19"/>
  <c r="J19"/>
  <c r="L19"/>
  <c r="N19"/>
  <c r="P19"/>
  <c r="R19"/>
  <c r="T19"/>
  <c r="V19"/>
  <c r="X19"/>
  <c r="Z19"/>
  <c r="AB19"/>
  <c r="AD19"/>
  <c r="AF19"/>
  <c r="AH19"/>
  <c r="AJ19"/>
  <c r="AL19"/>
  <c r="AN19"/>
  <c r="AP19"/>
  <c r="D20"/>
  <c r="F20"/>
  <c r="H20"/>
  <c r="J20"/>
  <c r="L20"/>
  <c r="N20"/>
  <c r="P20"/>
  <c r="R20"/>
  <c r="T20"/>
  <c r="V20"/>
  <c r="X20"/>
  <c r="Z20"/>
  <c r="AB20"/>
  <c r="AD20"/>
  <c r="AF20"/>
  <c r="AH20"/>
  <c r="AJ20"/>
  <c r="AL20"/>
  <c r="AN20"/>
  <c r="AP20"/>
  <c r="D21"/>
  <c r="F21"/>
  <c r="H21"/>
  <c r="J21"/>
  <c r="L21"/>
  <c r="N21"/>
  <c r="P21"/>
  <c r="R21"/>
  <c r="T21"/>
  <c r="V21"/>
  <c r="X21"/>
  <c r="Z21"/>
  <c r="AB21"/>
  <c r="AD21"/>
  <c r="AF21"/>
  <c r="AH21"/>
  <c r="AJ21"/>
  <c r="AL21"/>
  <c r="AN21"/>
  <c r="AP21"/>
  <c r="D22"/>
  <c r="F22"/>
  <c r="H22"/>
  <c r="J22"/>
  <c r="L22"/>
  <c r="N22"/>
  <c r="P22"/>
  <c r="R22"/>
  <c r="T22"/>
  <c r="V22"/>
  <c r="X22"/>
  <c r="Z22"/>
  <c r="AB22"/>
  <c r="AD22"/>
  <c r="AF22"/>
  <c r="AH22"/>
  <c r="AJ22"/>
  <c r="AL22"/>
  <c r="AN22"/>
  <c r="AP22"/>
  <c r="D23"/>
  <c r="F23"/>
  <c r="H23"/>
  <c r="J23"/>
  <c r="L23"/>
  <c r="N23"/>
  <c r="P23"/>
  <c r="R23"/>
  <c r="T23"/>
  <c r="V23"/>
  <c r="X23"/>
  <c r="Z23"/>
  <c r="AB23"/>
  <c r="AD23"/>
  <c r="AF23"/>
  <c r="AH23"/>
  <c r="AJ23"/>
  <c r="AL23"/>
  <c r="AN23"/>
  <c r="AP23"/>
  <c r="D24"/>
  <c r="F24"/>
  <c r="H24"/>
  <c r="J24"/>
  <c r="L24"/>
  <c r="N24"/>
  <c r="P24"/>
  <c r="R24"/>
  <c r="T24"/>
  <c r="V24"/>
  <c r="X24"/>
  <c r="Z24"/>
  <c r="AB24"/>
  <c r="AD24"/>
  <c r="AF24"/>
  <c r="AH24"/>
  <c r="AJ24"/>
  <c r="AL24"/>
  <c r="AN24"/>
  <c r="AP24"/>
  <c r="D25"/>
  <c r="F25"/>
  <c r="H25"/>
  <c r="J25"/>
  <c r="L25"/>
  <c r="N25"/>
  <c r="P25"/>
  <c r="R25"/>
  <c r="T25"/>
  <c r="V25"/>
  <c r="X25"/>
  <c r="Z25"/>
  <c r="AB25"/>
  <c r="AD25"/>
  <c r="AF25"/>
  <c r="AH25"/>
  <c r="AJ25"/>
  <c r="AL25"/>
  <c r="AN25"/>
  <c r="AP25"/>
  <c r="D26"/>
  <c r="F26"/>
  <c r="H26"/>
  <c r="J26"/>
  <c r="L26"/>
  <c r="N26"/>
  <c r="P26"/>
  <c r="R26"/>
  <c r="T26"/>
  <c r="V26"/>
  <c r="X26"/>
  <c r="Z26"/>
  <c r="AB26"/>
  <c r="AD26"/>
  <c r="AF26"/>
  <c r="AH26"/>
  <c r="AJ26"/>
  <c r="AL26"/>
  <c r="AN26"/>
  <c r="AP26"/>
  <c r="D27"/>
  <c r="F27"/>
  <c r="H27"/>
  <c r="J27"/>
  <c r="L27"/>
  <c r="N27"/>
  <c r="P27"/>
  <c r="R27"/>
  <c r="T27"/>
  <c r="V27"/>
  <c r="X27"/>
  <c r="Z27"/>
  <c r="AB27"/>
  <c r="AD27"/>
  <c r="AF27"/>
  <c r="AH27"/>
  <c r="AJ27"/>
  <c r="AL27"/>
  <c r="AN27"/>
  <c r="AP27"/>
  <c r="D28"/>
  <c r="F28"/>
  <c r="H28"/>
  <c r="J28"/>
  <c r="L28"/>
  <c r="N28"/>
  <c r="P28"/>
  <c r="R28"/>
  <c r="T28"/>
  <c r="V28"/>
  <c r="X28"/>
  <c r="Z28"/>
  <c r="AB28"/>
  <c r="AD28"/>
  <c r="AF28"/>
  <c r="AH28"/>
  <c r="AJ28"/>
  <c r="AL28"/>
  <c r="AN28"/>
  <c r="AP28"/>
  <c r="D29"/>
  <c r="F29"/>
  <c r="H29"/>
  <c r="J29"/>
  <c r="L29"/>
  <c r="N29"/>
  <c r="P29"/>
  <c r="R29"/>
  <c r="T29"/>
  <c r="V29"/>
  <c r="X29"/>
  <c r="Z29"/>
  <c r="AB29"/>
  <c r="AD29"/>
  <c r="AF29"/>
  <c r="AH29"/>
  <c r="AJ29"/>
  <c r="AL29"/>
  <c r="AN29"/>
  <c r="AP29"/>
  <c r="D30"/>
  <c r="F30"/>
  <c r="H30"/>
  <c r="J30"/>
  <c r="L30"/>
  <c r="N30"/>
  <c r="P30"/>
  <c r="R30"/>
  <c r="T30"/>
  <c r="V30"/>
  <c r="X30"/>
  <c r="Z30"/>
  <c r="AB30"/>
  <c r="AD30"/>
  <c r="AF30"/>
  <c r="AH30"/>
  <c r="AJ30"/>
  <c r="AL30"/>
  <c r="AN30"/>
  <c r="AP30"/>
  <c r="D31"/>
  <c r="F31"/>
  <c r="H31"/>
  <c r="J31"/>
  <c r="L31"/>
  <c r="N31"/>
  <c r="P31"/>
  <c r="R31"/>
  <c r="T31"/>
  <c r="V31"/>
  <c r="X31"/>
  <c r="Z31"/>
  <c r="AB31"/>
  <c r="AD31"/>
  <c r="AF31"/>
  <c r="AH31"/>
  <c r="AJ31"/>
  <c r="AL31"/>
  <c r="AN31"/>
  <c r="AP31"/>
  <c r="D32"/>
  <c r="F32"/>
  <c r="H32"/>
  <c r="J32"/>
  <c r="L32"/>
  <c r="N32"/>
  <c r="P32"/>
  <c r="R32"/>
  <c r="T32"/>
  <c r="V32"/>
  <c r="X32"/>
  <c r="Z32"/>
  <c r="AB32"/>
  <c r="AD32"/>
  <c r="AF32"/>
  <c r="AH32"/>
  <c r="AJ32"/>
  <c r="AL32"/>
  <c r="AN32"/>
  <c r="AP32"/>
  <c r="D33"/>
  <c r="F33"/>
  <c r="H33"/>
  <c r="J33"/>
  <c r="L33"/>
  <c r="N33"/>
  <c r="P33"/>
  <c r="R33"/>
  <c r="T33"/>
  <c r="V33"/>
  <c r="X33"/>
  <c r="Z33"/>
  <c r="AB33"/>
  <c r="AD33"/>
  <c r="AF33"/>
  <c r="AH33"/>
  <c r="AJ33"/>
  <c r="AL33"/>
  <c r="AN33"/>
  <c r="AP33"/>
  <c r="D34"/>
  <c r="F34"/>
  <c r="H34"/>
  <c r="J34"/>
  <c r="L34"/>
  <c r="N34"/>
  <c r="P34"/>
  <c r="R34"/>
  <c r="T34"/>
  <c r="V34"/>
  <c r="X34"/>
  <c r="Z34"/>
  <c r="AB34"/>
  <c r="AD34"/>
  <c r="AF34"/>
  <c r="AH34"/>
  <c r="AJ34"/>
  <c r="AL34"/>
  <c r="AN34"/>
  <c r="AP34"/>
  <c r="D35"/>
  <c r="F35"/>
  <c r="H35"/>
  <c r="J35"/>
  <c r="L35"/>
  <c r="N35"/>
  <c r="P35"/>
  <c r="R35"/>
  <c r="T35"/>
  <c r="V35"/>
  <c r="X35"/>
  <c r="Z35"/>
  <c r="AB35"/>
  <c r="AD35"/>
  <c r="AF35"/>
  <c r="AH35"/>
  <c r="AJ35"/>
  <c r="AL35"/>
  <c r="AN35"/>
  <c r="AP35"/>
  <c r="D36"/>
  <c r="F36"/>
  <c r="H36"/>
  <c r="J36"/>
  <c r="L36"/>
  <c r="N36"/>
  <c r="P36"/>
  <c r="R36"/>
  <c r="T36"/>
  <c r="V36"/>
  <c r="X36"/>
  <c r="Z36"/>
  <c r="AB36"/>
  <c r="AD36"/>
  <c r="AF36"/>
  <c r="AH36"/>
  <c r="AJ36"/>
  <c r="AL36"/>
  <c r="AN36"/>
  <c r="AP36"/>
  <c r="D37"/>
  <c r="F37"/>
  <c r="H37"/>
  <c r="J37"/>
  <c r="L37"/>
  <c r="N37"/>
  <c r="P37"/>
  <c r="R37"/>
  <c r="T37"/>
  <c r="V37"/>
  <c r="X37"/>
  <c r="Z37"/>
  <c r="AB37"/>
  <c r="AD37"/>
  <c r="AF37"/>
  <c r="AH37"/>
  <c r="AJ37"/>
  <c r="AL37"/>
  <c r="AN37"/>
  <c r="AP37"/>
  <c r="D38"/>
  <c r="F38"/>
  <c r="H38"/>
  <c r="J38"/>
  <c r="L38"/>
  <c r="N38"/>
  <c r="P38"/>
  <c r="R38"/>
  <c r="T38"/>
  <c r="V38"/>
  <c r="X38"/>
  <c r="Z38"/>
  <c r="AB38"/>
  <c r="AD38"/>
  <c r="AF38"/>
  <c r="AH38"/>
  <c r="AJ38"/>
  <c r="AL38"/>
  <c r="AN38"/>
  <c r="AP38"/>
  <c r="D39"/>
  <c r="F39"/>
  <c r="H39"/>
  <c r="J39"/>
  <c r="L39"/>
  <c r="N39"/>
  <c r="P39"/>
  <c r="R39"/>
  <c r="T39"/>
  <c r="V39"/>
  <c r="X39"/>
  <c r="Z39"/>
  <c r="AB39"/>
  <c r="AD39"/>
  <c r="AF39"/>
  <c r="AH39"/>
  <c r="AJ39"/>
  <c r="AL39"/>
  <c r="AN39"/>
  <c r="AP39"/>
  <c r="D40"/>
  <c r="F40"/>
  <c r="H40"/>
  <c r="J40"/>
  <c r="L40"/>
  <c r="N40"/>
  <c r="P40"/>
  <c r="R40"/>
  <c r="T40"/>
  <c r="V40"/>
  <c r="X40"/>
  <c r="Z40"/>
  <c r="AB40"/>
  <c r="AD40"/>
  <c r="AF40"/>
  <c r="AH40"/>
  <c r="AJ40"/>
  <c r="AL40"/>
  <c r="AN40"/>
  <c r="AP40"/>
  <c r="D41"/>
  <c r="F41"/>
  <c r="H41"/>
  <c r="J41"/>
  <c r="L41"/>
  <c r="N41"/>
  <c r="P41"/>
  <c r="R41"/>
  <c r="T41"/>
  <c r="V41"/>
  <c r="X41"/>
  <c r="Z41"/>
  <c r="AB41"/>
  <c r="AD41"/>
  <c r="AF41"/>
  <c r="AH41"/>
  <c r="AJ41"/>
  <c r="AL41"/>
  <c r="AN41"/>
  <c r="AP41"/>
  <c r="D42"/>
  <c r="F42"/>
  <c r="H42"/>
  <c r="J42"/>
  <c r="L42"/>
  <c r="N42"/>
  <c r="P42"/>
  <c r="R42"/>
  <c r="T42"/>
  <c r="V42"/>
  <c r="X42"/>
  <c r="Z42"/>
  <c r="AB42"/>
  <c r="AD42"/>
  <c r="AF42"/>
  <c r="AH42"/>
  <c r="AJ42"/>
  <c r="AL42"/>
  <c r="AN42"/>
  <c r="AP42"/>
  <c r="D43"/>
  <c r="F43"/>
  <c r="H43"/>
  <c r="J43"/>
  <c r="L43"/>
  <c r="N43"/>
  <c r="P43"/>
  <c r="R43"/>
  <c r="T43"/>
  <c r="V43"/>
  <c r="X43"/>
  <c r="Z43"/>
  <c r="AB43"/>
  <c r="AD43"/>
  <c r="AF43"/>
  <c r="AH43"/>
  <c r="AJ43"/>
  <c r="AL43"/>
  <c r="AN43"/>
  <c r="AP43"/>
  <c r="D44"/>
  <c r="F44"/>
  <c r="H44"/>
  <c r="J44"/>
  <c r="L44"/>
  <c r="N44"/>
  <c r="P44"/>
  <c r="R44"/>
  <c r="T44"/>
  <c r="V44"/>
  <c r="X44"/>
  <c r="Z44"/>
  <c r="AB44"/>
  <c r="AD44"/>
  <c r="AF44"/>
  <c r="AH44"/>
  <c r="AJ44"/>
  <c r="AL44"/>
  <c r="AN44"/>
  <c r="AP44"/>
  <c r="D45"/>
  <c r="F45"/>
  <c r="H45"/>
  <c r="J45"/>
  <c r="L45"/>
  <c r="N45"/>
  <c r="P45"/>
  <c r="R45"/>
  <c r="T45"/>
  <c r="V45"/>
  <c r="X45"/>
  <c r="Z45"/>
  <c r="AB45"/>
  <c r="AD45"/>
  <c r="AF45"/>
  <c r="AH45"/>
  <c r="AJ45"/>
  <c r="AL45"/>
  <c r="AN45"/>
  <c r="AP45"/>
  <c r="D46"/>
  <c r="F46"/>
  <c r="H46"/>
  <c r="J46"/>
  <c r="L46"/>
  <c r="N46"/>
  <c r="P46"/>
  <c r="R46"/>
  <c r="T46"/>
  <c r="V46"/>
  <c r="X46"/>
  <c r="Z46"/>
  <c r="AB46"/>
  <c r="AD46"/>
  <c r="AF46"/>
  <c r="AH46"/>
  <c r="AJ46"/>
  <c r="AL46"/>
  <c r="AN46"/>
  <c r="AP46"/>
  <c r="D47"/>
  <c r="F47"/>
  <c r="H47"/>
  <c r="J47"/>
  <c r="L47"/>
  <c r="N47"/>
  <c r="P47"/>
  <c r="R47"/>
  <c r="T47"/>
  <c r="V47"/>
  <c r="X47"/>
  <c r="Z47"/>
  <c r="AB47"/>
  <c r="AD47"/>
  <c r="AF47"/>
  <c r="AH47"/>
  <c r="AJ47"/>
  <c r="AL47"/>
  <c r="AN47"/>
  <c r="AP47"/>
  <c r="D48"/>
  <c r="F48"/>
  <c r="H48"/>
  <c r="J48"/>
  <c r="L48"/>
  <c r="N48"/>
  <c r="P48"/>
  <c r="R48"/>
  <c r="T48"/>
  <c r="V48"/>
  <c r="X48"/>
  <c r="Z48"/>
  <c r="AB48"/>
  <c r="AD48"/>
  <c r="AF48"/>
  <c r="AH48"/>
  <c r="AJ48"/>
  <c r="AL48"/>
  <c r="AN48"/>
  <c r="AP48"/>
  <c r="D49"/>
  <c r="F49"/>
  <c r="H49"/>
  <c r="J49"/>
  <c r="L49"/>
  <c r="N49"/>
  <c r="P49"/>
  <c r="R49"/>
  <c r="T49"/>
  <c r="V49"/>
  <c r="X49"/>
  <c r="Z49"/>
  <c r="AB49"/>
  <c r="AD49"/>
  <c r="AF49"/>
  <c r="AH49"/>
  <c r="AJ49"/>
  <c r="AL49"/>
  <c r="AN49"/>
  <c r="AP49"/>
  <c r="D50"/>
  <c r="F50"/>
  <c r="H50"/>
  <c r="J50"/>
  <c r="L50"/>
  <c r="N50"/>
  <c r="P50"/>
  <c r="R50"/>
  <c r="T50"/>
  <c r="V50"/>
  <c r="X50"/>
  <c r="Z50"/>
  <c r="AB50"/>
  <c r="AD50"/>
  <c r="AF50"/>
  <c r="AH50"/>
  <c r="AJ50"/>
  <c r="AL50"/>
  <c r="AN50"/>
  <c r="AP50"/>
  <c r="D51"/>
  <c r="F51"/>
  <c r="H51"/>
  <c r="J51"/>
  <c r="L51"/>
  <c r="N51"/>
  <c r="P51"/>
  <c r="R51"/>
  <c r="T51"/>
  <c r="V51"/>
  <c r="X51"/>
  <c r="Z51"/>
  <c r="AB51"/>
  <c r="AD51"/>
  <c r="AF51"/>
  <c r="AH51"/>
  <c r="AJ51"/>
  <c r="AL51"/>
  <c r="AN51"/>
  <c r="AP51"/>
  <c r="D52"/>
  <c r="F52"/>
  <c r="H52"/>
  <c r="J52"/>
  <c r="L52"/>
  <c r="N52"/>
  <c r="P52"/>
  <c r="R52"/>
  <c r="T52"/>
  <c r="V52"/>
  <c r="X52"/>
  <c r="Z52"/>
  <c r="AB52"/>
  <c r="AD52"/>
  <c r="AF52"/>
  <c r="AH52"/>
  <c r="AJ52"/>
  <c r="AL52"/>
  <c r="AN52"/>
  <c r="AP52"/>
  <c r="D53"/>
  <c r="F53"/>
  <c r="H53"/>
  <c r="J53"/>
  <c r="L53"/>
  <c r="N53"/>
  <c r="P53"/>
  <c r="R53"/>
  <c r="T53"/>
  <c r="V53"/>
  <c r="X53"/>
  <c r="Z53"/>
  <c r="AB53"/>
  <c r="AD53"/>
  <c r="AF53"/>
  <c r="AH53"/>
  <c r="AJ53"/>
  <c r="AL53"/>
  <c r="AN53"/>
  <c r="AP53"/>
  <c r="D54"/>
  <c r="F54"/>
  <c r="H54"/>
  <c r="J54"/>
  <c r="L54"/>
  <c r="N54"/>
  <c r="P54"/>
  <c r="P60" s="1"/>
  <c r="R54"/>
  <c r="R60" s="1"/>
  <c r="T54"/>
  <c r="T60" s="1"/>
  <c r="V54"/>
  <c r="V60" s="1"/>
  <c r="X54"/>
  <c r="X60" s="1"/>
  <c r="Z54"/>
  <c r="Z60" s="1"/>
  <c r="AB54"/>
  <c r="AB60" s="1"/>
  <c r="AD54"/>
  <c r="AD60" s="1"/>
  <c r="AF54"/>
  <c r="AH54"/>
  <c r="AJ54"/>
  <c r="AL54"/>
  <c r="AN54"/>
  <c r="AP54"/>
  <c r="C13"/>
  <c r="C15"/>
  <c r="C17"/>
  <c r="C19"/>
  <c r="C21"/>
  <c r="C23"/>
  <c r="C25"/>
  <c r="C27"/>
  <c r="C29"/>
  <c r="C31"/>
  <c r="C33"/>
  <c r="C35"/>
  <c r="C37"/>
  <c r="C39"/>
  <c r="C41"/>
  <c r="C43"/>
  <c r="C45"/>
  <c r="C47"/>
  <c r="C49"/>
  <c r="C51"/>
  <c r="C53"/>
  <c r="C12"/>
  <c r="AD37" i="7"/>
  <c r="F38"/>
  <c r="R38"/>
  <c r="Z38"/>
  <c r="AH38"/>
  <c r="AP38"/>
  <c r="J39"/>
  <c r="R39"/>
  <c r="Z39"/>
  <c r="AH39"/>
  <c r="AP39"/>
  <c r="J40"/>
  <c r="R40"/>
  <c r="Z40"/>
  <c r="AH40"/>
  <c r="AP40"/>
  <c r="J41"/>
  <c r="R41"/>
  <c r="Z41"/>
  <c r="AH41"/>
  <c r="AP41"/>
  <c r="J42"/>
  <c r="R42"/>
  <c r="Z42"/>
  <c r="AH42"/>
  <c r="AP42"/>
  <c r="J43"/>
  <c r="R43"/>
  <c r="Z43"/>
  <c r="AH43"/>
  <c r="AP43"/>
  <c r="J44"/>
  <c r="R44"/>
  <c r="Z44"/>
  <c r="AH44"/>
  <c r="AP44"/>
  <c r="J45"/>
  <c r="R45"/>
  <c r="Z45"/>
  <c r="AH45"/>
  <c r="AP45"/>
  <c r="J46"/>
  <c r="R46"/>
  <c r="Z46"/>
  <c r="AH46"/>
  <c r="AP46"/>
  <c r="J47"/>
  <c r="R47"/>
  <c r="Z47"/>
  <c r="AH47"/>
  <c r="AP47"/>
  <c r="J48"/>
  <c r="R48"/>
  <c r="Z48"/>
  <c r="AH48"/>
  <c r="AP48"/>
  <c r="J49"/>
  <c r="R49"/>
  <c r="Z49"/>
  <c r="AH49"/>
  <c r="AP49"/>
  <c r="J50"/>
  <c r="R50"/>
  <c r="Z50"/>
  <c r="AH50"/>
  <c r="AP50"/>
  <c r="J51"/>
  <c r="R51"/>
  <c r="Z51"/>
  <c r="AH51"/>
  <c r="AP51"/>
  <c r="J52"/>
  <c r="R52"/>
  <c r="Z52"/>
  <c r="AH52"/>
  <c r="AP52"/>
  <c r="J53"/>
  <c r="R53"/>
  <c r="Z53"/>
  <c r="AH53"/>
  <c r="AP53"/>
  <c r="J54"/>
  <c r="R54"/>
  <c r="Z54"/>
  <c r="AH54"/>
  <c r="AP54"/>
  <c r="J55"/>
  <c r="R55"/>
  <c r="Z55"/>
  <c r="AH55"/>
  <c r="AP55"/>
  <c r="J56"/>
  <c r="R56"/>
  <c r="Z56"/>
  <c r="AH56"/>
  <c r="AP56"/>
  <c r="J57"/>
  <c r="R57"/>
  <c r="Z57"/>
  <c r="AH57"/>
  <c r="AP57"/>
  <c r="J58"/>
  <c r="R58"/>
  <c r="Z58"/>
  <c r="AH58"/>
  <c r="AP58"/>
  <c r="J59"/>
  <c r="R59"/>
  <c r="Z59"/>
  <c r="AH59"/>
  <c r="AP59"/>
  <c r="J60"/>
  <c r="R60"/>
  <c r="Z60"/>
  <c r="AH60"/>
  <c r="AP60"/>
  <c r="J61"/>
  <c r="R61"/>
  <c r="Z61"/>
  <c r="AH61"/>
  <c r="AP61"/>
  <c r="J62"/>
  <c r="R62"/>
  <c r="Z62"/>
  <c r="AH62"/>
  <c r="AP62"/>
  <c r="J63"/>
  <c r="R63"/>
  <c r="Z63"/>
  <c r="AH63"/>
  <c r="AP63"/>
  <c r="J64"/>
  <c r="R64"/>
  <c r="Z64"/>
  <c r="AH64"/>
  <c r="AP64"/>
  <c r="J65"/>
  <c r="R65"/>
  <c r="R76" s="1"/>
  <c r="Z65"/>
  <c r="Z76" s="1"/>
  <c r="AH65"/>
  <c r="AP65"/>
  <c r="J66"/>
  <c r="R66"/>
  <c r="Z66"/>
  <c r="AH66"/>
  <c r="AP66"/>
  <c r="J67"/>
  <c r="R67"/>
  <c r="Z67"/>
  <c r="AH67"/>
  <c r="AP67"/>
  <c r="J68"/>
  <c r="R68"/>
  <c r="Z68"/>
  <c r="AH68"/>
  <c r="AP68"/>
  <c r="J69"/>
  <c r="R69"/>
  <c r="Z69"/>
  <c r="AH69"/>
  <c r="AP69"/>
  <c r="J70"/>
  <c r="R70"/>
  <c r="Z70"/>
  <c r="AH70"/>
  <c r="AP70"/>
  <c r="C19"/>
  <c r="C27"/>
  <c r="C35"/>
  <c r="C43"/>
  <c r="C51"/>
  <c r="C59"/>
  <c r="C67"/>
  <c r="I12" i="6"/>
  <c r="Q12"/>
  <c r="Y12"/>
  <c r="AG12"/>
  <c r="AO12"/>
  <c r="I13"/>
  <c r="Q13"/>
  <c r="Y13"/>
  <c r="AG13"/>
  <c r="AO13"/>
  <c r="I14"/>
  <c r="Q14"/>
  <c r="Y14"/>
  <c r="AG14"/>
  <c r="AO14"/>
  <c r="I15"/>
  <c r="Q15"/>
  <c r="Q16" i="47" s="1"/>
  <c r="Y15" i="6"/>
  <c r="AG15"/>
  <c r="AG16" i="47" s="1"/>
  <c r="AO15" i="6"/>
  <c r="I16"/>
  <c r="I15" i="47" s="1"/>
  <c r="Q16" i="6"/>
  <c r="Y16"/>
  <c r="Y15" i="47" s="1"/>
  <c r="AG16" i="6"/>
  <c r="AO16"/>
  <c r="AO15" i="47" s="1"/>
  <c r="I17" i="6"/>
  <c r="I20" i="47" s="1"/>
  <c r="Q17" i="6"/>
  <c r="Q20" i="47" s="1"/>
  <c r="Y17" i="6"/>
  <c r="Y20" i="47" s="1"/>
  <c r="AG17" i="6"/>
  <c r="AG20" i="47" s="1"/>
  <c r="AO17" i="6"/>
  <c r="AO20" i="47" s="1"/>
  <c r="I18" i="6"/>
  <c r="Q18"/>
  <c r="Y18"/>
  <c r="AG18"/>
  <c r="AO18"/>
  <c r="I19"/>
  <c r="Q19"/>
  <c r="Y19"/>
  <c r="AG19"/>
  <c r="AO19"/>
  <c r="I20"/>
  <c r="Q20"/>
  <c r="Y20"/>
  <c r="AG20"/>
  <c r="AO20"/>
  <c r="I21"/>
  <c r="Q21"/>
  <c r="Y21"/>
  <c r="AG21"/>
  <c r="AO21"/>
  <c r="I22"/>
  <c r="Y22"/>
  <c r="AO22"/>
  <c r="Q23"/>
  <c r="AG23"/>
  <c r="I24"/>
  <c r="Y24"/>
  <c r="AO24"/>
  <c r="Q25"/>
  <c r="AG25"/>
  <c r="I26"/>
  <c r="Y26"/>
  <c r="AO26"/>
  <c r="Q27"/>
  <c r="AG27"/>
  <c r="I28"/>
  <c r="Y28"/>
  <c r="AH28"/>
  <c r="AP28"/>
  <c r="J29"/>
  <c r="R29"/>
  <c r="Z29"/>
  <c r="AH29"/>
  <c r="AP29"/>
  <c r="J30"/>
  <c r="R30"/>
  <c r="Z30"/>
  <c r="AH30"/>
  <c r="AP30"/>
  <c r="J31"/>
  <c r="R31"/>
  <c r="Z31"/>
  <c r="AH31"/>
  <c r="AP31"/>
  <c r="J32"/>
  <c r="R32"/>
  <c r="Z32"/>
  <c r="AH32"/>
  <c r="AP32"/>
  <c r="J33"/>
  <c r="R33"/>
  <c r="Z33"/>
  <c r="AH33"/>
  <c r="AP33"/>
  <c r="J34"/>
  <c r="R34"/>
  <c r="Z34"/>
  <c r="AH34"/>
  <c r="AP34"/>
  <c r="J35"/>
  <c r="R35"/>
  <c r="Z35"/>
  <c r="AH35"/>
  <c r="AP35"/>
  <c r="J36"/>
  <c r="R36"/>
  <c r="Z36"/>
  <c r="AH36"/>
  <c r="AP36"/>
  <c r="J37"/>
  <c r="R37"/>
  <c r="Z37"/>
  <c r="AH37"/>
  <c r="AP37"/>
  <c r="J38"/>
  <c r="R38"/>
  <c r="Z38"/>
  <c r="AH38"/>
  <c r="AP38"/>
  <c r="J39"/>
  <c r="R39"/>
  <c r="Z39"/>
  <c r="AH39"/>
  <c r="AP39"/>
  <c r="J40"/>
  <c r="R40"/>
  <c r="Z40"/>
  <c r="AH40"/>
  <c r="AP40"/>
  <c r="J41"/>
  <c r="R41"/>
  <c r="Z41"/>
  <c r="AH41"/>
  <c r="AP41"/>
  <c r="J42"/>
  <c r="R42"/>
  <c r="Z42"/>
  <c r="AH42"/>
  <c r="AP42"/>
  <c r="J43"/>
  <c r="R43"/>
  <c r="Z43"/>
  <c r="AH43"/>
  <c r="AP43"/>
  <c r="J44"/>
  <c r="R44"/>
  <c r="Z44"/>
  <c r="AH44"/>
  <c r="AP44"/>
  <c r="J45"/>
  <c r="R45"/>
  <c r="Z45"/>
  <c r="AH45"/>
  <c r="AP45"/>
  <c r="J46"/>
  <c r="R46"/>
  <c r="Z46"/>
  <c r="AH46"/>
  <c r="AP46"/>
  <c r="J47"/>
  <c r="R47"/>
  <c r="Z47"/>
  <c r="AH47"/>
  <c r="AP47"/>
  <c r="J48"/>
  <c r="R48"/>
  <c r="Z48"/>
  <c r="AH48"/>
  <c r="AP48"/>
  <c r="J49"/>
  <c r="R49"/>
  <c r="Z49"/>
  <c r="AH49"/>
  <c r="AP49"/>
  <c r="J50"/>
  <c r="R50"/>
  <c r="Z50"/>
  <c r="AH50"/>
  <c r="AP50"/>
  <c r="J51"/>
  <c r="R51"/>
  <c r="Z51"/>
  <c r="AH51"/>
  <c r="AP51"/>
  <c r="J52"/>
  <c r="R52"/>
  <c r="Z52"/>
  <c r="AH52"/>
  <c r="AP52"/>
  <c r="J53"/>
  <c r="R53"/>
  <c r="Z53"/>
  <c r="AH53"/>
  <c r="AP53"/>
  <c r="J54"/>
  <c r="N54"/>
  <c r="R54"/>
  <c r="V54"/>
  <c r="Z54"/>
  <c r="AD54"/>
  <c r="AH54"/>
  <c r="AL54"/>
  <c r="AP54"/>
  <c r="F55"/>
  <c r="J55"/>
  <c r="N55"/>
  <c r="R55"/>
  <c r="V55"/>
  <c r="Z55"/>
  <c r="AD55"/>
  <c r="AH55"/>
  <c r="AL55"/>
  <c r="AP55"/>
  <c r="F56"/>
  <c r="J56"/>
  <c r="N56"/>
  <c r="R56"/>
  <c r="V56"/>
  <c r="Z56"/>
  <c r="AD56"/>
  <c r="AH56"/>
  <c r="AL56"/>
  <c r="AP56"/>
  <c r="F57"/>
  <c r="J57"/>
  <c r="N57"/>
  <c r="R57"/>
  <c r="V57"/>
  <c r="Z57"/>
  <c r="AD57"/>
  <c r="AH57"/>
  <c r="AL57"/>
  <c r="AP57"/>
  <c r="F58"/>
  <c r="J58"/>
  <c r="N58"/>
  <c r="R58"/>
  <c r="V58"/>
  <c r="Z58"/>
  <c r="AD58"/>
  <c r="AH58"/>
  <c r="AL58"/>
  <c r="AP58"/>
  <c r="F59"/>
  <c r="J59"/>
  <c r="N59"/>
  <c r="R59"/>
  <c r="V59"/>
  <c r="Z59"/>
  <c r="AD59"/>
  <c r="AH59"/>
  <c r="AL59"/>
  <c r="AP59"/>
  <c r="F60"/>
  <c r="J60"/>
  <c r="N60"/>
  <c r="R60"/>
  <c r="V60"/>
  <c r="Z60"/>
  <c r="AD60"/>
  <c r="AH60"/>
  <c r="AL60"/>
  <c r="AP60"/>
  <c r="F61"/>
  <c r="J61"/>
  <c r="N61"/>
  <c r="R61"/>
  <c r="V61"/>
  <c r="Z61"/>
  <c r="AD61"/>
  <c r="AH61"/>
  <c r="AL61"/>
  <c r="AP61"/>
  <c r="F62"/>
  <c r="J62"/>
  <c r="N62"/>
  <c r="R62"/>
  <c r="V62"/>
  <c r="Z62"/>
  <c r="AD62"/>
  <c r="AH62"/>
  <c r="AL62"/>
  <c r="AP62"/>
  <c r="F63"/>
  <c r="J63"/>
  <c r="N63"/>
  <c r="R63"/>
  <c r="V63"/>
  <c r="Z63"/>
  <c r="AD63"/>
  <c r="AH63"/>
  <c r="AL63"/>
  <c r="AP63"/>
  <c r="F64"/>
  <c r="J64"/>
  <c r="N64"/>
  <c r="R64"/>
  <c r="V64"/>
  <c r="Z64"/>
  <c r="AD64"/>
  <c r="AH64"/>
  <c r="AL64"/>
  <c r="AP64"/>
  <c r="F65"/>
  <c r="J65"/>
  <c r="N65"/>
  <c r="R65"/>
  <c r="V65"/>
  <c r="Z65"/>
  <c r="AD65"/>
  <c r="AH65"/>
  <c r="AL65"/>
  <c r="AP65"/>
  <c r="F66"/>
  <c r="J66"/>
  <c r="N66"/>
  <c r="R66"/>
  <c r="V66"/>
  <c r="Z66"/>
  <c r="AD66"/>
  <c r="AH66"/>
  <c r="AL66"/>
  <c r="AP66"/>
  <c r="F67"/>
  <c r="J67"/>
  <c r="N67"/>
  <c r="R67"/>
  <c r="V67"/>
  <c r="Z67"/>
  <c r="AD67"/>
  <c r="AH67"/>
  <c r="AL67"/>
  <c r="AP67"/>
  <c r="F68"/>
  <c r="J68"/>
  <c r="N68"/>
  <c r="R68"/>
  <c r="V68"/>
  <c r="Z68"/>
  <c r="AD68"/>
  <c r="AH68"/>
  <c r="AL68"/>
  <c r="AP68"/>
  <c r="F69"/>
  <c r="J69"/>
  <c r="N69"/>
  <c r="R69"/>
  <c r="V69"/>
  <c r="Z69"/>
  <c r="AD69"/>
  <c r="AH69"/>
  <c r="AL69"/>
  <c r="AP69"/>
  <c r="F70"/>
  <c r="J70"/>
  <c r="N70"/>
  <c r="R70"/>
  <c r="V70"/>
  <c r="Z70"/>
  <c r="AD70"/>
  <c r="AH70"/>
  <c r="AL70"/>
  <c r="AP70"/>
  <c r="F71"/>
  <c r="J71"/>
  <c r="N71"/>
  <c r="R71"/>
  <c r="V71"/>
  <c r="Z71"/>
  <c r="AD71"/>
  <c r="AH71"/>
  <c r="AL71"/>
  <c r="AP71"/>
  <c r="F72"/>
  <c r="J72"/>
  <c r="N72"/>
  <c r="R72"/>
  <c r="V72"/>
  <c r="Z72"/>
  <c r="AD72"/>
  <c r="AH72"/>
  <c r="AL72"/>
  <c r="AP72"/>
  <c r="F73"/>
  <c r="J73"/>
  <c r="N73"/>
  <c r="R73"/>
  <c r="V73"/>
  <c r="Z73"/>
  <c r="AD73"/>
  <c r="AH73"/>
  <c r="AL73"/>
  <c r="AP73"/>
  <c r="C15"/>
  <c r="C19"/>
  <c r="C23"/>
  <c r="C27"/>
  <c r="C31"/>
  <c r="C35"/>
  <c r="C39"/>
  <c r="C43"/>
  <c r="C47"/>
  <c r="C51"/>
  <c r="C55"/>
  <c r="C59"/>
  <c r="C63"/>
  <c r="C67"/>
  <c r="C71"/>
  <c r="E12" i="5"/>
  <c r="I12"/>
  <c r="M12"/>
  <c r="Q12"/>
  <c r="U12"/>
  <c r="Y12"/>
  <c r="AC12"/>
  <c r="AG12"/>
  <c r="AK12"/>
  <c r="AO12"/>
  <c r="E13"/>
  <c r="I13"/>
  <c r="M13"/>
  <c r="Q13"/>
  <c r="U13"/>
  <c r="Y13"/>
  <c r="AC13"/>
  <c r="AG13"/>
  <c r="AK13"/>
  <c r="AO13"/>
  <c r="E14"/>
  <c r="I14"/>
  <c r="M14"/>
  <c r="Q14"/>
  <c r="U14"/>
  <c r="Y14"/>
  <c r="AC14"/>
  <c r="AG14"/>
  <c r="AK14"/>
  <c r="AO14"/>
  <c r="E15"/>
  <c r="I15"/>
  <c r="M15"/>
  <c r="Q15"/>
  <c r="U15"/>
  <c r="Y15"/>
  <c r="AC15"/>
  <c r="AG15"/>
  <c r="AK15"/>
  <c r="AO15"/>
  <c r="E16"/>
  <c r="I16"/>
  <c r="M16"/>
  <c r="Q16"/>
  <c r="U16"/>
  <c r="Y16"/>
  <c r="AC16"/>
  <c r="AG16"/>
  <c r="AK16"/>
  <c r="AO16"/>
  <c r="E17"/>
  <c r="I17"/>
  <c r="M17"/>
  <c r="Q17"/>
  <c r="U17"/>
  <c r="Y17"/>
  <c r="AC17"/>
  <c r="AG17"/>
  <c r="AK17"/>
  <c r="AO17"/>
  <c r="E18"/>
  <c r="I18"/>
  <c r="M18"/>
  <c r="Q18"/>
  <c r="U18"/>
  <c r="Y18"/>
  <c r="AC18"/>
  <c r="AG18"/>
  <c r="AK18"/>
  <c r="AO18"/>
  <c r="E19"/>
  <c r="I19"/>
  <c r="M19"/>
  <c r="Q19"/>
  <c r="U19"/>
  <c r="Y19"/>
  <c r="AC19"/>
  <c r="AG19"/>
  <c r="AK19"/>
  <c r="AO19"/>
  <c r="E20"/>
  <c r="I20"/>
  <c r="M20"/>
  <c r="Q20"/>
  <c r="U20"/>
  <c r="Y20"/>
  <c r="AC20"/>
  <c r="AG20"/>
  <c r="AK20"/>
  <c r="AO20"/>
  <c r="E21"/>
  <c r="I21"/>
  <c r="M21"/>
  <c r="Q21"/>
  <c r="U21"/>
  <c r="Y21"/>
  <c r="AC21"/>
  <c r="AG21"/>
  <c r="AK21"/>
  <c r="AO21"/>
  <c r="E22"/>
  <c r="I22"/>
  <c r="M22"/>
  <c r="Q22"/>
  <c r="U22"/>
  <c r="Y22"/>
  <c r="AC22"/>
  <c r="AG22"/>
  <c r="AK22"/>
  <c r="AO22"/>
  <c r="E23"/>
  <c r="I23"/>
  <c r="M23"/>
  <c r="Q23"/>
  <c r="U23"/>
  <c r="Y23"/>
  <c r="AC23"/>
  <c r="AG23"/>
  <c r="AK23"/>
  <c r="AO23"/>
  <c r="E24"/>
  <c r="I24"/>
  <c r="M24"/>
  <c r="Q24"/>
  <c r="U24"/>
  <c r="Y24"/>
  <c r="AC24"/>
  <c r="AG24"/>
  <c r="AK24"/>
  <c r="AO24"/>
  <c r="E25"/>
  <c r="I25"/>
  <c r="M25"/>
  <c r="Q25"/>
  <c r="U25"/>
  <c r="Y25"/>
  <c r="AC25"/>
  <c r="AG25"/>
  <c r="AK25"/>
  <c r="AO25"/>
  <c r="E26"/>
  <c r="I26"/>
  <c r="M26"/>
  <c r="Q26"/>
  <c r="U26"/>
  <c r="Y26"/>
  <c r="AC26"/>
  <c r="AG26"/>
  <c r="AK26"/>
  <c r="AO26"/>
  <c r="E27"/>
  <c r="I27"/>
  <c r="M27"/>
  <c r="Q27"/>
  <c r="U27"/>
  <c r="Y27"/>
  <c r="AC27"/>
  <c r="AG27"/>
  <c r="AK27"/>
  <c r="AO27"/>
  <c r="E28"/>
  <c r="I28"/>
  <c r="M28"/>
  <c r="Q28"/>
  <c r="U28"/>
  <c r="Y28"/>
  <c r="AC28"/>
  <c r="AG28"/>
  <c r="AK28"/>
  <c r="AO28"/>
  <c r="E29"/>
  <c r="I29"/>
  <c r="M29"/>
  <c r="Q29"/>
  <c r="U29"/>
  <c r="Y29"/>
  <c r="AC29"/>
  <c r="AG29"/>
  <c r="AK29"/>
  <c r="AO29"/>
  <c r="E30"/>
  <c r="I30"/>
  <c r="M30"/>
  <c r="Q30"/>
  <c r="U30"/>
  <c r="Y30"/>
  <c r="AC30"/>
  <c r="AG30"/>
  <c r="AK30"/>
  <c r="AO30"/>
  <c r="E31"/>
  <c r="I31"/>
  <c r="M31"/>
  <c r="Q31"/>
  <c r="U31"/>
  <c r="Y31"/>
  <c r="AC31"/>
  <c r="AG31"/>
  <c r="AK31"/>
  <c r="AO31"/>
  <c r="E32"/>
  <c r="I32"/>
  <c r="M32"/>
  <c r="Q32"/>
  <c r="U32"/>
  <c r="Y32"/>
  <c r="AC32"/>
  <c r="AG32"/>
  <c r="AK32"/>
  <c r="AO32"/>
  <c r="E33"/>
  <c r="I33"/>
  <c r="M33"/>
  <c r="Q33"/>
  <c r="U33"/>
  <c r="Y33"/>
  <c r="AC33"/>
  <c r="AG33"/>
  <c r="AK33"/>
  <c r="AO33"/>
  <c r="E34"/>
  <c r="I34"/>
  <c r="M34"/>
  <c r="Q34"/>
  <c r="U34"/>
  <c r="Y34"/>
  <c r="AC34"/>
  <c r="AG34"/>
  <c r="AK34"/>
  <c r="AO34"/>
  <c r="E35"/>
  <c r="I35"/>
  <c r="M35"/>
  <c r="Q35"/>
  <c r="U35"/>
  <c r="Y35"/>
  <c r="AC35"/>
  <c r="AG35"/>
  <c r="AK35"/>
  <c r="AO35"/>
  <c r="E36"/>
  <c r="I36"/>
  <c r="M36"/>
  <c r="Q36"/>
  <c r="U36"/>
  <c r="Y36"/>
  <c r="AC36"/>
  <c r="AG36"/>
  <c r="AK36"/>
  <c r="AO36"/>
  <c r="E37"/>
  <c r="I37"/>
  <c r="M37"/>
  <c r="Q37"/>
  <c r="U37"/>
  <c r="Y37"/>
  <c r="AC37"/>
  <c r="AG37"/>
  <c r="AK37"/>
  <c r="AO37"/>
  <c r="E38"/>
  <c r="I38"/>
  <c r="M38"/>
  <c r="Q38"/>
  <c r="U38"/>
  <c r="Y38"/>
  <c r="AC38"/>
  <c r="AG38"/>
  <c r="AK38"/>
  <c r="AO38"/>
  <c r="E39"/>
  <c r="I39"/>
  <c r="M39"/>
  <c r="Q39"/>
  <c r="U39"/>
  <c r="Y39"/>
  <c r="AC39"/>
  <c r="AG39"/>
  <c r="AK39"/>
  <c r="AO39"/>
  <c r="E40"/>
  <c r="I40"/>
  <c r="M40"/>
  <c r="Q40"/>
  <c r="U40"/>
  <c r="Y40"/>
  <c r="AC40"/>
  <c r="AG40"/>
  <c r="AK40"/>
  <c r="AO40"/>
  <c r="E41"/>
  <c r="I41"/>
  <c r="M41"/>
  <c r="Q41"/>
  <c r="U41"/>
  <c r="Y41"/>
  <c r="AC41"/>
  <c r="AG41"/>
  <c r="AK41"/>
  <c r="AO41"/>
  <c r="E42"/>
  <c r="I42"/>
  <c r="M42"/>
  <c r="Q42"/>
  <c r="U42"/>
  <c r="Y42"/>
  <c r="AC42"/>
  <c r="AG42"/>
  <c r="AK42"/>
  <c r="AO42"/>
  <c r="E43"/>
  <c r="I43"/>
  <c r="M43"/>
  <c r="Q43"/>
  <c r="U43"/>
  <c r="Y43"/>
  <c r="AC43"/>
  <c r="AG43"/>
  <c r="AK43"/>
  <c r="AO43"/>
  <c r="E44"/>
  <c r="I44"/>
  <c r="M44"/>
  <c r="Q44"/>
  <c r="U44"/>
  <c r="Y44"/>
  <c r="AC44"/>
  <c r="AG44"/>
  <c r="AK44"/>
  <c r="AO44"/>
  <c r="E45"/>
  <c r="I45"/>
  <c r="M45"/>
  <c r="Q45"/>
  <c r="U45"/>
  <c r="Y45"/>
  <c r="AC45"/>
  <c r="AG45"/>
  <c r="AK45"/>
  <c r="AO45"/>
  <c r="E46"/>
  <c r="I46"/>
  <c r="M46"/>
  <c r="Q46"/>
  <c r="U46"/>
  <c r="Y46"/>
  <c r="AC46"/>
  <c r="AG46"/>
  <c r="AK46"/>
  <c r="AO46"/>
  <c r="E47"/>
  <c r="I47"/>
  <c r="M47"/>
  <c r="Q47"/>
  <c r="U47"/>
  <c r="Y47"/>
  <c r="AC47"/>
  <c r="AG47"/>
  <c r="AK47"/>
  <c r="AO47"/>
  <c r="E48"/>
  <c r="I48"/>
  <c r="M48"/>
  <c r="Q48"/>
  <c r="U48"/>
  <c r="Y48"/>
  <c r="AC48"/>
  <c r="AG48"/>
  <c r="AK48"/>
  <c r="AO48"/>
  <c r="E49"/>
  <c r="I49"/>
  <c r="M49"/>
  <c r="Q49"/>
  <c r="U49"/>
  <c r="Y49"/>
  <c r="AC49"/>
  <c r="AG49"/>
  <c r="AK49"/>
  <c r="AO49"/>
  <c r="E50"/>
  <c r="I50"/>
  <c r="M50"/>
  <c r="Q50"/>
  <c r="U50"/>
  <c r="Y50"/>
  <c r="AC50"/>
  <c r="AG50"/>
  <c r="AK50"/>
  <c r="AO50"/>
  <c r="E51"/>
  <c r="I51"/>
  <c r="M51"/>
  <c r="Q51"/>
  <c r="U51"/>
  <c r="Y51"/>
  <c r="AC51"/>
  <c r="AG51"/>
  <c r="AK51"/>
  <c r="AO51"/>
  <c r="E52"/>
  <c r="I52"/>
  <c r="M52"/>
  <c r="Q52"/>
  <c r="U52"/>
  <c r="Y52"/>
  <c r="AC52"/>
  <c r="AG52"/>
  <c r="AK52"/>
  <c r="AO52"/>
  <c r="E53"/>
  <c r="I53"/>
  <c r="M53"/>
  <c r="Q53"/>
  <c r="U53"/>
  <c r="Y53"/>
  <c r="AC53"/>
  <c r="AG53"/>
  <c r="AK53"/>
  <c r="AO53"/>
  <c r="E54"/>
  <c r="I54"/>
  <c r="M54"/>
  <c r="Q54"/>
  <c r="Q60" s="1"/>
  <c r="U54"/>
  <c r="U60" s="1"/>
  <c r="Y54"/>
  <c r="Y60" s="1"/>
  <c r="AC54"/>
  <c r="AC60" s="1"/>
  <c r="AK54"/>
  <c r="AO54"/>
  <c r="C14"/>
  <c r="C18"/>
  <c r="C26"/>
  <c r="C34"/>
  <c r="C46"/>
  <c r="C54"/>
  <c r="C60" s="1"/>
  <c r="Q22" i="6"/>
  <c r="AG22"/>
  <c r="I23"/>
  <c r="Y23"/>
  <c r="AO23"/>
  <c r="Q24"/>
  <c r="AG24"/>
  <c r="I25"/>
  <c r="Y25"/>
  <c r="AO25"/>
  <c r="Q26"/>
  <c r="AG26"/>
  <c r="I27"/>
  <c r="Y27"/>
  <c r="AO27"/>
  <c r="Q28"/>
  <c r="AD28"/>
  <c r="AL28"/>
  <c r="F29"/>
  <c r="N29"/>
  <c r="V29"/>
  <c r="AD29"/>
  <c r="AL29"/>
  <c r="F30"/>
  <c r="N30"/>
  <c r="V30"/>
  <c r="AD30"/>
  <c r="AL30"/>
  <c r="F31"/>
  <c r="N31"/>
  <c r="V31"/>
  <c r="AD31"/>
  <c r="AL31"/>
  <c r="F32"/>
  <c r="N32"/>
  <c r="V32"/>
  <c r="AD32"/>
  <c r="AL32"/>
  <c r="F33"/>
  <c r="N33"/>
  <c r="V33"/>
  <c r="AD33"/>
  <c r="AL33"/>
  <c r="F34"/>
  <c r="N34"/>
  <c r="V34"/>
  <c r="AD34"/>
  <c r="AL34"/>
  <c r="F35"/>
  <c r="N35"/>
  <c r="V35"/>
  <c r="AD35"/>
  <c r="AL35"/>
  <c r="F36"/>
  <c r="N36"/>
  <c r="V36"/>
  <c r="AD36"/>
  <c r="AL36"/>
  <c r="F37"/>
  <c r="N37"/>
  <c r="V37"/>
  <c r="AD37"/>
  <c r="AL37"/>
  <c r="F38"/>
  <c r="N38"/>
  <c r="V38"/>
  <c r="AD38"/>
  <c r="AL38"/>
  <c r="F39"/>
  <c r="N39"/>
  <c r="V39"/>
  <c r="AD39"/>
  <c r="AL39"/>
  <c r="F40"/>
  <c r="N40"/>
  <c r="V40"/>
  <c r="AD40"/>
  <c r="AL40"/>
  <c r="F41"/>
  <c r="N41"/>
  <c r="V41"/>
  <c r="AD41"/>
  <c r="AL41"/>
  <c r="F42"/>
  <c r="N42"/>
  <c r="V42"/>
  <c r="AD42"/>
  <c r="AL42"/>
  <c r="F43"/>
  <c r="N43"/>
  <c r="V43"/>
  <c r="AD43"/>
  <c r="AL43"/>
  <c r="F44"/>
  <c r="N44"/>
  <c r="V44"/>
  <c r="AD44"/>
  <c r="AL44"/>
  <c r="F45"/>
  <c r="N45"/>
  <c r="V45"/>
  <c r="AD45"/>
  <c r="AL45"/>
  <c r="F46"/>
  <c r="N46"/>
  <c r="V46"/>
  <c r="AD46"/>
  <c r="AL46"/>
  <c r="F47"/>
  <c r="N47"/>
  <c r="V47"/>
  <c r="AD47"/>
  <c r="AL47"/>
  <c r="F48"/>
  <c r="N48"/>
  <c r="V48"/>
  <c r="AD48"/>
  <c r="AL48"/>
  <c r="F49"/>
  <c r="N49"/>
  <c r="V49"/>
  <c r="AD49"/>
  <c r="AL49"/>
  <c r="F50"/>
  <c r="N50"/>
  <c r="V50"/>
  <c r="AD50"/>
  <c r="AL50"/>
  <c r="F51"/>
  <c r="N51"/>
  <c r="V51"/>
  <c r="AD51"/>
  <c r="AL51"/>
  <c r="F52"/>
  <c r="N52"/>
  <c r="V52"/>
  <c r="AD52"/>
  <c r="AL52"/>
  <c r="F53"/>
  <c r="N53"/>
  <c r="V53"/>
  <c r="AD53"/>
  <c r="AL53"/>
  <c r="F54"/>
  <c r="L54"/>
  <c r="P54"/>
  <c r="T54"/>
  <c r="X54"/>
  <c r="AB54"/>
  <c r="AF54"/>
  <c r="AJ54"/>
  <c r="AN54"/>
  <c r="D55"/>
  <c r="H55"/>
  <c r="L55"/>
  <c r="P55"/>
  <c r="T55"/>
  <c r="X55"/>
  <c r="AB55"/>
  <c r="AF55"/>
  <c r="AJ55"/>
  <c r="AN55"/>
  <c r="D56"/>
  <c r="H56"/>
  <c r="L56"/>
  <c r="P56"/>
  <c r="T56"/>
  <c r="X56"/>
  <c r="AB56"/>
  <c r="AF56"/>
  <c r="AJ56"/>
  <c r="AN56"/>
  <c r="D57"/>
  <c r="H57"/>
  <c r="L57"/>
  <c r="P57"/>
  <c r="T57"/>
  <c r="X57"/>
  <c r="AB57"/>
  <c r="AF57"/>
  <c r="AJ57"/>
  <c r="AN57"/>
  <c r="D58"/>
  <c r="H58"/>
  <c r="L58"/>
  <c r="P58"/>
  <c r="T58"/>
  <c r="X58"/>
  <c r="AB58"/>
  <c r="AF58"/>
  <c r="AJ58"/>
  <c r="AN58"/>
  <c r="D59"/>
  <c r="H59"/>
  <c r="L59"/>
  <c r="P59"/>
  <c r="T59"/>
  <c r="X59"/>
  <c r="AB59"/>
  <c r="AF59"/>
  <c r="AJ59"/>
  <c r="AN59"/>
  <c r="D60"/>
  <c r="H60"/>
  <c r="L60"/>
  <c r="P60"/>
  <c r="T60"/>
  <c r="X60"/>
  <c r="AB60"/>
  <c r="AF60"/>
  <c r="AJ60"/>
  <c r="AN60"/>
  <c r="D61"/>
  <c r="H61"/>
  <c r="L61"/>
  <c r="P61"/>
  <c r="T61"/>
  <c r="X61"/>
  <c r="AB61"/>
  <c r="AF61"/>
  <c r="AJ61"/>
  <c r="AN61"/>
  <c r="D62"/>
  <c r="H62"/>
  <c r="L62"/>
  <c r="P62"/>
  <c r="T62"/>
  <c r="X62"/>
  <c r="AB62"/>
  <c r="AF62"/>
  <c r="AJ62"/>
  <c r="AN62"/>
  <c r="D63"/>
  <c r="H63"/>
  <c r="L63"/>
  <c r="P63"/>
  <c r="T63"/>
  <c r="X63"/>
  <c r="AB63"/>
  <c r="AF63"/>
  <c r="AJ63"/>
  <c r="AN63"/>
  <c r="D64"/>
  <c r="H64"/>
  <c r="L64"/>
  <c r="P64"/>
  <c r="T64"/>
  <c r="X64"/>
  <c r="AB64"/>
  <c r="AF64"/>
  <c r="AJ64"/>
  <c r="AN64"/>
  <c r="D65"/>
  <c r="H65"/>
  <c r="L65"/>
  <c r="P65"/>
  <c r="T65"/>
  <c r="X65"/>
  <c r="AB65"/>
  <c r="AF65"/>
  <c r="AJ65"/>
  <c r="AN65"/>
  <c r="D66"/>
  <c r="H66"/>
  <c r="L66"/>
  <c r="P66"/>
  <c r="T66"/>
  <c r="X66"/>
  <c r="AB66"/>
  <c r="AF66"/>
  <c r="AJ66"/>
  <c r="AN66"/>
  <c r="D67"/>
  <c r="H67"/>
  <c r="L67"/>
  <c r="P67"/>
  <c r="T67"/>
  <c r="X67"/>
  <c r="AB67"/>
  <c r="AF67"/>
  <c r="AJ67"/>
  <c r="AN67"/>
  <c r="D68"/>
  <c r="H68"/>
  <c r="L68"/>
  <c r="P68"/>
  <c r="T68"/>
  <c r="X68"/>
  <c r="AB68"/>
  <c r="AF68"/>
  <c r="AJ68"/>
  <c r="AN68"/>
  <c r="D69"/>
  <c r="H69"/>
  <c r="L69"/>
  <c r="P69"/>
  <c r="T69"/>
  <c r="X69"/>
  <c r="AB69"/>
  <c r="AF69"/>
  <c r="AJ69"/>
  <c r="AN69"/>
  <c r="D70"/>
  <c r="H70"/>
  <c r="L70"/>
  <c r="P70"/>
  <c r="T70"/>
  <c r="X70"/>
  <c r="AB70"/>
  <c r="AF70"/>
  <c r="AJ70"/>
  <c r="AN70"/>
  <c r="D71"/>
  <c r="H71"/>
  <c r="L71"/>
  <c r="P71"/>
  <c r="T71"/>
  <c r="X71"/>
  <c r="AB71"/>
  <c r="AF71"/>
  <c r="AJ71"/>
  <c r="AN71"/>
  <c r="D72"/>
  <c r="H72"/>
  <c r="L72"/>
  <c r="P72"/>
  <c r="T72"/>
  <c r="X72"/>
  <c r="AB72"/>
  <c r="AF72"/>
  <c r="AJ72"/>
  <c r="AN72"/>
  <c r="D73"/>
  <c r="H73"/>
  <c r="L73"/>
  <c r="P73"/>
  <c r="T73"/>
  <c r="X73"/>
  <c r="AB73"/>
  <c r="AF73"/>
  <c r="AJ73"/>
  <c r="AN73"/>
  <c r="C13"/>
  <c r="C17"/>
  <c r="C20" i="47" s="1"/>
  <c r="C21" i="6"/>
  <c r="C25"/>
  <c r="C29"/>
  <c r="C33"/>
  <c r="C37"/>
  <c r="C41"/>
  <c r="C45"/>
  <c r="C49"/>
  <c r="C53"/>
  <c r="C57"/>
  <c r="C61"/>
  <c r="C65"/>
  <c r="C69"/>
  <c r="C73"/>
  <c r="G12" i="5"/>
  <c r="K12"/>
  <c r="O12"/>
  <c r="S12"/>
  <c r="W12"/>
  <c r="AA12"/>
  <c r="AE12"/>
  <c r="AI12"/>
  <c r="AM12"/>
  <c r="AQ12"/>
  <c r="G13"/>
  <c r="K13"/>
  <c r="O13"/>
  <c r="S13"/>
  <c r="W13"/>
  <c r="AA13"/>
  <c r="AE13"/>
  <c r="AI13"/>
  <c r="AM13"/>
  <c r="AQ13"/>
  <c r="G14"/>
  <c r="K14"/>
  <c r="O14"/>
  <c r="S14"/>
  <c r="W14"/>
  <c r="AA14"/>
  <c r="AE14"/>
  <c r="AI14"/>
  <c r="AM14"/>
  <c r="AQ14"/>
  <c r="G15"/>
  <c r="K15"/>
  <c r="O15"/>
  <c r="S15"/>
  <c r="W15"/>
  <c r="AA15"/>
  <c r="AE15"/>
  <c r="AI15"/>
  <c r="AM15"/>
  <c r="AQ15"/>
  <c r="G16"/>
  <c r="K16"/>
  <c r="O16"/>
  <c r="S16"/>
  <c r="W16"/>
  <c r="AA16"/>
  <c r="AE16"/>
  <c r="AI16"/>
  <c r="AM16"/>
  <c r="AQ16"/>
  <c r="G17"/>
  <c r="K17"/>
  <c r="O17"/>
  <c r="S17"/>
  <c r="W17"/>
  <c r="AA17"/>
  <c r="AE17"/>
  <c r="AI17"/>
  <c r="AM17"/>
  <c r="AQ17"/>
  <c r="G18"/>
  <c r="K18"/>
  <c r="O18"/>
  <c r="S18"/>
  <c r="W18"/>
  <c r="AA18"/>
  <c r="AE18"/>
  <c r="AI18"/>
  <c r="AM18"/>
  <c r="AQ18"/>
  <c r="G19"/>
  <c r="K19"/>
  <c r="O19"/>
  <c r="S19"/>
  <c r="W19"/>
  <c r="AA19"/>
  <c r="AE19"/>
  <c r="AI19"/>
  <c r="AM19"/>
  <c r="AQ19"/>
  <c r="G20"/>
  <c r="K20"/>
  <c r="O20"/>
  <c r="S20"/>
  <c r="W20"/>
  <c r="AA20"/>
  <c r="AE20"/>
  <c r="AI20"/>
  <c r="AM20"/>
  <c r="AQ20"/>
  <c r="G21"/>
  <c r="K21"/>
  <c r="O21"/>
  <c r="S21"/>
  <c r="W21"/>
  <c r="AA21"/>
  <c r="AE21"/>
  <c r="AI21"/>
  <c r="AM21"/>
  <c r="AQ21"/>
  <c r="G22"/>
  <c r="K22"/>
  <c r="O22"/>
  <c r="S22"/>
  <c r="W22"/>
  <c r="AA22"/>
  <c r="AE22"/>
  <c r="AI22"/>
  <c r="AM22"/>
  <c r="AQ22"/>
  <c r="G23"/>
  <c r="K23"/>
  <c r="O23"/>
  <c r="S23"/>
  <c r="W23"/>
  <c r="AA23"/>
  <c r="AE23"/>
  <c r="AI23"/>
  <c r="AM23"/>
  <c r="AQ23"/>
  <c r="G24"/>
  <c r="K24"/>
  <c r="O24"/>
  <c r="S24"/>
  <c r="W24"/>
  <c r="AA24"/>
  <c r="AE24"/>
  <c r="AI24"/>
  <c r="AM24"/>
  <c r="AQ24"/>
  <c r="G25"/>
  <c r="K25"/>
  <c r="O25"/>
  <c r="S25"/>
  <c r="W25"/>
  <c r="AA25"/>
  <c r="AE25"/>
  <c r="AI25"/>
  <c r="AM25"/>
  <c r="AQ25"/>
  <c r="G26"/>
  <c r="K26"/>
  <c r="O26"/>
  <c r="S26"/>
  <c r="W26"/>
  <c r="AA26"/>
  <c r="AE26"/>
  <c r="AI26"/>
  <c r="AM26"/>
  <c r="AQ26"/>
  <c r="G27"/>
  <c r="K27"/>
  <c r="O27"/>
  <c r="S27"/>
  <c r="W27"/>
  <c r="AA27"/>
  <c r="AE27"/>
  <c r="AI27"/>
  <c r="AM27"/>
  <c r="AQ27"/>
  <c r="G28"/>
  <c r="K28"/>
  <c r="O28"/>
  <c r="S28"/>
  <c r="W28"/>
  <c r="AA28"/>
  <c r="AE28"/>
  <c r="AI28"/>
  <c r="AM28"/>
  <c r="AQ28"/>
  <c r="G29"/>
  <c r="K29"/>
  <c r="O29"/>
  <c r="S29"/>
  <c r="W29"/>
  <c r="AA29"/>
  <c r="AE29"/>
  <c r="AI29"/>
  <c r="AM29"/>
  <c r="AQ29"/>
  <c r="G30"/>
  <c r="K30"/>
  <c r="O30"/>
  <c r="S30"/>
  <c r="W30"/>
  <c r="AA30"/>
  <c r="AE30"/>
  <c r="AI30"/>
  <c r="AM30"/>
  <c r="AQ30"/>
  <c r="G31"/>
  <c r="K31"/>
  <c r="O31"/>
  <c r="S31"/>
  <c r="W31"/>
  <c r="AA31"/>
  <c r="AE31"/>
  <c r="AI31"/>
  <c r="AM31"/>
  <c r="AQ31"/>
  <c r="G32"/>
  <c r="K32"/>
  <c r="O32"/>
  <c r="S32"/>
  <c r="W32"/>
  <c r="AA32"/>
  <c r="AE32"/>
  <c r="AI32"/>
  <c r="AM32"/>
  <c r="AQ32"/>
  <c r="G33"/>
  <c r="K33"/>
  <c r="O33"/>
  <c r="S33"/>
  <c r="W33"/>
  <c r="AA33"/>
  <c r="AE33"/>
  <c r="AI33"/>
  <c r="AM33"/>
  <c r="AQ33"/>
  <c r="G34"/>
  <c r="K34"/>
  <c r="O34"/>
  <c r="S34"/>
  <c r="W34"/>
  <c r="AA34"/>
  <c r="AE34"/>
  <c r="AI34"/>
  <c r="AM34"/>
  <c r="AQ34"/>
  <c r="G35"/>
  <c r="K35"/>
  <c r="O35"/>
  <c r="S35"/>
  <c r="W35"/>
  <c r="AA35"/>
  <c r="AE35"/>
  <c r="AI35"/>
  <c r="AM35"/>
  <c r="AQ35"/>
  <c r="G36"/>
  <c r="K36"/>
  <c r="O36"/>
  <c r="S36"/>
  <c r="W36"/>
  <c r="AA36"/>
  <c r="AE36"/>
  <c r="AI36"/>
  <c r="AM36"/>
  <c r="AQ36"/>
  <c r="G37"/>
  <c r="K37"/>
  <c r="O37"/>
  <c r="S37"/>
  <c r="W37"/>
  <c r="AA37"/>
  <c r="AE37"/>
  <c r="AI37"/>
  <c r="AM37"/>
  <c r="AQ37"/>
  <c r="G38"/>
  <c r="K38"/>
  <c r="O38"/>
  <c r="S38"/>
  <c r="W38"/>
  <c r="AA38"/>
  <c r="AE38"/>
  <c r="AI38"/>
  <c r="AM38"/>
  <c r="AQ38"/>
  <c r="G39"/>
  <c r="K39"/>
  <c r="O39"/>
  <c r="S39"/>
  <c r="W39"/>
  <c r="AA39"/>
  <c r="AE39"/>
  <c r="AI39"/>
  <c r="AM39"/>
  <c r="AQ39"/>
  <c r="G40"/>
  <c r="K40"/>
  <c r="O40"/>
  <c r="S40"/>
  <c r="W40"/>
  <c r="AA40"/>
  <c r="AE40"/>
  <c r="AI40"/>
  <c r="AM40"/>
  <c r="AQ40"/>
  <c r="G41"/>
  <c r="K41"/>
  <c r="O41"/>
  <c r="S41"/>
  <c r="W41"/>
  <c r="AA41"/>
  <c r="AE41"/>
  <c r="AI41"/>
  <c r="AM41"/>
  <c r="AQ41"/>
  <c r="G42"/>
  <c r="K42"/>
  <c r="O42"/>
  <c r="S42"/>
  <c r="W42"/>
  <c r="AA42"/>
  <c r="AE42"/>
  <c r="AI42"/>
  <c r="AM42"/>
  <c r="AQ42"/>
  <c r="G43"/>
  <c r="K43"/>
  <c r="O43"/>
  <c r="S43"/>
  <c r="W43"/>
  <c r="AA43"/>
  <c r="AE43"/>
  <c r="AI43"/>
  <c r="AM43"/>
  <c r="AQ43"/>
  <c r="G44"/>
  <c r="K44"/>
  <c r="O44"/>
  <c r="S44"/>
  <c r="W44"/>
  <c r="AA44"/>
  <c r="AE44"/>
  <c r="AI44"/>
  <c r="AM44"/>
  <c r="AQ44"/>
  <c r="G45"/>
  <c r="K45"/>
  <c r="O45"/>
  <c r="S45"/>
  <c r="W45"/>
  <c r="AA45"/>
  <c r="AE45"/>
  <c r="AI45"/>
  <c r="AM45"/>
  <c r="AQ45"/>
  <c r="G46"/>
  <c r="K46"/>
  <c r="O46"/>
  <c r="S46"/>
  <c r="W46"/>
  <c r="AA46"/>
  <c r="AE46"/>
  <c r="AI46"/>
  <c r="AM46"/>
  <c r="AQ46"/>
  <c r="G47"/>
  <c r="K47"/>
  <c r="O47"/>
  <c r="S47"/>
  <c r="W47"/>
  <c r="AA47"/>
  <c r="AE47"/>
  <c r="AI47"/>
  <c r="AM47"/>
  <c r="AQ47"/>
  <c r="G48"/>
  <c r="K48"/>
  <c r="O48"/>
  <c r="S48"/>
  <c r="W48"/>
  <c r="AA48"/>
  <c r="AE48"/>
  <c r="AI48"/>
  <c r="AM48"/>
  <c r="AQ48"/>
  <c r="G49"/>
  <c r="K49"/>
  <c r="O49"/>
  <c r="S49"/>
  <c r="W49"/>
  <c r="AA49"/>
  <c r="AE49"/>
  <c r="AI49"/>
  <c r="AM49"/>
  <c r="AQ49"/>
  <c r="G50"/>
  <c r="K50"/>
  <c r="O50"/>
  <c r="S50"/>
  <c r="W50"/>
  <c r="AA50"/>
  <c r="AE50"/>
  <c r="AI50"/>
  <c r="AM50"/>
  <c r="AQ50"/>
  <c r="G51"/>
  <c r="K51"/>
  <c r="O51"/>
  <c r="S51"/>
  <c r="W51"/>
  <c r="AA51"/>
  <c r="AE51"/>
  <c r="AI51"/>
  <c r="AM51"/>
  <c r="AQ51"/>
  <c r="G52"/>
  <c r="K52"/>
  <c r="O52"/>
  <c r="S52"/>
  <c r="W52"/>
  <c r="AA52"/>
  <c r="AE52"/>
  <c r="AI52"/>
  <c r="AM52"/>
  <c r="AQ52"/>
  <c r="G53"/>
  <c r="K53"/>
  <c r="O53"/>
  <c r="S53"/>
  <c r="W53"/>
  <c r="AA53"/>
  <c r="AE53"/>
  <c r="AI53"/>
  <c r="AM53"/>
  <c r="AQ53"/>
  <c r="G54"/>
  <c r="K54"/>
  <c r="O54"/>
  <c r="O60" s="1"/>
  <c r="S54"/>
  <c r="S60" s="1"/>
  <c r="W54"/>
  <c r="W60" s="1"/>
  <c r="AA54"/>
  <c r="AA60" s="1"/>
  <c r="AE54"/>
  <c r="AI54"/>
  <c r="AM54"/>
  <c r="AQ54"/>
  <c r="C16"/>
  <c r="C20"/>
  <c r="C24"/>
  <c r="C28"/>
  <c r="C32"/>
  <c r="C36"/>
  <c r="C40"/>
  <c r="C44"/>
  <c r="C48"/>
  <c r="C52"/>
  <c r="AG54"/>
  <c r="C22"/>
  <c r="C30"/>
  <c r="C38"/>
  <c r="C42"/>
  <c r="C50"/>
  <c r="AF12" i="4"/>
  <c r="AH12"/>
  <c r="AJ12"/>
  <c r="AL12"/>
  <c r="AN12"/>
  <c r="AP12"/>
  <c r="AF13"/>
  <c r="AH13"/>
  <c r="AJ13"/>
  <c r="AL13"/>
  <c r="AN13"/>
  <c r="AP13"/>
  <c r="AF14"/>
  <c r="AH14"/>
  <c r="AJ14"/>
  <c r="AL14"/>
  <c r="AN14"/>
  <c r="AP14"/>
  <c r="AF15"/>
  <c r="AH15"/>
  <c r="AJ15"/>
  <c r="AL15"/>
  <c r="AN15"/>
  <c r="AP15"/>
  <c r="AF16"/>
  <c r="AH16"/>
  <c r="AJ16"/>
  <c r="AL16"/>
  <c r="AN16"/>
  <c r="AP16"/>
  <c r="AF17"/>
  <c r="AH17"/>
  <c r="AJ17"/>
  <c r="AL17"/>
  <c r="AN17"/>
  <c r="AP17"/>
  <c r="AF18"/>
  <c r="AH18"/>
  <c r="AJ18"/>
  <c r="AL18"/>
  <c r="AN18"/>
  <c r="AP18"/>
  <c r="AF19"/>
  <c r="AH19"/>
  <c r="AJ19"/>
  <c r="AL19"/>
  <c r="AN19"/>
  <c r="AP19"/>
  <c r="AF20"/>
  <c r="AH20"/>
  <c r="AJ20"/>
  <c r="AL20"/>
  <c r="AN20"/>
  <c r="AP20"/>
  <c r="AF21"/>
  <c r="AH21"/>
  <c r="AJ21"/>
  <c r="AL21"/>
  <c r="AN21"/>
  <c r="AP21"/>
  <c r="AF22"/>
  <c r="AH22"/>
  <c r="AJ22"/>
  <c r="AL22"/>
  <c r="AN22"/>
  <c r="AP22"/>
  <c r="AF23"/>
  <c r="AH23"/>
  <c r="AJ23"/>
  <c r="AL23"/>
  <c r="AN23"/>
  <c r="AP23"/>
  <c r="AF24"/>
  <c r="AH24"/>
  <c r="AJ24"/>
  <c r="AL24"/>
  <c r="AN24"/>
  <c r="AP24"/>
  <c r="AF25"/>
  <c r="AH25"/>
  <c r="AJ25"/>
  <c r="AL25"/>
  <c r="AN25"/>
  <c r="AP25"/>
  <c r="AF26"/>
  <c r="AH26"/>
  <c r="AJ26"/>
  <c r="AL26"/>
  <c r="AN26"/>
  <c r="AP26"/>
  <c r="AF27"/>
  <c r="AH27"/>
  <c r="AJ27"/>
  <c r="AL27"/>
  <c r="AN27"/>
  <c r="AP27"/>
  <c r="AF28"/>
  <c r="AH28"/>
  <c r="AJ28"/>
  <c r="AL28"/>
  <c r="AN28"/>
  <c r="AP28"/>
  <c r="AF29"/>
  <c r="AH29"/>
  <c r="AJ29"/>
  <c r="AL29"/>
  <c r="AN29"/>
  <c r="AP29"/>
  <c r="AF30"/>
  <c r="AH30"/>
  <c r="AJ30"/>
  <c r="AL30"/>
  <c r="AN30"/>
  <c r="AP30"/>
  <c r="AF31"/>
  <c r="AH31"/>
  <c r="AJ31"/>
  <c r="AL31"/>
  <c r="AN31"/>
  <c r="AP31"/>
  <c r="AF32"/>
  <c r="AH32"/>
  <c r="AJ32"/>
  <c r="AL32"/>
  <c r="AN32"/>
  <c r="AP32"/>
  <c r="AF33"/>
  <c r="AH33"/>
  <c r="AJ33"/>
  <c r="AL33"/>
  <c r="AN33"/>
  <c r="AP33"/>
  <c r="AF34"/>
  <c r="AH34"/>
  <c r="AJ34"/>
  <c r="AL34"/>
  <c r="AN34"/>
  <c r="AP34"/>
  <c r="AF35"/>
  <c r="AH35"/>
  <c r="AJ35"/>
  <c r="AL35"/>
  <c r="AN35"/>
  <c r="AP35"/>
  <c r="AF36"/>
  <c r="AH36"/>
  <c r="AJ36"/>
  <c r="AL36"/>
  <c r="AN36"/>
  <c r="AP36"/>
  <c r="AF37"/>
  <c r="AH37"/>
  <c r="AJ37"/>
  <c r="AL37"/>
  <c r="AN37"/>
  <c r="AP37"/>
  <c r="AF38"/>
  <c r="AH38"/>
  <c r="AJ38"/>
  <c r="AL38"/>
  <c r="AN38"/>
  <c r="AP38"/>
  <c r="AF39"/>
  <c r="AH39"/>
  <c r="AJ39"/>
  <c r="AL39"/>
  <c r="AN39"/>
  <c r="AP39"/>
  <c r="AF40"/>
  <c r="AH40"/>
  <c r="AJ40"/>
  <c r="AL40"/>
  <c r="AN40"/>
  <c r="AP40"/>
  <c r="AF41"/>
  <c r="AH41"/>
  <c r="AJ41"/>
  <c r="AL41"/>
  <c r="AN41"/>
  <c r="AP41"/>
  <c r="AF42"/>
  <c r="AH42"/>
  <c r="AJ42"/>
  <c r="AL42"/>
  <c r="AN42"/>
  <c r="AP42"/>
  <c r="AF43"/>
  <c r="AH43"/>
  <c r="AJ43"/>
  <c r="AL43"/>
  <c r="AN43"/>
  <c r="AP43"/>
  <c r="AF44"/>
  <c r="AH44"/>
  <c r="AJ44"/>
  <c r="AL44"/>
  <c r="AN44"/>
  <c r="AP44"/>
  <c r="AF45"/>
  <c r="AH45"/>
  <c r="AJ45"/>
  <c r="AL45"/>
  <c r="AN45"/>
  <c r="AP45"/>
  <c r="AF46"/>
  <c r="AH46"/>
  <c r="AJ46"/>
  <c r="AL46"/>
  <c r="AN46"/>
  <c r="AP46"/>
  <c r="AF47"/>
  <c r="AH47"/>
  <c r="AJ47"/>
  <c r="AL47"/>
  <c r="AN47"/>
  <c r="AP47"/>
  <c r="AF48"/>
  <c r="AH48"/>
  <c r="AJ48"/>
  <c r="AL48"/>
  <c r="AN48"/>
  <c r="AP48"/>
  <c r="AF49"/>
  <c r="AH49"/>
  <c r="AJ49"/>
  <c r="AL49"/>
  <c r="AN49"/>
  <c r="AP49"/>
  <c r="AF50"/>
  <c r="AH50"/>
  <c r="AJ50"/>
  <c r="AL50"/>
  <c r="AN50"/>
  <c r="AP50"/>
  <c r="AF51"/>
  <c r="AH51"/>
  <c r="AJ51"/>
  <c r="AL51"/>
  <c r="AN51"/>
  <c r="AP51"/>
  <c r="AF52"/>
  <c r="AH52"/>
  <c r="AJ52"/>
  <c r="AL52"/>
  <c r="AN52"/>
  <c r="AP52"/>
  <c r="AF53"/>
  <c r="AH53"/>
  <c r="AJ53"/>
  <c r="AL53"/>
  <c r="AN53"/>
  <c r="AP53"/>
  <c r="AF54"/>
  <c r="AH54"/>
  <c r="AJ54"/>
  <c r="AL54"/>
  <c r="AN54"/>
  <c r="AP54"/>
  <c r="AF55"/>
  <c r="AH55"/>
  <c r="AJ55"/>
  <c r="AL55"/>
  <c r="AN55"/>
  <c r="AP55"/>
  <c r="AF56"/>
  <c r="AH56"/>
  <c r="AJ56"/>
  <c r="AL56"/>
  <c r="AN56"/>
  <c r="AP56"/>
  <c r="AF57"/>
  <c r="AH57"/>
  <c r="AJ57"/>
  <c r="AL57"/>
  <c r="AN57"/>
  <c r="AP57"/>
  <c r="AF58"/>
  <c r="AH58"/>
  <c r="AJ58"/>
  <c r="AL58"/>
  <c r="AN58"/>
  <c r="AP58"/>
  <c r="AF59"/>
  <c r="AH59"/>
  <c r="AJ59"/>
  <c r="AL59"/>
  <c r="AN59"/>
  <c r="AP59"/>
  <c r="AF60"/>
  <c r="AH60"/>
  <c r="AL60"/>
  <c r="AN60"/>
  <c r="AF61"/>
  <c r="AJ61"/>
  <c r="AP61"/>
  <c r="AH62"/>
  <c r="AL62"/>
  <c r="AP62"/>
  <c r="AH63"/>
  <c r="AL63"/>
  <c r="AP63"/>
  <c r="AH64"/>
  <c r="AL64"/>
  <c r="AP64"/>
  <c r="AH65"/>
  <c r="AL65"/>
  <c r="AP65"/>
  <c r="AE12"/>
  <c r="AG12"/>
  <c r="AI12"/>
  <c r="AK12"/>
  <c r="AM12"/>
  <c r="AO12"/>
  <c r="AE13"/>
  <c r="AG13"/>
  <c r="AI13"/>
  <c r="AK13"/>
  <c r="AM13"/>
  <c r="AO13"/>
  <c r="AE14"/>
  <c r="AG14"/>
  <c r="AI14"/>
  <c r="AK14"/>
  <c r="AM14"/>
  <c r="AO14"/>
  <c r="AE15"/>
  <c r="AG15"/>
  <c r="AI15"/>
  <c r="AK15"/>
  <c r="AM15"/>
  <c r="AO15"/>
  <c r="AE16"/>
  <c r="AG16"/>
  <c r="AI16"/>
  <c r="AK16"/>
  <c r="AM16"/>
  <c r="AO16"/>
  <c r="AE17"/>
  <c r="AG17"/>
  <c r="AI17"/>
  <c r="AK17"/>
  <c r="AM17"/>
  <c r="AO17"/>
  <c r="AE18"/>
  <c r="AG18"/>
  <c r="AI18"/>
  <c r="AK18"/>
  <c r="AM18"/>
  <c r="AO18"/>
  <c r="AE19"/>
  <c r="AG19"/>
  <c r="AI19"/>
  <c r="AK19"/>
  <c r="AM19"/>
  <c r="AO19"/>
  <c r="AE20"/>
  <c r="AG20"/>
  <c r="AI20"/>
  <c r="AK20"/>
  <c r="AM20"/>
  <c r="AO20"/>
  <c r="AE21"/>
  <c r="AG21"/>
  <c r="AI21"/>
  <c r="AK21"/>
  <c r="AM21"/>
  <c r="AO21"/>
  <c r="AE22"/>
  <c r="AG22"/>
  <c r="AI22"/>
  <c r="AK22"/>
  <c r="AM22"/>
  <c r="AO22"/>
  <c r="AE23"/>
  <c r="AG23"/>
  <c r="AI23"/>
  <c r="AK23"/>
  <c r="AM23"/>
  <c r="AO23"/>
  <c r="AE24"/>
  <c r="AG24"/>
  <c r="AI24"/>
  <c r="AK24"/>
  <c r="AM24"/>
  <c r="AO24"/>
  <c r="AE25"/>
  <c r="AG25"/>
  <c r="AI25"/>
  <c r="AK25"/>
  <c r="AM25"/>
  <c r="AO25"/>
  <c r="AE26"/>
  <c r="AG26"/>
  <c r="AI26"/>
  <c r="AK26"/>
  <c r="AM26"/>
  <c r="AO26"/>
  <c r="AE27"/>
  <c r="AG27"/>
  <c r="AI27"/>
  <c r="AK27"/>
  <c r="AM27"/>
  <c r="AO27"/>
  <c r="AE28"/>
  <c r="AG28"/>
  <c r="AI28"/>
  <c r="AK28"/>
  <c r="AM28"/>
  <c r="AO28"/>
  <c r="AE29"/>
  <c r="AG29"/>
  <c r="AI29"/>
  <c r="AK29"/>
  <c r="AM29"/>
  <c r="AO29"/>
  <c r="AE30"/>
  <c r="AG30"/>
  <c r="AI30"/>
  <c r="AK30"/>
  <c r="AM30"/>
  <c r="AO30"/>
  <c r="AE31"/>
  <c r="AG31"/>
  <c r="AI31"/>
  <c r="AK31"/>
  <c r="AM31"/>
  <c r="AO31"/>
  <c r="AE32"/>
  <c r="AG32"/>
  <c r="AI32"/>
  <c r="AK32"/>
  <c r="AM32"/>
  <c r="AO32"/>
  <c r="AE33"/>
  <c r="AG33"/>
  <c r="AI33"/>
  <c r="AK33"/>
  <c r="AM33"/>
  <c r="AO33"/>
  <c r="AE34"/>
  <c r="AG34"/>
  <c r="AI34"/>
  <c r="AK34"/>
  <c r="AM34"/>
  <c r="AO34"/>
  <c r="AE35"/>
  <c r="AG35"/>
  <c r="AI35"/>
  <c r="AK35"/>
  <c r="AM35"/>
  <c r="AO35"/>
  <c r="AE36"/>
  <c r="AG36"/>
  <c r="AI36"/>
  <c r="AK36"/>
  <c r="AM36"/>
  <c r="AO36"/>
  <c r="AE37"/>
  <c r="AG37"/>
  <c r="AI37"/>
  <c r="AK37"/>
  <c r="AM37"/>
  <c r="AO37"/>
  <c r="AE38"/>
  <c r="AG38"/>
  <c r="AI38"/>
  <c r="AK38"/>
  <c r="AM38"/>
  <c r="AO38"/>
  <c r="AE39"/>
  <c r="AG39"/>
  <c r="AI39"/>
  <c r="AK39"/>
  <c r="AM39"/>
  <c r="AO39"/>
  <c r="AE40"/>
  <c r="AG40"/>
  <c r="AI40"/>
  <c r="AK40"/>
  <c r="AM40"/>
  <c r="AO40"/>
  <c r="AE41"/>
  <c r="AG41"/>
  <c r="AI41"/>
  <c r="AK41"/>
  <c r="AM41"/>
  <c r="AO41"/>
  <c r="AE42"/>
  <c r="AG42"/>
  <c r="AI42"/>
  <c r="AK42"/>
  <c r="AM42"/>
  <c r="AO42"/>
  <c r="AE43"/>
  <c r="AG43"/>
  <c r="AI43"/>
  <c r="AK43"/>
  <c r="AM43"/>
  <c r="AO43"/>
  <c r="AE44"/>
  <c r="AG44"/>
  <c r="AI44"/>
  <c r="AK44"/>
  <c r="AM44"/>
  <c r="AO44"/>
  <c r="AE45"/>
  <c r="AG45"/>
  <c r="AI45"/>
  <c r="AK45"/>
  <c r="AM45"/>
  <c r="AO45"/>
  <c r="AE46"/>
  <c r="AG46"/>
  <c r="AI46"/>
  <c r="AK46"/>
  <c r="AM46"/>
  <c r="AO46"/>
  <c r="AE47"/>
  <c r="AG47"/>
  <c r="AI47"/>
  <c r="AK47"/>
  <c r="AM47"/>
  <c r="AO47"/>
  <c r="AE48"/>
  <c r="AG48"/>
  <c r="AI48"/>
  <c r="AK48"/>
  <c r="AM48"/>
  <c r="AO48"/>
  <c r="AE49"/>
  <c r="AG49"/>
  <c r="AI49"/>
  <c r="AK49"/>
  <c r="AM49"/>
  <c r="AO49"/>
  <c r="AE50"/>
  <c r="AG50"/>
  <c r="AI50"/>
  <c r="AK50"/>
  <c r="AM50"/>
  <c r="AO50"/>
  <c r="AE51"/>
  <c r="AG51"/>
  <c r="AI51"/>
  <c r="AK51"/>
  <c r="AM51"/>
  <c r="AO51"/>
  <c r="AE52"/>
  <c r="AG52"/>
  <c r="AI52"/>
  <c r="AK52"/>
  <c r="AM52"/>
  <c r="AO52"/>
  <c r="AE53"/>
  <c r="AG53"/>
  <c r="AI53"/>
  <c r="AK53"/>
  <c r="AM53"/>
  <c r="AO53"/>
  <c r="AE54"/>
  <c r="AG54"/>
  <c r="AI54"/>
  <c r="AK54"/>
  <c r="AM54"/>
  <c r="AO54"/>
  <c r="AE55"/>
  <c r="AG55"/>
  <c r="AI55"/>
  <c r="AK55"/>
  <c r="AM55"/>
  <c r="AO55"/>
  <c r="AE56"/>
  <c r="AG56"/>
  <c r="AI56"/>
  <c r="AK56"/>
  <c r="AM56"/>
  <c r="AO56"/>
  <c r="AE57"/>
  <c r="AG57"/>
  <c r="AI57"/>
  <c r="AK57"/>
  <c r="AM57"/>
  <c r="AO57"/>
  <c r="AE58"/>
  <c r="AG58"/>
  <c r="AI58"/>
  <c r="AK58"/>
  <c r="AM58"/>
  <c r="AO58"/>
  <c r="AE59"/>
  <c r="AG59"/>
  <c r="AI59"/>
  <c r="AK59"/>
  <c r="AM59"/>
  <c r="AO59"/>
  <c r="AE60"/>
  <c r="AG60"/>
  <c r="AI60"/>
  <c r="AK60"/>
  <c r="AM60"/>
  <c r="AO60"/>
  <c r="AE61"/>
  <c r="AG61"/>
  <c r="AI61"/>
  <c r="AK61"/>
  <c r="AM61"/>
  <c r="AO61"/>
  <c r="AE62"/>
  <c r="AG62"/>
  <c r="AI62"/>
  <c r="AK62"/>
  <c r="AM62"/>
  <c r="AO62"/>
  <c r="AE63"/>
  <c r="AG63"/>
  <c r="AI63"/>
  <c r="AK63"/>
  <c r="AM63"/>
  <c r="AO63"/>
  <c r="AE64"/>
  <c r="AG64"/>
  <c r="AI64"/>
  <c r="AK64"/>
  <c r="AM64"/>
  <c r="AO64"/>
  <c r="AE65"/>
  <c r="AG65"/>
  <c r="AI65"/>
  <c r="AK65"/>
  <c r="AM65"/>
  <c r="AO65"/>
  <c r="AJ60"/>
  <c r="AP60"/>
  <c r="AH61"/>
  <c r="AL61"/>
  <c r="AN61"/>
  <c r="AF62"/>
  <c r="AJ62"/>
  <c r="AN62"/>
  <c r="AF63"/>
  <c r="AJ63"/>
  <c r="AN63"/>
  <c r="AF64"/>
  <c r="AJ64"/>
  <c r="AN64"/>
  <c r="AF65"/>
  <c r="AJ65"/>
  <c r="AN65"/>
  <c r="AF77" i="6"/>
  <c r="AH77"/>
  <c r="AG77"/>
  <c r="AO77"/>
  <c r="AE77"/>
  <c r="AM77"/>
  <c r="AJ77"/>
  <c r="AN77"/>
  <c r="AL77"/>
  <c r="AK77"/>
  <c r="AI77"/>
  <c r="D13" i="4"/>
  <c r="F13"/>
  <c r="H13"/>
  <c r="J13"/>
  <c r="L13"/>
  <c r="N13"/>
  <c r="P13"/>
  <c r="R13"/>
  <c r="T13"/>
  <c r="V13"/>
  <c r="X13"/>
  <c r="Z13"/>
  <c r="AB13"/>
  <c r="AD13"/>
  <c r="AQ13"/>
  <c r="D14"/>
  <c r="F14"/>
  <c r="H14"/>
  <c r="J14"/>
  <c r="L14"/>
  <c r="N14"/>
  <c r="P14"/>
  <c r="R14"/>
  <c r="T14"/>
  <c r="V14"/>
  <c r="X14"/>
  <c r="Z14"/>
  <c r="AB14"/>
  <c r="AD14"/>
  <c r="AQ14"/>
  <c r="D15"/>
  <c r="F15"/>
  <c r="H15"/>
  <c r="J15"/>
  <c r="L15"/>
  <c r="N15"/>
  <c r="P15"/>
  <c r="R15"/>
  <c r="T15"/>
  <c r="V15"/>
  <c r="X15"/>
  <c r="Z15"/>
  <c r="AB15"/>
  <c r="AD15"/>
  <c r="AQ15"/>
  <c r="D16"/>
  <c r="F16"/>
  <c r="H16"/>
  <c r="J16"/>
  <c r="L16"/>
  <c r="N16"/>
  <c r="P16"/>
  <c r="R16"/>
  <c r="T16"/>
  <c r="V16"/>
  <c r="X16"/>
  <c r="Z16"/>
  <c r="AB16"/>
  <c r="AD16"/>
  <c r="AQ16"/>
  <c r="D17"/>
  <c r="F17"/>
  <c r="H17"/>
  <c r="J17"/>
  <c r="L17"/>
  <c r="N17"/>
  <c r="P17"/>
  <c r="R17"/>
  <c r="T17"/>
  <c r="V17"/>
  <c r="X17"/>
  <c r="Z17"/>
  <c r="AB17"/>
  <c r="AD17"/>
  <c r="AQ17"/>
  <c r="D18"/>
  <c r="F18"/>
  <c r="H18"/>
  <c r="J18"/>
  <c r="L18"/>
  <c r="N18"/>
  <c r="P18"/>
  <c r="R18"/>
  <c r="T18"/>
  <c r="V18"/>
  <c r="X18"/>
  <c r="Z18"/>
  <c r="AB18"/>
  <c r="AD18"/>
  <c r="AQ18"/>
  <c r="D19"/>
  <c r="F19"/>
  <c r="H19"/>
  <c r="J19"/>
  <c r="L19"/>
  <c r="N19"/>
  <c r="P19"/>
  <c r="R19"/>
  <c r="T19"/>
  <c r="V19"/>
  <c r="X19"/>
  <c r="Z19"/>
  <c r="AB19"/>
  <c r="AD19"/>
  <c r="AQ19"/>
  <c r="D20"/>
  <c r="F20"/>
  <c r="H20"/>
  <c r="J20"/>
  <c r="L20"/>
  <c r="N20"/>
  <c r="P20"/>
  <c r="R20"/>
  <c r="T20"/>
  <c r="V20"/>
  <c r="X20"/>
  <c r="Z20"/>
  <c r="AB20"/>
  <c r="AD20"/>
  <c r="AQ20"/>
  <c r="D21"/>
  <c r="F21"/>
  <c r="H21"/>
  <c r="J21"/>
  <c r="L21"/>
  <c r="N21"/>
  <c r="P21"/>
  <c r="R21"/>
  <c r="T21"/>
  <c r="V21"/>
  <c r="X21"/>
  <c r="Z21"/>
  <c r="AB21"/>
  <c r="AD21"/>
  <c r="AQ21"/>
  <c r="D22"/>
  <c r="F22"/>
  <c r="H22"/>
  <c r="J22"/>
  <c r="L22"/>
  <c r="N22"/>
  <c r="P22"/>
  <c r="R22"/>
  <c r="T22"/>
  <c r="V22"/>
  <c r="X22"/>
  <c r="Z22"/>
  <c r="AB22"/>
  <c r="AD22"/>
  <c r="AQ22"/>
  <c r="D23"/>
  <c r="F23"/>
  <c r="H23"/>
  <c r="J23"/>
  <c r="L23"/>
  <c r="N23"/>
  <c r="P23"/>
  <c r="R23"/>
  <c r="T23"/>
  <c r="V23"/>
  <c r="X23"/>
  <c r="Z23"/>
  <c r="AB23"/>
  <c r="AD23"/>
  <c r="AQ23"/>
  <c r="D24"/>
  <c r="F24"/>
  <c r="H24"/>
  <c r="J24"/>
  <c r="L24"/>
  <c r="N24"/>
  <c r="P24"/>
  <c r="R24"/>
  <c r="T24"/>
  <c r="V24"/>
  <c r="X24"/>
  <c r="Z24"/>
  <c r="AB24"/>
  <c r="AD24"/>
  <c r="AQ24"/>
  <c r="D25"/>
  <c r="F25"/>
  <c r="H25"/>
  <c r="J25"/>
  <c r="L25"/>
  <c r="N25"/>
  <c r="P25"/>
  <c r="R25"/>
  <c r="T25"/>
  <c r="V25"/>
  <c r="X25"/>
  <c r="Z25"/>
  <c r="AB25"/>
  <c r="AD25"/>
  <c r="AQ25"/>
  <c r="D26"/>
  <c r="F26"/>
  <c r="H26"/>
  <c r="J26"/>
  <c r="L26"/>
  <c r="N26"/>
  <c r="P26"/>
  <c r="R26"/>
  <c r="T26"/>
  <c r="V26"/>
  <c r="X26"/>
  <c r="Z26"/>
  <c r="AB26"/>
  <c r="AD26"/>
  <c r="AQ26"/>
  <c r="D27"/>
  <c r="F27"/>
  <c r="H27"/>
  <c r="J27"/>
  <c r="E13"/>
  <c r="I13"/>
  <c r="M13"/>
  <c r="Q13"/>
  <c r="U13"/>
  <c r="Y13"/>
  <c r="AC13"/>
  <c r="E14"/>
  <c r="I14"/>
  <c r="M14"/>
  <c r="Q14"/>
  <c r="U14"/>
  <c r="Y14"/>
  <c r="AC14"/>
  <c r="E15"/>
  <c r="I15"/>
  <c r="M15"/>
  <c r="Q15"/>
  <c r="U15"/>
  <c r="Y15"/>
  <c r="AC15"/>
  <c r="E16"/>
  <c r="I16"/>
  <c r="M16"/>
  <c r="Q16"/>
  <c r="U16"/>
  <c r="Y16"/>
  <c r="AC16"/>
  <c r="E17"/>
  <c r="I17"/>
  <c r="M17"/>
  <c r="Q17"/>
  <c r="U17"/>
  <c r="Y17"/>
  <c r="AC17"/>
  <c r="E18"/>
  <c r="I18"/>
  <c r="M18"/>
  <c r="Q18"/>
  <c r="U18"/>
  <c r="Y18"/>
  <c r="AC18"/>
  <c r="E19"/>
  <c r="I19"/>
  <c r="M19"/>
  <c r="Q19"/>
  <c r="U19"/>
  <c r="Y19"/>
  <c r="AC19"/>
  <c r="E20"/>
  <c r="I20"/>
  <c r="M20"/>
  <c r="Q20"/>
  <c r="U20"/>
  <c r="Y20"/>
  <c r="AC20"/>
  <c r="E21"/>
  <c r="I21"/>
  <c r="M21"/>
  <c r="Q21"/>
  <c r="U21"/>
  <c r="Y21"/>
  <c r="AC21"/>
  <c r="E22"/>
  <c r="I22"/>
  <c r="M22"/>
  <c r="Q22"/>
  <c r="U22"/>
  <c r="Y22"/>
  <c r="AC22"/>
  <c r="E23"/>
  <c r="I23"/>
  <c r="M23"/>
  <c r="Q23"/>
  <c r="U23"/>
  <c r="Y23"/>
  <c r="AC23"/>
  <c r="E24"/>
  <c r="I24"/>
  <c r="M24"/>
  <c r="Q24"/>
  <c r="U24"/>
  <c r="Y24"/>
  <c r="AC24"/>
  <c r="E25"/>
  <c r="I25"/>
  <c r="M25"/>
  <c r="Q25"/>
  <c r="U25"/>
  <c r="Y25"/>
  <c r="AC25"/>
  <c r="E26"/>
  <c r="I26"/>
  <c r="M26"/>
  <c r="Q26"/>
  <c r="U26"/>
  <c r="Y26"/>
  <c r="AC26"/>
  <c r="E27"/>
  <c r="I27"/>
  <c r="L27"/>
  <c r="N27"/>
  <c r="P27"/>
  <c r="R27"/>
  <c r="T27"/>
  <c r="V27"/>
  <c r="X27"/>
  <c r="Z27"/>
  <c r="AB27"/>
  <c r="AD27"/>
  <c r="AQ27"/>
  <c r="D28"/>
  <c r="F28"/>
  <c r="H28"/>
  <c r="J28"/>
  <c r="L28"/>
  <c r="N28"/>
  <c r="P28"/>
  <c r="R28"/>
  <c r="T28"/>
  <c r="V28"/>
  <c r="X28"/>
  <c r="Z28"/>
  <c r="AB28"/>
  <c r="AD28"/>
  <c r="AQ28"/>
  <c r="D29"/>
  <c r="F29"/>
  <c r="H29"/>
  <c r="J29"/>
  <c r="L29"/>
  <c r="N29"/>
  <c r="P29"/>
  <c r="R29"/>
  <c r="T29"/>
  <c r="V29"/>
  <c r="X29"/>
  <c r="Z29"/>
  <c r="AB29"/>
  <c r="AD29"/>
  <c r="AQ29"/>
  <c r="D30"/>
  <c r="F30"/>
  <c r="H30"/>
  <c r="J30"/>
  <c r="L30"/>
  <c r="N30"/>
  <c r="P30"/>
  <c r="R30"/>
  <c r="T30"/>
  <c r="V30"/>
  <c r="X30"/>
  <c r="Z30"/>
  <c r="AB30"/>
  <c r="AD30"/>
  <c r="AQ30"/>
  <c r="D31"/>
  <c r="F31"/>
  <c r="H31"/>
  <c r="J31"/>
  <c r="L31"/>
  <c r="N31"/>
  <c r="P31"/>
  <c r="R31"/>
  <c r="T31"/>
  <c r="V31"/>
  <c r="X31"/>
  <c r="Z31"/>
  <c r="AB31"/>
  <c r="AD31"/>
  <c r="AQ31"/>
  <c r="D32"/>
  <c r="F32"/>
  <c r="H32"/>
  <c r="J32"/>
  <c r="L32"/>
  <c r="N32"/>
  <c r="P32"/>
  <c r="R32"/>
  <c r="T32"/>
  <c r="V32"/>
  <c r="X32"/>
  <c r="Z32"/>
  <c r="AB32"/>
  <c r="AD32"/>
  <c r="AQ32"/>
  <c r="D33"/>
  <c r="F33"/>
  <c r="H33"/>
  <c r="J33"/>
  <c r="L33"/>
  <c r="N33"/>
  <c r="P33"/>
  <c r="R33"/>
  <c r="T33"/>
  <c r="V33"/>
  <c r="X33"/>
  <c r="Z33"/>
  <c r="AB33"/>
  <c r="AD33"/>
  <c r="AQ33"/>
  <c r="D34"/>
  <c r="F34"/>
  <c r="H34"/>
  <c r="J34"/>
  <c r="L34"/>
  <c r="N34"/>
  <c r="P34"/>
  <c r="R34"/>
  <c r="T34"/>
  <c r="V34"/>
  <c r="X34"/>
  <c r="Z34"/>
  <c r="AB34"/>
  <c r="AD34"/>
  <c r="AQ34"/>
  <c r="D35"/>
  <c r="F35"/>
  <c r="H35"/>
  <c r="J35"/>
  <c r="L35"/>
  <c r="N35"/>
  <c r="P35"/>
  <c r="R35"/>
  <c r="T35"/>
  <c r="V35"/>
  <c r="X35"/>
  <c r="C13"/>
  <c r="G13"/>
  <c r="K13"/>
  <c r="O13"/>
  <c r="S13"/>
  <c r="W13"/>
  <c r="AA13"/>
  <c r="C14"/>
  <c r="G14"/>
  <c r="K14"/>
  <c r="O14"/>
  <c r="S14"/>
  <c r="W14"/>
  <c r="AA14"/>
  <c r="C15"/>
  <c r="G15"/>
  <c r="K15"/>
  <c r="O15"/>
  <c r="S15"/>
  <c r="W15"/>
  <c r="AA15"/>
  <c r="C16"/>
  <c r="G16"/>
  <c r="K16"/>
  <c r="O16"/>
  <c r="S16"/>
  <c r="W16"/>
  <c r="AA16"/>
  <c r="C17"/>
  <c r="G17"/>
  <c r="K17"/>
  <c r="O17"/>
  <c r="S17"/>
  <c r="W17"/>
  <c r="AA17"/>
  <c r="C18"/>
  <c r="G18"/>
  <c r="K18"/>
  <c r="O18"/>
  <c r="S18"/>
  <c r="W18"/>
  <c r="AA18"/>
  <c r="C19"/>
  <c r="G19"/>
  <c r="K19"/>
  <c r="O19"/>
  <c r="S19"/>
  <c r="W19"/>
  <c r="AA19"/>
  <c r="C20"/>
  <c r="G20"/>
  <c r="K20"/>
  <c r="O20"/>
  <c r="S20"/>
  <c r="W20"/>
  <c r="AA20"/>
  <c r="C21"/>
  <c r="G21"/>
  <c r="K21"/>
  <c r="O21"/>
  <c r="S21"/>
  <c r="W21"/>
  <c r="AA21"/>
  <c r="C22"/>
  <c r="G22"/>
  <c r="K22"/>
  <c r="O22"/>
  <c r="S22"/>
  <c r="W22"/>
  <c r="AA22"/>
  <c r="C23"/>
  <c r="G23"/>
  <c r="K23"/>
  <c r="O23"/>
  <c r="S23"/>
  <c r="W23"/>
  <c r="AA23"/>
  <c r="C24"/>
  <c r="G24"/>
  <c r="K24"/>
  <c r="O24"/>
  <c r="S24"/>
  <c r="W24"/>
  <c r="AA24"/>
  <c r="C25"/>
  <c r="G25"/>
  <c r="K25"/>
  <c r="O25"/>
  <c r="S25"/>
  <c r="W25"/>
  <c r="AA25"/>
  <c r="C26"/>
  <c r="G26"/>
  <c r="K26"/>
  <c r="O26"/>
  <c r="S26"/>
  <c r="W26"/>
  <c r="AA26"/>
  <c r="C27"/>
  <c r="G27"/>
  <c r="K27"/>
  <c r="M27"/>
  <c r="O27"/>
  <c r="Q27"/>
  <c r="S27"/>
  <c r="U27"/>
  <c r="W27"/>
  <c r="Y27"/>
  <c r="AA27"/>
  <c r="AC27"/>
  <c r="C28"/>
  <c r="E28"/>
  <c r="G28"/>
  <c r="I28"/>
  <c r="K28"/>
  <c r="M28"/>
  <c r="O28"/>
  <c r="Q28"/>
  <c r="S28"/>
  <c r="U28"/>
  <c r="W28"/>
  <c r="Y28"/>
  <c r="AA28"/>
  <c r="AC28"/>
  <c r="C29"/>
  <c r="E29"/>
  <c r="G29"/>
  <c r="I29"/>
  <c r="K29"/>
  <c r="M29"/>
  <c r="O29"/>
  <c r="Q29"/>
  <c r="S29"/>
  <c r="U29"/>
  <c r="W29"/>
  <c r="Y29"/>
  <c r="AA29"/>
  <c r="AC29"/>
  <c r="C30"/>
  <c r="E30"/>
  <c r="G30"/>
  <c r="I30"/>
  <c r="K30"/>
  <c r="M30"/>
  <c r="O30"/>
  <c r="Q30"/>
  <c r="S30"/>
  <c r="U30"/>
  <c r="W30"/>
  <c r="Y30"/>
  <c r="AA30"/>
  <c r="AC30"/>
  <c r="C31"/>
  <c r="E31"/>
  <c r="G31"/>
  <c r="I31"/>
  <c r="K31"/>
  <c r="M31"/>
  <c r="O31"/>
  <c r="Q31"/>
  <c r="S31"/>
  <c r="U31"/>
  <c r="W31"/>
  <c r="Y31"/>
  <c r="AA31"/>
  <c r="AC31"/>
  <c r="C32"/>
  <c r="E32"/>
  <c r="G32"/>
  <c r="I32"/>
  <c r="K32"/>
  <c r="M32"/>
  <c r="O32"/>
  <c r="Q32"/>
  <c r="S32"/>
  <c r="U32"/>
  <c r="W32"/>
  <c r="Y32"/>
  <c r="AA32"/>
  <c r="AC32"/>
  <c r="C33"/>
  <c r="E33"/>
  <c r="G33"/>
  <c r="I33"/>
  <c r="K33"/>
  <c r="M33"/>
  <c r="O33"/>
  <c r="Q33"/>
  <c r="S33"/>
  <c r="U33"/>
  <c r="W33"/>
  <c r="Y33"/>
  <c r="AA33"/>
  <c r="AC33"/>
  <c r="C34"/>
  <c r="E34"/>
  <c r="G34"/>
  <c r="I34"/>
  <c r="K34"/>
  <c r="M34"/>
  <c r="Q34"/>
  <c r="U34"/>
  <c r="Y34"/>
  <c r="AC34"/>
  <c r="E35"/>
  <c r="I35"/>
  <c r="M35"/>
  <c r="Q35"/>
  <c r="U35"/>
  <c r="Y35"/>
  <c r="AA35"/>
  <c r="AC35"/>
  <c r="C36"/>
  <c r="E36"/>
  <c r="G36"/>
  <c r="I36"/>
  <c r="K36"/>
  <c r="M36"/>
  <c r="O36"/>
  <c r="Q36"/>
  <c r="S36"/>
  <c r="U36"/>
  <c r="W36"/>
  <c r="Y36"/>
  <c r="AA36"/>
  <c r="AC36"/>
  <c r="C37"/>
  <c r="E37"/>
  <c r="G37"/>
  <c r="I37"/>
  <c r="K37"/>
  <c r="M37"/>
  <c r="O37"/>
  <c r="Q37"/>
  <c r="S37"/>
  <c r="U37"/>
  <c r="W37"/>
  <c r="Y37"/>
  <c r="AA37"/>
  <c r="AC37"/>
  <c r="C38"/>
  <c r="E38"/>
  <c r="G38"/>
  <c r="I38"/>
  <c r="K38"/>
  <c r="M38"/>
  <c r="O38"/>
  <c r="Q38"/>
  <c r="S38"/>
  <c r="U38"/>
  <c r="W38"/>
  <c r="Y38"/>
  <c r="AA38"/>
  <c r="AC38"/>
  <c r="C39"/>
  <c r="E39"/>
  <c r="G39"/>
  <c r="I39"/>
  <c r="K39"/>
  <c r="M39"/>
  <c r="O39"/>
  <c r="Q39"/>
  <c r="S39"/>
  <c r="U39"/>
  <c r="W39"/>
  <c r="Y39"/>
  <c r="AA39"/>
  <c r="AC39"/>
  <c r="C40"/>
  <c r="E40"/>
  <c r="G40"/>
  <c r="I40"/>
  <c r="K40"/>
  <c r="M40"/>
  <c r="O40"/>
  <c r="Q40"/>
  <c r="S40"/>
  <c r="U40"/>
  <c r="W40"/>
  <c r="Y40"/>
  <c r="AA40"/>
  <c r="AC40"/>
  <c r="C41"/>
  <c r="E41"/>
  <c r="G41"/>
  <c r="I41"/>
  <c r="K41"/>
  <c r="M41"/>
  <c r="O41"/>
  <c r="Q41"/>
  <c r="S41"/>
  <c r="U41"/>
  <c r="W41"/>
  <c r="Y41"/>
  <c r="AA41"/>
  <c r="AC41"/>
  <c r="C42"/>
  <c r="E42"/>
  <c r="G42"/>
  <c r="I42"/>
  <c r="K42"/>
  <c r="M42"/>
  <c r="O42"/>
  <c r="Q42"/>
  <c r="S42"/>
  <c r="U42"/>
  <c r="W42"/>
  <c r="Y42"/>
  <c r="AA42"/>
  <c r="AC42"/>
  <c r="C43"/>
  <c r="E43"/>
  <c r="G43"/>
  <c r="I43"/>
  <c r="K43"/>
  <c r="M43"/>
  <c r="O43"/>
  <c r="Q43"/>
  <c r="S43"/>
  <c r="U43"/>
  <c r="W43"/>
  <c r="Y43"/>
  <c r="AA43"/>
  <c r="AC43"/>
  <c r="C44"/>
  <c r="E44"/>
  <c r="G44"/>
  <c r="I44"/>
  <c r="K44"/>
  <c r="M44"/>
  <c r="O44"/>
  <c r="Q44"/>
  <c r="S44"/>
  <c r="U44"/>
  <c r="W44"/>
  <c r="Y44"/>
  <c r="AA44"/>
  <c r="AC44"/>
  <c r="C45"/>
  <c r="E45"/>
  <c r="G45"/>
  <c r="I45"/>
  <c r="K45"/>
  <c r="M45"/>
  <c r="O45"/>
  <c r="Q45"/>
  <c r="S45"/>
  <c r="U45"/>
  <c r="W45"/>
  <c r="Y45"/>
  <c r="AA45"/>
  <c r="AC45"/>
  <c r="C46"/>
  <c r="E46"/>
  <c r="G46"/>
  <c r="I46"/>
  <c r="K46"/>
  <c r="M46"/>
  <c r="O46"/>
  <c r="Q46"/>
  <c r="S46"/>
  <c r="U46"/>
  <c r="W46"/>
  <c r="Y46"/>
  <c r="AA46"/>
  <c r="AC46"/>
  <c r="C47"/>
  <c r="E47"/>
  <c r="G47"/>
  <c r="I47"/>
  <c r="K47"/>
  <c r="M47"/>
  <c r="O47"/>
  <c r="Q47"/>
  <c r="S47"/>
  <c r="U47"/>
  <c r="W47"/>
  <c r="Y47"/>
  <c r="AA47"/>
  <c r="AC47"/>
  <c r="C48"/>
  <c r="E48"/>
  <c r="G48"/>
  <c r="I48"/>
  <c r="K48"/>
  <c r="M48"/>
  <c r="O48"/>
  <c r="Q48"/>
  <c r="S48"/>
  <c r="U48"/>
  <c r="W48"/>
  <c r="Y48"/>
  <c r="AA48"/>
  <c r="AC48"/>
  <c r="C49"/>
  <c r="E49"/>
  <c r="G49"/>
  <c r="I49"/>
  <c r="K49"/>
  <c r="M49"/>
  <c r="O49"/>
  <c r="Q49"/>
  <c r="S49"/>
  <c r="U49"/>
  <c r="W49"/>
  <c r="Y49"/>
  <c r="AA49"/>
  <c r="AC49"/>
  <c r="C50"/>
  <c r="E50"/>
  <c r="G50"/>
  <c r="I50"/>
  <c r="K50"/>
  <c r="M50"/>
  <c r="O50"/>
  <c r="Q50"/>
  <c r="S50"/>
  <c r="U50"/>
  <c r="W50"/>
  <c r="Y50"/>
  <c r="AA50"/>
  <c r="AC50"/>
  <c r="C51"/>
  <c r="E51"/>
  <c r="G51"/>
  <c r="I51"/>
  <c r="K51"/>
  <c r="M51"/>
  <c r="O51"/>
  <c r="Q51"/>
  <c r="S51"/>
  <c r="U51"/>
  <c r="W51"/>
  <c r="Y51"/>
  <c r="AA51"/>
  <c r="AC51"/>
  <c r="C52"/>
  <c r="E52"/>
  <c r="G52"/>
  <c r="I52"/>
  <c r="K52"/>
  <c r="M52"/>
  <c r="O52"/>
  <c r="Q52"/>
  <c r="S52"/>
  <c r="U52"/>
  <c r="W52"/>
  <c r="Y52"/>
  <c r="AA52"/>
  <c r="AC52"/>
  <c r="C53"/>
  <c r="E53"/>
  <c r="G53"/>
  <c r="I53"/>
  <c r="K53"/>
  <c r="M53"/>
  <c r="O53"/>
  <c r="Q53"/>
  <c r="S53"/>
  <c r="U53"/>
  <c r="W53"/>
  <c r="Y53"/>
  <c r="AA53"/>
  <c r="AC53"/>
  <c r="C54"/>
  <c r="E54"/>
  <c r="G54"/>
  <c r="I54"/>
  <c r="K54"/>
  <c r="M54"/>
  <c r="O54"/>
  <c r="Q54"/>
  <c r="S54"/>
  <c r="U54"/>
  <c r="W54"/>
  <c r="Y54"/>
  <c r="AA54"/>
  <c r="AC54"/>
  <c r="C55"/>
  <c r="E55"/>
  <c r="G55"/>
  <c r="I55"/>
  <c r="K55"/>
  <c r="M55"/>
  <c r="O55"/>
  <c r="Q55"/>
  <c r="S55"/>
  <c r="U55"/>
  <c r="W55"/>
  <c r="Y55"/>
  <c r="AA55"/>
  <c r="AC55"/>
  <c r="C56"/>
  <c r="E56"/>
  <c r="G56"/>
  <c r="I56"/>
  <c r="K56"/>
  <c r="M56"/>
  <c r="O56"/>
  <c r="Q56"/>
  <c r="S56"/>
  <c r="U56"/>
  <c r="W56"/>
  <c r="Y56"/>
  <c r="AA56"/>
  <c r="AC56"/>
  <c r="C57"/>
  <c r="E57"/>
  <c r="G57"/>
  <c r="I57"/>
  <c r="K57"/>
  <c r="M57"/>
  <c r="O57"/>
  <c r="Q57"/>
  <c r="S57"/>
  <c r="U57"/>
  <c r="W57"/>
  <c r="Y57"/>
  <c r="AA57"/>
  <c r="AC57"/>
  <c r="C58"/>
  <c r="E58"/>
  <c r="G58"/>
  <c r="I58"/>
  <c r="K58"/>
  <c r="M58"/>
  <c r="O58"/>
  <c r="Q58"/>
  <c r="S58"/>
  <c r="U58"/>
  <c r="W58"/>
  <c r="Y58"/>
  <c r="AA58"/>
  <c r="AC58"/>
  <c r="C59"/>
  <c r="E59"/>
  <c r="G59"/>
  <c r="I59"/>
  <c r="K59"/>
  <c r="M59"/>
  <c r="O59"/>
  <c r="Q59"/>
  <c r="S59"/>
  <c r="U59"/>
  <c r="W59"/>
  <c r="Y59"/>
  <c r="AA59"/>
  <c r="AC59"/>
  <c r="C60"/>
  <c r="E60"/>
  <c r="G60"/>
  <c r="I60"/>
  <c r="K60"/>
  <c r="M60"/>
  <c r="O60"/>
  <c r="Q60"/>
  <c r="S60"/>
  <c r="U60"/>
  <c r="W60"/>
  <c r="Y60"/>
  <c r="AA60"/>
  <c r="AC60"/>
  <c r="C61"/>
  <c r="E61"/>
  <c r="G61"/>
  <c r="I61"/>
  <c r="K61"/>
  <c r="M61"/>
  <c r="O61"/>
  <c r="Q61"/>
  <c r="S61"/>
  <c r="U61"/>
  <c r="W61"/>
  <c r="Y61"/>
  <c r="AA61"/>
  <c r="AC61"/>
  <c r="C62"/>
  <c r="E62"/>
  <c r="G62"/>
  <c r="I62"/>
  <c r="K62"/>
  <c r="M62"/>
  <c r="O62"/>
  <c r="Q62"/>
  <c r="S62"/>
  <c r="U62"/>
  <c r="W62"/>
  <c r="Y62"/>
  <c r="AA62"/>
  <c r="AC62"/>
  <c r="C63"/>
  <c r="E63"/>
  <c r="G63"/>
  <c r="I63"/>
  <c r="K63"/>
  <c r="M63"/>
  <c r="O63"/>
  <c r="Q63"/>
  <c r="O34"/>
  <c r="S34"/>
  <c r="W34"/>
  <c r="AA34"/>
  <c r="C35"/>
  <c r="G35"/>
  <c r="K35"/>
  <c r="O35"/>
  <c r="S35"/>
  <c r="W35"/>
  <c r="Z35"/>
  <c r="AB35"/>
  <c r="AD35"/>
  <c r="AQ35"/>
  <c r="D36"/>
  <c r="F36"/>
  <c r="H36"/>
  <c r="J36"/>
  <c r="L36"/>
  <c r="N36"/>
  <c r="P36"/>
  <c r="R36"/>
  <c r="T36"/>
  <c r="V36"/>
  <c r="X36"/>
  <c r="Z36"/>
  <c r="AB36"/>
  <c r="AD36"/>
  <c r="AQ36"/>
  <c r="D37"/>
  <c r="F37"/>
  <c r="H37"/>
  <c r="J37"/>
  <c r="L37"/>
  <c r="N37"/>
  <c r="P37"/>
  <c r="R37"/>
  <c r="T37"/>
  <c r="V37"/>
  <c r="X37"/>
  <c r="Z37"/>
  <c r="AB37"/>
  <c r="AD37"/>
  <c r="AQ37"/>
  <c r="D38"/>
  <c r="F38"/>
  <c r="H38"/>
  <c r="J38"/>
  <c r="L38"/>
  <c r="N38"/>
  <c r="P38"/>
  <c r="R38"/>
  <c r="T38"/>
  <c r="V38"/>
  <c r="X38"/>
  <c r="Z38"/>
  <c r="AB38"/>
  <c r="AD38"/>
  <c r="AQ38"/>
  <c r="D39"/>
  <c r="F39"/>
  <c r="H39"/>
  <c r="J39"/>
  <c r="L39"/>
  <c r="N39"/>
  <c r="P39"/>
  <c r="R39"/>
  <c r="T39"/>
  <c r="V39"/>
  <c r="X39"/>
  <c r="Z39"/>
  <c r="AB39"/>
  <c r="AD39"/>
  <c r="AQ39"/>
  <c r="D40"/>
  <c r="F40"/>
  <c r="H40"/>
  <c r="J40"/>
  <c r="L40"/>
  <c r="N40"/>
  <c r="P40"/>
  <c r="R40"/>
  <c r="T40"/>
  <c r="V40"/>
  <c r="X40"/>
  <c r="Z40"/>
  <c r="AB40"/>
  <c r="AD40"/>
  <c r="AQ40"/>
  <c r="D41"/>
  <c r="F41"/>
  <c r="H41"/>
  <c r="J41"/>
  <c r="L41"/>
  <c r="N41"/>
  <c r="P41"/>
  <c r="R41"/>
  <c r="T41"/>
  <c r="V41"/>
  <c r="X41"/>
  <c r="Z41"/>
  <c r="AB41"/>
  <c r="AD41"/>
  <c r="AQ41"/>
  <c r="D42"/>
  <c r="F42"/>
  <c r="H42"/>
  <c r="J42"/>
  <c r="L42"/>
  <c r="N42"/>
  <c r="P42"/>
  <c r="R42"/>
  <c r="T42"/>
  <c r="V42"/>
  <c r="X42"/>
  <c r="Z42"/>
  <c r="AB42"/>
  <c r="AD42"/>
  <c r="AQ42"/>
  <c r="D43"/>
  <c r="F43"/>
  <c r="H43"/>
  <c r="J43"/>
  <c r="L43"/>
  <c r="N43"/>
  <c r="P43"/>
  <c r="R43"/>
  <c r="T43"/>
  <c r="V43"/>
  <c r="X43"/>
  <c r="Z43"/>
  <c r="AB43"/>
  <c r="AD43"/>
  <c r="AQ43"/>
  <c r="D44"/>
  <c r="F44"/>
  <c r="H44"/>
  <c r="J44"/>
  <c r="L44"/>
  <c r="N44"/>
  <c r="P44"/>
  <c r="R44"/>
  <c r="T44"/>
  <c r="V44"/>
  <c r="X44"/>
  <c r="Z44"/>
  <c r="AB44"/>
  <c r="AD44"/>
  <c r="AQ44"/>
  <c r="D45"/>
  <c r="F45"/>
  <c r="H45"/>
  <c r="J45"/>
  <c r="L45"/>
  <c r="N45"/>
  <c r="P45"/>
  <c r="R45"/>
  <c r="T45"/>
  <c r="V45"/>
  <c r="X45"/>
  <c r="Z45"/>
  <c r="AB45"/>
  <c r="AD45"/>
  <c r="AQ45"/>
  <c r="D46"/>
  <c r="F46"/>
  <c r="H46"/>
  <c r="J46"/>
  <c r="L46"/>
  <c r="N46"/>
  <c r="P46"/>
  <c r="R46"/>
  <c r="T46"/>
  <c r="V46"/>
  <c r="X46"/>
  <c r="Z46"/>
  <c r="AB46"/>
  <c r="AD46"/>
  <c r="AQ46"/>
  <c r="D47"/>
  <c r="F47"/>
  <c r="H47"/>
  <c r="J47"/>
  <c r="L47"/>
  <c r="N47"/>
  <c r="P47"/>
  <c r="R47"/>
  <c r="T47"/>
  <c r="V47"/>
  <c r="X47"/>
  <c r="Z47"/>
  <c r="AB47"/>
  <c r="AD47"/>
  <c r="AQ47"/>
  <c r="D48"/>
  <c r="F48"/>
  <c r="H48"/>
  <c r="J48"/>
  <c r="L48"/>
  <c r="N48"/>
  <c r="P48"/>
  <c r="R48"/>
  <c r="T48"/>
  <c r="V48"/>
  <c r="X48"/>
  <c r="Z48"/>
  <c r="AB48"/>
  <c r="AD48"/>
  <c r="AQ48"/>
  <c r="D49"/>
  <c r="F49"/>
  <c r="H49"/>
  <c r="J49"/>
  <c r="L49"/>
  <c r="N49"/>
  <c r="P49"/>
  <c r="R49"/>
  <c r="T49"/>
  <c r="V49"/>
  <c r="X49"/>
  <c r="Z49"/>
  <c r="AB49"/>
  <c r="AD49"/>
  <c r="AQ49"/>
  <c r="D50"/>
  <c r="F50"/>
  <c r="H50"/>
  <c r="J50"/>
  <c r="L50"/>
  <c r="N50"/>
  <c r="P50"/>
  <c r="R50"/>
  <c r="T50"/>
  <c r="V50"/>
  <c r="X50"/>
  <c r="Z50"/>
  <c r="AB50"/>
  <c r="AD50"/>
  <c r="AQ50"/>
  <c r="D51"/>
  <c r="F51"/>
  <c r="H51"/>
  <c r="J51"/>
  <c r="L51"/>
  <c r="N51"/>
  <c r="P51"/>
  <c r="R51"/>
  <c r="T51"/>
  <c r="V51"/>
  <c r="X51"/>
  <c r="Z51"/>
  <c r="AB51"/>
  <c r="AD51"/>
  <c r="AQ51"/>
  <c r="D52"/>
  <c r="F52"/>
  <c r="H52"/>
  <c r="J52"/>
  <c r="L52"/>
  <c r="N52"/>
  <c r="P52"/>
  <c r="R52"/>
  <c r="T52"/>
  <c r="V52"/>
  <c r="X52"/>
  <c r="Z52"/>
  <c r="AB52"/>
  <c r="AD52"/>
  <c r="AQ52"/>
  <c r="D53"/>
  <c r="F53"/>
  <c r="H53"/>
  <c r="J53"/>
  <c r="L53"/>
  <c r="N53"/>
  <c r="P53"/>
  <c r="R53"/>
  <c r="T53"/>
  <c r="V53"/>
  <c r="X53"/>
  <c r="Z53"/>
  <c r="AB53"/>
  <c r="AD53"/>
  <c r="AQ53"/>
  <c r="D54"/>
  <c r="F54"/>
  <c r="H54"/>
  <c r="J54"/>
  <c r="L54"/>
  <c r="N54"/>
  <c r="P54"/>
  <c r="R54"/>
  <c r="T54"/>
  <c r="V54"/>
  <c r="X54"/>
  <c r="Z54"/>
  <c r="AB54"/>
  <c r="AD54"/>
  <c r="AQ54"/>
  <c r="D55"/>
  <c r="F55"/>
  <c r="H55"/>
  <c r="J55"/>
  <c r="L55"/>
  <c r="N55"/>
  <c r="P55"/>
  <c r="R55"/>
  <c r="T55"/>
  <c r="V55"/>
  <c r="X55"/>
  <c r="Z55"/>
  <c r="AB55"/>
  <c r="AD55"/>
  <c r="AQ55"/>
  <c r="D56"/>
  <c r="F56"/>
  <c r="H56"/>
  <c r="J56"/>
  <c r="L56"/>
  <c r="N56"/>
  <c r="P56"/>
  <c r="R56"/>
  <c r="T56"/>
  <c r="V56"/>
  <c r="X56"/>
  <c r="Z56"/>
  <c r="AB56"/>
  <c r="AD56"/>
  <c r="AQ56"/>
  <c r="D57"/>
  <c r="F57"/>
  <c r="H57"/>
  <c r="J57"/>
  <c r="L57"/>
  <c r="N57"/>
  <c r="P57"/>
  <c r="R57"/>
  <c r="T57"/>
  <c r="V57"/>
  <c r="X57"/>
  <c r="Z57"/>
  <c r="AB57"/>
  <c r="AD57"/>
  <c r="AQ57"/>
  <c r="D58"/>
  <c r="F58"/>
  <c r="H58"/>
  <c r="J58"/>
  <c r="L58"/>
  <c r="N58"/>
  <c r="P58"/>
  <c r="R58"/>
  <c r="T58"/>
  <c r="V58"/>
  <c r="X58"/>
  <c r="Z58"/>
  <c r="AB58"/>
  <c r="AD58"/>
  <c r="AQ58"/>
  <c r="D59"/>
  <c r="F59"/>
  <c r="H59"/>
  <c r="J59"/>
  <c r="L59"/>
  <c r="N59"/>
  <c r="P59"/>
  <c r="R59"/>
  <c r="T59"/>
  <c r="V59"/>
  <c r="X59"/>
  <c r="Z59"/>
  <c r="AB59"/>
  <c r="AD59"/>
  <c r="AQ59"/>
  <c r="D60"/>
  <c r="F60"/>
  <c r="H60"/>
  <c r="J60"/>
  <c r="L60"/>
  <c r="N60"/>
  <c r="P60"/>
  <c r="R60"/>
  <c r="T60"/>
  <c r="V60"/>
  <c r="X60"/>
  <c r="Z60"/>
  <c r="AB60"/>
  <c r="AD60"/>
  <c r="AQ60"/>
  <c r="D61"/>
  <c r="F61"/>
  <c r="H61"/>
  <c r="J61"/>
  <c r="L61"/>
  <c r="N61"/>
  <c r="P61"/>
  <c r="R61"/>
  <c r="T61"/>
  <c r="V61"/>
  <c r="X61"/>
  <c r="Z61"/>
  <c r="AB61"/>
  <c r="AD61"/>
  <c r="AQ61"/>
  <c r="D62"/>
  <c r="F62"/>
  <c r="H62"/>
  <c r="J62"/>
  <c r="L62"/>
  <c r="N62"/>
  <c r="P62"/>
  <c r="R62"/>
  <c r="T62"/>
  <c r="V62"/>
  <c r="X62"/>
  <c r="Z62"/>
  <c r="AB62"/>
  <c r="AD62"/>
  <c r="AQ62"/>
  <c r="D63"/>
  <c r="F63"/>
  <c r="H63"/>
  <c r="J63"/>
  <c r="L63"/>
  <c r="N63"/>
  <c r="P63"/>
  <c r="C12"/>
  <c r="C71" s="1"/>
  <c r="AC12"/>
  <c r="AA12"/>
  <c r="Y12"/>
  <c r="W12"/>
  <c r="U12"/>
  <c r="S12"/>
  <c r="Q12"/>
  <c r="O12"/>
  <c r="M12"/>
  <c r="K12"/>
  <c r="I12"/>
  <c r="G12"/>
  <c r="E12"/>
  <c r="AQ65"/>
  <c r="AD65"/>
  <c r="AB65"/>
  <c r="Z65"/>
  <c r="X65"/>
  <c r="V65"/>
  <c r="T65"/>
  <c r="R65"/>
  <c r="P65"/>
  <c r="N65"/>
  <c r="L65"/>
  <c r="J65"/>
  <c r="H65"/>
  <c r="F65"/>
  <c r="D65"/>
  <c r="AQ64"/>
  <c r="AD64"/>
  <c r="AB64"/>
  <c r="Z64"/>
  <c r="X64"/>
  <c r="V64"/>
  <c r="T64"/>
  <c r="R64"/>
  <c r="P64"/>
  <c r="N64"/>
  <c r="L64"/>
  <c r="J64"/>
  <c r="H64"/>
  <c r="F64"/>
  <c r="D64"/>
  <c r="AQ63"/>
  <c r="AD63"/>
  <c r="AB63"/>
  <c r="Z63"/>
  <c r="X63"/>
  <c r="V63"/>
  <c r="T63"/>
  <c r="R63"/>
  <c r="AQ12"/>
  <c r="AD12"/>
  <c r="AD71" s="1"/>
  <c r="AB12"/>
  <c r="Z12"/>
  <c r="X12"/>
  <c r="V12"/>
  <c r="T12"/>
  <c r="R12"/>
  <c r="P12"/>
  <c r="N12"/>
  <c r="L12"/>
  <c r="J12"/>
  <c r="H12"/>
  <c r="F12"/>
  <c r="D12"/>
  <c r="AC65"/>
  <c r="AA65"/>
  <c r="Y65"/>
  <c r="W65"/>
  <c r="U65"/>
  <c r="S65"/>
  <c r="Q65"/>
  <c r="O65"/>
  <c r="M65"/>
  <c r="K65"/>
  <c r="I65"/>
  <c r="G65"/>
  <c r="E65"/>
  <c r="C65"/>
  <c r="AC64"/>
  <c r="AA64"/>
  <c r="Y64"/>
  <c r="W64"/>
  <c r="U64"/>
  <c r="S64"/>
  <c r="Q64"/>
  <c r="O64"/>
  <c r="M64"/>
  <c r="K64"/>
  <c r="I64"/>
  <c r="G64"/>
  <c r="E64"/>
  <c r="C64"/>
  <c r="AC63"/>
  <c r="AA63"/>
  <c r="Y63"/>
  <c r="W63"/>
  <c r="U63"/>
  <c r="S63"/>
  <c r="AW20" i="33" l="1"/>
  <c r="AT34" i="35"/>
  <c r="R52"/>
  <c r="L52"/>
  <c r="AB54"/>
  <c r="T51"/>
  <c r="K54" i="41"/>
  <c r="Z54"/>
  <c r="D58" i="46"/>
  <c r="D12" s="1"/>
  <c r="AG23" i="47"/>
  <c r="AO23"/>
  <c r="I23"/>
  <c r="AC23"/>
  <c r="M23"/>
  <c r="AN23"/>
  <c r="AF23"/>
  <c r="X23"/>
  <c r="P23"/>
  <c r="H23"/>
  <c r="AS54" i="35"/>
  <c r="AP16" i="48"/>
  <c r="AP17"/>
  <c r="AL16"/>
  <c r="AL17"/>
  <c r="AH16"/>
  <c r="AH17"/>
  <c r="AD16"/>
  <c r="AD17"/>
  <c r="Z16"/>
  <c r="Z17"/>
  <c r="V16"/>
  <c r="V17"/>
  <c r="R16"/>
  <c r="R17"/>
  <c r="N16"/>
  <c r="N17"/>
  <c r="J16"/>
  <c r="J17"/>
  <c r="F16"/>
  <c r="F17"/>
  <c r="AQ17"/>
  <c r="AQ16"/>
  <c r="AM17"/>
  <c r="AM16"/>
  <c r="AI17"/>
  <c r="AI16"/>
  <c r="AE17"/>
  <c r="AE16"/>
  <c r="AA17"/>
  <c r="AA16"/>
  <c r="W17"/>
  <c r="W16"/>
  <c r="S17"/>
  <c r="S16"/>
  <c r="O17"/>
  <c r="O16"/>
  <c r="K17"/>
  <c r="K16"/>
  <c r="G17"/>
  <c r="G16"/>
  <c r="C15"/>
  <c r="C13"/>
  <c r="AQ15"/>
  <c r="AQ13"/>
  <c r="AM15"/>
  <c r="AM13"/>
  <c r="AI15"/>
  <c r="AI13"/>
  <c r="AE79" i="31"/>
  <c r="AE15" i="48"/>
  <c r="AE13"/>
  <c r="AA15"/>
  <c r="AA13"/>
  <c r="W15"/>
  <c r="W13"/>
  <c r="S15"/>
  <c r="S13"/>
  <c r="O15"/>
  <c r="O13"/>
  <c r="K15"/>
  <c r="K13"/>
  <c r="G15"/>
  <c r="G13"/>
  <c r="AP15"/>
  <c r="AP13"/>
  <c r="AL15"/>
  <c r="AL13"/>
  <c r="AH15"/>
  <c r="AH13"/>
  <c r="AD79" i="31"/>
  <c r="AD15" i="48"/>
  <c r="AD13"/>
  <c r="Z15"/>
  <c r="Z13"/>
  <c r="V15"/>
  <c r="V13"/>
  <c r="R15"/>
  <c r="R13"/>
  <c r="N15"/>
  <c r="N13"/>
  <c r="J15"/>
  <c r="J13"/>
  <c r="F15"/>
  <c r="F13"/>
  <c r="AF49" i="36"/>
  <c r="AF61" s="1"/>
  <c r="AF12" i="48"/>
  <c r="X49" i="36"/>
  <c r="X61" s="1"/>
  <c r="X12" i="48"/>
  <c r="P49" i="36"/>
  <c r="P61" s="1"/>
  <c r="P12" i="48"/>
  <c r="H49" i="36"/>
  <c r="H61" s="1"/>
  <c r="H12" i="48"/>
  <c r="C49" i="36"/>
  <c r="C61" s="1"/>
  <c r="C12" i="48"/>
  <c r="Z49" i="36"/>
  <c r="Z61" s="1"/>
  <c r="Z12" i="48"/>
  <c r="R49" i="36"/>
  <c r="R61" s="1"/>
  <c r="R12" i="48"/>
  <c r="J49" i="36"/>
  <c r="J61" s="1"/>
  <c r="J12" i="48"/>
  <c r="AC49" i="36"/>
  <c r="AC61" s="1"/>
  <c r="AC12" i="48"/>
  <c r="Y49" i="36"/>
  <c r="Y61" s="1"/>
  <c r="Y12" i="48"/>
  <c r="U49" i="36"/>
  <c r="U61" s="1"/>
  <c r="U12" i="48"/>
  <c r="Q49" i="36"/>
  <c r="Q61" s="1"/>
  <c r="Q12" i="48"/>
  <c r="M49" i="36"/>
  <c r="M61" s="1"/>
  <c r="M12" i="48"/>
  <c r="I49" i="36"/>
  <c r="I61" s="1"/>
  <c r="I12" i="48"/>
  <c r="E49" i="36"/>
  <c r="E61" s="1"/>
  <c r="E12" i="48"/>
  <c r="AN49" i="36"/>
  <c r="AN12" i="48"/>
  <c r="AJ49" i="36"/>
  <c r="AJ12" i="48"/>
  <c r="AM49" i="36"/>
  <c r="AM12" i="48"/>
  <c r="AI49" i="36"/>
  <c r="AI12" i="48"/>
  <c r="AQ14"/>
  <c r="AM14"/>
  <c r="AI14"/>
  <c r="AE14"/>
  <c r="AA14"/>
  <c r="W14"/>
  <c r="S14"/>
  <c r="O14"/>
  <c r="K14"/>
  <c r="G14"/>
  <c r="AP14"/>
  <c r="AL14"/>
  <c r="AH14"/>
  <c r="AD14"/>
  <c r="Z14"/>
  <c r="V14"/>
  <c r="R14"/>
  <c r="N14"/>
  <c r="J14"/>
  <c r="F14"/>
  <c r="AN16"/>
  <c r="AN17"/>
  <c r="AJ16"/>
  <c r="AJ17"/>
  <c r="AF16"/>
  <c r="AF17"/>
  <c r="AB16"/>
  <c r="AB17"/>
  <c r="X16"/>
  <c r="X17"/>
  <c r="T16"/>
  <c r="T17"/>
  <c r="P16"/>
  <c r="P17"/>
  <c r="L16"/>
  <c r="L17"/>
  <c r="H16"/>
  <c r="H17"/>
  <c r="D16"/>
  <c r="D17"/>
  <c r="C16"/>
  <c r="C17"/>
  <c r="AO17"/>
  <c r="AO16"/>
  <c r="AK17"/>
  <c r="AK16"/>
  <c r="AG17"/>
  <c r="AG16"/>
  <c r="AC17"/>
  <c r="AC16"/>
  <c r="Y17"/>
  <c r="Y16"/>
  <c r="U17"/>
  <c r="U16"/>
  <c r="Q17"/>
  <c r="Q16"/>
  <c r="M17"/>
  <c r="M16"/>
  <c r="I17"/>
  <c r="I16"/>
  <c r="E17"/>
  <c r="E16"/>
  <c r="AO15"/>
  <c r="AO13"/>
  <c r="AK15"/>
  <c r="AK13"/>
  <c r="AG79" i="31"/>
  <c r="AG15" i="48"/>
  <c r="AG13"/>
  <c r="AC15"/>
  <c r="AC13"/>
  <c r="Y15"/>
  <c r="Y13"/>
  <c r="U15"/>
  <c r="U13"/>
  <c r="Q15"/>
  <c r="Q13"/>
  <c r="M15"/>
  <c r="M13"/>
  <c r="I15"/>
  <c r="I13"/>
  <c r="E15"/>
  <c r="E13"/>
  <c r="AN15"/>
  <c r="AN13"/>
  <c r="AJ15"/>
  <c r="AJ13"/>
  <c r="AF79" i="31"/>
  <c r="AF15" i="48"/>
  <c r="AF13"/>
  <c r="AB15"/>
  <c r="AB13"/>
  <c r="X15"/>
  <c r="X13"/>
  <c r="T15"/>
  <c r="T13"/>
  <c r="P15"/>
  <c r="P13"/>
  <c r="L15"/>
  <c r="L13"/>
  <c r="H15"/>
  <c r="H13"/>
  <c r="D15"/>
  <c r="D13"/>
  <c r="AB49" i="36"/>
  <c r="AB61" s="1"/>
  <c r="AB12" i="48"/>
  <c r="T49" i="36"/>
  <c r="T61" s="1"/>
  <c r="T12" i="48"/>
  <c r="L49" i="36"/>
  <c r="L61" s="1"/>
  <c r="L12" i="48"/>
  <c r="D49" i="36"/>
  <c r="D61" s="1"/>
  <c r="D12" i="48"/>
  <c r="AD49" i="36"/>
  <c r="AD61" s="1"/>
  <c r="AD12" i="48"/>
  <c r="V49" i="36"/>
  <c r="V61" s="1"/>
  <c r="V12" i="48"/>
  <c r="N49" i="36"/>
  <c r="N61" s="1"/>
  <c r="N12" i="48"/>
  <c r="F49" i="36"/>
  <c r="F61" s="1"/>
  <c r="F12" i="48"/>
  <c r="AE49" i="36"/>
  <c r="AE61" s="1"/>
  <c r="AE12" i="48"/>
  <c r="AA49" i="36"/>
  <c r="AA61" s="1"/>
  <c r="AA12" i="48"/>
  <c r="W49" i="36"/>
  <c r="W61" s="1"/>
  <c r="W12" i="48"/>
  <c r="S49" i="36"/>
  <c r="S61" s="1"/>
  <c r="S12" i="48"/>
  <c r="O49" i="36"/>
  <c r="O61" s="1"/>
  <c r="O12" i="48"/>
  <c r="K49" i="36"/>
  <c r="K61" s="1"/>
  <c r="K12" i="48"/>
  <c r="G49" i="36"/>
  <c r="G61" s="1"/>
  <c r="G12" i="48"/>
  <c r="AP49" i="36"/>
  <c r="AP12" i="48"/>
  <c r="AL49" i="36"/>
  <c r="AL12" i="48"/>
  <c r="AH49" i="36"/>
  <c r="AH12" i="48"/>
  <c r="AO49" i="36"/>
  <c r="AO12" i="48"/>
  <c r="AK49" i="36"/>
  <c r="AK12" i="48"/>
  <c r="C14"/>
  <c r="AO14"/>
  <c r="AK14"/>
  <c r="AG14"/>
  <c r="AC14"/>
  <c r="Y14"/>
  <c r="U14"/>
  <c r="Q14"/>
  <c r="M14"/>
  <c r="I14"/>
  <c r="E14"/>
  <c r="AN14"/>
  <c r="AJ14"/>
  <c r="AF14"/>
  <c r="AB14"/>
  <c r="X14"/>
  <c r="T14"/>
  <c r="P14"/>
  <c r="L14"/>
  <c r="H14"/>
  <c r="D14"/>
  <c r="AG12"/>
  <c r="C23" i="47"/>
  <c r="AI23"/>
  <c r="S23"/>
  <c r="D23"/>
  <c r="AQ23"/>
  <c r="AA23"/>
  <c r="K23"/>
  <c r="AJ23"/>
  <c r="AB23"/>
  <c r="T23"/>
  <c r="L23"/>
  <c r="Q23"/>
  <c r="Y23"/>
  <c r="AK23"/>
  <c r="U23"/>
  <c r="E23"/>
  <c r="AM23"/>
  <c r="AE23"/>
  <c r="W23"/>
  <c r="O23"/>
  <c r="G23"/>
  <c r="AP23"/>
  <c r="AL23"/>
  <c r="AH23"/>
  <c r="AD23"/>
  <c r="Z23"/>
  <c r="V23"/>
  <c r="R23"/>
  <c r="N23"/>
  <c r="J23"/>
  <c r="F23"/>
  <c r="AT49" i="35"/>
  <c r="AP51" i="20"/>
  <c r="AL51"/>
  <c r="AH51"/>
  <c r="C52" i="8"/>
  <c r="AW46" i="33"/>
  <c r="C48" i="8"/>
  <c r="C53" i="33"/>
  <c r="C47" i="8"/>
  <c r="C46"/>
  <c r="C29" i="36"/>
  <c r="C52" i="33"/>
  <c r="C13" i="36"/>
  <c r="C55" i="33"/>
  <c r="C51"/>
  <c r="C51" i="8"/>
  <c r="C49"/>
  <c r="C53"/>
  <c r="Y44" i="26"/>
  <c r="Y59" s="1"/>
  <c r="O44"/>
  <c r="O59" s="1"/>
  <c r="N44"/>
  <c r="N59" s="1"/>
  <c r="Q44"/>
  <c r="Q59" s="1"/>
  <c r="T44"/>
  <c r="T59" s="1"/>
  <c r="AQ26"/>
  <c r="Q111" s="1"/>
  <c r="AQ17"/>
  <c r="H111" s="1"/>
  <c r="AQ18"/>
  <c r="I111" s="1"/>
  <c r="C44"/>
  <c r="C59" s="1"/>
  <c r="AA44"/>
  <c r="AA59" s="1"/>
  <c r="R44"/>
  <c r="R59" s="1"/>
  <c r="U44"/>
  <c r="U59" s="1"/>
  <c r="X44"/>
  <c r="X59" s="1"/>
  <c r="I44"/>
  <c r="I59" s="1"/>
  <c r="AQ37"/>
  <c r="AB111" s="1"/>
  <c r="AQ21"/>
  <c r="L111" s="1"/>
  <c r="AQ39"/>
  <c r="AD111" s="1"/>
  <c r="AQ23"/>
  <c r="N111" s="1"/>
  <c r="AQ43"/>
  <c r="AH111" s="1"/>
  <c r="D44"/>
  <c r="D59" s="1"/>
  <c r="K44"/>
  <c r="K59" s="1"/>
  <c r="AQ38" i="41"/>
  <c r="AA113" s="1"/>
  <c r="AA113" i="39"/>
  <c r="AQ23" i="41"/>
  <c r="M113" s="1"/>
  <c r="M113" i="39"/>
  <c r="AQ15" i="41"/>
  <c r="E113" s="1"/>
  <c r="E113" i="39"/>
  <c r="AQ35" i="41"/>
  <c r="X113" s="1"/>
  <c r="X113" i="39"/>
  <c r="AQ14" i="41"/>
  <c r="D113" s="1"/>
  <c r="D113" i="39"/>
  <c r="AQ36" i="41"/>
  <c r="Y113" s="1"/>
  <c r="Y113" i="39"/>
  <c r="AQ41" i="41"/>
  <c r="AD113" s="1"/>
  <c r="AD113" i="39"/>
  <c r="AQ31" i="41"/>
  <c r="T113" s="1"/>
  <c r="T113" i="39"/>
  <c r="AQ22" i="41"/>
  <c r="L113" s="1"/>
  <c r="L113" i="39"/>
  <c r="AW30" i="33"/>
  <c r="AW37"/>
  <c r="AT25" i="35"/>
  <c r="M44" i="26"/>
  <c r="M59" s="1"/>
  <c r="V44"/>
  <c r="V59" s="1"/>
  <c r="AC44"/>
  <c r="AC59" s="1"/>
  <c r="AB44"/>
  <c r="AB59" s="1"/>
  <c r="L44"/>
  <c r="L59" s="1"/>
  <c r="AQ30"/>
  <c r="U111" s="1"/>
  <c r="AQ25"/>
  <c r="P111" s="1"/>
  <c r="AQ34"/>
  <c r="Y111" s="1"/>
  <c r="AQ41"/>
  <c r="AF111" s="1"/>
  <c r="AQ42"/>
  <c r="AG111" s="1"/>
  <c r="S44"/>
  <c r="S59" s="1"/>
  <c r="Z44"/>
  <c r="Z59" s="1"/>
  <c r="J44"/>
  <c r="J59" s="1"/>
  <c r="W44"/>
  <c r="W59" s="1"/>
  <c r="P44"/>
  <c r="P59" s="1"/>
  <c r="AQ16"/>
  <c r="G111" s="1"/>
  <c r="AQ29"/>
  <c r="T111" s="1"/>
  <c r="AQ13"/>
  <c r="D111" s="1"/>
  <c r="AQ40"/>
  <c r="AE111" s="1"/>
  <c r="AQ28"/>
  <c r="S111" s="1"/>
  <c r="AQ31"/>
  <c r="V111" s="1"/>
  <c r="AQ15"/>
  <c r="F111" s="1"/>
  <c r="G44"/>
  <c r="G59" s="1"/>
  <c r="H44"/>
  <c r="H59" s="1"/>
  <c r="E44"/>
  <c r="E59" s="1"/>
  <c r="F44"/>
  <c r="F59" s="1"/>
  <c r="AQ42" i="41"/>
  <c r="AE113" s="1"/>
  <c r="AE113" i="39"/>
  <c r="AQ32" i="41"/>
  <c r="U113" s="1"/>
  <c r="U113" i="39"/>
  <c r="AQ19" i="41"/>
  <c r="I113" s="1"/>
  <c r="I113" i="39"/>
  <c r="AQ48" i="41"/>
  <c r="AJ113" s="1"/>
  <c r="AJ113" i="39"/>
  <c r="AQ39" i="41"/>
  <c r="AB113" s="1"/>
  <c r="AB113" i="39"/>
  <c r="AQ20" i="41"/>
  <c r="J113" s="1"/>
  <c r="J113" i="39"/>
  <c r="AQ40" i="41"/>
  <c r="AC113" s="1"/>
  <c r="AC113" i="39"/>
  <c r="AQ30" i="41"/>
  <c r="S113" s="1"/>
  <c r="S113" i="39"/>
  <c r="AQ17" i="41"/>
  <c r="G113" s="1"/>
  <c r="G113" i="39"/>
  <c r="AQ37" i="41"/>
  <c r="Z113" s="1"/>
  <c r="Z113" i="39"/>
  <c r="AQ16" i="41"/>
  <c r="F113" s="1"/>
  <c r="F113" i="39"/>
  <c r="AD48" i="27"/>
  <c r="AG49" i="41"/>
  <c r="AG61" s="1"/>
  <c r="AG59" i="35"/>
  <c r="AG49" i="36"/>
  <c r="AG61" s="1"/>
  <c r="AG61" i="33"/>
  <c r="AD57" i="25"/>
  <c r="AD44" i="26"/>
  <c r="AD59" s="1"/>
  <c r="AD57" i="23"/>
  <c r="AD57" i="22"/>
  <c r="AA50" i="20"/>
  <c r="I50"/>
  <c r="AC48"/>
  <c r="I48"/>
  <c r="H50"/>
  <c r="D50"/>
  <c r="I53"/>
  <c r="AD51"/>
  <c r="N50"/>
  <c r="J50"/>
  <c r="G49"/>
  <c r="AD57"/>
  <c r="AD57" i="21"/>
  <c r="AD44" i="19"/>
  <c r="AD59" s="1"/>
  <c r="AD59" i="8"/>
  <c r="J76" i="7"/>
  <c r="N76"/>
  <c r="K76"/>
  <c r="G76"/>
  <c r="AG69" i="29"/>
  <c r="AG58" i="30"/>
  <c r="AG74" i="32"/>
  <c r="Y54" i="41"/>
  <c r="Q54"/>
  <c r="M54"/>
  <c r="U31" i="47"/>
  <c r="E31"/>
  <c r="AO49" i="20"/>
  <c r="AK49"/>
  <c r="AG49"/>
  <c r="AB49"/>
  <c r="S49"/>
  <c r="AG15" i="47"/>
  <c r="Q15"/>
  <c r="AO16"/>
  <c r="Y16"/>
  <c r="I16"/>
  <c r="AC15"/>
  <c r="M15"/>
  <c r="AK16"/>
  <c r="U16"/>
  <c r="E16"/>
  <c r="AM49" i="20"/>
  <c r="AI49"/>
  <c r="AE49"/>
  <c r="W49"/>
  <c r="AN51"/>
  <c r="AJ51"/>
  <c r="AF51"/>
  <c r="AB51"/>
  <c r="L50"/>
  <c r="Q31" i="47"/>
  <c r="C16"/>
  <c r="AB12"/>
  <c r="X12"/>
  <c r="T12"/>
  <c r="P12"/>
  <c r="L12"/>
  <c r="H12"/>
  <c r="D12"/>
  <c r="R53" i="20"/>
  <c r="N53"/>
  <c r="F53"/>
  <c r="Q53" i="35"/>
  <c r="M53"/>
  <c r="AE54" i="41"/>
  <c r="W54"/>
  <c r="O54"/>
  <c r="AW16" i="33"/>
  <c r="AL53" i="35"/>
  <c r="AN54"/>
  <c r="AJ54"/>
  <c r="AC54"/>
  <c r="AQ21" i="41"/>
  <c r="K113" s="1"/>
  <c r="AQ54"/>
  <c r="AD21"/>
  <c r="AD54"/>
  <c r="P21"/>
  <c r="P54"/>
  <c r="F21"/>
  <c r="F54"/>
  <c r="AS21"/>
  <c r="AS54"/>
  <c r="V21"/>
  <c r="V54"/>
  <c r="H21"/>
  <c r="H54"/>
  <c r="AJ54"/>
  <c r="E54"/>
  <c r="AL54"/>
  <c r="AA54"/>
  <c r="L54"/>
  <c r="AO54"/>
  <c r="AK54"/>
  <c r="AG54"/>
  <c r="X54"/>
  <c r="S54"/>
  <c r="G21"/>
  <c r="G54"/>
  <c r="AF21"/>
  <c r="AF54"/>
  <c r="J21"/>
  <c r="J54"/>
  <c r="D21"/>
  <c r="D54"/>
  <c r="T21"/>
  <c r="T54"/>
  <c r="AB21"/>
  <c r="AB54"/>
  <c r="AN54"/>
  <c r="AC54"/>
  <c r="R54"/>
  <c r="AP54"/>
  <c r="AH54"/>
  <c r="AM54"/>
  <c r="AI54"/>
  <c r="U54"/>
  <c r="N54"/>
  <c r="C40" i="43"/>
  <c r="AS46" i="41"/>
  <c r="C39" i="43"/>
  <c r="AS45" i="41"/>
  <c r="C49" i="19"/>
  <c r="C20"/>
  <c r="AN40"/>
  <c r="AN40" i="9"/>
  <c r="AJ40" i="19"/>
  <c r="AJ40" i="9"/>
  <c r="AF40" i="19"/>
  <c r="AF40" i="9"/>
  <c r="AS53" i="35"/>
  <c r="C42" i="43"/>
  <c r="AS53" i="39"/>
  <c r="AS53" i="41"/>
  <c r="AS44"/>
  <c r="C41" i="43"/>
  <c r="AS47" i="41"/>
  <c r="AE111" i="8"/>
  <c r="AQ40" i="19"/>
  <c r="AE111" s="1"/>
  <c r="C50"/>
  <c r="C22"/>
  <c r="AP40"/>
  <c r="AP40" i="9"/>
  <c r="AL40" i="19"/>
  <c r="AL40" i="9"/>
  <c r="AH40" i="19"/>
  <c r="AH40" i="9"/>
  <c r="AD40" i="19"/>
  <c r="AD40" i="9"/>
  <c r="AP53" i="19"/>
  <c r="AP38"/>
  <c r="AP53" i="8"/>
  <c r="AL53" i="19"/>
  <c r="AL38"/>
  <c r="AL53" i="8"/>
  <c r="AH53" i="19"/>
  <c r="AH38"/>
  <c r="AH53" i="8"/>
  <c r="AD53" i="19"/>
  <c r="AD38"/>
  <c r="AD53" i="8"/>
  <c r="Z38" i="19"/>
  <c r="Z53"/>
  <c r="Z53" i="8"/>
  <c r="V53" i="19"/>
  <c r="V38"/>
  <c r="V53" i="8"/>
  <c r="P53" i="19"/>
  <c r="P53" i="8"/>
  <c r="P38" i="19"/>
  <c r="I53"/>
  <c r="I53" i="8"/>
  <c r="I38" i="19"/>
  <c r="D53"/>
  <c r="D38"/>
  <c r="D53" i="8"/>
  <c r="AP52" i="19"/>
  <c r="AP52" i="8"/>
  <c r="AP27" i="19"/>
  <c r="AL52"/>
  <c r="AL52" i="8"/>
  <c r="AL27" i="19"/>
  <c r="AH52"/>
  <c r="AH52" i="8"/>
  <c r="AH27" i="19"/>
  <c r="AD52"/>
  <c r="AD52" i="8"/>
  <c r="AD27" i="19"/>
  <c r="U52"/>
  <c r="U52" i="8"/>
  <c r="U27" i="19"/>
  <c r="N52"/>
  <c r="N52" i="8"/>
  <c r="N27" i="19"/>
  <c r="AP24"/>
  <c r="AP51"/>
  <c r="AP51" i="8"/>
  <c r="AL24" i="19"/>
  <c r="AL51"/>
  <c r="AL51" i="8"/>
  <c r="AH24" i="19"/>
  <c r="AH51"/>
  <c r="AH51" i="8"/>
  <c r="AD24" i="19"/>
  <c r="AD51"/>
  <c r="AD51" i="8"/>
  <c r="U24" i="19"/>
  <c r="U51" i="8"/>
  <c r="U51" i="19"/>
  <c r="N24"/>
  <c r="N51"/>
  <c r="N51" i="8"/>
  <c r="G24" i="19"/>
  <c r="G51" i="8"/>
  <c r="G51" i="19"/>
  <c r="AN53"/>
  <c r="AN53" i="8"/>
  <c r="AN38" i="19"/>
  <c r="AJ53"/>
  <c r="AJ53" i="8"/>
  <c r="AJ38" i="19"/>
  <c r="AF53"/>
  <c r="AF53" i="8"/>
  <c r="AF38" i="19"/>
  <c r="AB53"/>
  <c r="AB53" i="8"/>
  <c r="AB38" i="19"/>
  <c r="X38"/>
  <c r="X53" i="8"/>
  <c r="X53" i="19"/>
  <c r="R53"/>
  <c r="R38"/>
  <c r="R53" i="8"/>
  <c r="N53" i="19"/>
  <c r="N38"/>
  <c r="N53" i="8"/>
  <c r="F53" i="19"/>
  <c r="F53" i="8"/>
  <c r="F38" i="19"/>
  <c r="AN52"/>
  <c r="AN27"/>
  <c r="AN52" i="8"/>
  <c r="AJ52" i="19"/>
  <c r="AJ27"/>
  <c r="AJ52" i="8"/>
  <c r="AF52" i="19"/>
  <c r="AF27"/>
  <c r="AF52" i="8"/>
  <c r="AB27" i="19"/>
  <c r="AB52"/>
  <c r="AB52" i="8"/>
  <c r="R27" i="19"/>
  <c r="R52" i="8"/>
  <c r="R52" i="19"/>
  <c r="L27"/>
  <c r="L52"/>
  <c r="L52" i="8"/>
  <c r="F27" i="19"/>
  <c r="F52" i="8"/>
  <c r="F52" i="19"/>
  <c r="AN24"/>
  <c r="AN51" i="8"/>
  <c r="AN51" i="19"/>
  <c r="AJ24"/>
  <c r="AJ51" i="8"/>
  <c r="AJ51" i="19"/>
  <c r="AF24"/>
  <c r="AF51" i="8"/>
  <c r="AF51" i="19"/>
  <c r="AB24"/>
  <c r="AB51" i="8"/>
  <c r="AB51" i="19"/>
  <c r="R24"/>
  <c r="R51"/>
  <c r="R51" i="8"/>
  <c r="L24" i="19"/>
  <c r="L51" i="8"/>
  <c r="L51" i="19"/>
  <c r="AM22"/>
  <c r="AM50" i="8"/>
  <c r="AM50" i="19"/>
  <c r="AI22"/>
  <c r="AI50" i="8"/>
  <c r="AI50" i="19"/>
  <c r="AE22"/>
  <c r="AE50" i="8"/>
  <c r="AE50" i="19"/>
  <c r="Z22"/>
  <c r="Z50" i="8"/>
  <c r="Z50" i="19"/>
  <c r="R22"/>
  <c r="R50"/>
  <c r="R50" i="8"/>
  <c r="L50" i="19"/>
  <c r="L50" i="8"/>
  <c r="L22" i="19"/>
  <c r="G22"/>
  <c r="G50"/>
  <c r="G50" i="8"/>
  <c r="AM20" i="19"/>
  <c r="AM49" i="8"/>
  <c r="AM49" i="19"/>
  <c r="AI20"/>
  <c r="AI49" i="8"/>
  <c r="AI49" i="19"/>
  <c r="AE20"/>
  <c r="AE49" i="8"/>
  <c r="AE49" i="19"/>
  <c r="W20"/>
  <c r="W49" i="8"/>
  <c r="W49" i="19"/>
  <c r="K20"/>
  <c r="K49" i="8"/>
  <c r="K49" i="19"/>
  <c r="AO48"/>
  <c r="AO48" i="8"/>
  <c r="AO14" i="19"/>
  <c r="AK48"/>
  <c r="AK48" i="8"/>
  <c r="AK14" i="19"/>
  <c r="AG48"/>
  <c r="AG48" i="8"/>
  <c r="AG14" i="19"/>
  <c r="U48"/>
  <c r="U48" i="8"/>
  <c r="U14" i="19"/>
  <c r="N48"/>
  <c r="N48" i="8"/>
  <c r="N14" i="19"/>
  <c r="G48"/>
  <c r="G48" i="8"/>
  <c r="G14" i="19"/>
  <c r="AN47"/>
  <c r="AN46"/>
  <c r="AN12"/>
  <c r="AN47" i="8"/>
  <c r="AN46"/>
  <c r="AJ47" i="19"/>
  <c r="AJ46"/>
  <c r="AJ12"/>
  <c r="AJ47" i="8"/>
  <c r="AJ46"/>
  <c r="AF47" i="19"/>
  <c r="AF46"/>
  <c r="AF12"/>
  <c r="AF47" i="8"/>
  <c r="AF46"/>
  <c r="U12" i="19"/>
  <c r="U46" i="8"/>
  <c r="U47" i="19"/>
  <c r="U46"/>
  <c r="U47" i="8"/>
  <c r="L46" i="19"/>
  <c r="L46" i="8"/>
  <c r="L47" i="19"/>
  <c r="L12"/>
  <c r="L47" i="8"/>
  <c r="C53" i="19"/>
  <c r="C38"/>
  <c r="AO40"/>
  <c r="AO40" i="9"/>
  <c r="AK40" i="19"/>
  <c r="AK40" i="9"/>
  <c r="AG40" i="19"/>
  <c r="AG40" i="9"/>
  <c r="AO38" i="19"/>
  <c r="AO53" i="8"/>
  <c r="AO53" i="19"/>
  <c r="AK38"/>
  <c r="AK53" i="8"/>
  <c r="AK53" i="19"/>
  <c r="AG38"/>
  <c r="AG53" i="8"/>
  <c r="AG53" i="19"/>
  <c r="AC38"/>
  <c r="AC53" i="8"/>
  <c r="AC53" i="19"/>
  <c r="Y38"/>
  <c r="Y53" i="8"/>
  <c r="Y53" i="19"/>
  <c r="T38"/>
  <c r="T53" i="8"/>
  <c r="T53" i="19"/>
  <c r="O53"/>
  <c r="O38"/>
  <c r="O53" i="8"/>
  <c r="H38" i="19"/>
  <c r="H53"/>
  <c r="H53" i="8"/>
  <c r="AO27" i="19"/>
  <c r="AO52" i="8"/>
  <c r="AO52" i="19"/>
  <c r="AK27"/>
  <c r="AK52" i="8"/>
  <c r="AK52" i="19"/>
  <c r="AG27"/>
  <c r="AG52" i="8"/>
  <c r="AG52" i="19"/>
  <c r="AC27"/>
  <c r="AC52" i="8"/>
  <c r="AC52" i="19"/>
  <c r="S27"/>
  <c r="S52"/>
  <c r="S52" i="8"/>
  <c r="M27" i="19"/>
  <c r="M52" i="8"/>
  <c r="M52" i="19"/>
  <c r="G27"/>
  <c r="G52" i="8"/>
  <c r="G52" i="19"/>
  <c r="AO24"/>
  <c r="AO51"/>
  <c r="AO51" i="8"/>
  <c r="AK24" i="19"/>
  <c r="AK51"/>
  <c r="AK51" i="8"/>
  <c r="AG24" i="19"/>
  <c r="AG51"/>
  <c r="AG51" i="8"/>
  <c r="AC24" i="19"/>
  <c r="AC51"/>
  <c r="AC51" i="8"/>
  <c r="S24" i="19"/>
  <c r="S51"/>
  <c r="S51" i="8"/>
  <c r="M51" i="19"/>
  <c r="M51" i="8"/>
  <c r="M24" i="19"/>
  <c r="F51"/>
  <c r="F24"/>
  <c r="F51" i="8"/>
  <c r="AN50" i="19"/>
  <c r="AN22"/>
  <c r="AN50" i="8"/>
  <c r="AJ50" i="19"/>
  <c r="AJ22"/>
  <c r="AJ50" i="8"/>
  <c r="AF50" i="19"/>
  <c r="AF22"/>
  <c r="AF50" i="8"/>
  <c r="AB22" i="19"/>
  <c r="AB50"/>
  <c r="AB50" i="8"/>
  <c r="S22" i="19"/>
  <c r="S50" i="8"/>
  <c r="S50" i="19"/>
  <c r="M50"/>
  <c r="M22"/>
  <c r="M50" i="8"/>
  <c r="AN20" i="19"/>
  <c r="AN49" i="8"/>
  <c r="AN49" i="19"/>
  <c r="AJ20"/>
  <c r="AJ49" i="8"/>
  <c r="AJ49" i="19"/>
  <c r="AF20"/>
  <c r="AF49" i="8"/>
  <c r="AF49" i="19"/>
  <c r="Y20"/>
  <c r="Y49"/>
  <c r="Y49" i="8"/>
  <c r="R20" i="19"/>
  <c r="R49"/>
  <c r="R49" i="8"/>
  <c r="L20" i="19"/>
  <c r="L49"/>
  <c r="L49" i="8"/>
  <c r="F49" i="19"/>
  <c r="F49" i="8"/>
  <c r="F20" i="19"/>
  <c r="AP48"/>
  <c r="AP14"/>
  <c r="AP48" i="8"/>
  <c r="AL48" i="19"/>
  <c r="AL14"/>
  <c r="AL48" i="8"/>
  <c r="AH48" i="19"/>
  <c r="AH14"/>
  <c r="AH48" i="8"/>
  <c r="AD48" i="19"/>
  <c r="AD14"/>
  <c r="AD48" i="8"/>
  <c r="P48" i="19"/>
  <c r="P14"/>
  <c r="P48" i="8"/>
  <c r="K14" i="19"/>
  <c r="K48"/>
  <c r="K48" i="8"/>
  <c r="AO46" i="19"/>
  <c r="AO12"/>
  <c r="AO46" i="8"/>
  <c r="AO47" i="19"/>
  <c r="AO47" i="8"/>
  <c r="AK46" i="19"/>
  <c r="AK12"/>
  <c r="AK46" i="8"/>
  <c r="AK47" i="19"/>
  <c r="AK47" i="8"/>
  <c r="AG46" i="19"/>
  <c r="AG12"/>
  <c r="AG46" i="8"/>
  <c r="AG47" i="19"/>
  <c r="AG47" i="8"/>
  <c r="AB47" i="19"/>
  <c r="AB12"/>
  <c r="AB47" i="8"/>
  <c r="M12" i="19"/>
  <c r="M46" i="8"/>
  <c r="M47" i="19"/>
  <c r="M46"/>
  <c r="M47" i="8"/>
  <c r="AP47" i="20"/>
  <c r="AP46"/>
  <c r="AL47"/>
  <c r="AL46"/>
  <c r="AH47"/>
  <c r="AH46"/>
  <c r="AD47"/>
  <c r="AD46"/>
  <c r="N47"/>
  <c r="N46"/>
  <c r="G46"/>
  <c r="G47"/>
  <c r="AP53" i="26"/>
  <c r="AP53" i="24"/>
  <c r="AP38" i="26"/>
  <c r="AL53"/>
  <c r="AL53" i="24"/>
  <c r="AL38" i="26"/>
  <c r="AH53"/>
  <c r="AH53" i="24"/>
  <c r="AH38" i="26"/>
  <c r="AD53"/>
  <c r="AD53" i="24"/>
  <c r="AD38" i="26"/>
  <c r="AO52"/>
  <c r="AO52" i="24"/>
  <c r="AO27" i="26"/>
  <c r="AK52"/>
  <c r="AK52" i="24"/>
  <c r="AK27" i="26"/>
  <c r="AG52"/>
  <c r="AG52" i="24"/>
  <c r="AG27" i="26"/>
  <c r="AN51" i="24"/>
  <c r="AN51" i="26"/>
  <c r="AN24"/>
  <c r="AJ51" i="24"/>
  <c r="AJ51" i="26"/>
  <c r="AJ24"/>
  <c r="AF51" i="24"/>
  <c r="AF51" i="26"/>
  <c r="AF24"/>
  <c r="AP50" i="24"/>
  <c r="AP50" i="26"/>
  <c r="AP22"/>
  <c r="AL50" i="24"/>
  <c r="AL50" i="26"/>
  <c r="AL22"/>
  <c r="AH50" i="24"/>
  <c r="AH50" i="26"/>
  <c r="AH22"/>
  <c r="AD50" i="24"/>
  <c r="AD50" i="26"/>
  <c r="AD22"/>
  <c r="AN49"/>
  <c r="AN49" i="24"/>
  <c r="AN20" i="26"/>
  <c r="AJ49"/>
  <c r="AJ49" i="24"/>
  <c r="AJ20" i="26"/>
  <c r="AF49"/>
  <c r="AF49" i="24"/>
  <c r="AF20" i="26"/>
  <c r="AP48" i="24"/>
  <c r="AP48" i="26"/>
  <c r="AP14"/>
  <c r="AL48" i="24"/>
  <c r="AL48" i="26"/>
  <c r="AL14"/>
  <c r="AH48" i="24"/>
  <c r="AH48" i="26"/>
  <c r="AH14"/>
  <c r="AD48" i="24"/>
  <c r="AD48" i="26"/>
  <c r="AD14"/>
  <c r="AN46" i="24"/>
  <c r="AN47" i="26"/>
  <c r="AN47" i="24"/>
  <c r="AN46" i="26"/>
  <c r="AN12"/>
  <c r="AJ46" i="24"/>
  <c r="AJ47" i="26"/>
  <c r="AJ47" i="24"/>
  <c r="AJ46" i="26"/>
  <c r="AJ12"/>
  <c r="AF46" i="24"/>
  <c r="AF47" i="26"/>
  <c r="AF47" i="24"/>
  <c r="AF46" i="26"/>
  <c r="AF12"/>
  <c r="AQ33" i="36"/>
  <c r="V113" i="33"/>
  <c r="AQ25" i="36"/>
  <c r="O113" i="33"/>
  <c r="AE46" i="20"/>
  <c r="AE47"/>
  <c r="S46"/>
  <c r="S47"/>
  <c r="K46"/>
  <c r="K47"/>
  <c r="AO53" i="26"/>
  <c r="AO53" i="24"/>
  <c r="AO38" i="26"/>
  <c r="AK53"/>
  <c r="AK53" i="24"/>
  <c r="AK38" i="26"/>
  <c r="AG53"/>
  <c r="AG53" i="24"/>
  <c r="AG38" i="26"/>
  <c r="AN52" i="24"/>
  <c r="AN52" i="26"/>
  <c r="AN27"/>
  <c r="AJ52" i="24"/>
  <c r="AJ52" i="26"/>
  <c r="AJ27"/>
  <c r="AF52" i="24"/>
  <c r="AF52" i="26"/>
  <c r="AF27"/>
  <c r="AM51" i="24"/>
  <c r="AM51" i="26"/>
  <c r="AM24"/>
  <c r="AI51" i="24"/>
  <c r="AI51" i="26"/>
  <c r="AI24"/>
  <c r="AE51" i="24"/>
  <c r="AE51" i="26"/>
  <c r="AE24"/>
  <c r="AO50"/>
  <c r="AO50" i="24"/>
  <c r="AO22" i="26"/>
  <c r="AK50"/>
  <c r="AK50" i="24"/>
  <c r="AK22" i="26"/>
  <c r="AG50"/>
  <c r="AG50" i="24"/>
  <c r="AG22" i="26"/>
  <c r="AM49" i="24"/>
  <c r="AM49" i="26"/>
  <c r="AM20"/>
  <c r="AI49" i="24"/>
  <c r="AI49" i="26"/>
  <c r="AI20"/>
  <c r="AE49" i="24"/>
  <c r="AE49" i="26"/>
  <c r="AE20"/>
  <c r="AO48" i="24"/>
  <c r="AO48" i="26"/>
  <c r="AO14"/>
  <c r="AK48" i="24"/>
  <c r="AK48" i="26"/>
  <c r="AK14"/>
  <c r="AG48" i="24"/>
  <c r="AG48" i="26"/>
  <c r="AG14"/>
  <c r="AM47" i="24"/>
  <c r="AM47" i="26"/>
  <c r="AM46"/>
  <c r="AM12"/>
  <c r="AM46" i="24"/>
  <c r="AI47"/>
  <c r="AI47" i="26"/>
  <c r="AI46"/>
  <c r="AI12"/>
  <c r="AI46" i="24"/>
  <c r="AE47"/>
  <c r="AE47" i="26"/>
  <c r="AE46"/>
  <c r="AE12"/>
  <c r="AE46" i="24"/>
  <c r="AQ27" i="36"/>
  <c r="Q113" i="33"/>
  <c r="AQ25" i="41"/>
  <c r="O113" s="1"/>
  <c r="AQ33"/>
  <c r="V113" s="1"/>
  <c r="AP53" i="36"/>
  <c r="AP53" i="33"/>
  <c r="AP44" i="36"/>
  <c r="AL53"/>
  <c r="AL53" i="33"/>
  <c r="AL44" i="36"/>
  <c r="AH53"/>
  <c r="AH53" i="33"/>
  <c r="AH44" i="36"/>
  <c r="T44"/>
  <c r="T53" i="33"/>
  <c r="T53" i="36"/>
  <c r="I44"/>
  <c r="I53"/>
  <c r="I53" i="33"/>
  <c r="AP34" i="36"/>
  <c r="AP34" i="34"/>
  <c r="AL34" i="36"/>
  <c r="AL34" i="34"/>
  <c r="AH34" i="36"/>
  <c r="AH34" i="34"/>
  <c r="AO33" i="36"/>
  <c r="AO33" i="34"/>
  <c r="AK33" i="36"/>
  <c r="AK33" i="34"/>
  <c r="AG33" i="36"/>
  <c r="AG33" i="34"/>
  <c r="AN29" i="36"/>
  <c r="AN52"/>
  <c r="AN52" i="33"/>
  <c r="AJ29" i="36"/>
  <c r="AJ52"/>
  <c r="AJ52" i="33"/>
  <c r="K29" i="36"/>
  <c r="K52"/>
  <c r="K52" i="33"/>
  <c r="AO27" i="36"/>
  <c r="AO27" i="34"/>
  <c r="AK27" i="36"/>
  <c r="AK27" i="34"/>
  <c r="AG27" i="36"/>
  <c r="AG27" i="34"/>
  <c r="AP25" i="36"/>
  <c r="AP25" i="34"/>
  <c r="AL25" i="36"/>
  <c r="AL25" i="34"/>
  <c r="AH25" i="36"/>
  <c r="AH25" i="34"/>
  <c r="AO21" i="36"/>
  <c r="AO54" i="33"/>
  <c r="AK21" i="36"/>
  <c r="AK54" i="33"/>
  <c r="AG21" i="36"/>
  <c r="AG54" i="33"/>
  <c r="X21" i="36"/>
  <c r="X54" i="33"/>
  <c r="S21" i="36"/>
  <c r="S54" i="33"/>
  <c r="AO18" i="36"/>
  <c r="AO18" i="34"/>
  <c r="AK18" i="36"/>
  <c r="AK18" i="34"/>
  <c r="AG18" i="36"/>
  <c r="AG18" i="34"/>
  <c r="AO51" i="36"/>
  <c r="AO13"/>
  <c r="AO51" i="33"/>
  <c r="AO55" i="36"/>
  <c r="AO55" i="33"/>
  <c r="AK51" i="36"/>
  <c r="AK13"/>
  <c r="AK51" i="33"/>
  <c r="AK55" i="36"/>
  <c r="AK55" i="33"/>
  <c r="AG51" i="36"/>
  <c r="AG13"/>
  <c r="AG51" i="33"/>
  <c r="AG55" i="36"/>
  <c r="AG55" i="33"/>
  <c r="R51" i="36"/>
  <c r="R13"/>
  <c r="R51" i="33"/>
  <c r="R55" i="36"/>
  <c r="R55" i="33"/>
  <c r="K55" i="36"/>
  <c r="K55" i="33"/>
  <c r="K13" i="36"/>
  <c r="AO44"/>
  <c r="AO53"/>
  <c r="AO53" i="33"/>
  <c r="AK44" i="36"/>
  <c r="AK53"/>
  <c r="AK53" i="33"/>
  <c r="AG44" i="36"/>
  <c r="AG53"/>
  <c r="AG53" i="33"/>
  <c r="X53" i="36"/>
  <c r="X53" i="33"/>
  <c r="X44" i="36"/>
  <c r="S53"/>
  <c r="S44"/>
  <c r="S53" i="33"/>
  <c r="AO34" i="36"/>
  <c r="AO34" i="34"/>
  <c r="AK34" i="36"/>
  <c r="AK34" i="34"/>
  <c r="AG34" i="36"/>
  <c r="AG34" i="34"/>
  <c r="AN33" i="36"/>
  <c r="AN33" i="34"/>
  <c r="AJ33" i="36"/>
  <c r="AJ33" i="34"/>
  <c r="AM29" i="36"/>
  <c r="AM52"/>
  <c r="AM52" i="33"/>
  <c r="AI29" i="36"/>
  <c r="AI52"/>
  <c r="AI52" i="33"/>
  <c r="AA52" i="36"/>
  <c r="AA52" i="33"/>
  <c r="AA29" i="36"/>
  <c r="N29"/>
  <c r="N52"/>
  <c r="N52" i="33"/>
  <c r="AN27" i="36"/>
  <c r="AN27" i="34"/>
  <c r="AJ27" i="36"/>
  <c r="AJ27" i="34"/>
  <c r="AO25" i="36"/>
  <c r="AO25" i="34"/>
  <c r="AK25" i="36"/>
  <c r="AK25" i="34"/>
  <c r="AG25" i="36"/>
  <c r="AG25" i="34"/>
  <c r="AN21" i="36"/>
  <c r="AN54" i="33"/>
  <c r="AJ21" i="36"/>
  <c r="AJ54" i="33"/>
  <c r="AC21" i="36"/>
  <c r="AC54" i="33"/>
  <c r="R21" i="36"/>
  <c r="R54" i="33"/>
  <c r="E21" i="36"/>
  <c r="E54" i="33"/>
  <c r="AN18" i="36"/>
  <c r="AN18" i="34"/>
  <c r="AJ18" i="36"/>
  <c r="AJ18" i="34"/>
  <c r="AN55" i="36"/>
  <c r="AN13"/>
  <c r="AN51" i="33"/>
  <c r="AN51" i="36"/>
  <c r="AN55" i="33"/>
  <c r="AJ55" i="36"/>
  <c r="AJ13"/>
  <c r="AJ51" i="33"/>
  <c r="AJ51" i="36"/>
  <c r="AJ55" i="33"/>
  <c r="AP55" i="35"/>
  <c r="AP51"/>
  <c r="AL55"/>
  <c r="AL51"/>
  <c r="AH55"/>
  <c r="AH51"/>
  <c r="AO55"/>
  <c r="AO51"/>
  <c r="AK55"/>
  <c r="AK51"/>
  <c r="AG51"/>
  <c r="AG55"/>
  <c r="R55"/>
  <c r="R51"/>
  <c r="AO53" i="39"/>
  <c r="AO53" i="41"/>
  <c r="AO44"/>
  <c r="AK53" i="39"/>
  <c r="AK53" i="41"/>
  <c r="AK44"/>
  <c r="AG53" i="39"/>
  <c r="AG53" i="41"/>
  <c r="AG44"/>
  <c r="X53" i="39"/>
  <c r="X44" i="41"/>
  <c r="X53"/>
  <c r="S53" i="39"/>
  <c r="S44" i="41"/>
  <c r="S53"/>
  <c r="AN53" i="39"/>
  <c r="AN44" i="41"/>
  <c r="AN53"/>
  <c r="AJ53" i="39"/>
  <c r="AJ44" i="41"/>
  <c r="AJ53"/>
  <c r="AD53" i="39"/>
  <c r="AD44" i="41"/>
  <c r="AD53"/>
  <c r="V53" i="39"/>
  <c r="V53" i="41"/>
  <c r="V44"/>
  <c r="R53" i="39"/>
  <c r="R53" i="41"/>
  <c r="R44"/>
  <c r="F53" i="39"/>
  <c r="F53" i="41"/>
  <c r="F44"/>
  <c r="AM52" i="39"/>
  <c r="AM52" i="41"/>
  <c r="AM29"/>
  <c r="N52" i="39"/>
  <c r="N52" i="41"/>
  <c r="N29"/>
  <c r="AJ21"/>
  <c r="AJ54" i="39"/>
  <c r="E21" i="41"/>
  <c r="E54" i="39"/>
  <c r="AJ55"/>
  <c r="AJ55" i="41"/>
  <c r="AJ51"/>
  <c r="AJ13"/>
  <c r="AJ51" i="39"/>
  <c r="AO52"/>
  <c r="AO52" i="41"/>
  <c r="AO29"/>
  <c r="AG52" i="39"/>
  <c r="AG52" i="41"/>
  <c r="AG29"/>
  <c r="AL21"/>
  <c r="AL54" i="39"/>
  <c r="AA21" i="41"/>
  <c r="AA54" i="39"/>
  <c r="L21" i="41"/>
  <c r="L54" i="39"/>
  <c r="AL55"/>
  <c r="AL51" i="41"/>
  <c r="AL13"/>
  <c r="AL51" i="39"/>
  <c r="AL55" i="41"/>
  <c r="AN52" i="39"/>
  <c r="AN52" i="41"/>
  <c r="AN29"/>
  <c r="AJ52" i="39"/>
  <c r="AJ52" i="41"/>
  <c r="AJ29"/>
  <c r="K52" i="39"/>
  <c r="K52" i="41"/>
  <c r="K29"/>
  <c r="AO21"/>
  <c r="AO54" i="39"/>
  <c r="AK21" i="41"/>
  <c r="AK54" i="39"/>
  <c r="AG21" i="41"/>
  <c r="AG54" i="39"/>
  <c r="X21" i="41"/>
  <c r="X54" i="39"/>
  <c r="S21" i="41"/>
  <c r="S54" i="39"/>
  <c r="AO55"/>
  <c r="AO51" i="41"/>
  <c r="AO13"/>
  <c r="AO55"/>
  <c r="AO51" i="39"/>
  <c r="AK55"/>
  <c r="AK51" i="41"/>
  <c r="AK13"/>
  <c r="AK55"/>
  <c r="AK51" i="39"/>
  <c r="AG55"/>
  <c r="AG51" i="41"/>
  <c r="AG13"/>
  <c r="AG55"/>
  <c r="AG51" i="39"/>
  <c r="R55"/>
  <c r="R55" i="41"/>
  <c r="R51"/>
  <c r="R13"/>
  <c r="R51" i="39"/>
  <c r="K55"/>
  <c r="K55" i="41"/>
  <c r="K13"/>
  <c r="J53" i="20"/>
  <c r="AP53"/>
  <c r="AL53"/>
  <c r="AH53"/>
  <c r="AD53"/>
  <c r="Z53"/>
  <c r="V53"/>
  <c r="P53"/>
  <c r="D53"/>
  <c r="AP52"/>
  <c r="AL52"/>
  <c r="AH52"/>
  <c r="AD52"/>
  <c r="U52"/>
  <c r="N52"/>
  <c r="U50"/>
  <c r="M49"/>
  <c r="AM48"/>
  <c r="AI48"/>
  <c r="AE48"/>
  <c r="AM53"/>
  <c r="AI53"/>
  <c r="AE53"/>
  <c r="AA53"/>
  <c r="W53"/>
  <c r="Q53"/>
  <c r="E53"/>
  <c r="AM52"/>
  <c r="AI52"/>
  <c r="AE52"/>
  <c r="Y52"/>
  <c r="P52"/>
  <c r="K52"/>
  <c r="R51"/>
  <c r="L51"/>
  <c r="AM51"/>
  <c r="AI51"/>
  <c r="AE51"/>
  <c r="P51"/>
  <c r="K51"/>
  <c r="G50"/>
  <c r="AP50"/>
  <c r="AL50"/>
  <c r="AH50"/>
  <c r="AD50"/>
  <c r="Y50"/>
  <c r="P50"/>
  <c r="K50"/>
  <c r="F50"/>
  <c r="AP49"/>
  <c r="AL49"/>
  <c r="AH49"/>
  <c r="AD49"/>
  <c r="U49"/>
  <c r="N49"/>
  <c r="AO46"/>
  <c r="AK46"/>
  <c r="AG46"/>
  <c r="AN48"/>
  <c r="AJ48"/>
  <c r="AF48"/>
  <c r="S48"/>
  <c r="M48"/>
  <c r="AM47"/>
  <c r="AI47"/>
  <c r="AO53" i="35"/>
  <c r="AK53"/>
  <c r="AG53"/>
  <c r="X53"/>
  <c r="S53"/>
  <c r="AP53"/>
  <c r="AH53"/>
  <c r="T53"/>
  <c r="I53"/>
  <c r="AO52"/>
  <c r="AK52"/>
  <c r="AG52"/>
  <c r="AC52"/>
  <c r="AP54"/>
  <c r="AL54"/>
  <c r="AH54"/>
  <c r="AA54"/>
  <c r="AN52"/>
  <c r="AJ52"/>
  <c r="K52"/>
  <c r="AO54"/>
  <c r="AK54"/>
  <c r="AG54"/>
  <c r="X54"/>
  <c r="S54"/>
  <c r="K55"/>
  <c r="AO22" i="19"/>
  <c r="AO50"/>
  <c r="AO50" i="8"/>
  <c r="AK22" i="19"/>
  <c r="AK50"/>
  <c r="AK50" i="8"/>
  <c r="AG22" i="19"/>
  <c r="AG50"/>
  <c r="AG50" i="8"/>
  <c r="AC22" i="19"/>
  <c r="AC50"/>
  <c r="AC50" i="8"/>
  <c r="U22" i="19"/>
  <c r="U50"/>
  <c r="U50" i="8"/>
  <c r="N22" i="19"/>
  <c r="N50"/>
  <c r="N50" i="8"/>
  <c r="J22" i="19"/>
  <c r="J50"/>
  <c r="J50" i="8"/>
  <c r="E22" i="19"/>
  <c r="E50" i="8"/>
  <c r="E50" i="19"/>
  <c r="AO20"/>
  <c r="AO49"/>
  <c r="AO49" i="8"/>
  <c r="AK20" i="19"/>
  <c r="AK49"/>
  <c r="AK49" i="8"/>
  <c r="AG20" i="19"/>
  <c r="AG49"/>
  <c r="AG49" i="8"/>
  <c r="AB20" i="19"/>
  <c r="AB49" i="8"/>
  <c r="AB49" i="19"/>
  <c r="S49"/>
  <c r="S49" i="8"/>
  <c r="S20" i="19"/>
  <c r="M49"/>
  <c r="M20"/>
  <c r="M49" i="8"/>
  <c r="G49" i="19"/>
  <c r="G20"/>
  <c r="G49" i="8"/>
  <c r="AM48" i="19"/>
  <c r="AM14"/>
  <c r="AM48" i="8"/>
  <c r="AI48" i="19"/>
  <c r="AI14"/>
  <c r="AI48" i="8"/>
  <c r="AE48" i="19"/>
  <c r="AE14"/>
  <c r="AE48" i="8"/>
  <c r="R48" i="19"/>
  <c r="R48" i="8"/>
  <c r="R14" i="19"/>
  <c r="L14"/>
  <c r="L48"/>
  <c r="L48" i="8"/>
  <c r="AP46" i="19"/>
  <c r="AP12"/>
  <c r="AP47" i="8"/>
  <c r="AP46"/>
  <c r="AP47" i="19"/>
  <c r="AL46"/>
  <c r="AL12"/>
  <c r="AL47" i="8"/>
  <c r="AL46"/>
  <c r="AL47" i="19"/>
  <c r="AH46"/>
  <c r="AH12"/>
  <c r="AH47" i="8"/>
  <c r="AH46"/>
  <c r="AH47" i="19"/>
  <c r="AD46"/>
  <c r="AD12"/>
  <c r="AD47" i="8"/>
  <c r="AD46"/>
  <c r="AD47" i="19"/>
  <c r="N47"/>
  <c r="N46"/>
  <c r="N47" i="8"/>
  <c r="N12" i="19"/>
  <c r="N46" i="8"/>
  <c r="G47" i="19"/>
  <c r="G12"/>
  <c r="G46" i="8"/>
  <c r="G46" i="19"/>
  <c r="G47" i="8"/>
  <c r="AM40" i="19"/>
  <c r="AM40" i="9"/>
  <c r="AI40" i="19"/>
  <c r="AI40" i="9"/>
  <c r="AE40" i="19"/>
  <c r="AE40" i="9"/>
  <c r="AM38" i="19"/>
  <c r="AM53"/>
  <c r="AM53" i="8"/>
  <c r="AI38" i="19"/>
  <c r="AI53"/>
  <c r="AI53" i="8"/>
  <c r="AE38" i="19"/>
  <c r="AE53"/>
  <c r="AE53" i="8"/>
  <c r="AA38" i="19"/>
  <c r="AA53"/>
  <c r="AA53" i="8"/>
  <c r="W53" i="19"/>
  <c r="W38"/>
  <c r="W53" i="8"/>
  <c r="Q38" i="19"/>
  <c r="Q53" i="8"/>
  <c r="Q53" i="19"/>
  <c r="J53"/>
  <c r="J53" i="8"/>
  <c r="J38" i="19"/>
  <c r="E38"/>
  <c r="E53"/>
  <c r="E53" i="8"/>
  <c r="AM27" i="19"/>
  <c r="AM52"/>
  <c r="AM52" i="8"/>
  <c r="AI27" i="19"/>
  <c r="AI52"/>
  <c r="AI52" i="8"/>
  <c r="AE27" i="19"/>
  <c r="AE52"/>
  <c r="AE52" i="8"/>
  <c r="Y27" i="19"/>
  <c r="Y52"/>
  <c r="Y52" i="8"/>
  <c r="P27" i="19"/>
  <c r="P52"/>
  <c r="P52" i="8"/>
  <c r="K27" i="19"/>
  <c r="K52"/>
  <c r="K52" i="8"/>
  <c r="AM24" i="19"/>
  <c r="AM51" i="8"/>
  <c r="AM51" i="19"/>
  <c r="AI24"/>
  <c r="AI51" i="8"/>
  <c r="AI51" i="19"/>
  <c r="AE24"/>
  <c r="AE51" i="8"/>
  <c r="AE51" i="19"/>
  <c r="P24"/>
  <c r="P51" i="8"/>
  <c r="P51" i="19"/>
  <c r="K24"/>
  <c r="K51"/>
  <c r="K51" i="8"/>
  <c r="AP50" i="19"/>
  <c r="AP50" i="8"/>
  <c r="AP22" i="19"/>
  <c r="AL50"/>
  <c r="AL50" i="8"/>
  <c r="AL22" i="19"/>
  <c r="AH50"/>
  <c r="AH50" i="8"/>
  <c r="AH22" i="19"/>
  <c r="AD50"/>
  <c r="AD50" i="8"/>
  <c r="AD22" i="19"/>
  <c r="Y50"/>
  <c r="Y50" i="8"/>
  <c r="Y22" i="19"/>
  <c r="P50"/>
  <c r="P50" i="8"/>
  <c r="P22" i="19"/>
  <c r="K22"/>
  <c r="K50" i="8"/>
  <c r="K50" i="19"/>
  <c r="F22"/>
  <c r="F50" i="8"/>
  <c r="F50" i="19"/>
  <c r="AP20"/>
  <c r="AP49"/>
  <c r="AP49" i="8"/>
  <c r="AL20" i="19"/>
  <c r="AL49"/>
  <c r="AL49" i="8"/>
  <c r="AH20" i="19"/>
  <c r="AH49"/>
  <c r="AH49" i="8"/>
  <c r="AD20" i="19"/>
  <c r="AD49"/>
  <c r="AD49" i="8"/>
  <c r="U20" i="19"/>
  <c r="U49"/>
  <c r="U49" i="8"/>
  <c r="N20" i="19"/>
  <c r="N49" i="8"/>
  <c r="N49" i="19"/>
  <c r="AN48"/>
  <c r="AN48" i="8"/>
  <c r="AN14" i="19"/>
  <c r="AJ48"/>
  <c r="AJ48" i="8"/>
  <c r="AJ14" i="19"/>
  <c r="AF48"/>
  <c r="AF48" i="8"/>
  <c r="AF14" i="19"/>
  <c r="S14"/>
  <c r="S48"/>
  <c r="S48" i="8"/>
  <c r="M48" i="19"/>
  <c r="M48" i="8"/>
  <c r="M14" i="19"/>
  <c r="AM47"/>
  <c r="AM47" i="8"/>
  <c r="AM46" i="19"/>
  <c r="AM12"/>
  <c r="AM46" i="8"/>
  <c r="AI47" i="19"/>
  <c r="AI47" i="8"/>
  <c r="AI46" i="19"/>
  <c r="AI12"/>
  <c r="AI46" i="8"/>
  <c r="AE47" i="19"/>
  <c r="AE47" i="8"/>
  <c r="AE46" i="19"/>
  <c r="AE12"/>
  <c r="AE46" i="8"/>
  <c r="S47" i="19"/>
  <c r="S46"/>
  <c r="S47" i="8"/>
  <c r="S12" i="19"/>
  <c r="S46" i="8"/>
  <c r="K47" i="19"/>
  <c r="K46"/>
  <c r="K47" i="8"/>
  <c r="K12" i="19"/>
  <c r="K46" i="8"/>
  <c r="AN47" i="20"/>
  <c r="AN46"/>
  <c r="AJ47"/>
  <c r="AJ46"/>
  <c r="AF47"/>
  <c r="AF46"/>
  <c r="U46"/>
  <c r="U47"/>
  <c r="L47"/>
  <c r="L46"/>
  <c r="AN53" i="26"/>
  <c r="AN38"/>
  <c r="AN53" i="24"/>
  <c r="AJ53" i="26"/>
  <c r="AJ38"/>
  <c r="AJ53" i="24"/>
  <c r="AF53" i="26"/>
  <c r="AF38"/>
  <c r="AF53" i="24"/>
  <c r="AM52"/>
  <c r="AM52" i="26"/>
  <c r="AM27"/>
  <c r="AI52" i="24"/>
  <c r="AI52" i="26"/>
  <c r="AI27"/>
  <c r="AE52" i="24"/>
  <c r="AE52" i="26"/>
  <c r="AE27"/>
  <c r="AP51"/>
  <c r="AP51" i="24"/>
  <c r="AP24" i="26"/>
  <c r="AL51"/>
  <c r="AL51" i="24"/>
  <c r="AL24" i="26"/>
  <c r="AH51"/>
  <c r="AH51" i="24"/>
  <c r="AH24" i="26"/>
  <c r="AD51"/>
  <c r="AD51" i="24"/>
  <c r="AD24" i="26"/>
  <c r="AN50" i="24"/>
  <c r="AN50" i="26"/>
  <c r="AN22"/>
  <c r="AJ50" i="24"/>
  <c r="AJ50" i="26"/>
  <c r="AJ22"/>
  <c r="AF50" i="24"/>
  <c r="AF50" i="26"/>
  <c r="AF22"/>
  <c r="AP49" i="24"/>
  <c r="AP49" i="26"/>
  <c r="AP20"/>
  <c r="AL49" i="24"/>
  <c r="AL49" i="26"/>
  <c r="AL20"/>
  <c r="AH49" i="24"/>
  <c r="AH49" i="26"/>
  <c r="AH20"/>
  <c r="AD49" i="24"/>
  <c r="AD49" i="26"/>
  <c r="AD20"/>
  <c r="AN48" i="24"/>
  <c r="AN48" i="26"/>
  <c r="AN14"/>
  <c r="AJ48" i="24"/>
  <c r="AJ48" i="26"/>
  <c r="AJ14"/>
  <c r="AF48" i="24"/>
  <c r="AF48" i="26"/>
  <c r="AF14"/>
  <c r="AP46"/>
  <c r="AP12"/>
  <c r="AP46" i="24"/>
  <c r="AP47" i="26"/>
  <c r="AP47" i="24"/>
  <c r="AL46"/>
  <c r="AL46" i="26"/>
  <c r="AL12"/>
  <c r="AL47"/>
  <c r="AL47" i="24"/>
  <c r="AH46"/>
  <c r="AH46" i="26"/>
  <c r="AH12"/>
  <c r="AH47"/>
  <c r="AH47" i="24"/>
  <c r="AD46"/>
  <c r="AD46" i="26"/>
  <c r="AD12"/>
  <c r="AD47"/>
  <c r="AD47" i="24"/>
  <c r="AQ34" i="36"/>
  <c r="W113" i="33"/>
  <c r="M46" i="20"/>
  <c r="M47"/>
  <c r="AM53" i="26"/>
  <c r="AM53" i="24"/>
  <c r="AM38" i="26"/>
  <c r="AI53" i="24"/>
  <c r="AI53" i="26"/>
  <c r="AI38"/>
  <c r="AE53" i="24"/>
  <c r="AE53" i="26"/>
  <c r="AE38"/>
  <c r="AP52" i="24"/>
  <c r="AP52" i="26"/>
  <c r="AP27"/>
  <c r="AL52" i="24"/>
  <c r="AL52" i="26"/>
  <c r="AL27"/>
  <c r="AH52" i="24"/>
  <c r="AH52" i="26"/>
  <c r="AH27"/>
  <c r="AD52" i="24"/>
  <c r="AD52" i="26"/>
  <c r="AD27"/>
  <c r="AO51" i="24"/>
  <c r="AO51" i="26"/>
  <c r="AO24"/>
  <c r="AK51" i="24"/>
  <c r="AK51" i="26"/>
  <c r="AK24"/>
  <c r="AG51" i="24"/>
  <c r="AG51" i="26"/>
  <c r="AG24"/>
  <c r="AM50" i="24"/>
  <c r="AM50" i="26"/>
  <c r="AM22"/>
  <c r="AI50" i="24"/>
  <c r="AI50" i="26"/>
  <c r="AI22"/>
  <c r="AE50" i="24"/>
  <c r="AE50" i="26"/>
  <c r="AE22"/>
  <c r="AO49" i="24"/>
  <c r="AO49" i="26"/>
  <c r="AO20"/>
  <c r="AK49" i="24"/>
  <c r="AK49" i="26"/>
  <c r="AK20"/>
  <c r="AG49" i="24"/>
  <c r="AG49" i="26"/>
  <c r="AG20"/>
  <c r="AM48" i="24"/>
  <c r="AM48" i="26"/>
  <c r="AM14"/>
  <c r="AI48" i="24"/>
  <c r="AI48" i="26"/>
  <c r="AI14"/>
  <c r="AE48" i="24"/>
  <c r="AE48" i="26"/>
  <c r="AE14"/>
  <c r="AO47" i="24"/>
  <c r="AO46" i="26"/>
  <c r="AO12"/>
  <c r="AO46" i="24"/>
  <c r="AO47" i="26"/>
  <c r="AK47" i="24"/>
  <c r="AK46" i="26"/>
  <c r="AK12"/>
  <c r="AK46" i="24"/>
  <c r="AK47" i="26"/>
  <c r="AG47" i="24"/>
  <c r="AG46" i="26"/>
  <c r="AG12"/>
  <c r="AG46" i="24"/>
  <c r="AG47" i="26"/>
  <c r="AQ18" i="36"/>
  <c r="H113" i="33"/>
  <c r="AQ18" i="41"/>
  <c r="H113" s="1"/>
  <c r="AQ34"/>
  <c r="W113" s="1"/>
  <c r="AQ27"/>
  <c r="Q113" s="1"/>
  <c r="C53" i="36"/>
  <c r="C44"/>
  <c r="AN53"/>
  <c r="AN44"/>
  <c r="AN53" i="33"/>
  <c r="AJ53" i="36"/>
  <c r="AJ44"/>
  <c r="AJ53" i="33"/>
  <c r="AD53" i="36"/>
  <c r="AD44"/>
  <c r="AD53" i="33"/>
  <c r="V44" i="36"/>
  <c r="V53"/>
  <c r="V53" i="33"/>
  <c r="R44" i="36"/>
  <c r="R53"/>
  <c r="R53" i="33"/>
  <c r="F44" i="36"/>
  <c r="F53" i="33"/>
  <c r="F53" i="36"/>
  <c r="AN34"/>
  <c r="AN34" i="34"/>
  <c r="AJ34" i="36"/>
  <c r="AJ34" i="34"/>
  <c r="AM33" i="36"/>
  <c r="AM33" i="34"/>
  <c r="AI33" i="36"/>
  <c r="AI33" i="34"/>
  <c r="AP29" i="36"/>
  <c r="AP52" i="33"/>
  <c r="AP52" i="36"/>
  <c r="AL29"/>
  <c r="AL52" i="33"/>
  <c r="AL52" i="36"/>
  <c r="AH29"/>
  <c r="AH52" i="33"/>
  <c r="AH52" i="36"/>
  <c r="AM27"/>
  <c r="AM27" i="34"/>
  <c r="AI27" i="36"/>
  <c r="AI27" i="34"/>
  <c r="AN25" i="36"/>
  <c r="AN25" i="34"/>
  <c r="AJ25" i="36"/>
  <c r="AJ25" i="34"/>
  <c r="AM21" i="36"/>
  <c r="AM54" i="33"/>
  <c r="AI21" i="36"/>
  <c r="AI54" i="33"/>
  <c r="U21" i="36"/>
  <c r="U54" i="33"/>
  <c r="N21" i="36"/>
  <c r="N54" i="33"/>
  <c r="AM18" i="36"/>
  <c r="AM18" i="34"/>
  <c r="AI18" i="36"/>
  <c r="AI18" i="34"/>
  <c r="AM55" i="36"/>
  <c r="AM51" i="33"/>
  <c r="AM51" i="36"/>
  <c r="AM13"/>
  <c r="AM55" i="33"/>
  <c r="AI55" i="36"/>
  <c r="AI51" i="33"/>
  <c r="AI51" i="36"/>
  <c r="AI13"/>
  <c r="AI55" i="33"/>
  <c r="AC55" i="36"/>
  <c r="AC51" i="33"/>
  <c r="AC51" i="36"/>
  <c r="AC13"/>
  <c r="AC55" i="33"/>
  <c r="N55" i="36"/>
  <c r="N51" i="33"/>
  <c r="N51" i="36"/>
  <c r="N13"/>
  <c r="N55" i="33"/>
  <c r="H51" i="36"/>
  <c r="H13"/>
  <c r="H51" i="33"/>
  <c r="AM44" i="36"/>
  <c r="AM53" i="33"/>
  <c r="AM53" i="36"/>
  <c r="AI44"/>
  <c r="AI53" i="33"/>
  <c r="AI53" i="36"/>
  <c r="U53"/>
  <c r="U53" i="33"/>
  <c r="U44" i="36"/>
  <c r="K53"/>
  <c r="K53" i="33"/>
  <c r="K44" i="36"/>
  <c r="AM34"/>
  <c r="AM34" i="34"/>
  <c r="AI34" i="36"/>
  <c r="AI34" i="34"/>
  <c r="AP33" i="36"/>
  <c r="AP33" i="34"/>
  <c r="AL33" i="36"/>
  <c r="AL33" i="34"/>
  <c r="AH33" i="36"/>
  <c r="AH33" i="34"/>
  <c r="AO29" i="36"/>
  <c r="AO52" i="33"/>
  <c r="AO52" i="36"/>
  <c r="AK29"/>
  <c r="AK52" i="33"/>
  <c r="AK52" i="36"/>
  <c r="AG29"/>
  <c r="AG52" i="33"/>
  <c r="AG52" i="36"/>
  <c r="AC52"/>
  <c r="AC29"/>
  <c r="AC52" i="33"/>
  <c r="AP27" i="36"/>
  <c r="AP27" i="34"/>
  <c r="AL27" i="36"/>
  <c r="AL27" i="34"/>
  <c r="AH27" i="36"/>
  <c r="AH27" i="34"/>
  <c r="AM25" i="36"/>
  <c r="AM25" i="34"/>
  <c r="AI25" i="36"/>
  <c r="AI25" i="34"/>
  <c r="AP21" i="36"/>
  <c r="AP54" i="33"/>
  <c r="AL21" i="36"/>
  <c r="AL54" i="33"/>
  <c r="AH21" i="36"/>
  <c r="AH54" i="33"/>
  <c r="AA21" i="36"/>
  <c r="AA54" i="33"/>
  <c r="L21" i="36"/>
  <c r="L54" i="33"/>
  <c r="AP18" i="36"/>
  <c r="AP18" i="34"/>
  <c r="AL18" i="36"/>
  <c r="AL18" i="34"/>
  <c r="AH18" i="36"/>
  <c r="AH18" i="34"/>
  <c r="AP55" i="36"/>
  <c r="AP51" i="33"/>
  <c r="AP51" i="36"/>
  <c r="AP13"/>
  <c r="AP55" i="33"/>
  <c r="AL55" i="36"/>
  <c r="AL51" i="33"/>
  <c r="AL51" i="36"/>
  <c r="AL13"/>
  <c r="AL55" i="33"/>
  <c r="AH55" i="36"/>
  <c r="AH51" i="33"/>
  <c r="AH51" i="36"/>
  <c r="AH13"/>
  <c r="AH55" i="33"/>
  <c r="AN55" i="35"/>
  <c r="AN51"/>
  <c r="AJ55"/>
  <c r="AJ51"/>
  <c r="AM51"/>
  <c r="AM55"/>
  <c r="AI55"/>
  <c r="AI51"/>
  <c r="AC55"/>
  <c r="AC51"/>
  <c r="N55"/>
  <c r="N51"/>
  <c r="C53" i="39"/>
  <c r="C44" i="41"/>
  <c r="C53"/>
  <c r="AM53" i="39"/>
  <c r="AM53" i="41"/>
  <c r="AM44"/>
  <c r="AI53" i="39"/>
  <c r="AI53" i="41"/>
  <c r="AI44"/>
  <c r="U53" i="39"/>
  <c r="U44" i="41"/>
  <c r="U53"/>
  <c r="K53" i="39"/>
  <c r="K44" i="41"/>
  <c r="K53"/>
  <c r="AP53" i="39"/>
  <c r="AP44" i="41"/>
  <c r="AP53"/>
  <c r="AL53" i="39"/>
  <c r="AL44" i="41"/>
  <c r="AL53"/>
  <c r="AH53" i="39"/>
  <c r="AH44" i="41"/>
  <c r="AH53"/>
  <c r="T53" i="39"/>
  <c r="T53" i="41"/>
  <c r="T44"/>
  <c r="I53" i="39"/>
  <c r="I53" i="41"/>
  <c r="I44"/>
  <c r="AI52" i="39"/>
  <c r="AI52" i="41"/>
  <c r="AI29"/>
  <c r="AA52" i="39"/>
  <c r="AA29" i="41"/>
  <c r="AA52"/>
  <c r="AN21"/>
  <c r="AN54" i="39"/>
  <c r="AC21" i="41"/>
  <c r="AC54" i="39"/>
  <c r="R21" i="41"/>
  <c r="R54" i="39"/>
  <c r="AN55"/>
  <c r="AN55" i="41"/>
  <c r="AN51"/>
  <c r="AN13"/>
  <c r="AN51" i="39"/>
  <c r="AK52"/>
  <c r="AK52" i="41"/>
  <c r="AK29"/>
  <c r="AC52" i="39"/>
  <c r="AC29" i="41"/>
  <c r="AC52"/>
  <c r="AP21"/>
  <c r="AP54" i="39"/>
  <c r="AH21" i="41"/>
  <c r="AH54" i="39"/>
  <c r="AP55"/>
  <c r="AP51" i="41"/>
  <c r="AP13"/>
  <c r="AP51" i="39"/>
  <c r="AP55" i="41"/>
  <c r="AH55" i="39"/>
  <c r="AH51" i="41"/>
  <c r="AH13"/>
  <c r="AH51" i="39"/>
  <c r="AH55" i="41"/>
  <c r="AP52" i="39"/>
  <c r="AP52" i="41"/>
  <c r="AP29"/>
  <c r="AL52" i="39"/>
  <c r="AL52" i="41"/>
  <c r="AL29"/>
  <c r="AH52" i="39"/>
  <c r="AH52" i="41"/>
  <c r="AH29"/>
  <c r="AM21"/>
  <c r="AM54" i="39"/>
  <c r="AI21" i="41"/>
  <c r="AI54" i="39"/>
  <c r="U21" i="41"/>
  <c r="U54" i="39"/>
  <c r="N21" i="41"/>
  <c r="N54" i="39"/>
  <c r="AM55"/>
  <c r="AM13" i="41"/>
  <c r="AM55"/>
  <c r="AM51" i="39"/>
  <c r="AM51" i="41"/>
  <c r="AI55" i="39"/>
  <c r="AI13" i="41"/>
  <c r="AI55"/>
  <c r="AI51" i="39"/>
  <c r="AI51" i="41"/>
  <c r="AC55" i="39"/>
  <c r="AC13" i="41"/>
  <c r="AC55"/>
  <c r="AC51" i="39"/>
  <c r="AC51" i="41"/>
  <c r="N55" i="39"/>
  <c r="N51" i="41"/>
  <c r="N13"/>
  <c r="N51" i="39"/>
  <c r="N55" i="41"/>
  <c r="H13"/>
  <c r="H51"/>
  <c r="H51" i="39"/>
  <c r="C49" i="20"/>
  <c r="AN53"/>
  <c r="AJ53"/>
  <c r="AF53"/>
  <c r="AB53"/>
  <c r="X53"/>
  <c r="AN52"/>
  <c r="AJ52"/>
  <c r="AF52"/>
  <c r="AB52"/>
  <c r="R52"/>
  <c r="L52"/>
  <c r="F52"/>
  <c r="Z50"/>
  <c r="R50"/>
  <c r="K49"/>
  <c r="AO48"/>
  <c r="AK48"/>
  <c r="AG48"/>
  <c r="G48"/>
  <c r="C53"/>
  <c r="AO53"/>
  <c r="AK53"/>
  <c r="AG53"/>
  <c r="AC53"/>
  <c r="Y53"/>
  <c r="T53"/>
  <c r="O53"/>
  <c r="H53"/>
  <c r="AO52"/>
  <c r="AK52"/>
  <c r="AG52"/>
  <c r="AC52"/>
  <c r="S52"/>
  <c r="M52"/>
  <c r="G52"/>
  <c r="U51"/>
  <c r="N51"/>
  <c r="G51"/>
  <c r="AO51"/>
  <c r="AK51"/>
  <c r="AG51"/>
  <c r="AC51"/>
  <c r="S51"/>
  <c r="M51"/>
  <c r="F51"/>
  <c r="E50"/>
  <c r="AN50"/>
  <c r="AJ50"/>
  <c r="AF50"/>
  <c r="AB50"/>
  <c r="S50"/>
  <c r="M50"/>
  <c r="AN49"/>
  <c r="AJ49"/>
  <c r="AF49"/>
  <c r="Y49"/>
  <c r="R49"/>
  <c r="L49"/>
  <c r="F49"/>
  <c r="AM46"/>
  <c r="AI46"/>
  <c r="AP48"/>
  <c r="AL48"/>
  <c r="AH48"/>
  <c r="AD48"/>
  <c r="P48"/>
  <c r="K48"/>
  <c r="AO47"/>
  <c r="AK47"/>
  <c r="AG47"/>
  <c r="AB47"/>
  <c r="C53" i="35"/>
  <c r="AM53"/>
  <c r="AI53"/>
  <c r="U53"/>
  <c r="K53"/>
  <c r="AN53"/>
  <c r="AJ53"/>
  <c r="AD53"/>
  <c r="V53"/>
  <c r="R53"/>
  <c r="F53"/>
  <c r="AM52"/>
  <c r="AI52"/>
  <c r="AA52"/>
  <c r="N52"/>
  <c r="AP52"/>
  <c r="AL52"/>
  <c r="AH52"/>
  <c r="AM54"/>
  <c r="AI54"/>
  <c r="U54"/>
  <c r="N54"/>
  <c r="H51"/>
  <c r="AW38" i="33"/>
  <c r="AW17"/>
  <c r="AW41"/>
  <c r="AW24"/>
  <c r="E42" i="43"/>
  <c r="G42" s="1"/>
  <c r="I102" i="46"/>
  <c r="I13" s="1"/>
  <c r="AM15" i="47"/>
  <c r="AE15"/>
  <c r="AM16"/>
  <c r="AE16"/>
  <c r="W16"/>
  <c r="O16"/>
  <c r="G16"/>
  <c r="AP15"/>
  <c r="AL15"/>
  <c r="AH15"/>
  <c r="AD15"/>
  <c r="F15"/>
  <c r="AP16"/>
  <c r="AL16"/>
  <c r="AH16"/>
  <c r="AD16"/>
  <c r="Z16"/>
  <c r="V16"/>
  <c r="R16"/>
  <c r="N16"/>
  <c r="F16"/>
  <c r="I31"/>
  <c r="AI15"/>
  <c r="AI16"/>
  <c r="S16"/>
  <c r="K16"/>
  <c r="AN15"/>
  <c r="AJ15"/>
  <c r="AF15"/>
  <c r="P15"/>
  <c r="AN16"/>
  <c r="AJ16"/>
  <c r="AF16"/>
  <c r="AB16"/>
  <c r="X16"/>
  <c r="T16"/>
  <c r="P16"/>
  <c r="L16"/>
  <c r="D16"/>
  <c r="E48" i="27"/>
  <c r="E57" i="21"/>
  <c r="AP69" i="29"/>
  <c r="AD69"/>
  <c r="AE69"/>
  <c r="AF69"/>
  <c r="AF58" i="30"/>
  <c r="AD58"/>
  <c r="AE58"/>
  <c r="AE74" i="32"/>
  <c r="AD74"/>
  <c r="AF74"/>
  <c r="C59" i="35"/>
  <c r="AP58" i="30"/>
  <c r="AP74" i="32"/>
  <c r="AC79" i="31"/>
  <c r="Y79"/>
  <c r="U79"/>
  <c r="Q79"/>
  <c r="M79"/>
  <c r="AB79"/>
  <c r="X79"/>
  <c r="T79"/>
  <c r="P79"/>
  <c r="L79"/>
  <c r="H79"/>
  <c r="D79"/>
  <c r="E42" i="42"/>
  <c r="C25" i="48"/>
  <c r="AE25"/>
  <c r="W25"/>
  <c r="AC25"/>
  <c r="U25"/>
  <c r="Q25"/>
  <c r="M25"/>
  <c r="I25"/>
  <c r="E25"/>
  <c r="AF25"/>
  <c r="AB25"/>
  <c r="X25"/>
  <c r="T25"/>
  <c r="P25"/>
  <c r="L25"/>
  <c r="H25"/>
  <c r="D25"/>
  <c r="C79" i="31"/>
  <c r="AA79"/>
  <c r="W79"/>
  <c r="S79"/>
  <c r="O79"/>
  <c r="K79"/>
  <c r="G79"/>
  <c r="Z79"/>
  <c r="V79"/>
  <c r="R79"/>
  <c r="N79"/>
  <c r="J79"/>
  <c r="F79"/>
  <c r="AA25" i="48"/>
  <c r="AG25"/>
  <c r="Y25"/>
  <c r="S25"/>
  <c r="O25"/>
  <c r="K25"/>
  <c r="G25"/>
  <c r="AD25"/>
  <c r="Z25"/>
  <c r="V25"/>
  <c r="R25"/>
  <c r="N25"/>
  <c r="J25"/>
  <c r="F25"/>
  <c r="AM22" i="47"/>
  <c r="AM21"/>
  <c r="AE22"/>
  <c r="AE21"/>
  <c r="W22"/>
  <c r="W21"/>
  <c r="O22"/>
  <c r="O21"/>
  <c r="G22"/>
  <c r="G21"/>
  <c r="C17"/>
  <c r="C18"/>
  <c r="C21"/>
  <c r="C22"/>
  <c r="AO22"/>
  <c r="AO21"/>
  <c r="AG22"/>
  <c r="AG21"/>
  <c r="Y22"/>
  <c r="Y21"/>
  <c r="Q22"/>
  <c r="Q21"/>
  <c r="I22"/>
  <c r="I21"/>
  <c r="AG14"/>
  <c r="AG13"/>
  <c r="AG19"/>
  <c r="Q79" i="6"/>
  <c r="Q14" i="47"/>
  <c r="Q13"/>
  <c r="Q19"/>
  <c r="AO18"/>
  <c r="AO17"/>
  <c r="Y18"/>
  <c r="Y17"/>
  <c r="I18"/>
  <c r="I17"/>
  <c r="AN21"/>
  <c r="AN22"/>
  <c r="AJ21"/>
  <c r="AJ22"/>
  <c r="AF21"/>
  <c r="AF22"/>
  <c r="AB21"/>
  <c r="AB22"/>
  <c r="X21"/>
  <c r="X22"/>
  <c r="T21"/>
  <c r="T22"/>
  <c r="P21"/>
  <c r="P22"/>
  <c r="L21"/>
  <c r="L22"/>
  <c r="H21"/>
  <c r="H22"/>
  <c r="D21"/>
  <c r="D22"/>
  <c r="AC79" i="6"/>
  <c r="AC14" i="47"/>
  <c r="AC13"/>
  <c r="AC19"/>
  <c r="M79" i="6"/>
  <c r="M14" i="47"/>
  <c r="M13"/>
  <c r="M19"/>
  <c r="AK18"/>
  <c r="AK17"/>
  <c r="U18"/>
  <c r="U17"/>
  <c r="E18"/>
  <c r="E17"/>
  <c r="AQ14"/>
  <c r="AQ13"/>
  <c r="AQ19"/>
  <c r="AI14"/>
  <c r="AI13"/>
  <c r="AI19"/>
  <c r="AA79" i="6"/>
  <c r="AA14" i="47"/>
  <c r="AA13"/>
  <c r="AA19"/>
  <c r="S79" i="6"/>
  <c r="S14" i="47"/>
  <c r="S13"/>
  <c r="S19"/>
  <c r="K79" i="6"/>
  <c r="K14" i="47"/>
  <c r="K13"/>
  <c r="K19"/>
  <c r="AQ18"/>
  <c r="AQ17"/>
  <c r="AI18"/>
  <c r="AI17"/>
  <c r="AA18"/>
  <c r="AA17"/>
  <c r="S18"/>
  <c r="S17"/>
  <c r="K18"/>
  <c r="K17"/>
  <c r="AN19"/>
  <c r="AN14"/>
  <c r="AN13"/>
  <c r="AJ19"/>
  <c r="AJ14"/>
  <c r="AJ13"/>
  <c r="AF19"/>
  <c r="AF14"/>
  <c r="AF13"/>
  <c r="AB79" i="6"/>
  <c r="AB19" i="47"/>
  <c r="AB14"/>
  <c r="AB13"/>
  <c r="X79" i="6"/>
  <c r="X19" i="47"/>
  <c r="X14"/>
  <c r="X13"/>
  <c r="T79" i="6"/>
  <c r="T19" i="47"/>
  <c r="T14"/>
  <c r="T13"/>
  <c r="P79" i="6"/>
  <c r="P19" i="47"/>
  <c r="P14"/>
  <c r="P13"/>
  <c r="L79" i="6"/>
  <c r="L19" i="47"/>
  <c r="L14"/>
  <c r="L13"/>
  <c r="H79" i="6"/>
  <c r="H19" i="47"/>
  <c r="H14"/>
  <c r="H13"/>
  <c r="D79" i="6"/>
  <c r="D19" i="47"/>
  <c r="D14"/>
  <c r="D13"/>
  <c r="AN17"/>
  <c r="AN18"/>
  <c r="AJ17"/>
  <c r="AJ18"/>
  <c r="AF17"/>
  <c r="AF18"/>
  <c r="AB17"/>
  <c r="AB18"/>
  <c r="X17"/>
  <c r="X18"/>
  <c r="T17"/>
  <c r="T18"/>
  <c r="P17"/>
  <c r="P18"/>
  <c r="L17"/>
  <c r="L18"/>
  <c r="H17"/>
  <c r="H18"/>
  <c r="D17"/>
  <c r="D18"/>
  <c r="C31"/>
  <c r="C15"/>
  <c r="AC31"/>
  <c r="M31"/>
  <c r="AA31"/>
  <c r="S31"/>
  <c r="K31"/>
  <c r="AQ15"/>
  <c r="AA15"/>
  <c r="S15"/>
  <c r="K15"/>
  <c r="AQ16"/>
  <c r="AA16"/>
  <c r="AB31"/>
  <c r="X31"/>
  <c r="T31"/>
  <c r="P31"/>
  <c r="L31"/>
  <c r="H31"/>
  <c r="D31"/>
  <c r="AB15"/>
  <c r="X15"/>
  <c r="T15"/>
  <c r="L15"/>
  <c r="H15"/>
  <c r="D15"/>
  <c r="H16"/>
  <c r="AC12"/>
  <c r="Y12"/>
  <c r="U12"/>
  <c r="Q12"/>
  <c r="M12"/>
  <c r="I12"/>
  <c r="E12"/>
  <c r="AQ22"/>
  <c r="AQ21"/>
  <c r="AI22"/>
  <c r="AI21"/>
  <c r="AA22"/>
  <c r="AA21"/>
  <c r="S22"/>
  <c r="S21"/>
  <c r="K22"/>
  <c r="K21"/>
  <c r="AK22"/>
  <c r="AK21"/>
  <c r="AC22"/>
  <c r="AC21"/>
  <c r="U22"/>
  <c r="U21"/>
  <c r="M22"/>
  <c r="M21"/>
  <c r="E22"/>
  <c r="E21"/>
  <c r="AO14"/>
  <c r="AO13"/>
  <c r="AO19"/>
  <c r="Y79" i="6"/>
  <c r="Y14" i="47"/>
  <c r="Y13"/>
  <c r="Y19"/>
  <c r="I79" i="6"/>
  <c r="I14" i="47"/>
  <c r="I13"/>
  <c r="I19"/>
  <c r="AG18"/>
  <c r="AG17"/>
  <c r="Q18"/>
  <c r="Q17"/>
  <c r="AP21"/>
  <c r="AP22"/>
  <c r="AL21"/>
  <c r="AL22"/>
  <c r="AH21"/>
  <c r="AH22"/>
  <c r="AD21"/>
  <c r="AD22"/>
  <c r="Z21"/>
  <c r="Z22"/>
  <c r="V21"/>
  <c r="V22"/>
  <c r="R21"/>
  <c r="R22"/>
  <c r="N21"/>
  <c r="N22"/>
  <c r="J21"/>
  <c r="J22"/>
  <c r="F21"/>
  <c r="F22"/>
  <c r="C79" i="6"/>
  <c r="C19" i="47"/>
  <c r="C13"/>
  <c r="C14"/>
  <c r="AK14"/>
  <c r="AK13"/>
  <c r="AK19"/>
  <c r="U79" i="6"/>
  <c r="U14" i="47"/>
  <c r="U13"/>
  <c r="U19"/>
  <c r="E79" i="6"/>
  <c r="E14" i="47"/>
  <c r="E13"/>
  <c r="E19"/>
  <c r="AC18"/>
  <c r="AC17"/>
  <c r="M18"/>
  <c r="M17"/>
  <c r="AM14"/>
  <c r="AM13"/>
  <c r="AM19"/>
  <c r="AE14"/>
  <c r="AE13"/>
  <c r="AE19"/>
  <c r="W79" i="6"/>
  <c r="W14" i="47"/>
  <c r="W13"/>
  <c r="W19"/>
  <c r="O79" i="6"/>
  <c r="O14" i="47"/>
  <c r="O13"/>
  <c r="O19"/>
  <c r="G14"/>
  <c r="G13"/>
  <c r="G19"/>
  <c r="AM18"/>
  <c r="AM17"/>
  <c r="AE18"/>
  <c r="AE17"/>
  <c r="W18"/>
  <c r="W17"/>
  <c r="O18"/>
  <c r="O17"/>
  <c r="G18"/>
  <c r="G17"/>
  <c r="AP19"/>
  <c r="AP14"/>
  <c r="AP13"/>
  <c r="AL19"/>
  <c r="AL14"/>
  <c r="AL13"/>
  <c r="AH19"/>
  <c r="AH14"/>
  <c r="AH13"/>
  <c r="AD19"/>
  <c r="AD14"/>
  <c r="AD13"/>
  <c r="Z79" i="6"/>
  <c r="Z19" i="47"/>
  <c r="Z14"/>
  <c r="Z13"/>
  <c r="V79" i="6"/>
  <c r="V19" i="47"/>
  <c r="V14"/>
  <c r="V13"/>
  <c r="R79" i="6"/>
  <c r="R19" i="47"/>
  <c r="R14"/>
  <c r="R13"/>
  <c r="N79" i="6"/>
  <c r="N19" i="47"/>
  <c r="N14"/>
  <c r="N13"/>
  <c r="J79" i="6"/>
  <c r="J19" i="47"/>
  <c r="J14"/>
  <c r="J13"/>
  <c r="F79" i="6"/>
  <c r="F19" i="47"/>
  <c r="F14"/>
  <c r="F13"/>
  <c r="AP17"/>
  <c r="AP18"/>
  <c r="AL17"/>
  <c r="AL18"/>
  <c r="AH17"/>
  <c r="AH18"/>
  <c r="AD17"/>
  <c r="AD18"/>
  <c r="Z17"/>
  <c r="Z18"/>
  <c r="V17"/>
  <c r="V18"/>
  <c r="R17"/>
  <c r="R18"/>
  <c r="N17"/>
  <c r="N18"/>
  <c r="J17"/>
  <c r="J18"/>
  <c r="F17"/>
  <c r="F18"/>
  <c r="E13" i="42"/>
  <c r="AQ12" i="47"/>
  <c r="AO12"/>
  <c r="AM12"/>
  <c r="AK12"/>
  <c r="AI12"/>
  <c r="AG12"/>
  <c r="AE12"/>
  <c r="AP12"/>
  <c r="AN12"/>
  <c r="AL12"/>
  <c r="AJ12"/>
  <c r="AH12"/>
  <c r="AF12"/>
  <c r="AD12"/>
  <c r="Y31"/>
  <c r="W31"/>
  <c r="O31"/>
  <c r="G31"/>
  <c r="W15"/>
  <c r="O15"/>
  <c r="G15"/>
  <c r="AD31"/>
  <c r="Z31"/>
  <c r="V31"/>
  <c r="R31"/>
  <c r="N31"/>
  <c r="J31"/>
  <c r="F31"/>
  <c r="Z15"/>
  <c r="V15"/>
  <c r="R15"/>
  <c r="N15"/>
  <c r="J15"/>
  <c r="J16"/>
  <c r="AA12"/>
  <c r="W12"/>
  <c r="S12"/>
  <c r="O12"/>
  <c r="K12"/>
  <c r="G12"/>
  <c r="G58" i="46"/>
  <c r="G12" s="1"/>
  <c r="C102"/>
  <c r="C13" s="1"/>
  <c r="E58"/>
  <c r="E12" s="1"/>
  <c r="H58"/>
  <c r="H12" s="1"/>
  <c r="I58"/>
  <c r="I12" s="1"/>
  <c r="I14" s="1"/>
  <c r="F58"/>
  <c r="F12" s="1"/>
  <c r="C12"/>
  <c r="D102"/>
  <c r="D13" s="1"/>
  <c r="E102"/>
  <c r="E13" s="1"/>
  <c r="F102"/>
  <c r="F13" s="1"/>
  <c r="G102"/>
  <c r="G13" s="1"/>
  <c r="H102"/>
  <c r="H13" s="1"/>
  <c r="I79" i="31"/>
  <c r="E79"/>
  <c r="K49" i="26"/>
  <c r="S49"/>
  <c r="AA49"/>
  <c r="M52"/>
  <c r="U52"/>
  <c r="AC52"/>
  <c r="AQ49" i="36"/>
  <c r="E14" i="42"/>
  <c r="AQ47" i="41"/>
  <c r="E41" i="43"/>
  <c r="AQ24" i="41"/>
  <c r="N113" s="1"/>
  <c r="E36" i="43"/>
  <c r="AQ45" i="41"/>
  <c r="AG113" s="1"/>
  <c r="E39" i="43"/>
  <c r="AS46" i="19"/>
  <c r="AS47"/>
  <c r="AS12"/>
  <c r="AS46" i="26"/>
  <c r="AS12"/>
  <c r="AS47"/>
  <c r="AS33"/>
  <c r="C29" i="43"/>
  <c r="AS47" i="36"/>
  <c r="C41" i="42"/>
  <c r="AS35" i="19"/>
  <c r="C24" i="42"/>
  <c r="G24" s="1"/>
  <c r="AS53" i="19"/>
  <c r="AS38"/>
  <c r="AS50"/>
  <c r="AS22"/>
  <c r="AS48"/>
  <c r="AS14"/>
  <c r="AS44" i="26"/>
  <c r="C13" i="43"/>
  <c r="AS36" i="26"/>
  <c r="C25" i="43"/>
  <c r="AS32" i="26"/>
  <c r="C26" i="43"/>
  <c r="AS24" i="26"/>
  <c r="AS51"/>
  <c r="AS20"/>
  <c r="AS49"/>
  <c r="C35" i="42"/>
  <c r="AS51" i="36"/>
  <c r="AS55"/>
  <c r="AS13"/>
  <c r="AS46"/>
  <c r="C40" i="42"/>
  <c r="C37"/>
  <c r="AS52" i="36"/>
  <c r="AS29"/>
  <c r="AS24"/>
  <c r="C36" i="42"/>
  <c r="C35" i="43"/>
  <c r="AS51" i="41"/>
  <c r="AS13"/>
  <c r="AS55"/>
  <c r="AS26"/>
  <c r="C38" i="43"/>
  <c r="E37" i="42"/>
  <c r="E35" i="43"/>
  <c r="AQ46" i="36"/>
  <c r="AH113" s="1"/>
  <c r="E40" i="42"/>
  <c r="AQ45" i="36"/>
  <c r="AG113" s="1"/>
  <c r="E39" i="42"/>
  <c r="AQ26" i="36"/>
  <c r="P113" s="1"/>
  <c r="E38" i="42"/>
  <c r="AQ24" i="36"/>
  <c r="N113" s="1"/>
  <c r="E36" i="42"/>
  <c r="AQ49" i="41"/>
  <c r="E14" i="43"/>
  <c r="AQ46" i="41"/>
  <c r="E40" i="43"/>
  <c r="AQ26" i="41"/>
  <c r="E38" i="43"/>
  <c r="AS33" i="19"/>
  <c r="C29" i="42"/>
  <c r="AS52" i="19"/>
  <c r="AS27"/>
  <c r="AS19"/>
  <c r="C23" i="42"/>
  <c r="AS35" i="26"/>
  <c r="C24" i="43"/>
  <c r="AS27" i="26"/>
  <c r="AS52"/>
  <c r="AS19"/>
  <c r="C23" i="43"/>
  <c r="AS49" i="36"/>
  <c r="C14" i="42"/>
  <c r="AS45" i="36"/>
  <c r="C39" i="42"/>
  <c r="AS44" i="19"/>
  <c r="C13" i="42"/>
  <c r="AS36" i="19"/>
  <c r="C25" i="42"/>
  <c r="AS32" i="19"/>
  <c r="C26" i="42"/>
  <c r="AS51" i="19"/>
  <c r="AS24"/>
  <c r="AS49"/>
  <c r="AS20"/>
  <c r="AS38" i="26"/>
  <c r="AS53"/>
  <c r="AS22"/>
  <c r="AS50"/>
  <c r="AS14"/>
  <c r="AS48"/>
  <c r="C42" i="42"/>
  <c r="AS53" i="36"/>
  <c r="AS44"/>
  <c r="AS26"/>
  <c r="C38" i="42"/>
  <c r="AS49" i="41"/>
  <c r="C14" i="43"/>
  <c r="C37"/>
  <c r="AS29" i="41"/>
  <c r="AS52"/>
  <c r="AS24"/>
  <c r="C36" i="43"/>
  <c r="E25" i="42"/>
  <c r="E29"/>
  <c r="G41"/>
  <c r="E35"/>
  <c r="E37" i="43"/>
  <c r="G25" i="44"/>
  <c r="G26"/>
  <c r="E13" i="43"/>
  <c r="E15" s="1"/>
  <c r="F13" s="1"/>
  <c r="G24" i="44"/>
  <c r="G23"/>
  <c r="AQ33" i="26"/>
  <c r="X111" s="1"/>
  <c r="E29" i="43"/>
  <c r="AQ36" i="26"/>
  <c r="AA111" s="1"/>
  <c r="E25" i="43"/>
  <c r="AQ32" i="26"/>
  <c r="W111" s="1"/>
  <c r="E26" i="43"/>
  <c r="AQ35" i="26"/>
  <c r="E24" i="43"/>
  <c r="AQ19" i="26"/>
  <c r="J111" s="1"/>
  <c r="E23" i="43"/>
  <c r="G49" i="26"/>
  <c r="O49"/>
  <c r="W49"/>
  <c r="I52"/>
  <c r="Q52"/>
  <c r="Y52"/>
  <c r="F49"/>
  <c r="N49"/>
  <c r="V49"/>
  <c r="J50"/>
  <c r="R50"/>
  <c r="Z50"/>
  <c r="F53"/>
  <c r="N53"/>
  <c r="V53"/>
  <c r="C12" i="19"/>
  <c r="C47"/>
  <c r="C46"/>
  <c r="C17" i="9"/>
  <c r="C17" i="19"/>
  <c r="Z40" i="9"/>
  <c r="Z44" i="19"/>
  <c r="Z59" s="1"/>
  <c r="V40" i="9"/>
  <c r="V44" i="19"/>
  <c r="V59" s="1"/>
  <c r="R40" i="9"/>
  <c r="R44" i="19"/>
  <c r="R59" s="1"/>
  <c r="N40" i="9"/>
  <c r="N44" i="19"/>
  <c r="N59" s="1"/>
  <c r="J40" i="9"/>
  <c r="J44" i="19"/>
  <c r="J59" s="1"/>
  <c r="F40" i="9"/>
  <c r="F44" i="19"/>
  <c r="F59" s="1"/>
  <c r="J31"/>
  <c r="J49"/>
  <c r="X52"/>
  <c r="X27"/>
  <c r="T27"/>
  <c r="T52"/>
  <c r="D27"/>
  <c r="D52"/>
  <c r="X24"/>
  <c r="X51"/>
  <c r="T51"/>
  <c r="T24"/>
  <c r="H24"/>
  <c r="H51"/>
  <c r="X50"/>
  <c r="X22"/>
  <c r="T22"/>
  <c r="T50"/>
  <c r="P21"/>
  <c r="P49"/>
  <c r="X20"/>
  <c r="X49"/>
  <c r="T49"/>
  <c r="T20"/>
  <c r="D49"/>
  <c r="D20"/>
  <c r="AB14"/>
  <c r="AB48"/>
  <c r="AB46"/>
  <c r="X48"/>
  <c r="X14"/>
  <c r="T14"/>
  <c r="T48"/>
  <c r="H48"/>
  <c r="H14"/>
  <c r="D14"/>
  <c r="D48"/>
  <c r="Z47"/>
  <c r="Z46"/>
  <c r="Z12"/>
  <c r="V47"/>
  <c r="V12"/>
  <c r="V46"/>
  <c r="R47"/>
  <c r="R46"/>
  <c r="R12"/>
  <c r="J47"/>
  <c r="J46"/>
  <c r="J12"/>
  <c r="F47"/>
  <c r="F12"/>
  <c r="F46"/>
  <c r="C59" i="8"/>
  <c r="C44" i="19"/>
  <c r="C59" s="1"/>
  <c r="C51"/>
  <c r="C24"/>
  <c r="AQ40" i="9"/>
  <c r="AQ44" i="19"/>
  <c r="AA40" i="9"/>
  <c r="AA44" i="19"/>
  <c r="AA59" s="1"/>
  <c r="W40" i="9"/>
  <c r="W44" i="19"/>
  <c r="W59" s="1"/>
  <c r="S40" i="9"/>
  <c r="S44" i="19"/>
  <c r="S59" s="1"/>
  <c r="O40" i="9"/>
  <c r="O44" i="19"/>
  <c r="O59" s="1"/>
  <c r="K40" i="9"/>
  <c r="K44" i="19"/>
  <c r="K59" s="1"/>
  <c r="G40" i="9"/>
  <c r="G44" i="19"/>
  <c r="G59" s="1"/>
  <c r="AH111" i="8"/>
  <c r="AQ43" i="19"/>
  <c r="AF111" i="8"/>
  <c r="AQ41" i="19"/>
  <c r="AD111" i="8"/>
  <c r="AQ39" i="19"/>
  <c r="AC111" i="8"/>
  <c r="AQ38" i="19"/>
  <c r="AQ53"/>
  <c r="S53"/>
  <c r="S38"/>
  <c r="K53"/>
  <c r="K38"/>
  <c r="AB111" i="8"/>
  <c r="AQ37" i="19"/>
  <c r="AA111" i="8"/>
  <c r="AQ36" i="19"/>
  <c r="Y111" i="8"/>
  <c r="AQ34" i="19"/>
  <c r="X111" i="8"/>
  <c r="AQ33" i="19"/>
  <c r="V111" i="8"/>
  <c r="AQ31" i="19"/>
  <c r="R111" i="8"/>
  <c r="AQ52" i="19"/>
  <c r="AT52" s="1"/>
  <c r="AQ27"/>
  <c r="W52"/>
  <c r="W27"/>
  <c r="O52"/>
  <c r="O27"/>
  <c r="E52"/>
  <c r="E27"/>
  <c r="P111" i="8"/>
  <c r="AQ25" i="19"/>
  <c r="O111" i="8"/>
  <c r="AQ51" i="19"/>
  <c r="AQ24"/>
  <c r="W51"/>
  <c r="W24"/>
  <c r="O51"/>
  <c r="O24"/>
  <c r="E51"/>
  <c r="E24"/>
  <c r="M111" i="8"/>
  <c r="AQ50" i="19"/>
  <c r="AQ22"/>
  <c r="W50"/>
  <c r="W22"/>
  <c r="O50"/>
  <c r="O22"/>
  <c r="L111" i="8"/>
  <c r="AQ21" i="19"/>
  <c r="AC49"/>
  <c r="AC20"/>
  <c r="Q49"/>
  <c r="Q20"/>
  <c r="I49"/>
  <c r="I20"/>
  <c r="J111" i="8"/>
  <c r="AQ19" i="19"/>
  <c r="H111" i="8"/>
  <c r="AQ17" i="19"/>
  <c r="G111" i="8"/>
  <c r="AQ16" i="19"/>
  <c r="F111" i="8"/>
  <c r="AQ15" i="19"/>
  <c r="E111" i="8"/>
  <c r="AQ48" i="19"/>
  <c r="AT48" s="1"/>
  <c r="AQ14"/>
  <c r="AA14"/>
  <c r="AA48"/>
  <c r="W48"/>
  <c r="W14"/>
  <c r="O48"/>
  <c r="O14"/>
  <c r="E48"/>
  <c r="E14"/>
  <c r="AC47"/>
  <c r="AC12"/>
  <c r="AC46"/>
  <c r="Y47"/>
  <c r="Y46"/>
  <c r="Y12"/>
  <c r="Q47"/>
  <c r="Q46"/>
  <c r="Q12"/>
  <c r="I47"/>
  <c r="I46"/>
  <c r="I12"/>
  <c r="AB47" i="34"/>
  <c r="AB47" i="36"/>
  <c r="L47" i="34"/>
  <c r="L47" i="36"/>
  <c r="AB46" i="34"/>
  <c r="AB46" i="36"/>
  <c r="L46" i="34"/>
  <c r="L46" i="36"/>
  <c r="L45"/>
  <c r="L53"/>
  <c r="AF53"/>
  <c r="AF44"/>
  <c r="D53"/>
  <c r="D44"/>
  <c r="J37" i="34"/>
  <c r="J37" i="36"/>
  <c r="N45"/>
  <c r="N53"/>
  <c r="J53"/>
  <c r="J44"/>
  <c r="V40" i="34"/>
  <c r="V40" i="36"/>
  <c r="AD38" i="34"/>
  <c r="AD38" i="36"/>
  <c r="AD30"/>
  <c r="AD52"/>
  <c r="Z30"/>
  <c r="Z52"/>
  <c r="V30"/>
  <c r="V52"/>
  <c r="P30"/>
  <c r="P52"/>
  <c r="F30"/>
  <c r="F52"/>
  <c r="T52"/>
  <c r="T29"/>
  <c r="T55"/>
  <c r="AB19"/>
  <c r="AB55"/>
  <c r="T16"/>
  <c r="T51"/>
  <c r="AD14"/>
  <c r="AD51"/>
  <c r="AD55"/>
  <c r="D14"/>
  <c r="D51"/>
  <c r="D55"/>
  <c r="Z51"/>
  <c r="Z55"/>
  <c r="Z13"/>
  <c r="P51"/>
  <c r="P55"/>
  <c r="P13"/>
  <c r="C30"/>
  <c r="C52"/>
  <c r="C55"/>
  <c r="M45"/>
  <c r="M53"/>
  <c r="AQ53"/>
  <c r="AQ44"/>
  <c r="AC53"/>
  <c r="AC44"/>
  <c r="W53"/>
  <c r="W44"/>
  <c r="E53"/>
  <c r="E44"/>
  <c r="Y30"/>
  <c r="Y52"/>
  <c r="U30"/>
  <c r="U52"/>
  <c r="Q30"/>
  <c r="Q52"/>
  <c r="M30"/>
  <c r="M52"/>
  <c r="G30"/>
  <c r="G52"/>
  <c r="AQ52"/>
  <c r="AQ29"/>
  <c r="AA19"/>
  <c r="AA55"/>
  <c r="AA15"/>
  <c r="AA51"/>
  <c r="AE51"/>
  <c r="AE55"/>
  <c r="AE13"/>
  <c r="W51"/>
  <c r="W55"/>
  <c r="W13"/>
  <c r="Q51"/>
  <c r="Q55"/>
  <c r="Q13"/>
  <c r="G51"/>
  <c r="G55"/>
  <c r="G13"/>
  <c r="AT38" i="41"/>
  <c r="AT23"/>
  <c r="AT15"/>
  <c r="AQ53"/>
  <c r="AT53" s="1"/>
  <c r="AQ44"/>
  <c r="AF113" s="1"/>
  <c r="AT35"/>
  <c r="AT14"/>
  <c r="AT36"/>
  <c r="AT21"/>
  <c r="AQ13"/>
  <c r="C113" s="1"/>
  <c r="AQ51"/>
  <c r="AQ55"/>
  <c r="AT55" s="1"/>
  <c r="AT41"/>
  <c r="AT31"/>
  <c r="AT22"/>
  <c r="C21"/>
  <c r="C51"/>
  <c r="AD49"/>
  <c r="AD61" s="1"/>
  <c r="Z49"/>
  <c r="Z61" s="1"/>
  <c r="V49"/>
  <c r="V61" s="1"/>
  <c r="R49"/>
  <c r="R61" s="1"/>
  <c r="N49"/>
  <c r="N61" s="1"/>
  <c r="J49"/>
  <c r="J61" s="1"/>
  <c r="F49"/>
  <c r="F61" s="1"/>
  <c r="Z45"/>
  <c r="Z53"/>
  <c r="N45"/>
  <c r="N53"/>
  <c r="AB53"/>
  <c r="AB44"/>
  <c r="J53"/>
  <c r="J44"/>
  <c r="D53" i="39"/>
  <c r="D53" i="41"/>
  <c r="D44"/>
  <c r="V54" i="39"/>
  <c r="V37" i="41"/>
  <c r="H54" i="39"/>
  <c r="H37" i="41"/>
  <c r="AF30"/>
  <c r="AF52"/>
  <c r="AB30"/>
  <c r="AB52"/>
  <c r="X30"/>
  <c r="X52"/>
  <c r="H30"/>
  <c r="H52"/>
  <c r="H55"/>
  <c r="D30"/>
  <c r="D52"/>
  <c r="J52"/>
  <c r="J29"/>
  <c r="AE54" i="39"/>
  <c r="AE21" i="41"/>
  <c r="W54" i="39"/>
  <c r="W21" i="41"/>
  <c r="O54" i="39"/>
  <c r="O21" i="41"/>
  <c r="K21"/>
  <c r="K51"/>
  <c r="AA15"/>
  <c r="AA51"/>
  <c r="O14"/>
  <c r="O55"/>
  <c r="O51"/>
  <c r="I14"/>
  <c r="I55"/>
  <c r="I51"/>
  <c r="AE13"/>
  <c r="AE51"/>
  <c r="AE55"/>
  <c r="W13"/>
  <c r="W51"/>
  <c r="W55"/>
  <c r="Q13"/>
  <c r="Q51"/>
  <c r="Q55"/>
  <c r="G13"/>
  <c r="G51"/>
  <c r="G55"/>
  <c r="AC49"/>
  <c r="AC61" s="1"/>
  <c r="Y49"/>
  <c r="Y61" s="1"/>
  <c r="U49"/>
  <c r="U61" s="1"/>
  <c r="Q49"/>
  <c r="Q61" s="1"/>
  <c r="M49"/>
  <c r="M61" s="1"/>
  <c r="I49"/>
  <c r="I61" s="1"/>
  <c r="E49"/>
  <c r="E61" s="1"/>
  <c r="M45"/>
  <c r="M53"/>
  <c r="AE53"/>
  <c r="AE44"/>
  <c r="Y53"/>
  <c r="Y44"/>
  <c r="Q53"/>
  <c r="Q44"/>
  <c r="Y30"/>
  <c r="Y52"/>
  <c r="U30"/>
  <c r="U52"/>
  <c r="Q30"/>
  <c r="Q52"/>
  <c r="M30"/>
  <c r="M52"/>
  <c r="G30"/>
  <c r="G52"/>
  <c r="AB19"/>
  <c r="AB55"/>
  <c r="T51" i="39"/>
  <c r="T16" i="41"/>
  <c r="T51"/>
  <c r="AD14"/>
  <c r="AD51"/>
  <c r="AD55"/>
  <c r="D14"/>
  <c r="D51"/>
  <c r="D55"/>
  <c r="Z51"/>
  <c r="Z55"/>
  <c r="Z13"/>
  <c r="P51"/>
  <c r="P55"/>
  <c r="P13"/>
  <c r="P59" i="36"/>
  <c r="Z59"/>
  <c r="J59"/>
  <c r="Y59"/>
  <c r="Q59"/>
  <c r="I59"/>
  <c r="AT17"/>
  <c r="AT21"/>
  <c r="AT30"/>
  <c r="AT38"/>
  <c r="AT16"/>
  <c r="AT20"/>
  <c r="AT37"/>
  <c r="AT41"/>
  <c r="C52" i="19"/>
  <c r="C27"/>
  <c r="AB40" i="9"/>
  <c r="AB44" i="19"/>
  <c r="AB59" s="1"/>
  <c r="X40" i="9"/>
  <c r="X44" i="19"/>
  <c r="X59" s="1"/>
  <c r="T40" i="9"/>
  <c r="T44" i="19"/>
  <c r="T59" s="1"/>
  <c r="P40" i="9"/>
  <c r="P44" i="19"/>
  <c r="P59" s="1"/>
  <c r="L40" i="9"/>
  <c r="L44" i="19"/>
  <c r="L59" s="1"/>
  <c r="H40" i="9"/>
  <c r="H44" i="19"/>
  <c r="H59" s="1"/>
  <c r="D40" i="9"/>
  <c r="D44" i="19"/>
  <c r="L53"/>
  <c r="L38"/>
  <c r="H28"/>
  <c r="H52"/>
  <c r="Z27"/>
  <c r="Z52"/>
  <c r="V52"/>
  <c r="V27"/>
  <c r="J52"/>
  <c r="J27"/>
  <c r="Z51"/>
  <c r="Z24"/>
  <c r="V51"/>
  <c r="V24"/>
  <c r="J51"/>
  <c r="J24"/>
  <c r="D51"/>
  <c r="D24"/>
  <c r="H23"/>
  <c r="H50"/>
  <c r="V50"/>
  <c r="V22"/>
  <c r="D22"/>
  <c r="D50"/>
  <c r="Z49"/>
  <c r="Z20"/>
  <c r="V49"/>
  <c r="V20"/>
  <c r="H20"/>
  <c r="H49"/>
  <c r="Z48"/>
  <c r="Z14"/>
  <c r="V48"/>
  <c r="V14"/>
  <c r="J48"/>
  <c r="J14"/>
  <c r="F48"/>
  <c r="F14"/>
  <c r="X47"/>
  <c r="X12"/>
  <c r="X46"/>
  <c r="T47"/>
  <c r="T46"/>
  <c r="T12"/>
  <c r="P47"/>
  <c r="P12"/>
  <c r="P46"/>
  <c r="H47"/>
  <c r="H12"/>
  <c r="H46"/>
  <c r="D47"/>
  <c r="D46"/>
  <c r="D12"/>
  <c r="C48"/>
  <c r="C14"/>
  <c r="AC40" i="9"/>
  <c r="AC44" i="19"/>
  <c r="AC59" s="1"/>
  <c r="Y40" i="9"/>
  <c r="Y44" i="19"/>
  <c r="Y59" s="1"/>
  <c r="U40" i="9"/>
  <c r="U44" i="19"/>
  <c r="U59" s="1"/>
  <c r="Q40" i="9"/>
  <c r="Q44" i="19"/>
  <c r="Q59" s="1"/>
  <c r="M40" i="9"/>
  <c r="M44" i="19"/>
  <c r="M59" s="1"/>
  <c r="I40" i="9"/>
  <c r="I44" i="19"/>
  <c r="I59" s="1"/>
  <c r="E40" i="9"/>
  <c r="E44" i="19"/>
  <c r="E59" s="1"/>
  <c r="AG111" i="8"/>
  <c r="AQ42" i="19"/>
  <c r="U53"/>
  <c r="U38"/>
  <c r="M53"/>
  <c r="M38"/>
  <c r="G38"/>
  <c r="G53"/>
  <c r="Z111" i="8"/>
  <c r="AQ35" i="19"/>
  <c r="W111" i="8"/>
  <c r="AQ32" i="19"/>
  <c r="U111" i="8"/>
  <c r="AQ30" i="19"/>
  <c r="T111" i="8"/>
  <c r="AQ29" i="19"/>
  <c r="S111" i="8"/>
  <c r="AQ28" i="19"/>
  <c r="AA52"/>
  <c r="AA27"/>
  <c r="Q52"/>
  <c r="Q27"/>
  <c r="I52"/>
  <c r="I27"/>
  <c r="Q111" i="8"/>
  <c r="AQ26" i="19"/>
  <c r="Y26"/>
  <c r="Y51"/>
  <c r="AA51"/>
  <c r="AA24"/>
  <c r="Q51"/>
  <c r="Q24"/>
  <c r="I51"/>
  <c r="I24"/>
  <c r="N111" i="8"/>
  <c r="AQ23" i="19"/>
  <c r="AA22"/>
  <c r="AA50"/>
  <c r="Q50"/>
  <c r="Q22"/>
  <c r="I50"/>
  <c r="I22"/>
  <c r="K111" i="8"/>
  <c r="AQ49" i="19"/>
  <c r="AQ20"/>
  <c r="AA20"/>
  <c r="AA49"/>
  <c r="O49"/>
  <c r="O20"/>
  <c r="E49"/>
  <c r="E20"/>
  <c r="I111" i="8"/>
  <c r="AQ18" i="19"/>
  <c r="AC48"/>
  <c r="AC14"/>
  <c r="Y14"/>
  <c r="Y48"/>
  <c r="Q14"/>
  <c r="Q48"/>
  <c r="I14"/>
  <c r="I48"/>
  <c r="D111" i="8"/>
  <c r="AQ13" i="19"/>
  <c r="AQ47"/>
  <c r="AQ12"/>
  <c r="AQ46"/>
  <c r="AT46" s="1"/>
  <c r="AA47"/>
  <c r="AA12"/>
  <c r="AA46"/>
  <c r="W47"/>
  <c r="W46"/>
  <c r="W12"/>
  <c r="O47"/>
  <c r="O46"/>
  <c r="O12"/>
  <c r="E47"/>
  <c r="E12"/>
  <c r="E46"/>
  <c r="AB53" i="36"/>
  <c r="AB44"/>
  <c r="R40"/>
  <c r="R52"/>
  <c r="AD39" i="34"/>
  <c r="AD39" i="36"/>
  <c r="Z45"/>
  <c r="Z53"/>
  <c r="P53"/>
  <c r="P44"/>
  <c r="H53"/>
  <c r="H44"/>
  <c r="L40"/>
  <c r="L52"/>
  <c r="AF30"/>
  <c r="AF52"/>
  <c r="AB30"/>
  <c r="AB52"/>
  <c r="X30"/>
  <c r="X52"/>
  <c r="H30"/>
  <c r="H52"/>
  <c r="H55"/>
  <c r="D30"/>
  <c r="D52"/>
  <c r="J52"/>
  <c r="J29"/>
  <c r="AB15"/>
  <c r="AB51"/>
  <c r="V14"/>
  <c r="V55"/>
  <c r="V51"/>
  <c r="L14"/>
  <c r="L55"/>
  <c r="L51"/>
  <c r="F14"/>
  <c r="F55"/>
  <c r="F51"/>
  <c r="AF55"/>
  <c r="AF51"/>
  <c r="AF13"/>
  <c r="X55"/>
  <c r="X51"/>
  <c r="X13"/>
  <c r="J51"/>
  <c r="J55"/>
  <c r="J13"/>
  <c r="C21"/>
  <c r="C51"/>
  <c r="AT47" i="33"/>
  <c r="AQ47" i="36"/>
  <c r="AA45"/>
  <c r="AA53"/>
  <c r="O45"/>
  <c r="O53"/>
  <c r="G45"/>
  <c r="G53"/>
  <c r="AE53"/>
  <c r="AE44"/>
  <c r="Y53"/>
  <c r="Y44"/>
  <c r="Q53"/>
  <c r="Q44"/>
  <c r="AE30"/>
  <c r="AE52"/>
  <c r="W30"/>
  <c r="W52"/>
  <c r="S30"/>
  <c r="S52"/>
  <c r="O30"/>
  <c r="O52"/>
  <c r="I30"/>
  <c r="I52"/>
  <c r="E30"/>
  <c r="E55"/>
  <c r="E52"/>
  <c r="E22"/>
  <c r="E51"/>
  <c r="K21"/>
  <c r="K51"/>
  <c r="S20"/>
  <c r="S55"/>
  <c r="S51"/>
  <c r="O14"/>
  <c r="O51"/>
  <c r="O55"/>
  <c r="I14"/>
  <c r="I51"/>
  <c r="I55"/>
  <c r="AQ51"/>
  <c r="AQ55"/>
  <c r="AQ13"/>
  <c r="Y51"/>
  <c r="Y55"/>
  <c r="Y13"/>
  <c r="U51"/>
  <c r="U55"/>
  <c r="U13"/>
  <c r="M51"/>
  <c r="M55"/>
  <c r="M13"/>
  <c r="AT32" i="41"/>
  <c r="AT19"/>
  <c r="AT48"/>
  <c r="AT39"/>
  <c r="AQ52"/>
  <c r="AT52" s="1"/>
  <c r="AQ29"/>
  <c r="R113" s="1"/>
  <c r="AT20"/>
  <c r="AT40"/>
  <c r="AT30"/>
  <c r="AT17"/>
  <c r="AT37"/>
  <c r="AT16"/>
  <c r="C49"/>
  <c r="C61" s="1"/>
  <c r="AF49"/>
  <c r="AF61" s="1"/>
  <c r="AB49"/>
  <c r="AB61" s="1"/>
  <c r="X49"/>
  <c r="X61" s="1"/>
  <c r="T49"/>
  <c r="T61" s="1"/>
  <c r="P49"/>
  <c r="P61" s="1"/>
  <c r="L49"/>
  <c r="L61" s="1"/>
  <c r="H49"/>
  <c r="H61" s="1"/>
  <c r="D49"/>
  <c r="D61" s="1"/>
  <c r="L45"/>
  <c r="L53"/>
  <c r="AF53"/>
  <c r="AF44"/>
  <c r="P53"/>
  <c r="P44"/>
  <c r="H53" i="39"/>
  <c r="H53" i="41"/>
  <c r="H44"/>
  <c r="R52" i="39"/>
  <c r="R40" i="41"/>
  <c r="R52"/>
  <c r="L52" i="39"/>
  <c r="L40" i="41"/>
  <c r="L52"/>
  <c r="AB54" i="39"/>
  <c r="AB37" i="41"/>
  <c r="T54" i="39"/>
  <c r="T37" i="41"/>
  <c r="AD30"/>
  <c r="AD52"/>
  <c r="Z30"/>
  <c r="Z52"/>
  <c r="V30"/>
  <c r="V52"/>
  <c r="P30"/>
  <c r="P52"/>
  <c r="F30"/>
  <c r="F52"/>
  <c r="T52"/>
  <c r="T29"/>
  <c r="T55"/>
  <c r="E51" i="39"/>
  <c r="E22" i="41"/>
  <c r="E51"/>
  <c r="Y54" i="39"/>
  <c r="Y21" i="41"/>
  <c r="Q54" i="39"/>
  <c r="Q21" i="41"/>
  <c r="M54" i="39"/>
  <c r="M21" i="41"/>
  <c r="I54" i="39"/>
  <c r="I21" i="41"/>
  <c r="S20"/>
  <c r="S51"/>
  <c r="S55"/>
  <c r="AA55" i="39"/>
  <c r="AA19" i="41"/>
  <c r="AA55"/>
  <c r="Y13"/>
  <c r="Y51"/>
  <c r="Y55"/>
  <c r="U13"/>
  <c r="U51"/>
  <c r="U55"/>
  <c r="M13"/>
  <c r="M51"/>
  <c r="M55"/>
  <c r="C30"/>
  <c r="C52"/>
  <c r="C55"/>
  <c r="AE49"/>
  <c r="AE61" s="1"/>
  <c r="AA49"/>
  <c r="AA61" s="1"/>
  <c r="W49"/>
  <c r="W61" s="1"/>
  <c r="S49"/>
  <c r="S61" s="1"/>
  <c r="O49"/>
  <c r="O61" s="1"/>
  <c r="K49"/>
  <c r="K61" s="1"/>
  <c r="G49"/>
  <c r="G61" s="1"/>
  <c r="AA45"/>
  <c r="AA53"/>
  <c r="O45"/>
  <c r="O53"/>
  <c r="G45"/>
  <c r="G53"/>
  <c r="AC53" i="39"/>
  <c r="AC53" i="41"/>
  <c r="AC44"/>
  <c r="W53"/>
  <c r="W44"/>
  <c r="E53"/>
  <c r="E44"/>
  <c r="AE30"/>
  <c r="AE52"/>
  <c r="W30"/>
  <c r="W52"/>
  <c r="S30"/>
  <c r="S52"/>
  <c r="O30"/>
  <c r="O52"/>
  <c r="I30"/>
  <c r="I52"/>
  <c r="E30"/>
  <c r="E55"/>
  <c r="E52"/>
  <c r="Z54" i="39"/>
  <c r="Z21" i="41"/>
  <c r="AB15"/>
  <c r="AB51"/>
  <c r="V14"/>
  <c r="V51"/>
  <c r="V55"/>
  <c r="L14"/>
  <c r="L55"/>
  <c r="L51"/>
  <c r="F14"/>
  <c r="F55"/>
  <c r="F51"/>
  <c r="AF51"/>
  <c r="AF55"/>
  <c r="AF13"/>
  <c r="X51"/>
  <c r="X55"/>
  <c r="X13"/>
  <c r="J51"/>
  <c r="J55"/>
  <c r="J13"/>
  <c r="D59" i="19"/>
  <c r="AB59" i="36"/>
  <c r="L59"/>
  <c r="AD59"/>
  <c r="N59"/>
  <c r="W59"/>
  <c r="G59"/>
  <c r="AT15"/>
  <c r="AT19"/>
  <c r="AT23"/>
  <c r="AT32"/>
  <c r="AT36"/>
  <c r="AT40"/>
  <c r="AT14"/>
  <c r="AT22"/>
  <c r="AT31"/>
  <c r="AT35"/>
  <c r="AT39"/>
  <c r="AT48"/>
  <c r="G51" i="26"/>
  <c r="O51"/>
  <c r="W51"/>
  <c r="AQ49"/>
  <c r="AQ53"/>
  <c r="F51"/>
  <c r="N51"/>
  <c r="V51"/>
  <c r="H52"/>
  <c r="P52"/>
  <c r="X52"/>
  <c r="G53"/>
  <c r="O53"/>
  <c r="W53"/>
  <c r="J49"/>
  <c r="R49"/>
  <c r="Z49"/>
  <c r="F50"/>
  <c r="N50"/>
  <c r="V50"/>
  <c r="J53"/>
  <c r="R53"/>
  <c r="Z53"/>
  <c r="J51"/>
  <c r="R51"/>
  <c r="Z51"/>
  <c r="D52"/>
  <c r="L52"/>
  <c r="T52"/>
  <c r="AQ50"/>
  <c r="AT50" s="1"/>
  <c r="AB52"/>
  <c r="K53"/>
  <c r="S53"/>
  <c r="AA53"/>
  <c r="K51"/>
  <c r="S51"/>
  <c r="AA51"/>
  <c r="E52"/>
  <c r="AQ46"/>
  <c r="AQ47"/>
  <c r="G46"/>
  <c r="G47"/>
  <c r="O46"/>
  <c r="O47"/>
  <c r="W46"/>
  <c r="W47"/>
  <c r="J46"/>
  <c r="J47"/>
  <c r="R46"/>
  <c r="R47"/>
  <c r="Z46"/>
  <c r="Z47"/>
  <c r="I46"/>
  <c r="I47"/>
  <c r="Q46"/>
  <c r="Q47"/>
  <c r="Y46"/>
  <c r="Y47"/>
  <c r="D46"/>
  <c r="D47"/>
  <c r="L46"/>
  <c r="L47"/>
  <c r="T46"/>
  <c r="T47"/>
  <c r="AB46"/>
  <c r="AB47"/>
  <c r="AQ52"/>
  <c r="AQ51"/>
  <c r="E48"/>
  <c r="M48"/>
  <c r="U48"/>
  <c r="AC48"/>
  <c r="I49"/>
  <c r="Q49"/>
  <c r="Y49"/>
  <c r="E50"/>
  <c r="M50"/>
  <c r="U50"/>
  <c r="AC50"/>
  <c r="I51"/>
  <c r="Q51"/>
  <c r="Y51"/>
  <c r="K52"/>
  <c r="S52"/>
  <c r="AA52"/>
  <c r="H48"/>
  <c r="P48"/>
  <c r="X48"/>
  <c r="D49"/>
  <c r="L49"/>
  <c r="T49"/>
  <c r="AB49"/>
  <c r="H50"/>
  <c r="P50"/>
  <c r="X50"/>
  <c r="D51"/>
  <c r="L51"/>
  <c r="T51"/>
  <c r="AB51"/>
  <c r="F52"/>
  <c r="N52"/>
  <c r="V52"/>
  <c r="E53"/>
  <c r="M53"/>
  <c r="U53"/>
  <c r="AC53"/>
  <c r="D53"/>
  <c r="L53"/>
  <c r="T53"/>
  <c r="AB53"/>
  <c r="K46"/>
  <c r="K47"/>
  <c r="S46"/>
  <c r="S47"/>
  <c r="AA46"/>
  <c r="AA47"/>
  <c r="F46"/>
  <c r="F47"/>
  <c r="N46"/>
  <c r="N47"/>
  <c r="V46"/>
  <c r="V47"/>
  <c r="E46"/>
  <c r="E47"/>
  <c r="M46"/>
  <c r="M47"/>
  <c r="U46"/>
  <c r="U47"/>
  <c r="AC46"/>
  <c r="AC47"/>
  <c r="H46"/>
  <c r="H47"/>
  <c r="P46"/>
  <c r="P47"/>
  <c r="X46"/>
  <c r="X47"/>
  <c r="AQ48"/>
  <c r="I48"/>
  <c r="Q48"/>
  <c r="Y48"/>
  <c r="E49"/>
  <c r="M49"/>
  <c r="U49"/>
  <c r="AC49"/>
  <c r="I50"/>
  <c r="Q50"/>
  <c r="Y50"/>
  <c r="E51"/>
  <c r="M51"/>
  <c r="U51"/>
  <c r="AC51"/>
  <c r="G52"/>
  <c r="O52"/>
  <c r="W52"/>
  <c r="D48"/>
  <c r="L48"/>
  <c r="T48"/>
  <c r="AB48"/>
  <c r="H49"/>
  <c r="P49"/>
  <c r="X49"/>
  <c r="D50"/>
  <c r="L50"/>
  <c r="T50"/>
  <c r="AB50"/>
  <c r="H51"/>
  <c r="P51"/>
  <c r="X51"/>
  <c r="J52"/>
  <c r="R52"/>
  <c r="Z52"/>
  <c r="I53"/>
  <c r="Q53"/>
  <c r="Y53"/>
  <c r="H53"/>
  <c r="P53"/>
  <c r="X53"/>
  <c r="AQ20"/>
  <c r="AQ27"/>
  <c r="R111" s="1"/>
  <c r="AQ38"/>
  <c r="AQ24"/>
  <c r="AQ12"/>
  <c r="C111" s="1"/>
  <c r="AT46"/>
  <c r="G12"/>
  <c r="O12"/>
  <c r="W12"/>
  <c r="K14"/>
  <c r="S14"/>
  <c r="AA14"/>
  <c r="G20"/>
  <c r="O20"/>
  <c r="W20"/>
  <c r="K22"/>
  <c r="S22"/>
  <c r="AA22"/>
  <c r="G24"/>
  <c r="O24"/>
  <c r="W24"/>
  <c r="I27"/>
  <c r="Q27"/>
  <c r="Y27"/>
  <c r="J12"/>
  <c r="R12"/>
  <c r="Z12"/>
  <c r="F14"/>
  <c r="N14"/>
  <c r="V14"/>
  <c r="I12"/>
  <c r="Q12"/>
  <c r="Y12"/>
  <c r="E14"/>
  <c r="M14"/>
  <c r="U14"/>
  <c r="AC14"/>
  <c r="I20"/>
  <c r="Q20"/>
  <c r="Y20"/>
  <c r="E22"/>
  <c r="M22"/>
  <c r="U22"/>
  <c r="AC22"/>
  <c r="I24"/>
  <c r="Q24"/>
  <c r="Y24"/>
  <c r="K27"/>
  <c r="S27"/>
  <c r="AA27"/>
  <c r="D12"/>
  <c r="L12"/>
  <c r="T12"/>
  <c r="AB12"/>
  <c r="H14"/>
  <c r="P14"/>
  <c r="X14"/>
  <c r="F20"/>
  <c r="N20"/>
  <c r="V20"/>
  <c r="J22"/>
  <c r="R22"/>
  <c r="Z22"/>
  <c r="F24"/>
  <c r="N24"/>
  <c r="V24"/>
  <c r="H27"/>
  <c r="P27"/>
  <c r="X27"/>
  <c r="G38"/>
  <c r="O38"/>
  <c r="W38"/>
  <c r="F38"/>
  <c r="N38"/>
  <c r="V38"/>
  <c r="D20"/>
  <c r="L20"/>
  <c r="T20"/>
  <c r="AB20"/>
  <c r="H22"/>
  <c r="P22"/>
  <c r="X22"/>
  <c r="D24"/>
  <c r="L24"/>
  <c r="T24"/>
  <c r="AB24"/>
  <c r="F27"/>
  <c r="N27"/>
  <c r="V27"/>
  <c r="E38"/>
  <c r="M38"/>
  <c r="U38"/>
  <c r="AC38"/>
  <c r="D38"/>
  <c r="L38"/>
  <c r="T38"/>
  <c r="AB38"/>
  <c r="AQ22"/>
  <c r="AQ14"/>
  <c r="E111" s="1"/>
  <c r="K12"/>
  <c r="S12"/>
  <c r="AA12"/>
  <c r="G14"/>
  <c r="O14"/>
  <c r="W14"/>
  <c r="K20"/>
  <c r="S20"/>
  <c r="AA20"/>
  <c r="G22"/>
  <c r="O22"/>
  <c r="W22"/>
  <c r="K24"/>
  <c r="S24"/>
  <c r="AA24"/>
  <c r="E27"/>
  <c r="M27"/>
  <c r="U27"/>
  <c r="AC27"/>
  <c r="F12"/>
  <c r="N12"/>
  <c r="V12"/>
  <c r="J14"/>
  <c r="R14"/>
  <c r="Z14"/>
  <c r="E12"/>
  <c r="M12"/>
  <c r="U12"/>
  <c r="AC12"/>
  <c r="I14"/>
  <c r="Q14"/>
  <c r="Y14"/>
  <c r="E20"/>
  <c r="M20"/>
  <c r="U20"/>
  <c r="AC20"/>
  <c r="I22"/>
  <c r="Q22"/>
  <c r="Y22"/>
  <c r="E24"/>
  <c r="M24"/>
  <c r="U24"/>
  <c r="AC24"/>
  <c r="G27"/>
  <c r="O27"/>
  <c r="W27"/>
  <c r="H12"/>
  <c r="P12"/>
  <c r="X12"/>
  <c r="D14"/>
  <c r="L14"/>
  <c r="T14"/>
  <c r="AB14"/>
  <c r="J20"/>
  <c r="R20"/>
  <c r="Z20"/>
  <c r="F22"/>
  <c r="N22"/>
  <c r="V22"/>
  <c r="J24"/>
  <c r="R24"/>
  <c r="Z24"/>
  <c r="D27"/>
  <c r="L27"/>
  <c r="T27"/>
  <c r="AB27"/>
  <c r="K38"/>
  <c r="S38"/>
  <c r="AA38"/>
  <c r="J38"/>
  <c r="R38"/>
  <c r="Z38"/>
  <c r="H20"/>
  <c r="P20"/>
  <c r="X20"/>
  <c r="D22"/>
  <c r="L22"/>
  <c r="T22"/>
  <c r="AB22"/>
  <c r="H24"/>
  <c r="P24"/>
  <c r="X24"/>
  <c r="J27"/>
  <c r="R27"/>
  <c r="Z27"/>
  <c r="I38"/>
  <c r="Q38"/>
  <c r="Y38"/>
  <c r="H38"/>
  <c r="P38"/>
  <c r="X38"/>
  <c r="C38"/>
  <c r="C53"/>
  <c r="C27"/>
  <c r="C52"/>
  <c r="C24"/>
  <c r="C51"/>
  <c r="C22"/>
  <c r="C50"/>
  <c r="C20"/>
  <c r="C49"/>
  <c r="C14"/>
  <c r="C48"/>
  <c r="C47"/>
  <c r="C12"/>
  <c r="C46"/>
  <c r="AQ44"/>
  <c r="AT30"/>
  <c r="AT25"/>
  <c r="AT34"/>
  <c r="AT41"/>
  <c r="AT42"/>
  <c r="AT16"/>
  <c r="AT29"/>
  <c r="AT13"/>
  <c r="AT40"/>
  <c r="AT28"/>
  <c r="AT31"/>
  <c r="AT15"/>
  <c r="G48" i="24"/>
  <c r="O48"/>
  <c r="W48"/>
  <c r="G50"/>
  <c r="O50"/>
  <c r="W50"/>
  <c r="J48"/>
  <c r="R48"/>
  <c r="Z48"/>
  <c r="AT26" i="26"/>
  <c r="AT17"/>
  <c r="AT18"/>
  <c r="AT37"/>
  <c r="AT21"/>
  <c r="AT39"/>
  <c r="AT23"/>
  <c r="AT43"/>
  <c r="K48" i="24"/>
  <c r="S48"/>
  <c r="AA48"/>
  <c r="K50"/>
  <c r="S50"/>
  <c r="AA50"/>
  <c r="F48"/>
  <c r="N48"/>
  <c r="V48"/>
  <c r="C48"/>
  <c r="E57" i="23"/>
  <c r="C48" i="20"/>
  <c r="E74" i="32"/>
  <c r="AT44" i="33"/>
  <c r="AT44" i="20"/>
  <c r="E59" i="35"/>
  <c r="G54" i="39"/>
  <c r="AB45" i="34"/>
  <c r="D40"/>
  <c r="AD35"/>
  <c r="AW46" i="39"/>
  <c r="AW48"/>
  <c r="AW53"/>
  <c r="AW49"/>
  <c r="AW45"/>
  <c r="AW47"/>
  <c r="AW44"/>
  <c r="AV42"/>
  <c r="AT42"/>
  <c r="AV32"/>
  <c r="AT32"/>
  <c r="AV19"/>
  <c r="AT19"/>
  <c r="AV48"/>
  <c r="AT48"/>
  <c r="AT39"/>
  <c r="AV39"/>
  <c r="AV29"/>
  <c r="AQ52"/>
  <c r="AT29"/>
  <c r="AV20"/>
  <c r="AT20"/>
  <c r="AV25"/>
  <c r="AV34"/>
  <c r="AV33"/>
  <c r="AV27"/>
  <c r="AV49"/>
  <c r="AV18"/>
  <c r="AT49"/>
  <c r="AV40"/>
  <c r="AT40"/>
  <c r="AV30"/>
  <c r="AT30"/>
  <c r="AT17"/>
  <c r="AV17"/>
  <c r="AT46"/>
  <c r="AV46"/>
  <c r="AV37"/>
  <c r="AT37"/>
  <c r="AT26"/>
  <c r="AV26"/>
  <c r="AV16"/>
  <c r="AT16"/>
  <c r="C54"/>
  <c r="C51"/>
  <c r="H52"/>
  <c r="H55"/>
  <c r="AT25"/>
  <c r="AW25"/>
  <c r="AS54"/>
  <c r="AW54" s="1"/>
  <c r="AW21"/>
  <c r="O55"/>
  <c r="O51"/>
  <c r="I55"/>
  <c r="I51"/>
  <c r="AS55"/>
  <c r="AW55" s="1"/>
  <c r="AS51"/>
  <c r="AW51" s="1"/>
  <c r="AW13"/>
  <c r="Y55"/>
  <c r="Y51"/>
  <c r="U55"/>
  <c r="U51"/>
  <c r="M55"/>
  <c r="M51"/>
  <c r="C52"/>
  <c r="C55"/>
  <c r="AT34"/>
  <c r="AW34"/>
  <c r="AS52"/>
  <c r="AW52" s="1"/>
  <c r="AW29"/>
  <c r="V55"/>
  <c r="V51"/>
  <c r="L55"/>
  <c r="L51"/>
  <c r="F55"/>
  <c r="F51"/>
  <c r="AF55"/>
  <c r="AF51"/>
  <c r="X55"/>
  <c r="X51"/>
  <c r="J55"/>
  <c r="J51"/>
  <c r="D37" i="34"/>
  <c r="AB40"/>
  <c r="D38"/>
  <c r="F26"/>
  <c r="V24"/>
  <c r="F24"/>
  <c r="AD22"/>
  <c r="V22"/>
  <c r="V19"/>
  <c r="AD15"/>
  <c r="V15"/>
  <c r="G48"/>
  <c r="AE26"/>
  <c r="AE24"/>
  <c r="AE17"/>
  <c r="AE14"/>
  <c r="W14"/>
  <c r="AD59" i="39"/>
  <c r="Z53"/>
  <c r="N53"/>
  <c r="AB53"/>
  <c r="J53"/>
  <c r="AF52"/>
  <c r="AB52"/>
  <c r="X52"/>
  <c r="D52"/>
  <c r="J52"/>
  <c r="AW26"/>
  <c r="AW23"/>
  <c r="AW22"/>
  <c r="AW20"/>
  <c r="AW19"/>
  <c r="AW17"/>
  <c r="AW14"/>
  <c r="AA53"/>
  <c r="O53"/>
  <c r="G53"/>
  <c r="W53"/>
  <c r="E53"/>
  <c r="AW41"/>
  <c r="AW40"/>
  <c r="AW38"/>
  <c r="AW37"/>
  <c r="AW35"/>
  <c r="AW32"/>
  <c r="AW30"/>
  <c r="Y52"/>
  <c r="U52"/>
  <c r="Q52"/>
  <c r="M52"/>
  <c r="G52"/>
  <c r="AF54"/>
  <c r="J54"/>
  <c r="D54"/>
  <c r="AB51"/>
  <c r="AT47"/>
  <c r="AV47"/>
  <c r="AV38"/>
  <c r="AT38"/>
  <c r="AV23"/>
  <c r="AT23"/>
  <c r="AV15"/>
  <c r="AT15"/>
  <c r="AT44"/>
  <c r="AQ53"/>
  <c r="AV44"/>
  <c r="AT35"/>
  <c r="AV35"/>
  <c r="AV24"/>
  <c r="AT24"/>
  <c r="AT14"/>
  <c r="AV14"/>
  <c r="AV45"/>
  <c r="AT45"/>
  <c r="AV36"/>
  <c r="AT36"/>
  <c r="AT21"/>
  <c r="AQ54"/>
  <c r="AV21"/>
  <c r="AT13"/>
  <c r="AQ55"/>
  <c r="AV13"/>
  <c r="AQ51"/>
  <c r="AV41"/>
  <c r="AT41"/>
  <c r="AT31"/>
  <c r="AV31"/>
  <c r="AT22"/>
  <c r="AV22"/>
  <c r="AC59"/>
  <c r="T52"/>
  <c r="T55"/>
  <c r="AT27"/>
  <c r="AW27"/>
  <c r="K54"/>
  <c r="K51"/>
  <c r="S55"/>
  <c r="S51"/>
  <c r="AT18"/>
  <c r="AW18"/>
  <c r="AE55"/>
  <c r="AE51"/>
  <c r="W55"/>
  <c r="W51"/>
  <c r="Q55"/>
  <c r="Q51"/>
  <c r="G55"/>
  <c r="G51"/>
  <c r="AT33"/>
  <c r="AW33"/>
  <c r="E52"/>
  <c r="E55"/>
  <c r="AD55"/>
  <c r="AD51"/>
  <c r="D55"/>
  <c r="D51"/>
  <c r="Z55"/>
  <c r="Z51"/>
  <c r="P55"/>
  <c r="P51"/>
  <c r="L53"/>
  <c r="AF53"/>
  <c r="P53"/>
  <c r="AD52"/>
  <c r="Z52"/>
  <c r="V52"/>
  <c r="P52"/>
  <c r="F52"/>
  <c r="AW24"/>
  <c r="AW16"/>
  <c r="AW15"/>
  <c r="AA51"/>
  <c r="M53"/>
  <c r="AE53"/>
  <c r="Y53"/>
  <c r="Q53"/>
  <c r="AW39"/>
  <c r="AW36"/>
  <c r="AW31"/>
  <c r="AE52"/>
  <c r="W52"/>
  <c r="S52"/>
  <c r="O52"/>
  <c r="I52"/>
  <c r="AD54"/>
  <c r="P54"/>
  <c r="F54"/>
  <c r="AB55"/>
  <c r="AB27" i="34"/>
  <c r="AB25"/>
  <c r="AB34"/>
  <c r="AB33"/>
  <c r="AB18"/>
  <c r="T27"/>
  <c r="T25"/>
  <c r="T34"/>
  <c r="T33"/>
  <c r="T18"/>
  <c r="L27"/>
  <c r="L25"/>
  <c r="L34"/>
  <c r="L33"/>
  <c r="L18"/>
  <c r="D25"/>
  <c r="D34"/>
  <c r="D33"/>
  <c r="D18"/>
  <c r="D27"/>
  <c r="AD27"/>
  <c r="AD25"/>
  <c r="AD34"/>
  <c r="AD33"/>
  <c r="AD18"/>
  <c r="V27"/>
  <c r="V25"/>
  <c r="V34"/>
  <c r="V33"/>
  <c r="V18"/>
  <c r="N27"/>
  <c r="N25"/>
  <c r="N34"/>
  <c r="N33"/>
  <c r="N18"/>
  <c r="F27"/>
  <c r="F25"/>
  <c r="F34"/>
  <c r="F33"/>
  <c r="F18"/>
  <c r="AE34"/>
  <c r="AE27"/>
  <c r="AE18"/>
  <c r="AE33"/>
  <c r="AE25"/>
  <c r="AA34"/>
  <c r="AA27"/>
  <c r="AA18"/>
  <c r="AA33"/>
  <c r="AA25"/>
  <c r="W34"/>
  <c r="W27"/>
  <c r="W18"/>
  <c r="W33"/>
  <c r="W25"/>
  <c r="S34"/>
  <c r="S27"/>
  <c r="S18"/>
  <c r="S33"/>
  <c r="S25"/>
  <c r="O34"/>
  <c r="O27"/>
  <c r="O18"/>
  <c r="O33"/>
  <c r="O25"/>
  <c r="K34"/>
  <c r="K27"/>
  <c r="K18"/>
  <c r="K33"/>
  <c r="K25"/>
  <c r="G34"/>
  <c r="G27"/>
  <c r="G18"/>
  <c r="G33"/>
  <c r="G25"/>
  <c r="C22"/>
  <c r="P47"/>
  <c r="J47"/>
  <c r="P46"/>
  <c r="J46"/>
  <c r="P45"/>
  <c r="J45"/>
  <c r="N47"/>
  <c r="N46"/>
  <c r="AD26"/>
  <c r="J26"/>
  <c r="D26"/>
  <c r="J24"/>
  <c r="X17"/>
  <c r="J17"/>
  <c r="AF14"/>
  <c r="Z14"/>
  <c r="AT46" i="33"/>
  <c r="AT45"/>
  <c r="AW42"/>
  <c r="G53" i="35"/>
  <c r="AF27" i="34"/>
  <c r="AF25"/>
  <c r="AF34"/>
  <c r="AF33"/>
  <c r="AF18"/>
  <c r="X27"/>
  <c r="X25"/>
  <c r="X34"/>
  <c r="X33"/>
  <c r="X18"/>
  <c r="P27"/>
  <c r="P25"/>
  <c r="P34"/>
  <c r="P33"/>
  <c r="P18"/>
  <c r="H27"/>
  <c r="H25"/>
  <c r="H34"/>
  <c r="H33"/>
  <c r="H18"/>
  <c r="C27"/>
  <c r="C34"/>
  <c r="C33"/>
  <c r="C25"/>
  <c r="C18"/>
  <c r="Z27"/>
  <c r="Z25"/>
  <c r="Z34"/>
  <c r="Z33"/>
  <c r="Z18"/>
  <c r="R27"/>
  <c r="R25"/>
  <c r="R34"/>
  <c r="R33"/>
  <c r="R18"/>
  <c r="J27"/>
  <c r="J25"/>
  <c r="J34"/>
  <c r="J33"/>
  <c r="J18"/>
  <c r="AQ33"/>
  <c r="AQ18"/>
  <c r="AQ34"/>
  <c r="AQ27"/>
  <c r="AQ25"/>
  <c r="AC33"/>
  <c r="AC25"/>
  <c r="AC34"/>
  <c r="AC27"/>
  <c r="AC18"/>
  <c r="Y33"/>
  <c r="Y25"/>
  <c r="Y34"/>
  <c r="Y27"/>
  <c r="Y18"/>
  <c r="U33"/>
  <c r="U25"/>
  <c r="U34"/>
  <c r="U27"/>
  <c r="U18"/>
  <c r="Q33"/>
  <c r="Q25"/>
  <c r="Q34"/>
  <c r="Q27"/>
  <c r="Q18"/>
  <c r="M33"/>
  <c r="M25"/>
  <c r="M34"/>
  <c r="M27"/>
  <c r="M18"/>
  <c r="I33"/>
  <c r="I25"/>
  <c r="I34"/>
  <c r="I27"/>
  <c r="I18"/>
  <c r="E33"/>
  <c r="E25"/>
  <c r="E34"/>
  <c r="E27"/>
  <c r="E18"/>
  <c r="X40"/>
  <c r="AF38"/>
  <c r="AF37"/>
  <c r="Z47"/>
  <c r="Z46"/>
  <c r="AF45"/>
  <c r="X42"/>
  <c r="P40"/>
  <c r="J40"/>
  <c r="J38"/>
  <c r="Z32"/>
  <c r="X31"/>
  <c r="AF26"/>
  <c r="P26"/>
  <c r="D23"/>
  <c r="J22"/>
  <c r="D22"/>
  <c r="Z20"/>
  <c r="Z17"/>
  <c r="P17"/>
  <c r="D17"/>
  <c r="X16"/>
  <c r="J16"/>
  <c r="Z15"/>
  <c r="J15"/>
  <c r="D15"/>
  <c r="X14"/>
  <c r="P14"/>
  <c r="J14"/>
  <c r="Y17"/>
  <c r="Q17"/>
  <c r="Q14"/>
  <c r="AF59" i="35"/>
  <c r="AD59"/>
  <c r="AE59"/>
  <c r="E57" i="22"/>
  <c r="E57" i="25"/>
  <c r="AF40" i="34"/>
  <c r="V38"/>
  <c r="P37"/>
  <c r="F37"/>
  <c r="AD40"/>
  <c r="Z40"/>
  <c r="T40"/>
  <c r="F40"/>
  <c r="P38"/>
  <c r="F38"/>
  <c r="AD37"/>
  <c r="X35"/>
  <c r="X32"/>
  <c r="T30"/>
  <c r="AD23"/>
  <c r="AF22"/>
  <c r="X22"/>
  <c r="P22"/>
  <c r="F22"/>
  <c r="AD19"/>
  <c r="X19"/>
  <c r="J19"/>
  <c r="AF16"/>
  <c r="V16"/>
  <c r="P16"/>
  <c r="AF15"/>
  <c r="X15"/>
  <c r="P15"/>
  <c r="F15"/>
  <c r="C40"/>
  <c r="U41"/>
  <c r="AW40" i="33"/>
  <c r="AW36"/>
  <c r="AE40" i="34"/>
  <c r="AW32" i="33"/>
  <c r="AW23"/>
  <c r="AE38" i="34"/>
  <c r="AW19" i="33"/>
  <c r="AW15"/>
  <c r="AW48"/>
  <c r="AW39"/>
  <c r="AW35"/>
  <c r="AW31"/>
  <c r="AW26"/>
  <c r="L53" i="35"/>
  <c r="AF53"/>
  <c r="AF49" i="34"/>
  <c r="AF61" i="33"/>
  <c r="X49" i="34"/>
  <c r="X61" i="33"/>
  <c r="P49" i="34"/>
  <c r="P61" i="33"/>
  <c r="H49" i="34"/>
  <c r="H61" i="33"/>
  <c r="L45" i="34"/>
  <c r="L53" i="33"/>
  <c r="AF53"/>
  <c r="AF44" i="34"/>
  <c r="D53" i="33"/>
  <c r="D44" i="34"/>
  <c r="C49"/>
  <c r="C61" i="33"/>
  <c r="Z49" i="34"/>
  <c r="Z61" i="33"/>
  <c r="R49" i="34"/>
  <c r="R61" i="33"/>
  <c r="J49" i="34"/>
  <c r="J61" i="33"/>
  <c r="N45" i="34"/>
  <c r="N53" i="33"/>
  <c r="J53"/>
  <c r="J44" i="34"/>
  <c r="AB37"/>
  <c r="AB54" i="33"/>
  <c r="T37" i="34"/>
  <c r="T54" i="33"/>
  <c r="AD30" i="34"/>
  <c r="AD52" i="33"/>
  <c r="Z30" i="34"/>
  <c r="Z52" i="33"/>
  <c r="V30" i="34"/>
  <c r="V52" i="33"/>
  <c r="P30" i="34"/>
  <c r="P52" i="33"/>
  <c r="F30" i="34"/>
  <c r="F52" i="33"/>
  <c r="T52"/>
  <c r="T29" i="34"/>
  <c r="T55" i="33"/>
  <c r="AD54"/>
  <c r="AD21" i="34"/>
  <c r="P54" i="33"/>
  <c r="P21" i="34"/>
  <c r="F54" i="33"/>
  <c r="F21" i="34"/>
  <c r="AB19"/>
  <c r="AB55" i="33"/>
  <c r="T51"/>
  <c r="T16" i="34"/>
  <c r="AD55" i="33"/>
  <c r="AD51"/>
  <c r="AD14" i="34"/>
  <c r="D51" i="33"/>
  <c r="D14" i="34"/>
  <c r="D55" i="33"/>
  <c r="Z55"/>
  <c r="Z13" i="34"/>
  <c r="Z51" i="33"/>
  <c r="P13" i="34"/>
  <c r="P51" i="33"/>
  <c r="P55"/>
  <c r="C30" i="34"/>
  <c r="AQ49"/>
  <c r="AV33" i="33"/>
  <c r="AV27"/>
  <c r="AP49" i="34"/>
  <c r="AL49"/>
  <c r="AH49"/>
  <c r="AO49"/>
  <c r="AK49"/>
  <c r="AG49"/>
  <c r="AV25" i="33"/>
  <c r="AV34"/>
  <c r="AT49"/>
  <c r="AV18"/>
  <c r="AV49"/>
  <c r="AN49" i="34"/>
  <c r="AJ49"/>
  <c r="AM49"/>
  <c r="AI49"/>
  <c r="AC49"/>
  <c r="AC61" i="33"/>
  <c r="Y49" i="34"/>
  <c r="Y61" i="33"/>
  <c r="U49" i="34"/>
  <c r="U61" i="33"/>
  <c r="Q49" i="34"/>
  <c r="Q61" i="33"/>
  <c r="M49" i="34"/>
  <c r="M61" i="33"/>
  <c r="I49" i="34"/>
  <c r="I61" i="33"/>
  <c r="E49" i="34"/>
  <c r="E61" i="33"/>
  <c r="M53"/>
  <c r="M45" i="34"/>
  <c r="C44"/>
  <c r="AF113" i="33"/>
  <c r="AQ53"/>
  <c r="AP44" i="34"/>
  <c r="AN44"/>
  <c r="AL44"/>
  <c r="AJ44"/>
  <c r="AH44"/>
  <c r="AD44"/>
  <c r="Z44"/>
  <c r="X44"/>
  <c r="V44"/>
  <c r="T44"/>
  <c r="R44"/>
  <c r="N44"/>
  <c r="L44"/>
  <c r="F44"/>
  <c r="AQ44"/>
  <c r="AV44" i="33"/>
  <c r="AO44" i="34"/>
  <c r="AM44"/>
  <c r="AK44"/>
  <c r="AI44"/>
  <c r="AG44"/>
  <c r="AA44"/>
  <c r="U44"/>
  <c r="S44"/>
  <c r="O44"/>
  <c r="M44"/>
  <c r="K44"/>
  <c r="I44"/>
  <c r="G44"/>
  <c r="AC53" i="33"/>
  <c r="AC44" i="34"/>
  <c r="W53" i="33"/>
  <c r="W44" i="34"/>
  <c r="E53" i="33"/>
  <c r="E44" i="34"/>
  <c r="C41"/>
  <c r="AP41"/>
  <c r="AL41"/>
  <c r="AH41"/>
  <c r="AD41"/>
  <c r="Z41"/>
  <c r="V41"/>
  <c r="T41"/>
  <c r="P41"/>
  <c r="L41"/>
  <c r="H41"/>
  <c r="D41"/>
  <c r="AV41" i="33"/>
  <c r="AO41" i="34"/>
  <c r="AK41"/>
  <c r="AG41"/>
  <c r="AC41"/>
  <c r="Y41"/>
  <c r="Q41"/>
  <c r="M41"/>
  <c r="I41"/>
  <c r="E41"/>
  <c r="AT41" i="33"/>
  <c r="AN41" i="34"/>
  <c r="AJ41"/>
  <c r="AF41"/>
  <c r="AB41"/>
  <c r="X41"/>
  <c r="R41"/>
  <c r="N41"/>
  <c r="J41"/>
  <c r="F41"/>
  <c r="AQ41"/>
  <c r="AM41"/>
  <c r="AI41"/>
  <c r="AE41"/>
  <c r="AA41"/>
  <c r="W41"/>
  <c r="S41"/>
  <c r="O41"/>
  <c r="K41"/>
  <c r="G41"/>
  <c r="AD113" i="33"/>
  <c r="AN40" i="34"/>
  <c r="AJ40"/>
  <c r="N40"/>
  <c r="AV40" i="33"/>
  <c r="AM40" i="34"/>
  <c r="AI40"/>
  <c r="AA40"/>
  <c r="K40"/>
  <c r="AC113" i="33"/>
  <c r="AT40"/>
  <c r="AP40" i="34"/>
  <c r="AL40"/>
  <c r="AH40"/>
  <c r="H40"/>
  <c r="AQ40"/>
  <c r="AO40"/>
  <c r="AK40"/>
  <c r="AG40"/>
  <c r="AC40"/>
  <c r="U40"/>
  <c r="AQ38"/>
  <c r="AP38"/>
  <c r="AL38"/>
  <c r="AH38"/>
  <c r="N38"/>
  <c r="AB38"/>
  <c r="X38"/>
  <c r="L38"/>
  <c r="AM38"/>
  <c r="AI38"/>
  <c r="AA38"/>
  <c r="K38"/>
  <c r="AV38" i="33"/>
  <c r="AT38"/>
  <c r="AN38" i="34"/>
  <c r="AJ38"/>
  <c r="R38"/>
  <c r="H38"/>
  <c r="Z38"/>
  <c r="T38"/>
  <c r="C38"/>
  <c r="AO38"/>
  <c r="AK38"/>
  <c r="AG38"/>
  <c r="AC38"/>
  <c r="Y38"/>
  <c r="E38"/>
  <c r="AA113" i="33"/>
  <c r="AQ37" i="34"/>
  <c r="AV37" i="33"/>
  <c r="AP37" i="34"/>
  <c r="AL37"/>
  <c r="AH37"/>
  <c r="L37"/>
  <c r="C37"/>
  <c r="R37"/>
  <c r="AO37"/>
  <c r="AK37"/>
  <c r="AG37"/>
  <c r="AC37"/>
  <c r="U37"/>
  <c r="E37"/>
  <c r="AT37" i="33"/>
  <c r="AN37" i="34"/>
  <c r="AJ37"/>
  <c r="X37"/>
  <c r="Z37"/>
  <c r="N37"/>
  <c r="AM37"/>
  <c r="AI37"/>
  <c r="AA37"/>
  <c r="S37"/>
  <c r="K37"/>
  <c r="Z113" i="33"/>
  <c r="AQ35" i="34"/>
  <c r="AV35" i="33"/>
  <c r="AP35" i="34"/>
  <c r="AL35"/>
  <c r="AH35"/>
  <c r="AB35"/>
  <c r="V35"/>
  <c r="R35"/>
  <c r="N35"/>
  <c r="J35"/>
  <c r="F35"/>
  <c r="AO35"/>
  <c r="AK35"/>
  <c r="AG35"/>
  <c r="AC35"/>
  <c r="Y35"/>
  <c r="U35"/>
  <c r="Q35"/>
  <c r="M35"/>
  <c r="I35"/>
  <c r="E35"/>
  <c r="X113" i="33"/>
  <c r="AT35"/>
  <c r="C35" i="34"/>
  <c r="AN35"/>
  <c r="AJ35"/>
  <c r="AF35"/>
  <c r="Z35"/>
  <c r="T35"/>
  <c r="P35"/>
  <c r="L35"/>
  <c r="H35"/>
  <c r="D35"/>
  <c r="AM35"/>
  <c r="AI35"/>
  <c r="AE35"/>
  <c r="AA35"/>
  <c r="W35"/>
  <c r="S35"/>
  <c r="O35"/>
  <c r="K35"/>
  <c r="AQ32"/>
  <c r="AT32" i="33"/>
  <c r="AP32" i="34"/>
  <c r="AL32"/>
  <c r="AH32"/>
  <c r="AD32"/>
  <c r="V32"/>
  <c r="R32"/>
  <c r="N32"/>
  <c r="J32"/>
  <c r="F32"/>
  <c r="AM32"/>
  <c r="AI32"/>
  <c r="AE32"/>
  <c r="AA32"/>
  <c r="W32"/>
  <c r="S32"/>
  <c r="O32"/>
  <c r="K32"/>
  <c r="G32"/>
  <c r="AV32" i="33"/>
  <c r="U113"/>
  <c r="AN32" i="34"/>
  <c r="AJ32"/>
  <c r="AF32"/>
  <c r="AB32"/>
  <c r="T32"/>
  <c r="P32"/>
  <c r="L32"/>
  <c r="H32"/>
  <c r="D32"/>
  <c r="C32"/>
  <c r="AO32"/>
  <c r="AK32"/>
  <c r="AG32"/>
  <c r="AC32"/>
  <c r="Y32"/>
  <c r="U32"/>
  <c r="Q32"/>
  <c r="M32"/>
  <c r="I32"/>
  <c r="E32"/>
  <c r="AQ30"/>
  <c r="AT30" i="33"/>
  <c r="AN30" i="34"/>
  <c r="AJ30"/>
  <c r="R30"/>
  <c r="L30"/>
  <c r="AM30"/>
  <c r="AI30"/>
  <c r="AA30"/>
  <c r="K30"/>
  <c r="S113" i="33"/>
  <c r="AV30"/>
  <c r="AP30" i="34"/>
  <c r="AL30"/>
  <c r="AH30"/>
  <c r="N30"/>
  <c r="J30"/>
  <c r="AO30"/>
  <c r="AK30"/>
  <c r="AG30"/>
  <c r="AC30"/>
  <c r="Y52" i="33"/>
  <c r="Y30" i="34"/>
  <c r="U52" i="33"/>
  <c r="U30" i="34"/>
  <c r="Q52" i="33"/>
  <c r="Q30" i="34"/>
  <c r="M52" i="33"/>
  <c r="M30" i="34"/>
  <c r="G52" i="33"/>
  <c r="G30" i="34"/>
  <c r="AV29" i="33"/>
  <c r="AQ52"/>
  <c r="AT29"/>
  <c r="C29" i="34"/>
  <c r="AP29"/>
  <c r="AN29"/>
  <c r="AL29"/>
  <c r="AJ29"/>
  <c r="AH29"/>
  <c r="AF29"/>
  <c r="AD29"/>
  <c r="AB29"/>
  <c r="Z29"/>
  <c r="X29"/>
  <c r="V29"/>
  <c r="R29"/>
  <c r="P29"/>
  <c r="N29"/>
  <c r="L29"/>
  <c r="H29"/>
  <c r="F29"/>
  <c r="D29"/>
  <c r="AQ29"/>
  <c r="AO29"/>
  <c r="AM29"/>
  <c r="AK29"/>
  <c r="AI29"/>
  <c r="AG29"/>
  <c r="AE29"/>
  <c r="AC29"/>
  <c r="AA29"/>
  <c r="Y29"/>
  <c r="W29"/>
  <c r="U29"/>
  <c r="S29"/>
  <c r="Q29"/>
  <c r="O29"/>
  <c r="M29"/>
  <c r="K29"/>
  <c r="I29"/>
  <c r="G29"/>
  <c r="E29"/>
  <c r="R113" i="33"/>
  <c r="AQ23" i="34"/>
  <c r="AV23" i="33"/>
  <c r="AN23" i="34"/>
  <c r="AJ23"/>
  <c r="AF23"/>
  <c r="Z23"/>
  <c r="V23"/>
  <c r="C23"/>
  <c r="P23"/>
  <c r="L23"/>
  <c r="H23"/>
  <c r="AO23"/>
  <c r="AK23"/>
  <c r="AG23"/>
  <c r="AC23"/>
  <c r="Y23"/>
  <c r="U23"/>
  <c r="Q23"/>
  <c r="I23"/>
  <c r="E23"/>
  <c r="AT23" i="33"/>
  <c r="AP23" i="34"/>
  <c r="AL23"/>
  <c r="AH23"/>
  <c r="AB23"/>
  <c r="X23"/>
  <c r="T23"/>
  <c r="R23"/>
  <c r="N23"/>
  <c r="J23"/>
  <c r="F23"/>
  <c r="AM23"/>
  <c r="AI23"/>
  <c r="AE23"/>
  <c r="AA23"/>
  <c r="W23"/>
  <c r="S23"/>
  <c r="O23"/>
  <c r="K23"/>
  <c r="G23"/>
  <c r="M113" i="33"/>
  <c r="AQ22" i="34"/>
  <c r="AN22"/>
  <c r="AJ22"/>
  <c r="AB22"/>
  <c r="T22"/>
  <c r="L22"/>
  <c r="H22"/>
  <c r="AM22"/>
  <c r="AI22"/>
  <c r="AA22"/>
  <c r="S22"/>
  <c r="K22"/>
  <c r="L113" i="33"/>
  <c r="AT22"/>
  <c r="AV22"/>
  <c r="AP22" i="34"/>
  <c r="AL22"/>
  <c r="AH22"/>
  <c r="Z22"/>
  <c r="R22"/>
  <c r="N22"/>
  <c r="AO22"/>
  <c r="AK22"/>
  <c r="AG22"/>
  <c r="AC22"/>
  <c r="U22"/>
  <c r="AV21" i="33"/>
  <c r="AQ54"/>
  <c r="K113"/>
  <c r="AT21"/>
  <c r="AP21" i="34"/>
  <c r="AN21"/>
  <c r="AL21"/>
  <c r="AJ21"/>
  <c r="AH21"/>
  <c r="AB21"/>
  <c r="X21"/>
  <c r="V21"/>
  <c r="T21"/>
  <c r="R21"/>
  <c r="N21"/>
  <c r="L21"/>
  <c r="H21"/>
  <c r="AQ21"/>
  <c r="AO21"/>
  <c r="AM21"/>
  <c r="AK21"/>
  <c r="AI21"/>
  <c r="AG21"/>
  <c r="AC21"/>
  <c r="AA21"/>
  <c r="U21"/>
  <c r="S21"/>
  <c r="E21"/>
  <c r="Y54" i="33"/>
  <c r="Y21" i="34"/>
  <c r="Q54" i="33"/>
  <c r="Q21" i="34"/>
  <c r="M54" i="33"/>
  <c r="M21" i="34"/>
  <c r="I54" i="33"/>
  <c r="I21" i="34"/>
  <c r="AQ20"/>
  <c r="AN20"/>
  <c r="AJ20"/>
  <c r="AF20"/>
  <c r="AB20"/>
  <c r="X20"/>
  <c r="T20"/>
  <c r="P20"/>
  <c r="L20"/>
  <c r="H20"/>
  <c r="D20"/>
  <c r="AO20"/>
  <c r="AK20"/>
  <c r="AG20"/>
  <c r="AC20"/>
  <c r="Y20"/>
  <c r="U20"/>
  <c r="M20"/>
  <c r="E20"/>
  <c r="AT20" i="33"/>
  <c r="AV20"/>
  <c r="C20" i="34"/>
  <c r="AP20"/>
  <c r="AL20"/>
  <c r="AH20"/>
  <c r="AD20"/>
  <c r="V20"/>
  <c r="R20"/>
  <c r="N20"/>
  <c r="J20"/>
  <c r="F20"/>
  <c r="AM20"/>
  <c r="AI20"/>
  <c r="AE20"/>
  <c r="AA20"/>
  <c r="W20"/>
  <c r="K20"/>
  <c r="J113" i="33"/>
  <c r="AQ19" i="34"/>
  <c r="AV19" i="33"/>
  <c r="AN19" i="34"/>
  <c r="AJ19"/>
  <c r="AF19"/>
  <c r="T19"/>
  <c r="P19"/>
  <c r="L19"/>
  <c r="H19"/>
  <c r="D19"/>
  <c r="AM19"/>
  <c r="AI19"/>
  <c r="W19"/>
  <c r="S19"/>
  <c r="K19"/>
  <c r="G19"/>
  <c r="AT19" i="33"/>
  <c r="I113"/>
  <c r="C19" i="34"/>
  <c r="AP19"/>
  <c r="AL19"/>
  <c r="AH19"/>
  <c r="Z19"/>
  <c r="R19"/>
  <c r="N19"/>
  <c r="F19"/>
  <c r="AO19"/>
  <c r="AK19"/>
  <c r="AG19"/>
  <c r="AC19"/>
  <c r="Y19"/>
  <c r="I19"/>
  <c r="E19"/>
  <c r="AA19"/>
  <c r="AA55" i="33"/>
  <c r="AQ16" i="34"/>
  <c r="C16"/>
  <c r="AN16"/>
  <c r="AJ16"/>
  <c r="AB16"/>
  <c r="L16"/>
  <c r="H16"/>
  <c r="D16"/>
  <c r="AO16"/>
  <c r="AK16"/>
  <c r="AG16"/>
  <c r="AC16"/>
  <c r="I16"/>
  <c r="E16"/>
  <c r="AT16" i="33"/>
  <c r="AV16"/>
  <c r="AP16" i="34"/>
  <c r="AL16"/>
  <c r="AH16"/>
  <c r="AD16"/>
  <c r="Z16"/>
  <c r="R16"/>
  <c r="N16"/>
  <c r="F16"/>
  <c r="AM16"/>
  <c r="AI16"/>
  <c r="AA16"/>
  <c r="S16"/>
  <c r="O16"/>
  <c r="K16"/>
  <c r="F113" i="33"/>
  <c r="AQ15" i="34"/>
  <c r="AV15" i="33"/>
  <c r="E113"/>
  <c r="AN15" i="34"/>
  <c r="AJ15"/>
  <c r="T15"/>
  <c r="L15"/>
  <c r="H15"/>
  <c r="AM15"/>
  <c r="AI15"/>
  <c r="S15"/>
  <c r="K15"/>
  <c r="AT15" i="33"/>
  <c r="C15" i="34"/>
  <c r="AP15"/>
  <c r="AL15"/>
  <c r="AH15"/>
  <c r="R15"/>
  <c r="N15"/>
  <c r="AO15"/>
  <c r="AK15"/>
  <c r="AG15"/>
  <c r="AC15"/>
  <c r="U15"/>
  <c r="I15"/>
  <c r="E15"/>
  <c r="AA51" i="33"/>
  <c r="AA15" i="34"/>
  <c r="AE51" i="33"/>
  <c r="AE13" i="34"/>
  <c r="AE55" i="33"/>
  <c r="W51"/>
  <c r="W13" i="34"/>
  <c r="W55" i="33"/>
  <c r="Q13" i="34"/>
  <c r="Q55" i="33"/>
  <c r="Q51"/>
  <c r="G51"/>
  <c r="G13" i="34"/>
  <c r="G55" i="33"/>
  <c r="AW34"/>
  <c r="AT34"/>
  <c r="AW25"/>
  <c r="AT25"/>
  <c r="AS54"/>
  <c r="AW54" s="1"/>
  <c r="AW21"/>
  <c r="AS51"/>
  <c r="AW51" s="1"/>
  <c r="AS55"/>
  <c r="AW55" s="1"/>
  <c r="AW13"/>
  <c r="AW33"/>
  <c r="AT33"/>
  <c r="AS52"/>
  <c r="AW52" s="1"/>
  <c r="AW29"/>
  <c r="C54" i="35"/>
  <c r="C51"/>
  <c r="AT35"/>
  <c r="X113"/>
  <c r="AT32"/>
  <c r="U113"/>
  <c r="AT26"/>
  <c r="P113"/>
  <c r="AT17"/>
  <c r="G113"/>
  <c r="C52"/>
  <c r="C55"/>
  <c r="AT48"/>
  <c r="AJ113"/>
  <c r="AT47"/>
  <c r="AI113"/>
  <c r="AT46"/>
  <c r="AH113"/>
  <c r="AT45"/>
  <c r="AG113"/>
  <c r="AT41"/>
  <c r="AD113"/>
  <c r="AT40"/>
  <c r="AC113"/>
  <c r="AT30"/>
  <c r="S113"/>
  <c r="E55"/>
  <c r="E52"/>
  <c r="AT22"/>
  <c r="L113"/>
  <c r="K54"/>
  <c r="K51"/>
  <c r="AT19"/>
  <c r="I113"/>
  <c r="AT16"/>
  <c r="F113"/>
  <c r="AT15"/>
  <c r="E113"/>
  <c r="AE55"/>
  <c r="AE51"/>
  <c r="W55"/>
  <c r="W51"/>
  <c r="Q51"/>
  <c r="Q55"/>
  <c r="H52"/>
  <c r="H55"/>
  <c r="V55"/>
  <c r="V51"/>
  <c r="L55"/>
  <c r="L51"/>
  <c r="F55"/>
  <c r="F51"/>
  <c r="AF55"/>
  <c r="AF51"/>
  <c r="X55"/>
  <c r="X51"/>
  <c r="J55"/>
  <c r="J51"/>
  <c r="AE47" i="34"/>
  <c r="Y47"/>
  <c r="Q47"/>
  <c r="M47"/>
  <c r="E47"/>
  <c r="AE46"/>
  <c r="Y46"/>
  <c r="Q46"/>
  <c r="M46"/>
  <c r="E46"/>
  <c r="AE45"/>
  <c r="Y45"/>
  <c r="Q45"/>
  <c r="Y40"/>
  <c r="S40"/>
  <c r="O40"/>
  <c r="I40"/>
  <c r="E40"/>
  <c r="AE39"/>
  <c r="W38"/>
  <c r="S38"/>
  <c r="O38"/>
  <c r="I38"/>
  <c r="Y37"/>
  <c r="Q37"/>
  <c r="M37"/>
  <c r="G37"/>
  <c r="S36"/>
  <c r="W26"/>
  <c r="O26"/>
  <c r="G26"/>
  <c r="O24"/>
  <c r="I24"/>
  <c r="Y22"/>
  <c r="Q22"/>
  <c r="M22"/>
  <c r="G22"/>
  <c r="Q20"/>
  <c r="I20"/>
  <c r="Q19"/>
  <c r="M19"/>
  <c r="M17"/>
  <c r="Y16"/>
  <c r="U16"/>
  <c r="M16"/>
  <c r="W15"/>
  <c r="O15"/>
  <c r="G15"/>
  <c r="M14"/>
  <c r="G14"/>
  <c r="AW45" i="33"/>
  <c r="AE52" i="35"/>
  <c r="S52"/>
  <c r="G52"/>
  <c r="G54"/>
  <c r="O53"/>
  <c r="U52"/>
  <c r="M52"/>
  <c r="O54"/>
  <c r="AA51"/>
  <c r="G51"/>
  <c r="Z53"/>
  <c r="N53"/>
  <c r="AB53"/>
  <c r="J53"/>
  <c r="AF52"/>
  <c r="AB52"/>
  <c r="X52"/>
  <c r="D52"/>
  <c r="J52"/>
  <c r="AF54"/>
  <c r="J54"/>
  <c r="D54"/>
  <c r="AB51"/>
  <c r="AB49" i="34"/>
  <c r="AB61" i="33"/>
  <c r="T49" i="34"/>
  <c r="T61" i="33"/>
  <c r="L49" i="34"/>
  <c r="L61" i="33"/>
  <c r="D49" i="34"/>
  <c r="D61" i="33"/>
  <c r="AB53"/>
  <c r="AB44" i="34"/>
  <c r="R40"/>
  <c r="R52" i="33"/>
  <c r="AD49" i="34"/>
  <c r="AD61" i="33"/>
  <c r="V49" i="34"/>
  <c r="V61" i="33"/>
  <c r="N49" i="34"/>
  <c r="N61" i="33"/>
  <c r="F49" i="34"/>
  <c r="F61" i="33"/>
  <c r="Z45" i="34"/>
  <c r="Z53" i="33"/>
  <c r="P53"/>
  <c r="P44" i="34"/>
  <c r="H53" i="33"/>
  <c r="H44" i="34"/>
  <c r="L40"/>
  <c r="L52" i="33"/>
  <c r="V37" i="34"/>
  <c r="V54" i="33"/>
  <c r="H37" i="34"/>
  <c r="H54" i="33"/>
  <c r="AF30" i="34"/>
  <c r="AF52" i="33"/>
  <c r="AB30" i="34"/>
  <c r="AB52" i="33"/>
  <c r="X30" i="34"/>
  <c r="X52" i="33"/>
  <c r="H30" i="34"/>
  <c r="H52" i="33"/>
  <c r="H55"/>
  <c r="D30" i="34"/>
  <c r="D52" i="33"/>
  <c r="J52"/>
  <c r="J29" i="34"/>
  <c r="AF54" i="33"/>
  <c r="AF21" i="34"/>
  <c r="Z54" i="33"/>
  <c r="Z21" i="34"/>
  <c r="J54" i="33"/>
  <c r="J21" i="34"/>
  <c r="D54" i="33"/>
  <c r="D21" i="34"/>
  <c r="AB51" i="33"/>
  <c r="AB15" i="34"/>
  <c r="V55" i="33"/>
  <c r="V51"/>
  <c r="V14" i="34"/>
  <c r="L51" i="33"/>
  <c r="L14" i="34"/>
  <c r="L55" i="33"/>
  <c r="F55"/>
  <c r="F51"/>
  <c r="F14" i="34"/>
  <c r="AF13"/>
  <c r="AF51" i="33"/>
  <c r="AF55"/>
  <c r="X13" i="34"/>
  <c r="X51" i="33"/>
  <c r="X55"/>
  <c r="J55"/>
  <c r="J13" i="34"/>
  <c r="J51" i="33"/>
  <c r="C21" i="34"/>
  <c r="AE61" i="33"/>
  <c r="AE49" i="34"/>
  <c r="AA49"/>
  <c r="AA61" i="33"/>
  <c r="W49" i="34"/>
  <c r="W61" i="33"/>
  <c r="S49" i="34"/>
  <c r="S61" i="33"/>
  <c r="O49" i="34"/>
  <c r="O61" i="33"/>
  <c r="K49" i="34"/>
  <c r="K61" i="33"/>
  <c r="G49" i="34"/>
  <c r="G61" i="33"/>
  <c r="AQ48" i="34"/>
  <c r="AV48" i="33"/>
  <c r="D48" i="34"/>
  <c r="AN48"/>
  <c r="AJ48"/>
  <c r="AF48"/>
  <c r="AB48"/>
  <c r="X48"/>
  <c r="T48"/>
  <c r="P48"/>
  <c r="L48"/>
  <c r="H48"/>
  <c r="AM48"/>
  <c r="AI48"/>
  <c r="AE48"/>
  <c r="AA48"/>
  <c r="W48"/>
  <c r="S48"/>
  <c r="O48"/>
  <c r="K48"/>
  <c r="AT48" i="33"/>
  <c r="F48" i="34"/>
  <c r="AP48"/>
  <c r="AL48"/>
  <c r="AH48"/>
  <c r="AD48"/>
  <c r="Z48"/>
  <c r="V48"/>
  <c r="R48"/>
  <c r="N48"/>
  <c r="J48"/>
  <c r="C48"/>
  <c r="AO48"/>
  <c r="AK48"/>
  <c r="AG48"/>
  <c r="AC48"/>
  <c r="Y48"/>
  <c r="U48"/>
  <c r="Q48"/>
  <c r="M48"/>
  <c r="I48"/>
  <c r="E48"/>
  <c r="AJ113" i="33"/>
  <c r="AQ47" i="34"/>
  <c r="X47"/>
  <c r="D47"/>
  <c r="C47"/>
  <c r="AN47"/>
  <c r="AJ47"/>
  <c r="AF47"/>
  <c r="T47"/>
  <c r="F47"/>
  <c r="AO47"/>
  <c r="AK47"/>
  <c r="AG47"/>
  <c r="AC47"/>
  <c r="U47"/>
  <c r="I47"/>
  <c r="AV47" i="33"/>
  <c r="AD47" i="34"/>
  <c r="H47"/>
  <c r="AP47"/>
  <c r="AL47"/>
  <c r="AH47"/>
  <c r="V47"/>
  <c r="R47"/>
  <c r="AM47"/>
  <c r="AI47"/>
  <c r="S47"/>
  <c r="K47"/>
  <c r="AI113" i="33"/>
  <c r="X46" i="34"/>
  <c r="D46"/>
  <c r="AN46"/>
  <c r="AJ46"/>
  <c r="AF46"/>
  <c r="T46"/>
  <c r="F46"/>
  <c r="C46"/>
  <c r="AV46" i="33"/>
  <c r="AM46" i="34"/>
  <c r="AI46"/>
  <c r="S46"/>
  <c r="K46"/>
  <c r="AH113" i="33"/>
  <c r="AD46" i="34"/>
  <c r="H46"/>
  <c r="AP46"/>
  <c r="AL46"/>
  <c r="AH46"/>
  <c r="V46"/>
  <c r="R46"/>
  <c r="AQ46"/>
  <c r="AO46"/>
  <c r="AK46"/>
  <c r="AG46"/>
  <c r="AC46"/>
  <c r="U46"/>
  <c r="I46"/>
  <c r="X45"/>
  <c r="AN45"/>
  <c r="AJ45"/>
  <c r="V45"/>
  <c r="R45"/>
  <c r="D45"/>
  <c r="AV45" i="33"/>
  <c r="AO45" i="34"/>
  <c r="AK45"/>
  <c r="AG45"/>
  <c r="AC45"/>
  <c r="U45"/>
  <c r="I45"/>
  <c r="E45"/>
  <c r="AG113" i="33"/>
  <c r="AD45" i="34"/>
  <c r="H45"/>
  <c r="C45"/>
  <c r="AP45"/>
  <c r="AL45"/>
  <c r="AH45"/>
  <c r="T45"/>
  <c r="F45"/>
  <c r="AQ45"/>
  <c r="AM45"/>
  <c r="AI45"/>
  <c r="S45"/>
  <c r="K45"/>
  <c r="AA53" i="33"/>
  <c r="AA45" i="34"/>
  <c r="O53" i="33"/>
  <c r="O45" i="34"/>
  <c r="G53" i="33"/>
  <c r="G45" i="34"/>
  <c r="AE53" i="33"/>
  <c r="AE44" i="34"/>
  <c r="Y53" i="33"/>
  <c r="Y44" i="34"/>
  <c r="Q53" i="33"/>
  <c r="Q44" i="34"/>
  <c r="C42"/>
  <c r="AN42"/>
  <c r="AJ42"/>
  <c r="AF42"/>
  <c r="AB42"/>
  <c r="V42"/>
  <c r="R42"/>
  <c r="N42"/>
  <c r="J42"/>
  <c r="F42"/>
  <c r="AV42" i="33"/>
  <c r="AM42" i="34"/>
  <c r="AI42"/>
  <c r="AE42"/>
  <c r="AA42"/>
  <c r="W42"/>
  <c r="S42"/>
  <c r="O42"/>
  <c r="K42"/>
  <c r="G42"/>
  <c r="AP42"/>
  <c r="AL42"/>
  <c r="AH42"/>
  <c r="AD42"/>
  <c r="Z42"/>
  <c r="T42"/>
  <c r="P42"/>
  <c r="L42"/>
  <c r="H42"/>
  <c r="D42"/>
  <c r="AQ42"/>
  <c r="AO42"/>
  <c r="AK42"/>
  <c r="AG42"/>
  <c r="AC42"/>
  <c r="Y42"/>
  <c r="U42"/>
  <c r="Q42"/>
  <c r="M42"/>
  <c r="I42"/>
  <c r="E42"/>
  <c r="AE113" i="33"/>
  <c r="AQ39" i="34"/>
  <c r="AV39" i="33"/>
  <c r="AB39" i="34"/>
  <c r="X39"/>
  <c r="T39"/>
  <c r="P39"/>
  <c r="L39"/>
  <c r="AN39"/>
  <c r="AJ39"/>
  <c r="AF39"/>
  <c r="F39"/>
  <c r="AO39"/>
  <c r="AK39"/>
  <c r="AG39"/>
  <c r="AC39"/>
  <c r="Y39"/>
  <c r="U39"/>
  <c r="Q39"/>
  <c r="M39"/>
  <c r="E39"/>
  <c r="AB113" i="33"/>
  <c r="AT39"/>
  <c r="Z39" i="34"/>
  <c r="V39"/>
  <c r="R39"/>
  <c r="N39"/>
  <c r="J39"/>
  <c r="C39"/>
  <c r="AP39"/>
  <c r="AL39"/>
  <c r="AH39"/>
  <c r="H39"/>
  <c r="D39"/>
  <c r="AM39"/>
  <c r="AI39"/>
  <c r="AA39"/>
  <c r="W39"/>
  <c r="S39"/>
  <c r="O39"/>
  <c r="K39"/>
  <c r="G39"/>
  <c r="AQ36"/>
  <c r="P36"/>
  <c r="L36"/>
  <c r="AP36"/>
  <c r="AL36"/>
  <c r="AH36"/>
  <c r="AD36"/>
  <c r="Z36"/>
  <c r="V36"/>
  <c r="H36"/>
  <c r="D36"/>
  <c r="C36"/>
  <c r="AM36"/>
  <c r="AI36"/>
  <c r="AE36"/>
  <c r="AA36"/>
  <c r="W36"/>
  <c r="O36"/>
  <c r="K36"/>
  <c r="G36"/>
  <c r="Y113" i="33"/>
  <c r="AV36"/>
  <c r="R36" i="34"/>
  <c r="N36"/>
  <c r="J36"/>
  <c r="AN36"/>
  <c r="AJ36"/>
  <c r="AF36"/>
  <c r="AB36"/>
  <c r="X36"/>
  <c r="T36"/>
  <c r="F36"/>
  <c r="AO36"/>
  <c r="AK36"/>
  <c r="AG36"/>
  <c r="AC36"/>
  <c r="Y36"/>
  <c r="U36"/>
  <c r="Q36"/>
  <c r="M36"/>
  <c r="E36"/>
  <c r="AT36" i="33"/>
  <c r="AQ31" i="34"/>
  <c r="AV31" i="33"/>
  <c r="C31" i="34"/>
  <c r="AP31"/>
  <c r="AL31"/>
  <c r="AH31"/>
  <c r="AD31"/>
  <c r="Z31"/>
  <c r="T31"/>
  <c r="P31"/>
  <c r="L31"/>
  <c r="H31"/>
  <c r="D31"/>
  <c r="AO31"/>
  <c r="AK31"/>
  <c r="AG31"/>
  <c r="AC31"/>
  <c r="Y31"/>
  <c r="U31"/>
  <c r="Q31"/>
  <c r="M31"/>
  <c r="I31"/>
  <c r="E31"/>
  <c r="T113" i="33"/>
  <c r="AT31"/>
  <c r="AN31" i="34"/>
  <c r="AJ31"/>
  <c r="AF31"/>
  <c r="AB31"/>
  <c r="V31"/>
  <c r="R31"/>
  <c r="N31"/>
  <c r="J31"/>
  <c r="F31"/>
  <c r="AM31"/>
  <c r="AI31"/>
  <c r="AE31"/>
  <c r="AA31"/>
  <c r="W31"/>
  <c r="S31"/>
  <c r="O31"/>
  <c r="K31"/>
  <c r="G31"/>
  <c r="AE52" i="33"/>
  <c r="AE30" i="34"/>
  <c r="W52" i="33"/>
  <c r="W30" i="34"/>
  <c r="S52" i="33"/>
  <c r="S30" i="34"/>
  <c r="O52" i="33"/>
  <c r="O30" i="34"/>
  <c r="I52" i="33"/>
  <c r="I30" i="34"/>
  <c r="E52" i="33"/>
  <c r="E55"/>
  <c r="E30" i="34"/>
  <c r="AQ26"/>
  <c r="AT26" i="33"/>
  <c r="C26" i="34"/>
  <c r="AP26"/>
  <c r="AL26"/>
  <c r="AH26"/>
  <c r="Z26"/>
  <c r="V26"/>
  <c r="R26"/>
  <c r="L26"/>
  <c r="AM26"/>
  <c r="AI26"/>
  <c r="S26"/>
  <c r="K26"/>
  <c r="P113" i="33"/>
  <c r="AV26"/>
  <c r="AN26" i="34"/>
  <c r="AJ26"/>
  <c r="AB26"/>
  <c r="X26"/>
  <c r="T26"/>
  <c r="N26"/>
  <c r="H26"/>
  <c r="AO26"/>
  <c r="AK26"/>
  <c r="AG26"/>
  <c r="AC26"/>
  <c r="Y26"/>
  <c r="U26"/>
  <c r="I26"/>
  <c r="E26"/>
  <c r="AQ24"/>
  <c r="AP24"/>
  <c r="AL24"/>
  <c r="AH24"/>
  <c r="AD24"/>
  <c r="Z24"/>
  <c r="T24"/>
  <c r="P24"/>
  <c r="L24"/>
  <c r="D24"/>
  <c r="AM24"/>
  <c r="AI24"/>
  <c r="AA24"/>
  <c r="W24"/>
  <c r="S24"/>
  <c r="K24"/>
  <c r="AT24" i="33"/>
  <c r="AV24"/>
  <c r="C24" i="34"/>
  <c r="AN24"/>
  <c r="AJ24"/>
  <c r="AF24"/>
  <c r="AB24"/>
  <c r="X24"/>
  <c r="R24"/>
  <c r="N24"/>
  <c r="H24"/>
  <c r="AO24"/>
  <c r="AK24"/>
  <c r="AG24"/>
  <c r="AC24"/>
  <c r="Y24"/>
  <c r="U24"/>
  <c r="E24"/>
  <c r="N113" i="33"/>
  <c r="E51"/>
  <c r="E22" i="34"/>
  <c r="AE54" i="33"/>
  <c r="AE21" i="34"/>
  <c r="W54" i="33"/>
  <c r="W21" i="34"/>
  <c r="O54" i="33"/>
  <c r="O21" i="34"/>
  <c r="K54" i="33"/>
  <c r="K51"/>
  <c r="K21" i="34"/>
  <c r="G54" i="33"/>
  <c r="G21" i="34"/>
  <c r="S51" i="33"/>
  <c r="S55"/>
  <c r="S20" i="34"/>
  <c r="AQ17"/>
  <c r="AV17" i="33"/>
  <c r="C17" i="34"/>
  <c r="AN17"/>
  <c r="AJ17"/>
  <c r="AF17"/>
  <c r="AB17"/>
  <c r="T17"/>
  <c r="L17"/>
  <c r="H17"/>
  <c r="AM17"/>
  <c r="AI17"/>
  <c r="S17"/>
  <c r="K17"/>
  <c r="G113" i="33"/>
  <c r="AT17"/>
  <c r="AP17" i="34"/>
  <c r="AL17"/>
  <c r="AH17"/>
  <c r="AD17"/>
  <c r="V17"/>
  <c r="R17"/>
  <c r="N17"/>
  <c r="F17"/>
  <c r="AO17"/>
  <c r="AK17"/>
  <c r="AG17"/>
  <c r="AC17"/>
  <c r="U17"/>
  <c r="I17"/>
  <c r="E17"/>
  <c r="AQ14"/>
  <c r="AN14"/>
  <c r="AJ14"/>
  <c r="AB14"/>
  <c r="T14"/>
  <c r="H14"/>
  <c r="AO14"/>
  <c r="AK14"/>
  <c r="AG14"/>
  <c r="AC14"/>
  <c r="E14"/>
  <c r="D113" i="33"/>
  <c r="AT14"/>
  <c r="AV14"/>
  <c r="C14" i="34"/>
  <c r="AP14"/>
  <c r="AL14"/>
  <c r="AH14"/>
  <c r="R14"/>
  <c r="N14"/>
  <c r="AM14"/>
  <c r="AI14"/>
  <c r="AA14"/>
  <c r="S14"/>
  <c r="K14"/>
  <c r="O51" i="33"/>
  <c r="O55"/>
  <c r="O14" i="34"/>
  <c r="I55" i="33"/>
  <c r="I14" i="34"/>
  <c r="I51" i="33"/>
  <c r="C13" i="34"/>
  <c r="AN13"/>
  <c r="AJ13"/>
  <c r="AB13"/>
  <c r="T13"/>
  <c r="L13"/>
  <c r="H13"/>
  <c r="D13"/>
  <c r="AV13" i="33"/>
  <c r="C113"/>
  <c r="AO13" i="34"/>
  <c r="AK13"/>
  <c r="AG13"/>
  <c r="AC13"/>
  <c r="I13"/>
  <c r="E13"/>
  <c r="AT13" i="33"/>
  <c r="AP13" i="34"/>
  <c r="AL13"/>
  <c r="AH13"/>
  <c r="AD13"/>
  <c r="V13"/>
  <c r="R13"/>
  <c r="N13"/>
  <c r="F13"/>
  <c r="AQ13"/>
  <c r="AQ51" i="33"/>
  <c r="AQ55"/>
  <c r="AM13" i="34"/>
  <c r="AI13"/>
  <c r="AA13"/>
  <c r="S13"/>
  <c r="O13"/>
  <c r="K13"/>
  <c r="Y13"/>
  <c r="Y55" i="33"/>
  <c r="Y51"/>
  <c r="U13" i="34"/>
  <c r="U55" i="33"/>
  <c r="U51"/>
  <c r="M13" i="34"/>
  <c r="M55" i="33"/>
  <c r="M51"/>
  <c r="AW27"/>
  <c r="AT27"/>
  <c r="AW44"/>
  <c r="AS53"/>
  <c r="AW53" s="1"/>
  <c r="AW18"/>
  <c r="AT18"/>
  <c r="AT44" i="35"/>
  <c r="AQ53"/>
  <c r="AT53" s="1"/>
  <c r="AF113"/>
  <c r="AT42"/>
  <c r="AE113"/>
  <c r="AT39"/>
  <c r="AB113"/>
  <c r="AT37"/>
  <c r="Z113"/>
  <c r="AT36"/>
  <c r="Y113"/>
  <c r="AT31"/>
  <c r="T113"/>
  <c r="AT29"/>
  <c r="R113"/>
  <c r="AQ52"/>
  <c r="AT24"/>
  <c r="N113"/>
  <c r="AT20"/>
  <c r="J113"/>
  <c r="AT38"/>
  <c r="AA113"/>
  <c r="AT23"/>
  <c r="M113"/>
  <c r="AT21"/>
  <c r="K113"/>
  <c r="AQ54"/>
  <c r="AT54" s="1"/>
  <c r="S55"/>
  <c r="S51"/>
  <c r="AT14"/>
  <c r="D113"/>
  <c r="O55"/>
  <c r="O51"/>
  <c r="I51"/>
  <c r="I55"/>
  <c r="AT13"/>
  <c r="AQ55"/>
  <c r="C113"/>
  <c r="AQ51"/>
  <c r="Y55"/>
  <c r="Y51"/>
  <c r="U51"/>
  <c r="U55"/>
  <c r="M51"/>
  <c r="M55"/>
  <c r="AS55"/>
  <c r="AS51"/>
  <c r="T52"/>
  <c r="T55"/>
  <c r="AD55"/>
  <c r="AD51"/>
  <c r="D55"/>
  <c r="D51"/>
  <c r="Z55"/>
  <c r="Z51"/>
  <c r="P55"/>
  <c r="P51"/>
  <c r="AA47" i="34"/>
  <c r="W47"/>
  <c r="O47"/>
  <c r="G47"/>
  <c r="AA46"/>
  <c r="W46"/>
  <c r="O46"/>
  <c r="G46"/>
  <c r="W45"/>
  <c r="W40"/>
  <c r="Q40"/>
  <c r="M40"/>
  <c r="G40"/>
  <c r="I39"/>
  <c r="U38"/>
  <c r="Q38"/>
  <c r="M38"/>
  <c r="G38"/>
  <c r="AE37"/>
  <c r="W37"/>
  <c r="O37"/>
  <c r="I37"/>
  <c r="I36"/>
  <c r="G35"/>
  <c r="AA26"/>
  <c r="Q26"/>
  <c r="M26"/>
  <c r="Q24"/>
  <c r="M24"/>
  <c r="G24"/>
  <c r="M23"/>
  <c r="AE22"/>
  <c r="W22"/>
  <c r="O22"/>
  <c r="I22"/>
  <c r="O20"/>
  <c r="G20"/>
  <c r="AE19"/>
  <c r="U19"/>
  <c r="O19"/>
  <c r="AA17"/>
  <c r="W17"/>
  <c r="O17"/>
  <c r="G17"/>
  <c r="AE16"/>
  <c r="W16"/>
  <c r="Q16"/>
  <c r="G16"/>
  <c r="AE15"/>
  <c r="Y15"/>
  <c r="Q15"/>
  <c r="M15"/>
  <c r="Y14"/>
  <c r="U14"/>
  <c r="AW22" i="33"/>
  <c r="AW14"/>
  <c r="AW47"/>
  <c r="W53" i="35"/>
  <c r="G55"/>
  <c r="W52"/>
  <c r="Q52"/>
  <c r="AA53"/>
  <c r="AE53"/>
  <c r="E53"/>
  <c r="Y52"/>
  <c r="O52"/>
  <c r="I52"/>
  <c r="M54"/>
  <c r="AS52"/>
  <c r="P53"/>
  <c r="AD52"/>
  <c r="Z52"/>
  <c r="V52"/>
  <c r="P52"/>
  <c r="F52"/>
  <c r="AD54"/>
  <c r="P54"/>
  <c r="F54"/>
  <c r="AB55"/>
  <c r="AW42" i="24"/>
  <c r="AW34"/>
  <c r="AW30"/>
  <c r="AW26"/>
  <c r="AW22"/>
  <c r="AW18"/>
  <c r="AW14"/>
  <c r="C69" i="23"/>
  <c r="D57"/>
  <c r="C57"/>
  <c r="O57"/>
  <c r="S57"/>
  <c r="W57"/>
  <c r="AA57"/>
  <c r="P57"/>
  <c r="R57"/>
  <c r="T57"/>
  <c r="V57"/>
  <c r="X57"/>
  <c r="Z57"/>
  <c r="AB57"/>
  <c r="Q57"/>
  <c r="U57"/>
  <c r="Y57"/>
  <c r="AC57"/>
  <c r="D57" i="22"/>
  <c r="C57"/>
  <c r="C69"/>
  <c r="P57"/>
  <c r="R57"/>
  <c r="T57"/>
  <c r="V57"/>
  <c r="X57"/>
  <c r="Z57"/>
  <c r="AB57"/>
  <c r="O57"/>
  <c r="Q57"/>
  <c r="S57"/>
  <c r="U57"/>
  <c r="W57"/>
  <c r="Y57"/>
  <c r="AA57"/>
  <c r="AC57"/>
  <c r="C71" i="35"/>
  <c r="D59"/>
  <c r="P59"/>
  <c r="R59"/>
  <c r="T59"/>
  <c r="V59"/>
  <c r="X59"/>
  <c r="Z59"/>
  <c r="AB59"/>
  <c r="Q59"/>
  <c r="U59"/>
  <c r="Y59"/>
  <c r="AC59"/>
  <c r="O59"/>
  <c r="S59"/>
  <c r="W59"/>
  <c r="AA59"/>
  <c r="G57" i="21"/>
  <c r="G57" i="25"/>
  <c r="G48" i="27"/>
  <c r="G57" i="23"/>
  <c r="G59" i="35"/>
  <c r="I57" i="21"/>
  <c r="I57" i="25"/>
  <c r="I48" i="27"/>
  <c r="I57" i="23"/>
  <c r="I59" i="35"/>
  <c r="K57" i="21"/>
  <c r="K57" i="25"/>
  <c r="K48" i="27"/>
  <c r="K57" i="23"/>
  <c r="K59" i="35"/>
  <c r="M57" i="21"/>
  <c r="M57" i="25"/>
  <c r="M48" i="27"/>
  <c r="M57" i="23"/>
  <c r="M59" i="35"/>
  <c r="F57" i="23"/>
  <c r="F57" i="22"/>
  <c r="F59" i="35"/>
  <c r="H57" i="23"/>
  <c r="H57" i="22"/>
  <c r="H59" i="35"/>
  <c r="J57" i="23"/>
  <c r="J57" i="22"/>
  <c r="J59" i="35"/>
  <c r="L57" i="23"/>
  <c r="L57" i="22"/>
  <c r="L59" i="35"/>
  <c r="N57" i="23"/>
  <c r="N57" i="22"/>
  <c r="N59" i="35"/>
  <c r="D57" i="21"/>
  <c r="C57"/>
  <c r="Q57"/>
  <c r="U57"/>
  <c r="Y57"/>
  <c r="AC57"/>
  <c r="T57"/>
  <c r="X57"/>
  <c r="AB57"/>
  <c r="P57"/>
  <c r="O57"/>
  <c r="S57"/>
  <c r="W57"/>
  <c r="AA57"/>
  <c r="R57"/>
  <c r="V57"/>
  <c r="Z57"/>
  <c r="D57" i="25"/>
  <c r="C69"/>
  <c r="C57"/>
  <c r="O57"/>
  <c r="S57"/>
  <c r="W57"/>
  <c r="AA57"/>
  <c r="P57"/>
  <c r="R57"/>
  <c r="V57"/>
  <c r="Z57"/>
  <c r="Q57"/>
  <c r="U57"/>
  <c r="Y57"/>
  <c r="AC57"/>
  <c r="T57"/>
  <c r="X57"/>
  <c r="AB57"/>
  <c r="C48" i="27"/>
  <c r="D48"/>
  <c r="P48"/>
  <c r="Q48"/>
  <c r="U48"/>
  <c r="Y48"/>
  <c r="AC48"/>
  <c r="T48"/>
  <c r="X48"/>
  <c r="AB48"/>
  <c r="O48"/>
  <c r="S48"/>
  <c r="W48"/>
  <c r="AA48"/>
  <c r="R48"/>
  <c r="V48"/>
  <c r="Z48"/>
  <c r="D74" i="32"/>
  <c r="C86"/>
  <c r="G86" s="1"/>
  <c r="C74"/>
  <c r="R74"/>
  <c r="V74"/>
  <c r="Z74"/>
  <c r="P74"/>
  <c r="T74"/>
  <c r="X74"/>
  <c r="AB74"/>
  <c r="O74"/>
  <c r="Q74"/>
  <c r="S74"/>
  <c r="U74"/>
  <c r="W74"/>
  <c r="Y74"/>
  <c r="AA74"/>
  <c r="AC74"/>
  <c r="G57" i="22"/>
  <c r="G74" i="32"/>
  <c r="I57" i="22"/>
  <c r="I74" i="32"/>
  <c r="K57" i="22"/>
  <c r="K74" i="32"/>
  <c r="M57" i="22"/>
  <c r="M74" i="32"/>
  <c r="F57" i="21"/>
  <c r="F57" i="25"/>
  <c r="F48" i="27"/>
  <c r="F74" i="32"/>
  <c r="H57" i="21"/>
  <c r="H57" i="25"/>
  <c r="H48" i="27"/>
  <c r="H74" i="32"/>
  <c r="J57" i="21"/>
  <c r="J57" i="25"/>
  <c r="J48" i="27"/>
  <c r="J74" i="32"/>
  <c r="L57" i="21"/>
  <c r="L57" i="25"/>
  <c r="L48" i="27"/>
  <c r="L74" i="32"/>
  <c r="N57" i="21"/>
  <c r="N57" i="25"/>
  <c r="N48" i="27"/>
  <c r="N74" i="32"/>
  <c r="G79" i="6"/>
  <c r="H76" i="7"/>
  <c r="C86" s="1"/>
  <c r="G86" s="1"/>
  <c r="C94" i="29"/>
  <c r="G94" s="1"/>
  <c r="C69"/>
  <c r="D58" i="30"/>
  <c r="AB58"/>
  <c r="C83"/>
  <c r="G83" s="1"/>
  <c r="C58"/>
  <c r="AC69" i="29"/>
  <c r="U69"/>
  <c r="M69"/>
  <c r="E69"/>
  <c r="W69"/>
  <c r="O69"/>
  <c r="G69"/>
  <c r="X58" i="30"/>
  <c r="T58"/>
  <c r="P58"/>
  <c r="L58"/>
  <c r="H58"/>
  <c r="Z69" i="29"/>
  <c r="V69"/>
  <c r="R69"/>
  <c r="N69"/>
  <c r="J69"/>
  <c r="F69"/>
  <c r="AC58" i="30"/>
  <c r="Y58"/>
  <c r="U58"/>
  <c r="Q58"/>
  <c r="M58"/>
  <c r="I58"/>
  <c r="E58"/>
  <c r="Y77" i="31"/>
  <c r="Q77"/>
  <c r="I77"/>
  <c r="T77"/>
  <c r="D77"/>
  <c r="Y69" i="29"/>
  <c r="Q69"/>
  <c r="I69"/>
  <c r="AA69"/>
  <c r="S69"/>
  <c r="K69"/>
  <c r="Z58" i="30"/>
  <c r="V58"/>
  <c r="R58"/>
  <c r="N58"/>
  <c r="J58"/>
  <c r="F58"/>
  <c r="AB69" i="29"/>
  <c r="X69"/>
  <c r="T69"/>
  <c r="P69"/>
  <c r="L69"/>
  <c r="H69"/>
  <c r="D69"/>
  <c r="AA58" i="30"/>
  <c r="W58"/>
  <c r="S58"/>
  <c r="O58"/>
  <c r="K58"/>
  <c r="G58"/>
  <c r="W77" i="31"/>
  <c r="O77"/>
  <c r="G77"/>
  <c r="V77"/>
  <c r="N77"/>
  <c r="F77"/>
  <c r="K49" i="24"/>
  <c r="S49"/>
  <c r="AA49"/>
  <c r="M52"/>
  <c r="U52"/>
  <c r="AC52"/>
  <c r="G49"/>
  <c r="O49"/>
  <c r="W49"/>
  <c r="I52"/>
  <c r="Q52"/>
  <c r="Y52"/>
  <c r="C50"/>
  <c r="F49"/>
  <c r="N49"/>
  <c r="V49"/>
  <c r="J50"/>
  <c r="R50"/>
  <c r="Z50"/>
  <c r="F51"/>
  <c r="N51"/>
  <c r="V51"/>
  <c r="H52"/>
  <c r="P52"/>
  <c r="X52"/>
  <c r="G53"/>
  <c r="O53"/>
  <c r="W53"/>
  <c r="F53"/>
  <c r="N53"/>
  <c r="V53"/>
  <c r="X48" i="20"/>
  <c r="T48"/>
  <c r="H48"/>
  <c r="C51" i="24"/>
  <c r="K51"/>
  <c r="S51"/>
  <c r="AA51"/>
  <c r="E52"/>
  <c r="J49"/>
  <c r="R49"/>
  <c r="Z49"/>
  <c r="F50"/>
  <c r="N50"/>
  <c r="V50"/>
  <c r="J51"/>
  <c r="R51"/>
  <c r="Z51"/>
  <c r="D52"/>
  <c r="L52"/>
  <c r="T52"/>
  <c r="AB52"/>
  <c r="K53"/>
  <c r="S53"/>
  <c r="AA53"/>
  <c r="J53"/>
  <c r="R53"/>
  <c r="Z53"/>
  <c r="AH109" i="8"/>
  <c r="AW43" i="24"/>
  <c r="AT43" i="20"/>
  <c r="AH111"/>
  <c r="AT41"/>
  <c r="AF111"/>
  <c r="AT39"/>
  <c r="AD111"/>
  <c r="AT26" i="24"/>
  <c r="AV26"/>
  <c r="AT33"/>
  <c r="AV33"/>
  <c r="AQ47"/>
  <c r="AT17"/>
  <c r="AV17"/>
  <c r="AQ49"/>
  <c r="AT20"/>
  <c r="AV20"/>
  <c r="AT18"/>
  <c r="AV18"/>
  <c r="AT27"/>
  <c r="AQ52"/>
  <c r="AV27"/>
  <c r="AT36"/>
  <c r="AV36"/>
  <c r="AQ53"/>
  <c r="AT38"/>
  <c r="AV38"/>
  <c r="AT37"/>
  <c r="AV37"/>
  <c r="AT21"/>
  <c r="AV21"/>
  <c r="AT24"/>
  <c r="AQ51"/>
  <c r="AV24"/>
  <c r="AQ46"/>
  <c r="AT12"/>
  <c r="AV12"/>
  <c r="AT39"/>
  <c r="AV39"/>
  <c r="AT23"/>
  <c r="AV23"/>
  <c r="AT32"/>
  <c r="AV32"/>
  <c r="AT43"/>
  <c r="AV43"/>
  <c r="G46"/>
  <c r="G47"/>
  <c r="O46"/>
  <c r="O47"/>
  <c r="W46"/>
  <c r="W47"/>
  <c r="J47"/>
  <c r="J46"/>
  <c r="R47"/>
  <c r="R46"/>
  <c r="Z47"/>
  <c r="Z46"/>
  <c r="C47"/>
  <c r="C46"/>
  <c r="I46"/>
  <c r="I47"/>
  <c r="Q46"/>
  <c r="Q47"/>
  <c r="Y46"/>
  <c r="Y47"/>
  <c r="D47"/>
  <c r="D46"/>
  <c r="L47"/>
  <c r="L46"/>
  <c r="T47"/>
  <c r="T46"/>
  <c r="AB47"/>
  <c r="AB46"/>
  <c r="AW38"/>
  <c r="AS53"/>
  <c r="AW53" s="1"/>
  <c r="AS52"/>
  <c r="AW27"/>
  <c r="AS50"/>
  <c r="AW23"/>
  <c r="AS48"/>
  <c r="AW48" s="1"/>
  <c r="AW15"/>
  <c r="AF109" i="8"/>
  <c r="AD109"/>
  <c r="G51" i="24"/>
  <c r="O51"/>
  <c r="W51"/>
  <c r="C49"/>
  <c r="C52"/>
  <c r="E48"/>
  <c r="M48"/>
  <c r="U48"/>
  <c r="AC48"/>
  <c r="I49"/>
  <c r="Q49"/>
  <c r="Y49"/>
  <c r="E50"/>
  <c r="M50"/>
  <c r="U50"/>
  <c r="AC50"/>
  <c r="I51"/>
  <c r="Q51"/>
  <c r="Y51"/>
  <c r="K52"/>
  <c r="S52"/>
  <c r="AA52"/>
  <c r="H48"/>
  <c r="P48"/>
  <c r="X48"/>
  <c r="D49"/>
  <c r="L49"/>
  <c r="T49"/>
  <c r="AB49"/>
  <c r="H50"/>
  <c r="P50"/>
  <c r="X50"/>
  <c r="D51"/>
  <c r="L51"/>
  <c r="T51"/>
  <c r="AB51"/>
  <c r="F52"/>
  <c r="N52"/>
  <c r="V52"/>
  <c r="E53"/>
  <c r="M53"/>
  <c r="U53"/>
  <c r="AC53"/>
  <c r="D53"/>
  <c r="L53"/>
  <c r="T53"/>
  <c r="AB53"/>
  <c r="AW39"/>
  <c r="AW35"/>
  <c r="AW31"/>
  <c r="AW19"/>
  <c r="AT42" i="20"/>
  <c r="AG111"/>
  <c r="AV44" i="24"/>
  <c r="AT44"/>
  <c r="AT30"/>
  <c r="AV30"/>
  <c r="AT25"/>
  <c r="AV25"/>
  <c r="AT34"/>
  <c r="AV34"/>
  <c r="AT41"/>
  <c r="AV41"/>
  <c r="AT35"/>
  <c r="AV35"/>
  <c r="AT19"/>
  <c r="AV19"/>
  <c r="AT22"/>
  <c r="AQ50"/>
  <c r="AV22"/>
  <c r="AT42"/>
  <c r="AV42"/>
  <c r="AT16"/>
  <c r="AV16"/>
  <c r="AT29"/>
  <c r="AV29"/>
  <c r="AT13"/>
  <c r="AV13"/>
  <c r="AT40"/>
  <c r="AV40"/>
  <c r="AT28"/>
  <c r="AV28"/>
  <c r="AT31"/>
  <c r="AV31"/>
  <c r="AT15"/>
  <c r="AV15"/>
  <c r="AT14"/>
  <c r="AQ48"/>
  <c r="AV14"/>
  <c r="K46"/>
  <c r="K47"/>
  <c r="S46"/>
  <c r="S47"/>
  <c r="AA46"/>
  <c r="AA47"/>
  <c r="F47"/>
  <c r="F46"/>
  <c r="N47"/>
  <c r="N46"/>
  <c r="V47"/>
  <c r="V46"/>
  <c r="E46"/>
  <c r="E47"/>
  <c r="M46"/>
  <c r="M47"/>
  <c r="U46"/>
  <c r="U47"/>
  <c r="AC46"/>
  <c r="AC47"/>
  <c r="H47"/>
  <c r="H46"/>
  <c r="P47"/>
  <c r="P46"/>
  <c r="X47"/>
  <c r="X46"/>
  <c r="AW24"/>
  <c r="AS51"/>
  <c r="AW20"/>
  <c r="AS49"/>
  <c r="AS46"/>
  <c r="AS47"/>
  <c r="AW47" s="1"/>
  <c r="AW12"/>
  <c r="AG109" i="8"/>
  <c r="C53" i="24"/>
  <c r="I48"/>
  <c r="Q48"/>
  <c r="Y48"/>
  <c r="E49"/>
  <c r="M49"/>
  <c r="U49"/>
  <c r="AC49"/>
  <c r="I50"/>
  <c r="Q50"/>
  <c r="Y50"/>
  <c r="E51"/>
  <c r="M51"/>
  <c r="U51"/>
  <c r="AC51"/>
  <c r="G52"/>
  <c r="O52"/>
  <c r="W52"/>
  <c r="D48"/>
  <c r="L48"/>
  <c r="T48"/>
  <c r="AB48"/>
  <c r="H49"/>
  <c r="P49"/>
  <c r="X49"/>
  <c r="D50"/>
  <c r="L50"/>
  <c r="T50"/>
  <c r="AB50"/>
  <c r="H51"/>
  <c r="P51"/>
  <c r="X51"/>
  <c r="J52"/>
  <c r="R52"/>
  <c r="Z52"/>
  <c r="I53"/>
  <c r="Q53"/>
  <c r="Y53"/>
  <c r="H53"/>
  <c r="P53"/>
  <c r="X53"/>
  <c r="AW40"/>
  <c r="AW36"/>
  <c r="AW32"/>
  <c r="AW28"/>
  <c r="AW16"/>
  <c r="AW41"/>
  <c r="AW37"/>
  <c r="AW33"/>
  <c r="AW29"/>
  <c r="AW25"/>
  <c r="AW21"/>
  <c r="AW17"/>
  <c r="AW13"/>
  <c r="W52" i="20"/>
  <c r="AA48"/>
  <c r="E48"/>
  <c r="C69"/>
  <c r="G69" s="1"/>
  <c r="C57"/>
  <c r="AT38"/>
  <c r="AQ53"/>
  <c r="AT37"/>
  <c r="AT36"/>
  <c r="AT34"/>
  <c r="AT33"/>
  <c r="AT31"/>
  <c r="AQ52"/>
  <c r="AT27"/>
  <c r="AT25"/>
  <c r="AT24"/>
  <c r="AQ51"/>
  <c r="AQ50"/>
  <c r="AT22"/>
  <c r="AT21"/>
  <c r="AT19"/>
  <c r="AT17"/>
  <c r="AT16"/>
  <c r="AT15"/>
  <c r="AQ48"/>
  <c r="AT14"/>
  <c r="AC46"/>
  <c r="AC47"/>
  <c r="Y46"/>
  <c r="Y47"/>
  <c r="Q46"/>
  <c r="Q47"/>
  <c r="I46"/>
  <c r="I47"/>
  <c r="AS46"/>
  <c r="AS47"/>
  <c r="X47"/>
  <c r="X46"/>
  <c r="T47"/>
  <c r="T46"/>
  <c r="P47"/>
  <c r="P46"/>
  <c r="H47"/>
  <c r="H46"/>
  <c r="D47"/>
  <c r="D46"/>
  <c r="C51"/>
  <c r="AA57"/>
  <c r="W57"/>
  <c r="S57"/>
  <c r="O57"/>
  <c r="K57"/>
  <c r="G57"/>
  <c r="S53"/>
  <c r="K53"/>
  <c r="O52"/>
  <c r="E52"/>
  <c r="W51"/>
  <c r="O51"/>
  <c r="W50"/>
  <c r="AC49"/>
  <c r="Q49"/>
  <c r="I49"/>
  <c r="O48"/>
  <c r="C52"/>
  <c r="AB57"/>
  <c r="X57"/>
  <c r="T57"/>
  <c r="P57"/>
  <c r="L57"/>
  <c r="H57"/>
  <c r="D57"/>
  <c r="L53"/>
  <c r="H52"/>
  <c r="Z52"/>
  <c r="V52"/>
  <c r="J52"/>
  <c r="Z51"/>
  <c r="V51"/>
  <c r="J51"/>
  <c r="D51"/>
  <c r="V50"/>
  <c r="Z49"/>
  <c r="V49"/>
  <c r="H49"/>
  <c r="Z48"/>
  <c r="V48"/>
  <c r="J48"/>
  <c r="AS53"/>
  <c r="AS50"/>
  <c r="AS48"/>
  <c r="AT35"/>
  <c r="AT32"/>
  <c r="AT30"/>
  <c r="AT29"/>
  <c r="AT28"/>
  <c r="AT26"/>
  <c r="AT23"/>
  <c r="AT20"/>
  <c r="AQ49"/>
  <c r="AT18"/>
  <c r="AT13"/>
  <c r="AQ46"/>
  <c r="AT12"/>
  <c r="AQ47"/>
  <c r="AA46"/>
  <c r="AA47"/>
  <c r="W46"/>
  <c r="W47"/>
  <c r="O46"/>
  <c r="O47"/>
  <c r="E46"/>
  <c r="E47"/>
  <c r="C46"/>
  <c r="C47"/>
  <c r="AB48"/>
  <c r="AB46"/>
  <c r="Z47"/>
  <c r="Z46"/>
  <c r="V47"/>
  <c r="V46"/>
  <c r="R47"/>
  <c r="R46"/>
  <c r="J47"/>
  <c r="J46"/>
  <c r="F47"/>
  <c r="F46"/>
  <c r="AC57"/>
  <c r="Y57"/>
  <c r="U57"/>
  <c r="Q57"/>
  <c r="M57"/>
  <c r="I57"/>
  <c r="E57"/>
  <c r="U53"/>
  <c r="M53"/>
  <c r="G53"/>
  <c r="AA52"/>
  <c r="Q52"/>
  <c r="I52"/>
  <c r="AA51"/>
  <c r="Q51"/>
  <c r="I51"/>
  <c r="Q50"/>
  <c r="AA49"/>
  <c r="O49"/>
  <c r="E49"/>
  <c r="Y48"/>
  <c r="Q48"/>
  <c r="AS52"/>
  <c r="Z57"/>
  <c r="V57"/>
  <c r="R57"/>
  <c r="N57"/>
  <c r="J57"/>
  <c r="F57"/>
  <c r="X52"/>
  <c r="T52"/>
  <c r="D52"/>
  <c r="X51"/>
  <c r="T51"/>
  <c r="H51"/>
  <c r="X50"/>
  <c r="T50"/>
  <c r="X49"/>
  <c r="T49"/>
  <c r="D49"/>
  <c r="AS51"/>
  <c r="AS49"/>
  <c r="C25" i="9"/>
  <c r="C30"/>
  <c r="AB43"/>
  <c r="X43"/>
  <c r="T43"/>
  <c r="H43"/>
  <c r="D43"/>
  <c r="L39"/>
  <c r="D37"/>
  <c r="C40"/>
  <c r="N43"/>
  <c r="V41"/>
  <c r="X37"/>
  <c r="J37"/>
  <c r="X36"/>
  <c r="T36"/>
  <c r="J36"/>
  <c r="X34"/>
  <c r="T34"/>
  <c r="H34"/>
  <c r="D34"/>
  <c r="Z33"/>
  <c r="T33"/>
  <c r="Z31"/>
  <c r="V31"/>
  <c r="D31"/>
  <c r="Z25"/>
  <c r="V25"/>
  <c r="J25"/>
  <c r="D25"/>
  <c r="Z21"/>
  <c r="V21"/>
  <c r="D21"/>
  <c r="Z19"/>
  <c r="V19"/>
  <c r="J19"/>
  <c r="F19"/>
  <c r="Z17"/>
  <c r="V17"/>
  <c r="J17"/>
  <c r="F17"/>
  <c r="Z16"/>
  <c r="V16"/>
  <c r="J16"/>
  <c r="F16"/>
  <c r="Z15"/>
  <c r="V15"/>
  <c r="J15"/>
  <c r="C16"/>
  <c r="F42"/>
  <c r="X35"/>
  <c r="T35"/>
  <c r="Z32"/>
  <c r="V32"/>
  <c r="J32"/>
  <c r="D32"/>
  <c r="Z30"/>
  <c r="V30"/>
  <c r="J30"/>
  <c r="D30"/>
  <c r="X29"/>
  <c r="T29"/>
  <c r="Z28"/>
  <c r="V28"/>
  <c r="Z26"/>
  <c r="V26"/>
  <c r="J26"/>
  <c r="D26"/>
  <c r="V23"/>
  <c r="X18"/>
  <c r="T18"/>
  <c r="H18"/>
  <c r="D18"/>
  <c r="Z13"/>
  <c r="V13"/>
  <c r="J13"/>
  <c r="D13"/>
  <c r="C26"/>
  <c r="C18"/>
  <c r="G60" i="5"/>
  <c r="I60"/>
  <c r="L60"/>
  <c r="H60"/>
  <c r="D60"/>
  <c r="K60"/>
  <c r="M60"/>
  <c r="E60"/>
  <c r="N60"/>
  <c r="J60"/>
  <c r="F60"/>
  <c r="AW43" i="8"/>
  <c r="AW35"/>
  <c r="AW42"/>
  <c r="AW34"/>
  <c r="AW30"/>
  <c r="AW26"/>
  <c r="AW18"/>
  <c r="AW41"/>
  <c r="AW33"/>
  <c r="AW29"/>
  <c r="AW25"/>
  <c r="AW21"/>
  <c r="AW17"/>
  <c r="AW13"/>
  <c r="C43" i="9"/>
  <c r="C19"/>
  <c r="C15"/>
  <c r="Z43"/>
  <c r="V43"/>
  <c r="P43"/>
  <c r="J43"/>
  <c r="F43"/>
  <c r="T41"/>
  <c r="T37"/>
  <c r="H37"/>
  <c r="Z36"/>
  <c r="V36"/>
  <c r="L36"/>
  <c r="D36"/>
  <c r="Z34"/>
  <c r="V34"/>
  <c r="J34"/>
  <c r="F34"/>
  <c r="AB33"/>
  <c r="V33"/>
  <c r="D33"/>
  <c r="X31"/>
  <c r="T31"/>
  <c r="H31"/>
  <c r="X25"/>
  <c r="T25"/>
  <c r="H25"/>
  <c r="X21"/>
  <c r="T21"/>
  <c r="H21"/>
  <c r="AB19"/>
  <c r="X19"/>
  <c r="T19"/>
  <c r="H19"/>
  <c r="D19"/>
  <c r="X17"/>
  <c r="T17"/>
  <c r="H17"/>
  <c r="D17"/>
  <c r="X16"/>
  <c r="T16"/>
  <c r="H16"/>
  <c r="D16"/>
  <c r="X15"/>
  <c r="T15"/>
  <c r="H15"/>
  <c r="C34"/>
  <c r="AC43"/>
  <c r="W43"/>
  <c r="I43"/>
  <c r="O41"/>
  <c r="U39"/>
  <c r="M39"/>
  <c r="G39"/>
  <c r="AA37"/>
  <c r="O37"/>
  <c r="E37"/>
  <c r="W36"/>
  <c r="S36"/>
  <c r="O36"/>
  <c r="G36"/>
  <c r="AC34"/>
  <c r="W34"/>
  <c r="O34"/>
  <c r="E34"/>
  <c r="W33"/>
  <c r="AC31"/>
  <c r="Q31"/>
  <c r="I31"/>
  <c r="AA25"/>
  <c r="Q25"/>
  <c r="I25"/>
  <c r="AC21"/>
  <c r="Q21"/>
  <c r="I21"/>
  <c r="AC19"/>
  <c r="Q19"/>
  <c r="I19"/>
  <c r="AA17"/>
  <c r="W17"/>
  <c r="O17"/>
  <c r="E17"/>
  <c r="AA16"/>
  <c r="O16"/>
  <c r="E16"/>
  <c r="AA15"/>
  <c r="Q15"/>
  <c r="E15"/>
  <c r="F71" i="4"/>
  <c r="J71"/>
  <c r="N71"/>
  <c r="R71"/>
  <c r="V71"/>
  <c r="Z71"/>
  <c r="D71"/>
  <c r="H71"/>
  <c r="C29" i="9"/>
  <c r="C13"/>
  <c r="Z35"/>
  <c r="V35"/>
  <c r="D35"/>
  <c r="AB32"/>
  <c r="X32"/>
  <c r="T32"/>
  <c r="H32"/>
  <c r="X30"/>
  <c r="T30"/>
  <c r="H30"/>
  <c r="Z29"/>
  <c r="V29"/>
  <c r="D29"/>
  <c r="X28"/>
  <c r="T28"/>
  <c r="D28"/>
  <c r="X26"/>
  <c r="T26"/>
  <c r="H26"/>
  <c r="X23"/>
  <c r="T23"/>
  <c r="Z18"/>
  <c r="V18"/>
  <c r="J18"/>
  <c r="F18"/>
  <c r="X13"/>
  <c r="T13"/>
  <c r="H13"/>
  <c r="AW38" i="8"/>
  <c r="AS53"/>
  <c r="AW53" s="1"/>
  <c r="AW22"/>
  <c r="AS50"/>
  <c r="AS48"/>
  <c r="AW48" s="1"/>
  <c r="AW14"/>
  <c r="C27" i="9"/>
  <c r="AB59" i="8"/>
  <c r="AB44" i="9"/>
  <c r="X59" i="8"/>
  <c r="X44" i="9"/>
  <c r="T59" i="8"/>
  <c r="T44" i="9"/>
  <c r="P59" i="8"/>
  <c r="P44" i="9"/>
  <c r="L59" i="8"/>
  <c r="L44" i="9"/>
  <c r="H59" i="8"/>
  <c r="H44" i="9"/>
  <c r="D59" i="8"/>
  <c r="D44" i="9"/>
  <c r="L38"/>
  <c r="L53" i="8"/>
  <c r="H28" i="9"/>
  <c r="H52" i="8"/>
  <c r="Z27" i="9"/>
  <c r="Z52" i="8"/>
  <c r="V27" i="9"/>
  <c r="V52" i="8"/>
  <c r="J27" i="9"/>
  <c r="J52" i="8"/>
  <c r="Z24" i="9"/>
  <c r="Z51" i="8"/>
  <c r="V24" i="9"/>
  <c r="V51" i="8"/>
  <c r="J24" i="9"/>
  <c r="J51" i="8"/>
  <c r="D24" i="9"/>
  <c r="D51" i="8"/>
  <c r="H23" i="9"/>
  <c r="H50" i="8"/>
  <c r="V22" i="9"/>
  <c r="V50" i="8"/>
  <c r="D22" i="9"/>
  <c r="D50" i="8"/>
  <c r="Z20" i="9"/>
  <c r="Z49" i="8"/>
  <c r="V20" i="9"/>
  <c r="V49" i="8"/>
  <c r="H20" i="9"/>
  <c r="H49" i="8"/>
  <c r="Z48"/>
  <c r="Z14" i="9"/>
  <c r="V14"/>
  <c r="V48" i="8"/>
  <c r="J48"/>
  <c r="J14" i="9"/>
  <c r="F48" i="8"/>
  <c r="F14" i="9"/>
  <c r="X12"/>
  <c r="X47" i="8"/>
  <c r="X46"/>
  <c r="T12" i="9"/>
  <c r="T47" i="8"/>
  <c r="T46"/>
  <c r="P12" i="9"/>
  <c r="P47" i="8"/>
  <c r="P46"/>
  <c r="H12" i="9"/>
  <c r="H47" i="8"/>
  <c r="H46"/>
  <c r="D12" i="9"/>
  <c r="D47" i="8"/>
  <c r="D46"/>
  <c r="C14" i="9"/>
  <c r="AC44"/>
  <c r="AC59" i="8"/>
  <c r="Y44" i="9"/>
  <c r="Y59" i="8"/>
  <c r="U44" i="9"/>
  <c r="U59" i="8"/>
  <c r="Q44" i="9"/>
  <c r="Q59" i="8"/>
  <c r="M44" i="9"/>
  <c r="M59" i="8"/>
  <c r="I44" i="9"/>
  <c r="I59" i="8"/>
  <c r="E44" i="9"/>
  <c r="E59" i="8"/>
  <c r="AP42" i="9"/>
  <c r="AL42"/>
  <c r="AH42"/>
  <c r="AD42"/>
  <c r="Z42"/>
  <c r="V42"/>
  <c r="R42"/>
  <c r="N42"/>
  <c r="J42"/>
  <c r="AQ42"/>
  <c r="AO42"/>
  <c r="AK42"/>
  <c r="AG42"/>
  <c r="AC42"/>
  <c r="Y42"/>
  <c r="U42"/>
  <c r="Q42"/>
  <c r="M42"/>
  <c r="I42"/>
  <c r="E42"/>
  <c r="C42"/>
  <c r="AN42"/>
  <c r="AJ42"/>
  <c r="AF42"/>
  <c r="AB42"/>
  <c r="X42"/>
  <c r="T42"/>
  <c r="P42"/>
  <c r="L42"/>
  <c r="H42"/>
  <c r="D42"/>
  <c r="AV42" i="8"/>
  <c r="AM42" i="9"/>
  <c r="AI42"/>
  <c r="AE42"/>
  <c r="AA42"/>
  <c r="W42"/>
  <c r="S42"/>
  <c r="O42"/>
  <c r="K42"/>
  <c r="G42"/>
  <c r="AT42" i="8"/>
  <c r="U53"/>
  <c r="U38" i="9"/>
  <c r="M53" i="8"/>
  <c r="M38" i="9"/>
  <c r="G53" i="8"/>
  <c r="G38" i="9"/>
  <c r="C35"/>
  <c r="AP35"/>
  <c r="AL35"/>
  <c r="AH35"/>
  <c r="AD35"/>
  <c r="R35"/>
  <c r="N35"/>
  <c r="J35"/>
  <c r="F35"/>
  <c r="AV35" i="8"/>
  <c r="AO35" i="9"/>
  <c r="AK35"/>
  <c r="AG35"/>
  <c r="Y35"/>
  <c r="U35"/>
  <c r="M35"/>
  <c r="AN35"/>
  <c r="AJ35"/>
  <c r="AF35"/>
  <c r="AB35"/>
  <c r="P35"/>
  <c r="L35"/>
  <c r="H35"/>
  <c r="AQ35"/>
  <c r="AM35"/>
  <c r="AI35"/>
  <c r="AE35"/>
  <c r="W35"/>
  <c r="S35"/>
  <c r="K35"/>
  <c r="G35"/>
  <c r="AT35" i="8"/>
  <c r="AP32" i="9"/>
  <c r="AL32"/>
  <c r="AH32"/>
  <c r="AD32"/>
  <c r="R32"/>
  <c r="N32"/>
  <c r="F32"/>
  <c r="AV32" i="8"/>
  <c r="AM32" i="9"/>
  <c r="AI32"/>
  <c r="AE32"/>
  <c r="S32"/>
  <c r="K32"/>
  <c r="G32"/>
  <c r="AN32"/>
  <c r="AJ32"/>
  <c r="AF32"/>
  <c r="P32"/>
  <c r="L32"/>
  <c r="AQ32"/>
  <c r="AO32"/>
  <c r="AK32"/>
  <c r="AG32"/>
  <c r="AC32"/>
  <c r="Y32"/>
  <c r="U32"/>
  <c r="M32"/>
  <c r="AT32" i="8"/>
  <c r="AP30" i="9"/>
  <c r="AL30"/>
  <c r="AH30"/>
  <c r="AD30"/>
  <c r="R30"/>
  <c r="N30"/>
  <c r="F30"/>
  <c r="AV30" i="8"/>
  <c r="AM30" i="9"/>
  <c r="AI30"/>
  <c r="AE30"/>
  <c r="W30"/>
  <c r="S30"/>
  <c r="K30"/>
  <c r="G30"/>
  <c r="AN30"/>
  <c r="AJ30"/>
  <c r="AF30"/>
  <c r="AB30"/>
  <c r="P30"/>
  <c r="L30"/>
  <c r="AQ30"/>
  <c r="AO30"/>
  <c r="AK30"/>
  <c r="AG30"/>
  <c r="AC30"/>
  <c r="Y30"/>
  <c r="U30"/>
  <c r="M30"/>
  <c r="AT30" i="8"/>
  <c r="AP29" i="9"/>
  <c r="AL29"/>
  <c r="AH29"/>
  <c r="AD29"/>
  <c r="R29"/>
  <c r="N29"/>
  <c r="J29"/>
  <c r="F29"/>
  <c r="AV29" i="8"/>
  <c r="AO29" i="9"/>
  <c r="AK29"/>
  <c r="AG29"/>
  <c r="AC29"/>
  <c r="Y29"/>
  <c r="U29"/>
  <c r="M29"/>
  <c r="AN29"/>
  <c r="AJ29"/>
  <c r="AF29"/>
  <c r="AB29"/>
  <c r="P29"/>
  <c r="L29"/>
  <c r="H29"/>
  <c r="AQ29"/>
  <c r="AM29"/>
  <c r="AI29"/>
  <c r="AE29"/>
  <c r="W29"/>
  <c r="S29"/>
  <c r="K29"/>
  <c r="G29"/>
  <c r="AT29" i="8"/>
  <c r="AP28" i="9"/>
  <c r="AL28"/>
  <c r="AH28"/>
  <c r="AD28"/>
  <c r="R28"/>
  <c r="N28"/>
  <c r="J28"/>
  <c r="F28"/>
  <c r="AV28" i="8"/>
  <c r="AM28" i="9"/>
  <c r="AI28"/>
  <c r="AE28"/>
  <c r="S28"/>
  <c r="K28"/>
  <c r="G28"/>
  <c r="AN28"/>
  <c r="AJ28"/>
  <c r="AF28"/>
  <c r="AB28"/>
  <c r="P28"/>
  <c r="L28"/>
  <c r="AQ28"/>
  <c r="AO28"/>
  <c r="AK28"/>
  <c r="AG28"/>
  <c r="AC28"/>
  <c r="Y28"/>
  <c r="U28"/>
  <c r="M28"/>
  <c r="AT28" i="8"/>
  <c r="AA27" i="9"/>
  <c r="AA52" i="8"/>
  <c r="Q27" i="9"/>
  <c r="Q52" i="8"/>
  <c r="I27" i="9"/>
  <c r="I52" i="8"/>
  <c r="AQ26" i="9"/>
  <c r="AO26"/>
  <c r="AK26"/>
  <c r="AG26"/>
  <c r="AC26"/>
  <c r="U26"/>
  <c r="AP26"/>
  <c r="AL26"/>
  <c r="AH26"/>
  <c r="AD26"/>
  <c r="R26"/>
  <c r="N26"/>
  <c r="F26"/>
  <c r="AV26" i="8"/>
  <c r="AM26" i="9"/>
  <c r="AI26"/>
  <c r="AE26"/>
  <c r="S26"/>
  <c r="AN26"/>
  <c r="AJ26"/>
  <c r="AF26"/>
  <c r="AB26"/>
  <c r="P26"/>
  <c r="L26"/>
  <c r="K26"/>
  <c r="G26"/>
  <c r="M26"/>
  <c r="E26"/>
  <c r="AT26" i="8"/>
  <c r="Y26" i="9"/>
  <c r="Y51" i="8"/>
  <c r="AA24" i="9"/>
  <c r="AA51" i="8"/>
  <c r="Q24" i="9"/>
  <c r="Q51" i="8"/>
  <c r="I24" i="9"/>
  <c r="I51" i="8"/>
  <c r="AQ23" i="9"/>
  <c r="AP23"/>
  <c r="AL23"/>
  <c r="AH23"/>
  <c r="AD23"/>
  <c r="Z23"/>
  <c r="R23"/>
  <c r="N23"/>
  <c r="J23"/>
  <c r="F23"/>
  <c r="C23"/>
  <c r="AN23"/>
  <c r="AJ23"/>
  <c r="AF23"/>
  <c r="AB23"/>
  <c r="P23"/>
  <c r="L23"/>
  <c r="D23"/>
  <c r="AO23"/>
  <c r="AK23"/>
  <c r="AG23"/>
  <c r="AC23"/>
  <c r="Y23"/>
  <c r="U23"/>
  <c r="M23"/>
  <c r="I23"/>
  <c r="E23"/>
  <c r="AV23" i="8"/>
  <c r="AM23" i="9"/>
  <c r="AI23"/>
  <c r="AE23"/>
  <c r="AA23"/>
  <c r="S23"/>
  <c r="O23"/>
  <c r="K23"/>
  <c r="G23"/>
  <c r="AT23" i="8"/>
  <c r="AA22" i="9"/>
  <c r="AA50" i="8"/>
  <c r="Q22" i="9"/>
  <c r="Q50" i="8"/>
  <c r="I22" i="9"/>
  <c r="I50" i="8"/>
  <c r="AQ20" i="9"/>
  <c r="C20"/>
  <c r="AP20"/>
  <c r="AL20"/>
  <c r="AH20"/>
  <c r="AD20"/>
  <c r="R20"/>
  <c r="N20"/>
  <c r="J20"/>
  <c r="F20"/>
  <c r="AN20"/>
  <c r="AJ20"/>
  <c r="AF20"/>
  <c r="AB20"/>
  <c r="P20"/>
  <c r="L20"/>
  <c r="AV20" i="8"/>
  <c r="AM20" i="9"/>
  <c r="AI20"/>
  <c r="AE20"/>
  <c r="W20"/>
  <c r="S20"/>
  <c r="K20"/>
  <c r="G20"/>
  <c r="AQ49" i="8"/>
  <c r="E21" i="42" s="1"/>
  <c r="AO20" i="9"/>
  <c r="AK20"/>
  <c r="AG20"/>
  <c r="Y20"/>
  <c r="U20"/>
  <c r="M20"/>
  <c r="AT20" i="8"/>
  <c r="AA20" i="9"/>
  <c r="AA49" i="8"/>
  <c r="O20" i="9"/>
  <c r="O49" i="8"/>
  <c r="E20" i="9"/>
  <c r="E49" i="8"/>
  <c r="AQ18" i="9"/>
  <c r="AP18"/>
  <c r="AL18"/>
  <c r="AH18"/>
  <c r="AD18"/>
  <c r="R18"/>
  <c r="N18"/>
  <c r="AN18"/>
  <c r="AJ18"/>
  <c r="AF18"/>
  <c r="AB18"/>
  <c r="P18"/>
  <c r="L18"/>
  <c r="AM18"/>
  <c r="AI18"/>
  <c r="AE18"/>
  <c r="W18"/>
  <c r="S18"/>
  <c r="K18"/>
  <c r="G18"/>
  <c r="AV18" i="8"/>
  <c r="AO18" i="9"/>
  <c r="AK18"/>
  <c r="AG18"/>
  <c r="AC18"/>
  <c r="U18"/>
  <c r="M18"/>
  <c r="AT18" i="8"/>
  <c r="AC14" i="9"/>
  <c r="AC48" i="8"/>
  <c r="Y14" i="9"/>
  <c r="Y48" i="8"/>
  <c r="Q14" i="9"/>
  <c r="Q48" i="8"/>
  <c r="I14" i="9"/>
  <c r="I48" i="8"/>
  <c r="AQ13" i="9"/>
  <c r="AN13"/>
  <c r="AJ13"/>
  <c r="AF13"/>
  <c r="AB13"/>
  <c r="P13"/>
  <c r="L13"/>
  <c r="AO13"/>
  <c r="AK13"/>
  <c r="AG13"/>
  <c r="AC13"/>
  <c r="U13"/>
  <c r="M13"/>
  <c r="AP13"/>
  <c r="AL13"/>
  <c r="AH13"/>
  <c r="AD13"/>
  <c r="R13"/>
  <c r="N13"/>
  <c r="F13"/>
  <c r="AM13"/>
  <c r="AI13"/>
  <c r="AE13"/>
  <c r="S13"/>
  <c r="K13"/>
  <c r="G13"/>
  <c r="AV13" i="8"/>
  <c r="AT13"/>
  <c r="AQ12" i="9"/>
  <c r="AN12"/>
  <c r="AJ12"/>
  <c r="AF12"/>
  <c r="AB12"/>
  <c r="L12"/>
  <c r="AM12"/>
  <c r="AI12"/>
  <c r="AE12"/>
  <c r="S12"/>
  <c r="K12"/>
  <c r="G12"/>
  <c r="AQ47" i="8"/>
  <c r="AQ46"/>
  <c r="E20" i="42" s="1"/>
  <c r="AV12" i="8"/>
  <c r="AP12" i="9"/>
  <c r="AL12"/>
  <c r="AH12"/>
  <c r="AD12"/>
  <c r="N12"/>
  <c r="AO12"/>
  <c r="AK12"/>
  <c r="AG12"/>
  <c r="U12"/>
  <c r="M12"/>
  <c r="AT12" i="8"/>
  <c r="AA12" i="9"/>
  <c r="AA47" i="8"/>
  <c r="AA46"/>
  <c r="W12" i="9"/>
  <c r="W47" i="8"/>
  <c r="W46"/>
  <c r="O12" i="9"/>
  <c r="O47" i="8"/>
  <c r="O46"/>
  <c r="E12" i="9"/>
  <c r="E47" i="8"/>
  <c r="E46"/>
  <c r="E71" i="4"/>
  <c r="I71"/>
  <c r="M71"/>
  <c r="Q71"/>
  <c r="U71"/>
  <c r="Y71"/>
  <c r="AC71"/>
  <c r="P74" i="7"/>
  <c r="E74"/>
  <c r="AA35" i="9"/>
  <c r="O35"/>
  <c r="E35"/>
  <c r="W32"/>
  <c r="O32"/>
  <c r="E32"/>
  <c r="Q30"/>
  <c r="I30"/>
  <c r="Q29"/>
  <c r="I29"/>
  <c r="W28"/>
  <c r="O28"/>
  <c r="E28"/>
  <c r="Q26"/>
  <c r="I26"/>
  <c r="Q23"/>
  <c r="Y18"/>
  <c r="O18"/>
  <c r="E18"/>
  <c r="Y13"/>
  <c r="Q13"/>
  <c r="I13"/>
  <c r="AW40" i="8"/>
  <c r="AT40"/>
  <c r="AW24"/>
  <c r="AS51"/>
  <c r="AW20"/>
  <c r="AS49"/>
  <c r="AS46"/>
  <c r="AS47"/>
  <c r="AW47" s="1"/>
  <c r="AW12"/>
  <c r="AW27"/>
  <c r="AS52"/>
  <c r="C12" i="9"/>
  <c r="Z44"/>
  <c r="Z59" i="8"/>
  <c r="V44" i="9"/>
  <c r="V59" i="8"/>
  <c r="R44" i="9"/>
  <c r="R59" i="8"/>
  <c r="N44" i="9"/>
  <c r="N59" i="8"/>
  <c r="J44" i="9"/>
  <c r="J59" i="8"/>
  <c r="F44" i="9"/>
  <c r="F59" i="8"/>
  <c r="J31" i="9"/>
  <c r="J49" i="8"/>
  <c r="X27" i="9"/>
  <c r="X52" i="8"/>
  <c r="T27" i="9"/>
  <c r="T52" i="8"/>
  <c r="D27" i="9"/>
  <c r="D52" i="8"/>
  <c r="X24" i="9"/>
  <c r="X51" i="8"/>
  <c r="T24" i="9"/>
  <c r="T51" i="8"/>
  <c r="H24" i="9"/>
  <c r="H51" i="8"/>
  <c r="X22" i="9"/>
  <c r="X50" i="8"/>
  <c r="T22" i="9"/>
  <c r="T50" i="8"/>
  <c r="P21" i="9"/>
  <c r="P49" i="8"/>
  <c r="X20" i="9"/>
  <c r="X49" i="8"/>
  <c r="T20" i="9"/>
  <c r="T49" i="8"/>
  <c r="D20" i="9"/>
  <c r="D49" i="8"/>
  <c r="AB14" i="9"/>
  <c r="AB48" i="8"/>
  <c r="AB46"/>
  <c r="X14" i="9"/>
  <c r="X48" i="8"/>
  <c r="T14" i="9"/>
  <c r="T48" i="8"/>
  <c r="H14" i="9"/>
  <c r="H48" i="8"/>
  <c r="D14" i="9"/>
  <c r="D48" i="8"/>
  <c r="Z47"/>
  <c r="Z46"/>
  <c r="Z12" i="9"/>
  <c r="V47" i="8"/>
  <c r="V46"/>
  <c r="V12" i="9"/>
  <c r="R47" i="8"/>
  <c r="R46"/>
  <c r="R12" i="9"/>
  <c r="J47" i="8"/>
  <c r="J46"/>
  <c r="J12" i="9"/>
  <c r="F47" i="8"/>
  <c r="F46"/>
  <c r="F12" i="9"/>
  <c r="C44"/>
  <c r="C24"/>
  <c r="AP44"/>
  <c r="AL44"/>
  <c r="AH44"/>
  <c r="AD44"/>
  <c r="AQ44"/>
  <c r="AO44"/>
  <c r="AK44"/>
  <c r="AG44"/>
  <c r="AN44"/>
  <c r="AJ44"/>
  <c r="AF44"/>
  <c r="AV44" i="8"/>
  <c r="AV40"/>
  <c r="AM44" i="9"/>
  <c r="AI44"/>
  <c r="AE44"/>
  <c r="AT44" i="8"/>
  <c r="AA59"/>
  <c r="AA44" i="9"/>
  <c r="W59" i="8"/>
  <c r="W44" i="9"/>
  <c r="S59" i="8"/>
  <c r="S44" i="9"/>
  <c r="O59" i="8"/>
  <c r="O44" i="9"/>
  <c r="K59" i="8"/>
  <c r="K44" i="9"/>
  <c r="G59" i="8"/>
  <c r="G44" i="9"/>
  <c r="AP43"/>
  <c r="AL43"/>
  <c r="AH43"/>
  <c r="AD43"/>
  <c r="R43"/>
  <c r="AQ43"/>
  <c r="AM43"/>
  <c r="AI43"/>
  <c r="AE43"/>
  <c r="S43"/>
  <c r="O43"/>
  <c r="K43"/>
  <c r="G43"/>
  <c r="AN43"/>
  <c r="AJ43"/>
  <c r="AF43"/>
  <c r="L43"/>
  <c r="AV43" i="8"/>
  <c r="AO43" i="9"/>
  <c r="AK43"/>
  <c r="AG43"/>
  <c r="Y43"/>
  <c r="U43"/>
  <c r="M43"/>
  <c r="AT43" i="8"/>
  <c r="AP41" i="9"/>
  <c r="AL41"/>
  <c r="AH41"/>
  <c r="AD41"/>
  <c r="Z41"/>
  <c r="R41"/>
  <c r="N41"/>
  <c r="J41"/>
  <c r="F41"/>
  <c r="AQ41"/>
  <c r="AM41"/>
  <c r="AI41"/>
  <c r="AE41"/>
  <c r="AA41"/>
  <c r="W41"/>
  <c r="S41"/>
  <c r="K41"/>
  <c r="G41"/>
  <c r="C41"/>
  <c r="AN41"/>
  <c r="AJ41"/>
  <c r="AF41"/>
  <c r="AB41"/>
  <c r="X41"/>
  <c r="P41"/>
  <c r="L41"/>
  <c r="H41"/>
  <c r="D41"/>
  <c r="AV41" i="8"/>
  <c r="AO41" i="9"/>
  <c r="AK41"/>
  <c r="AG41"/>
  <c r="AC41"/>
  <c r="Y41"/>
  <c r="U41"/>
  <c r="Q41"/>
  <c r="M41"/>
  <c r="I41"/>
  <c r="E41"/>
  <c r="AT41" i="8"/>
  <c r="C39" i="9"/>
  <c r="AP39"/>
  <c r="AL39"/>
  <c r="AH39"/>
  <c r="AD39"/>
  <c r="Z39"/>
  <c r="V39"/>
  <c r="R39"/>
  <c r="N39"/>
  <c r="J39"/>
  <c r="F39"/>
  <c r="AQ39"/>
  <c r="AM39"/>
  <c r="AI39"/>
  <c r="AE39"/>
  <c r="AA39"/>
  <c r="W39"/>
  <c r="O39"/>
  <c r="AN39"/>
  <c r="AJ39"/>
  <c r="AF39"/>
  <c r="AB39"/>
  <c r="X39"/>
  <c r="T39"/>
  <c r="P39"/>
  <c r="H39"/>
  <c r="D39"/>
  <c r="AV39" i="8"/>
  <c r="AO39" i="9"/>
  <c r="AK39"/>
  <c r="AG39"/>
  <c r="AC39"/>
  <c r="Y39"/>
  <c r="Q39"/>
  <c r="I39"/>
  <c r="E39"/>
  <c r="AT39" i="8"/>
  <c r="AP38" i="9"/>
  <c r="AN38"/>
  <c r="AL38"/>
  <c r="AJ38"/>
  <c r="AH38"/>
  <c r="AF38"/>
  <c r="AD38"/>
  <c r="AB38"/>
  <c r="Z38"/>
  <c r="X38"/>
  <c r="V38"/>
  <c r="T38"/>
  <c r="R38"/>
  <c r="P38"/>
  <c r="N38"/>
  <c r="J38"/>
  <c r="H38"/>
  <c r="F38"/>
  <c r="D38"/>
  <c r="C38"/>
  <c r="AQ38"/>
  <c r="AV38" i="8"/>
  <c r="AQ53"/>
  <c r="AO38" i="9"/>
  <c r="AM38"/>
  <c r="AK38"/>
  <c r="AI38"/>
  <c r="AG38"/>
  <c r="AE38"/>
  <c r="AC38"/>
  <c r="AA38"/>
  <c r="Y38"/>
  <c r="W38"/>
  <c r="Q38"/>
  <c r="O38"/>
  <c r="I38"/>
  <c r="E38"/>
  <c r="AT38" i="8"/>
  <c r="S53"/>
  <c r="S38" i="9"/>
  <c r="K53" i="8"/>
  <c r="K38" i="9"/>
  <c r="AP37"/>
  <c r="AL37"/>
  <c r="AH37"/>
  <c r="AD37"/>
  <c r="Z37"/>
  <c r="V37"/>
  <c r="R37"/>
  <c r="N37"/>
  <c r="F37"/>
  <c r="AV37" i="8"/>
  <c r="AO37" i="9"/>
  <c r="AK37"/>
  <c r="AG37"/>
  <c r="AC37"/>
  <c r="Y37"/>
  <c r="U37"/>
  <c r="M37"/>
  <c r="C37"/>
  <c r="AN37"/>
  <c r="AJ37"/>
  <c r="AF37"/>
  <c r="AB37"/>
  <c r="P37"/>
  <c r="L37"/>
  <c r="AQ37"/>
  <c r="AM37"/>
  <c r="AI37"/>
  <c r="AE37"/>
  <c r="W37"/>
  <c r="S37"/>
  <c r="K37"/>
  <c r="G37"/>
  <c r="AT37" i="8"/>
  <c r="AP36" i="9"/>
  <c r="AL36"/>
  <c r="AH36"/>
  <c r="AD36"/>
  <c r="R36"/>
  <c r="N36"/>
  <c r="F36"/>
  <c r="AV36" i="8"/>
  <c r="AM36" i="9"/>
  <c r="AI36"/>
  <c r="AE36"/>
  <c r="AA36"/>
  <c r="K36"/>
  <c r="C36"/>
  <c r="AN36"/>
  <c r="AJ36"/>
  <c r="AF36"/>
  <c r="AB36"/>
  <c r="P36"/>
  <c r="H36"/>
  <c r="AQ36"/>
  <c r="AO36"/>
  <c r="AK36"/>
  <c r="AG36"/>
  <c r="AC36"/>
  <c r="Y36"/>
  <c r="M36"/>
  <c r="AT36" i="8"/>
  <c r="AP34" i="9"/>
  <c r="AL34"/>
  <c r="AH34"/>
  <c r="AD34"/>
  <c r="R34"/>
  <c r="N34"/>
  <c r="AV34" i="8"/>
  <c r="AM34" i="9"/>
  <c r="AI34"/>
  <c r="AE34"/>
  <c r="S34"/>
  <c r="K34"/>
  <c r="G34"/>
  <c r="AN34"/>
  <c r="AJ34"/>
  <c r="AF34"/>
  <c r="AB34"/>
  <c r="P34"/>
  <c r="L34"/>
  <c r="AQ34"/>
  <c r="AO34"/>
  <c r="AK34"/>
  <c r="AG34"/>
  <c r="Y34"/>
  <c r="U34"/>
  <c r="M34"/>
  <c r="AT34" i="8"/>
  <c r="AP33" i="9"/>
  <c r="AL33"/>
  <c r="AH33"/>
  <c r="AD33"/>
  <c r="R33"/>
  <c r="N33"/>
  <c r="J33"/>
  <c r="F33"/>
  <c r="AV33" i="8"/>
  <c r="AO33" i="9"/>
  <c r="AK33"/>
  <c r="AG33"/>
  <c r="AC33"/>
  <c r="Y33"/>
  <c r="U33"/>
  <c r="Q33"/>
  <c r="M33"/>
  <c r="I33"/>
  <c r="E33"/>
  <c r="C33"/>
  <c r="AN33"/>
  <c r="AJ33"/>
  <c r="AF33"/>
  <c r="X33"/>
  <c r="P33"/>
  <c r="L33"/>
  <c r="H33"/>
  <c r="AQ33"/>
  <c r="AM33"/>
  <c r="AI33"/>
  <c r="AE33"/>
  <c r="AA33"/>
  <c r="S33"/>
  <c r="K33"/>
  <c r="G33"/>
  <c r="AT33" i="8"/>
  <c r="C31" i="9"/>
  <c r="AP31"/>
  <c r="AL31"/>
  <c r="AH31"/>
  <c r="AD31"/>
  <c r="R31"/>
  <c r="N31"/>
  <c r="F31"/>
  <c r="AV31" i="8"/>
  <c r="AO31" i="9"/>
  <c r="AK31"/>
  <c r="AG31"/>
  <c r="Y31"/>
  <c r="U31"/>
  <c r="M31"/>
  <c r="AN31"/>
  <c r="AJ31"/>
  <c r="AF31"/>
  <c r="AB31"/>
  <c r="P31"/>
  <c r="L31"/>
  <c r="AQ31"/>
  <c r="AM31"/>
  <c r="AI31"/>
  <c r="AE31"/>
  <c r="W31"/>
  <c r="S31"/>
  <c r="K31"/>
  <c r="G31"/>
  <c r="AT31" i="8"/>
  <c r="AP27" i="9"/>
  <c r="AN27"/>
  <c r="AL27"/>
  <c r="AJ27"/>
  <c r="AH27"/>
  <c r="AF27"/>
  <c r="AD27"/>
  <c r="AB27"/>
  <c r="R27"/>
  <c r="AV27" i="8"/>
  <c r="AO27" i="9"/>
  <c r="AM27"/>
  <c r="AK27"/>
  <c r="AI27"/>
  <c r="AG27"/>
  <c r="AE27"/>
  <c r="AC27"/>
  <c r="Y27"/>
  <c r="U27"/>
  <c r="S27"/>
  <c r="M27"/>
  <c r="K27"/>
  <c r="G27"/>
  <c r="N27"/>
  <c r="F27"/>
  <c r="AQ27"/>
  <c r="AQ52" i="8"/>
  <c r="E28" i="42" s="1"/>
  <c r="P27" i="9"/>
  <c r="L27"/>
  <c r="H27"/>
  <c r="AT27" i="8"/>
  <c r="W27" i="9"/>
  <c r="W52" i="8"/>
  <c r="O27" i="9"/>
  <c r="O52" i="8"/>
  <c r="E27" i="9"/>
  <c r="E52" i="8"/>
  <c r="AQ25" i="9"/>
  <c r="AP25"/>
  <c r="AL25"/>
  <c r="AH25"/>
  <c r="AD25"/>
  <c r="R25"/>
  <c r="N25"/>
  <c r="F25"/>
  <c r="AN25"/>
  <c r="AJ25"/>
  <c r="AF25"/>
  <c r="AB25"/>
  <c r="P25"/>
  <c r="L25"/>
  <c r="AO25"/>
  <c r="AK25"/>
  <c r="AG25"/>
  <c r="AC25"/>
  <c r="Y25"/>
  <c r="U25"/>
  <c r="M25"/>
  <c r="E25"/>
  <c r="AM25"/>
  <c r="AI25"/>
  <c r="AE25"/>
  <c r="S25"/>
  <c r="K25"/>
  <c r="G25"/>
  <c r="AV25" i="8"/>
  <c r="AT25"/>
  <c r="AQ24" i="9"/>
  <c r="AP24"/>
  <c r="AL24"/>
  <c r="AH24"/>
  <c r="AD24"/>
  <c r="R24"/>
  <c r="N24"/>
  <c r="F24"/>
  <c r="AN24"/>
  <c r="AJ24"/>
  <c r="AF24"/>
  <c r="AB24"/>
  <c r="P24"/>
  <c r="L24"/>
  <c r="AV24" i="8"/>
  <c r="AM24" i="9"/>
  <c r="AI24"/>
  <c r="AE24"/>
  <c r="S24"/>
  <c r="K24"/>
  <c r="G24"/>
  <c r="AQ51" i="8"/>
  <c r="E22" i="42" s="1"/>
  <c r="AO24" i="9"/>
  <c r="AK24"/>
  <c r="AG24"/>
  <c r="AC24"/>
  <c r="Y24"/>
  <c r="U24"/>
  <c r="M24"/>
  <c r="AT24" i="8"/>
  <c r="W24" i="9"/>
  <c r="W51" i="8"/>
  <c r="O24" i="9"/>
  <c r="O51" i="8"/>
  <c r="E24" i="9"/>
  <c r="E51" i="8"/>
  <c r="AQ22" i="9"/>
  <c r="C22"/>
  <c r="AP22"/>
  <c r="AL22"/>
  <c r="AH22"/>
  <c r="AD22"/>
  <c r="Z22"/>
  <c r="R22"/>
  <c r="N22"/>
  <c r="J22"/>
  <c r="F22"/>
  <c r="AN22"/>
  <c r="AJ22"/>
  <c r="AF22"/>
  <c r="AB22"/>
  <c r="P22"/>
  <c r="L22"/>
  <c r="H22"/>
  <c r="AM22"/>
  <c r="AI22"/>
  <c r="AE22"/>
  <c r="S22"/>
  <c r="K22"/>
  <c r="G22"/>
  <c r="AQ50" i="8"/>
  <c r="E27" i="42" s="1"/>
  <c r="AV22" i="8"/>
  <c r="AO22" i="9"/>
  <c r="AK22"/>
  <c r="AG22"/>
  <c r="AC22"/>
  <c r="Y22"/>
  <c r="U22"/>
  <c r="M22"/>
  <c r="E22"/>
  <c r="AT22" i="8"/>
  <c r="W22" i="9"/>
  <c r="W50" i="8"/>
  <c r="O22" i="9"/>
  <c r="O50" i="8"/>
  <c r="AQ21" i="9"/>
  <c r="C21"/>
  <c r="AP21"/>
  <c r="AL21"/>
  <c r="AH21"/>
  <c r="AD21"/>
  <c r="R21"/>
  <c r="N21"/>
  <c r="J21"/>
  <c r="F21"/>
  <c r="AN21"/>
  <c r="AJ21"/>
  <c r="AF21"/>
  <c r="AB21"/>
  <c r="L21"/>
  <c r="AO21"/>
  <c r="AK21"/>
  <c r="AG21"/>
  <c r="Y21"/>
  <c r="U21"/>
  <c r="M21"/>
  <c r="AM21"/>
  <c r="AI21"/>
  <c r="AE21"/>
  <c r="W21"/>
  <c r="S21"/>
  <c r="K21"/>
  <c r="G21"/>
  <c r="AV21" i="8"/>
  <c r="AT21"/>
  <c r="AC20" i="9"/>
  <c r="AC49" i="8"/>
  <c r="Q20" i="9"/>
  <c r="Q49" i="8"/>
  <c r="I20" i="9"/>
  <c r="I49" i="8"/>
  <c r="AQ19" i="9"/>
  <c r="AP19"/>
  <c r="AL19"/>
  <c r="AH19"/>
  <c r="AD19"/>
  <c r="R19"/>
  <c r="N19"/>
  <c r="AN19"/>
  <c r="AJ19"/>
  <c r="AF19"/>
  <c r="P19"/>
  <c r="L19"/>
  <c r="AO19"/>
  <c r="AK19"/>
  <c r="AG19"/>
  <c r="Y19"/>
  <c r="U19"/>
  <c r="M19"/>
  <c r="AV19" i="8"/>
  <c r="AM19" i="9"/>
  <c r="AI19"/>
  <c r="AE19"/>
  <c r="W19"/>
  <c r="S19"/>
  <c r="K19"/>
  <c r="G19"/>
  <c r="AT19" i="8"/>
  <c r="AQ17" i="9"/>
  <c r="AP17"/>
  <c r="AL17"/>
  <c r="AH17"/>
  <c r="AD17"/>
  <c r="R17"/>
  <c r="N17"/>
  <c r="AN17"/>
  <c r="AJ17"/>
  <c r="AF17"/>
  <c r="AB17"/>
  <c r="P17"/>
  <c r="L17"/>
  <c r="AO17"/>
  <c r="AK17"/>
  <c r="AG17"/>
  <c r="AC17"/>
  <c r="U17"/>
  <c r="M17"/>
  <c r="AM17"/>
  <c r="AI17"/>
  <c r="AE17"/>
  <c r="S17"/>
  <c r="K17"/>
  <c r="G17"/>
  <c r="AV17" i="8"/>
  <c r="AT17"/>
  <c r="AQ16" i="9"/>
  <c r="AP16"/>
  <c r="AL16"/>
  <c r="AH16"/>
  <c r="AD16"/>
  <c r="R16"/>
  <c r="N16"/>
  <c r="AN16"/>
  <c r="AJ16"/>
  <c r="AF16"/>
  <c r="AB16"/>
  <c r="P16"/>
  <c r="L16"/>
  <c r="AV16" i="8"/>
  <c r="AM16" i="9"/>
  <c r="AI16"/>
  <c r="AE16"/>
  <c r="W16"/>
  <c r="S16"/>
  <c r="K16"/>
  <c r="G16"/>
  <c r="AO16"/>
  <c r="AK16"/>
  <c r="AG16"/>
  <c r="AC16"/>
  <c r="U16"/>
  <c r="Q16"/>
  <c r="M16"/>
  <c r="AT16" i="8"/>
  <c r="AQ15" i="9"/>
  <c r="AN15"/>
  <c r="AJ15"/>
  <c r="AF15"/>
  <c r="AB15"/>
  <c r="P15"/>
  <c r="L15"/>
  <c r="D15"/>
  <c r="AL15"/>
  <c r="AD15"/>
  <c r="N15"/>
  <c r="F15"/>
  <c r="AO15"/>
  <c r="AK15"/>
  <c r="AG15"/>
  <c r="AC15"/>
  <c r="U15"/>
  <c r="M15"/>
  <c r="I15"/>
  <c r="AV15" i="8"/>
  <c r="AP15" i="9"/>
  <c r="AH15"/>
  <c r="R15"/>
  <c r="AM15"/>
  <c r="AI15"/>
  <c r="AE15"/>
  <c r="W15"/>
  <c r="S15"/>
  <c r="K15"/>
  <c r="G15"/>
  <c r="AT15" i="8"/>
  <c r="AQ14" i="9"/>
  <c r="AN14"/>
  <c r="AJ14"/>
  <c r="AF14"/>
  <c r="P14"/>
  <c r="L14"/>
  <c r="AL14"/>
  <c r="AD14"/>
  <c r="N14"/>
  <c r="AM14"/>
  <c r="AI14"/>
  <c r="AE14"/>
  <c r="S14"/>
  <c r="K14"/>
  <c r="G14"/>
  <c r="AQ48" i="8"/>
  <c r="AP14" i="9"/>
  <c r="AH14"/>
  <c r="R14"/>
  <c r="AV14" i="8"/>
  <c r="AO14" i="9"/>
  <c r="AK14"/>
  <c r="AG14"/>
  <c r="U14"/>
  <c r="M14"/>
  <c r="AT14" i="8"/>
  <c r="AA14" i="9"/>
  <c r="AA48" i="8"/>
  <c r="W14" i="9"/>
  <c r="W48" i="8"/>
  <c r="O14" i="9"/>
  <c r="O48" i="8"/>
  <c r="E14" i="9"/>
  <c r="E48" i="8"/>
  <c r="AC12" i="9"/>
  <c r="AC47" i="8"/>
  <c r="AC46"/>
  <c r="Y12" i="9"/>
  <c r="Y47" i="8"/>
  <c r="Y46"/>
  <c r="Q12" i="9"/>
  <c r="Q47" i="8"/>
  <c r="Q46"/>
  <c r="I12" i="9"/>
  <c r="I47" i="8"/>
  <c r="I46"/>
  <c r="L71" i="4"/>
  <c r="P71"/>
  <c r="T71"/>
  <c r="X71"/>
  <c r="AB71"/>
  <c r="G71"/>
  <c r="K71"/>
  <c r="O71"/>
  <c r="S71"/>
  <c r="W71"/>
  <c r="AA71"/>
  <c r="Z74" i="7"/>
  <c r="T74"/>
  <c r="W74"/>
  <c r="G74"/>
  <c r="AW36" i="8"/>
  <c r="AW32"/>
  <c r="AW28"/>
  <c r="AW16"/>
  <c r="AW37"/>
  <c r="AW31"/>
  <c r="AW23"/>
  <c r="AW19"/>
  <c r="AW15"/>
  <c r="C32" i="9"/>
  <c r="C28"/>
  <c r="AA43"/>
  <c r="Q43"/>
  <c r="E43"/>
  <c r="S39"/>
  <c r="K39"/>
  <c r="Q37"/>
  <c r="I37"/>
  <c r="U36"/>
  <c r="Q36"/>
  <c r="I36"/>
  <c r="E36"/>
  <c r="AC35"/>
  <c r="Q35"/>
  <c r="I35"/>
  <c r="AA34"/>
  <c r="Q34"/>
  <c r="I34"/>
  <c r="O33"/>
  <c r="AA32"/>
  <c r="Q32"/>
  <c r="I32"/>
  <c r="AA31"/>
  <c r="O31"/>
  <c r="E31"/>
  <c r="AA30"/>
  <c r="O30"/>
  <c r="E30"/>
  <c r="AA29"/>
  <c r="O29"/>
  <c r="E29"/>
  <c r="AA28"/>
  <c r="Q28"/>
  <c r="I28"/>
  <c r="AA26"/>
  <c r="W26"/>
  <c r="O26"/>
  <c r="W25"/>
  <c r="O25"/>
  <c r="W23"/>
  <c r="AA21"/>
  <c r="O21"/>
  <c r="E21"/>
  <c r="AA19"/>
  <c r="O19"/>
  <c r="E19"/>
  <c r="AA18"/>
  <c r="Q18"/>
  <c r="I18"/>
  <c r="Y17"/>
  <c r="Q17"/>
  <c r="I17"/>
  <c r="Y16"/>
  <c r="I16"/>
  <c r="Y15"/>
  <c r="O15"/>
  <c r="AA13"/>
  <c r="W13"/>
  <c r="O13"/>
  <c r="E13"/>
  <c r="AN58" i="5"/>
  <c r="AJ58"/>
  <c r="AF58"/>
  <c r="AO58"/>
  <c r="AK58"/>
  <c r="AG58"/>
  <c r="AP58"/>
  <c r="AL58"/>
  <c r="AH58"/>
  <c r="AM58"/>
  <c r="AI58"/>
  <c r="AE58"/>
  <c r="AG69" i="4"/>
  <c r="AE69"/>
  <c r="E59" i="36" l="1"/>
  <c r="C71"/>
  <c r="O59"/>
  <c r="AE59"/>
  <c r="V59"/>
  <c r="D59"/>
  <c r="T59"/>
  <c r="M59"/>
  <c r="U59"/>
  <c r="AC59"/>
  <c r="R59"/>
  <c r="H59"/>
  <c r="X59"/>
  <c r="AB77" i="31"/>
  <c r="M77"/>
  <c r="U77"/>
  <c r="AC77"/>
  <c r="J77"/>
  <c r="R77"/>
  <c r="Z77"/>
  <c r="K77"/>
  <c r="S77"/>
  <c r="AA77"/>
  <c r="C77"/>
  <c r="L77"/>
  <c r="K59" i="36"/>
  <c r="S59"/>
  <c r="AA59"/>
  <c r="F59"/>
  <c r="AG59"/>
  <c r="AT51" i="26"/>
  <c r="AT47"/>
  <c r="AT49"/>
  <c r="AT47" i="19"/>
  <c r="AT49"/>
  <c r="C109" i="8"/>
  <c r="U74" i="7"/>
  <c r="V74"/>
  <c r="AT44" i="26"/>
  <c r="AD58" i="5"/>
  <c r="G59" i="33"/>
  <c r="AT53" i="36"/>
  <c r="I77" i="6"/>
  <c r="O77"/>
  <c r="AT40" i="19"/>
  <c r="AD69" i="4"/>
  <c r="C59" i="36"/>
  <c r="AF59"/>
  <c r="AT48" i="26"/>
  <c r="E77" i="31"/>
  <c r="C89"/>
  <c r="G89" s="1"/>
  <c r="H77"/>
  <c r="P77"/>
  <c r="X77"/>
  <c r="V77" i="6"/>
  <c r="Y77"/>
  <c r="C77"/>
  <c r="AT52" i="26"/>
  <c r="AT53"/>
  <c r="AT55" i="36"/>
  <c r="AT51" i="41"/>
  <c r="AT45"/>
  <c r="AT50" i="19"/>
  <c r="AT53"/>
  <c r="AT24" i="41"/>
  <c r="AT22" i="26"/>
  <c r="M111"/>
  <c r="AT24"/>
  <c r="O111"/>
  <c r="AT35"/>
  <c r="Z111"/>
  <c r="C64" i="20"/>
  <c r="C76" i="29"/>
  <c r="AT38" i="26"/>
  <c r="AC111"/>
  <c r="AT20"/>
  <c r="K111"/>
  <c r="E15" i="42"/>
  <c r="F15" s="1"/>
  <c r="AT26" i="41"/>
  <c r="P113"/>
  <c r="AT46"/>
  <c r="AH113"/>
  <c r="AT47"/>
  <c r="AI113"/>
  <c r="AG59"/>
  <c r="D59" i="39"/>
  <c r="AA59"/>
  <c r="AG59"/>
  <c r="AG59" i="33"/>
  <c r="AD57" i="26"/>
  <c r="AD57" i="24"/>
  <c r="AD57" i="19"/>
  <c r="AD57" i="8"/>
  <c r="AD74" i="7"/>
  <c r="AD77" i="6"/>
  <c r="AD29" i="47"/>
  <c r="R77" i="6"/>
  <c r="K77"/>
  <c r="AB77"/>
  <c r="AG23" i="48"/>
  <c r="AG77" i="31"/>
  <c r="G42" i="42"/>
  <c r="I58" i="5"/>
  <c r="T77" i="6"/>
  <c r="X77"/>
  <c r="H77"/>
  <c r="AC77"/>
  <c r="J77"/>
  <c r="Z59" i="39"/>
  <c r="Q77" i="6"/>
  <c r="W77"/>
  <c r="U77"/>
  <c r="AA77"/>
  <c r="L77"/>
  <c r="M77"/>
  <c r="E77"/>
  <c r="P77"/>
  <c r="N77"/>
  <c r="D77"/>
  <c r="Z77"/>
  <c r="F77"/>
  <c r="K59" i="39"/>
  <c r="T59"/>
  <c r="M59"/>
  <c r="N59"/>
  <c r="AT26" i="36"/>
  <c r="AT24"/>
  <c r="S59" i="39"/>
  <c r="E59"/>
  <c r="U59"/>
  <c r="L59"/>
  <c r="AB59"/>
  <c r="C71"/>
  <c r="G71" s="1"/>
  <c r="F59"/>
  <c r="V59"/>
  <c r="AT46" i="36"/>
  <c r="AT45"/>
  <c r="AT52"/>
  <c r="O59" i="39"/>
  <c r="W59"/>
  <c r="AE59"/>
  <c r="I59"/>
  <c r="Q59"/>
  <c r="Y59"/>
  <c r="H59"/>
  <c r="P59"/>
  <c r="X59"/>
  <c r="AF59"/>
  <c r="C59"/>
  <c r="G59"/>
  <c r="J59"/>
  <c r="R59"/>
  <c r="AT54" i="41"/>
  <c r="H113" i="36"/>
  <c r="AT18"/>
  <c r="W113"/>
  <c r="AT34"/>
  <c r="O113"/>
  <c r="AT25"/>
  <c r="V113"/>
  <c r="AT33"/>
  <c r="AT33" i="41"/>
  <c r="AT25"/>
  <c r="C45" i="43"/>
  <c r="Q113" i="36"/>
  <c r="AT27"/>
  <c r="AE109" i="20"/>
  <c r="AT27" i="41"/>
  <c r="AT18"/>
  <c r="AT34"/>
  <c r="AT55" i="33"/>
  <c r="AT51" i="36"/>
  <c r="L111" i="39"/>
  <c r="W111"/>
  <c r="V111"/>
  <c r="H111"/>
  <c r="O111"/>
  <c r="Q111"/>
  <c r="Q111" i="35"/>
  <c r="H111"/>
  <c r="O111"/>
  <c r="W111"/>
  <c r="V111"/>
  <c r="H111" i="33"/>
  <c r="W111"/>
  <c r="Q111"/>
  <c r="O111"/>
  <c r="V111"/>
  <c r="AE109" i="8"/>
  <c r="AT32" i="26"/>
  <c r="AT36"/>
  <c r="AT33"/>
  <c r="O74" i="7"/>
  <c r="D74"/>
  <c r="N74"/>
  <c r="M74"/>
  <c r="AC74"/>
  <c r="C74"/>
  <c r="G77" i="6"/>
  <c r="S77"/>
  <c r="C89"/>
  <c r="G89" s="1"/>
  <c r="P58" i="5"/>
  <c r="AF77" i="31"/>
  <c r="AD77"/>
  <c r="AE77"/>
  <c r="AF23" i="48"/>
  <c r="AD23"/>
  <c r="AE23"/>
  <c r="AP77" i="6"/>
  <c r="AP77" i="31"/>
  <c r="AP74" i="7"/>
  <c r="J23" i="48"/>
  <c r="C14" i="46"/>
  <c r="F23" i="48"/>
  <c r="N23"/>
  <c r="V23"/>
  <c r="G23"/>
  <c r="O23"/>
  <c r="Y23"/>
  <c r="AA23"/>
  <c r="D23"/>
  <c r="L23"/>
  <c r="T23"/>
  <c r="AB23"/>
  <c r="I23"/>
  <c r="Q23"/>
  <c r="AC23"/>
  <c r="C23"/>
  <c r="R23"/>
  <c r="Z23"/>
  <c r="K23"/>
  <c r="S23"/>
  <c r="H23"/>
  <c r="P23"/>
  <c r="X23"/>
  <c r="E23"/>
  <c r="M23"/>
  <c r="U23"/>
  <c r="W23"/>
  <c r="I29" i="47"/>
  <c r="F29"/>
  <c r="D14" i="46"/>
  <c r="J29" i="47"/>
  <c r="R29"/>
  <c r="Z29"/>
  <c r="G29"/>
  <c r="W29"/>
  <c r="U29"/>
  <c r="Q29"/>
  <c r="H29"/>
  <c r="P29"/>
  <c r="X29"/>
  <c r="S29"/>
  <c r="M29"/>
  <c r="AA29"/>
  <c r="AC29"/>
  <c r="N29"/>
  <c r="V29"/>
  <c r="O29"/>
  <c r="E29"/>
  <c r="Y29"/>
  <c r="D29"/>
  <c r="L29"/>
  <c r="T29"/>
  <c r="AB29"/>
  <c r="K29"/>
  <c r="C29"/>
  <c r="U57" i="26"/>
  <c r="Z57" i="24"/>
  <c r="R57"/>
  <c r="AT12" i="26"/>
  <c r="AT14"/>
  <c r="F14" i="46"/>
  <c r="H14"/>
  <c r="G14"/>
  <c r="E14"/>
  <c r="G59" i="41"/>
  <c r="AT51" i="19"/>
  <c r="AT44"/>
  <c r="C57" i="24"/>
  <c r="K57" i="26"/>
  <c r="T57"/>
  <c r="AT19"/>
  <c r="N57" i="24"/>
  <c r="AW49" i="8"/>
  <c r="C21" i="42"/>
  <c r="G21" s="1"/>
  <c r="AW51" i="8"/>
  <c r="C22" i="42"/>
  <c r="G22" s="1"/>
  <c r="E30"/>
  <c r="F20" s="1"/>
  <c r="AW49" i="24"/>
  <c r="C21" i="43"/>
  <c r="AW51" i="24"/>
  <c r="C22" i="43"/>
  <c r="G35" i="42"/>
  <c r="E43"/>
  <c r="F36" s="1"/>
  <c r="G29"/>
  <c r="C15"/>
  <c r="D15" s="1"/>
  <c r="C45"/>
  <c r="G14"/>
  <c r="G38" i="43"/>
  <c r="G40"/>
  <c r="G36" i="42"/>
  <c r="G38"/>
  <c r="G39"/>
  <c r="E45"/>
  <c r="G40"/>
  <c r="G37"/>
  <c r="F37"/>
  <c r="C43"/>
  <c r="D43" s="1"/>
  <c r="G14" i="43"/>
  <c r="G13" i="42"/>
  <c r="AT49" i="36"/>
  <c r="AW52" i="8"/>
  <c r="C28" i="42"/>
  <c r="G28" s="1"/>
  <c r="AW46" i="8"/>
  <c r="C20" i="42"/>
  <c r="AW50" i="8"/>
  <c r="C27" i="42"/>
  <c r="G27" s="1"/>
  <c r="AW46" i="24"/>
  <c r="C20" i="43"/>
  <c r="AW50" i="24"/>
  <c r="C27" i="43"/>
  <c r="AW52" i="24"/>
  <c r="C28" i="43"/>
  <c r="G37"/>
  <c r="G25" i="42"/>
  <c r="E43" i="43"/>
  <c r="F35" s="1"/>
  <c r="G35"/>
  <c r="C43"/>
  <c r="D38" s="1"/>
  <c r="C15"/>
  <c r="D15" s="1"/>
  <c r="E45"/>
  <c r="G39"/>
  <c r="G36"/>
  <c r="G41"/>
  <c r="D14"/>
  <c r="AT49" i="41"/>
  <c r="G23" i="42"/>
  <c r="G26"/>
  <c r="C69" i="26"/>
  <c r="G69" s="1"/>
  <c r="D57" i="24"/>
  <c r="G57"/>
  <c r="AC57"/>
  <c r="AC57" i="26"/>
  <c r="AB57"/>
  <c r="AT27"/>
  <c r="G13" i="43"/>
  <c r="E22"/>
  <c r="E21"/>
  <c r="G21" s="1"/>
  <c r="E15" i="44"/>
  <c r="F13" s="1"/>
  <c r="G13"/>
  <c r="G29"/>
  <c r="E27" i="43"/>
  <c r="E20"/>
  <c r="E28"/>
  <c r="G23"/>
  <c r="G24"/>
  <c r="F15"/>
  <c r="F14"/>
  <c r="G26"/>
  <c r="G25"/>
  <c r="G29"/>
  <c r="Q57" i="26"/>
  <c r="X57"/>
  <c r="T57" i="24"/>
  <c r="Y57" i="26"/>
  <c r="Y57" i="24"/>
  <c r="P57" i="26"/>
  <c r="E57" i="24"/>
  <c r="W57"/>
  <c r="L57"/>
  <c r="X57"/>
  <c r="G57" i="26"/>
  <c r="C69" i="24"/>
  <c r="G69" s="1"/>
  <c r="N57" i="26"/>
  <c r="R57"/>
  <c r="AA57"/>
  <c r="D57"/>
  <c r="K57" i="24"/>
  <c r="O57"/>
  <c r="H57" i="26"/>
  <c r="F57" i="24"/>
  <c r="P57"/>
  <c r="Z57" i="26"/>
  <c r="S57"/>
  <c r="V57"/>
  <c r="M57" i="24"/>
  <c r="H57"/>
  <c r="J57"/>
  <c r="S57"/>
  <c r="AB57"/>
  <c r="V57"/>
  <c r="I57"/>
  <c r="U57"/>
  <c r="AA57"/>
  <c r="Q57"/>
  <c r="M57" i="26"/>
  <c r="I57"/>
  <c r="L57"/>
  <c r="J57"/>
  <c r="F57"/>
  <c r="W57"/>
  <c r="O57"/>
  <c r="C57"/>
  <c r="H57" i="19"/>
  <c r="C69"/>
  <c r="G69" s="1"/>
  <c r="R57"/>
  <c r="Z57"/>
  <c r="Q57"/>
  <c r="U57"/>
  <c r="Y57"/>
  <c r="AC57"/>
  <c r="T57"/>
  <c r="AB57"/>
  <c r="L57"/>
  <c r="E57"/>
  <c r="C57"/>
  <c r="D57"/>
  <c r="V57"/>
  <c r="O57"/>
  <c r="S57"/>
  <c r="W57"/>
  <c r="AA57"/>
  <c r="P57"/>
  <c r="X57"/>
  <c r="G57"/>
  <c r="K57"/>
  <c r="M57"/>
  <c r="F57"/>
  <c r="J57"/>
  <c r="N57"/>
  <c r="I57"/>
  <c r="C113" i="36"/>
  <c r="AT13"/>
  <c r="D111" i="19"/>
  <c r="AT13"/>
  <c r="AT18"/>
  <c r="I111"/>
  <c r="AT20"/>
  <c r="K111"/>
  <c r="AT13" i="41"/>
  <c r="F111" i="19"/>
  <c r="AT15"/>
  <c r="AT16"/>
  <c r="G111"/>
  <c r="H111"/>
  <c r="AT17"/>
  <c r="J111"/>
  <c r="AT19"/>
  <c r="L111"/>
  <c r="AT21"/>
  <c r="AT22"/>
  <c r="M111"/>
  <c r="P111"/>
  <c r="AT25"/>
  <c r="AT27"/>
  <c r="R111"/>
  <c r="AC111"/>
  <c r="AT38"/>
  <c r="AD111"/>
  <c r="AT39"/>
  <c r="AF111"/>
  <c r="AT41"/>
  <c r="AH111"/>
  <c r="AT43"/>
  <c r="K59" i="41"/>
  <c r="O59"/>
  <c r="S59"/>
  <c r="W59"/>
  <c r="AA59"/>
  <c r="AE59"/>
  <c r="E59"/>
  <c r="I59"/>
  <c r="M59"/>
  <c r="Q59"/>
  <c r="U59"/>
  <c r="Y59"/>
  <c r="F59"/>
  <c r="J59"/>
  <c r="N59"/>
  <c r="R59"/>
  <c r="V59"/>
  <c r="Z59"/>
  <c r="AD59"/>
  <c r="AC59"/>
  <c r="AF59"/>
  <c r="C71"/>
  <c r="C59"/>
  <c r="AT29"/>
  <c r="AI113" i="36"/>
  <c r="AT47"/>
  <c r="C111" i="19"/>
  <c r="AT12"/>
  <c r="N111"/>
  <c r="AT23"/>
  <c r="AT26"/>
  <c r="Q111"/>
  <c r="AT28"/>
  <c r="S111"/>
  <c r="T111"/>
  <c r="AT29"/>
  <c r="AT30"/>
  <c r="U111"/>
  <c r="AT32"/>
  <c r="W111"/>
  <c r="Z111"/>
  <c r="AT35"/>
  <c r="AG111"/>
  <c r="AT42"/>
  <c r="AT44" i="41"/>
  <c r="R113" i="36"/>
  <c r="AT29"/>
  <c r="AT44"/>
  <c r="H66"/>
  <c r="G71"/>
  <c r="AT14" i="19"/>
  <c r="E111"/>
  <c r="AT24"/>
  <c r="O111"/>
  <c r="V111"/>
  <c r="AT31"/>
  <c r="X111"/>
  <c r="AT33"/>
  <c r="AT34"/>
  <c r="Y111"/>
  <c r="AT36"/>
  <c r="AA111"/>
  <c r="AB111"/>
  <c r="AT37"/>
  <c r="D59" i="41"/>
  <c r="H59"/>
  <c r="L59"/>
  <c r="P59"/>
  <c r="T59"/>
  <c r="X59"/>
  <c r="AB59"/>
  <c r="E57" i="26"/>
  <c r="AT51" i="33"/>
  <c r="AT51" i="39"/>
  <c r="AV51"/>
  <c r="AV55"/>
  <c r="AT55"/>
  <c r="AT52"/>
  <c r="AV52"/>
  <c r="AG109" i="20"/>
  <c r="T111" i="39"/>
  <c r="AD111"/>
  <c r="K111"/>
  <c r="Y111"/>
  <c r="D111"/>
  <c r="N111"/>
  <c r="M111"/>
  <c r="AA111"/>
  <c r="Z111"/>
  <c r="AH111"/>
  <c r="G111"/>
  <c r="S111"/>
  <c r="AC111"/>
  <c r="AB111"/>
  <c r="AJ111"/>
  <c r="U111"/>
  <c r="AE111"/>
  <c r="C111"/>
  <c r="C127"/>
  <c r="G127" s="1"/>
  <c r="AT54"/>
  <c r="AV54"/>
  <c r="AV53"/>
  <c r="AT53"/>
  <c r="AG111"/>
  <c r="X111"/>
  <c r="AF111"/>
  <c r="E111"/>
  <c r="AI111"/>
  <c r="F111"/>
  <c r="P111"/>
  <c r="J111"/>
  <c r="R111"/>
  <c r="I111"/>
  <c r="AT54" i="33"/>
  <c r="AT52"/>
  <c r="AT53"/>
  <c r="D111"/>
  <c r="E58" i="5"/>
  <c r="L58"/>
  <c r="U58"/>
  <c r="H58"/>
  <c r="AA58"/>
  <c r="AB58"/>
  <c r="K74" i="7"/>
  <c r="S74"/>
  <c r="AA74"/>
  <c r="L74"/>
  <c r="AB74"/>
  <c r="J74"/>
  <c r="I74"/>
  <c r="Q74"/>
  <c r="Y74"/>
  <c r="H74"/>
  <c r="X74"/>
  <c r="F74"/>
  <c r="R74"/>
  <c r="AV55" i="33"/>
  <c r="C127"/>
  <c r="G127" s="1"/>
  <c r="C111"/>
  <c r="X111"/>
  <c r="I111"/>
  <c r="AV54"/>
  <c r="AV52"/>
  <c r="AV53"/>
  <c r="AT51" i="35"/>
  <c r="AT55"/>
  <c r="D111"/>
  <c r="R111"/>
  <c r="T111"/>
  <c r="Y111"/>
  <c r="Z111"/>
  <c r="AB111"/>
  <c r="AE111"/>
  <c r="AF111"/>
  <c r="N111" i="33"/>
  <c r="T111"/>
  <c r="AB111"/>
  <c r="AG111"/>
  <c r="AJ111"/>
  <c r="AE59"/>
  <c r="F111"/>
  <c r="J111"/>
  <c r="M111"/>
  <c r="S111"/>
  <c r="Z111"/>
  <c r="AA111"/>
  <c r="AD111"/>
  <c r="C127" i="35"/>
  <c r="G127" s="1"/>
  <c r="C111"/>
  <c r="AV51" i="33"/>
  <c r="C71"/>
  <c r="G71" s="1"/>
  <c r="C59"/>
  <c r="K111" i="35"/>
  <c r="M111"/>
  <c r="AA111"/>
  <c r="J111"/>
  <c r="N111"/>
  <c r="AT52"/>
  <c r="G111" i="33"/>
  <c r="P111"/>
  <c r="Y111"/>
  <c r="AE111"/>
  <c r="AH111"/>
  <c r="AI111"/>
  <c r="K59"/>
  <c r="O59"/>
  <c r="S59"/>
  <c r="W59"/>
  <c r="AA59"/>
  <c r="F59"/>
  <c r="N59"/>
  <c r="V59"/>
  <c r="AD59"/>
  <c r="D59"/>
  <c r="L59"/>
  <c r="T59"/>
  <c r="AB59"/>
  <c r="E111" i="35"/>
  <c r="F111"/>
  <c r="I111"/>
  <c r="L111"/>
  <c r="S111"/>
  <c r="AC111"/>
  <c r="AD111"/>
  <c r="AG111"/>
  <c r="AH111"/>
  <c r="AI111"/>
  <c r="AJ111"/>
  <c r="G111"/>
  <c r="P111"/>
  <c r="U111"/>
  <c r="X111"/>
  <c r="E111" i="33"/>
  <c r="K111"/>
  <c r="L111"/>
  <c r="R111"/>
  <c r="U111"/>
  <c r="AC111"/>
  <c r="AF111"/>
  <c r="E59"/>
  <c r="I59"/>
  <c r="M59"/>
  <c r="Q59"/>
  <c r="U59"/>
  <c r="Y59"/>
  <c r="AC59"/>
  <c r="J59"/>
  <c r="R59"/>
  <c r="Z59"/>
  <c r="H59"/>
  <c r="P59"/>
  <c r="X59"/>
  <c r="AF59"/>
  <c r="AT47" i="20"/>
  <c r="AP81" i="32"/>
  <c r="AP82" s="1"/>
  <c r="AL81"/>
  <c r="AL82" s="1"/>
  <c r="AH81"/>
  <c r="AH82" s="1"/>
  <c r="AD81"/>
  <c r="Z81"/>
  <c r="V81"/>
  <c r="R81"/>
  <c r="N81"/>
  <c r="J81"/>
  <c r="F81"/>
  <c r="AP80"/>
  <c r="AP84" s="1"/>
  <c r="AL80"/>
  <c r="AL84" s="1"/>
  <c r="AH80"/>
  <c r="AH84" s="1"/>
  <c r="AD80"/>
  <c r="AD84" s="1"/>
  <c r="Z80"/>
  <c r="Z84" s="1"/>
  <c r="V80"/>
  <c r="V84" s="1"/>
  <c r="R80"/>
  <c r="R84" s="1"/>
  <c r="N80"/>
  <c r="N84" s="1"/>
  <c r="J80"/>
  <c r="J84" s="1"/>
  <c r="F80"/>
  <c r="F84" s="1"/>
  <c r="AO81"/>
  <c r="AO82" s="1"/>
  <c r="AK81"/>
  <c r="AK82" s="1"/>
  <c r="AG81"/>
  <c r="AC81"/>
  <c r="Y81"/>
  <c r="U81"/>
  <c r="Q81"/>
  <c r="M81"/>
  <c r="I81"/>
  <c r="E81"/>
  <c r="AO80"/>
  <c r="AO84" s="1"/>
  <c r="AK80"/>
  <c r="AK84" s="1"/>
  <c r="AG80"/>
  <c r="AG84" s="1"/>
  <c r="AC80"/>
  <c r="AC84" s="1"/>
  <c r="Y80"/>
  <c r="Y84" s="1"/>
  <c r="U80"/>
  <c r="U84" s="1"/>
  <c r="Q80"/>
  <c r="Q84" s="1"/>
  <c r="M80"/>
  <c r="M84" s="1"/>
  <c r="I80"/>
  <c r="I84" s="1"/>
  <c r="E80"/>
  <c r="E84" s="1"/>
  <c r="AN81"/>
  <c r="AN82" s="1"/>
  <c r="AJ81"/>
  <c r="AJ82" s="1"/>
  <c r="AF81"/>
  <c r="AB81"/>
  <c r="X81"/>
  <c r="T81"/>
  <c r="P81"/>
  <c r="L81"/>
  <c r="H81"/>
  <c r="D81"/>
  <c r="AN80"/>
  <c r="AN84" s="1"/>
  <c r="AJ80"/>
  <c r="AJ84" s="1"/>
  <c r="AF80"/>
  <c r="AF84" s="1"/>
  <c r="AB80"/>
  <c r="AB84" s="1"/>
  <c r="X80"/>
  <c r="X84" s="1"/>
  <c r="T80"/>
  <c r="T84" s="1"/>
  <c r="P80"/>
  <c r="P84" s="1"/>
  <c r="L80"/>
  <c r="L84" s="1"/>
  <c r="H80"/>
  <c r="H84" s="1"/>
  <c r="D80"/>
  <c r="D84" s="1"/>
  <c r="AM81"/>
  <c r="AM82" s="1"/>
  <c r="AI81"/>
  <c r="AI82" s="1"/>
  <c r="AE81"/>
  <c r="AA81"/>
  <c r="W81"/>
  <c r="S81"/>
  <c r="O81"/>
  <c r="K81"/>
  <c r="G81"/>
  <c r="C81"/>
  <c r="AM80"/>
  <c r="AM84" s="1"/>
  <c r="AI80"/>
  <c r="AI84" s="1"/>
  <c r="AE80"/>
  <c r="AE84" s="1"/>
  <c r="AA80"/>
  <c r="AA84" s="1"/>
  <c r="W80"/>
  <c r="W84" s="1"/>
  <c r="S80"/>
  <c r="S84" s="1"/>
  <c r="O80"/>
  <c r="O84" s="1"/>
  <c r="K80"/>
  <c r="K84" s="1"/>
  <c r="G80"/>
  <c r="G84" s="1"/>
  <c r="C80"/>
  <c r="C84" s="1"/>
  <c r="AE118" i="25"/>
  <c r="AA118"/>
  <c r="W118"/>
  <c r="S118"/>
  <c r="O118"/>
  <c r="K118"/>
  <c r="G118"/>
  <c r="C118"/>
  <c r="AF118"/>
  <c r="AB118"/>
  <c r="X118"/>
  <c r="T118"/>
  <c r="P118"/>
  <c r="L118"/>
  <c r="H118"/>
  <c r="D118"/>
  <c r="AG118"/>
  <c r="AC118"/>
  <c r="Y118"/>
  <c r="U118"/>
  <c r="Q118"/>
  <c r="M118"/>
  <c r="I118"/>
  <c r="E118"/>
  <c r="AH118"/>
  <c r="AD118"/>
  <c r="Z118"/>
  <c r="V118"/>
  <c r="R118"/>
  <c r="N118"/>
  <c r="J118"/>
  <c r="F118"/>
  <c r="G69"/>
  <c r="AP66" i="35"/>
  <c r="AP67" s="1"/>
  <c r="AL66"/>
  <c r="AL67" s="1"/>
  <c r="AH66"/>
  <c r="AH67" s="1"/>
  <c r="AD66"/>
  <c r="Z66"/>
  <c r="V66"/>
  <c r="R66"/>
  <c r="N66"/>
  <c r="J66"/>
  <c r="F66"/>
  <c r="AP65"/>
  <c r="AP69" s="1"/>
  <c r="AL65"/>
  <c r="AL69" s="1"/>
  <c r="AH65"/>
  <c r="AH69" s="1"/>
  <c r="AD65"/>
  <c r="AD69" s="1"/>
  <c r="Z65"/>
  <c r="Z69" s="1"/>
  <c r="V65"/>
  <c r="V69" s="1"/>
  <c r="R65"/>
  <c r="R69" s="1"/>
  <c r="N65"/>
  <c r="N69" s="1"/>
  <c r="J65"/>
  <c r="J69" s="1"/>
  <c r="F65"/>
  <c r="F69" s="1"/>
  <c r="AO66"/>
  <c r="AO67" s="1"/>
  <c r="AK66"/>
  <c r="AK67" s="1"/>
  <c r="AG66"/>
  <c r="AC66"/>
  <c r="Y66"/>
  <c r="U66"/>
  <c r="Q66"/>
  <c r="M66"/>
  <c r="I66"/>
  <c r="E66"/>
  <c r="AO65"/>
  <c r="AO69" s="1"/>
  <c r="AK65"/>
  <c r="AK69" s="1"/>
  <c r="AG65"/>
  <c r="AG69" s="1"/>
  <c r="AC65"/>
  <c r="AC69" s="1"/>
  <c r="Y65"/>
  <c r="Y69" s="1"/>
  <c r="U65"/>
  <c r="U69" s="1"/>
  <c r="Q65"/>
  <c r="Q69" s="1"/>
  <c r="M65"/>
  <c r="M69" s="1"/>
  <c r="I65"/>
  <c r="I69" s="1"/>
  <c r="E65"/>
  <c r="E69" s="1"/>
  <c r="AN66"/>
  <c r="AN67" s="1"/>
  <c r="AJ66"/>
  <c r="AJ67" s="1"/>
  <c r="AF66"/>
  <c r="AB66"/>
  <c r="X66"/>
  <c r="T66"/>
  <c r="P66"/>
  <c r="L66"/>
  <c r="H66"/>
  <c r="D66"/>
  <c r="AN65"/>
  <c r="AN69" s="1"/>
  <c r="AJ65"/>
  <c r="AJ69" s="1"/>
  <c r="AF65"/>
  <c r="AF69" s="1"/>
  <c r="AB65"/>
  <c r="AB69" s="1"/>
  <c r="X65"/>
  <c r="X69" s="1"/>
  <c r="T65"/>
  <c r="T69" s="1"/>
  <c r="P65"/>
  <c r="P69" s="1"/>
  <c r="L65"/>
  <c r="L69" s="1"/>
  <c r="H65"/>
  <c r="H69" s="1"/>
  <c r="D65"/>
  <c r="D69" s="1"/>
  <c r="AM66"/>
  <c r="AM67" s="1"/>
  <c r="AI66"/>
  <c r="AI67" s="1"/>
  <c r="AE66"/>
  <c r="AA66"/>
  <c r="W66"/>
  <c r="S66"/>
  <c r="O66"/>
  <c r="K66"/>
  <c r="G66"/>
  <c r="C66"/>
  <c r="AM65"/>
  <c r="AM69" s="1"/>
  <c r="AI65"/>
  <c r="AI69" s="1"/>
  <c r="AE65"/>
  <c r="AE69" s="1"/>
  <c r="AA65"/>
  <c r="AA69" s="1"/>
  <c r="W65"/>
  <c r="W69" s="1"/>
  <c r="S65"/>
  <c r="S69" s="1"/>
  <c r="O65"/>
  <c r="O69" s="1"/>
  <c r="K65"/>
  <c r="K69" s="1"/>
  <c r="G65"/>
  <c r="G69" s="1"/>
  <c r="C65"/>
  <c r="C69" s="1"/>
  <c r="G71"/>
  <c r="AC118" i="22"/>
  <c r="T118"/>
  <c r="O118"/>
  <c r="K118"/>
  <c r="X118"/>
  <c r="Q118"/>
  <c r="AA118"/>
  <c r="U118"/>
  <c r="J118"/>
  <c r="I118"/>
  <c r="P118"/>
  <c r="S118"/>
  <c r="M118"/>
  <c r="F118"/>
  <c r="E118"/>
  <c r="AF118"/>
  <c r="AG118"/>
  <c r="AH118"/>
  <c r="AD118"/>
  <c r="R118"/>
  <c r="AB118"/>
  <c r="L118"/>
  <c r="AE118"/>
  <c r="W118"/>
  <c r="D118"/>
  <c r="Z118"/>
  <c r="Y118"/>
  <c r="C118"/>
  <c r="N118"/>
  <c r="G118"/>
  <c r="V118"/>
  <c r="H118"/>
  <c r="G69"/>
  <c r="AO64" i="23"/>
  <c r="AO65" s="1"/>
  <c r="AK64"/>
  <c r="AK65" s="1"/>
  <c r="AG64"/>
  <c r="AG65" s="1"/>
  <c r="AC64"/>
  <c r="Y64"/>
  <c r="U64"/>
  <c r="Q64"/>
  <c r="M64"/>
  <c r="I64"/>
  <c r="E64"/>
  <c r="AO63"/>
  <c r="AO67" s="1"/>
  <c r="AK63"/>
  <c r="AK67" s="1"/>
  <c r="AG63"/>
  <c r="AG67" s="1"/>
  <c r="AC63"/>
  <c r="AC67" s="1"/>
  <c r="Y63"/>
  <c r="Y67" s="1"/>
  <c r="U63"/>
  <c r="U67" s="1"/>
  <c r="Q63"/>
  <c r="Q67" s="1"/>
  <c r="M63"/>
  <c r="M67" s="1"/>
  <c r="I63"/>
  <c r="I67" s="1"/>
  <c r="E63"/>
  <c r="E67" s="1"/>
  <c r="AP64"/>
  <c r="AP65" s="1"/>
  <c r="AL64"/>
  <c r="AL65" s="1"/>
  <c r="AH64"/>
  <c r="AH65" s="1"/>
  <c r="AD64"/>
  <c r="Z64"/>
  <c r="V64"/>
  <c r="R64"/>
  <c r="N64"/>
  <c r="J64"/>
  <c r="F64"/>
  <c r="AP63"/>
  <c r="AP67" s="1"/>
  <c r="AL63"/>
  <c r="AL67" s="1"/>
  <c r="AH63"/>
  <c r="AH67" s="1"/>
  <c r="AD63"/>
  <c r="AD67" s="1"/>
  <c r="Z63"/>
  <c r="Z67" s="1"/>
  <c r="V63"/>
  <c r="V67" s="1"/>
  <c r="R63"/>
  <c r="R67" s="1"/>
  <c r="N63"/>
  <c r="N67" s="1"/>
  <c r="J63"/>
  <c r="J67" s="1"/>
  <c r="F63"/>
  <c r="F67" s="1"/>
  <c r="AM64"/>
  <c r="AM65" s="1"/>
  <c r="AI64"/>
  <c r="AI65" s="1"/>
  <c r="AE64"/>
  <c r="AE65" s="1"/>
  <c r="AA64"/>
  <c r="W64"/>
  <c r="S64"/>
  <c r="O64"/>
  <c r="K64"/>
  <c r="G64"/>
  <c r="C64"/>
  <c r="AM63"/>
  <c r="AM67" s="1"/>
  <c r="AI63"/>
  <c r="AI67" s="1"/>
  <c r="AE63"/>
  <c r="AE67" s="1"/>
  <c r="AA63"/>
  <c r="AA67" s="1"/>
  <c r="W63"/>
  <c r="W67" s="1"/>
  <c r="S63"/>
  <c r="S67" s="1"/>
  <c r="O63"/>
  <c r="O67" s="1"/>
  <c r="K63"/>
  <c r="K67" s="1"/>
  <c r="G63"/>
  <c r="G67" s="1"/>
  <c r="C63"/>
  <c r="C67" s="1"/>
  <c r="AN64"/>
  <c r="AN65" s="1"/>
  <c r="AJ64"/>
  <c r="AJ65" s="1"/>
  <c r="AF64"/>
  <c r="AF65" s="1"/>
  <c r="AB64"/>
  <c r="X64"/>
  <c r="T64"/>
  <c r="P64"/>
  <c r="L64"/>
  <c r="H64"/>
  <c r="D64"/>
  <c r="AN63"/>
  <c r="AN67" s="1"/>
  <c r="AJ63"/>
  <c r="AJ67" s="1"/>
  <c r="AF63"/>
  <c r="AF67" s="1"/>
  <c r="AB63"/>
  <c r="AB67" s="1"/>
  <c r="X63"/>
  <c r="X67" s="1"/>
  <c r="T63"/>
  <c r="T67" s="1"/>
  <c r="P63"/>
  <c r="P67" s="1"/>
  <c r="L63"/>
  <c r="L67" s="1"/>
  <c r="H63"/>
  <c r="H67" s="1"/>
  <c r="D63"/>
  <c r="D67" s="1"/>
  <c r="AG118"/>
  <c r="AC118"/>
  <c r="Y118"/>
  <c r="U118"/>
  <c r="Q118"/>
  <c r="M118"/>
  <c r="I118"/>
  <c r="E118"/>
  <c r="AH118"/>
  <c r="AD118"/>
  <c r="Z118"/>
  <c r="V118"/>
  <c r="R118"/>
  <c r="N118"/>
  <c r="J118"/>
  <c r="F118"/>
  <c r="AE118"/>
  <c r="AA118"/>
  <c r="W118"/>
  <c r="S118"/>
  <c r="O118"/>
  <c r="K118"/>
  <c r="G118"/>
  <c r="C118"/>
  <c r="AF118"/>
  <c r="AB118"/>
  <c r="X118"/>
  <c r="T118"/>
  <c r="P118"/>
  <c r="L118"/>
  <c r="H118"/>
  <c r="D118"/>
  <c r="G69"/>
  <c r="AO55" i="27"/>
  <c r="AO56" s="1"/>
  <c r="AK55"/>
  <c r="AK56" s="1"/>
  <c r="AG55"/>
  <c r="AG56" s="1"/>
  <c r="AC55"/>
  <c r="Y55"/>
  <c r="U55"/>
  <c r="Q55"/>
  <c r="M55"/>
  <c r="I55"/>
  <c r="E55"/>
  <c r="AO54"/>
  <c r="AO58" s="1"/>
  <c r="AK54"/>
  <c r="AK58" s="1"/>
  <c r="AG54"/>
  <c r="AG58" s="1"/>
  <c r="AC54"/>
  <c r="AC58" s="1"/>
  <c r="Y54"/>
  <c r="Y58" s="1"/>
  <c r="U54"/>
  <c r="U58" s="1"/>
  <c r="Q54"/>
  <c r="Q58" s="1"/>
  <c r="M54"/>
  <c r="M58" s="1"/>
  <c r="I54"/>
  <c r="I58" s="1"/>
  <c r="E54"/>
  <c r="E58" s="1"/>
  <c r="AP55"/>
  <c r="AP56" s="1"/>
  <c r="AL55"/>
  <c r="AL56" s="1"/>
  <c r="AH55"/>
  <c r="AH56" s="1"/>
  <c r="AD55"/>
  <c r="AD56" s="1"/>
  <c r="Z55"/>
  <c r="V55"/>
  <c r="R55"/>
  <c r="N55"/>
  <c r="J55"/>
  <c r="F55"/>
  <c r="AP54"/>
  <c r="AP58" s="1"/>
  <c r="AL54"/>
  <c r="AL58" s="1"/>
  <c r="AH54"/>
  <c r="AH58" s="1"/>
  <c r="AD54"/>
  <c r="AD58" s="1"/>
  <c r="Z54"/>
  <c r="Z58" s="1"/>
  <c r="V54"/>
  <c r="V58" s="1"/>
  <c r="R54"/>
  <c r="R58" s="1"/>
  <c r="N54"/>
  <c r="N58" s="1"/>
  <c r="J54"/>
  <c r="J58" s="1"/>
  <c r="F54"/>
  <c r="F58" s="1"/>
  <c r="AM55"/>
  <c r="AM56" s="1"/>
  <c r="AI55"/>
  <c r="AI56" s="1"/>
  <c r="AE55"/>
  <c r="AE56" s="1"/>
  <c r="AA55"/>
  <c r="W55"/>
  <c r="S55"/>
  <c r="O55"/>
  <c r="K55"/>
  <c r="G55"/>
  <c r="C55"/>
  <c r="AM54"/>
  <c r="AM58" s="1"/>
  <c r="AI54"/>
  <c r="AI58" s="1"/>
  <c r="AE54"/>
  <c r="AE58" s="1"/>
  <c r="AA54"/>
  <c r="AA58" s="1"/>
  <c r="W54"/>
  <c r="W58" s="1"/>
  <c r="S54"/>
  <c r="S58" s="1"/>
  <c r="O54"/>
  <c r="O58" s="1"/>
  <c r="K54"/>
  <c r="K58" s="1"/>
  <c r="G54"/>
  <c r="G58" s="1"/>
  <c r="C54"/>
  <c r="C58" s="1"/>
  <c r="AN55"/>
  <c r="AN56" s="1"/>
  <c r="AJ55"/>
  <c r="AJ56" s="1"/>
  <c r="AF55"/>
  <c r="AF56" s="1"/>
  <c r="AB55"/>
  <c r="X55"/>
  <c r="T55"/>
  <c r="P55"/>
  <c r="L55"/>
  <c r="H55"/>
  <c r="D55"/>
  <c r="AN54"/>
  <c r="AN58" s="1"/>
  <c r="AJ54"/>
  <c r="AJ58" s="1"/>
  <c r="AF54"/>
  <c r="AF58" s="1"/>
  <c r="AB54"/>
  <c r="AB58" s="1"/>
  <c r="X54"/>
  <c r="X58" s="1"/>
  <c r="T54"/>
  <c r="T58" s="1"/>
  <c r="P54"/>
  <c r="P58" s="1"/>
  <c r="L54"/>
  <c r="L58" s="1"/>
  <c r="H54"/>
  <c r="H58" s="1"/>
  <c r="D54"/>
  <c r="D58" s="1"/>
  <c r="AM64" i="25"/>
  <c r="AM65" s="1"/>
  <c r="AI64"/>
  <c r="AI65" s="1"/>
  <c r="AE64"/>
  <c r="AE65" s="1"/>
  <c r="AA64"/>
  <c r="W64"/>
  <c r="S64"/>
  <c r="O64"/>
  <c r="K64"/>
  <c r="G64"/>
  <c r="C64"/>
  <c r="AM63"/>
  <c r="AM67" s="1"/>
  <c r="AI63"/>
  <c r="AI67" s="1"/>
  <c r="AE63"/>
  <c r="AE67" s="1"/>
  <c r="AA63"/>
  <c r="AA67" s="1"/>
  <c r="W63"/>
  <c r="W67" s="1"/>
  <c r="S63"/>
  <c r="S67" s="1"/>
  <c r="O63"/>
  <c r="O67" s="1"/>
  <c r="K63"/>
  <c r="K67" s="1"/>
  <c r="G63"/>
  <c r="G67" s="1"/>
  <c r="C63"/>
  <c r="C67" s="1"/>
  <c r="AN64"/>
  <c r="AN65" s="1"/>
  <c r="AJ64"/>
  <c r="AJ65" s="1"/>
  <c r="AF64"/>
  <c r="AF65" s="1"/>
  <c r="AB64"/>
  <c r="X64"/>
  <c r="T64"/>
  <c r="P64"/>
  <c r="L64"/>
  <c r="H64"/>
  <c r="D64"/>
  <c r="AN63"/>
  <c r="AN67" s="1"/>
  <c r="AJ63"/>
  <c r="AJ67" s="1"/>
  <c r="AF63"/>
  <c r="AF67" s="1"/>
  <c r="AB63"/>
  <c r="AB67" s="1"/>
  <c r="X63"/>
  <c r="X67" s="1"/>
  <c r="T63"/>
  <c r="T67" s="1"/>
  <c r="P63"/>
  <c r="P67" s="1"/>
  <c r="L63"/>
  <c r="L67" s="1"/>
  <c r="H63"/>
  <c r="H67" s="1"/>
  <c r="D63"/>
  <c r="D67" s="1"/>
  <c r="AO64"/>
  <c r="AO65" s="1"/>
  <c r="AK64"/>
  <c r="AK65" s="1"/>
  <c r="AG64"/>
  <c r="AG65" s="1"/>
  <c r="AC64"/>
  <c r="Y64"/>
  <c r="U64"/>
  <c r="Q64"/>
  <c r="M64"/>
  <c r="I64"/>
  <c r="E64"/>
  <c r="AO63"/>
  <c r="AO67" s="1"/>
  <c r="AK63"/>
  <c r="AK67" s="1"/>
  <c r="AG63"/>
  <c r="AG67" s="1"/>
  <c r="AC63"/>
  <c r="AC67" s="1"/>
  <c r="Y63"/>
  <c r="Y67" s="1"/>
  <c r="U63"/>
  <c r="U67" s="1"/>
  <c r="Q63"/>
  <c r="Q67" s="1"/>
  <c r="M63"/>
  <c r="M67" s="1"/>
  <c r="I63"/>
  <c r="I67" s="1"/>
  <c r="E63"/>
  <c r="E67" s="1"/>
  <c r="AP64"/>
  <c r="AP65" s="1"/>
  <c r="AL64"/>
  <c r="AL65" s="1"/>
  <c r="AH64"/>
  <c r="AH65" s="1"/>
  <c r="AD64"/>
  <c r="Z64"/>
  <c r="V64"/>
  <c r="R64"/>
  <c r="N64"/>
  <c r="J64"/>
  <c r="F64"/>
  <c r="AP63"/>
  <c r="AP67" s="1"/>
  <c r="AL63"/>
  <c r="AL67" s="1"/>
  <c r="AH63"/>
  <c r="AH67" s="1"/>
  <c r="AD63"/>
  <c r="AD67" s="1"/>
  <c r="Z63"/>
  <c r="Z67" s="1"/>
  <c r="V63"/>
  <c r="V67" s="1"/>
  <c r="R63"/>
  <c r="R67" s="1"/>
  <c r="N63"/>
  <c r="N67" s="1"/>
  <c r="J63"/>
  <c r="J67" s="1"/>
  <c r="F63"/>
  <c r="F67" s="1"/>
  <c r="D64" i="21"/>
  <c r="H64"/>
  <c r="L64"/>
  <c r="P64"/>
  <c r="T64"/>
  <c r="X64"/>
  <c r="AB64"/>
  <c r="AF64"/>
  <c r="AF65" s="1"/>
  <c r="AJ64"/>
  <c r="AJ65" s="1"/>
  <c r="AN64"/>
  <c r="AN65" s="1"/>
  <c r="E64"/>
  <c r="I64"/>
  <c r="M64"/>
  <c r="Q64"/>
  <c r="U64"/>
  <c r="Y64"/>
  <c r="AC64"/>
  <c r="AG64"/>
  <c r="AG65" s="1"/>
  <c r="AK64"/>
  <c r="AK65" s="1"/>
  <c r="AO64"/>
  <c r="AO65" s="1"/>
  <c r="AO63"/>
  <c r="AK63"/>
  <c r="AG63"/>
  <c r="AC63"/>
  <c r="Y63"/>
  <c r="U63"/>
  <c r="Q63"/>
  <c r="M63"/>
  <c r="I63"/>
  <c r="E63"/>
  <c r="AP63"/>
  <c r="AL63"/>
  <c r="AH63"/>
  <c r="AD63"/>
  <c r="Z63"/>
  <c r="V63"/>
  <c r="R63"/>
  <c r="N63"/>
  <c r="J63"/>
  <c r="F63"/>
  <c r="F64"/>
  <c r="J64"/>
  <c r="N64"/>
  <c r="R64"/>
  <c r="V64"/>
  <c r="Z64"/>
  <c r="AD64"/>
  <c r="AH64"/>
  <c r="AH65" s="1"/>
  <c r="AL64"/>
  <c r="AL65" s="1"/>
  <c r="AP64"/>
  <c r="AP65" s="1"/>
  <c r="G64"/>
  <c r="K64"/>
  <c r="O64"/>
  <c r="S64"/>
  <c r="W64"/>
  <c r="AA64"/>
  <c r="AE64"/>
  <c r="AE65" s="1"/>
  <c r="AI64"/>
  <c r="AI65" s="1"/>
  <c r="AM64"/>
  <c r="AM65" s="1"/>
  <c r="C64"/>
  <c r="AM63"/>
  <c r="AM67" s="1"/>
  <c r="AI63"/>
  <c r="AI67" s="1"/>
  <c r="AE63"/>
  <c r="AE67" s="1"/>
  <c r="AA63"/>
  <c r="AA67" s="1"/>
  <c r="W63"/>
  <c r="W67" s="1"/>
  <c r="S63"/>
  <c r="S67" s="1"/>
  <c r="O63"/>
  <c r="O67" s="1"/>
  <c r="K63"/>
  <c r="K67" s="1"/>
  <c r="G63"/>
  <c r="G67" s="1"/>
  <c r="C63"/>
  <c r="C67" s="1"/>
  <c r="AN63"/>
  <c r="AJ63"/>
  <c r="AF63"/>
  <c r="AB63"/>
  <c r="X63"/>
  <c r="T63"/>
  <c r="P63"/>
  <c r="L63"/>
  <c r="H63"/>
  <c r="D63"/>
  <c r="AO64" i="22"/>
  <c r="AO65" s="1"/>
  <c r="AG64"/>
  <c r="AG65" s="1"/>
  <c r="Y64"/>
  <c r="Q64"/>
  <c r="I64"/>
  <c r="AO63"/>
  <c r="AG63"/>
  <c r="Y63"/>
  <c r="Q63"/>
  <c r="I63"/>
  <c r="AP64"/>
  <c r="AP65" s="1"/>
  <c r="AH64"/>
  <c r="AH65" s="1"/>
  <c r="Z64"/>
  <c r="R64"/>
  <c r="J64"/>
  <c r="AP63"/>
  <c r="AF63"/>
  <c r="P63"/>
  <c r="AH63"/>
  <c r="R63"/>
  <c r="AM64"/>
  <c r="AM65" s="1"/>
  <c r="AE64"/>
  <c r="AE65" s="1"/>
  <c r="W64"/>
  <c r="O64"/>
  <c r="G64"/>
  <c r="AI63"/>
  <c r="AA63"/>
  <c r="S63"/>
  <c r="K63"/>
  <c r="C63"/>
  <c r="AJ64"/>
  <c r="AJ65" s="1"/>
  <c r="AB64"/>
  <c r="T64"/>
  <c r="L64"/>
  <c r="D64"/>
  <c r="AJ63"/>
  <c r="T63"/>
  <c r="T67" s="1"/>
  <c r="D63"/>
  <c r="V63"/>
  <c r="F63"/>
  <c r="C64"/>
  <c r="AK64"/>
  <c r="AK65" s="1"/>
  <c r="AC64"/>
  <c r="U64"/>
  <c r="M64"/>
  <c r="E64"/>
  <c r="AK63"/>
  <c r="AC63"/>
  <c r="U63"/>
  <c r="M63"/>
  <c r="E63"/>
  <c r="AL64"/>
  <c r="AL65" s="1"/>
  <c r="AD64"/>
  <c r="V64"/>
  <c r="N64"/>
  <c r="F64"/>
  <c r="F65" s="1"/>
  <c r="AL63"/>
  <c r="X63"/>
  <c r="H63"/>
  <c r="Z63"/>
  <c r="J63"/>
  <c r="J67" s="1"/>
  <c r="AI64"/>
  <c r="AI65" s="1"/>
  <c r="AA64"/>
  <c r="AA65" s="1"/>
  <c r="S64"/>
  <c r="S65" s="1"/>
  <c r="K64"/>
  <c r="K65" s="1"/>
  <c r="AM63"/>
  <c r="AE63"/>
  <c r="W63"/>
  <c r="O63"/>
  <c r="G63"/>
  <c r="AN64"/>
  <c r="AN65" s="1"/>
  <c r="AF64"/>
  <c r="AF65" s="1"/>
  <c r="X64"/>
  <c r="P64"/>
  <c r="P65" s="1"/>
  <c r="H64"/>
  <c r="H65" s="1"/>
  <c r="AN63"/>
  <c r="AB63"/>
  <c r="L63"/>
  <c r="L67" s="1"/>
  <c r="AD63"/>
  <c r="AD67" s="1"/>
  <c r="N63"/>
  <c r="O58" i="5"/>
  <c r="M58"/>
  <c r="D58"/>
  <c r="Z58"/>
  <c r="X58"/>
  <c r="Q58"/>
  <c r="J58"/>
  <c r="S58"/>
  <c r="K58"/>
  <c r="N58"/>
  <c r="C58"/>
  <c r="T58"/>
  <c r="V58"/>
  <c r="F58"/>
  <c r="W58"/>
  <c r="AC58"/>
  <c r="G58"/>
  <c r="Y58"/>
  <c r="R58"/>
  <c r="Z83" i="31"/>
  <c r="AM65" i="30"/>
  <c r="AM66" s="1"/>
  <c r="AI65"/>
  <c r="AI66" s="1"/>
  <c r="AE65"/>
  <c r="AA65"/>
  <c r="W65"/>
  <c r="S65"/>
  <c r="O65"/>
  <c r="K65"/>
  <c r="G65"/>
  <c r="C65"/>
  <c r="AM64"/>
  <c r="AI64"/>
  <c r="AE64"/>
  <c r="AA64"/>
  <c r="W64"/>
  <c r="S64"/>
  <c r="O64"/>
  <c r="K64"/>
  <c r="G64"/>
  <c r="C64"/>
  <c r="AN65"/>
  <c r="AN66" s="1"/>
  <c r="AJ65"/>
  <c r="AJ66" s="1"/>
  <c r="AF65"/>
  <c r="AB65"/>
  <c r="X65"/>
  <c r="T65"/>
  <c r="P65"/>
  <c r="L65"/>
  <c r="H65"/>
  <c r="D65"/>
  <c r="AN64"/>
  <c r="AJ64"/>
  <c r="AF64"/>
  <c r="AB64"/>
  <c r="X64"/>
  <c r="T64"/>
  <c r="P64"/>
  <c r="L64"/>
  <c r="H64"/>
  <c r="D64"/>
  <c r="AK65"/>
  <c r="AK66" s="1"/>
  <c r="AG65"/>
  <c r="AC65"/>
  <c r="Y65"/>
  <c r="U65"/>
  <c r="Q65"/>
  <c r="M65"/>
  <c r="I65"/>
  <c r="E65"/>
  <c r="AO64"/>
  <c r="AK64"/>
  <c r="AG64"/>
  <c r="AC64"/>
  <c r="Y64"/>
  <c r="U64"/>
  <c r="Q64"/>
  <c r="M64"/>
  <c r="I64"/>
  <c r="E64"/>
  <c r="AP65"/>
  <c r="AP66" s="1"/>
  <c r="AL65"/>
  <c r="AL66" s="1"/>
  <c r="AH65"/>
  <c r="AH66" s="1"/>
  <c r="AD65"/>
  <c r="Z65"/>
  <c r="V65"/>
  <c r="R65"/>
  <c r="N65"/>
  <c r="J65"/>
  <c r="F65"/>
  <c r="AP64"/>
  <c r="AL64"/>
  <c r="AH64"/>
  <c r="AD64"/>
  <c r="Z64"/>
  <c r="V64"/>
  <c r="R64"/>
  <c r="N64"/>
  <c r="J64"/>
  <c r="F64"/>
  <c r="AN76" i="29"/>
  <c r="AN77" s="1"/>
  <c r="AJ76"/>
  <c r="AJ77" s="1"/>
  <c r="AF76"/>
  <c r="AB76"/>
  <c r="X76"/>
  <c r="T76"/>
  <c r="P76"/>
  <c r="L76"/>
  <c r="H76"/>
  <c r="D76"/>
  <c r="AN75"/>
  <c r="AJ75"/>
  <c r="AF75"/>
  <c r="AB75"/>
  <c r="X75"/>
  <c r="T75"/>
  <c r="P75"/>
  <c r="L75"/>
  <c r="H75"/>
  <c r="D75"/>
  <c r="AM76"/>
  <c r="AM77" s="1"/>
  <c r="AI76"/>
  <c r="AI77" s="1"/>
  <c r="AE76"/>
  <c r="AA76"/>
  <c r="W76"/>
  <c r="S76"/>
  <c r="O76"/>
  <c r="K76"/>
  <c r="G76"/>
  <c r="AM75"/>
  <c r="AI75"/>
  <c r="AE75"/>
  <c r="AA75"/>
  <c r="W75"/>
  <c r="S75"/>
  <c r="O75"/>
  <c r="K75"/>
  <c r="G75"/>
  <c r="C75"/>
  <c r="AP76"/>
  <c r="AP77" s="1"/>
  <c r="AL76"/>
  <c r="AL77" s="1"/>
  <c r="AH76"/>
  <c r="AH77" s="1"/>
  <c r="AD76"/>
  <c r="Z76"/>
  <c r="V76"/>
  <c r="R76"/>
  <c r="N76"/>
  <c r="J76"/>
  <c r="F76"/>
  <c r="AP75"/>
  <c r="AL75"/>
  <c r="AH75"/>
  <c r="AD75"/>
  <c r="Z75"/>
  <c r="V75"/>
  <c r="R75"/>
  <c r="N75"/>
  <c r="J75"/>
  <c r="F75"/>
  <c r="AO76"/>
  <c r="AO77" s="1"/>
  <c r="AK76"/>
  <c r="AK77" s="1"/>
  <c r="AG76"/>
  <c r="AC76"/>
  <c r="Y76"/>
  <c r="U76"/>
  <c r="Q76"/>
  <c r="M76"/>
  <c r="I76"/>
  <c r="E76"/>
  <c r="AO75"/>
  <c r="AK75"/>
  <c r="AG75"/>
  <c r="AC75"/>
  <c r="Y75"/>
  <c r="U75"/>
  <c r="Q75"/>
  <c r="M75"/>
  <c r="I75"/>
  <c r="E75"/>
  <c r="AO65" i="30"/>
  <c r="AO66" s="1"/>
  <c r="AE109" i="24"/>
  <c r="AT48"/>
  <c r="AV48"/>
  <c r="C109"/>
  <c r="C123"/>
  <c r="G123" s="1"/>
  <c r="AT46"/>
  <c r="AV46"/>
  <c r="AT53"/>
  <c r="AV53"/>
  <c r="Q109"/>
  <c r="K109"/>
  <c r="AV49"/>
  <c r="AT49"/>
  <c r="AV47"/>
  <c r="AT47"/>
  <c r="D109"/>
  <c r="G109"/>
  <c r="AG109"/>
  <c r="M109"/>
  <c r="AF109"/>
  <c r="Y109"/>
  <c r="P109"/>
  <c r="U109"/>
  <c r="AH109"/>
  <c r="O109"/>
  <c r="L109"/>
  <c r="AB109"/>
  <c r="AT50"/>
  <c r="AV50"/>
  <c r="AV51"/>
  <c r="AT51"/>
  <c r="AT52"/>
  <c r="AV52"/>
  <c r="AT46" i="20"/>
  <c r="K109"/>
  <c r="E109" i="24"/>
  <c r="F109"/>
  <c r="V109"/>
  <c r="S109"/>
  <c r="T109"/>
  <c r="J109"/>
  <c r="Z109"/>
  <c r="W109"/>
  <c r="N109"/>
  <c r="AD109"/>
  <c r="AC109"/>
  <c r="AA109"/>
  <c r="R109"/>
  <c r="I109"/>
  <c r="H109"/>
  <c r="X109"/>
  <c r="AD109" i="20"/>
  <c r="AF109"/>
  <c r="AH109"/>
  <c r="C69" i="4"/>
  <c r="N109" i="20"/>
  <c r="Q109"/>
  <c r="S109"/>
  <c r="T109"/>
  <c r="U109"/>
  <c r="W109"/>
  <c r="Z109"/>
  <c r="AT48"/>
  <c r="O109"/>
  <c r="V109"/>
  <c r="X109"/>
  <c r="Y109"/>
  <c r="AA109"/>
  <c r="AB109"/>
  <c r="AC109"/>
  <c r="C109"/>
  <c r="C123"/>
  <c r="G123" s="1"/>
  <c r="AM64"/>
  <c r="AM65" s="1"/>
  <c r="AI64"/>
  <c r="AI65" s="1"/>
  <c r="AE64"/>
  <c r="AE65" s="1"/>
  <c r="AA64"/>
  <c r="W64"/>
  <c r="S64"/>
  <c r="O64"/>
  <c r="K64"/>
  <c r="G64"/>
  <c r="AM63"/>
  <c r="AI63"/>
  <c r="AE63"/>
  <c r="AA63"/>
  <c r="W63"/>
  <c r="S63"/>
  <c r="O63"/>
  <c r="K63"/>
  <c r="G63"/>
  <c r="C63"/>
  <c r="C67" s="1"/>
  <c r="AN64"/>
  <c r="AN65" s="1"/>
  <c r="AJ64"/>
  <c r="AJ65" s="1"/>
  <c r="AF64"/>
  <c r="AF65" s="1"/>
  <c r="AB64"/>
  <c r="X64"/>
  <c r="T64"/>
  <c r="P64"/>
  <c r="L64"/>
  <c r="H64"/>
  <c r="D64"/>
  <c r="AN63"/>
  <c r="AN67" s="1"/>
  <c r="AJ63"/>
  <c r="AJ67" s="1"/>
  <c r="AF63"/>
  <c r="AF67" s="1"/>
  <c r="AB63"/>
  <c r="AB67" s="1"/>
  <c r="X63"/>
  <c r="X67" s="1"/>
  <c r="T63"/>
  <c r="T67" s="1"/>
  <c r="P63"/>
  <c r="P67" s="1"/>
  <c r="L63"/>
  <c r="L67" s="1"/>
  <c r="H63"/>
  <c r="H67" s="1"/>
  <c r="D63"/>
  <c r="D67" s="1"/>
  <c r="AO64"/>
  <c r="AO65" s="1"/>
  <c r="AK64"/>
  <c r="AK65" s="1"/>
  <c r="AG64"/>
  <c r="AG65" s="1"/>
  <c r="AC64"/>
  <c r="Y64"/>
  <c r="U64"/>
  <c r="Q64"/>
  <c r="M64"/>
  <c r="I64"/>
  <c r="E64"/>
  <c r="AO63"/>
  <c r="AO67" s="1"/>
  <c r="AK63"/>
  <c r="AK67" s="1"/>
  <c r="AG63"/>
  <c r="AC63"/>
  <c r="AC67" s="1"/>
  <c r="Y63"/>
  <c r="Y67" s="1"/>
  <c r="U63"/>
  <c r="U67" s="1"/>
  <c r="Q63"/>
  <c r="Q67" s="1"/>
  <c r="M63"/>
  <c r="M67" s="1"/>
  <c r="I63"/>
  <c r="I67" s="1"/>
  <c r="E63"/>
  <c r="E67" s="1"/>
  <c r="AP64"/>
  <c r="AP65" s="1"/>
  <c r="AL64"/>
  <c r="AL65" s="1"/>
  <c r="AH64"/>
  <c r="AH65" s="1"/>
  <c r="AD64"/>
  <c r="Z64"/>
  <c r="V64"/>
  <c r="R64"/>
  <c r="N64"/>
  <c r="J64"/>
  <c r="F64"/>
  <c r="AP63"/>
  <c r="AP67" s="1"/>
  <c r="AL63"/>
  <c r="AL67" s="1"/>
  <c r="AH63"/>
  <c r="AH67" s="1"/>
  <c r="AD63"/>
  <c r="AD67" s="1"/>
  <c r="Z63"/>
  <c r="Z67" s="1"/>
  <c r="V63"/>
  <c r="V67" s="1"/>
  <c r="R63"/>
  <c r="R67" s="1"/>
  <c r="N63"/>
  <c r="N67" s="1"/>
  <c r="J63"/>
  <c r="J67" s="1"/>
  <c r="F63"/>
  <c r="F67" s="1"/>
  <c r="D109"/>
  <c r="I109"/>
  <c r="AT49"/>
  <c r="E109"/>
  <c r="F109"/>
  <c r="G109"/>
  <c r="H109"/>
  <c r="J109"/>
  <c r="L109"/>
  <c r="M109"/>
  <c r="AT50"/>
  <c r="AT51"/>
  <c r="P109"/>
  <c r="R109"/>
  <c r="AT52"/>
  <c r="AT53"/>
  <c r="AB109" i="8"/>
  <c r="AC109"/>
  <c r="N109"/>
  <c r="U109"/>
  <c r="Y109"/>
  <c r="R109"/>
  <c r="M109"/>
  <c r="AA109"/>
  <c r="V109"/>
  <c r="Z109"/>
  <c r="L109"/>
  <c r="K109"/>
  <c r="X109"/>
  <c r="Q109"/>
  <c r="C123"/>
  <c r="G123" s="1"/>
  <c r="H109"/>
  <c r="D109"/>
  <c r="G109"/>
  <c r="O109"/>
  <c r="W109"/>
  <c r="J109"/>
  <c r="F109"/>
  <c r="I109"/>
  <c r="E109"/>
  <c r="S109"/>
  <c r="T109"/>
  <c r="P109"/>
  <c r="C83" i="5"/>
  <c r="C69" i="8"/>
  <c r="G57"/>
  <c r="C94" i="4"/>
  <c r="G94" s="1"/>
  <c r="M69"/>
  <c r="AV51" i="8"/>
  <c r="AT51"/>
  <c r="AV52"/>
  <c r="AT52"/>
  <c r="AV53"/>
  <c r="AT53"/>
  <c r="AV46"/>
  <c r="AT46"/>
  <c r="K57"/>
  <c r="O57"/>
  <c r="S57"/>
  <c r="W57"/>
  <c r="AA57"/>
  <c r="C57"/>
  <c r="F57"/>
  <c r="J57"/>
  <c r="N57"/>
  <c r="R57"/>
  <c r="V57"/>
  <c r="Z57"/>
  <c r="E57"/>
  <c r="I57"/>
  <c r="M57"/>
  <c r="Q57"/>
  <c r="U57"/>
  <c r="Y57"/>
  <c r="AC57"/>
  <c r="D57"/>
  <c r="H57"/>
  <c r="L57"/>
  <c r="P57"/>
  <c r="T57"/>
  <c r="X57"/>
  <c r="AB57"/>
  <c r="AV48"/>
  <c r="AT48"/>
  <c r="AV50"/>
  <c r="AT50"/>
  <c r="AV47"/>
  <c r="AT47"/>
  <c r="AV49"/>
  <c r="AT49"/>
  <c r="L69" i="4"/>
  <c r="S69"/>
  <c r="E69"/>
  <c r="Z69"/>
  <c r="J69"/>
  <c r="AL69"/>
  <c r="D69"/>
  <c r="U69"/>
  <c r="AB69"/>
  <c r="AM69"/>
  <c r="AC69"/>
  <c r="R69"/>
  <c r="AA69"/>
  <c r="K69"/>
  <c r="T69"/>
  <c r="AH69"/>
  <c r="AF69"/>
  <c r="AK69"/>
  <c r="AO69"/>
  <c r="AN69"/>
  <c r="Y69"/>
  <c r="Q69"/>
  <c r="I69"/>
  <c r="V69"/>
  <c r="N69"/>
  <c r="F69"/>
  <c r="W69"/>
  <c r="O69"/>
  <c r="G69"/>
  <c r="X69"/>
  <c r="P69"/>
  <c r="H69"/>
  <c r="AP69"/>
  <c r="AI69"/>
  <c r="AJ69"/>
  <c r="F39" i="43" l="1"/>
  <c r="AG67" i="35"/>
  <c r="Z65" i="36"/>
  <c r="F14" i="42"/>
  <c r="F13"/>
  <c r="AD65" i="25"/>
  <c r="AD65" i="22"/>
  <c r="AD65" i="20"/>
  <c r="AD65" i="21"/>
  <c r="T84" i="31"/>
  <c r="C66" i="36"/>
  <c r="AD65"/>
  <c r="J66"/>
  <c r="P83" i="31"/>
  <c r="P87" s="1"/>
  <c r="S83"/>
  <c r="X65" i="36"/>
  <c r="M83" i="31"/>
  <c r="AB66" i="39"/>
  <c r="I83" i="31"/>
  <c r="Z84"/>
  <c r="J84" i="6"/>
  <c r="M84" i="31"/>
  <c r="H83"/>
  <c r="AA84"/>
  <c r="G83"/>
  <c r="AC84"/>
  <c r="I66" i="36"/>
  <c r="K65"/>
  <c r="Y65"/>
  <c r="K66"/>
  <c r="X66"/>
  <c r="Y66"/>
  <c r="Z66"/>
  <c r="H65"/>
  <c r="H69" s="1"/>
  <c r="I65"/>
  <c r="J65"/>
  <c r="AA65"/>
  <c r="AA66"/>
  <c r="S66"/>
  <c r="AI66"/>
  <c r="AI67" s="1"/>
  <c r="P66"/>
  <c r="AJ66"/>
  <c r="AJ67" s="1"/>
  <c r="Q66"/>
  <c r="AK66"/>
  <c r="AK67" s="1"/>
  <c r="R66"/>
  <c r="AL66"/>
  <c r="AL67" s="1"/>
  <c r="S65"/>
  <c r="AI65"/>
  <c r="P65"/>
  <c r="P69" s="1"/>
  <c r="AJ65"/>
  <c r="Q65"/>
  <c r="Q69" s="1"/>
  <c r="AK65"/>
  <c r="R65"/>
  <c r="AL65"/>
  <c r="T83" i="31"/>
  <c r="K84"/>
  <c r="R84"/>
  <c r="U83"/>
  <c r="U169" s="1"/>
  <c r="K67" i="20"/>
  <c r="S67"/>
  <c r="AA67"/>
  <c r="O66" i="36"/>
  <c r="W66"/>
  <c r="AE66"/>
  <c r="D66"/>
  <c r="L66"/>
  <c r="T66"/>
  <c r="AB66"/>
  <c r="E66"/>
  <c r="M66"/>
  <c r="U66"/>
  <c r="AC66"/>
  <c r="F66"/>
  <c r="N66"/>
  <c r="V66"/>
  <c r="AD66"/>
  <c r="C65"/>
  <c r="C69" s="1"/>
  <c r="O65"/>
  <c r="O69" s="1"/>
  <c r="W65"/>
  <c r="W69" s="1"/>
  <c r="AE65"/>
  <c r="D65"/>
  <c r="D69" s="1"/>
  <c r="L65"/>
  <c r="L69" s="1"/>
  <c r="T65"/>
  <c r="AB65"/>
  <c r="AB69" s="1"/>
  <c r="E65"/>
  <c r="E69" s="1"/>
  <c r="M65"/>
  <c r="U65"/>
  <c r="AC65"/>
  <c r="F65"/>
  <c r="N65"/>
  <c r="V65"/>
  <c r="AP65"/>
  <c r="N83" i="6"/>
  <c r="N169" s="1"/>
  <c r="N170" s="1"/>
  <c r="AB84" i="31"/>
  <c r="AB85" s="1"/>
  <c r="V83"/>
  <c r="L83"/>
  <c r="L169" s="1"/>
  <c r="AB83"/>
  <c r="AA83"/>
  <c r="AA169" s="1"/>
  <c r="S84"/>
  <c r="J84"/>
  <c r="R83"/>
  <c r="R85" s="1"/>
  <c r="F83"/>
  <c r="F169" s="1"/>
  <c r="X83"/>
  <c r="Q83"/>
  <c r="Q169" s="1"/>
  <c r="AC83"/>
  <c r="U84"/>
  <c r="U85" s="1"/>
  <c r="L84"/>
  <c r="G66" i="36"/>
  <c r="AM66"/>
  <c r="AM67" s="1"/>
  <c r="AF66"/>
  <c r="AN66"/>
  <c r="AN67" s="1"/>
  <c r="AG66"/>
  <c r="AG67" s="1"/>
  <c r="AO66"/>
  <c r="AO67" s="1"/>
  <c r="AH66"/>
  <c r="AH67" s="1"/>
  <c r="AP66"/>
  <c r="AP67" s="1"/>
  <c r="G65"/>
  <c r="G69" s="1"/>
  <c r="AM65"/>
  <c r="AF65"/>
  <c r="AN65"/>
  <c r="AG65"/>
  <c r="AO65"/>
  <c r="AH65"/>
  <c r="Y84" i="31"/>
  <c r="E116" i="24"/>
  <c r="G116"/>
  <c r="I116"/>
  <c r="K116"/>
  <c r="M116"/>
  <c r="O116"/>
  <c r="Q116"/>
  <c r="S116"/>
  <c r="U116"/>
  <c r="W116"/>
  <c r="Y116"/>
  <c r="AA116"/>
  <c r="AC116"/>
  <c r="AE116"/>
  <c r="AG116"/>
  <c r="C116"/>
  <c r="D116"/>
  <c r="F116"/>
  <c r="H116"/>
  <c r="J116"/>
  <c r="L116"/>
  <c r="N116"/>
  <c r="P116"/>
  <c r="R116"/>
  <c r="T116"/>
  <c r="V116"/>
  <c r="X116"/>
  <c r="Z116"/>
  <c r="AB116"/>
  <c r="AD116"/>
  <c r="AF116"/>
  <c r="AH116"/>
  <c r="C64"/>
  <c r="I83" i="6"/>
  <c r="I169" s="1"/>
  <c r="I170" s="1"/>
  <c r="Z84"/>
  <c r="Q84"/>
  <c r="N83" i="31"/>
  <c r="N169" s="1"/>
  <c r="O83"/>
  <c r="W83"/>
  <c r="W87" s="1"/>
  <c r="G84"/>
  <c r="G85" s="1"/>
  <c r="O84"/>
  <c r="W84"/>
  <c r="F84"/>
  <c r="N84"/>
  <c r="V84"/>
  <c r="V85" s="1"/>
  <c r="AD84"/>
  <c r="K83"/>
  <c r="K169" s="1"/>
  <c r="J83"/>
  <c r="Y83"/>
  <c r="Y87" s="1"/>
  <c r="I84"/>
  <c r="Q84"/>
  <c r="Q85" s="1"/>
  <c r="H84"/>
  <c r="P84"/>
  <c r="X84"/>
  <c r="AI67" i="20"/>
  <c r="G116" i="8"/>
  <c r="G67" i="20"/>
  <c r="O67"/>
  <c r="W67"/>
  <c r="AE67"/>
  <c r="AM67"/>
  <c r="AD83" i="31"/>
  <c r="AD85" s="1"/>
  <c r="C120" i="39"/>
  <c r="D38" i="42"/>
  <c r="AF116" i="8"/>
  <c r="AB116"/>
  <c r="X116"/>
  <c r="T116"/>
  <c r="P116"/>
  <c r="L116"/>
  <c r="H116"/>
  <c r="D116"/>
  <c r="AG116"/>
  <c r="AC116"/>
  <c r="Y116"/>
  <c r="U116"/>
  <c r="Q116"/>
  <c r="M116"/>
  <c r="I116"/>
  <c r="E116"/>
  <c r="D120" i="35"/>
  <c r="F120"/>
  <c r="H120"/>
  <c r="J120"/>
  <c r="L120"/>
  <c r="N120"/>
  <c r="P120"/>
  <c r="R120"/>
  <c r="T120"/>
  <c r="V120"/>
  <c r="X120"/>
  <c r="Z120"/>
  <c r="AB120"/>
  <c r="AD120"/>
  <c r="AF120"/>
  <c r="AH120"/>
  <c r="AJ120"/>
  <c r="E120"/>
  <c r="G120"/>
  <c r="I120"/>
  <c r="K120"/>
  <c r="M120"/>
  <c r="O120"/>
  <c r="Q120"/>
  <c r="S120"/>
  <c r="U120"/>
  <c r="W120"/>
  <c r="Y120"/>
  <c r="AA120"/>
  <c r="AC120"/>
  <c r="AE120"/>
  <c r="AG120"/>
  <c r="AI120"/>
  <c r="C120"/>
  <c r="D120" i="33"/>
  <c r="F120"/>
  <c r="H120"/>
  <c r="J120"/>
  <c r="L120"/>
  <c r="N120"/>
  <c r="P120"/>
  <c r="R120"/>
  <c r="T120"/>
  <c r="V120"/>
  <c r="X120"/>
  <c r="Z120"/>
  <c r="AB120"/>
  <c r="AD120"/>
  <c r="AF120"/>
  <c r="AH120"/>
  <c r="AJ120"/>
  <c r="E120"/>
  <c r="G120"/>
  <c r="I120"/>
  <c r="K120"/>
  <c r="M120"/>
  <c r="O120"/>
  <c r="Q120"/>
  <c r="S120"/>
  <c r="U120"/>
  <c r="W120"/>
  <c r="Y120"/>
  <c r="AA120"/>
  <c r="AC120"/>
  <c r="AE120"/>
  <c r="AG120"/>
  <c r="AI120"/>
  <c r="C120"/>
  <c r="AH116" i="8"/>
  <c r="AD116"/>
  <c r="Z116"/>
  <c r="V116"/>
  <c r="R116"/>
  <c r="N116"/>
  <c r="J116"/>
  <c r="F116"/>
  <c r="C116"/>
  <c r="AE116"/>
  <c r="AA116"/>
  <c r="W116"/>
  <c r="S116"/>
  <c r="O116"/>
  <c r="K116"/>
  <c r="G20" i="42"/>
  <c r="D120" i="39"/>
  <c r="F120"/>
  <c r="H120"/>
  <c r="J120"/>
  <c r="L120"/>
  <c r="N120"/>
  <c r="P120"/>
  <c r="R120"/>
  <c r="T120"/>
  <c r="V120"/>
  <c r="X120"/>
  <c r="Z120"/>
  <c r="AB120"/>
  <c r="AD120"/>
  <c r="AF120"/>
  <c r="AH120"/>
  <c r="AJ120"/>
  <c r="S120"/>
  <c r="Y120"/>
  <c r="AC120"/>
  <c r="AG120"/>
  <c r="E120"/>
  <c r="G120"/>
  <c r="I120"/>
  <c r="K120"/>
  <c r="M120"/>
  <c r="O120"/>
  <c r="Q120"/>
  <c r="U120"/>
  <c r="W120"/>
  <c r="AA120"/>
  <c r="AE120"/>
  <c r="AI120"/>
  <c r="E116" i="20"/>
  <c r="G116"/>
  <c r="I116"/>
  <c r="K116"/>
  <c r="M116"/>
  <c r="O116"/>
  <c r="Q116"/>
  <c r="S116"/>
  <c r="U116"/>
  <c r="W116"/>
  <c r="Y116"/>
  <c r="AA116"/>
  <c r="AC116"/>
  <c r="AE116"/>
  <c r="AG116"/>
  <c r="C116"/>
  <c r="D116"/>
  <c r="F116"/>
  <c r="H116"/>
  <c r="J116"/>
  <c r="L116"/>
  <c r="N116"/>
  <c r="P116"/>
  <c r="R116"/>
  <c r="T116"/>
  <c r="V116"/>
  <c r="X116"/>
  <c r="Z116"/>
  <c r="AB116"/>
  <c r="AD116"/>
  <c r="AF116"/>
  <c r="AH116"/>
  <c r="AD65" i="23"/>
  <c r="F21" i="42"/>
  <c r="Y80" i="7"/>
  <c r="AA83" i="6"/>
  <c r="AA169" s="1"/>
  <c r="AA170" s="1"/>
  <c r="AG67" i="20"/>
  <c r="AH84" i="6"/>
  <c r="AH85" s="1"/>
  <c r="V84"/>
  <c r="AG84"/>
  <c r="AG85" s="1"/>
  <c r="E84"/>
  <c r="AA81" i="7"/>
  <c r="AF83" i="6"/>
  <c r="AF129" s="1"/>
  <c r="H67" i="21"/>
  <c r="P67"/>
  <c r="X67"/>
  <c r="V80" i="7"/>
  <c r="S83" i="6"/>
  <c r="S169" s="1"/>
  <c r="S172" s="1"/>
  <c r="AP84"/>
  <c r="AP85" s="1"/>
  <c r="R84"/>
  <c r="AO84"/>
  <c r="AO85" s="1"/>
  <c r="Y84"/>
  <c r="I84"/>
  <c r="V83"/>
  <c r="V169" s="1"/>
  <c r="V171" s="1"/>
  <c r="AO83"/>
  <c r="AO129" s="1"/>
  <c r="E83"/>
  <c r="E169" s="1"/>
  <c r="E172" s="1"/>
  <c r="L81" i="7"/>
  <c r="G80"/>
  <c r="AL84" i="6"/>
  <c r="AD84"/>
  <c r="N84"/>
  <c r="F84"/>
  <c r="AK84"/>
  <c r="AC84"/>
  <c r="U84"/>
  <c r="M84"/>
  <c r="G84"/>
  <c r="AN83"/>
  <c r="AN169" s="1"/>
  <c r="AN170" s="1"/>
  <c r="Z83"/>
  <c r="Z169" s="1"/>
  <c r="Z170" s="1"/>
  <c r="R83"/>
  <c r="R169" s="1"/>
  <c r="R171" s="1"/>
  <c r="H83"/>
  <c r="H169" s="1"/>
  <c r="H170" s="1"/>
  <c r="AG83"/>
  <c r="AG169" s="1"/>
  <c r="AG170" s="1"/>
  <c r="W83"/>
  <c r="O83"/>
  <c r="O169" s="1"/>
  <c r="O172" s="1"/>
  <c r="AN81" i="7"/>
  <c r="AN82" s="1"/>
  <c r="D81"/>
  <c r="O81"/>
  <c r="C80"/>
  <c r="M83" i="6"/>
  <c r="M169" s="1"/>
  <c r="M170" s="1"/>
  <c r="AN84"/>
  <c r="AN85" s="1"/>
  <c r="AJ84"/>
  <c r="AF84"/>
  <c r="AF85" s="1"/>
  <c r="AB84"/>
  <c r="X84"/>
  <c r="T84"/>
  <c r="P84"/>
  <c r="L84"/>
  <c r="H84"/>
  <c r="D84"/>
  <c r="AM84"/>
  <c r="AI84"/>
  <c r="AI85" s="1"/>
  <c r="AE84"/>
  <c r="AA84"/>
  <c r="W84"/>
  <c r="S84"/>
  <c r="O84"/>
  <c r="O85" s="1"/>
  <c r="K84"/>
  <c r="C84"/>
  <c r="AJ83"/>
  <c r="AJ129" s="1"/>
  <c r="AB83"/>
  <c r="AB169" s="1"/>
  <c r="AB170" s="1"/>
  <c r="X83"/>
  <c r="X169" s="1"/>
  <c r="X171" s="1"/>
  <c r="T83"/>
  <c r="T169" s="1"/>
  <c r="T170" s="1"/>
  <c r="P83"/>
  <c r="P169" s="1"/>
  <c r="P170" s="1"/>
  <c r="L83"/>
  <c r="L169" s="1"/>
  <c r="L171" s="1"/>
  <c r="D83"/>
  <c r="D169" s="1"/>
  <c r="D171" s="1"/>
  <c r="AK83"/>
  <c r="AK129" s="1"/>
  <c r="AK130" s="1"/>
  <c r="AC83"/>
  <c r="AC169" s="1"/>
  <c r="AC172" s="1"/>
  <c r="Y83"/>
  <c r="Y169" s="1"/>
  <c r="Y172" s="1"/>
  <c r="U83"/>
  <c r="U169" s="1"/>
  <c r="U170" s="1"/>
  <c r="Q83"/>
  <c r="Q169" s="1"/>
  <c r="Q172" s="1"/>
  <c r="AG84" i="31"/>
  <c r="AE84"/>
  <c r="AE83"/>
  <c r="AG82" i="32"/>
  <c r="AG77" i="29"/>
  <c r="AG66" i="30"/>
  <c r="AD65" i="39"/>
  <c r="AI65"/>
  <c r="AF84" i="31"/>
  <c r="T63" i="24"/>
  <c r="AD66" i="39"/>
  <c r="AD69" s="1"/>
  <c r="E67" i="22"/>
  <c r="F67"/>
  <c r="D67"/>
  <c r="C67"/>
  <c r="G83" i="6"/>
  <c r="G169" s="1"/>
  <c r="G170" s="1"/>
  <c r="K80" i="7"/>
  <c r="G81"/>
  <c r="E64" i="24"/>
  <c r="AM83" i="31"/>
  <c r="AM169" s="1"/>
  <c r="AM84"/>
  <c r="AM85" s="1"/>
  <c r="AH83"/>
  <c r="AH169" s="1"/>
  <c r="AN84"/>
  <c r="AN85" s="1"/>
  <c r="L65" i="39"/>
  <c r="E66"/>
  <c r="V66"/>
  <c r="K65"/>
  <c r="AA66"/>
  <c r="AJ65"/>
  <c r="M65"/>
  <c r="AK66"/>
  <c r="AK67" s="1"/>
  <c r="AL66"/>
  <c r="AL67" s="1"/>
  <c r="AA65"/>
  <c r="K66"/>
  <c r="AI66"/>
  <c r="AI67" s="1"/>
  <c r="AB65"/>
  <c r="AB69" s="1"/>
  <c r="L66"/>
  <c r="AJ66"/>
  <c r="AJ67" s="1"/>
  <c r="AC65"/>
  <c r="U66"/>
  <c r="N65"/>
  <c r="F66"/>
  <c r="AP83" i="31"/>
  <c r="AP129" s="1"/>
  <c r="AL84"/>
  <c r="AL85" s="1"/>
  <c r="AO83"/>
  <c r="AO169" s="1"/>
  <c r="AJ83"/>
  <c r="AJ129" s="1"/>
  <c r="C65" i="39"/>
  <c r="S65"/>
  <c r="AE65"/>
  <c r="C66"/>
  <c r="S66"/>
  <c r="AE66"/>
  <c r="D65"/>
  <c r="T65"/>
  <c r="AF65"/>
  <c r="D66"/>
  <c r="T66"/>
  <c r="AF66"/>
  <c r="E65"/>
  <c r="E69" s="1"/>
  <c r="U65"/>
  <c r="U69" s="1"/>
  <c r="AK65"/>
  <c r="M66"/>
  <c r="AC66"/>
  <c r="F65"/>
  <c r="F69" s="1"/>
  <c r="V65"/>
  <c r="AL65"/>
  <c r="N66"/>
  <c r="AP66"/>
  <c r="AP67" s="1"/>
  <c r="G65"/>
  <c r="O65"/>
  <c r="W65"/>
  <c r="AM65"/>
  <c r="G66"/>
  <c r="G67" s="1"/>
  <c r="O66"/>
  <c r="O67" s="1"/>
  <c r="W66"/>
  <c r="W67" s="1"/>
  <c r="AM66"/>
  <c r="AM67" s="1"/>
  <c r="H65"/>
  <c r="P65"/>
  <c r="X65"/>
  <c r="AN65"/>
  <c r="H66"/>
  <c r="H67" s="1"/>
  <c r="P66"/>
  <c r="P67" s="1"/>
  <c r="X66"/>
  <c r="X67" s="1"/>
  <c r="AN66"/>
  <c r="AN67" s="1"/>
  <c r="I65"/>
  <c r="Q65"/>
  <c r="Y65"/>
  <c r="AG65"/>
  <c r="AO65"/>
  <c r="I66"/>
  <c r="Q66"/>
  <c r="Y66"/>
  <c r="AG66"/>
  <c r="AO66"/>
  <c r="AO67" s="1"/>
  <c r="J65"/>
  <c r="R65"/>
  <c r="Z65"/>
  <c r="AH65"/>
  <c r="AP65"/>
  <c r="J66"/>
  <c r="R66"/>
  <c r="Z66"/>
  <c r="AH66"/>
  <c r="AH67" s="1"/>
  <c r="AI111" i="41"/>
  <c r="F40" i="42"/>
  <c r="F39"/>
  <c r="D84" i="31"/>
  <c r="Y111" i="41"/>
  <c r="J111"/>
  <c r="X111"/>
  <c r="D40" i="42"/>
  <c r="U111" i="41"/>
  <c r="X81" i="7"/>
  <c r="H81"/>
  <c r="AP83" i="6"/>
  <c r="AP169" s="1"/>
  <c r="AL83"/>
  <c r="AL169" s="1"/>
  <c r="AL171" s="1"/>
  <c r="AH83"/>
  <c r="AH169" s="1"/>
  <c r="AD83"/>
  <c r="AD129" s="1"/>
  <c r="J83"/>
  <c r="J169" s="1"/>
  <c r="J171" s="1"/>
  <c r="F83"/>
  <c r="F169" s="1"/>
  <c r="F170" s="1"/>
  <c r="C83"/>
  <c r="C169" s="1"/>
  <c r="C170" s="1"/>
  <c r="AM83"/>
  <c r="AM169" s="1"/>
  <c r="AM172" s="1"/>
  <c r="AI83"/>
  <c r="AI129" s="1"/>
  <c r="AE83"/>
  <c r="AE129" s="1"/>
  <c r="AE132" s="1"/>
  <c r="K83"/>
  <c r="AH80" i="7"/>
  <c r="F80"/>
  <c r="AM80"/>
  <c r="E83" i="31"/>
  <c r="E129" s="1"/>
  <c r="D83"/>
  <c r="AI83"/>
  <c r="AI169" s="1"/>
  <c r="C84"/>
  <c r="AI84"/>
  <c r="AI85" s="1"/>
  <c r="AL83"/>
  <c r="AL169" s="1"/>
  <c r="C83"/>
  <c r="C169" s="1"/>
  <c r="AG83"/>
  <c r="AG169" s="1"/>
  <c r="E84"/>
  <c r="E85" s="1"/>
  <c r="AO84"/>
  <c r="AO85" s="1"/>
  <c r="M111" i="41"/>
  <c r="D111"/>
  <c r="S111"/>
  <c r="D41" i="42"/>
  <c r="D42"/>
  <c r="D37"/>
  <c r="D36"/>
  <c r="G15"/>
  <c r="AJ111" i="41"/>
  <c r="AC111"/>
  <c r="AA111"/>
  <c r="E111"/>
  <c r="N111"/>
  <c r="AG111"/>
  <c r="K111"/>
  <c r="I111"/>
  <c r="AB111"/>
  <c r="F111"/>
  <c r="AH111"/>
  <c r="G111"/>
  <c r="P111"/>
  <c r="Z111"/>
  <c r="W111"/>
  <c r="H111"/>
  <c r="V111"/>
  <c r="O111"/>
  <c r="Q111"/>
  <c r="AF111"/>
  <c r="H111" i="36"/>
  <c r="W111"/>
  <c r="Q111"/>
  <c r="O111"/>
  <c r="V111"/>
  <c r="AH84" i="31"/>
  <c r="AH85" s="1"/>
  <c r="AP84"/>
  <c r="AP85" s="1"/>
  <c r="AK83"/>
  <c r="AK129" s="1"/>
  <c r="AK84"/>
  <c r="AK85" s="1"/>
  <c r="AF83"/>
  <c r="AN83"/>
  <c r="AJ84"/>
  <c r="AJ85" s="1"/>
  <c r="G28" i="43"/>
  <c r="G27"/>
  <c r="AE109" i="19"/>
  <c r="F22" i="42"/>
  <c r="F115" i="8"/>
  <c r="F118" s="1"/>
  <c r="H64" i="24"/>
  <c r="F29" i="42"/>
  <c r="D67" i="21"/>
  <c r="L67"/>
  <c r="T67"/>
  <c r="AB67"/>
  <c r="F67"/>
  <c r="E67"/>
  <c r="M67"/>
  <c r="U67"/>
  <c r="F25" i="42"/>
  <c r="F28"/>
  <c r="S80" i="7"/>
  <c r="I63" i="24"/>
  <c r="AF81" i="7"/>
  <c r="AF82" s="1"/>
  <c r="P81"/>
  <c r="AI81"/>
  <c r="AI82" s="1"/>
  <c r="W81"/>
  <c r="AP80"/>
  <c r="AB80"/>
  <c r="N80"/>
  <c r="AE80"/>
  <c r="O64" i="24"/>
  <c r="H63"/>
  <c r="O80" i="7"/>
  <c r="AJ81"/>
  <c r="AJ82" s="1"/>
  <c r="AB81"/>
  <c r="T81"/>
  <c r="N81"/>
  <c r="AM81"/>
  <c r="AM82" s="1"/>
  <c r="AE81"/>
  <c r="AE82" s="1"/>
  <c r="Y81"/>
  <c r="S81"/>
  <c r="S82" s="1"/>
  <c r="K81"/>
  <c r="AL80"/>
  <c r="AD80"/>
  <c r="Z80"/>
  <c r="R80"/>
  <c r="J80"/>
  <c r="AI80"/>
  <c r="AA80"/>
  <c r="AA84" s="1"/>
  <c r="W80"/>
  <c r="W84" s="1"/>
  <c r="AI64" i="24"/>
  <c r="AI65" s="1"/>
  <c r="E63"/>
  <c r="E67" s="1"/>
  <c r="AP63"/>
  <c r="T64"/>
  <c r="X64"/>
  <c r="G109" i="26"/>
  <c r="AD64" i="5"/>
  <c r="AD70" s="1"/>
  <c r="I109" i="26"/>
  <c r="G20" i="43"/>
  <c r="AM64" i="5"/>
  <c r="AM70" s="1"/>
  <c r="K64"/>
  <c r="K72" s="1"/>
  <c r="N64"/>
  <c r="N71" s="1"/>
  <c r="W64"/>
  <c r="W70" s="1"/>
  <c r="C65"/>
  <c r="AD77" i="29"/>
  <c r="AD66" i="30"/>
  <c r="AF66"/>
  <c r="AE66"/>
  <c r="AE77" i="29"/>
  <c r="AF77"/>
  <c r="AD82" i="32"/>
  <c r="R67" i="22"/>
  <c r="AE82" i="32"/>
  <c r="AF82"/>
  <c r="G67" i="22"/>
  <c r="H76" i="4"/>
  <c r="I67" i="21"/>
  <c r="Q67"/>
  <c r="Y67"/>
  <c r="J64" i="24"/>
  <c r="G64"/>
  <c r="AB64"/>
  <c r="AK63"/>
  <c r="V63"/>
  <c r="G63"/>
  <c r="G67" s="1"/>
  <c r="AH63"/>
  <c r="AI63"/>
  <c r="AK64"/>
  <c r="AK65" s="1"/>
  <c r="V64"/>
  <c r="Q63"/>
  <c r="T64" i="19"/>
  <c r="K69" i="36"/>
  <c r="S69"/>
  <c r="T69"/>
  <c r="M69"/>
  <c r="U69"/>
  <c r="AC69"/>
  <c r="F69"/>
  <c r="N69"/>
  <c r="V69"/>
  <c r="AD69"/>
  <c r="AE69"/>
  <c r="X69"/>
  <c r="AF69"/>
  <c r="I69"/>
  <c r="Y69"/>
  <c r="J69"/>
  <c r="R69"/>
  <c r="Z69"/>
  <c r="O67"/>
  <c r="X67"/>
  <c r="I67"/>
  <c r="J67"/>
  <c r="Z67"/>
  <c r="K67"/>
  <c r="AA67"/>
  <c r="AB67"/>
  <c r="AC67"/>
  <c r="AD67"/>
  <c r="N67" i="22"/>
  <c r="W67"/>
  <c r="Z67"/>
  <c r="I67"/>
  <c r="Y67"/>
  <c r="W63" i="26"/>
  <c r="AB67" i="22"/>
  <c r="O67"/>
  <c r="M67"/>
  <c r="AC67"/>
  <c r="U67"/>
  <c r="Q67"/>
  <c r="AC67" i="21"/>
  <c r="I64" i="5"/>
  <c r="I72" s="1"/>
  <c r="H67" i="22"/>
  <c r="V67"/>
  <c r="K67"/>
  <c r="AA67"/>
  <c r="N67" i="21"/>
  <c r="V67"/>
  <c r="X67" i="22"/>
  <c r="S67"/>
  <c r="P67"/>
  <c r="J67" i="21"/>
  <c r="R67"/>
  <c r="Z67"/>
  <c r="F109" i="26"/>
  <c r="G15" i="43"/>
  <c r="K30" i="48"/>
  <c r="F29"/>
  <c r="N29"/>
  <c r="V29"/>
  <c r="AD29"/>
  <c r="AL29"/>
  <c r="F30"/>
  <c r="N30"/>
  <c r="V30"/>
  <c r="AD30"/>
  <c r="AL30"/>
  <c r="AL31" s="1"/>
  <c r="E29"/>
  <c r="M29"/>
  <c r="U29"/>
  <c r="AC29"/>
  <c r="AK29"/>
  <c r="E30"/>
  <c r="M30"/>
  <c r="U30"/>
  <c r="AC30"/>
  <c r="AK30"/>
  <c r="AK31" s="1"/>
  <c r="D29"/>
  <c r="L29"/>
  <c r="T29"/>
  <c r="AB29"/>
  <c r="AJ29"/>
  <c r="D30"/>
  <c r="L30"/>
  <c r="T30"/>
  <c r="AB30"/>
  <c r="AJ30"/>
  <c r="AJ31" s="1"/>
  <c r="C29"/>
  <c r="O29"/>
  <c r="W29"/>
  <c r="AE29"/>
  <c r="AM29"/>
  <c r="G30"/>
  <c r="O30"/>
  <c r="W30"/>
  <c r="AE30"/>
  <c r="I30"/>
  <c r="Q30"/>
  <c r="Y30"/>
  <c r="AG30"/>
  <c r="AO30"/>
  <c r="AO31" s="1"/>
  <c r="H29"/>
  <c r="P29"/>
  <c r="X29"/>
  <c r="AF29"/>
  <c r="AN29"/>
  <c r="H30"/>
  <c r="P30"/>
  <c r="X30"/>
  <c r="AF30"/>
  <c r="AN30"/>
  <c r="AN31" s="1"/>
  <c r="G29"/>
  <c r="S29"/>
  <c r="AA29"/>
  <c r="AI29"/>
  <c r="C30"/>
  <c r="C31" s="1"/>
  <c r="S30"/>
  <c r="S31" s="1"/>
  <c r="AA30"/>
  <c r="AA31" s="1"/>
  <c r="AI30"/>
  <c r="AI31" s="1"/>
  <c r="K29"/>
  <c r="AM30"/>
  <c r="AM31" s="1"/>
  <c r="J29"/>
  <c r="R29"/>
  <c r="Z29"/>
  <c r="AH29"/>
  <c r="AP29"/>
  <c r="J30"/>
  <c r="R30"/>
  <c r="Z30"/>
  <c r="AH30"/>
  <c r="AH31" s="1"/>
  <c r="AP30"/>
  <c r="AP31" s="1"/>
  <c r="I29"/>
  <c r="Q29"/>
  <c r="Y29"/>
  <c r="AG29"/>
  <c r="AO29"/>
  <c r="AO36" i="47"/>
  <c r="AO37" s="1"/>
  <c r="AK36"/>
  <c r="AK37" s="1"/>
  <c r="AG36"/>
  <c r="AG37" s="1"/>
  <c r="AC36"/>
  <c r="Y36"/>
  <c r="U36"/>
  <c r="Q36"/>
  <c r="M36"/>
  <c r="I36"/>
  <c r="E36"/>
  <c r="AO35"/>
  <c r="AO39" s="1"/>
  <c r="AK35"/>
  <c r="AK39" s="1"/>
  <c r="AG35"/>
  <c r="AC35"/>
  <c r="AC39" s="1"/>
  <c r="Y35"/>
  <c r="Y39" s="1"/>
  <c r="U35"/>
  <c r="U39" s="1"/>
  <c r="Q35"/>
  <c r="Q39" s="1"/>
  <c r="M35"/>
  <c r="M39" s="1"/>
  <c r="I35"/>
  <c r="I39" s="1"/>
  <c r="E35"/>
  <c r="E39" s="1"/>
  <c r="AP36"/>
  <c r="AP37" s="1"/>
  <c r="AL36"/>
  <c r="AL37" s="1"/>
  <c r="AH36"/>
  <c r="AH37" s="1"/>
  <c r="AD36"/>
  <c r="Z36"/>
  <c r="V36"/>
  <c r="R36"/>
  <c r="N36"/>
  <c r="J36"/>
  <c r="F36"/>
  <c r="AP35"/>
  <c r="AP39" s="1"/>
  <c r="AL35"/>
  <c r="AL39" s="1"/>
  <c r="AH35"/>
  <c r="AH39" s="1"/>
  <c r="AD35"/>
  <c r="Z35"/>
  <c r="Z39" s="1"/>
  <c r="V35"/>
  <c r="V39" s="1"/>
  <c r="R35"/>
  <c r="R39" s="1"/>
  <c r="N35"/>
  <c r="N39" s="1"/>
  <c r="J35"/>
  <c r="J39" s="1"/>
  <c r="F35"/>
  <c r="F39" s="1"/>
  <c r="AM36"/>
  <c r="AM37" s="1"/>
  <c r="AI36"/>
  <c r="AI37" s="1"/>
  <c r="AE36"/>
  <c r="AE37" s="1"/>
  <c r="AA36"/>
  <c r="W36"/>
  <c r="S36"/>
  <c r="O36"/>
  <c r="K36"/>
  <c r="G36"/>
  <c r="C36"/>
  <c r="AM35"/>
  <c r="AM39" s="1"/>
  <c r="AI35"/>
  <c r="AI39" s="1"/>
  <c r="AE35"/>
  <c r="AE39" s="1"/>
  <c r="AA35"/>
  <c r="AA39" s="1"/>
  <c r="W35"/>
  <c r="W39" s="1"/>
  <c r="S35"/>
  <c r="S39" s="1"/>
  <c r="O35"/>
  <c r="O39" s="1"/>
  <c r="K35"/>
  <c r="K39" s="1"/>
  <c r="G35"/>
  <c r="G39" s="1"/>
  <c r="C35"/>
  <c r="C39" s="1"/>
  <c r="AN36"/>
  <c r="AN37" s="1"/>
  <c r="AJ36"/>
  <c r="AJ37" s="1"/>
  <c r="AF36"/>
  <c r="AF37" s="1"/>
  <c r="AB36"/>
  <c r="X36"/>
  <c r="T36"/>
  <c r="P36"/>
  <c r="L36"/>
  <c r="H36"/>
  <c r="D36"/>
  <c r="AN35"/>
  <c r="AN39" s="1"/>
  <c r="AJ35"/>
  <c r="AJ39" s="1"/>
  <c r="AF35"/>
  <c r="AB35"/>
  <c r="AB39" s="1"/>
  <c r="X35"/>
  <c r="X39" s="1"/>
  <c r="T35"/>
  <c r="T39" s="1"/>
  <c r="P35"/>
  <c r="P39" s="1"/>
  <c r="L35"/>
  <c r="L39" s="1"/>
  <c r="H35"/>
  <c r="H39" s="1"/>
  <c r="D35"/>
  <c r="D39" s="1"/>
  <c r="AO63" i="19"/>
  <c r="AA64" i="24"/>
  <c r="W64"/>
  <c r="AE64"/>
  <c r="AE65" s="1"/>
  <c r="C63"/>
  <c r="L64"/>
  <c r="AC64"/>
  <c r="U63"/>
  <c r="N64"/>
  <c r="K64"/>
  <c r="Y64"/>
  <c r="AO63"/>
  <c r="AP64"/>
  <c r="AP65" s="1"/>
  <c r="AM63"/>
  <c r="AM64"/>
  <c r="AM65" s="1"/>
  <c r="K63"/>
  <c r="K67" s="1"/>
  <c r="AB63"/>
  <c r="U64"/>
  <c r="M63"/>
  <c r="AD63"/>
  <c r="AO64"/>
  <c r="AO65" s="1"/>
  <c r="P64"/>
  <c r="O63"/>
  <c r="Z63"/>
  <c r="AE64" i="19"/>
  <c r="AE65" s="1"/>
  <c r="W109" i="26"/>
  <c r="C64" i="19"/>
  <c r="V109" i="26"/>
  <c r="X63" i="19"/>
  <c r="AC64"/>
  <c r="AF109" i="26"/>
  <c r="AC109"/>
  <c r="P109"/>
  <c r="F63"/>
  <c r="T63"/>
  <c r="R64" i="19"/>
  <c r="G63"/>
  <c r="E63"/>
  <c r="L63"/>
  <c r="K63"/>
  <c r="AI64" i="26"/>
  <c r="AI65" s="1"/>
  <c r="K64"/>
  <c r="AD63"/>
  <c r="I64"/>
  <c r="AB64"/>
  <c r="AH64"/>
  <c r="AH65" s="1"/>
  <c r="AE64"/>
  <c r="AE65" s="1"/>
  <c r="H64"/>
  <c r="AD109"/>
  <c r="AG64" i="19"/>
  <c r="AG65" s="1"/>
  <c r="N63" i="26"/>
  <c r="AK64"/>
  <c r="AK65" s="1"/>
  <c r="S63"/>
  <c r="AJ63"/>
  <c r="Q64"/>
  <c r="J63"/>
  <c r="N64"/>
  <c r="N65" s="1"/>
  <c r="G64"/>
  <c r="AF64"/>
  <c r="AF65" s="1"/>
  <c r="X63"/>
  <c r="Z64"/>
  <c r="AL63" i="19"/>
  <c r="P64"/>
  <c r="AM63"/>
  <c r="J64"/>
  <c r="AK63"/>
  <c r="F64"/>
  <c r="AB63"/>
  <c r="AI64"/>
  <c r="AI65" s="1"/>
  <c r="I63"/>
  <c r="M109" i="26"/>
  <c r="K109"/>
  <c r="O109"/>
  <c r="C109"/>
  <c r="Z109"/>
  <c r="D109"/>
  <c r="Q109"/>
  <c r="AB109"/>
  <c r="Q64" i="19"/>
  <c r="AL63" i="26"/>
  <c r="AA64"/>
  <c r="AI63"/>
  <c r="C63"/>
  <c r="L64"/>
  <c r="AB63"/>
  <c r="AB67" s="1"/>
  <c r="D63"/>
  <c r="Y63"/>
  <c r="AP63"/>
  <c r="M63"/>
  <c r="AD64"/>
  <c r="AD65" s="1"/>
  <c r="V63"/>
  <c r="O64"/>
  <c r="AM63"/>
  <c r="G63"/>
  <c r="G67" s="1"/>
  <c r="P64"/>
  <c r="AN63"/>
  <c r="H63"/>
  <c r="Q63"/>
  <c r="AH63"/>
  <c r="AL64"/>
  <c r="AL65" s="1"/>
  <c r="F63" i="19"/>
  <c r="F67" s="1"/>
  <c r="H63"/>
  <c r="AN63"/>
  <c r="AF64"/>
  <c r="AF65" s="1"/>
  <c r="W63"/>
  <c r="O64"/>
  <c r="R63"/>
  <c r="AD64"/>
  <c r="U63"/>
  <c r="M64"/>
  <c r="N63"/>
  <c r="D64"/>
  <c r="AJ64"/>
  <c r="AJ65" s="1"/>
  <c r="AA63"/>
  <c r="S64"/>
  <c r="Z63"/>
  <c r="AH64"/>
  <c r="AH65" s="1"/>
  <c r="Y63"/>
  <c r="U109" i="26"/>
  <c r="J109"/>
  <c r="AE109"/>
  <c r="X109"/>
  <c r="R109"/>
  <c r="L109"/>
  <c r="N109"/>
  <c r="AH109"/>
  <c r="C123"/>
  <c r="G123" s="1"/>
  <c r="Y109"/>
  <c r="AG109"/>
  <c r="T109"/>
  <c r="S109"/>
  <c r="E109"/>
  <c r="H109"/>
  <c r="AA109"/>
  <c r="D13" i="43"/>
  <c r="D35"/>
  <c r="D35" i="42"/>
  <c r="D45"/>
  <c r="F43" i="43"/>
  <c r="G43"/>
  <c r="F42"/>
  <c r="F41" i="42"/>
  <c r="G43"/>
  <c r="F43"/>
  <c r="F42"/>
  <c r="G45" i="43"/>
  <c r="F45"/>
  <c r="D37"/>
  <c r="D43"/>
  <c r="D40"/>
  <c r="D42"/>
  <c r="D39"/>
  <c r="D41"/>
  <c r="D45"/>
  <c r="C30" i="42"/>
  <c r="G30" s="1"/>
  <c r="G45"/>
  <c r="F45"/>
  <c r="F26"/>
  <c r="F30"/>
  <c r="F24"/>
  <c r="F23"/>
  <c r="G22" i="43"/>
  <c r="F41"/>
  <c r="F36"/>
  <c r="F37"/>
  <c r="C30"/>
  <c r="D21" s="1"/>
  <c r="D27" i="42"/>
  <c r="D36" i="43"/>
  <c r="F38" i="42"/>
  <c r="F40" i="43"/>
  <c r="F38"/>
  <c r="D14" i="42"/>
  <c r="D39"/>
  <c r="D13"/>
  <c r="F35"/>
  <c r="F27"/>
  <c r="E30" i="43"/>
  <c r="F20" s="1"/>
  <c r="G28" i="44"/>
  <c r="E30"/>
  <c r="F28" s="1"/>
  <c r="G20"/>
  <c r="G27"/>
  <c r="F15"/>
  <c r="G15"/>
  <c r="F14"/>
  <c r="G21"/>
  <c r="G22"/>
  <c r="AO64" i="19"/>
  <c r="AO65" s="1"/>
  <c r="E63" i="26"/>
  <c r="J63" i="24"/>
  <c r="S63"/>
  <c r="AJ63"/>
  <c r="D63"/>
  <c r="M64"/>
  <c r="AD64"/>
  <c r="AD65" s="1"/>
  <c r="AL63"/>
  <c r="F63"/>
  <c r="AN64"/>
  <c r="AN65" s="1"/>
  <c r="P63"/>
  <c r="AG63"/>
  <c r="X63"/>
  <c r="AH64"/>
  <c r="AH65" s="1"/>
  <c r="AN63"/>
  <c r="W63"/>
  <c r="AF64"/>
  <c r="AF65" s="1"/>
  <c r="S64"/>
  <c r="AA63"/>
  <c r="AJ64"/>
  <c r="AJ65" s="1"/>
  <c r="D64"/>
  <c r="D65" s="1"/>
  <c r="L63"/>
  <c r="AC63"/>
  <c r="AL64"/>
  <c r="AL65" s="1"/>
  <c r="F64"/>
  <c r="F65" s="1"/>
  <c r="N63"/>
  <c r="AF63"/>
  <c r="AF67" s="1"/>
  <c r="I64"/>
  <c r="AE63"/>
  <c r="AG64"/>
  <c r="AG65" s="1"/>
  <c r="R64"/>
  <c r="Q64"/>
  <c r="Y63"/>
  <c r="Z64"/>
  <c r="R63"/>
  <c r="R67" s="1"/>
  <c r="AO64" i="26"/>
  <c r="AO65" s="1"/>
  <c r="S64"/>
  <c r="C64"/>
  <c r="AA63"/>
  <c r="K63"/>
  <c r="AJ64"/>
  <c r="AJ65" s="1"/>
  <c r="T64"/>
  <c r="D64"/>
  <c r="L63"/>
  <c r="AM64"/>
  <c r="AM65" s="1"/>
  <c r="AO63"/>
  <c r="AO67" s="1"/>
  <c r="I63"/>
  <c r="R64"/>
  <c r="Z63"/>
  <c r="E64"/>
  <c r="V64"/>
  <c r="U64"/>
  <c r="M64"/>
  <c r="AC64"/>
  <c r="AG64"/>
  <c r="AG65" s="1"/>
  <c r="W64"/>
  <c r="AE63"/>
  <c r="O63"/>
  <c r="AN64"/>
  <c r="AN65" s="1"/>
  <c r="X64"/>
  <c r="AF63"/>
  <c r="P63"/>
  <c r="P67" s="1"/>
  <c r="Y64"/>
  <c r="AG63"/>
  <c r="AP64"/>
  <c r="AP65" s="1"/>
  <c r="J64"/>
  <c r="R63"/>
  <c r="AC63"/>
  <c r="AC67" s="1"/>
  <c r="F64"/>
  <c r="U63"/>
  <c r="U67" s="1"/>
  <c r="AK63"/>
  <c r="V63" i="19"/>
  <c r="N64"/>
  <c r="P63"/>
  <c r="P67" s="1"/>
  <c r="AF63"/>
  <c r="H64"/>
  <c r="X64"/>
  <c r="AN64"/>
  <c r="AN65" s="1"/>
  <c r="O63"/>
  <c r="AE63"/>
  <c r="G64"/>
  <c r="W64"/>
  <c r="AM64"/>
  <c r="AM65" s="1"/>
  <c r="AH63"/>
  <c r="V64"/>
  <c r="AL64"/>
  <c r="AL65" s="1"/>
  <c r="M63"/>
  <c r="AC63"/>
  <c r="E64"/>
  <c r="U64"/>
  <c r="AK64"/>
  <c r="AK65" s="1"/>
  <c r="AD63"/>
  <c r="D63"/>
  <c r="T63"/>
  <c r="T67" s="1"/>
  <c r="AJ63"/>
  <c r="L64"/>
  <c r="AB64"/>
  <c r="C63"/>
  <c r="C67" s="1"/>
  <c r="S63"/>
  <c r="AI63"/>
  <c r="K64"/>
  <c r="AA64"/>
  <c r="J63"/>
  <c r="AP63"/>
  <c r="Z64"/>
  <c r="AP64"/>
  <c r="AP65" s="1"/>
  <c r="Q63"/>
  <c r="AG63"/>
  <c r="I64"/>
  <c r="Y64"/>
  <c r="AA109"/>
  <c r="C123"/>
  <c r="G123" s="1"/>
  <c r="C109"/>
  <c r="AP66" i="41"/>
  <c r="AP67" s="1"/>
  <c r="AL66"/>
  <c r="AL67" s="1"/>
  <c r="AH66"/>
  <c r="AH67" s="1"/>
  <c r="AD66"/>
  <c r="Z66"/>
  <c r="V66"/>
  <c r="R66"/>
  <c r="N66"/>
  <c r="J66"/>
  <c r="F66"/>
  <c r="AO66"/>
  <c r="AO67" s="1"/>
  <c r="AK66"/>
  <c r="AK67" s="1"/>
  <c r="AG66"/>
  <c r="AG67" s="1"/>
  <c r="AC66"/>
  <c r="Y66"/>
  <c r="U66"/>
  <c r="Q66"/>
  <c r="M66"/>
  <c r="I66"/>
  <c r="E66"/>
  <c r="AN66"/>
  <c r="AN67" s="1"/>
  <c r="AJ66"/>
  <c r="AJ67" s="1"/>
  <c r="AF66"/>
  <c r="AB66"/>
  <c r="X66"/>
  <c r="T66"/>
  <c r="P66"/>
  <c r="L66"/>
  <c r="H66"/>
  <c r="D66"/>
  <c r="AM66"/>
  <c r="AM67" s="1"/>
  <c r="AI66"/>
  <c r="AI67" s="1"/>
  <c r="AE66"/>
  <c r="AA66"/>
  <c r="W66"/>
  <c r="S66"/>
  <c r="O66"/>
  <c r="K66"/>
  <c r="G66"/>
  <c r="C66"/>
  <c r="G71"/>
  <c r="X111" i="36"/>
  <c r="C127"/>
  <c r="G127" s="1"/>
  <c r="C111"/>
  <c r="AD111"/>
  <c r="AA111"/>
  <c r="U111"/>
  <c r="M111"/>
  <c r="K111"/>
  <c r="I111"/>
  <c r="E111"/>
  <c r="AJ111"/>
  <c r="AG111"/>
  <c r="AB111"/>
  <c r="T111"/>
  <c r="N111"/>
  <c r="D111"/>
  <c r="AC111"/>
  <c r="Z111"/>
  <c r="S111"/>
  <c r="L111"/>
  <c r="J111"/>
  <c r="F111"/>
  <c r="AH111"/>
  <c r="AE111"/>
  <c r="Y111"/>
  <c r="P111"/>
  <c r="G111"/>
  <c r="Y109" i="19"/>
  <c r="O109"/>
  <c r="E109"/>
  <c r="R111" i="36"/>
  <c r="AG109" i="19"/>
  <c r="Z109"/>
  <c r="T109"/>
  <c r="N109"/>
  <c r="AI111" i="36"/>
  <c r="T111" i="41"/>
  <c r="AH109" i="19"/>
  <c r="AF109"/>
  <c r="AD109"/>
  <c r="AC109"/>
  <c r="P109"/>
  <c r="L109"/>
  <c r="J109"/>
  <c r="H109"/>
  <c r="F109"/>
  <c r="AM69" i="36"/>
  <c r="AN69"/>
  <c r="AG69"/>
  <c r="AO69"/>
  <c r="AH69"/>
  <c r="D109" i="19"/>
  <c r="AP65" i="41"/>
  <c r="AL65"/>
  <c r="AH65"/>
  <c r="AD65"/>
  <c r="AD69" s="1"/>
  <c r="Z65"/>
  <c r="V65"/>
  <c r="V69" s="1"/>
  <c r="R65"/>
  <c r="N65"/>
  <c r="N69" s="1"/>
  <c r="J65"/>
  <c r="F65"/>
  <c r="F69" s="1"/>
  <c r="AO65"/>
  <c r="AK65"/>
  <c r="AG65"/>
  <c r="AC65"/>
  <c r="AC69" s="1"/>
  <c r="Y65"/>
  <c r="U65"/>
  <c r="U69" s="1"/>
  <c r="Q65"/>
  <c r="M65"/>
  <c r="M69" s="1"/>
  <c r="I65"/>
  <c r="E65"/>
  <c r="E69" s="1"/>
  <c r="AN65"/>
  <c r="AJ65"/>
  <c r="AF65"/>
  <c r="AB65"/>
  <c r="AB69" s="1"/>
  <c r="X65"/>
  <c r="T65"/>
  <c r="T69" s="1"/>
  <c r="P65"/>
  <c r="L65"/>
  <c r="L69" s="1"/>
  <c r="H65"/>
  <c r="D65"/>
  <c r="D69" s="1"/>
  <c r="AM65"/>
  <c r="AI65"/>
  <c r="AE65"/>
  <c r="AA65"/>
  <c r="AA69" s="1"/>
  <c r="W65"/>
  <c r="S65"/>
  <c r="S69" s="1"/>
  <c r="O65"/>
  <c r="K65"/>
  <c r="K69" s="1"/>
  <c r="G65"/>
  <c r="C65"/>
  <c r="C69" s="1"/>
  <c r="C127"/>
  <c r="G127" s="1"/>
  <c r="C111"/>
  <c r="AE111"/>
  <c r="AB109" i="19"/>
  <c r="X109"/>
  <c r="V109"/>
  <c r="W109"/>
  <c r="U109"/>
  <c r="S109"/>
  <c r="Q109"/>
  <c r="R111" i="41"/>
  <c r="AD111"/>
  <c r="L111"/>
  <c r="R109" i="19"/>
  <c r="M109"/>
  <c r="G109"/>
  <c r="AI69" i="36"/>
  <c r="AJ69"/>
  <c r="AK69"/>
  <c r="AL69"/>
  <c r="K109" i="19"/>
  <c r="I109"/>
  <c r="AC119" i="39"/>
  <c r="U119"/>
  <c r="M119"/>
  <c r="E119"/>
  <c r="AF119"/>
  <c r="X119"/>
  <c r="P119"/>
  <c r="H119"/>
  <c r="AI119"/>
  <c r="AA119"/>
  <c r="S119"/>
  <c r="K119"/>
  <c r="C119"/>
  <c r="AD119"/>
  <c r="V119"/>
  <c r="N119"/>
  <c r="F119"/>
  <c r="AG119"/>
  <c r="Y119"/>
  <c r="Q119"/>
  <c r="I119"/>
  <c r="AJ119"/>
  <c r="AJ122" s="1"/>
  <c r="AB119"/>
  <c r="T119"/>
  <c r="L119"/>
  <c r="D119"/>
  <c r="AE119"/>
  <c r="W119"/>
  <c r="O119"/>
  <c r="G119"/>
  <c r="AH119"/>
  <c r="AH122" s="1"/>
  <c r="Z119"/>
  <c r="R119"/>
  <c r="J119"/>
  <c r="F67"/>
  <c r="AD67"/>
  <c r="AD67" i="35"/>
  <c r="AE67"/>
  <c r="AF67"/>
  <c r="G64" i="5"/>
  <c r="G72" s="1"/>
  <c r="V87" i="6"/>
  <c r="S85"/>
  <c r="AL64" i="5"/>
  <c r="AL73" s="1"/>
  <c r="V64"/>
  <c r="V71" s="1"/>
  <c r="F64"/>
  <c r="F73" s="1"/>
  <c r="AE64"/>
  <c r="AE70" s="1"/>
  <c r="O64"/>
  <c r="O72" s="1"/>
  <c r="E80" i="7"/>
  <c r="F129" i="6"/>
  <c r="F130" s="1"/>
  <c r="AP81" i="7"/>
  <c r="AP82" s="1"/>
  <c r="AL81"/>
  <c r="AL82" s="1"/>
  <c r="AH81"/>
  <c r="AH82" s="1"/>
  <c r="AD81"/>
  <c r="Z81"/>
  <c r="V81"/>
  <c r="R81"/>
  <c r="J81"/>
  <c r="J82" s="1"/>
  <c r="F81"/>
  <c r="AO81"/>
  <c r="AO82" s="1"/>
  <c r="AK81"/>
  <c r="AK82" s="1"/>
  <c r="AG81"/>
  <c r="AG82" s="1"/>
  <c r="AC81"/>
  <c r="U81"/>
  <c r="Q81"/>
  <c r="M81"/>
  <c r="I81"/>
  <c r="E81"/>
  <c r="C81"/>
  <c r="C82" s="1"/>
  <c r="F172" i="6"/>
  <c r="AN80" i="7"/>
  <c r="AN84" s="1"/>
  <c r="AJ80"/>
  <c r="AF80"/>
  <c r="X80"/>
  <c r="X84" s="1"/>
  <c r="T80"/>
  <c r="T84" s="1"/>
  <c r="P80"/>
  <c r="P84" s="1"/>
  <c r="L80"/>
  <c r="L84" s="1"/>
  <c r="H80"/>
  <c r="H84" s="1"/>
  <c r="D80"/>
  <c r="D84" s="1"/>
  <c r="AO80"/>
  <c r="AK80"/>
  <c r="AG80"/>
  <c r="AC80"/>
  <c r="U80"/>
  <c r="Q80"/>
  <c r="M80"/>
  <c r="I80"/>
  <c r="AP64" i="5"/>
  <c r="AP73" s="1"/>
  <c r="AH64"/>
  <c r="AH73" s="1"/>
  <c r="Z64"/>
  <c r="Z73" s="1"/>
  <c r="R64"/>
  <c r="R71" s="1"/>
  <c r="J64"/>
  <c r="J73" s="1"/>
  <c r="C64"/>
  <c r="C75" s="1"/>
  <c r="AI64"/>
  <c r="AI70" s="1"/>
  <c r="AA64"/>
  <c r="AA70" s="1"/>
  <c r="S64"/>
  <c r="S70" s="1"/>
  <c r="M64"/>
  <c r="M72" s="1"/>
  <c r="AO66" i="33"/>
  <c r="AO67" s="1"/>
  <c r="AK66"/>
  <c r="AK67" s="1"/>
  <c r="AG66"/>
  <c r="AC66"/>
  <c r="Y66"/>
  <c r="U66"/>
  <c r="Q66"/>
  <c r="M66"/>
  <c r="I66"/>
  <c r="E66"/>
  <c r="AO65"/>
  <c r="AO69" s="1"/>
  <c r="AK65"/>
  <c r="AK69" s="1"/>
  <c r="AG65"/>
  <c r="AG69" s="1"/>
  <c r="AC65"/>
  <c r="AC69" s="1"/>
  <c r="Y65"/>
  <c r="Y69" s="1"/>
  <c r="U65"/>
  <c r="U69" s="1"/>
  <c r="Q65"/>
  <c r="Q69" s="1"/>
  <c r="M65"/>
  <c r="M69" s="1"/>
  <c r="I65"/>
  <c r="I69" s="1"/>
  <c r="E65"/>
  <c r="E69" s="1"/>
  <c r="AP66"/>
  <c r="AP67" s="1"/>
  <c r="AL66"/>
  <c r="AL67" s="1"/>
  <c r="AH66"/>
  <c r="AH67" s="1"/>
  <c r="AD66"/>
  <c r="Z66"/>
  <c r="V66"/>
  <c r="R66"/>
  <c r="N66"/>
  <c r="J66"/>
  <c r="F66"/>
  <c r="AP65"/>
  <c r="AP69" s="1"/>
  <c r="AL65"/>
  <c r="AL69" s="1"/>
  <c r="AH65"/>
  <c r="AH69" s="1"/>
  <c r="AD65"/>
  <c r="AD69" s="1"/>
  <c r="Z65"/>
  <c r="Z69" s="1"/>
  <c r="V65"/>
  <c r="V69" s="1"/>
  <c r="R65"/>
  <c r="R69" s="1"/>
  <c r="N65"/>
  <c r="N69" s="1"/>
  <c r="J65"/>
  <c r="J69" s="1"/>
  <c r="F65"/>
  <c r="F69" s="1"/>
  <c r="G65"/>
  <c r="AM66"/>
  <c r="AM67" s="1"/>
  <c r="AI66"/>
  <c r="AI67" s="1"/>
  <c r="AE66"/>
  <c r="AA66"/>
  <c r="W66"/>
  <c r="S66"/>
  <c r="O66"/>
  <c r="K66"/>
  <c r="G66"/>
  <c r="C66"/>
  <c r="AM65"/>
  <c r="AM69" s="1"/>
  <c r="AI65"/>
  <c r="AI69" s="1"/>
  <c r="AE65"/>
  <c r="AE69" s="1"/>
  <c r="AA65"/>
  <c r="AA69" s="1"/>
  <c r="W65"/>
  <c r="W69" s="1"/>
  <c r="S65"/>
  <c r="S69" s="1"/>
  <c r="O65"/>
  <c r="O69" s="1"/>
  <c r="K65"/>
  <c r="K69" s="1"/>
  <c r="C65"/>
  <c r="AN66"/>
  <c r="AN67" s="1"/>
  <c r="AJ66"/>
  <c r="AJ67" s="1"/>
  <c r="AF66"/>
  <c r="AB66"/>
  <c r="X66"/>
  <c r="T66"/>
  <c r="P66"/>
  <c r="L66"/>
  <c r="H66"/>
  <c r="D66"/>
  <c r="AN65"/>
  <c r="AN69" s="1"/>
  <c r="AJ65"/>
  <c r="AJ69" s="1"/>
  <c r="AF65"/>
  <c r="AF69" s="1"/>
  <c r="AB65"/>
  <c r="AB69" s="1"/>
  <c r="X65"/>
  <c r="X69" s="1"/>
  <c r="T65"/>
  <c r="T69" s="1"/>
  <c r="P65"/>
  <c r="P69" s="1"/>
  <c r="L65"/>
  <c r="L69" s="1"/>
  <c r="H65"/>
  <c r="H69" s="1"/>
  <c r="D65"/>
  <c r="D69" s="1"/>
  <c r="AG119" i="35"/>
  <c r="AC119"/>
  <c r="AC122" s="1"/>
  <c r="Y119"/>
  <c r="Y122" s="1"/>
  <c r="U119"/>
  <c r="Q119"/>
  <c r="Q122" s="1"/>
  <c r="M119"/>
  <c r="I119"/>
  <c r="I122" s="1"/>
  <c r="E119"/>
  <c r="E122" s="1"/>
  <c r="AJ119"/>
  <c r="AF119"/>
  <c r="AF122" s="1"/>
  <c r="AB119"/>
  <c r="AB122" s="1"/>
  <c r="X119"/>
  <c r="X122" s="1"/>
  <c r="T119"/>
  <c r="T122" s="1"/>
  <c r="P119"/>
  <c r="P122" s="1"/>
  <c r="L119"/>
  <c r="L122" s="1"/>
  <c r="H119"/>
  <c r="D119"/>
  <c r="D122" s="1"/>
  <c r="AI119"/>
  <c r="AE119"/>
  <c r="AE122" s="1"/>
  <c r="AA119"/>
  <c r="W119"/>
  <c r="W122" s="1"/>
  <c r="S119"/>
  <c r="S122" s="1"/>
  <c r="O119"/>
  <c r="O122" s="1"/>
  <c r="K119"/>
  <c r="K122" s="1"/>
  <c r="G119"/>
  <c r="G122" s="1"/>
  <c r="C119"/>
  <c r="AH119"/>
  <c r="AD119"/>
  <c r="Z119"/>
  <c r="Z122" s="1"/>
  <c r="V119"/>
  <c r="R119"/>
  <c r="R122" s="1"/>
  <c r="N119"/>
  <c r="N122" s="1"/>
  <c r="J119"/>
  <c r="J122" s="1"/>
  <c r="F119"/>
  <c r="F122" s="1"/>
  <c r="AE119" i="33"/>
  <c r="K119"/>
  <c r="S119"/>
  <c r="AA119"/>
  <c r="D119"/>
  <c r="T119"/>
  <c r="AH119"/>
  <c r="R119"/>
  <c r="AJ119"/>
  <c r="I119"/>
  <c r="Q119"/>
  <c r="Y119"/>
  <c r="AG119"/>
  <c r="H119"/>
  <c r="X119"/>
  <c r="F119"/>
  <c r="V119"/>
  <c r="G119"/>
  <c r="O119"/>
  <c r="W119"/>
  <c r="AI119"/>
  <c r="L119"/>
  <c r="Z119"/>
  <c r="J119"/>
  <c r="AB119"/>
  <c r="E119"/>
  <c r="M119"/>
  <c r="U119"/>
  <c r="AC119"/>
  <c r="C119"/>
  <c r="P119"/>
  <c r="AD119"/>
  <c r="N119"/>
  <c r="AF119"/>
  <c r="Z172" i="6"/>
  <c r="G115" i="8"/>
  <c r="E64" i="5"/>
  <c r="E70" s="1"/>
  <c r="AF115" i="8"/>
  <c r="AB115"/>
  <c r="X115"/>
  <c r="T115"/>
  <c r="P115"/>
  <c r="L115"/>
  <c r="H115"/>
  <c r="D115"/>
  <c r="AG115"/>
  <c r="AC115"/>
  <c r="Y115"/>
  <c r="U115"/>
  <c r="Q115"/>
  <c r="M115"/>
  <c r="I115"/>
  <c r="E115"/>
  <c r="AH115"/>
  <c r="AD115"/>
  <c r="Z115"/>
  <c r="V115"/>
  <c r="R115"/>
  <c r="N115"/>
  <c r="J115"/>
  <c r="C115"/>
  <c r="AE115"/>
  <c r="AA115"/>
  <c r="W115"/>
  <c r="S115"/>
  <c r="O115"/>
  <c r="K115"/>
  <c r="I129" i="6"/>
  <c r="I132" s="1"/>
  <c r="H129"/>
  <c r="H130" s="1"/>
  <c r="M129"/>
  <c r="M132" s="1"/>
  <c r="E129"/>
  <c r="E132" s="1"/>
  <c r="D129"/>
  <c r="D131" s="1"/>
  <c r="E170"/>
  <c r="AF169"/>
  <c r="AF171" s="1"/>
  <c r="Q171"/>
  <c r="AN64" i="5"/>
  <c r="AN73" s="1"/>
  <c r="AJ64"/>
  <c r="AJ71" s="1"/>
  <c r="AF64"/>
  <c r="AF73" s="1"/>
  <c r="AB64"/>
  <c r="AB71" s="1"/>
  <c r="X64"/>
  <c r="X73" s="1"/>
  <c r="T64"/>
  <c r="T71" s="1"/>
  <c r="P64"/>
  <c r="P73" s="1"/>
  <c r="L64"/>
  <c r="L71" s="1"/>
  <c r="H64"/>
  <c r="H73" s="1"/>
  <c r="D64"/>
  <c r="D73" s="1"/>
  <c r="AO64"/>
  <c r="AO72" s="1"/>
  <c r="AK64"/>
  <c r="AK72" s="1"/>
  <c r="AG64"/>
  <c r="AG72" s="1"/>
  <c r="AC64"/>
  <c r="AC72" s="1"/>
  <c r="Y64"/>
  <c r="Y72" s="1"/>
  <c r="U64"/>
  <c r="U72" s="1"/>
  <c r="Q64"/>
  <c r="Q72" s="1"/>
  <c r="X65" i="22"/>
  <c r="AE67"/>
  <c r="C65"/>
  <c r="AF67" i="21"/>
  <c r="AN67"/>
  <c r="AL67" i="22"/>
  <c r="AK67"/>
  <c r="AH67"/>
  <c r="AG67"/>
  <c r="R129" i="6"/>
  <c r="R130" s="1"/>
  <c r="G172"/>
  <c r="O170"/>
  <c r="N171"/>
  <c r="AJ67" i="21"/>
  <c r="Z65"/>
  <c r="R65"/>
  <c r="J65"/>
  <c r="AK67"/>
  <c r="AG67"/>
  <c r="AO67"/>
  <c r="AN67" i="22"/>
  <c r="AM67"/>
  <c r="V65"/>
  <c r="AJ67"/>
  <c r="AP67"/>
  <c r="AO67"/>
  <c r="N65"/>
  <c r="M65"/>
  <c r="AC65"/>
  <c r="D65"/>
  <c r="T65"/>
  <c r="G65"/>
  <c r="W65"/>
  <c r="AF67"/>
  <c r="J65"/>
  <c r="Z65"/>
  <c r="I65"/>
  <c r="Y65"/>
  <c r="W65" i="21"/>
  <c r="O65"/>
  <c r="G65"/>
  <c r="V65"/>
  <c r="N65"/>
  <c r="F65"/>
  <c r="AH67"/>
  <c r="AP67"/>
  <c r="AC65"/>
  <c r="U65"/>
  <c r="M65"/>
  <c r="E65"/>
  <c r="AB65"/>
  <c r="T65"/>
  <c r="L65"/>
  <c r="D65"/>
  <c r="J65" i="25"/>
  <c r="R65"/>
  <c r="Z65"/>
  <c r="I65"/>
  <c r="Q65"/>
  <c r="Y65"/>
  <c r="H65"/>
  <c r="P65"/>
  <c r="X65"/>
  <c r="G65"/>
  <c r="O65"/>
  <c r="W65"/>
  <c r="H56" i="27"/>
  <c r="P56"/>
  <c r="X56"/>
  <c r="G56"/>
  <c r="O56"/>
  <c r="W56"/>
  <c r="J56"/>
  <c r="R56"/>
  <c r="Z56"/>
  <c r="I56"/>
  <c r="Q56"/>
  <c r="Y56"/>
  <c r="D65" i="23"/>
  <c r="L65"/>
  <c r="T65"/>
  <c r="AB65"/>
  <c r="C65"/>
  <c r="K65"/>
  <c r="S65"/>
  <c r="AA65"/>
  <c r="F65"/>
  <c r="N65"/>
  <c r="V65"/>
  <c r="E65"/>
  <c r="M65"/>
  <c r="U65"/>
  <c r="AC65"/>
  <c r="C67" i="35"/>
  <c r="K67"/>
  <c r="S67"/>
  <c r="AA67"/>
  <c r="D67"/>
  <c r="L67"/>
  <c r="T67"/>
  <c r="AB67"/>
  <c r="E67"/>
  <c r="M67"/>
  <c r="U67"/>
  <c r="AC67"/>
  <c r="F67"/>
  <c r="N67"/>
  <c r="V67"/>
  <c r="G82" i="32"/>
  <c r="O82"/>
  <c r="W82"/>
  <c r="H82"/>
  <c r="P82"/>
  <c r="X82"/>
  <c r="I82"/>
  <c r="Q82"/>
  <c r="Y82"/>
  <c r="J82"/>
  <c r="R82"/>
  <c r="Z82"/>
  <c r="E65" i="22"/>
  <c r="U65"/>
  <c r="L65"/>
  <c r="AB65"/>
  <c r="AI67"/>
  <c r="O65"/>
  <c r="R65"/>
  <c r="Q65"/>
  <c r="C65" i="21"/>
  <c r="AA65"/>
  <c r="S65"/>
  <c r="K65"/>
  <c r="AD67"/>
  <c r="AL67"/>
  <c r="Y65"/>
  <c r="Q65"/>
  <c r="I65"/>
  <c r="X65"/>
  <c r="P65"/>
  <c r="H65"/>
  <c r="F65" i="25"/>
  <c r="N65"/>
  <c r="V65"/>
  <c r="E65"/>
  <c r="M65"/>
  <c r="U65"/>
  <c r="AC65"/>
  <c r="D65"/>
  <c r="L65"/>
  <c r="T65"/>
  <c r="AB65"/>
  <c r="C65"/>
  <c r="K65"/>
  <c r="S65"/>
  <c r="AA65"/>
  <c r="D56" i="27"/>
  <c r="L56"/>
  <c r="T56"/>
  <c r="AB56"/>
  <c r="C56"/>
  <c r="K56"/>
  <c r="S56"/>
  <c r="AA56"/>
  <c r="F56"/>
  <c r="N56"/>
  <c r="V56"/>
  <c r="E56"/>
  <c r="M56"/>
  <c r="U56"/>
  <c r="AC56"/>
  <c r="H65" i="23"/>
  <c r="P65"/>
  <c r="X65"/>
  <c r="G65"/>
  <c r="O65"/>
  <c r="W65"/>
  <c r="J65"/>
  <c r="R65"/>
  <c r="Z65"/>
  <c r="I65"/>
  <c r="Q65"/>
  <c r="Y65"/>
  <c r="G67" i="35"/>
  <c r="O67"/>
  <c r="W67"/>
  <c r="H67"/>
  <c r="P67"/>
  <c r="X67"/>
  <c r="I67"/>
  <c r="Q67"/>
  <c r="Y67"/>
  <c r="J67"/>
  <c r="R67"/>
  <c r="Z67"/>
  <c r="C82" i="32"/>
  <c r="K82"/>
  <c r="S82"/>
  <c r="AA82"/>
  <c r="D82"/>
  <c r="L82"/>
  <c r="T82"/>
  <c r="AB82"/>
  <c r="E82"/>
  <c r="M82"/>
  <c r="U82"/>
  <c r="AC82"/>
  <c r="F82"/>
  <c r="N82"/>
  <c r="V82"/>
  <c r="C172" i="6"/>
  <c r="R170"/>
  <c r="N172"/>
  <c r="Z171"/>
  <c r="AD169"/>
  <c r="AD170" s="1"/>
  <c r="N85"/>
  <c r="Z129"/>
  <c r="Z131" s="1"/>
  <c r="S129"/>
  <c r="S130" s="1"/>
  <c r="N129"/>
  <c r="N130" s="1"/>
  <c r="W129"/>
  <c r="W130" s="1"/>
  <c r="AA87"/>
  <c r="R87"/>
  <c r="O87"/>
  <c r="G83" i="5"/>
  <c r="AL87" i="6"/>
  <c r="Z87"/>
  <c r="R85"/>
  <c r="N87"/>
  <c r="F85"/>
  <c r="G171"/>
  <c r="V172"/>
  <c r="AE85"/>
  <c r="AJ85"/>
  <c r="AI87"/>
  <c r="Y170"/>
  <c r="P171"/>
  <c r="AC171"/>
  <c r="H172"/>
  <c r="Y129"/>
  <c r="Y132" s="1"/>
  <c r="I87"/>
  <c r="X87"/>
  <c r="H87"/>
  <c r="AC129"/>
  <c r="AC132" s="1"/>
  <c r="M87"/>
  <c r="AB87"/>
  <c r="P87"/>
  <c r="E87"/>
  <c r="D87"/>
  <c r="AO87"/>
  <c r="AK87"/>
  <c r="AC87"/>
  <c r="U87"/>
  <c r="M85"/>
  <c r="I85"/>
  <c r="E85"/>
  <c r="I172"/>
  <c r="P172"/>
  <c r="AC170"/>
  <c r="AJ169"/>
  <c r="AJ170" s="1"/>
  <c r="D170"/>
  <c r="U172"/>
  <c r="U85"/>
  <c r="H171"/>
  <c r="AN87"/>
  <c r="X170"/>
  <c r="AB172"/>
  <c r="AM85"/>
  <c r="I171"/>
  <c r="M171"/>
  <c r="D172"/>
  <c r="X172"/>
  <c r="U171"/>
  <c r="L172"/>
  <c r="F85" i="31"/>
  <c r="I75" i="4"/>
  <c r="G69" i="8"/>
  <c r="Z85" i="31"/>
  <c r="E85" i="29"/>
  <c r="E83"/>
  <c r="E81"/>
  <c r="E86"/>
  <c r="E84"/>
  <c r="E90" s="1"/>
  <c r="E82"/>
  <c r="E79"/>
  <c r="M85"/>
  <c r="M83"/>
  <c r="M81"/>
  <c r="M86"/>
  <c r="M84"/>
  <c r="M90" s="1"/>
  <c r="M82"/>
  <c r="M79"/>
  <c r="U85"/>
  <c r="U83"/>
  <c r="U81"/>
  <c r="U86"/>
  <c r="U84"/>
  <c r="U90" s="1"/>
  <c r="U82"/>
  <c r="U79"/>
  <c r="AC85"/>
  <c r="AC83"/>
  <c r="AC81"/>
  <c r="AC86"/>
  <c r="AC84"/>
  <c r="AC90" s="1"/>
  <c r="AC82"/>
  <c r="AC79"/>
  <c r="AK85"/>
  <c r="AK83"/>
  <c r="AK81"/>
  <c r="AK86"/>
  <c r="AK84"/>
  <c r="AK90" s="1"/>
  <c r="AK82"/>
  <c r="AK79"/>
  <c r="F85"/>
  <c r="F83"/>
  <c r="F81"/>
  <c r="F86"/>
  <c r="F84"/>
  <c r="F90" s="1"/>
  <c r="F82"/>
  <c r="F79"/>
  <c r="N85"/>
  <c r="N83"/>
  <c r="N81"/>
  <c r="N86"/>
  <c r="N84"/>
  <c r="N90" s="1"/>
  <c r="N82"/>
  <c r="N79"/>
  <c r="V85"/>
  <c r="V83"/>
  <c r="V81"/>
  <c r="V86"/>
  <c r="V84"/>
  <c r="V90" s="1"/>
  <c r="V82"/>
  <c r="V79"/>
  <c r="AD85"/>
  <c r="AD83"/>
  <c r="AD81"/>
  <c r="AD86"/>
  <c r="AD84"/>
  <c r="AD90" s="1"/>
  <c r="AD82"/>
  <c r="AD79"/>
  <c r="AL85"/>
  <c r="AL83"/>
  <c r="AL81"/>
  <c r="AL86"/>
  <c r="AL84"/>
  <c r="AL90" s="1"/>
  <c r="AL82"/>
  <c r="AL79"/>
  <c r="C86"/>
  <c r="C84"/>
  <c r="C82"/>
  <c r="C79"/>
  <c r="C85"/>
  <c r="C83"/>
  <c r="C81"/>
  <c r="K86"/>
  <c r="K84"/>
  <c r="K82"/>
  <c r="K79"/>
  <c r="K85"/>
  <c r="K83"/>
  <c r="K81"/>
  <c r="S86"/>
  <c r="S84"/>
  <c r="S82"/>
  <c r="S79"/>
  <c r="S85"/>
  <c r="S83"/>
  <c r="S81"/>
  <c r="AA86"/>
  <c r="AA84"/>
  <c r="AA82"/>
  <c r="AA79"/>
  <c r="AA85"/>
  <c r="AA83"/>
  <c r="AA81"/>
  <c r="AI86"/>
  <c r="AI84"/>
  <c r="AI82"/>
  <c r="AI79"/>
  <c r="AI85"/>
  <c r="AI83"/>
  <c r="AI81"/>
  <c r="D86"/>
  <c r="D84"/>
  <c r="D82"/>
  <c r="D79"/>
  <c r="D85"/>
  <c r="D83"/>
  <c r="D81"/>
  <c r="L86"/>
  <c r="L84"/>
  <c r="L82"/>
  <c r="L79"/>
  <c r="L85"/>
  <c r="L83"/>
  <c r="L81"/>
  <c r="T86"/>
  <c r="T84"/>
  <c r="T82"/>
  <c r="T79"/>
  <c r="T85"/>
  <c r="T83"/>
  <c r="T81"/>
  <c r="AB86"/>
  <c r="AB84"/>
  <c r="AB82"/>
  <c r="AB79"/>
  <c r="AB85"/>
  <c r="AB83"/>
  <c r="AB81"/>
  <c r="AJ86"/>
  <c r="AJ84"/>
  <c r="AJ82"/>
  <c r="AJ79"/>
  <c r="AJ85"/>
  <c r="AJ83"/>
  <c r="AJ81"/>
  <c r="F75" i="30"/>
  <c r="F73"/>
  <c r="F71"/>
  <c r="F68"/>
  <c r="F74"/>
  <c r="F72"/>
  <c r="F70"/>
  <c r="N75"/>
  <c r="N73"/>
  <c r="N71"/>
  <c r="N68"/>
  <c r="N74"/>
  <c r="N72"/>
  <c r="N70"/>
  <c r="V75"/>
  <c r="V73"/>
  <c r="V71"/>
  <c r="V68"/>
  <c r="V74"/>
  <c r="V72"/>
  <c r="V70"/>
  <c r="AD75"/>
  <c r="AD73"/>
  <c r="AD71"/>
  <c r="AD68"/>
  <c r="AD74"/>
  <c r="AD72"/>
  <c r="AD70"/>
  <c r="AL75"/>
  <c r="AL73"/>
  <c r="AL71"/>
  <c r="AL68"/>
  <c r="AL74"/>
  <c r="AL72"/>
  <c r="AL70"/>
  <c r="E75"/>
  <c r="E73"/>
  <c r="E71"/>
  <c r="E68"/>
  <c r="E74"/>
  <c r="E72"/>
  <c r="E70"/>
  <c r="M75"/>
  <c r="M73"/>
  <c r="M71"/>
  <c r="M68"/>
  <c r="M74"/>
  <c r="M72"/>
  <c r="M70"/>
  <c r="U75"/>
  <c r="U73"/>
  <c r="U71"/>
  <c r="U68"/>
  <c r="U74"/>
  <c r="U72"/>
  <c r="U70"/>
  <c r="AC75"/>
  <c r="AC73"/>
  <c r="AC71"/>
  <c r="AC68"/>
  <c r="AC74"/>
  <c r="AC72"/>
  <c r="AC70"/>
  <c r="AK75"/>
  <c r="AK73"/>
  <c r="AK71"/>
  <c r="AK68"/>
  <c r="AK74"/>
  <c r="AK72"/>
  <c r="AK70"/>
  <c r="H75"/>
  <c r="H73"/>
  <c r="H71"/>
  <c r="H68"/>
  <c r="H74"/>
  <c r="H72"/>
  <c r="H70"/>
  <c r="P75"/>
  <c r="P73"/>
  <c r="P71"/>
  <c r="P68"/>
  <c r="P74"/>
  <c r="P72"/>
  <c r="P70"/>
  <c r="X75"/>
  <c r="X73"/>
  <c r="X71"/>
  <c r="X68"/>
  <c r="X74"/>
  <c r="X72"/>
  <c r="X70"/>
  <c r="AF75"/>
  <c r="AF73"/>
  <c r="AF71"/>
  <c r="AF68"/>
  <c r="AF74"/>
  <c r="AF72"/>
  <c r="AF70"/>
  <c r="AN75"/>
  <c r="AN73"/>
  <c r="AN71"/>
  <c r="AN68"/>
  <c r="AN74"/>
  <c r="AN72"/>
  <c r="AN70"/>
  <c r="G75"/>
  <c r="G73"/>
  <c r="G71"/>
  <c r="G68"/>
  <c r="G74"/>
  <c r="G72"/>
  <c r="G70"/>
  <c r="O75"/>
  <c r="O73"/>
  <c r="O71"/>
  <c r="O68"/>
  <c r="O74"/>
  <c r="O72"/>
  <c r="O70"/>
  <c r="W75"/>
  <c r="W73"/>
  <c r="W71"/>
  <c r="W68"/>
  <c r="W74"/>
  <c r="W72"/>
  <c r="W70"/>
  <c r="AE75"/>
  <c r="AE73"/>
  <c r="AE71"/>
  <c r="AE68"/>
  <c r="AE74"/>
  <c r="AE72"/>
  <c r="AE70"/>
  <c r="AM75"/>
  <c r="AM73"/>
  <c r="AM71"/>
  <c r="AM68"/>
  <c r="AM74"/>
  <c r="AM72"/>
  <c r="AM70"/>
  <c r="I169" i="31"/>
  <c r="I87"/>
  <c r="I129"/>
  <c r="V87"/>
  <c r="V129"/>
  <c r="V169"/>
  <c r="H87"/>
  <c r="H129"/>
  <c r="H169"/>
  <c r="T87"/>
  <c r="T129"/>
  <c r="T169"/>
  <c r="O169"/>
  <c r="O87"/>
  <c r="O129"/>
  <c r="W169"/>
  <c r="W129"/>
  <c r="AE169"/>
  <c r="AE129"/>
  <c r="AP169"/>
  <c r="G129"/>
  <c r="G169"/>
  <c r="G87"/>
  <c r="R169"/>
  <c r="R87"/>
  <c r="R129"/>
  <c r="F87"/>
  <c r="P169"/>
  <c r="P129"/>
  <c r="M129"/>
  <c r="M169"/>
  <c r="M87"/>
  <c r="U129"/>
  <c r="U87"/>
  <c r="AC129"/>
  <c r="AC169"/>
  <c r="AC87"/>
  <c r="AF129"/>
  <c r="AN129"/>
  <c r="E77" i="29"/>
  <c r="M77"/>
  <c r="U77"/>
  <c r="AC77"/>
  <c r="F77"/>
  <c r="N77"/>
  <c r="V77"/>
  <c r="C77"/>
  <c r="K77"/>
  <c r="S77"/>
  <c r="AA77"/>
  <c r="D77"/>
  <c r="L77"/>
  <c r="T77"/>
  <c r="AB77"/>
  <c r="F66" i="30"/>
  <c r="N66"/>
  <c r="V66"/>
  <c r="E66"/>
  <c r="M66"/>
  <c r="U66"/>
  <c r="AC66"/>
  <c r="H66"/>
  <c r="P66"/>
  <c r="X66"/>
  <c r="G66"/>
  <c r="O66"/>
  <c r="W66"/>
  <c r="O85" i="31"/>
  <c r="M85"/>
  <c r="AC85"/>
  <c r="H85"/>
  <c r="P85"/>
  <c r="X85"/>
  <c r="I86" i="29"/>
  <c r="I84"/>
  <c r="I82"/>
  <c r="I79"/>
  <c r="I85"/>
  <c r="I83"/>
  <c r="I81"/>
  <c r="Q86"/>
  <c r="Q84"/>
  <c r="Q82"/>
  <c r="Q79"/>
  <c r="Q85"/>
  <c r="Q83"/>
  <c r="Q81"/>
  <c r="Y86"/>
  <c r="Y84"/>
  <c r="Y82"/>
  <c r="Y79"/>
  <c r="Y85"/>
  <c r="Y83"/>
  <c r="Y81"/>
  <c r="AG86"/>
  <c r="AG84"/>
  <c r="AG82"/>
  <c r="AG79"/>
  <c r="AG85"/>
  <c r="AG83"/>
  <c r="AG81"/>
  <c r="AO86"/>
  <c r="AO84"/>
  <c r="AO82"/>
  <c r="AO79"/>
  <c r="AO85"/>
  <c r="AO83"/>
  <c r="AO81"/>
  <c r="J86"/>
  <c r="J84"/>
  <c r="J82"/>
  <c r="J79"/>
  <c r="J85"/>
  <c r="J83"/>
  <c r="J81"/>
  <c r="R86"/>
  <c r="R84"/>
  <c r="R82"/>
  <c r="R79"/>
  <c r="R85"/>
  <c r="R83"/>
  <c r="R81"/>
  <c r="Z86"/>
  <c r="Z84"/>
  <c r="Z82"/>
  <c r="Z79"/>
  <c r="Z85"/>
  <c r="Z83"/>
  <c r="Z81"/>
  <c r="AH86"/>
  <c r="AH84"/>
  <c r="AH82"/>
  <c r="AH79"/>
  <c r="AH85"/>
  <c r="AH83"/>
  <c r="AH81"/>
  <c r="AP86"/>
  <c r="AP84"/>
  <c r="AP82"/>
  <c r="AP79"/>
  <c r="AP85"/>
  <c r="AP83"/>
  <c r="AP81"/>
  <c r="G85"/>
  <c r="G83"/>
  <c r="G81"/>
  <c r="G86"/>
  <c r="G84"/>
  <c r="G90" s="1"/>
  <c r="G82"/>
  <c r="G79"/>
  <c r="O85"/>
  <c r="O83"/>
  <c r="O81"/>
  <c r="O86"/>
  <c r="O84"/>
  <c r="O90" s="1"/>
  <c r="O82"/>
  <c r="O79"/>
  <c r="W85"/>
  <c r="W83"/>
  <c r="W81"/>
  <c r="W86"/>
  <c r="W84"/>
  <c r="W90" s="1"/>
  <c r="W82"/>
  <c r="W79"/>
  <c r="AE85"/>
  <c r="AE83"/>
  <c r="AE81"/>
  <c r="AE86"/>
  <c r="AE84"/>
  <c r="AE90" s="1"/>
  <c r="AE82"/>
  <c r="AE79"/>
  <c r="AM85"/>
  <c r="AM83"/>
  <c r="AM81"/>
  <c r="AM86"/>
  <c r="AM84"/>
  <c r="AM82"/>
  <c r="AM79"/>
  <c r="H85"/>
  <c r="H83"/>
  <c r="H81"/>
  <c r="H86"/>
  <c r="H84"/>
  <c r="H90" s="1"/>
  <c r="H82"/>
  <c r="H79"/>
  <c r="P85"/>
  <c r="P83"/>
  <c r="P81"/>
  <c r="P86"/>
  <c r="P84"/>
  <c r="P90" s="1"/>
  <c r="P82"/>
  <c r="P79"/>
  <c r="X85"/>
  <c r="X83"/>
  <c r="X81"/>
  <c r="X86"/>
  <c r="X84"/>
  <c r="X82"/>
  <c r="X79"/>
  <c r="AF85"/>
  <c r="AF83"/>
  <c r="AF81"/>
  <c r="AF86"/>
  <c r="AF84"/>
  <c r="AF90" s="1"/>
  <c r="AF82"/>
  <c r="AF79"/>
  <c r="AN85"/>
  <c r="AN83"/>
  <c r="AN81"/>
  <c r="AN86"/>
  <c r="AN84"/>
  <c r="AN90" s="1"/>
  <c r="AN82"/>
  <c r="AN79"/>
  <c r="J74" i="30"/>
  <c r="J72"/>
  <c r="J70"/>
  <c r="J75"/>
  <c r="J73"/>
  <c r="J79" s="1"/>
  <c r="J71"/>
  <c r="J68"/>
  <c r="R74"/>
  <c r="R72"/>
  <c r="R70"/>
  <c r="R75"/>
  <c r="R73"/>
  <c r="R79" s="1"/>
  <c r="R71"/>
  <c r="R68"/>
  <c r="Z74"/>
  <c r="Z72"/>
  <c r="Z70"/>
  <c r="Z75"/>
  <c r="Z73"/>
  <c r="Z79" s="1"/>
  <c r="Z71"/>
  <c r="Z68"/>
  <c r="AH74"/>
  <c r="AH72"/>
  <c r="AH70"/>
  <c r="AH75"/>
  <c r="AH73"/>
  <c r="AH79" s="1"/>
  <c r="AH71"/>
  <c r="AH68"/>
  <c r="AP74"/>
  <c r="AP72"/>
  <c r="AP70"/>
  <c r="AP75"/>
  <c r="AP73"/>
  <c r="AP79" s="1"/>
  <c r="AP71"/>
  <c r="AP68"/>
  <c r="I74"/>
  <c r="I72"/>
  <c r="I70"/>
  <c r="I75"/>
  <c r="I73"/>
  <c r="I79" s="1"/>
  <c r="I71"/>
  <c r="I68"/>
  <c r="Q74"/>
  <c r="Q72"/>
  <c r="Q70"/>
  <c r="Q75"/>
  <c r="Q73"/>
  <c r="Q79" s="1"/>
  <c r="Q71"/>
  <c r="Q68"/>
  <c r="Y74"/>
  <c r="Y72"/>
  <c r="Y70"/>
  <c r="Y75"/>
  <c r="Y73"/>
  <c r="Y79" s="1"/>
  <c r="Y71"/>
  <c r="Y68"/>
  <c r="AG74"/>
  <c r="AG72"/>
  <c r="AG70"/>
  <c r="AG75"/>
  <c r="AG73"/>
  <c r="AG79" s="1"/>
  <c r="AG71"/>
  <c r="AG68"/>
  <c r="AO74"/>
  <c r="AO72"/>
  <c r="AO70"/>
  <c r="AO75"/>
  <c r="AO73"/>
  <c r="AO79" s="1"/>
  <c r="AO71"/>
  <c r="AO68"/>
  <c r="D74"/>
  <c r="D72"/>
  <c r="D70"/>
  <c r="D75"/>
  <c r="D73"/>
  <c r="D79" s="1"/>
  <c r="D71"/>
  <c r="D68"/>
  <c r="L74"/>
  <c r="L72"/>
  <c r="L70"/>
  <c r="L75"/>
  <c r="L73"/>
  <c r="L79" s="1"/>
  <c r="L71"/>
  <c r="L68"/>
  <c r="T74"/>
  <c r="T72"/>
  <c r="T70"/>
  <c r="T75"/>
  <c r="T73"/>
  <c r="T79" s="1"/>
  <c r="T71"/>
  <c r="T68"/>
  <c r="AB74"/>
  <c r="AB72"/>
  <c r="AB70"/>
  <c r="AB75"/>
  <c r="AB73"/>
  <c r="AB79" s="1"/>
  <c r="AB71"/>
  <c r="AB68"/>
  <c r="AJ74"/>
  <c r="AJ72"/>
  <c r="AJ70"/>
  <c r="AJ75"/>
  <c r="AJ73"/>
  <c r="AJ79" s="1"/>
  <c r="AJ71"/>
  <c r="AJ68"/>
  <c r="C74"/>
  <c r="C72"/>
  <c r="C70"/>
  <c r="C75"/>
  <c r="C73"/>
  <c r="C79" s="1"/>
  <c r="C71"/>
  <c r="C68"/>
  <c r="K74"/>
  <c r="K72"/>
  <c r="K70"/>
  <c r="K75"/>
  <c r="K73"/>
  <c r="K79" s="1"/>
  <c r="K71"/>
  <c r="K68"/>
  <c r="S74"/>
  <c r="S72"/>
  <c r="S70"/>
  <c r="S75"/>
  <c r="S73"/>
  <c r="S79" s="1"/>
  <c r="S71"/>
  <c r="S68"/>
  <c r="AA74"/>
  <c r="AA72"/>
  <c r="AA70"/>
  <c r="AA75"/>
  <c r="AA73"/>
  <c r="AA71"/>
  <c r="AA68"/>
  <c r="AI74"/>
  <c r="AI72"/>
  <c r="AI70"/>
  <c r="AI75"/>
  <c r="AI73"/>
  <c r="AI79" s="1"/>
  <c r="AI71"/>
  <c r="AI68"/>
  <c r="E169" i="31"/>
  <c r="N87"/>
  <c r="D129"/>
  <c r="L87"/>
  <c r="AB169"/>
  <c r="AB87"/>
  <c r="AB129"/>
  <c r="S129"/>
  <c r="S169"/>
  <c r="S87"/>
  <c r="AA129"/>
  <c r="AA87"/>
  <c r="AI129"/>
  <c r="AI87"/>
  <c r="AD169"/>
  <c r="AD87"/>
  <c r="AD129"/>
  <c r="AL87"/>
  <c r="K87"/>
  <c r="Z87"/>
  <c r="Z129"/>
  <c r="Z169"/>
  <c r="J87"/>
  <c r="J129"/>
  <c r="J169"/>
  <c r="X87"/>
  <c r="X129"/>
  <c r="X169"/>
  <c r="Q87"/>
  <c r="Y169"/>
  <c r="Y129"/>
  <c r="AJ87"/>
  <c r="I77" i="29"/>
  <c r="Q77"/>
  <c r="Y77"/>
  <c r="J77"/>
  <c r="R77"/>
  <c r="Z77"/>
  <c r="G77"/>
  <c r="O77"/>
  <c r="W77"/>
  <c r="H77"/>
  <c r="P77"/>
  <c r="X77"/>
  <c r="J66" i="30"/>
  <c r="R66"/>
  <c r="Z66"/>
  <c r="I66"/>
  <c r="Q66"/>
  <c r="Y66"/>
  <c r="D66"/>
  <c r="L66"/>
  <c r="T66"/>
  <c r="AB66"/>
  <c r="C66"/>
  <c r="K66"/>
  <c r="S66"/>
  <c r="AA66"/>
  <c r="S85" i="31"/>
  <c r="N85"/>
  <c r="I85"/>
  <c r="Y85"/>
  <c r="T85"/>
  <c r="AP87" i="6"/>
  <c r="AC115" i="24"/>
  <c r="U115"/>
  <c r="M115"/>
  <c r="E115"/>
  <c r="E118" s="1"/>
  <c r="AD115"/>
  <c r="V115"/>
  <c r="N115"/>
  <c r="N118" s="1"/>
  <c r="F115"/>
  <c r="G115"/>
  <c r="X115"/>
  <c r="H115"/>
  <c r="H118" s="1"/>
  <c r="AA115"/>
  <c r="S115"/>
  <c r="C115"/>
  <c r="T115"/>
  <c r="D115"/>
  <c r="AG115"/>
  <c r="AG118" s="1"/>
  <c r="Y115"/>
  <c r="Q115"/>
  <c r="Q118" s="1"/>
  <c r="I115"/>
  <c r="AH115"/>
  <c r="Z115"/>
  <c r="Z118" s="1"/>
  <c r="R115"/>
  <c r="R118" s="1"/>
  <c r="J115"/>
  <c r="J118" s="1"/>
  <c r="O115"/>
  <c r="O118" s="1"/>
  <c r="AF115"/>
  <c r="AF118" s="1"/>
  <c r="P115"/>
  <c r="P118" s="1"/>
  <c r="AE115"/>
  <c r="AE118" s="1"/>
  <c r="W115"/>
  <c r="W118" s="1"/>
  <c r="K115"/>
  <c r="AB115"/>
  <c r="L115"/>
  <c r="L118" s="1"/>
  <c r="U65"/>
  <c r="AI67"/>
  <c r="T65"/>
  <c r="G75" i="4"/>
  <c r="G84" s="1"/>
  <c r="AE115" i="20"/>
  <c r="AE118" s="1"/>
  <c r="AA115"/>
  <c r="W115"/>
  <c r="S115"/>
  <c r="O115"/>
  <c r="K115"/>
  <c r="G115"/>
  <c r="C115"/>
  <c r="AF115"/>
  <c r="AF118" s="1"/>
  <c r="AB115"/>
  <c r="X115"/>
  <c r="T115"/>
  <c r="P115"/>
  <c r="L115"/>
  <c r="H115"/>
  <c r="D115"/>
  <c r="AG115"/>
  <c r="AC115"/>
  <c r="Y115"/>
  <c r="U115"/>
  <c r="Q115"/>
  <c r="M115"/>
  <c r="I115"/>
  <c r="E115"/>
  <c r="AH115"/>
  <c r="AD115"/>
  <c r="Z115"/>
  <c r="V115"/>
  <c r="R115"/>
  <c r="N115"/>
  <c r="J115"/>
  <c r="F115"/>
  <c r="AH118"/>
  <c r="J65"/>
  <c r="R65"/>
  <c r="Z65"/>
  <c r="I65"/>
  <c r="Q65"/>
  <c r="Y65"/>
  <c r="H65"/>
  <c r="P65"/>
  <c r="X65"/>
  <c r="G65"/>
  <c r="O65"/>
  <c r="W65"/>
  <c r="AP75" i="4"/>
  <c r="AP86" s="1"/>
  <c r="AH75"/>
  <c r="AH86" s="1"/>
  <c r="AB75"/>
  <c r="AB85" s="1"/>
  <c r="T75"/>
  <c r="T82" s="1"/>
  <c r="P75"/>
  <c r="P86" s="1"/>
  <c r="L75"/>
  <c r="L81" s="1"/>
  <c r="H75"/>
  <c r="H86" s="1"/>
  <c r="C76"/>
  <c r="AN75"/>
  <c r="AN82" s="1"/>
  <c r="AF75"/>
  <c r="AF86" s="1"/>
  <c r="V75"/>
  <c r="V86" s="1"/>
  <c r="AO75"/>
  <c r="AO82" s="1"/>
  <c r="AK75"/>
  <c r="AK85" s="1"/>
  <c r="AG75"/>
  <c r="AG83" s="1"/>
  <c r="AC75"/>
  <c r="AC81" s="1"/>
  <c r="Y75"/>
  <c r="Y83" s="1"/>
  <c r="U75"/>
  <c r="U85" s="1"/>
  <c r="Q75"/>
  <c r="Q83" s="1"/>
  <c r="M75"/>
  <c r="M81" s="1"/>
  <c r="E75"/>
  <c r="F65" i="20"/>
  <c r="N65"/>
  <c r="V65"/>
  <c r="E65"/>
  <c r="M65"/>
  <c r="U65"/>
  <c r="AC65"/>
  <c r="D65"/>
  <c r="L65"/>
  <c r="T65"/>
  <c r="AB65"/>
  <c r="C65"/>
  <c r="K65"/>
  <c r="S65"/>
  <c r="AA65"/>
  <c r="AL75" i="4"/>
  <c r="AL84" s="1"/>
  <c r="AD75"/>
  <c r="AD82" s="1"/>
  <c r="X75"/>
  <c r="X86" s="1"/>
  <c r="R75"/>
  <c r="R82" s="1"/>
  <c r="N75"/>
  <c r="N81" s="1"/>
  <c r="J75"/>
  <c r="J82" s="1"/>
  <c r="F75"/>
  <c r="F86" s="1"/>
  <c r="C75"/>
  <c r="AJ75"/>
  <c r="AJ84" s="1"/>
  <c r="Z75"/>
  <c r="Z81" s="1"/>
  <c r="D75"/>
  <c r="AM75"/>
  <c r="AM86" s="1"/>
  <c r="AI75"/>
  <c r="AI81" s="1"/>
  <c r="AE75"/>
  <c r="AE84" s="1"/>
  <c r="AA75"/>
  <c r="AA81" s="1"/>
  <c r="W75"/>
  <c r="W83" s="1"/>
  <c r="S75"/>
  <c r="S86" s="1"/>
  <c r="O75"/>
  <c r="O83" s="1"/>
  <c r="K75"/>
  <c r="K86" s="1"/>
  <c r="AK85" i="6"/>
  <c r="Y85"/>
  <c r="AH87"/>
  <c r="AD63" i="8"/>
  <c r="AF63"/>
  <c r="AH63"/>
  <c r="AJ63"/>
  <c r="AL63"/>
  <c r="AN63"/>
  <c r="AP63"/>
  <c r="AE63"/>
  <c r="AG63"/>
  <c r="AI63"/>
  <c r="AK63"/>
  <c r="AM63"/>
  <c r="AO63"/>
  <c r="L63"/>
  <c r="J63"/>
  <c r="P63"/>
  <c r="AC63"/>
  <c r="Z63"/>
  <c r="C63"/>
  <c r="R63"/>
  <c r="N63"/>
  <c r="I63"/>
  <c r="Y63"/>
  <c r="G63"/>
  <c r="W63"/>
  <c r="AA63"/>
  <c r="U63"/>
  <c r="E63"/>
  <c r="K63"/>
  <c r="Q63"/>
  <c r="AB63"/>
  <c r="H63"/>
  <c r="F63"/>
  <c r="M63"/>
  <c r="X63"/>
  <c r="S63"/>
  <c r="O63"/>
  <c r="V63"/>
  <c r="T63"/>
  <c r="D63"/>
  <c r="AL85" i="6"/>
  <c r="AD85"/>
  <c r="AI130"/>
  <c r="AI132"/>
  <c r="AI131"/>
  <c r="AL170"/>
  <c r="I131"/>
  <c r="N131"/>
  <c r="M131"/>
  <c r="F131"/>
  <c r="AG172"/>
  <c r="AN171"/>
  <c r="AN172"/>
  <c r="AK132"/>
  <c r="AM170"/>
  <c r="AM171"/>
  <c r="AH171"/>
  <c r="AH170"/>
  <c r="AH172"/>
  <c r="AO130"/>
  <c r="AO132"/>
  <c r="AO131"/>
  <c r="AF131"/>
  <c r="AF130"/>
  <c r="AF132"/>
  <c r="AJ131"/>
  <c r="AJ130"/>
  <c r="AJ132"/>
  <c r="AE130"/>
  <c r="AE131"/>
  <c r="AP171"/>
  <c r="AP170"/>
  <c r="AP172"/>
  <c r="AA82" i="7"/>
  <c r="C64" i="8"/>
  <c r="E64"/>
  <c r="G64"/>
  <c r="I64"/>
  <c r="K64"/>
  <c r="M64"/>
  <c r="O64"/>
  <c r="Q64"/>
  <c r="S64"/>
  <c r="U64"/>
  <c r="W64"/>
  <c r="Y64"/>
  <c r="AA64"/>
  <c r="AC64"/>
  <c r="AE64"/>
  <c r="AE65" s="1"/>
  <c r="AG64"/>
  <c r="AG65" s="1"/>
  <c r="AI64"/>
  <c r="AI65" s="1"/>
  <c r="AK64"/>
  <c r="AK65" s="1"/>
  <c r="AM64"/>
  <c r="AM65" s="1"/>
  <c r="AO64"/>
  <c r="AO65" s="1"/>
  <c r="D64"/>
  <c r="F64"/>
  <c r="H64"/>
  <c r="J64"/>
  <c r="L64"/>
  <c r="N64"/>
  <c r="P64"/>
  <c r="R64"/>
  <c r="T64"/>
  <c r="V64"/>
  <c r="X64"/>
  <c r="Z64"/>
  <c r="AB64"/>
  <c r="AD64"/>
  <c r="AD65" s="1"/>
  <c r="AF64"/>
  <c r="AF65" s="1"/>
  <c r="AH64"/>
  <c r="AH65" s="1"/>
  <c r="AJ64"/>
  <c r="AJ65" s="1"/>
  <c r="AL64"/>
  <c r="AL65" s="1"/>
  <c r="AN64"/>
  <c r="AN65" s="1"/>
  <c r="AP64"/>
  <c r="AP65" s="1"/>
  <c r="E76" i="4"/>
  <c r="G76"/>
  <c r="I76"/>
  <c r="K76"/>
  <c r="M76"/>
  <c r="O76"/>
  <c r="Q76"/>
  <c r="S76"/>
  <c r="U76"/>
  <c r="W76"/>
  <c r="Y76"/>
  <c r="AA76"/>
  <c r="AC76"/>
  <c r="AE76"/>
  <c r="AE77" s="1"/>
  <c r="AG76"/>
  <c r="AG77" s="1"/>
  <c r="AI76"/>
  <c r="AI77" s="1"/>
  <c r="AK76"/>
  <c r="AK77" s="1"/>
  <c r="AM76"/>
  <c r="AM77" s="1"/>
  <c r="AO76"/>
  <c r="AO77" s="1"/>
  <c r="D76"/>
  <c r="F76"/>
  <c r="J76"/>
  <c r="L76"/>
  <c r="N76"/>
  <c r="P76"/>
  <c r="R76"/>
  <c r="T76"/>
  <c r="V76"/>
  <c r="X76"/>
  <c r="Z76"/>
  <c r="AB76"/>
  <c r="AD76"/>
  <c r="AD77" s="1"/>
  <c r="AF76"/>
  <c r="AF77" s="1"/>
  <c r="AH76"/>
  <c r="AH77" s="1"/>
  <c r="AJ76"/>
  <c r="AJ77" s="1"/>
  <c r="AL76"/>
  <c r="AL77" s="1"/>
  <c r="AN76"/>
  <c r="AN77" s="1"/>
  <c r="AP76"/>
  <c r="AP77" s="1"/>
  <c r="AM84" i="7"/>
  <c r="K82"/>
  <c r="N82"/>
  <c r="J72" i="5"/>
  <c r="R73"/>
  <c r="Z75"/>
  <c r="AH72"/>
  <c r="AP71"/>
  <c r="Q73"/>
  <c r="AO74"/>
  <c r="X71"/>
  <c r="AN72"/>
  <c r="G74"/>
  <c r="O73"/>
  <c r="W71"/>
  <c r="AM72"/>
  <c r="N70"/>
  <c r="V74"/>
  <c r="AD73"/>
  <c r="AL71"/>
  <c r="M70"/>
  <c r="L73"/>
  <c r="C73"/>
  <c r="K74"/>
  <c r="S72"/>
  <c r="AA75"/>
  <c r="AF67" i="36" l="1"/>
  <c r="AG31" i="48"/>
  <c r="AD37" i="47"/>
  <c r="E65" i="24"/>
  <c r="AG67" i="39"/>
  <c r="J85" i="31"/>
  <c r="AA85"/>
  <c r="L85"/>
  <c r="AJ169"/>
  <c r="AG129"/>
  <c r="AG132" s="1"/>
  <c r="Q129"/>
  <c r="K129"/>
  <c r="K130" s="1"/>
  <c r="L129"/>
  <c r="N129"/>
  <c r="N130" s="1"/>
  <c r="W85"/>
  <c r="F129"/>
  <c r="F131" s="1"/>
  <c r="AH129"/>
  <c r="N67" i="36"/>
  <c r="M67"/>
  <c r="L67"/>
  <c r="AE67"/>
  <c r="AG67" i="33"/>
  <c r="AD65" i="19"/>
  <c r="H131" i="6"/>
  <c r="E131"/>
  <c r="F171"/>
  <c r="AM129"/>
  <c r="W82" i="7"/>
  <c r="V84"/>
  <c r="AI71" i="5"/>
  <c r="S75"/>
  <c r="K73"/>
  <c r="K70"/>
  <c r="AB74"/>
  <c r="AC73"/>
  <c r="AL72"/>
  <c r="AD72"/>
  <c r="F75"/>
  <c r="W75"/>
  <c r="W72"/>
  <c r="O70"/>
  <c r="AP72"/>
  <c r="J71"/>
  <c r="AC85" i="6"/>
  <c r="Z85"/>
  <c r="AK131"/>
  <c r="AG171"/>
  <c r="AC131"/>
  <c r="Y130"/>
  <c r="AL172"/>
  <c r="AM131"/>
  <c r="AD172"/>
  <c r="R132"/>
  <c r="L170"/>
  <c r="AB171"/>
  <c r="T172"/>
  <c r="Q170"/>
  <c r="Y171"/>
  <c r="Q85"/>
  <c r="Y87"/>
  <c r="AG87"/>
  <c r="T87"/>
  <c r="Q87"/>
  <c r="L87"/>
  <c r="T171"/>
  <c r="AG129"/>
  <c r="AG132" s="1"/>
  <c r="AN129"/>
  <c r="AN131" s="1"/>
  <c r="R172"/>
  <c r="AA171"/>
  <c r="V85"/>
  <c r="AD87"/>
  <c r="V129"/>
  <c r="V131" s="1"/>
  <c r="F87"/>
  <c r="G129"/>
  <c r="G132" s="1"/>
  <c r="AL129"/>
  <c r="AE169"/>
  <c r="V170"/>
  <c r="S170"/>
  <c r="AA172"/>
  <c r="AA129"/>
  <c r="AA130" s="1"/>
  <c r="L129"/>
  <c r="O171"/>
  <c r="S171"/>
  <c r="AA85"/>
  <c r="AM90" i="29"/>
  <c r="G69" i="41"/>
  <c r="O69"/>
  <c r="W69"/>
  <c r="AE69"/>
  <c r="H69"/>
  <c r="P69"/>
  <c r="X69"/>
  <c r="AF69"/>
  <c r="I69"/>
  <c r="Q69"/>
  <c r="Y69"/>
  <c r="J69"/>
  <c r="R69"/>
  <c r="Z69"/>
  <c r="O84" i="7"/>
  <c r="D87" i="31"/>
  <c r="G84" i="7"/>
  <c r="AE87" i="31"/>
  <c r="AA69" i="36"/>
  <c r="V67"/>
  <c r="F67"/>
  <c r="U67"/>
  <c r="E67"/>
  <c r="T67"/>
  <c r="D67"/>
  <c r="W67"/>
  <c r="R67"/>
  <c r="Q67"/>
  <c r="P67"/>
  <c r="S67"/>
  <c r="Z82" i="7"/>
  <c r="C67" i="36"/>
  <c r="AI69" i="41"/>
  <c r="AJ69"/>
  <c r="AK69"/>
  <c r="AL69"/>
  <c r="Y82" i="7"/>
  <c r="Y81" i="4"/>
  <c r="Y89" s="1"/>
  <c r="AF75" i="5"/>
  <c r="H72"/>
  <c r="AG70"/>
  <c r="AG78" s="1"/>
  <c r="L131" i="6"/>
  <c r="H132"/>
  <c r="H133" s="1"/>
  <c r="AF170"/>
  <c r="D130"/>
  <c r="X129"/>
  <c r="V67" i="39"/>
  <c r="C67"/>
  <c r="W85" i="6"/>
  <c r="Y67" i="36"/>
  <c r="AB85" i="6"/>
  <c r="AN87" i="31"/>
  <c r="AM69" i="41"/>
  <c r="AN69"/>
  <c r="AG69"/>
  <c r="AO69"/>
  <c r="AH69"/>
  <c r="AP69"/>
  <c r="AE87" i="6"/>
  <c r="G67" i="36"/>
  <c r="AP69"/>
  <c r="K85" i="31"/>
  <c r="T70" i="5"/>
  <c r="D71"/>
  <c r="U74"/>
  <c r="W132" i="6"/>
  <c r="AC130"/>
  <c r="S132"/>
  <c r="Y131"/>
  <c r="AP129"/>
  <c r="C87"/>
  <c r="AK169"/>
  <c r="AK170" s="1"/>
  <c r="AD82" i="7"/>
  <c r="AI122" i="39"/>
  <c r="W65" i="26"/>
  <c r="Q65" i="24"/>
  <c r="I65"/>
  <c r="C65"/>
  <c r="O129" i="6"/>
  <c r="H67" i="36"/>
  <c r="E171" i="6"/>
  <c r="E67" i="39"/>
  <c r="AG39" i="47"/>
  <c r="AF39"/>
  <c r="L85" i="6"/>
  <c r="K84" i="7"/>
  <c r="G82"/>
  <c r="S87" i="6"/>
  <c r="Y84" i="7"/>
  <c r="AJ172" i="6"/>
  <c r="AG131"/>
  <c r="M84" i="7"/>
  <c r="U84"/>
  <c r="AO169" i="6"/>
  <c r="U129"/>
  <c r="K87"/>
  <c r="AD39" i="47"/>
  <c r="D85" i="6"/>
  <c r="T85"/>
  <c r="L65" i="19"/>
  <c r="AE67"/>
  <c r="M65" i="24"/>
  <c r="P129" i="6"/>
  <c r="AJ87"/>
  <c r="AF85" i="31"/>
  <c r="H85" i="6"/>
  <c r="I67" i="39"/>
  <c r="D67"/>
  <c r="AH122" i="35"/>
  <c r="AG122"/>
  <c r="AI122"/>
  <c r="Q129" i="6"/>
  <c r="H67" i="8"/>
  <c r="C79" i="4"/>
  <c r="I84" i="7"/>
  <c r="Q84"/>
  <c r="AC84"/>
  <c r="AI84"/>
  <c r="AB84"/>
  <c r="V69" i="39"/>
  <c r="AF87" i="6"/>
  <c r="P67" i="8"/>
  <c r="AC133" i="6"/>
  <c r="E79" i="4"/>
  <c r="AP69" i="39"/>
  <c r="AA69"/>
  <c r="T67" i="24"/>
  <c r="I79" i="4"/>
  <c r="E84" i="7"/>
  <c r="N84"/>
  <c r="S84"/>
  <c r="C84"/>
  <c r="E116" i="19"/>
  <c r="G116"/>
  <c r="I116"/>
  <c r="K116"/>
  <c r="M116"/>
  <c r="O116"/>
  <c r="Q116"/>
  <c r="S116"/>
  <c r="U116"/>
  <c r="W116"/>
  <c r="Y116"/>
  <c r="AA116"/>
  <c r="AC116"/>
  <c r="AE116"/>
  <c r="AG116"/>
  <c r="C116"/>
  <c r="D116"/>
  <c r="F116"/>
  <c r="H116"/>
  <c r="J116"/>
  <c r="L116"/>
  <c r="N116"/>
  <c r="P116"/>
  <c r="R116"/>
  <c r="T116"/>
  <c r="V116"/>
  <c r="X116"/>
  <c r="Z116"/>
  <c r="AB116"/>
  <c r="AD116"/>
  <c r="AF116"/>
  <c r="AH116"/>
  <c r="E82" i="7"/>
  <c r="C120" i="36"/>
  <c r="D120"/>
  <c r="F120"/>
  <c r="H120"/>
  <c r="J120"/>
  <c r="L120"/>
  <c r="N120"/>
  <c r="P120"/>
  <c r="R120"/>
  <c r="T120"/>
  <c r="V120"/>
  <c r="X120"/>
  <c r="Z120"/>
  <c r="AB120"/>
  <c r="AD120"/>
  <c r="AF120"/>
  <c r="AH120"/>
  <c r="AJ120"/>
  <c r="E120"/>
  <c r="G120"/>
  <c r="I120"/>
  <c r="K120"/>
  <c r="M120"/>
  <c r="O120"/>
  <c r="Q120"/>
  <c r="S120"/>
  <c r="U120"/>
  <c r="W120"/>
  <c r="Y120"/>
  <c r="AA120"/>
  <c r="AC120"/>
  <c r="AE120"/>
  <c r="AG120"/>
  <c r="AI120"/>
  <c r="D120" i="41"/>
  <c r="F120"/>
  <c r="H120"/>
  <c r="J120"/>
  <c r="L120"/>
  <c r="N120"/>
  <c r="P120"/>
  <c r="R120"/>
  <c r="T120"/>
  <c r="V120"/>
  <c r="X120"/>
  <c r="Z120"/>
  <c r="AB120"/>
  <c r="AD120"/>
  <c r="AF120"/>
  <c r="AH120"/>
  <c r="AJ120"/>
  <c r="E120"/>
  <c r="G120"/>
  <c r="I120"/>
  <c r="K120"/>
  <c r="M120"/>
  <c r="O120"/>
  <c r="Q120"/>
  <c r="S120"/>
  <c r="U120"/>
  <c r="W120"/>
  <c r="Y120"/>
  <c r="AA120"/>
  <c r="AC120"/>
  <c r="AE120"/>
  <c r="AG120"/>
  <c r="AI120"/>
  <c r="C120"/>
  <c r="D20" i="42"/>
  <c r="T67" i="39"/>
  <c r="S67"/>
  <c r="R67"/>
  <c r="E116" i="26"/>
  <c r="G116"/>
  <c r="I116"/>
  <c r="K116"/>
  <c r="M116"/>
  <c r="O116"/>
  <c r="Q116"/>
  <c r="S116"/>
  <c r="U116"/>
  <c r="W116"/>
  <c r="Y116"/>
  <c r="AA116"/>
  <c r="AC116"/>
  <c r="AE116"/>
  <c r="AG116"/>
  <c r="C116"/>
  <c r="D116"/>
  <c r="F116"/>
  <c r="H116"/>
  <c r="J116"/>
  <c r="L116"/>
  <c r="N116"/>
  <c r="P116"/>
  <c r="R116"/>
  <c r="T116"/>
  <c r="V116"/>
  <c r="X116"/>
  <c r="Z116"/>
  <c r="AB116"/>
  <c r="AD116"/>
  <c r="AF116"/>
  <c r="AH116"/>
  <c r="N67" i="24"/>
  <c r="W67"/>
  <c r="AG118" i="20"/>
  <c r="U67" i="39"/>
  <c r="Y67"/>
  <c r="Z67"/>
  <c r="J67"/>
  <c r="N67"/>
  <c r="AC67"/>
  <c r="AK69"/>
  <c r="K67"/>
  <c r="AA67"/>
  <c r="AD131" i="6"/>
  <c r="AD132"/>
  <c r="AD130"/>
  <c r="AE133"/>
  <c r="AB118" i="24"/>
  <c r="C118"/>
  <c r="AA79" i="30"/>
  <c r="Q69" i="39"/>
  <c r="P85" i="6"/>
  <c r="X85"/>
  <c r="AM87"/>
  <c r="AB129"/>
  <c r="T129"/>
  <c r="X82" i="4"/>
  <c r="AJ86"/>
  <c r="AA85"/>
  <c r="E81"/>
  <c r="AO83"/>
  <c r="E84"/>
  <c r="E90" s="1"/>
  <c r="W169" i="6"/>
  <c r="W87"/>
  <c r="AA72" i="5"/>
  <c r="AA78" s="1"/>
  <c r="C68"/>
  <c r="AJ70"/>
  <c r="AJ77" s="1"/>
  <c r="AB73"/>
  <c r="L74"/>
  <c r="D72"/>
  <c r="AK74"/>
  <c r="AC70"/>
  <c r="AC79" s="1"/>
  <c r="M73"/>
  <c r="M79" s="1"/>
  <c r="E71"/>
  <c r="E77" s="1"/>
  <c r="V73"/>
  <c r="AM75"/>
  <c r="AM81" s="1"/>
  <c r="AE71"/>
  <c r="AE77" s="1"/>
  <c r="I74"/>
  <c r="AH71"/>
  <c r="R74"/>
  <c r="AE84" i="7"/>
  <c r="AA71" i="5"/>
  <c r="AA77" s="1"/>
  <c r="C74"/>
  <c r="AJ74"/>
  <c r="AJ73"/>
  <c r="AJ79" s="1"/>
  <c r="AB70"/>
  <c r="T74"/>
  <c r="T73"/>
  <c r="L70"/>
  <c r="D75"/>
  <c r="AK73"/>
  <c r="AK70"/>
  <c r="AC74"/>
  <c r="U73"/>
  <c r="U70"/>
  <c r="M74"/>
  <c r="M80" s="1"/>
  <c r="E75"/>
  <c r="E81" s="1"/>
  <c r="E72"/>
  <c r="E78" s="1"/>
  <c r="V70"/>
  <c r="V80" s="1"/>
  <c r="N74"/>
  <c r="N80" s="1"/>
  <c r="N73"/>
  <c r="AM71"/>
  <c r="AM77" s="1"/>
  <c r="AE75"/>
  <c r="AE81" s="1"/>
  <c r="AE72"/>
  <c r="AE78" s="1"/>
  <c r="I73"/>
  <c r="I70"/>
  <c r="I78" s="1"/>
  <c r="AH75"/>
  <c r="R70"/>
  <c r="R77" s="1"/>
  <c r="AD84" i="7"/>
  <c r="AB82"/>
  <c r="D82"/>
  <c r="L82"/>
  <c r="V82"/>
  <c r="AA73" i="5"/>
  <c r="AA79" s="1"/>
  <c r="AA74"/>
  <c r="AA80" s="1"/>
  <c r="C71"/>
  <c r="C72"/>
  <c r="C70"/>
  <c r="C79" s="1"/>
  <c r="AJ72"/>
  <c r="AJ75"/>
  <c r="AB72"/>
  <c r="AB75"/>
  <c r="T72"/>
  <c r="T75"/>
  <c r="L72"/>
  <c r="L75"/>
  <c r="D74"/>
  <c r="D70"/>
  <c r="D79" s="1"/>
  <c r="AK75"/>
  <c r="AK71"/>
  <c r="AK77" s="1"/>
  <c r="AC75"/>
  <c r="AC71"/>
  <c r="U75"/>
  <c r="U81" s="1"/>
  <c r="U71"/>
  <c r="M75"/>
  <c r="M81" s="1"/>
  <c r="M71"/>
  <c r="M77" s="1"/>
  <c r="E73"/>
  <c r="E79" s="1"/>
  <c r="E74"/>
  <c r="E80" s="1"/>
  <c r="V72"/>
  <c r="V75"/>
  <c r="N72"/>
  <c r="N78" s="1"/>
  <c r="N75"/>
  <c r="AM73"/>
  <c r="AM79" s="1"/>
  <c r="AM74"/>
  <c r="AM80" s="1"/>
  <c r="AE73"/>
  <c r="AE79" s="1"/>
  <c r="AE74"/>
  <c r="AE80" s="1"/>
  <c r="I75"/>
  <c r="I71"/>
  <c r="I77" s="1"/>
  <c r="AH74"/>
  <c r="AH70"/>
  <c r="AH78" s="1"/>
  <c r="R72"/>
  <c r="R75"/>
  <c r="R81" s="1"/>
  <c r="O79"/>
  <c r="Q82" i="7"/>
  <c r="T82"/>
  <c r="AG84"/>
  <c r="AO84"/>
  <c r="AJ84"/>
  <c r="R84"/>
  <c r="AI75" i="5"/>
  <c r="AI81" s="1"/>
  <c r="AI72"/>
  <c r="S71"/>
  <c r="S77" s="1"/>
  <c r="K75"/>
  <c r="K81" s="1"/>
  <c r="K71"/>
  <c r="K77" s="1"/>
  <c r="AL75"/>
  <c r="AD74"/>
  <c r="AD80" s="1"/>
  <c r="AD75"/>
  <c r="AD81" s="1"/>
  <c r="AD71"/>
  <c r="F72"/>
  <c r="F71"/>
  <c r="W73"/>
  <c r="W79" s="1"/>
  <c r="W74"/>
  <c r="W80" s="1"/>
  <c r="O74"/>
  <c r="G73"/>
  <c r="G70"/>
  <c r="G80" s="1"/>
  <c r="AN71"/>
  <c r="X72"/>
  <c r="P75"/>
  <c r="H71"/>
  <c r="AG73"/>
  <c r="Y74"/>
  <c r="Q70"/>
  <c r="Q79" s="1"/>
  <c r="AP75"/>
  <c r="Z72"/>
  <c r="Z71"/>
  <c r="J75"/>
  <c r="M172" i="6"/>
  <c r="AL84" i="7"/>
  <c r="D67" i="8"/>
  <c r="G67"/>
  <c r="D85" i="31"/>
  <c r="AO87"/>
  <c r="D169"/>
  <c r="D172" s="1"/>
  <c r="AN169"/>
  <c r="AN171" s="1"/>
  <c r="AP87"/>
  <c r="AM87"/>
  <c r="AK169"/>
  <c r="AK172" s="1"/>
  <c r="AM129"/>
  <c r="AM131" s="1"/>
  <c r="AG85"/>
  <c r="AE85"/>
  <c r="AF69" i="39"/>
  <c r="D69"/>
  <c r="AE69"/>
  <c r="C69"/>
  <c r="AO129" i="31"/>
  <c r="AO130" s="1"/>
  <c r="AG87"/>
  <c r="AL129"/>
  <c r="AL130" s="1"/>
  <c r="R69" i="39"/>
  <c r="C87" i="31"/>
  <c r="E87"/>
  <c r="AF169"/>
  <c r="AF171" s="1"/>
  <c r="AH87"/>
  <c r="V122" i="35"/>
  <c r="AD122"/>
  <c r="C122"/>
  <c r="AA122"/>
  <c r="H122"/>
  <c r="M122"/>
  <c r="U122"/>
  <c r="C69" i="33"/>
  <c r="O80" i="5"/>
  <c r="AN75"/>
  <c r="AF72"/>
  <c r="AF71"/>
  <c r="X75"/>
  <c r="P72"/>
  <c r="P71"/>
  <c r="H75"/>
  <c r="AO73"/>
  <c r="AO70"/>
  <c r="AO80" s="1"/>
  <c r="AG74"/>
  <c r="Y73"/>
  <c r="Y70"/>
  <c r="Q74"/>
  <c r="V67" i="8"/>
  <c r="F132" i="6"/>
  <c r="F133" s="1"/>
  <c r="G131"/>
  <c r="M130"/>
  <c r="M133" s="1"/>
  <c r="N132"/>
  <c r="N133" s="1"/>
  <c r="I130"/>
  <c r="I133" s="1"/>
  <c r="Z130"/>
  <c r="AP131"/>
  <c r="AD171"/>
  <c r="E130"/>
  <c r="E133" s="1"/>
  <c r="R131"/>
  <c r="R133" s="1"/>
  <c r="K118" i="24"/>
  <c r="I118"/>
  <c r="Y118"/>
  <c r="G118"/>
  <c r="M118"/>
  <c r="J172" i="6"/>
  <c r="J85"/>
  <c r="K129"/>
  <c r="C129"/>
  <c r="AI169"/>
  <c r="G87"/>
  <c r="J170"/>
  <c r="AH129"/>
  <c r="C85"/>
  <c r="I67" i="26"/>
  <c r="AA67" i="24"/>
  <c r="X67"/>
  <c r="P67"/>
  <c r="J67"/>
  <c r="O67"/>
  <c r="H67"/>
  <c r="AP84" i="7"/>
  <c r="J122" i="39"/>
  <c r="Z122"/>
  <c r="G122"/>
  <c r="W122"/>
  <c r="D122"/>
  <c r="T122"/>
  <c r="Q122"/>
  <c r="N122"/>
  <c r="AD122"/>
  <c r="K122"/>
  <c r="AA122"/>
  <c r="H122"/>
  <c r="X122"/>
  <c r="E122"/>
  <c r="U122"/>
  <c r="Z69"/>
  <c r="J69"/>
  <c r="Y69"/>
  <c r="I69"/>
  <c r="X69"/>
  <c r="H69"/>
  <c r="W69"/>
  <c r="G69"/>
  <c r="T69"/>
  <c r="S69"/>
  <c r="N69"/>
  <c r="AC69"/>
  <c r="K69"/>
  <c r="R122"/>
  <c r="O122"/>
  <c r="AE122"/>
  <c r="L122"/>
  <c r="AB122"/>
  <c r="I122"/>
  <c r="Y122"/>
  <c r="F122"/>
  <c r="V122"/>
  <c r="C122"/>
  <c r="S122"/>
  <c r="P122"/>
  <c r="M122"/>
  <c r="AC122"/>
  <c r="P69"/>
  <c r="O69"/>
  <c r="M69"/>
  <c r="L69"/>
  <c r="N122" i="33"/>
  <c r="P122"/>
  <c r="AC122"/>
  <c r="M122"/>
  <c r="AB122"/>
  <c r="Z122"/>
  <c r="O122"/>
  <c r="V122"/>
  <c r="X122"/>
  <c r="Q122"/>
  <c r="D122"/>
  <c r="S122"/>
  <c r="AE122"/>
  <c r="AD122"/>
  <c r="C122"/>
  <c r="U122"/>
  <c r="E122"/>
  <c r="J122"/>
  <c r="L122"/>
  <c r="W122"/>
  <c r="G122"/>
  <c r="F122"/>
  <c r="H122"/>
  <c r="Y122"/>
  <c r="I122"/>
  <c r="R122"/>
  <c r="T122"/>
  <c r="AA122"/>
  <c r="K122"/>
  <c r="AH118" i="24"/>
  <c r="D118"/>
  <c r="AA118"/>
  <c r="X118"/>
  <c r="F118"/>
  <c r="V118"/>
  <c r="U118"/>
  <c r="E67" i="26"/>
  <c r="D67"/>
  <c r="F67"/>
  <c r="T118" i="24"/>
  <c r="S118"/>
  <c r="AD118"/>
  <c r="AC118"/>
  <c r="F67"/>
  <c r="D67"/>
  <c r="C67" i="26"/>
  <c r="C67" i="24"/>
  <c r="D67" i="19"/>
  <c r="M67"/>
  <c r="O67"/>
  <c r="O67" i="8"/>
  <c r="K67"/>
  <c r="AC67"/>
  <c r="U82" i="7"/>
  <c r="R82"/>
  <c r="O82"/>
  <c r="AF84"/>
  <c r="J84"/>
  <c r="G65" i="26"/>
  <c r="M86" i="4"/>
  <c r="M92" s="1"/>
  <c r="O86"/>
  <c r="I84"/>
  <c r="W131" i="6"/>
  <c r="S131"/>
  <c r="Z132"/>
  <c r="AE171"/>
  <c r="AJ171"/>
  <c r="AN130"/>
  <c r="D132"/>
  <c r="D133" s="1"/>
  <c r="J87"/>
  <c r="C171"/>
  <c r="J129"/>
  <c r="F84" i="7"/>
  <c r="Z84"/>
  <c r="G85" i="6"/>
  <c r="M67" i="39"/>
  <c r="AB67"/>
  <c r="L67"/>
  <c r="Q67"/>
  <c r="AF67"/>
  <c r="AE67"/>
  <c r="AB65" i="8"/>
  <c r="C65"/>
  <c r="I82" i="7"/>
  <c r="AM84" i="4"/>
  <c r="AI73" i="5"/>
  <c r="AI79" s="1"/>
  <c r="AI74"/>
  <c r="AI80" s="1"/>
  <c r="S73"/>
  <c r="S79" s="1"/>
  <c r="S74"/>
  <c r="S80" s="1"/>
  <c r="AL74"/>
  <c r="AL70"/>
  <c r="AL79" s="1"/>
  <c r="F74"/>
  <c r="F70"/>
  <c r="O75"/>
  <c r="O81" s="1"/>
  <c r="O71"/>
  <c r="O77" s="1"/>
  <c r="G75"/>
  <c r="G71"/>
  <c r="AN74"/>
  <c r="AN70"/>
  <c r="AN78" s="1"/>
  <c r="AF74"/>
  <c r="AF70"/>
  <c r="X74"/>
  <c r="X70"/>
  <c r="X79" s="1"/>
  <c r="P74"/>
  <c r="P70"/>
  <c r="H74"/>
  <c r="H70"/>
  <c r="H78" s="1"/>
  <c r="AO75"/>
  <c r="AO71"/>
  <c r="AG75"/>
  <c r="AG71"/>
  <c r="Y75"/>
  <c r="Y71"/>
  <c r="Q75"/>
  <c r="Q71"/>
  <c r="AP74"/>
  <c r="AP70"/>
  <c r="Z74"/>
  <c r="Z70"/>
  <c r="J74"/>
  <c r="J70"/>
  <c r="J77" s="1"/>
  <c r="P82" i="7"/>
  <c r="H82"/>
  <c r="AH84"/>
  <c r="X82"/>
  <c r="AL132" i="6"/>
  <c r="AA131"/>
  <c r="AF172"/>
  <c r="AN132"/>
  <c r="F82" i="7"/>
  <c r="AK84"/>
  <c r="M82"/>
  <c r="AL69" i="39"/>
  <c r="K65" i="19"/>
  <c r="E65"/>
  <c r="AK67" i="26"/>
  <c r="F65"/>
  <c r="AE67" i="24"/>
  <c r="AI69" i="39"/>
  <c r="AJ69"/>
  <c r="AH69"/>
  <c r="AG69"/>
  <c r="AN69"/>
  <c r="AM69"/>
  <c r="AO69"/>
  <c r="X90" i="29"/>
  <c r="C129" i="31"/>
  <c r="C130" s="1"/>
  <c r="AF87"/>
  <c r="AK87"/>
  <c r="C85"/>
  <c r="K169" i="6"/>
  <c r="K85"/>
  <c r="U31" i="48"/>
  <c r="V31"/>
  <c r="G33"/>
  <c r="C33"/>
  <c r="D33"/>
  <c r="E33"/>
  <c r="G30" i="43"/>
  <c r="F118" i="20"/>
  <c r="N118"/>
  <c r="V118"/>
  <c r="E118"/>
  <c r="M118"/>
  <c r="U118"/>
  <c r="AC118"/>
  <c r="D118"/>
  <c r="L118"/>
  <c r="T118"/>
  <c r="AB118"/>
  <c r="C118"/>
  <c r="K118"/>
  <c r="S118"/>
  <c r="AA118"/>
  <c r="J118"/>
  <c r="R118"/>
  <c r="Z118"/>
  <c r="I118"/>
  <c r="Q118"/>
  <c r="Y118"/>
  <c r="H118"/>
  <c r="P118"/>
  <c r="X118"/>
  <c r="G118"/>
  <c r="O118"/>
  <c r="W118"/>
  <c r="H65" i="24"/>
  <c r="F67" i="8"/>
  <c r="C67"/>
  <c r="E67"/>
  <c r="E67" i="19"/>
  <c r="AE85" i="4"/>
  <c r="AD81"/>
  <c r="AB84"/>
  <c r="AD84"/>
  <c r="Y65" i="24"/>
  <c r="G65"/>
  <c r="I81" i="4"/>
  <c r="AG81"/>
  <c r="T84"/>
  <c r="AA65" i="24"/>
  <c r="W81" i="4"/>
  <c r="W89" s="1"/>
  <c r="AE83"/>
  <c r="AD83"/>
  <c r="AB86"/>
  <c r="AB81"/>
  <c r="AB91" s="1"/>
  <c r="AM83"/>
  <c r="V77"/>
  <c r="V65" i="24"/>
  <c r="AB65"/>
  <c r="AM67"/>
  <c r="AF31" i="48"/>
  <c r="AD31"/>
  <c r="AE31"/>
  <c r="Y33"/>
  <c r="I33"/>
  <c r="K33"/>
  <c r="F33"/>
  <c r="AB67" i="24"/>
  <c r="AK67"/>
  <c r="V67"/>
  <c r="G69" i="33"/>
  <c r="Q67" i="19"/>
  <c r="J67"/>
  <c r="S67"/>
  <c r="Z67" i="26"/>
  <c r="AA67"/>
  <c r="Y67" i="24"/>
  <c r="AC67"/>
  <c r="Q67" i="26"/>
  <c r="AC67" i="19"/>
  <c r="O67" i="26"/>
  <c r="L67"/>
  <c r="K67"/>
  <c r="L67" i="24"/>
  <c r="R67" i="19"/>
  <c r="H67" i="26"/>
  <c r="V67" i="19"/>
  <c r="Q33" i="48"/>
  <c r="R33"/>
  <c r="P33"/>
  <c r="O33"/>
  <c r="L33"/>
  <c r="E31"/>
  <c r="F31"/>
  <c r="M67" i="8"/>
  <c r="I67"/>
  <c r="Z67"/>
  <c r="L67"/>
  <c r="G79" i="4"/>
  <c r="R67" i="26"/>
  <c r="S67" i="24"/>
  <c r="Y67" i="19"/>
  <c r="Z67"/>
  <c r="AA67"/>
  <c r="H67"/>
  <c r="I67"/>
  <c r="AB67"/>
  <c r="X67" i="26"/>
  <c r="J67"/>
  <c r="K67" i="19"/>
  <c r="Z67" i="24"/>
  <c r="U67"/>
  <c r="Z33" i="48"/>
  <c r="J33"/>
  <c r="AA33"/>
  <c r="X33"/>
  <c r="H33"/>
  <c r="W33"/>
  <c r="T33"/>
  <c r="U33"/>
  <c r="V33"/>
  <c r="Q67" i="24"/>
  <c r="I67"/>
  <c r="T67" i="8"/>
  <c r="X67"/>
  <c r="W67"/>
  <c r="Y67"/>
  <c r="J67"/>
  <c r="Z79" i="4"/>
  <c r="N67" i="19"/>
  <c r="U67"/>
  <c r="W67"/>
  <c r="V67" i="26"/>
  <c r="M67"/>
  <c r="Y67"/>
  <c r="S67"/>
  <c r="N67"/>
  <c r="L67" i="19"/>
  <c r="G67"/>
  <c r="T67" i="26"/>
  <c r="X67" i="19"/>
  <c r="M67" i="24"/>
  <c r="S33" i="48"/>
  <c r="AB33"/>
  <c r="AC33"/>
  <c r="M33"/>
  <c r="N33"/>
  <c r="W67" i="26"/>
  <c r="X65" i="24"/>
  <c r="AA65" i="26"/>
  <c r="P65" i="24"/>
  <c r="AD67"/>
  <c r="J65"/>
  <c r="AH67" i="26"/>
  <c r="AO67" i="19"/>
  <c r="AG67"/>
  <c r="Z65" i="24"/>
  <c r="AO33" i="48"/>
  <c r="R31"/>
  <c r="P31"/>
  <c r="O31"/>
  <c r="AB31"/>
  <c r="L31"/>
  <c r="AC31"/>
  <c r="M31"/>
  <c r="N31"/>
  <c r="AG33"/>
  <c r="Z31"/>
  <c r="J31"/>
  <c r="X31"/>
  <c r="H31"/>
  <c r="W31"/>
  <c r="T31"/>
  <c r="D31"/>
  <c r="AP33"/>
  <c r="AN33"/>
  <c r="Q31"/>
  <c r="AM33"/>
  <c r="AJ33"/>
  <c r="AK33"/>
  <c r="AL33"/>
  <c r="AH33"/>
  <c r="AI33"/>
  <c r="AF33"/>
  <c r="Y31"/>
  <c r="I31"/>
  <c r="G31"/>
  <c r="AE33"/>
  <c r="AD33"/>
  <c r="K31"/>
  <c r="S65" i="24"/>
  <c r="H37" i="47"/>
  <c r="P37"/>
  <c r="X37"/>
  <c r="G37"/>
  <c r="O37"/>
  <c r="W37"/>
  <c r="J37"/>
  <c r="R37"/>
  <c r="Z37"/>
  <c r="I37"/>
  <c r="Q37"/>
  <c r="Y37"/>
  <c r="D37"/>
  <c r="L37"/>
  <c r="T37"/>
  <c r="AB37"/>
  <c r="C37"/>
  <c r="K37"/>
  <c r="S37"/>
  <c r="AA37"/>
  <c r="F37"/>
  <c r="N37"/>
  <c r="V37"/>
  <c r="E37"/>
  <c r="M37"/>
  <c r="U37"/>
  <c r="AC37"/>
  <c r="AM67" i="26"/>
  <c r="F65" i="19"/>
  <c r="AC65" i="24"/>
  <c r="W65"/>
  <c r="O65"/>
  <c r="AP67"/>
  <c r="X65" i="19"/>
  <c r="AF67" i="26"/>
  <c r="AO67" i="24"/>
  <c r="K65"/>
  <c r="Y65" i="19"/>
  <c r="AA65"/>
  <c r="AD67"/>
  <c r="H65"/>
  <c r="J65" i="26"/>
  <c r="X65"/>
  <c r="AE115"/>
  <c r="Z65"/>
  <c r="AB65"/>
  <c r="G65" i="19"/>
  <c r="R65"/>
  <c r="H65" i="26"/>
  <c r="V65"/>
  <c r="AJ122" i="35"/>
  <c r="AF122" i="39"/>
  <c r="AJ67" i="19"/>
  <c r="R65" i="24"/>
  <c r="D22" i="42"/>
  <c r="I65" i="26"/>
  <c r="Q65" i="19"/>
  <c r="O65"/>
  <c r="AI67"/>
  <c r="T65" i="26"/>
  <c r="AI67"/>
  <c r="N115"/>
  <c r="N65" i="19"/>
  <c r="Y65" i="26"/>
  <c r="AE67"/>
  <c r="M65"/>
  <c r="S65"/>
  <c r="Q65"/>
  <c r="S65" i="19"/>
  <c r="O115" i="26"/>
  <c r="AG115"/>
  <c r="I65" i="19"/>
  <c r="AF67"/>
  <c r="AH115" i="26"/>
  <c r="AF115"/>
  <c r="T65" i="19"/>
  <c r="Z115" i="26"/>
  <c r="Q115"/>
  <c r="P115"/>
  <c r="AC65" i="19"/>
  <c r="D65"/>
  <c r="M65"/>
  <c r="AN67" i="26"/>
  <c r="AP67"/>
  <c r="AL67"/>
  <c r="W115"/>
  <c r="AJ67"/>
  <c r="Z65" i="19"/>
  <c r="AB65"/>
  <c r="D65" i="26"/>
  <c r="J115"/>
  <c r="R115"/>
  <c r="AD115"/>
  <c r="I115"/>
  <c r="Y115"/>
  <c r="H115"/>
  <c r="X115"/>
  <c r="G115"/>
  <c r="AK67" i="19"/>
  <c r="AM67"/>
  <c r="U65"/>
  <c r="AH67"/>
  <c r="W65"/>
  <c r="C65" i="26"/>
  <c r="AD67"/>
  <c r="E65"/>
  <c r="AL67" i="19"/>
  <c r="F115" i="26"/>
  <c r="V115"/>
  <c r="E115"/>
  <c r="M115"/>
  <c r="M118" s="1"/>
  <c r="U115"/>
  <c r="AC115"/>
  <c r="AC118" s="1"/>
  <c r="D115"/>
  <c r="D118" s="1"/>
  <c r="L115"/>
  <c r="T115"/>
  <c r="T118" s="1"/>
  <c r="AB115"/>
  <c r="C115"/>
  <c r="C118" s="1"/>
  <c r="K115"/>
  <c r="S115"/>
  <c r="S118" s="1"/>
  <c r="AA115"/>
  <c r="P65" i="19"/>
  <c r="J65"/>
  <c r="F23" i="43"/>
  <c r="F22"/>
  <c r="F27"/>
  <c r="F21"/>
  <c r="F24"/>
  <c r="F30"/>
  <c r="F26"/>
  <c r="F25"/>
  <c r="F28"/>
  <c r="D27"/>
  <c r="D30" i="42"/>
  <c r="D25"/>
  <c r="D29"/>
  <c r="D26"/>
  <c r="D23"/>
  <c r="D24"/>
  <c r="D20" i="43"/>
  <c r="D30"/>
  <c r="D24"/>
  <c r="D25"/>
  <c r="D23"/>
  <c r="D26"/>
  <c r="D29"/>
  <c r="AG122" i="39"/>
  <c r="AG67" i="26"/>
  <c r="F22" i="44"/>
  <c r="D21" i="42"/>
  <c r="D28"/>
  <c r="D28" i="43"/>
  <c r="D22"/>
  <c r="F29"/>
  <c r="AH67" i="24"/>
  <c r="AN67"/>
  <c r="N65"/>
  <c r="L65"/>
  <c r="V65" i="19"/>
  <c r="P65" i="26"/>
  <c r="O65"/>
  <c r="L65"/>
  <c r="K65"/>
  <c r="C65" i="19"/>
  <c r="AN67"/>
  <c r="F21" i="44"/>
  <c r="F27"/>
  <c r="F20"/>
  <c r="F30"/>
  <c r="G30"/>
  <c r="F25"/>
  <c r="F24"/>
  <c r="F26"/>
  <c r="F23"/>
  <c r="F29"/>
  <c r="AP67" i="19"/>
  <c r="AC65" i="26"/>
  <c r="U65"/>
  <c r="R65"/>
  <c r="AG67" i="24"/>
  <c r="AL67"/>
  <c r="AJ67"/>
  <c r="C67" i="41"/>
  <c r="K67"/>
  <c r="S67"/>
  <c r="AA67"/>
  <c r="D67"/>
  <c r="L67"/>
  <c r="T67"/>
  <c r="AB67"/>
  <c r="I67"/>
  <c r="Q67"/>
  <c r="Y67"/>
  <c r="J67"/>
  <c r="R67"/>
  <c r="Z67"/>
  <c r="AG119"/>
  <c r="AC119"/>
  <c r="Y119"/>
  <c r="U119"/>
  <c r="U122" s="1"/>
  <c r="Q119"/>
  <c r="M119"/>
  <c r="I119"/>
  <c r="E119"/>
  <c r="AJ119"/>
  <c r="AJ122" s="1"/>
  <c r="AF119"/>
  <c r="AB119"/>
  <c r="X119"/>
  <c r="X122" s="1"/>
  <c r="T119"/>
  <c r="P119"/>
  <c r="L119"/>
  <c r="L122" s="1"/>
  <c r="H119"/>
  <c r="D119"/>
  <c r="AI119"/>
  <c r="AE119"/>
  <c r="AA119"/>
  <c r="W119"/>
  <c r="S119"/>
  <c r="S122" s="1"/>
  <c r="O119"/>
  <c r="K119"/>
  <c r="G119"/>
  <c r="G122" s="1"/>
  <c r="C119"/>
  <c r="AH119"/>
  <c r="AD119"/>
  <c r="Z119"/>
  <c r="V119"/>
  <c r="V122" s="1"/>
  <c r="R119"/>
  <c r="N119"/>
  <c r="J119"/>
  <c r="F119"/>
  <c r="AI119" i="36"/>
  <c r="AA119"/>
  <c r="S119"/>
  <c r="K119"/>
  <c r="C119"/>
  <c r="AD119"/>
  <c r="V119"/>
  <c r="N119"/>
  <c r="F119"/>
  <c r="AC119"/>
  <c r="U119"/>
  <c r="M119"/>
  <c r="E119"/>
  <c r="AF119"/>
  <c r="X119"/>
  <c r="P119"/>
  <c r="H119"/>
  <c r="AE119"/>
  <c r="W119"/>
  <c r="O119"/>
  <c r="G119"/>
  <c r="AH119"/>
  <c r="Z119"/>
  <c r="R119"/>
  <c r="J119"/>
  <c r="AG119"/>
  <c r="Y119"/>
  <c r="Q119"/>
  <c r="I119"/>
  <c r="AJ119"/>
  <c r="AB119"/>
  <c r="T119"/>
  <c r="L119"/>
  <c r="D119"/>
  <c r="AD115" i="19"/>
  <c r="Q115"/>
  <c r="AH115"/>
  <c r="N115"/>
  <c r="AA115"/>
  <c r="K115"/>
  <c r="AB115"/>
  <c r="L115"/>
  <c r="AC115"/>
  <c r="U115"/>
  <c r="E115"/>
  <c r="R115"/>
  <c r="AE115"/>
  <c r="O115"/>
  <c r="AF115"/>
  <c r="P115"/>
  <c r="Y115"/>
  <c r="I115"/>
  <c r="V115"/>
  <c r="F115"/>
  <c r="S115"/>
  <c r="C115"/>
  <c r="T115"/>
  <c r="D115"/>
  <c r="AG115"/>
  <c r="M115"/>
  <c r="Z115"/>
  <c r="J115"/>
  <c r="W115"/>
  <c r="G115"/>
  <c r="X115"/>
  <c r="H115"/>
  <c r="G67" i="41"/>
  <c r="O67"/>
  <c r="W67"/>
  <c r="AE67"/>
  <c r="H67"/>
  <c r="P67"/>
  <c r="X67"/>
  <c r="AF67"/>
  <c r="E67"/>
  <c r="M67"/>
  <c r="U67"/>
  <c r="AC67"/>
  <c r="F67"/>
  <c r="N67"/>
  <c r="V67"/>
  <c r="AD67"/>
  <c r="K81" i="4"/>
  <c r="K92" s="1"/>
  <c r="AJ81"/>
  <c r="AO84"/>
  <c r="AC82" i="7"/>
  <c r="G67" i="33"/>
  <c r="AF122"/>
  <c r="H67"/>
  <c r="P67"/>
  <c r="X67"/>
  <c r="AF67"/>
  <c r="C67"/>
  <c r="K67"/>
  <c r="S67"/>
  <c r="AA67"/>
  <c r="J67"/>
  <c r="R67"/>
  <c r="Z67"/>
  <c r="I67"/>
  <c r="Q67"/>
  <c r="Y67"/>
  <c r="AG122"/>
  <c r="AH122"/>
  <c r="D67"/>
  <c r="L67"/>
  <c r="T67"/>
  <c r="AB67"/>
  <c r="O67"/>
  <c r="W67"/>
  <c r="AE67"/>
  <c r="F67"/>
  <c r="N67"/>
  <c r="V67"/>
  <c r="AD67"/>
  <c r="E67"/>
  <c r="M67"/>
  <c r="U67"/>
  <c r="AC67"/>
  <c r="G86" i="4"/>
  <c r="AG82"/>
  <c r="AP84"/>
  <c r="AC82"/>
  <c r="AC88" s="1"/>
  <c r="O84"/>
  <c r="AE86"/>
  <c r="AB79"/>
  <c r="H77"/>
  <c r="N65" i="8"/>
  <c r="AI133" i="6"/>
  <c r="AJ133"/>
  <c r="U65" i="8"/>
  <c r="N88" i="29"/>
  <c r="AD88"/>
  <c r="AK88"/>
  <c r="U88"/>
  <c r="E88"/>
  <c r="E92"/>
  <c r="AA77" i="30"/>
  <c r="AA81"/>
  <c r="AA78"/>
  <c r="K77"/>
  <c r="K81"/>
  <c r="K78"/>
  <c r="AJ77"/>
  <c r="AJ81"/>
  <c r="AJ78"/>
  <c r="T77"/>
  <c r="T81"/>
  <c r="T78"/>
  <c r="D77"/>
  <c r="D81"/>
  <c r="D78"/>
  <c r="AG77"/>
  <c r="AG81"/>
  <c r="AG78"/>
  <c r="Q77"/>
  <c r="Q81"/>
  <c r="Q78"/>
  <c r="AP77"/>
  <c r="AP81"/>
  <c r="AP78"/>
  <c r="Z77"/>
  <c r="Z81"/>
  <c r="Z78"/>
  <c r="J77"/>
  <c r="J81"/>
  <c r="J78"/>
  <c r="AF88" i="29"/>
  <c r="AF92"/>
  <c r="AF89"/>
  <c r="P88"/>
  <c r="P92"/>
  <c r="P89"/>
  <c r="AM88"/>
  <c r="AM92"/>
  <c r="AM89"/>
  <c r="W88"/>
  <c r="W92"/>
  <c r="W89"/>
  <c r="G88"/>
  <c r="G92"/>
  <c r="G89"/>
  <c r="AH89"/>
  <c r="AM78" i="30"/>
  <c r="AM79"/>
  <c r="W78"/>
  <c r="W79"/>
  <c r="G78"/>
  <c r="G79"/>
  <c r="AF78"/>
  <c r="AF79"/>
  <c r="AJ89" i="29"/>
  <c r="AA89"/>
  <c r="K89"/>
  <c r="AL88"/>
  <c r="AL92"/>
  <c r="V88"/>
  <c r="F88"/>
  <c r="F92"/>
  <c r="AC88"/>
  <c r="M88"/>
  <c r="M92"/>
  <c r="P78" i="30"/>
  <c r="V92" i="29"/>
  <c r="P79" i="30"/>
  <c r="T89" i="29"/>
  <c r="AA65" i="8"/>
  <c r="AK78" i="30"/>
  <c r="AK79"/>
  <c r="U78"/>
  <c r="AD78"/>
  <c r="N78"/>
  <c r="AH90" i="29"/>
  <c r="R89"/>
  <c r="AJ90"/>
  <c r="AC92"/>
  <c r="R90"/>
  <c r="AO89"/>
  <c r="AO90"/>
  <c r="Y89"/>
  <c r="Y90"/>
  <c r="I89"/>
  <c r="I90"/>
  <c r="T90"/>
  <c r="D89"/>
  <c r="D90"/>
  <c r="V89"/>
  <c r="AJ172" i="31"/>
  <c r="AJ170"/>
  <c r="AJ171"/>
  <c r="AG130"/>
  <c r="AG172"/>
  <c r="AG170"/>
  <c r="AG171"/>
  <c r="Q132"/>
  <c r="Q130"/>
  <c r="Q131"/>
  <c r="Q172"/>
  <c r="Q170"/>
  <c r="Q171"/>
  <c r="X132"/>
  <c r="X130"/>
  <c r="X131"/>
  <c r="J172"/>
  <c r="J170"/>
  <c r="J171"/>
  <c r="Z132"/>
  <c r="Z130"/>
  <c r="Z131"/>
  <c r="K132"/>
  <c r="K172"/>
  <c r="K170"/>
  <c r="K171"/>
  <c r="AL172"/>
  <c r="AL170"/>
  <c r="AL171"/>
  <c r="AI132"/>
  <c r="AI130"/>
  <c r="AI131"/>
  <c r="AA172"/>
  <c r="AA170"/>
  <c r="AA171"/>
  <c r="S132"/>
  <c r="S130"/>
  <c r="S131"/>
  <c r="L132"/>
  <c r="L130"/>
  <c r="L131"/>
  <c r="L172"/>
  <c r="L170"/>
  <c r="L171"/>
  <c r="N131"/>
  <c r="N172"/>
  <c r="N170"/>
  <c r="N171"/>
  <c r="E172"/>
  <c r="E170"/>
  <c r="E171"/>
  <c r="AF131"/>
  <c r="AF132"/>
  <c r="AF130"/>
  <c r="AC131"/>
  <c r="AC132"/>
  <c r="AC130"/>
  <c r="U171"/>
  <c r="U172"/>
  <c r="U170"/>
  <c r="M131"/>
  <c r="M132"/>
  <c r="M130"/>
  <c r="F171"/>
  <c r="F172"/>
  <c r="F170"/>
  <c r="G131"/>
  <c r="G132"/>
  <c r="G130"/>
  <c r="AP131"/>
  <c r="AP132"/>
  <c r="AP130"/>
  <c r="AH171"/>
  <c r="AH172"/>
  <c r="AH170"/>
  <c r="AE131"/>
  <c r="AE132"/>
  <c r="AE130"/>
  <c r="AE171"/>
  <c r="AE172"/>
  <c r="AE170"/>
  <c r="O131"/>
  <c r="O132"/>
  <c r="O130"/>
  <c r="O171"/>
  <c r="O172"/>
  <c r="O170"/>
  <c r="T131"/>
  <c r="T132"/>
  <c r="T130"/>
  <c r="H171"/>
  <c r="H172"/>
  <c r="H170"/>
  <c r="V131"/>
  <c r="V132"/>
  <c r="V130"/>
  <c r="I131"/>
  <c r="I132"/>
  <c r="I130"/>
  <c r="I171"/>
  <c r="I172"/>
  <c r="I170"/>
  <c r="AI80" i="30"/>
  <c r="S80"/>
  <c r="C80"/>
  <c r="AB80"/>
  <c r="L80"/>
  <c r="AO80"/>
  <c r="Y80"/>
  <c r="I80"/>
  <c r="AH80"/>
  <c r="R80"/>
  <c r="AN91" i="29"/>
  <c r="X91"/>
  <c r="H91"/>
  <c r="AE91"/>
  <c r="O91"/>
  <c r="AP91"/>
  <c r="AP88"/>
  <c r="AP92"/>
  <c r="Z91"/>
  <c r="Z88"/>
  <c r="Z92"/>
  <c r="J91"/>
  <c r="J88"/>
  <c r="J92"/>
  <c r="AG91"/>
  <c r="AG88"/>
  <c r="AG92"/>
  <c r="Q91"/>
  <c r="Q88"/>
  <c r="Q92"/>
  <c r="AE80" i="30"/>
  <c r="AE77"/>
  <c r="AE81"/>
  <c r="O80"/>
  <c r="O77"/>
  <c r="O81"/>
  <c r="AN80"/>
  <c r="AN77"/>
  <c r="AN81"/>
  <c r="X80"/>
  <c r="X77"/>
  <c r="X81"/>
  <c r="H80"/>
  <c r="H77"/>
  <c r="H81"/>
  <c r="AC80"/>
  <c r="AC77"/>
  <c r="AC81"/>
  <c r="U79"/>
  <c r="M80"/>
  <c r="M77"/>
  <c r="M81"/>
  <c r="E78"/>
  <c r="E79"/>
  <c r="AL80"/>
  <c r="AL77"/>
  <c r="AL81"/>
  <c r="AD79"/>
  <c r="V80"/>
  <c r="V77"/>
  <c r="V81"/>
  <c r="N79"/>
  <c r="F80"/>
  <c r="F77"/>
  <c r="F81"/>
  <c r="AB91" i="29"/>
  <c r="AB88"/>
  <c r="AB92"/>
  <c r="L91"/>
  <c r="L88"/>
  <c r="L92"/>
  <c r="AI91"/>
  <c r="AI88"/>
  <c r="AI92"/>
  <c r="AA90"/>
  <c r="S91"/>
  <c r="S88"/>
  <c r="S92"/>
  <c r="K90"/>
  <c r="C91"/>
  <c r="C88"/>
  <c r="C92"/>
  <c r="AL89"/>
  <c r="AD91"/>
  <c r="N91"/>
  <c r="F89"/>
  <c r="AK91"/>
  <c r="AC89"/>
  <c r="U91"/>
  <c r="M89"/>
  <c r="E91"/>
  <c r="AJ132" i="31"/>
  <c r="AJ130"/>
  <c r="AJ131"/>
  <c r="AO172"/>
  <c r="AO170"/>
  <c r="AO171"/>
  <c r="Y132"/>
  <c r="Y130"/>
  <c r="Y131"/>
  <c r="Y172"/>
  <c r="Y170"/>
  <c r="Y171"/>
  <c r="X172"/>
  <c r="X170"/>
  <c r="X171"/>
  <c r="J132"/>
  <c r="J130"/>
  <c r="J131"/>
  <c r="Z172"/>
  <c r="Z170"/>
  <c r="Z171"/>
  <c r="C132"/>
  <c r="C172"/>
  <c r="C170"/>
  <c r="C171"/>
  <c r="AD132"/>
  <c r="AD130"/>
  <c r="AD131"/>
  <c r="AD172"/>
  <c r="AD170"/>
  <c r="AD171"/>
  <c r="AI172"/>
  <c r="AI170"/>
  <c r="AI171"/>
  <c r="AA132"/>
  <c r="AA130"/>
  <c r="AA131"/>
  <c r="S172"/>
  <c r="S170"/>
  <c r="S171"/>
  <c r="AB132"/>
  <c r="AB130"/>
  <c r="AB131"/>
  <c r="AB172"/>
  <c r="AB170"/>
  <c r="AB171"/>
  <c r="D132"/>
  <c r="D130"/>
  <c r="D131"/>
  <c r="E132"/>
  <c r="E130"/>
  <c r="E131"/>
  <c r="AN131"/>
  <c r="AN132"/>
  <c r="AN130"/>
  <c r="AK131"/>
  <c r="AK132"/>
  <c r="AK130"/>
  <c r="AC171"/>
  <c r="AC172"/>
  <c r="AC170"/>
  <c r="U131"/>
  <c r="U132"/>
  <c r="U130"/>
  <c r="M171"/>
  <c r="M172"/>
  <c r="M170"/>
  <c r="P131"/>
  <c r="P132"/>
  <c r="P130"/>
  <c r="P171"/>
  <c r="P172"/>
  <c r="P170"/>
  <c r="R131"/>
  <c r="R132"/>
  <c r="R130"/>
  <c r="R171"/>
  <c r="R172"/>
  <c r="R170"/>
  <c r="G171"/>
  <c r="G172"/>
  <c r="G170"/>
  <c r="AP171"/>
  <c r="AP172"/>
  <c r="AP170"/>
  <c r="AH131"/>
  <c r="AH132"/>
  <c r="AH130"/>
  <c r="AM171"/>
  <c r="AM172"/>
  <c r="AM170"/>
  <c r="W131"/>
  <c r="W132"/>
  <c r="W130"/>
  <c r="W171"/>
  <c r="W172"/>
  <c r="W170"/>
  <c r="T171"/>
  <c r="T172"/>
  <c r="T170"/>
  <c r="H131"/>
  <c r="H132"/>
  <c r="H130"/>
  <c r="V171"/>
  <c r="V172"/>
  <c r="V170"/>
  <c r="AI77" i="30"/>
  <c r="AI81"/>
  <c r="AI78"/>
  <c r="AA80"/>
  <c r="S77"/>
  <c r="S81"/>
  <c r="S78"/>
  <c r="K80"/>
  <c r="C77"/>
  <c r="C81"/>
  <c r="C78"/>
  <c r="AJ80"/>
  <c r="AB77"/>
  <c r="AB81"/>
  <c r="AB78"/>
  <c r="T80"/>
  <c r="L77"/>
  <c r="L81"/>
  <c r="L78"/>
  <c r="D80"/>
  <c r="AO77"/>
  <c r="AO81"/>
  <c r="AO78"/>
  <c r="AG80"/>
  <c r="Y77"/>
  <c r="Y81"/>
  <c r="Y78"/>
  <c r="Q80"/>
  <c r="I77"/>
  <c r="I81"/>
  <c r="I78"/>
  <c r="AP80"/>
  <c r="AH77"/>
  <c r="AH81"/>
  <c r="AH78"/>
  <c r="Z80"/>
  <c r="R77"/>
  <c r="R81"/>
  <c r="R78"/>
  <c r="J80"/>
  <c r="AN88" i="29"/>
  <c r="AN92"/>
  <c r="AN89"/>
  <c r="AF91"/>
  <c r="X88"/>
  <c r="X92"/>
  <c r="X89"/>
  <c r="P91"/>
  <c r="H88"/>
  <c r="H92"/>
  <c r="H89"/>
  <c r="AM91"/>
  <c r="AE88"/>
  <c r="AE92"/>
  <c r="AE89"/>
  <c r="W91"/>
  <c r="O88"/>
  <c r="O92"/>
  <c r="O89"/>
  <c r="G91"/>
  <c r="AP89"/>
  <c r="AP90"/>
  <c r="AH91"/>
  <c r="AH88"/>
  <c r="AH92"/>
  <c r="Z89"/>
  <c r="Z90"/>
  <c r="R91"/>
  <c r="R88"/>
  <c r="R92"/>
  <c r="J89"/>
  <c r="J90"/>
  <c r="AO91"/>
  <c r="AO88"/>
  <c r="AO92"/>
  <c r="AG89"/>
  <c r="AG90"/>
  <c r="Y91"/>
  <c r="Y88"/>
  <c r="Y92"/>
  <c r="Q89"/>
  <c r="Q90"/>
  <c r="I91"/>
  <c r="I88"/>
  <c r="I92"/>
  <c r="AM80" i="30"/>
  <c r="AM77"/>
  <c r="AM81"/>
  <c r="AE78"/>
  <c r="AE79"/>
  <c r="W80"/>
  <c r="W77"/>
  <c r="W81"/>
  <c r="O78"/>
  <c r="O79"/>
  <c r="G80"/>
  <c r="G77"/>
  <c r="G81"/>
  <c r="AN78"/>
  <c r="AN79"/>
  <c r="AF80"/>
  <c r="AF77"/>
  <c r="AF81"/>
  <c r="X78"/>
  <c r="X79"/>
  <c r="P80"/>
  <c r="P77"/>
  <c r="P81"/>
  <c r="H78"/>
  <c r="H79"/>
  <c r="AK80"/>
  <c r="AK77"/>
  <c r="AK81"/>
  <c r="AC78"/>
  <c r="AC79"/>
  <c r="U80"/>
  <c r="U77"/>
  <c r="U81"/>
  <c r="M78"/>
  <c r="M79"/>
  <c r="E80"/>
  <c r="E77"/>
  <c r="E81"/>
  <c r="AL78"/>
  <c r="AL79"/>
  <c r="AD80"/>
  <c r="AD77"/>
  <c r="AD81"/>
  <c r="V78"/>
  <c r="V79"/>
  <c r="N80"/>
  <c r="N77"/>
  <c r="N81"/>
  <c r="F78"/>
  <c r="F79"/>
  <c r="AJ91" i="29"/>
  <c r="AJ88"/>
  <c r="AJ92"/>
  <c r="AB89"/>
  <c r="AB90"/>
  <c r="T91"/>
  <c r="T88"/>
  <c r="T92"/>
  <c r="L89"/>
  <c r="L90"/>
  <c r="D91"/>
  <c r="D88"/>
  <c r="D92"/>
  <c r="AI89"/>
  <c r="AI90"/>
  <c r="AA91"/>
  <c r="AA88"/>
  <c r="AA92"/>
  <c r="S89"/>
  <c r="S90"/>
  <c r="K91"/>
  <c r="K88"/>
  <c r="K92"/>
  <c r="C89"/>
  <c r="C90"/>
  <c r="AL91"/>
  <c r="AD92"/>
  <c r="AD89"/>
  <c r="V91"/>
  <c r="N92"/>
  <c r="N89"/>
  <c r="F91"/>
  <c r="AK92"/>
  <c r="AK89"/>
  <c r="AC91"/>
  <c r="U92"/>
  <c r="U89"/>
  <c r="M91"/>
  <c r="E89"/>
  <c r="K79" i="5"/>
  <c r="K80"/>
  <c r="AK133" i="6"/>
  <c r="Q65" i="8"/>
  <c r="I65"/>
  <c r="AD118" i="20"/>
  <c r="C77" i="4"/>
  <c r="AH118" i="8"/>
  <c r="AD118"/>
  <c r="Z118"/>
  <c r="V118"/>
  <c r="R118"/>
  <c r="N118"/>
  <c r="J118"/>
  <c r="C118"/>
  <c r="S118"/>
  <c r="O118"/>
  <c r="K118"/>
  <c r="G118"/>
  <c r="P118"/>
  <c r="L118"/>
  <c r="H118"/>
  <c r="D118"/>
  <c r="Q118"/>
  <c r="M118"/>
  <c r="I118"/>
  <c r="AF118"/>
  <c r="AB118"/>
  <c r="X118"/>
  <c r="T118"/>
  <c r="W118"/>
  <c r="Y118"/>
  <c r="U118"/>
  <c r="AG118"/>
  <c r="AC118"/>
  <c r="AE118"/>
  <c r="AA118"/>
  <c r="E118"/>
  <c r="AO133" i="6"/>
  <c r="O65" i="8"/>
  <c r="Y65"/>
  <c r="W65"/>
  <c r="E65"/>
  <c r="AC65"/>
  <c r="T77" i="4"/>
  <c r="X65" i="8"/>
  <c r="Z65"/>
  <c r="H65"/>
  <c r="AF133" i="6"/>
  <c r="G65" i="8"/>
  <c r="K65"/>
  <c r="AA67"/>
  <c r="S67"/>
  <c r="AB67"/>
  <c r="F65"/>
  <c r="Q67"/>
  <c r="R67"/>
  <c r="U67"/>
  <c r="N67"/>
  <c r="L77" i="4"/>
  <c r="W77"/>
  <c r="AA79"/>
  <c r="J79"/>
  <c r="Z86"/>
  <c r="Z92" s="1"/>
  <c r="AP82"/>
  <c r="AC84"/>
  <c r="AC90" s="1"/>
  <c r="H81"/>
  <c r="H92" s="1"/>
  <c r="X84"/>
  <c r="AN86"/>
  <c r="O85"/>
  <c r="AL82"/>
  <c r="E82"/>
  <c r="AO81"/>
  <c r="T83"/>
  <c r="T81"/>
  <c r="T88" s="1"/>
  <c r="AJ85"/>
  <c r="AO88"/>
  <c r="K79"/>
  <c r="K85"/>
  <c r="AA86"/>
  <c r="AA92" s="1"/>
  <c r="J81"/>
  <c r="J88" s="1"/>
  <c r="J86"/>
  <c r="AP85"/>
  <c r="AP83"/>
  <c r="M79"/>
  <c r="M85"/>
  <c r="M91" s="1"/>
  <c r="AC83"/>
  <c r="AC89" s="1"/>
  <c r="H79"/>
  <c r="X85"/>
  <c r="X83"/>
  <c r="AN81"/>
  <c r="AN88" s="1"/>
  <c r="C84"/>
  <c r="N85"/>
  <c r="N91" s="1"/>
  <c r="V84"/>
  <c r="AL83"/>
  <c r="AL81"/>
  <c r="AL90" s="1"/>
  <c r="Q79"/>
  <c r="AO86"/>
  <c r="AO85"/>
  <c r="AO91" s="1"/>
  <c r="L84"/>
  <c r="L90" s="1"/>
  <c r="AJ83"/>
  <c r="AJ82"/>
  <c r="D77"/>
  <c r="O77"/>
  <c r="I77"/>
  <c r="AG79"/>
  <c r="AB77"/>
  <c r="D81"/>
  <c r="S85"/>
  <c r="AI79"/>
  <c r="R86"/>
  <c r="AH84"/>
  <c r="AK82"/>
  <c r="P84"/>
  <c r="G85"/>
  <c r="G83"/>
  <c r="W82"/>
  <c r="W79"/>
  <c r="AM85"/>
  <c r="N79"/>
  <c r="V79"/>
  <c r="V85"/>
  <c r="I82"/>
  <c r="Q82"/>
  <c r="Y82"/>
  <c r="Y88" s="1"/>
  <c r="Y79"/>
  <c r="L86"/>
  <c r="L92" s="1"/>
  <c r="AC77"/>
  <c r="D86"/>
  <c r="S79"/>
  <c r="AI85"/>
  <c r="AI91" s="1"/>
  <c r="R81"/>
  <c r="R88" s="1"/>
  <c r="F85"/>
  <c r="U81"/>
  <c r="U91" s="1"/>
  <c r="AF85"/>
  <c r="AN79"/>
  <c r="C86"/>
  <c r="C81"/>
  <c r="G81"/>
  <c r="G91" s="1"/>
  <c r="G82"/>
  <c r="W86"/>
  <c r="W85"/>
  <c r="W84"/>
  <c r="AM82"/>
  <c r="AM81"/>
  <c r="AM92" s="1"/>
  <c r="N86"/>
  <c r="N92" s="1"/>
  <c r="N84"/>
  <c r="N90" s="1"/>
  <c r="V83"/>
  <c r="V82"/>
  <c r="V81"/>
  <c r="V92" s="1"/>
  <c r="AL86"/>
  <c r="AL85"/>
  <c r="I85"/>
  <c r="I86"/>
  <c r="I83"/>
  <c r="Q81"/>
  <c r="Y86"/>
  <c r="Y92" s="1"/>
  <c r="Y85"/>
  <c r="Y84"/>
  <c r="Y90" s="1"/>
  <c r="L79"/>
  <c r="L85"/>
  <c r="L91" s="1"/>
  <c r="G77"/>
  <c r="D79"/>
  <c r="AI86"/>
  <c r="AI92" s="1"/>
  <c r="R79"/>
  <c r="AH82"/>
  <c r="F83"/>
  <c r="U83"/>
  <c r="U89" s="1"/>
  <c r="AK84"/>
  <c r="P82"/>
  <c r="AF83"/>
  <c r="C82"/>
  <c r="C88" s="1"/>
  <c r="C85"/>
  <c r="C83"/>
  <c r="N83"/>
  <c r="N89" s="1"/>
  <c r="N82"/>
  <c r="N88" s="1"/>
  <c r="Q86"/>
  <c r="Q85"/>
  <c r="Q84"/>
  <c r="L83"/>
  <c r="L89" s="1"/>
  <c r="L82"/>
  <c r="L88" s="1"/>
  <c r="M77"/>
  <c r="Z77"/>
  <c r="Y77"/>
  <c r="N77"/>
  <c r="AE79"/>
  <c r="M65" i="8"/>
  <c r="J65"/>
  <c r="D65"/>
  <c r="P65"/>
  <c r="R65"/>
  <c r="L65"/>
  <c r="T65"/>
  <c r="V65"/>
  <c r="S65"/>
  <c r="AL67"/>
  <c r="AM67"/>
  <c r="J77" i="4"/>
  <c r="X77"/>
  <c r="AD67" i="8"/>
  <c r="AN67"/>
  <c r="AI67"/>
  <c r="AP67"/>
  <c r="AG67"/>
  <c r="AJ67"/>
  <c r="AE67"/>
  <c r="AK67"/>
  <c r="AF67"/>
  <c r="AH67"/>
  <c r="AO67"/>
  <c r="Y133" i="6"/>
  <c r="AL79" i="4"/>
  <c r="AM79"/>
  <c r="AD88"/>
  <c r="K84"/>
  <c r="K83"/>
  <c r="K82"/>
  <c r="AA84"/>
  <c r="AA90" s="1"/>
  <c r="AA83"/>
  <c r="AA89" s="1"/>
  <c r="AA82"/>
  <c r="AA88" s="1"/>
  <c r="J85"/>
  <c r="J84"/>
  <c r="J83"/>
  <c r="Z85"/>
  <c r="Z91" s="1"/>
  <c r="Z84"/>
  <c r="Z90" s="1"/>
  <c r="Z83"/>
  <c r="Z89" s="1"/>
  <c r="Z82"/>
  <c r="Z88" s="1"/>
  <c r="AP81"/>
  <c r="AP79"/>
  <c r="M84"/>
  <c r="M90" s="1"/>
  <c r="M83"/>
  <c r="M89" s="1"/>
  <c r="M82"/>
  <c r="M88" s="1"/>
  <c r="AC79"/>
  <c r="AC86"/>
  <c r="AC92" s="1"/>
  <c r="AC85"/>
  <c r="AC91" s="1"/>
  <c r="H85"/>
  <c r="H84"/>
  <c r="H83"/>
  <c r="H82"/>
  <c r="X81"/>
  <c r="X79"/>
  <c r="AN85"/>
  <c r="AN84"/>
  <c r="AN83"/>
  <c r="O82"/>
  <c r="O81"/>
  <c r="O79"/>
  <c r="AE82"/>
  <c r="AE81"/>
  <c r="AD86"/>
  <c r="AD92" s="1"/>
  <c r="AD85"/>
  <c r="E85"/>
  <c r="E86"/>
  <c r="E83"/>
  <c r="AG86"/>
  <c r="AG85"/>
  <c r="AG91" s="1"/>
  <c r="AG84"/>
  <c r="T79"/>
  <c r="T86"/>
  <c r="T85"/>
  <c r="AB83"/>
  <c r="AB82"/>
  <c r="AJ79"/>
  <c r="S77"/>
  <c r="E77"/>
  <c r="Q77"/>
  <c r="D85"/>
  <c r="D84"/>
  <c r="D83"/>
  <c r="D82"/>
  <c r="S84"/>
  <c r="S83"/>
  <c r="S82"/>
  <c r="S81"/>
  <c r="AI84"/>
  <c r="AI90" s="1"/>
  <c r="AI83"/>
  <c r="AI89" s="1"/>
  <c r="AI82"/>
  <c r="AI88" s="1"/>
  <c r="R85"/>
  <c r="R84"/>
  <c r="R83"/>
  <c r="AH85"/>
  <c r="AH83"/>
  <c r="F84"/>
  <c r="F82"/>
  <c r="U84"/>
  <c r="U82"/>
  <c r="AK83"/>
  <c r="AK81"/>
  <c r="AK91" s="1"/>
  <c r="P85"/>
  <c r="P83"/>
  <c r="AF84"/>
  <c r="AF82"/>
  <c r="AD79"/>
  <c r="AO79"/>
  <c r="F77"/>
  <c r="AA77"/>
  <c r="AH81"/>
  <c r="AH79"/>
  <c r="F81"/>
  <c r="F92" s="1"/>
  <c r="F79"/>
  <c r="U79"/>
  <c r="U86"/>
  <c r="AK79"/>
  <c r="AK86"/>
  <c r="P81"/>
  <c r="P92" s="1"/>
  <c r="P79"/>
  <c r="AF81"/>
  <c r="AF92" s="1"/>
  <c r="AF79"/>
  <c r="R77"/>
  <c r="U77"/>
  <c r="K77"/>
  <c r="P77"/>
  <c r="AB77" i="5"/>
  <c r="AD78"/>
  <c r="N81"/>
  <c r="AJ78"/>
  <c r="T77"/>
  <c r="AD77"/>
  <c r="N77"/>
  <c r="C81"/>
  <c r="AD90" i="4"/>
  <c r="AI77" i="5"/>
  <c r="AI78"/>
  <c r="AA81"/>
  <c r="S81"/>
  <c r="S78"/>
  <c r="K78"/>
  <c r="AB79"/>
  <c r="AC78"/>
  <c r="M78"/>
  <c r="AD79"/>
  <c r="N79"/>
  <c r="AM78"/>
  <c r="W81"/>
  <c r="W77"/>
  <c r="W78"/>
  <c r="O78"/>
  <c r="Q78"/>
  <c r="AA91" i="4"/>
  <c r="AG89"/>
  <c r="X77" i="5" l="1"/>
  <c r="F132" i="31"/>
  <c r="F133" s="1"/>
  <c r="N132"/>
  <c r="K131"/>
  <c r="K133" s="1"/>
  <c r="V132" i="6"/>
  <c r="AG130"/>
  <c r="F130" i="31"/>
  <c r="AG131"/>
  <c r="AM132" i="6"/>
  <c r="AM130"/>
  <c r="Q80" i="5"/>
  <c r="AG81"/>
  <c r="AG79"/>
  <c r="T81"/>
  <c r="T79"/>
  <c r="AB80"/>
  <c r="V130" i="6"/>
  <c r="R79" i="5"/>
  <c r="AO78"/>
  <c r="AP78"/>
  <c r="F81"/>
  <c r="AL78"/>
  <c r="AA132" i="6"/>
  <c r="G130"/>
  <c r="G133" s="1"/>
  <c r="AE170"/>
  <c r="AE172"/>
  <c r="L130"/>
  <c r="L132"/>
  <c r="AL131"/>
  <c r="AL130"/>
  <c r="AF118" i="19"/>
  <c r="Y91" i="4"/>
  <c r="V118" i="26"/>
  <c r="AG133" i="6"/>
  <c r="U77" i="5"/>
  <c r="S133" i="6"/>
  <c r="E89" i="4"/>
  <c r="E91"/>
  <c r="E88"/>
  <c r="AM132" i="31"/>
  <c r="AN172"/>
  <c r="V133" i="6"/>
  <c r="AK171"/>
  <c r="AG77" i="5"/>
  <c r="AF81"/>
  <c r="AN79"/>
  <c r="F79"/>
  <c r="AO131" i="31"/>
  <c r="AL132"/>
  <c r="AG80" i="5"/>
  <c r="X131" i="6"/>
  <c r="X132"/>
  <c r="X130"/>
  <c r="I90" i="4"/>
  <c r="W133" i="6"/>
  <c r="AK172"/>
  <c r="Y77" i="5"/>
  <c r="AC81"/>
  <c r="T78"/>
  <c r="AH81"/>
  <c r="U80"/>
  <c r="L81"/>
  <c r="T80"/>
  <c r="V79"/>
  <c r="U78"/>
  <c r="V77"/>
  <c r="O92" i="4"/>
  <c r="AO89"/>
  <c r="D170" i="31"/>
  <c r="AO132"/>
  <c r="AK170"/>
  <c r="D171"/>
  <c r="AF172"/>
  <c r="AA133" i="6"/>
  <c r="G77" i="5"/>
  <c r="AP130" i="6"/>
  <c r="AP132"/>
  <c r="O130"/>
  <c r="O131"/>
  <c r="O132"/>
  <c r="H79" i="5"/>
  <c r="AP77"/>
  <c r="AL77"/>
  <c r="X78"/>
  <c r="J78"/>
  <c r="AK81"/>
  <c r="AO172" i="6"/>
  <c r="AO170"/>
  <c r="AO171"/>
  <c r="U130"/>
  <c r="U131"/>
  <c r="U132"/>
  <c r="L78" i="5"/>
  <c r="P131" i="6"/>
  <c r="P132"/>
  <c r="P130"/>
  <c r="AB90" i="4"/>
  <c r="Q130" i="6"/>
  <c r="Q131"/>
  <c r="Q132"/>
  <c r="AB89" i="4"/>
  <c r="E92"/>
  <c r="I89"/>
  <c r="I91"/>
  <c r="W90"/>
  <c r="W92"/>
  <c r="I88"/>
  <c r="W88"/>
  <c r="AJ92"/>
  <c r="R80" i="5"/>
  <c r="I80"/>
  <c r="AD133" i="6"/>
  <c r="Q81" i="5"/>
  <c r="AO81"/>
  <c r="AC77"/>
  <c r="D78"/>
  <c r="AC80"/>
  <c r="L118" i="26"/>
  <c r="T130" i="6"/>
  <c r="T131"/>
  <c r="T132"/>
  <c r="AB130"/>
  <c r="AB131"/>
  <c r="AB132"/>
  <c r="Z77" i="5"/>
  <c r="H77"/>
  <c r="V81"/>
  <c r="AB78"/>
  <c r="AK80"/>
  <c r="L80"/>
  <c r="W170" i="6"/>
  <c r="W172"/>
  <c r="W171"/>
  <c r="AH77" i="5"/>
  <c r="AJ81"/>
  <c r="D81"/>
  <c r="C80"/>
  <c r="AH79"/>
  <c r="AK78"/>
  <c r="L79"/>
  <c r="R78"/>
  <c r="L77"/>
  <c r="AN77"/>
  <c r="I81"/>
  <c r="I79"/>
  <c r="AK79"/>
  <c r="AJ80"/>
  <c r="AN133" i="6"/>
  <c r="Z133"/>
  <c r="J79" i="5"/>
  <c r="Z79"/>
  <c r="AP79"/>
  <c r="AF78"/>
  <c r="AN80"/>
  <c r="F80"/>
  <c r="V78"/>
  <c r="AB81"/>
  <c r="Y80"/>
  <c r="AO77"/>
  <c r="P78"/>
  <c r="AF77"/>
  <c r="U79"/>
  <c r="J81"/>
  <c r="Z78"/>
  <c r="Q77"/>
  <c r="H81"/>
  <c r="P81"/>
  <c r="AN81"/>
  <c r="F77"/>
  <c r="AH80"/>
  <c r="Y81"/>
  <c r="P77"/>
  <c r="X81"/>
  <c r="AP81"/>
  <c r="G81"/>
  <c r="F78"/>
  <c r="AL81"/>
  <c r="C77"/>
  <c r="AB92" i="4"/>
  <c r="Y78" i="5"/>
  <c r="P79"/>
  <c r="AF79"/>
  <c r="G78"/>
  <c r="Z81"/>
  <c r="D77"/>
  <c r="D80"/>
  <c r="C78"/>
  <c r="AG90" i="4"/>
  <c r="AG92"/>
  <c r="AD91"/>
  <c r="G79" i="5"/>
  <c r="AO79"/>
  <c r="AM130" i="31"/>
  <c r="AN170"/>
  <c r="AK171"/>
  <c r="AL131"/>
  <c r="AF170"/>
  <c r="AH130" i="6"/>
  <c r="AH131"/>
  <c r="AH132"/>
  <c r="C130"/>
  <c r="C132"/>
  <c r="C131"/>
  <c r="F118" i="26"/>
  <c r="AI170" i="6"/>
  <c r="AI171"/>
  <c r="AI172"/>
  <c r="K132"/>
  <c r="K131"/>
  <c r="K130"/>
  <c r="Y79" i="5"/>
  <c r="AF122" i="41"/>
  <c r="J122"/>
  <c r="R122"/>
  <c r="O122"/>
  <c r="W122"/>
  <c r="T122"/>
  <c r="AB122"/>
  <c r="I122"/>
  <c r="Q122"/>
  <c r="AE122"/>
  <c r="Z122"/>
  <c r="D122"/>
  <c r="Y122"/>
  <c r="F122"/>
  <c r="N122"/>
  <c r="AD122"/>
  <c r="C122"/>
  <c r="K122"/>
  <c r="AA122"/>
  <c r="H122"/>
  <c r="P122"/>
  <c r="E122"/>
  <c r="M122"/>
  <c r="AC122"/>
  <c r="L122" i="36"/>
  <c r="AB122"/>
  <c r="I122"/>
  <c r="Y122"/>
  <c r="J122"/>
  <c r="Z122"/>
  <c r="G122"/>
  <c r="W122"/>
  <c r="H122"/>
  <c r="X122"/>
  <c r="E122"/>
  <c r="U122"/>
  <c r="F122"/>
  <c r="V122"/>
  <c r="C122"/>
  <c r="S122"/>
  <c r="D122"/>
  <c r="T122"/>
  <c r="Q122"/>
  <c r="R122"/>
  <c r="O122"/>
  <c r="AE122"/>
  <c r="P122"/>
  <c r="M122"/>
  <c r="AC122"/>
  <c r="N122"/>
  <c r="AD122"/>
  <c r="K122"/>
  <c r="AA122"/>
  <c r="AA118" i="26"/>
  <c r="K118"/>
  <c r="AB118"/>
  <c r="G118"/>
  <c r="H118"/>
  <c r="I118"/>
  <c r="R118"/>
  <c r="W118"/>
  <c r="Q118"/>
  <c r="AH118"/>
  <c r="O118"/>
  <c r="N118"/>
  <c r="AE118"/>
  <c r="U118"/>
  <c r="E118"/>
  <c r="X118"/>
  <c r="Y118"/>
  <c r="AD118"/>
  <c r="J118"/>
  <c r="P118"/>
  <c r="Z118"/>
  <c r="AF118"/>
  <c r="AG118"/>
  <c r="J130" i="6"/>
  <c r="J132"/>
  <c r="J131"/>
  <c r="J80" i="5"/>
  <c r="Z80"/>
  <c r="AP80"/>
  <c r="H80"/>
  <c r="P80"/>
  <c r="X80"/>
  <c r="AF80"/>
  <c r="AL80"/>
  <c r="K89" i="4"/>
  <c r="C131" i="31"/>
  <c r="C133" s="1"/>
  <c r="AG88" i="4"/>
  <c r="AD89"/>
  <c r="K170" i="6"/>
  <c r="K172"/>
  <c r="K171"/>
  <c r="AJ122" i="36"/>
  <c r="AH122"/>
  <c r="AG122"/>
  <c r="AF122"/>
  <c r="H118" i="19"/>
  <c r="G118"/>
  <c r="J118"/>
  <c r="M118"/>
  <c r="D118"/>
  <c r="C118"/>
  <c r="F118"/>
  <c r="I118"/>
  <c r="P118"/>
  <c r="O118"/>
  <c r="R118"/>
  <c r="U118"/>
  <c r="L118"/>
  <c r="K118"/>
  <c r="N118"/>
  <c r="Q118"/>
  <c r="X118"/>
  <c r="W118"/>
  <c r="Z118"/>
  <c r="AG118"/>
  <c r="T118"/>
  <c r="S118"/>
  <c r="V118"/>
  <c r="Y118"/>
  <c r="AE118"/>
  <c r="E118"/>
  <c r="AC118"/>
  <c r="AB118"/>
  <c r="AA118"/>
  <c r="AD118"/>
  <c r="AB88" i="4"/>
  <c r="I92"/>
  <c r="W91"/>
  <c r="AJ89"/>
  <c r="AO90"/>
  <c r="AH90"/>
  <c r="AN92"/>
  <c r="AJ90"/>
  <c r="AJ88"/>
  <c r="AJ91"/>
  <c r="AG122" i="41"/>
  <c r="AE92" i="4"/>
  <c r="K88"/>
  <c r="K90"/>
  <c r="K91"/>
  <c r="AI122" i="36"/>
  <c r="AH118" i="19"/>
  <c r="AH122" i="41"/>
  <c r="AI122"/>
  <c r="J92" i="4"/>
  <c r="T91"/>
  <c r="AM91"/>
  <c r="G90"/>
  <c r="X89"/>
  <c r="AP88"/>
  <c r="T90"/>
  <c r="U88"/>
  <c r="R89"/>
  <c r="R91"/>
  <c r="R92"/>
  <c r="AO92"/>
  <c r="W133" i="31"/>
  <c r="AL91" i="4"/>
  <c r="Q133" i="31"/>
  <c r="X133"/>
  <c r="AG133"/>
  <c r="AF133"/>
  <c r="N133"/>
  <c r="Z133"/>
  <c r="AD133"/>
  <c r="J133"/>
  <c r="AJ133"/>
  <c r="I133"/>
  <c r="G133"/>
  <c r="L133"/>
  <c r="H133"/>
  <c r="AH133"/>
  <c r="R133"/>
  <c r="P133"/>
  <c r="U133"/>
  <c r="AK133"/>
  <c r="AN133"/>
  <c r="E133"/>
  <c r="D133"/>
  <c r="AB133"/>
  <c r="AA133"/>
  <c r="Y133"/>
  <c r="V133"/>
  <c r="T133"/>
  <c r="O133"/>
  <c r="AE133"/>
  <c r="AP133"/>
  <c r="M133"/>
  <c r="AC133"/>
  <c r="S133"/>
  <c r="AI133"/>
  <c r="AE91" i="4"/>
  <c r="D89"/>
  <c r="D91"/>
  <c r="AN89"/>
  <c r="AN91"/>
  <c r="H89"/>
  <c r="H91"/>
  <c r="AP91"/>
  <c r="J90"/>
  <c r="G89"/>
  <c r="D92"/>
  <c r="C90"/>
  <c r="AL88"/>
  <c r="AM89"/>
  <c r="G92"/>
  <c r="X88"/>
  <c r="D88"/>
  <c r="D90"/>
  <c r="T92"/>
  <c r="AN90"/>
  <c r="H88"/>
  <c r="H90"/>
  <c r="J89"/>
  <c r="J91"/>
  <c r="Q88"/>
  <c r="V91"/>
  <c r="T89"/>
  <c r="G88"/>
  <c r="Q90"/>
  <c r="V90"/>
  <c r="AE89"/>
  <c r="O91"/>
  <c r="X90"/>
  <c r="AL92"/>
  <c r="AL89"/>
  <c r="E65" i="5"/>
  <c r="I65"/>
  <c r="M65"/>
  <c r="Q65"/>
  <c r="U65"/>
  <c r="Y65"/>
  <c r="AC65"/>
  <c r="AG65"/>
  <c r="AK65"/>
  <c r="AO65"/>
  <c r="D65"/>
  <c r="H65"/>
  <c r="L65"/>
  <c r="P65"/>
  <c r="T65"/>
  <c r="X65"/>
  <c r="AB65"/>
  <c r="AF65"/>
  <c r="AJ65"/>
  <c r="AN65"/>
  <c r="G65"/>
  <c r="K65"/>
  <c r="O65"/>
  <c r="S65"/>
  <c r="W65"/>
  <c r="AA65"/>
  <c r="AE65"/>
  <c r="AI65"/>
  <c r="AM65"/>
  <c r="C66"/>
  <c r="F65"/>
  <c r="J65"/>
  <c r="N65"/>
  <c r="R65"/>
  <c r="V65"/>
  <c r="Z65"/>
  <c r="AD65"/>
  <c r="AH65"/>
  <c r="AL65"/>
  <c r="AP65"/>
  <c r="AH89" i="4"/>
  <c r="AH92"/>
  <c r="Q92"/>
  <c r="AK90"/>
  <c r="O89"/>
  <c r="AM90"/>
  <c r="AP90"/>
  <c r="AK88"/>
  <c r="S91"/>
  <c r="X91"/>
  <c r="Q91"/>
  <c r="C89"/>
  <c r="C91"/>
  <c r="R90"/>
  <c r="Q89"/>
  <c r="AF91"/>
  <c r="AE90"/>
  <c r="U92"/>
  <c r="U90"/>
  <c r="V88"/>
  <c r="C92"/>
  <c r="V89"/>
  <c r="AM88"/>
  <c r="P90"/>
  <c r="AF89"/>
  <c r="P88"/>
  <c r="F89"/>
  <c r="F91"/>
  <c r="AH91"/>
  <c r="O90"/>
  <c r="X92"/>
  <c r="AP92"/>
  <c r="AP89"/>
  <c r="O88"/>
  <c r="AE88"/>
  <c r="AF88"/>
  <c r="P89"/>
  <c r="AF90"/>
  <c r="P91"/>
  <c r="F90"/>
  <c r="AH88"/>
  <c r="S92"/>
  <c r="AK92"/>
  <c r="F88"/>
  <c r="AK89"/>
  <c r="S88"/>
  <c r="S90"/>
  <c r="S89"/>
  <c r="AM133" i="6" l="1"/>
  <c r="AL133"/>
  <c r="L133"/>
  <c r="AL133" i="31"/>
  <c r="AO133"/>
  <c r="AM133"/>
  <c r="X133" i="6"/>
  <c r="AP133"/>
  <c r="O133"/>
  <c r="U133"/>
  <c r="P133"/>
  <c r="Q133"/>
  <c r="F66" i="5"/>
  <c r="F68"/>
  <c r="D66"/>
  <c r="D68"/>
  <c r="E66"/>
  <c r="E68"/>
  <c r="T133" i="6"/>
  <c r="AB133"/>
  <c r="K133"/>
  <c r="AH133"/>
  <c r="C133"/>
  <c r="J133"/>
  <c r="G66" i="5"/>
  <c r="G68"/>
  <c r="L66"/>
  <c r="L68"/>
  <c r="M66"/>
  <c r="M68"/>
  <c r="J66"/>
  <c r="J68"/>
  <c r="K66"/>
  <c r="K68"/>
  <c r="H66"/>
  <c r="H68"/>
  <c r="I66"/>
  <c r="I68"/>
  <c r="Z66"/>
  <c r="Z68"/>
  <c r="R66"/>
  <c r="R68"/>
  <c r="AA66"/>
  <c r="AA68"/>
  <c r="S66"/>
  <c r="S68"/>
  <c r="X66"/>
  <c r="X68"/>
  <c r="P66"/>
  <c r="P68"/>
  <c r="Y66"/>
  <c r="Y68"/>
  <c r="Q66"/>
  <c r="Q68"/>
  <c r="V66"/>
  <c r="V68"/>
  <c r="N66"/>
  <c r="N68"/>
  <c r="W66"/>
  <c r="W68"/>
  <c r="O66"/>
  <c r="O68"/>
  <c r="AB66"/>
  <c r="AB68"/>
  <c r="T66"/>
  <c r="T68"/>
  <c r="AC66"/>
  <c r="AC68"/>
  <c r="U66"/>
  <c r="U68"/>
  <c r="AP68"/>
  <c r="AP66"/>
  <c r="AH66"/>
  <c r="AH68"/>
  <c r="AI66"/>
  <c r="AI68"/>
  <c r="AJ66"/>
  <c r="AJ68"/>
  <c r="AK66"/>
  <c r="AK68"/>
  <c r="AL66"/>
  <c r="AL68"/>
  <c r="AD66"/>
  <c r="AD68"/>
  <c r="AM66"/>
  <c r="AM68"/>
  <c r="AE68"/>
  <c r="AE66"/>
  <c r="AN68"/>
  <c r="AN66"/>
  <c r="AF66"/>
  <c r="AF68"/>
  <c r="AO66"/>
  <c r="AO68"/>
  <c r="AG66"/>
  <c r="AG68"/>
  <c r="AQ49" i="38"/>
  <c r="AT49" s="1"/>
  <c r="C49"/>
  <c r="C61" s="1"/>
  <c r="R59" l="1"/>
  <c r="AG59"/>
  <c r="Q59"/>
  <c r="AB59"/>
  <c r="P59"/>
  <c r="G59"/>
  <c r="W59"/>
  <c r="F59"/>
  <c r="V59"/>
  <c r="AF59"/>
  <c r="U59"/>
  <c r="E59"/>
  <c r="T59"/>
  <c r="H59"/>
  <c r="AA59"/>
  <c r="I59"/>
  <c r="X59"/>
  <c r="C59"/>
  <c r="L59"/>
  <c r="Z59"/>
  <c r="J59"/>
  <c r="Y59"/>
  <c r="O59"/>
  <c r="AD59"/>
  <c r="N59"/>
  <c r="C71"/>
  <c r="M59"/>
  <c r="AC59"/>
  <c r="K59"/>
  <c r="AE59"/>
  <c r="S59"/>
  <c r="D59"/>
  <c r="G71" l="1"/>
  <c r="AA122"/>
  <c r="Y122"/>
  <c r="O122"/>
  <c r="M122"/>
  <c r="S122"/>
  <c r="Q122"/>
  <c r="G122"/>
  <c r="E122"/>
  <c r="P122"/>
  <c r="J122"/>
  <c r="D122"/>
  <c r="AE122"/>
  <c r="H122"/>
  <c r="AI122"/>
  <c r="AG122"/>
  <c r="W122"/>
  <c r="U122"/>
  <c r="AF122"/>
  <c r="Z122"/>
  <c r="T122"/>
  <c r="N122"/>
  <c r="X122"/>
  <c r="R122"/>
  <c r="L122"/>
  <c r="F122"/>
  <c r="AC122"/>
  <c r="K122"/>
  <c r="I122"/>
  <c r="AJ122"/>
  <c r="AD122"/>
  <c r="C122"/>
  <c r="AH122"/>
  <c r="AB122"/>
  <c r="V122"/>
  <c r="AD66"/>
  <c r="V66"/>
  <c r="N66"/>
  <c r="F66"/>
  <c r="Y66"/>
  <c r="Q66"/>
  <c r="I66"/>
  <c r="AF66"/>
  <c r="X66"/>
  <c r="P66"/>
  <c r="H66"/>
  <c r="AE66"/>
  <c r="W66"/>
  <c r="O66"/>
  <c r="G66"/>
  <c r="Z66"/>
  <c r="R66"/>
  <c r="J66"/>
  <c r="AC66"/>
  <c r="U66"/>
  <c r="M66"/>
  <c r="E66"/>
  <c r="AB66"/>
  <c r="T66"/>
  <c r="L66"/>
  <c r="D66"/>
  <c r="AA66"/>
  <c r="S66"/>
  <c r="K66"/>
  <c r="AN66"/>
  <c r="AN67" s="1"/>
  <c r="E65"/>
  <c r="I65"/>
  <c r="I69" s="1"/>
  <c r="M65"/>
  <c r="M69" s="1"/>
  <c r="Q65"/>
  <c r="Q69" s="1"/>
  <c r="U65"/>
  <c r="Y65"/>
  <c r="Y69" s="1"/>
  <c r="AC65"/>
  <c r="AC69" s="1"/>
  <c r="AG65"/>
  <c r="AK65"/>
  <c r="AO65"/>
  <c r="AG66"/>
  <c r="AG67" s="1"/>
  <c r="AK66"/>
  <c r="AK67" s="1"/>
  <c r="AO66"/>
  <c r="AO67" s="1"/>
  <c r="F65"/>
  <c r="F69" s="1"/>
  <c r="J65"/>
  <c r="N65"/>
  <c r="N69" s="1"/>
  <c r="R65"/>
  <c r="R69" s="1"/>
  <c r="V65"/>
  <c r="V69" s="1"/>
  <c r="Z65"/>
  <c r="AD65"/>
  <c r="AD69" s="1"/>
  <c r="AH65"/>
  <c r="AL65"/>
  <c r="AP65"/>
  <c r="AH66"/>
  <c r="AH67" s="1"/>
  <c r="AL66"/>
  <c r="AL67" s="1"/>
  <c r="AP66"/>
  <c r="AP67" s="1"/>
  <c r="C65"/>
  <c r="G65"/>
  <c r="G69" s="1"/>
  <c r="K65"/>
  <c r="K69" s="1"/>
  <c r="O65"/>
  <c r="O69" s="1"/>
  <c r="S65"/>
  <c r="W65"/>
  <c r="W69" s="1"/>
  <c r="AA65"/>
  <c r="AA69" s="1"/>
  <c r="AE65"/>
  <c r="AE69" s="1"/>
  <c r="AI65"/>
  <c r="AM65"/>
  <c r="AI66"/>
  <c r="AI67" s="1"/>
  <c r="AM66"/>
  <c r="AM67" s="1"/>
  <c r="D65"/>
  <c r="H65"/>
  <c r="H69" s="1"/>
  <c r="L65"/>
  <c r="L69" s="1"/>
  <c r="P65"/>
  <c r="P69" s="1"/>
  <c r="T65"/>
  <c r="X65"/>
  <c r="X69" s="1"/>
  <c r="AB65"/>
  <c r="AB69" s="1"/>
  <c r="AF65"/>
  <c r="AF69" s="1"/>
  <c r="AJ65"/>
  <c r="AN65"/>
  <c r="AN69" s="1"/>
  <c r="AJ66"/>
  <c r="AJ67" s="1"/>
  <c r="C66"/>
  <c r="C67" l="1"/>
  <c r="T69"/>
  <c r="D69"/>
  <c r="S69"/>
  <c r="C69"/>
  <c r="Z69"/>
  <c r="J69"/>
  <c r="U69"/>
  <c r="E69"/>
  <c r="AP69"/>
  <c r="AH69"/>
  <c r="AK69"/>
  <c r="AJ69"/>
  <c r="AM69"/>
  <c r="AL69"/>
  <c r="AO69"/>
  <c r="AG69"/>
  <c r="S67"/>
  <c r="D67"/>
  <c r="T67"/>
  <c r="E67"/>
  <c r="U67"/>
  <c r="J67"/>
  <c r="Z67"/>
  <c r="O67"/>
  <c r="AE67"/>
  <c r="P67"/>
  <c r="AF67"/>
  <c r="Q67"/>
  <c r="F67"/>
  <c r="V67"/>
  <c r="AI69"/>
  <c r="K67"/>
  <c r="AA67"/>
  <c r="L67"/>
  <c r="AB67"/>
  <c r="M67"/>
  <c r="AC67"/>
  <c r="R67"/>
  <c r="G67"/>
  <c r="W67"/>
  <c r="H67"/>
  <c r="X67"/>
  <c r="I67"/>
  <c r="Y67"/>
  <c r="N67"/>
  <c r="AD67"/>
</calcChain>
</file>

<file path=xl/sharedStrings.xml><?xml version="1.0" encoding="utf-8"?>
<sst xmlns="http://schemas.openxmlformats.org/spreadsheetml/2006/main" count="2574" uniqueCount="574">
  <si>
    <t>Seguros Generales</t>
  </si>
  <si>
    <t>Seguros de Vida</t>
  </si>
  <si>
    <t>Balance</t>
  </si>
  <si>
    <t>Activos</t>
  </si>
  <si>
    <t>Pasivos</t>
  </si>
  <si>
    <t>Estado de Resultados</t>
  </si>
  <si>
    <t>Estado de Flujos</t>
  </si>
  <si>
    <t>Prima Directa</t>
  </si>
  <si>
    <t>Prima Directa Promedio</t>
  </si>
  <si>
    <t>Prima Retenida Neta</t>
  </si>
  <si>
    <t>Cuadros Técnicos</t>
  </si>
  <si>
    <t>Retención</t>
  </si>
  <si>
    <t>Número de Pólizas Emitidas</t>
  </si>
  <si>
    <t>Número de Pólizas Vigentes</t>
  </si>
  <si>
    <t>Siniestros Directos</t>
  </si>
  <si>
    <t>Siniestro Directo Promedio</t>
  </si>
  <si>
    <t>Número de Siniestros</t>
  </si>
  <si>
    <t>Siniestralidad</t>
  </si>
  <si>
    <t>Indicadores de Gestión</t>
  </si>
  <si>
    <t>Informe Trimestral - Seguros Generales y de Vida</t>
  </si>
  <si>
    <t>Y(-1)</t>
  </si>
  <si>
    <t>Y(0)</t>
  </si>
  <si>
    <t>UF</t>
  </si>
  <si>
    <t>USDCLP</t>
  </si>
  <si>
    <t>Aplicar IPC a M$(-1). Tomar IPC de meses anteriores (Por ejemplo, para septiembre, usar agosto-agosto).</t>
  </si>
  <si>
    <t>Compañía</t>
  </si>
  <si>
    <t>Todas</t>
  </si>
  <si>
    <t>Personalizado</t>
  </si>
  <si>
    <t>Consorcio Nacional</t>
  </si>
  <si>
    <t>Cardif</t>
  </si>
  <si>
    <t>Cesce Chile</t>
  </si>
  <si>
    <t>Chilena Consolidada</t>
  </si>
  <si>
    <t>Chubb de Chile</t>
  </si>
  <si>
    <t>Coface Chile</t>
  </si>
  <si>
    <t>Euler Hermes</t>
  </si>
  <si>
    <t>FAF International</t>
  </si>
  <si>
    <t>HDI Seguros</t>
  </si>
  <si>
    <t>Liberty Seguros</t>
  </si>
  <si>
    <t>Magallanes</t>
  </si>
  <si>
    <t>Mapfre</t>
  </si>
  <si>
    <t>Orion Seguros</t>
  </si>
  <si>
    <t>QBE Chile</t>
  </si>
  <si>
    <t>Renta Nacional</t>
  </si>
  <si>
    <t>RSA Seguros</t>
  </si>
  <si>
    <t>Zenit Seguros</t>
  </si>
  <si>
    <t>ACTIVOS</t>
  </si>
  <si>
    <t xml:space="preserve">5.10.00.00  Total Activo </t>
  </si>
  <si>
    <t xml:space="preserve">5.11.00.00  Total Inversiones Financieras </t>
  </si>
  <si>
    <t>5.11.10.00  Efectivo Y Efectivo Equivalente</t>
  </si>
  <si>
    <t>5.11.20.00  Activos Financieros A Valor Razonable</t>
  </si>
  <si>
    <t>5.11.30.00  Activos Financieros A Costo Amortizado</t>
  </si>
  <si>
    <t>5.11.40.00  Préstamos</t>
  </si>
  <si>
    <t>5.11.41.00  Avance Tenedores De Pólizas</t>
  </si>
  <si>
    <t>5.11.42.00  Préstamos Otorgados</t>
  </si>
  <si>
    <t>5.11.50.00  Inversiones Seguros Cuenta Única De Inversión (Cui)</t>
  </si>
  <si>
    <t>5.11.60.00  Participaciones En Entidades Del Grupo</t>
  </si>
  <si>
    <t>5.11.61.00  Participaciones En Empresas Subsidiarias (Filiales)</t>
  </si>
  <si>
    <t>5.11.62.00  Participaciones En Empresas Asociadas (Coligadas)</t>
  </si>
  <si>
    <t xml:space="preserve">5.12.00.00  Total Inversiones Inmobiliarias </t>
  </si>
  <si>
    <t>5.12.10.00  Propiedades De Inversión</t>
  </si>
  <si>
    <t>5.12.20.00  Cuentas Por Cobrar Leasing</t>
  </si>
  <si>
    <t>5.12.30.00  Propiedades, Muebles Y Equipos De Uso Propio</t>
  </si>
  <si>
    <t>5.12.31.00  Propiedades De Uso Propio</t>
  </si>
  <si>
    <t>5.12.32.00  Muebles Y Equipos De Uso Propio</t>
  </si>
  <si>
    <t xml:space="preserve">5.13.00.00  Activos No Corrientes Mantenidos Para La Venta </t>
  </si>
  <si>
    <t xml:space="preserve">5.14.00.00  Total Cuentas De Seguros </t>
  </si>
  <si>
    <t>5.14.10.00  Cuentas Por Cobrar De Seguros</t>
  </si>
  <si>
    <t>5.14.11.00  Cuentas Por Cobrar Asegurados</t>
  </si>
  <si>
    <t>5.14.12.00  Deudores Por Operaciones De Reaseguro</t>
  </si>
  <si>
    <t>5.14.12.10  Siniestros Por Cobrar A Reaseguradores</t>
  </si>
  <si>
    <t>5.14.12.20  Primas Por Cobrar Reaseguro Aceptado</t>
  </si>
  <si>
    <t>5.14.12.30  Activo Por Reaseguro No Proporcional</t>
  </si>
  <si>
    <t>5.14.12.40  Otros Deudores Por Operaciones De Reaseguro</t>
  </si>
  <si>
    <t>5.14.13.00  Deudores Por Operaciones De Coaseguro</t>
  </si>
  <si>
    <t>5.14.13.10  Primas Por Cobrar Por Operaciones De Coaseguro</t>
  </si>
  <si>
    <t>5.14.13.20  Siniestros Por Cobrar Por Operaciones De Coaseguro</t>
  </si>
  <si>
    <t>5.14.20.00  Participación Del Reaseguro En Las Reservas Técnicas</t>
  </si>
  <si>
    <t>5.14.21.00  Participación Del Reaseguro En La Reserva Riesgos En Curso</t>
  </si>
  <si>
    <t>5.14.22.00  Participación Del Reaseguro En Las Reservas Seguros Previsionales</t>
  </si>
  <si>
    <t>5.14.22.10  Participación Del Reaseguro En La Reserva Rentas Vitalicias</t>
  </si>
  <si>
    <t>5.14.22.20  Participación Del Reaseguro En La Reserva Seguro Invalidez Y Sobrevivencia</t>
  </si>
  <si>
    <t>5.14.23.00  Participación Del Reaseguro En La Reserva Matemática</t>
  </si>
  <si>
    <t>5.14.24.00  Participación Del Reaseguro En La Reserva Rentas Privadas</t>
  </si>
  <si>
    <t>5.14.25.00  Participación Del Reaseguro En La Reserva De Siniestros</t>
  </si>
  <si>
    <t>5.14.26.00  Participación Del Reaseguro En La Reserva Catastrófica De Terremoto</t>
  </si>
  <si>
    <t>5.14.27.00  Participación Del Reaseguro En La Reserva De Insuficiencia De Primas</t>
  </si>
  <si>
    <t>5.14.28.00  Participación Del Reaseguro En Otras Reservas Técnicas</t>
  </si>
  <si>
    <t xml:space="preserve">5.15.00.00  Otros Activos </t>
  </si>
  <si>
    <t>5.15.10.00  Intangibles</t>
  </si>
  <si>
    <t>5.15.11.00  Goodwill</t>
  </si>
  <si>
    <t>5.15.12.00  Activos Intangibles Distintos A Goodwill</t>
  </si>
  <si>
    <t>5.15.20.00  Impuestos Por Cobrar</t>
  </si>
  <si>
    <t>5.15.21.00  Cuenta Por Cobrar Por Impuesto</t>
  </si>
  <si>
    <t>5.15.22.00  Activo Por Impuesto Diferido</t>
  </si>
  <si>
    <t>5.15.30.00  Otros Activos</t>
  </si>
  <si>
    <t>5.15.31.00  Deudas Del Personal</t>
  </si>
  <si>
    <t>5.15.32.00  Cuentas Por Cobrar Intermediarios</t>
  </si>
  <si>
    <t>5.15.33.00  Deudores Relacionados</t>
  </si>
  <si>
    <t>5.15.34.00  Gastos Anticipados</t>
  </si>
  <si>
    <t>5.15.35.00  Otros Activos</t>
  </si>
  <si>
    <t>Activos en Seguros Generales</t>
  </si>
  <si>
    <t>Mostrar</t>
  </si>
  <si>
    <t>Ranking</t>
  </si>
  <si>
    <t>Ranking Ordenado</t>
  </si>
  <si>
    <t>A Destacar</t>
  </si>
  <si>
    <t>Miles de UF</t>
  </si>
  <si>
    <t>Millones de Pesos</t>
  </si>
  <si>
    <t>Miles de USD</t>
  </si>
  <si>
    <t>Unidades Gráfico</t>
  </si>
  <si>
    <t xml:space="preserve">Total Inversiones Financieras </t>
  </si>
  <si>
    <t xml:space="preserve">Total Inversiones Inmobiliarias </t>
  </si>
  <si>
    <t xml:space="preserve">Activos No Corrientes Mantenidos Para La Venta </t>
  </si>
  <si>
    <t xml:space="preserve">Total Cuentas De Seguros </t>
  </si>
  <si>
    <t xml:space="preserve">Otros Activos </t>
  </si>
  <si>
    <t>Total Activo</t>
  </si>
  <si>
    <t>Seleccionar Cuenta a Graficar</t>
  </si>
  <si>
    <t>Compañía a Destacar</t>
  </si>
  <si>
    <t xml:space="preserve">Inversiones Financieras </t>
  </si>
  <si>
    <t xml:space="preserve">Inversiones Inmobiliarias </t>
  </si>
  <si>
    <t>PASIVOS</t>
  </si>
  <si>
    <t xml:space="preserve">5.21.00.00  Total Pasivo </t>
  </si>
  <si>
    <t>5.21.10.00  Pasivos Financieros</t>
  </si>
  <si>
    <t>5.21.20.00  Pasivos No Corrientes Mantenidos Para La Venta</t>
  </si>
  <si>
    <t xml:space="preserve">5.21.30.00  Total Cuentas De Seguros </t>
  </si>
  <si>
    <t>5.21.31.00  Reservas Técnicas</t>
  </si>
  <si>
    <t>5.21.31.10  Reserva De Riesgos En Curso</t>
  </si>
  <si>
    <t>5.21.31.20  Reservas Seguros Previsionales</t>
  </si>
  <si>
    <t>5.21.31.21  Reserva Rentas Vitalicias</t>
  </si>
  <si>
    <t>5.21.31.22  Reserva Seguro Invalidez Y Sobrevivencia</t>
  </si>
  <si>
    <t>5.21.31.30  Reserva Matemática</t>
  </si>
  <si>
    <t>5.21.31.40  Reserva Valor Del Fondo</t>
  </si>
  <si>
    <t>5.21.31.50  Reserva Rentas Privadas</t>
  </si>
  <si>
    <t>5.21.31.60  Reserva De Siniestros</t>
  </si>
  <si>
    <t>5.21.31.70  Reserva Catastrófica De Terremoto</t>
  </si>
  <si>
    <t>5.21.31.80  Reserva De Insuficiencia De Prima</t>
  </si>
  <si>
    <t>5.21.31.90  Otras Reservas Técnicas</t>
  </si>
  <si>
    <t>5.21.32.00  Deudas Por Operaciones De Seguro</t>
  </si>
  <si>
    <t>5.21.32.10  Deudas Con Asegurados</t>
  </si>
  <si>
    <t>5.21.32.20  Deudas Por Operaciones Reaseguro</t>
  </si>
  <si>
    <t>5.21.32.30  Deudas Por Operaciones Por Coaseguro</t>
  </si>
  <si>
    <t>5.21.32.31  Primas Por Pagar Por Operaciones De Coaseguro</t>
  </si>
  <si>
    <t>5.21.32.32  Siniestros Por Pagar Por Operaciones De Coaseguro</t>
  </si>
  <si>
    <t>5.21.32.40  Ingresos Anticipados Por Operaciones De Seguros</t>
  </si>
  <si>
    <t xml:space="preserve">5.21.40.00  Otros Pasivos </t>
  </si>
  <si>
    <t>5.21.41.00  Provisiones</t>
  </si>
  <si>
    <t>5.21.42.00  Otros Pasivos</t>
  </si>
  <si>
    <t>5.21.42.10  Impuestos Por Pagar</t>
  </si>
  <si>
    <t>5.21.42.11  Cuenta Por Pagar Por Impuesto</t>
  </si>
  <si>
    <t>5.21.42.12  Pasivo Por Impuesto Diferido</t>
  </si>
  <si>
    <t>5.21.42.20  Deudas Con Relacionados</t>
  </si>
  <si>
    <t>5.21.42.30  Deudas Con Intermediarios</t>
  </si>
  <si>
    <t>5.21.42.40  Deudas Con El Personal</t>
  </si>
  <si>
    <t>5.21.42.50  Ingresos Anticipados</t>
  </si>
  <si>
    <t>5.21.42.60  Otros Pasivos No Financieros</t>
  </si>
  <si>
    <t xml:space="preserve">8.70.00.00  Total Patrimonio </t>
  </si>
  <si>
    <t>5.22.10.00  Capital Pagado</t>
  </si>
  <si>
    <t>5.22.20.00  Reservas</t>
  </si>
  <si>
    <t>5.22.30.00  Resultados Acumulados</t>
  </si>
  <si>
    <t>5.22.31.00  Resultados Acumulados Periodos Anteriores</t>
  </si>
  <si>
    <t>5.22.32.00  Resultado Del Ejercicio</t>
  </si>
  <si>
    <t>5.22.33.00  Dividendos</t>
  </si>
  <si>
    <t>5.22.40.00  Otros Ajustes</t>
  </si>
  <si>
    <t xml:space="preserve">5.20.00.00  Total Pasivo Y Patrimonio </t>
  </si>
  <si>
    <t>Pasivos en Seguros Generales</t>
  </si>
  <si>
    <t xml:space="preserve">Total Pasivo Y Patrimonio </t>
  </si>
  <si>
    <t>Pasivos Financieros</t>
  </si>
  <si>
    <t>Pasivos No Corrientes Mantenidos Para La Venta</t>
  </si>
  <si>
    <t xml:space="preserve">Total Patrimonio </t>
  </si>
  <si>
    <t xml:space="preserve">Otros Pasivos </t>
  </si>
  <si>
    <t xml:space="preserve">Patrimonio </t>
  </si>
  <si>
    <t>Estados de Resultados en Seguros Generales</t>
  </si>
  <si>
    <t>ESTADOS DE RESULTADOS</t>
  </si>
  <si>
    <t>5.31.10.00  Margen De Contribución</t>
  </si>
  <si>
    <t>5.31.11.00  Prima Retenida</t>
  </si>
  <si>
    <t>5.31.11.10  Prima Directa</t>
  </si>
  <si>
    <t>5.31.11.20  Prima Aceptada</t>
  </si>
  <si>
    <t>5.31.11.30  Prima Cedida</t>
  </si>
  <si>
    <t>5.31.12.00  Variación De Reservas Técnicas</t>
  </si>
  <si>
    <t>5.31.12.10  Variación Reserva De Riesgo En Curso</t>
  </si>
  <si>
    <t>5.31.12.20  Variación Reserva Matemática</t>
  </si>
  <si>
    <t>5.31.12.30  Variación Reserva Valor Del Fondo</t>
  </si>
  <si>
    <t>5.31.12.40  Variación Reserva Catastrófica De Terremoto</t>
  </si>
  <si>
    <t>5.31.12.50  Variación Reserva Insuficiencia De Prima</t>
  </si>
  <si>
    <t>5.31.12.60  Variación Otras Reservas Técnicas</t>
  </si>
  <si>
    <t xml:space="preserve">5.31.13.00  Costo De Siniestros </t>
  </si>
  <si>
    <t>5.31.13.10  Siniestros Directos</t>
  </si>
  <si>
    <t>5.31.13.20  Siniestros Cedidos</t>
  </si>
  <si>
    <t>5.31.13.30  Siniestros Aceptados</t>
  </si>
  <si>
    <t xml:space="preserve">5.31.14.00  Costo De Rentas </t>
  </si>
  <si>
    <t>5.31.14.10  Rentas Directas</t>
  </si>
  <si>
    <t>5.31.14.20  Rentas Cedidas</t>
  </si>
  <si>
    <t>5.31.14.30  Rentas Aceptadas</t>
  </si>
  <si>
    <t>5.31.15.00  Resultado De Intermediación</t>
  </si>
  <si>
    <t>5.31.15.10  Comisión Agentes Directos</t>
  </si>
  <si>
    <t>5.31.15.20  Comisión Corredores Y Retribución Asesores Previsionales</t>
  </si>
  <si>
    <t>5.31.15.30  Comisiones De Reaseguro Aceptado</t>
  </si>
  <si>
    <t>5.31.15.40  Comisiones De Reaseguro Cedido</t>
  </si>
  <si>
    <t>5.31.16.00  Gastos Por Reaseguro No Proporcional</t>
  </si>
  <si>
    <t>5.31.17.00  Gastos Médicos</t>
  </si>
  <si>
    <t>5.31.18.00  Deterioro De Seguros</t>
  </si>
  <si>
    <t xml:space="preserve">5.31.20.00  Costos De Administración </t>
  </si>
  <si>
    <t>5.31.21.00  Remuneraciones</t>
  </si>
  <si>
    <t xml:space="preserve">5.31.22.00  Otros </t>
  </si>
  <si>
    <t>5.31.30.00  Resultado De Inversiones</t>
  </si>
  <si>
    <t>5.31.31.00  Resultado Neto Inversiones Realizadas</t>
  </si>
  <si>
    <t>5.31.31.10  Inversiones Inmobiliarias Realizadas</t>
  </si>
  <si>
    <t>5.31.31.20  Inversiones Financieras Realizadas</t>
  </si>
  <si>
    <t>5.31.32.00  Resultado Neto Inversiones No Realizadas</t>
  </si>
  <si>
    <t>5.31.32.10  Inversiones Inmobiliarias No Realizadas</t>
  </si>
  <si>
    <t>5.31.32.20  Inversiones Financieras No Realizadas</t>
  </si>
  <si>
    <t>5.31.33.00  Resultado Neto Inversiones Devengadas</t>
  </si>
  <si>
    <t>5.31.33.10  Inversiones Inmobiliarias Devengadas</t>
  </si>
  <si>
    <t>5.31.33.20  Inversiones Financieras Devengadas</t>
  </si>
  <si>
    <t>5.31.33.30  Depreciación Inversiones</t>
  </si>
  <si>
    <t>5.31.33.40  Gastos De Gestión</t>
  </si>
  <si>
    <t>5.31.34.00  Resultado Neto Inversiones Por Seguros Con Cuenta Única De Inversiones</t>
  </si>
  <si>
    <t>5.31.35.00  Deterioro De Inversiones</t>
  </si>
  <si>
    <t>5.31.40.00  Resultado Técnico De Seguros</t>
  </si>
  <si>
    <t>5.31.50.00  Otros Ingresos Y Egresos</t>
  </si>
  <si>
    <t>5.31.51.00  Otros Ingresos</t>
  </si>
  <si>
    <t>5.31.52.00  Otros Egresos</t>
  </si>
  <si>
    <t>5.31.61.00  Diferencia De Cambio</t>
  </si>
  <si>
    <t>5.31.62.00  Utilidad (Pérdida) Por Unidades Reajustables</t>
  </si>
  <si>
    <t>5.31.70.00  Resultado De Operaciones Continuas Antes De Impuesto Renta</t>
  </si>
  <si>
    <t>5.31.80.00  Utilidad (Pérdida) Por Operaciones Discontinuas Y Disponibles Para La Venta (Netas De Impuesto)</t>
  </si>
  <si>
    <t xml:space="preserve">5.31.90.00  Impuesto Renta </t>
  </si>
  <si>
    <t xml:space="preserve">8.21.00.00  Total Resultado Del Periodo </t>
  </si>
  <si>
    <t>5.32.10.00  Resultado En La Evaluación Propiedades, Muebles Y Equipos</t>
  </si>
  <si>
    <t>5.32.20.00  Resultado En Activos Financieros</t>
  </si>
  <si>
    <t>5.32.30.00  Resultado En Coberturas De Flujo De Caja</t>
  </si>
  <si>
    <t>5.32.40.00  Otros Resultados Con Ajuste En Patrimonio</t>
  </si>
  <si>
    <t>8.23.00.00  Impuesto Diferido</t>
  </si>
  <si>
    <t xml:space="preserve">5.32.00.00  Total Otro Resultado Integral </t>
  </si>
  <si>
    <t xml:space="preserve">8.20.00.00  Total Del Resultado Integral </t>
  </si>
  <si>
    <t>ESTADOS DE FLUJOS</t>
  </si>
  <si>
    <t>7.31.11.00  Ingreso Por Prima De Seguro Y Coaseguro</t>
  </si>
  <si>
    <t>7.31.12.00  Ingreso Por Prima Reaseguro Aceptado</t>
  </si>
  <si>
    <t>7.31.13.00  Devolución Por Rentas Y Siniestros</t>
  </si>
  <si>
    <t>7.31.14.00  Ingreso Por Rentas Y Siniestros Reasegurados</t>
  </si>
  <si>
    <t>7.31.15.00  Ingreso Por Comisiones Reaseguro Cedido</t>
  </si>
  <si>
    <t>7.31.16.00  Ingreso Por Activos Financieros A Valor Razonable</t>
  </si>
  <si>
    <t>7.31.17.00  Ingreso Por Activos Financieros A Costo Amortizado</t>
  </si>
  <si>
    <t>7.31.18.00  Ingreso Por Activos Inmobiliarios</t>
  </si>
  <si>
    <t>7.31.19.00  Intereses Y Dividendos Recibidos</t>
  </si>
  <si>
    <t>7.31.20.00  Préstamos Y Partidas Por Cobrar</t>
  </si>
  <si>
    <t>7.31.21.00  Otros Ingresos De La Actividad Aseguradora</t>
  </si>
  <si>
    <t xml:space="preserve">7.31.00.00  Total Ingresos De Efectivo De La Actividad Aseguradora </t>
  </si>
  <si>
    <t>7.32.11.00  Egreso Por Prestaciones Seguro Directo Y Coaseguro</t>
  </si>
  <si>
    <t>7.32.12.00  Pago De Rentas Y Siniestros</t>
  </si>
  <si>
    <t>7.32.13.00  Egreso Por Comisiones Seguro Directo</t>
  </si>
  <si>
    <t>7.32.14.00  Egreso Por Comisiones Reaseguro Aceptado</t>
  </si>
  <si>
    <t>7.32.15.00  Egreso Por Activos Financieros A Valor Razonable</t>
  </si>
  <si>
    <t>7.32.16.00  Egreso Por Activos Financieros A Costo Amortizado</t>
  </si>
  <si>
    <t>7.32.17.00  Egreso Por Activos Inmobiliarios</t>
  </si>
  <si>
    <t>7.32.18.00  Gasto Por Impuestos</t>
  </si>
  <si>
    <t>7.32.19.00  Gasto De Administración</t>
  </si>
  <si>
    <t>7.32.20.00  Otros Egresos De La Actividad Aseguradora</t>
  </si>
  <si>
    <t xml:space="preserve">7.32.00.00  Total Egresos De Efectivo De La Actividad Aseguradora </t>
  </si>
  <si>
    <t xml:space="preserve">7.30.00.00  Total Flujo De Efectivo Neto De Actividades De La Operación </t>
  </si>
  <si>
    <t>7.41.11.00  Ingresos Por Propiedades, Muebles Y Equipos</t>
  </si>
  <si>
    <t>7.41.12.00  Ingresos Por Propiedades De Inversión</t>
  </si>
  <si>
    <t>7.41.13.00  Ingresos Por Activos Intangibles</t>
  </si>
  <si>
    <t>7.41.14.00  Ingresos Por Activos Mantenidos Para La Venta</t>
  </si>
  <si>
    <t>7.41.15.00  Ingresos Por Participaciones En Entidades Del Grupo Y Filiales</t>
  </si>
  <si>
    <t>7.41.16.00  Otros Ingresos Relacionados Con Actividades De Inversión</t>
  </si>
  <si>
    <t xml:space="preserve">7.41.00.00  Total Ingresos De Efectivo De Las Actividades De Inversión </t>
  </si>
  <si>
    <t>7.42.11.00  Egresos Por Propiedades, Muebles Y Equipos</t>
  </si>
  <si>
    <t>7.42.12.00  Egresos Por Propiedades De Inversión</t>
  </si>
  <si>
    <t>7.42.13.00  Egresos Por Activos Intangibles</t>
  </si>
  <si>
    <t>7.42.14.00  Egresos Por Activos Mantenidos Para La Venta</t>
  </si>
  <si>
    <t>7.42.15.00  Egresos Por Participaciones En Entidades Del Grupo Y Filiales</t>
  </si>
  <si>
    <t>7.42.16.00  Otros Egresos Relacionados Con Actividades De Inversión</t>
  </si>
  <si>
    <t xml:space="preserve">7.42.00.00  Total Egresos De Efectivo De Las Actividades De Inversión </t>
  </si>
  <si>
    <t xml:space="preserve">7.40.00.00  Total Flujo De Efectivo Neto De Actividades De Inversión </t>
  </si>
  <si>
    <t>7.51.11.00  Ingresos Por Emisión De Instrumentos De Patrimonio</t>
  </si>
  <si>
    <t>7.51.12.00  Ingresos Por Préstamos A Relacionados</t>
  </si>
  <si>
    <t>7.51.13.00  Ingresos Por Préstamos Bancarios</t>
  </si>
  <si>
    <t>7.51.14.00  Aumentos De Capital</t>
  </si>
  <si>
    <t>7.51.15.00  Otros Ingresos Relacionados Con Actividades De Financiamiento</t>
  </si>
  <si>
    <t xml:space="preserve">7.51.00.00  Total Ingresos De Efectivo De Las Actividades De Financiamiento </t>
  </si>
  <si>
    <t>7.52.11.00  Dividendos A Los Accionistas</t>
  </si>
  <si>
    <t>7.52.12.00  Intereses Pagados</t>
  </si>
  <si>
    <t>7.52.13.00  Disminución De Capital</t>
  </si>
  <si>
    <t>7.52.14.00  Egresos Por Préstamos Con Relacionados</t>
  </si>
  <si>
    <t>7.52.15.00  Otros Egresos Relacionados Con Actividades De Financiamiento</t>
  </si>
  <si>
    <t xml:space="preserve">7.52.00.00  Total Egresos De Efectivo De Las Actividades De Financiamiento </t>
  </si>
  <si>
    <t xml:space="preserve">7.50.00.00  Total Flujo De Efectivo Neto De Actividades De Financiamiento </t>
  </si>
  <si>
    <t>7.60.00.00  Efecto De Las Variaciones De Los Tipo De Cambio</t>
  </si>
  <si>
    <t xml:space="preserve">7.70.00.00  Total Aumento (Disminución) De Efectivo Y Equivalentes </t>
  </si>
  <si>
    <t xml:space="preserve">7.71.00.00  Efectivo Y Efectivo Equivalente Al Inicio Del Periodo </t>
  </si>
  <si>
    <t xml:space="preserve">7.72.00.00  Efectivo Y Efectivo Equivalente Al Final Del Periodo </t>
  </si>
  <si>
    <t>7.81.00.00  Efectivo En Caja</t>
  </si>
  <si>
    <t>7.82.00.00  Bancos</t>
  </si>
  <si>
    <t>7.83.00.00  Equivalente Al Efectivo</t>
  </si>
  <si>
    <t>PRIMA DIRECTA</t>
  </si>
  <si>
    <t>1 Incendio</t>
  </si>
  <si>
    <t>2 Pérdida de Benef. por Incendio</t>
  </si>
  <si>
    <t>3 Terremoto</t>
  </si>
  <si>
    <t>4 Pérdida de Benef. por Terremoto</t>
  </si>
  <si>
    <t>5 Riesgos de la Naturaleza</t>
  </si>
  <si>
    <t>6 Terrorismo</t>
  </si>
  <si>
    <t>7 Otros Riesgos Adicionales Incendio</t>
  </si>
  <si>
    <t>8 Robo</t>
  </si>
  <si>
    <t>9 Daños Físicos Vehíc. Mot. G1 (VP)</t>
  </si>
  <si>
    <t>10 Daños Físicos Vehíc. Mot. G2 (VC)</t>
  </si>
  <si>
    <t>11 Casco Marítimo</t>
  </si>
  <si>
    <t>12 Casco Aéreo</t>
  </si>
  <si>
    <t>13 Transporte Terrestre</t>
  </si>
  <si>
    <t>14 Transporte Marítimo</t>
  </si>
  <si>
    <t>15 Transporte Aéreo</t>
  </si>
  <si>
    <t>16 Equipo Móvil Contratista</t>
  </si>
  <si>
    <t>17 Todo Riesgo Construc. y Montaje</t>
  </si>
  <si>
    <t>18 Avería de Maquinaria</t>
  </si>
  <si>
    <t>19 Equipo Electrónico</t>
  </si>
  <si>
    <t>20 Responsabilidad Civil Vehíc. Mot.</t>
  </si>
  <si>
    <t>21 Responsabilidad Civil</t>
  </si>
  <si>
    <t>22 Multiriesgos</t>
  </si>
  <si>
    <t>23 Accidentes Personales</t>
  </si>
  <si>
    <t>24 SOAP</t>
  </si>
  <si>
    <t>25 Garantía</t>
  </si>
  <si>
    <t>26 Fidelidad</t>
  </si>
  <si>
    <t>27 Seguro de Crédito por Ventas a Plazo</t>
  </si>
  <si>
    <t>28 Seguro de Crédito a la Exportación</t>
  </si>
  <si>
    <t>29 Otros Seguros de Crédito</t>
  </si>
  <si>
    <t>30 Seguro Agrícola</t>
  </si>
  <si>
    <t>35 Seguro Salud</t>
  </si>
  <si>
    <t>50 Otros</t>
  </si>
  <si>
    <t>Total</t>
  </si>
  <si>
    <t>Prima Directa en Seguros Generales</t>
  </si>
  <si>
    <t>A. Incendio y Adicionales</t>
  </si>
  <si>
    <t>B. Incendio sin Terremoto</t>
  </si>
  <si>
    <t>C. Terremoto</t>
  </si>
  <si>
    <t>D. Vehículos</t>
  </si>
  <si>
    <t>E. Casco</t>
  </si>
  <si>
    <t>F. Transporte</t>
  </si>
  <si>
    <t>G. Ingeniería</t>
  </si>
  <si>
    <t>H. Seguros de Crédito</t>
  </si>
  <si>
    <t>Seleccionar Ramo a Graficar</t>
  </si>
  <si>
    <t>Var. (%)</t>
  </si>
  <si>
    <t>YTD</t>
  </si>
  <si>
    <t>Part. (%)</t>
  </si>
  <si>
    <t>Mercado</t>
  </si>
  <si>
    <t>Participación en Seguros Generales</t>
  </si>
  <si>
    <t>Por Ramo</t>
  </si>
  <si>
    <t>Por Compañía</t>
  </si>
  <si>
    <t>PRIMA RETENIDA NETA</t>
  </si>
  <si>
    <t>Prima Retenida Neta en Seguros Generales</t>
  </si>
  <si>
    <t>Retención en Seguros Generales</t>
  </si>
  <si>
    <t>Diferencia</t>
  </si>
  <si>
    <t>Número de Pólizas Emitidas en Seguros Generales</t>
  </si>
  <si>
    <t>NÚMERO DE PÓLIZAS EMITIDAS</t>
  </si>
  <si>
    <t>NÚMERO DE PÓLIZAS VIGENTES</t>
  </si>
  <si>
    <t>Número de Pólizas Vigentes en Seguros Generales</t>
  </si>
  <si>
    <t>Siniestros Directos en Seguros Generales</t>
  </si>
  <si>
    <t>Número de Siniestros en Seguros Generales</t>
  </si>
  <si>
    <t>Siniestro Directo Promedio en Seguros Generales</t>
  </si>
  <si>
    <t>Prima Directa Promedio en Seguros Generales</t>
  </si>
  <si>
    <t>Siniestralidad en Seguros Generales (en %)</t>
  </si>
  <si>
    <t>Sin. Directa</t>
  </si>
  <si>
    <t>Sin. Retenida</t>
  </si>
  <si>
    <t>Sin. Cedida</t>
  </si>
  <si>
    <t>SINIESTRALIDAD DIRECTA</t>
  </si>
  <si>
    <t>SINIESTRALIDAD RETENIDA</t>
  </si>
  <si>
    <t>SINIESTRALIDAD CEDIDA</t>
  </si>
  <si>
    <t xml:space="preserve">Activos No Corrientes Mantenidos para la Venta </t>
  </si>
  <si>
    <t xml:space="preserve">Cuentas de Seguros </t>
  </si>
  <si>
    <t>Pasivos No Corrientes Mantenidos para la Venta</t>
  </si>
  <si>
    <t>Prima Aceptada</t>
  </si>
  <si>
    <t>Prima Cedida</t>
  </si>
  <si>
    <t>Retención (%)</t>
  </si>
  <si>
    <t>Miles de Pesos</t>
  </si>
  <si>
    <t>USD</t>
  </si>
  <si>
    <t>Millones de UF</t>
  </si>
  <si>
    <t>Miles de Millones de Pesos</t>
  </si>
  <si>
    <t>Millones de USD</t>
  </si>
  <si>
    <t>Comisión Prima Directa o Intermediada</t>
  </si>
  <si>
    <t>Comisión Prima Aceptada</t>
  </si>
  <si>
    <t>Comisión Prima Cedida</t>
  </si>
  <si>
    <t>Seleccionar Siniestralidad a Mostrar</t>
  </si>
  <si>
    <t>Millones de Pólizas</t>
  </si>
  <si>
    <t>Miles de Pólizas</t>
  </si>
  <si>
    <t>Número de Pólizas</t>
  </si>
  <si>
    <t>Millones de Siniestros</t>
  </si>
  <si>
    <t>Miles de Siniestros</t>
  </si>
  <si>
    <t>Ramo a Destacar</t>
  </si>
  <si>
    <t>Seleccionar Compañía a Graficar</t>
  </si>
  <si>
    <t>Lista Compañías</t>
  </si>
  <si>
    <t>Seleccionar Tipo de Participación a Mostrar</t>
  </si>
  <si>
    <t>Participación</t>
  </si>
  <si>
    <t>Estado de Flujos en Seguros Generales</t>
  </si>
  <si>
    <t>Volver al Índice</t>
  </si>
  <si>
    <t>Ace Vida</t>
  </si>
  <si>
    <t>BanChile</t>
  </si>
  <si>
    <t>BICE Vida</t>
  </si>
  <si>
    <t>Cámara</t>
  </si>
  <si>
    <t>CLC</t>
  </si>
  <si>
    <t>CN Life</t>
  </si>
  <si>
    <t>CorpVida</t>
  </si>
  <si>
    <t>Cruz del Sur</t>
  </si>
  <si>
    <t>EuroAmérica</t>
  </si>
  <si>
    <t>Huelen</t>
  </si>
  <si>
    <t>Itaú</t>
  </si>
  <si>
    <t>Mapfre Vida</t>
  </si>
  <si>
    <t>Metlife</t>
  </si>
  <si>
    <t>Principal</t>
  </si>
  <si>
    <t>Rigel</t>
  </si>
  <si>
    <t>Sura</t>
  </si>
  <si>
    <t>Individuales</t>
  </si>
  <si>
    <t>101 Vida Entera</t>
  </si>
  <si>
    <t>102 Temporal de Vida</t>
  </si>
  <si>
    <t>103 Otros Seguros con CUI</t>
  </si>
  <si>
    <t>104 Mixto o Dotal</t>
  </si>
  <si>
    <t>105 Renta</t>
  </si>
  <si>
    <t>106 Dotal Puro o Capital Diferido</t>
  </si>
  <si>
    <t>107 Protección Familiar</t>
  </si>
  <si>
    <t>108 Incapacidad o Invalidez</t>
  </si>
  <si>
    <t>109 Salud</t>
  </si>
  <si>
    <t>110 Accidentes Personales</t>
  </si>
  <si>
    <t>111 Asistencia</t>
  </si>
  <si>
    <t>112 Desgravamen</t>
  </si>
  <si>
    <t>113 SOAP</t>
  </si>
  <si>
    <t>114 Seguros con APV</t>
  </si>
  <si>
    <t>150 Otros</t>
  </si>
  <si>
    <t>Colectivos</t>
  </si>
  <si>
    <t>201 Vida Entera</t>
  </si>
  <si>
    <t>202 Temporal de Vida</t>
  </si>
  <si>
    <t>203 Otros Seguros con CUI</t>
  </si>
  <si>
    <t>204 Mixto o Dotal</t>
  </si>
  <si>
    <t>205 Renta</t>
  </si>
  <si>
    <t>206 Dotal Puro o Capital Diferido</t>
  </si>
  <si>
    <t>207 Protección Familiar</t>
  </si>
  <si>
    <t>208 Incapacidad o Invalidez</t>
  </si>
  <si>
    <t>209 Salud</t>
  </si>
  <si>
    <t>210 Accidentes Personales</t>
  </si>
  <si>
    <t>211 Asistencia</t>
  </si>
  <si>
    <t>212 Desgravamen</t>
  </si>
  <si>
    <t>213 Seguros con APV</t>
  </si>
  <si>
    <t>250 Otros</t>
  </si>
  <si>
    <t>Previsionales</t>
  </si>
  <si>
    <t>420 Seguro de AFP</t>
  </si>
  <si>
    <t>421 Renta Vitalicia Vejez</t>
  </si>
  <si>
    <t>422 Renta Vitalicia Invalidez</t>
  </si>
  <si>
    <t>423 Renta Vitalicia Sobrevivencia</t>
  </si>
  <si>
    <t>424 Invalidez y Sobrevivencia</t>
  </si>
  <si>
    <t>Activos en Seguros de Vida</t>
  </si>
  <si>
    <t>Pasivos en Seguros de Vida</t>
  </si>
  <si>
    <t>Estados de Resultados en Seguros de Vida</t>
  </si>
  <si>
    <t>Estado de Flujos en Seguros de Vida</t>
  </si>
  <si>
    <t>Prima Directa en Seguros de Vida</t>
  </si>
  <si>
    <t>Fila Ramo</t>
  </si>
  <si>
    <t>A. Individuales</t>
  </si>
  <si>
    <t>B. Colectivos</t>
  </si>
  <si>
    <t>C. Previsionales</t>
  </si>
  <si>
    <t>D. Salud</t>
  </si>
  <si>
    <t>E. Vida</t>
  </si>
  <si>
    <t>Prima Retenida Neta en Seguros de Vida</t>
  </si>
  <si>
    <t>Instrucciones</t>
  </si>
  <si>
    <t>Seleccionar Moneda:</t>
  </si>
  <si>
    <t>Número de Pólizas Emitidas en Seguros de Vida</t>
  </si>
  <si>
    <t>Número de Pólizas Vigentes en Seguros de Vida</t>
  </si>
  <si>
    <t>Número de Siniestros en Seguros de Vida</t>
  </si>
  <si>
    <t>Siniestro Directo Promedio en Seguros de Vida</t>
  </si>
  <si>
    <t>Prima Directa Promedio en Seguros de Vida</t>
  </si>
  <si>
    <t>Prima Directa del Mercado de Seguros</t>
  </si>
  <si>
    <t>Grupo</t>
  </si>
  <si>
    <t>Cifra</t>
  </si>
  <si>
    <t>Vehículos</t>
  </si>
  <si>
    <t>Transporte</t>
  </si>
  <si>
    <t>SOAP</t>
  </si>
  <si>
    <t>Garantía y Crédito</t>
  </si>
  <si>
    <t>Responsabilidad Civil</t>
  </si>
  <si>
    <t>Otros</t>
  </si>
  <si>
    <t>Incendio y Adicionales</t>
  </si>
  <si>
    <t>Casco</t>
  </si>
  <si>
    <t>Ingeniería</t>
  </si>
  <si>
    <t>Desgravamen</t>
  </si>
  <si>
    <t>Seguros APV</t>
  </si>
  <si>
    <t>Renta Vitalicia Vejez</t>
  </si>
  <si>
    <t>Renta Vitalicia Invalidez</t>
  </si>
  <si>
    <t>Renta Vitalicia Sobrevivencia</t>
  </si>
  <si>
    <t>Rentas Vitalicias</t>
  </si>
  <si>
    <t>Siniestros Directos del Mercado de Seguros</t>
  </si>
  <si>
    <t>Número de Pólizas Emitidas del Mercado de Seguros</t>
  </si>
  <si>
    <t>Número de Siniestros del Mercado de Seguros</t>
  </si>
  <si>
    <t>Resultado de Operaciones</t>
  </si>
  <si>
    <t>Utilidad</t>
  </si>
  <si>
    <t>Producto de Inversiones</t>
  </si>
  <si>
    <t>Patrimonio</t>
  </si>
  <si>
    <t>Inversiones</t>
  </si>
  <si>
    <t>Resumen Mercado de Seguros</t>
  </si>
  <si>
    <t>Resumen</t>
  </si>
  <si>
    <t>Mercado de Seguros</t>
  </si>
  <si>
    <t>Indicadores de Gestión de Seguros Generales</t>
  </si>
  <si>
    <t>Seleccionar Ítem (Sólo Ítems con Porcentajes) a Graficar</t>
  </si>
  <si>
    <t>INDICADORES DE GESTIÓN</t>
  </si>
  <si>
    <t>Indicadores de Gestión de Seguros de Vida</t>
  </si>
  <si>
    <t>Cifras en M$</t>
  </si>
  <si>
    <t>BCI Seguros Vida</t>
  </si>
  <si>
    <t>CorpSeguros</t>
  </si>
  <si>
    <t>M. de Carabineros</t>
  </si>
  <si>
    <t>M. del Ej. y Av.</t>
  </si>
  <si>
    <t>Mutual de Seguros</t>
  </si>
  <si>
    <t>Ohio National</t>
  </si>
  <si>
    <t>Penta Vida</t>
  </si>
  <si>
    <t>Security Previsión</t>
  </si>
  <si>
    <t>Zurich Santander</t>
  </si>
  <si>
    <t>Ace Seguros</t>
  </si>
  <si>
    <t>Assurant Chile</t>
  </si>
  <si>
    <t>BCI Seguros</t>
  </si>
  <si>
    <t>Chartis</t>
  </si>
  <si>
    <t>Consorio Nacional</t>
  </si>
  <si>
    <t>Continental Crédito</t>
  </si>
  <si>
    <t>Magallanes Gar. y Cré.</t>
  </si>
  <si>
    <t>Mapfre Gar. y Cré.</t>
  </si>
  <si>
    <t>BBVA Vida</t>
  </si>
  <si>
    <t>Magallanes Vida</t>
  </si>
  <si>
    <t>Penta Security</t>
  </si>
  <si>
    <t>En la columna "Personalizado", poner "1" para elegir las compañías a comparar en los gráficos.</t>
  </si>
  <si>
    <t>Siniestros y Rentas Directos en Seguros de Vida</t>
  </si>
  <si>
    <t>NÚMERO DE SINIESTROS + RENTAS + RESCATES + VENCIMIENTOS + INDEMNIZACIONES (2)</t>
  </si>
  <si>
    <t>Robo con Fractura</t>
  </si>
  <si>
    <t>Seguro de AFP + Inv. y Sobr.</t>
  </si>
  <si>
    <t>SINIESTROS DIRECTOS + RENTAS DIRECTAS</t>
  </si>
  <si>
    <t>NÚMERO DE PÓLIZAS EMITIDAS + RENTAS</t>
  </si>
  <si>
    <t>Participación de Mercado (%)</t>
  </si>
  <si>
    <t>Retención Directa (% P.D.)</t>
  </si>
  <si>
    <t>Costo de Productores (% P.D.)</t>
  </si>
  <si>
    <t>Descuento de Cesión (% P.C.)</t>
  </si>
  <si>
    <t>Descuento Aceptación (% P.A.)</t>
  </si>
  <si>
    <t>Costo Intermediación / P. Retenida Neta (%)</t>
  </si>
  <si>
    <t>Gasto Administración / P. Retenida Neta (%)</t>
  </si>
  <si>
    <t>Gasto Administración / P. Directa (%)</t>
  </si>
  <si>
    <t>Deuda / Patrimonio (Número de Veces)</t>
  </si>
  <si>
    <t>Deuda Financiera / Patrimonio (Número de Veces)</t>
  </si>
  <si>
    <t>Utilidad / Patrimonio (%) (Variación Real)</t>
  </si>
  <si>
    <t>Producto Inversiones / Inversiones (%) (Variación Real)</t>
  </si>
  <si>
    <t>Ratio Combinado (%)</t>
  </si>
  <si>
    <t>Costo de Ventas (% P.D.)</t>
  </si>
  <si>
    <t>Costo Siniestros / Ingresos de Explotación (%)</t>
  </si>
  <si>
    <t>Gastos Administración / Prima Directa (%)</t>
  </si>
  <si>
    <t>En la celda D8 y D53, elegir si comparar todas las compañías o las ingresadas en "Personalizado".</t>
  </si>
  <si>
    <t>Resultado de Operaciones = Margen de Contribución - Costos de Administración</t>
  </si>
  <si>
    <t>Nota</t>
  </si>
  <si>
    <t>Siniestros Directos (Seguros de Vida) = Siniestros Directos + Rentas Directas</t>
  </si>
  <si>
    <t>Inversiones = Total Inversiones Financieras + Total Inversiones Inmobiliarias</t>
  </si>
  <si>
    <t>Variación Reserva Técnica (Montos en Moneda Elegida)</t>
  </si>
  <si>
    <t>8.70.00.00  Total Patrimonio [UF]</t>
  </si>
  <si>
    <t>8.21.00.00  Total Resultado Del Periodo [UF]</t>
  </si>
  <si>
    <t>Factor</t>
  </si>
  <si>
    <t>Marzo</t>
  </si>
  <si>
    <t>Junio</t>
  </si>
  <si>
    <t>Septiembre</t>
  </si>
  <si>
    <t>Diciembre</t>
  </si>
  <si>
    <t>5.31.30.00  Resultado De Inversiones [UF]</t>
  </si>
  <si>
    <t>Inversiones [UF]</t>
  </si>
  <si>
    <t>Inversiones (Diciembre -1) [UF]</t>
  </si>
  <si>
    <t>Patrimonio (Diciembre -1) [UF]</t>
  </si>
  <si>
    <t>6.35.12.10 Prima Directa Ganada [M$]</t>
  </si>
  <si>
    <t>6.31.13.00 Costo de Siniestros [M$]</t>
  </si>
  <si>
    <t>6.35.12.01 Prima Retenida Ganada [M$]</t>
  </si>
  <si>
    <t>6.31.13.20 Siniestros Cedidos [M$]</t>
  </si>
  <si>
    <t>6.35.12.30 Prima Cedida Ganada [M$]</t>
  </si>
  <si>
    <t>Cifras en UF al 30.09.2012</t>
  </si>
  <si>
    <t>Cifras en M$ al 30.09.2012</t>
  </si>
  <si>
    <t>Cifras en US$ al 30.09.2012</t>
  </si>
  <si>
    <t>Cifras al 30.09.2012</t>
  </si>
  <si>
    <t>30.09.2012</t>
  </si>
  <si>
    <t>30.09.2011</t>
  </si>
  <si>
    <t>-</t>
  </si>
  <si>
    <t>Participación en Seguros de Vida</t>
  </si>
  <si>
    <t>SINIESTROS DIRECTOS 6.31.13.10</t>
  </si>
  <si>
    <t>NÚMERO DE SINIESTROS 6.41.01.00</t>
  </si>
  <si>
    <t>NÚMERO DE PÓLIZAS VIGENTES 6.41.03.00</t>
  </si>
  <si>
    <t>2012/11/14 - Publicación del archivo</t>
  </si>
</sst>
</file>

<file path=xl/styles.xml><?xml version="1.0" encoding="utf-8"?>
<styleSheet xmlns="http://schemas.openxmlformats.org/spreadsheetml/2006/main">
  <numFmts count="4">
    <numFmt numFmtId="164" formatCode="#,##0.0000"/>
    <numFmt numFmtId="165" formatCode="0.0000"/>
    <numFmt numFmtId="166" formatCode="0.0%"/>
    <numFmt numFmtId="167" formatCode="#,##0.0"/>
  </numFmts>
  <fonts count="21">
    <font>
      <sz val="10"/>
      <color theme="1"/>
      <name val="Calibri"/>
      <family val="2"/>
    </font>
    <font>
      <sz val="10"/>
      <color theme="1"/>
      <name val="Calibri"/>
      <family val="2"/>
    </font>
    <font>
      <sz val="8"/>
      <color theme="1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6"/>
      <color theme="1"/>
      <name val="Calibri"/>
      <family val="2"/>
    </font>
    <font>
      <sz val="8"/>
      <name val="Calibri"/>
      <family val="2"/>
      <scheme val="minor"/>
    </font>
    <font>
      <u/>
      <sz val="8"/>
      <color theme="0" tint="-0.499984740745262"/>
      <name val="Calibri"/>
      <family val="2"/>
    </font>
    <font>
      <sz val="8"/>
      <color theme="0" tint="-0.499984740745262"/>
      <name val="Calibri"/>
      <family val="2"/>
    </font>
    <font>
      <u/>
      <sz val="10"/>
      <name val="Calibri"/>
      <family val="2"/>
    </font>
    <font>
      <b/>
      <sz val="8"/>
      <color theme="1"/>
      <name val="Calibri"/>
      <family val="2"/>
    </font>
    <font>
      <b/>
      <sz val="8"/>
      <color theme="0"/>
      <name val="Calibri"/>
      <family val="2"/>
    </font>
    <font>
      <b/>
      <sz val="8"/>
      <name val="Calibri"/>
      <family val="2"/>
      <scheme val="minor"/>
    </font>
    <font>
      <sz val="8"/>
      <name val="Calibri"/>
      <family val="2"/>
    </font>
    <font>
      <b/>
      <sz val="8"/>
      <name val="Calibri"/>
      <family val="2"/>
    </font>
    <font>
      <sz val="8"/>
      <color theme="0"/>
      <name val="Calibri"/>
      <family val="2"/>
    </font>
    <font>
      <u/>
      <sz val="10"/>
      <color theme="10"/>
      <name val="Calibri"/>
      <family val="2"/>
    </font>
    <font>
      <u/>
      <sz val="8"/>
      <name val="Calibri"/>
      <family val="2"/>
    </font>
    <font>
      <sz val="10"/>
      <name val="Arial"/>
      <family val="2"/>
    </font>
    <font>
      <sz val="8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0099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007EEA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3CDD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8DB4E3"/>
        <bgColor indexed="64"/>
      </patternFill>
    </fill>
  </fills>
  <borders count="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9" fillId="0" borderId="0"/>
  </cellStyleXfs>
  <cellXfs count="236">
    <xf numFmtId="0" fontId="0" fillId="0" borderId="0" xfId="0"/>
    <xf numFmtId="0" fontId="4" fillId="0" borderId="1" xfId="2" applyFont="1" applyBorder="1" applyAlignment="1">
      <alignment vertical="center"/>
    </xf>
    <xf numFmtId="0" fontId="7" fillId="0" borderId="1" xfId="0" applyFont="1" applyBorder="1" applyAlignment="1">
      <alignment vertical="center"/>
    </xf>
    <xf numFmtId="164" fontId="7" fillId="0" borderId="1" xfId="3" applyNumberFormat="1" applyFont="1" applyFill="1" applyBorder="1" applyAlignment="1">
      <alignment vertical="center"/>
    </xf>
    <xf numFmtId="165" fontId="7" fillId="0" borderId="1" xfId="3" applyNumberFormat="1" applyFont="1" applyFill="1" applyBorder="1" applyAlignment="1">
      <alignment vertical="center"/>
    </xf>
    <xf numFmtId="0" fontId="7" fillId="0" borderId="1" xfId="3" applyFont="1" applyFill="1" applyBorder="1" applyAlignment="1">
      <alignment vertical="center"/>
    </xf>
    <xf numFmtId="0" fontId="7" fillId="0" borderId="1" xfId="3" applyFont="1" applyBorder="1" applyAlignment="1">
      <alignment vertical="center"/>
    </xf>
    <xf numFmtId="164" fontId="7" fillId="0" borderId="1" xfId="0" applyNumberFormat="1" applyFont="1" applyBorder="1" applyAlignment="1">
      <alignment vertical="center"/>
    </xf>
    <xf numFmtId="164" fontId="7" fillId="0" borderId="1" xfId="3" applyNumberFormat="1" applyFont="1" applyBorder="1" applyAlignment="1">
      <alignment vertical="center"/>
    </xf>
    <xf numFmtId="10" fontId="7" fillId="0" borderId="1" xfId="1" applyNumberFormat="1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2" fillId="0" borderId="1" xfId="0" applyFont="1" applyBorder="1"/>
    <xf numFmtId="0" fontId="5" fillId="0" borderId="1" xfId="0" applyFont="1" applyBorder="1"/>
    <xf numFmtId="0" fontId="5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/>
    <xf numFmtId="0" fontId="0" fillId="0" borderId="1" xfId="0" applyFont="1" applyFill="1" applyBorder="1"/>
    <xf numFmtId="0" fontId="2" fillId="0" borderId="1" xfId="0" applyFont="1" applyFill="1" applyBorder="1" applyAlignment="1">
      <alignment horizontal="left" indent="1"/>
    </xf>
    <xf numFmtId="0" fontId="8" fillId="0" borderId="1" xfId="0" applyFont="1" applyFill="1" applyBorder="1" applyAlignment="1">
      <alignment horizontal="left" indent="1"/>
    </xf>
    <xf numFmtId="0" fontId="10" fillId="0" borderId="1" xfId="0" applyFont="1" applyFill="1" applyBorder="1"/>
    <xf numFmtId="0" fontId="2" fillId="6" borderId="1" xfId="0" applyFont="1" applyFill="1" applyBorder="1" applyAlignment="1" applyProtection="1">
      <alignment horizontal="center" vertical="center"/>
      <protection locked="0" hidden="1"/>
    </xf>
    <xf numFmtId="0" fontId="0" fillId="0" borderId="1" xfId="0" applyFont="1" applyBorder="1" applyAlignment="1" applyProtection="1">
      <alignment vertical="center"/>
      <protection hidden="1"/>
    </xf>
    <xf numFmtId="0" fontId="2" fillId="0" borderId="1" xfId="0" applyFont="1" applyBorder="1" applyAlignment="1" applyProtection="1">
      <alignment vertical="center"/>
      <protection hidden="1"/>
    </xf>
    <xf numFmtId="0" fontId="11" fillId="4" borderId="1" xfId="0" applyFont="1" applyFill="1" applyBorder="1" applyAlignment="1" applyProtection="1">
      <alignment vertical="center"/>
      <protection hidden="1"/>
    </xf>
    <xf numFmtId="0" fontId="11" fillId="4" borderId="1" xfId="0" applyFont="1" applyFill="1" applyBorder="1" applyAlignment="1" applyProtection="1">
      <alignment horizontal="center" vertical="center"/>
      <protection hidden="1"/>
    </xf>
    <xf numFmtId="0" fontId="2" fillId="3" borderId="1" xfId="0" applyFont="1" applyFill="1" applyBorder="1" applyAlignment="1" applyProtection="1">
      <alignment horizontal="center" vertical="center"/>
      <protection hidden="1"/>
    </xf>
    <xf numFmtId="0" fontId="2" fillId="3" borderId="1" xfId="0" applyFont="1" applyFill="1" applyBorder="1" applyAlignment="1" applyProtection="1">
      <alignment horizontal="left" vertical="center"/>
      <protection hidden="1"/>
    </xf>
    <xf numFmtId="3" fontId="7" fillId="4" borderId="1" xfId="0" applyNumberFormat="1" applyFont="1" applyFill="1" applyBorder="1" applyAlignment="1" applyProtection="1">
      <alignment vertical="center"/>
    </xf>
    <xf numFmtId="0" fontId="2" fillId="0" borderId="1" xfId="0" applyFont="1" applyBorder="1" applyAlignment="1">
      <alignment horizontal="center" wrapText="1"/>
    </xf>
    <xf numFmtId="0" fontId="15" fillId="4" borderId="1" xfId="0" applyFont="1" applyFill="1" applyBorder="1" applyAlignment="1">
      <alignment vertical="center"/>
    </xf>
    <xf numFmtId="0" fontId="14" fillId="9" borderId="1" xfId="0" applyFont="1" applyFill="1" applyBorder="1" applyAlignment="1">
      <alignment vertical="center"/>
    </xf>
    <xf numFmtId="0" fontId="15" fillId="10" borderId="1" xfId="0" applyFont="1" applyFill="1" applyBorder="1" applyAlignment="1">
      <alignment vertical="center"/>
    </xf>
    <xf numFmtId="3" fontId="2" fillId="3" borderId="1" xfId="0" applyNumberFormat="1" applyFont="1" applyFill="1" applyBorder="1"/>
    <xf numFmtId="166" fontId="2" fillId="3" borderId="1" xfId="1" applyNumberFormat="1" applyFont="1" applyFill="1" applyBorder="1"/>
    <xf numFmtId="166" fontId="7" fillId="3" borderId="1" xfId="1" applyNumberFormat="1" applyFont="1" applyFill="1" applyBorder="1" applyAlignment="1" applyProtection="1">
      <alignment vertical="center"/>
    </xf>
    <xf numFmtId="166" fontId="13" fillId="4" borderId="1" xfId="1" applyNumberFormat="1" applyFont="1" applyFill="1" applyBorder="1" applyAlignment="1" applyProtection="1">
      <alignment vertical="center"/>
    </xf>
    <xf numFmtId="167" fontId="2" fillId="3" borderId="1" xfId="0" applyNumberFormat="1" applyFont="1" applyFill="1" applyBorder="1"/>
    <xf numFmtId="3" fontId="14" fillId="3" borderId="1" xfId="0" applyNumberFormat="1" applyFont="1" applyFill="1" applyBorder="1" applyAlignment="1" applyProtection="1">
      <alignment horizontal="left" vertical="center"/>
      <protection hidden="1"/>
    </xf>
    <xf numFmtId="0" fontId="5" fillId="0" borderId="1" xfId="0" applyFont="1" applyBorder="1" applyProtection="1">
      <protection hidden="1"/>
    </xf>
    <xf numFmtId="0" fontId="2" fillId="0" borderId="1" xfId="0" applyFont="1" applyBorder="1" applyProtection="1">
      <protection hidden="1"/>
    </xf>
    <xf numFmtId="0" fontId="9" fillId="0" borderId="1" xfId="0" applyFont="1" applyBorder="1" applyProtection="1">
      <protection hidden="1"/>
    </xf>
    <xf numFmtId="0" fontId="2" fillId="0" borderId="1" xfId="0" applyFont="1" applyBorder="1" applyAlignment="1" applyProtection="1">
      <alignment horizontal="center" wrapText="1"/>
      <protection hidden="1"/>
    </xf>
    <xf numFmtId="3" fontId="13" fillId="4" borderId="1" xfId="0" applyNumberFormat="1" applyFont="1" applyFill="1" applyBorder="1" applyAlignment="1" applyProtection="1">
      <alignment horizontal="left" vertical="center"/>
      <protection hidden="1"/>
    </xf>
    <xf numFmtId="3" fontId="7" fillId="4" borderId="1" xfId="0" applyNumberFormat="1" applyFont="1" applyFill="1" applyBorder="1" applyAlignment="1" applyProtection="1">
      <alignment vertical="center"/>
      <protection hidden="1"/>
    </xf>
    <xf numFmtId="3" fontId="13" fillId="4" borderId="1" xfId="0" applyNumberFormat="1" applyFont="1" applyFill="1" applyBorder="1" applyAlignment="1" applyProtection="1">
      <alignment horizontal="left" vertical="center" indent="1"/>
      <protection hidden="1"/>
    </xf>
    <xf numFmtId="3" fontId="7" fillId="3" borderId="1" xfId="0" applyNumberFormat="1" applyFont="1" applyFill="1" applyBorder="1" applyAlignment="1" applyProtection="1">
      <alignment horizontal="left" vertical="center" indent="2"/>
      <protection hidden="1"/>
    </xf>
    <xf numFmtId="3" fontId="7" fillId="3" borderId="1" xfId="0" applyNumberFormat="1" applyFont="1" applyFill="1" applyBorder="1" applyAlignment="1" applyProtection="1">
      <alignment vertical="center"/>
      <protection hidden="1"/>
    </xf>
    <xf numFmtId="3" fontId="7" fillId="3" borderId="1" xfId="0" applyNumberFormat="1" applyFont="1" applyFill="1" applyBorder="1" applyAlignment="1" applyProtection="1">
      <alignment horizontal="left" vertical="center" indent="3"/>
      <protection hidden="1"/>
    </xf>
    <xf numFmtId="3" fontId="7" fillId="3" borderId="1" xfId="0" applyNumberFormat="1" applyFont="1" applyFill="1" applyBorder="1" applyAlignment="1" applyProtection="1">
      <alignment horizontal="left" vertical="center" indent="4"/>
      <protection hidden="1"/>
    </xf>
    <xf numFmtId="0" fontId="2" fillId="0" borderId="1" xfId="0" applyFont="1" applyBorder="1" applyAlignment="1" applyProtection="1">
      <alignment horizontal="right"/>
      <protection hidden="1"/>
    </xf>
    <xf numFmtId="0" fontId="2" fillId="3" borderId="1" xfId="0" applyFont="1" applyFill="1" applyBorder="1" applyAlignment="1" applyProtection="1">
      <alignment horizontal="left"/>
      <protection hidden="1"/>
    </xf>
    <xf numFmtId="0" fontId="2" fillId="0" borderId="1" xfId="0" applyFont="1" applyBorder="1" applyAlignment="1" applyProtection="1">
      <alignment horizontal="left"/>
      <protection hidden="1"/>
    </xf>
    <xf numFmtId="3" fontId="2" fillId="3" borderId="1" xfId="0" applyNumberFormat="1" applyFont="1" applyFill="1" applyBorder="1" applyAlignment="1" applyProtection="1">
      <alignment horizontal="left"/>
      <protection hidden="1"/>
    </xf>
    <xf numFmtId="166" fontId="2" fillId="3" borderId="1" xfId="1" applyNumberFormat="1" applyFont="1" applyFill="1" applyBorder="1" applyAlignment="1" applyProtection="1">
      <alignment horizontal="left"/>
      <protection hidden="1"/>
    </xf>
    <xf numFmtId="0" fontId="2" fillId="0" borderId="5" xfId="0" applyFont="1" applyBorder="1" applyProtection="1">
      <protection hidden="1"/>
    </xf>
    <xf numFmtId="3" fontId="2" fillId="0" borderId="1" xfId="0" applyNumberFormat="1" applyFont="1" applyBorder="1" applyProtection="1">
      <protection hidden="1"/>
    </xf>
    <xf numFmtId="0" fontId="2" fillId="0" borderId="3" xfId="0" applyFont="1" applyBorder="1" applyProtection="1">
      <protection hidden="1"/>
    </xf>
    <xf numFmtId="0" fontId="2" fillId="0" borderId="4" xfId="0" applyFont="1" applyBorder="1" applyProtection="1">
      <protection hidden="1"/>
    </xf>
    <xf numFmtId="0" fontId="2" fillId="0" borderId="6" xfId="0" applyFont="1" applyBorder="1" applyProtection="1">
      <protection hidden="1"/>
    </xf>
    <xf numFmtId="0" fontId="2" fillId="3" borderId="2" xfId="0" applyFont="1" applyFill="1" applyBorder="1" applyProtection="1">
      <protection locked="0" hidden="1"/>
    </xf>
    <xf numFmtId="0" fontId="15" fillId="4" borderId="1" xfId="0" applyFont="1" applyFill="1" applyBorder="1" applyAlignment="1" applyProtection="1">
      <alignment horizontal="left" vertical="center" indent="1"/>
      <protection hidden="1"/>
    </xf>
    <xf numFmtId="0" fontId="14" fillId="3" borderId="1" xfId="0" applyFont="1" applyFill="1" applyBorder="1" applyAlignment="1" applyProtection="1">
      <alignment horizontal="left" vertical="center" indent="2"/>
      <protection hidden="1"/>
    </xf>
    <xf numFmtId="0" fontId="14" fillId="3" borderId="1" xfId="0" applyFont="1" applyFill="1" applyBorder="1" applyAlignment="1" applyProtection="1">
      <alignment horizontal="left" vertical="center" indent="3"/>
      <protection hidden="1"/>
    </xf>
    <xf numFmtId="0" fontId="14" fillId="3" borderId="1" xfId="0" applyFont="1" applyFill="1" applyBorder="1" applyAlignment="1" applyProtection="1">
      <alignment horizontal="left" vertical="center" indent="4"/>
      <protection hidden="1"/>
    </xf>
    <xf numFmtId="0" fontId="15" fillId="4" borderId="1" xfId="0" applyFont="1" applyFill="1" applyBorder="1" applyAlignment="1" applyProtection="1">
      <alignment vertical="center"/>
      <protection hidden="1"/>
    </xf>
    <xf numFmtId="0" fontId="15" fillId="4" borderId="1" xfId="0" applyFont="1" applyFill="1" applyBorder="1" applyAlignment="1" applyProtection="1">
      <alignment horizontal="left" vertical="center" indent="4"/>
      <protection hidden="1"/>
    </xf>
    <xf numFmtId="0" fontId="14" fillId="3" borderId="1" xfId="0" applyFont="1" applyFill="1" applyBorder="1" applyAlignment="1" applyProtection="1">
      <alignment horizontal="left" vertical="center" indent="5"/>
      <protection hidden="1"/>
    </xf>
    <xf numFmtId="0" fontId="14" fillId="3" borderId="1" xfId="0" applyFont="1" applyFill="1" applyBorder="1" applyAlignment="1" applyProtection="1">
      <alignment horizontal="left" vertical="center" indent="6"/>
      <protection hidden="1"/>
    </xf>
    <xf numFmtId="0" fontId="15" fillId="4" borderId="1" xfId="0" applyFont="1" applyFill="1" applyBorder="1" applyAlignment="1" applyProtection="1">
      <alignment horizontal="left" vertical="center" indent="3"/>
      <protection hidden="1"/>
    </xf>
    <xf numFmtId="0" fontId="14" fillId="3" borderId="1" xfId="0" applyFont="1" applyFill="1" applyBorder="1" applyAlignment="1" applyProtection="1">
      <alignment horizontal="left" vertical="center" indent="1"/>
      <protection hidden="1"/>
    </xf>
    <xf numFmtId="3" fontId="2" fillId="3" borderId="1" xfId="0" applyNumberFormat="1" applyFont="1" applyFill="1" applyBorder="1" applyProtection="1">
      <protection hidden="1"/>
    </xf>
    <xf numFmtId="166" fontId="2" fillId="3" borderId="1" xfId="1" applyNumberFormat="1" applyFont="1" applyFill="1" applyBorder="1" applyProtection="1">
      <protection hidden="1"/>
    </xf>
    <xf numFmtId="0" fontId="14" fillId="3" borderId="1" xfId="0" applyFont="1" applyFill="1" applyBorder="1" applyAlignment="1" applyProtection="1">
      <alignment vertical="center"/>
      <protection hidden="1"/>
    </xf>
    <xf numFmtId="0" fontId="14" fillId="9" borderId="1" xfId="0" applyFont="1" applyFill="1" applyBorder="1" applyAlignment="1" applyProtection="1">
      <alignment vertical="center"/>
      <protection hidden="1"/>
    </xf>
    <xf numFmtId="10" fontId="2" fillId="3" borderId="1" xfId="1" applyNumberFormat="1" applyFont="1" applyFill="1" applyBorder="1" applyProtection="1">
      <protection hidden="1"/>
    </xf>
    <xf numFmtId="166" fontId="7" fillId="3" borderId="1" xfId="1" applyNumberFormat="1" applyFont="1" applyFill="1" applyBorder="1" applyAlignment="1" applyProtection="1">
      <alignment vertical="center"/>
      <protection hidden="1"/>
    </xf>
    <xf numFmtId="0" fontId="15" fillId="10" borderId="1" xfId="0" applyFont="1" applyFill="1" applyBorder="1" applyAlignment="1" applyProtection="1">
      <alignment vertical="center"/>
      <protection hidden="1"/>
    </xf>
    <xf numFmtId="3" fontId="13" fillId="4" borderId="1" xfId="0" applyNumberFormat="1" applyFont="1" applyFill="1" applyBorder="1" applyAlignment="1" applyProtection="1">
      <alignment vertical="center"/>
      <protection hidden="1"/>
    </xf>
    <xf numFmtId="10" fontId="11" fillId="4" borderId="1" xfId="1" applyNumberFormat="1" applyFont="1" applyFill="1" applyBorder="1" applyProtection="1">
      <protection hidden="1"/>
    </xf>
    <xf numFmtId="166" fontId="13" fillId="4" borderId="1" xfId="1" applyNumberFormat="1" applyFont="1" applyFill="1" applyBorder="1" applyAlignment="1" applyProtection="1">
      <alignment vertical="center"/>
      <protection hidden="1"/>
    </xf>
    <xf numFmtId="0" fontId="2" fillId="3" borderId="1" xfId="0" applyFont="1" applyFill="1" applyBorder="1" applyProtection="1">
      <protection hidden="1"/>
    </xf>
    <xf numFmtId="3" fontId="2" fillId="0" borderId="1" xfId="0" applyNumberFormat="1" applyFont="1" applyFill="1" applyBorder="1" applyProtection="1">
      <protection hidden="1"/>
    </xf>
    <xf numFmtId="0" fontId="16" fillId="11" borderId="1" xfId="0" applyFont="1" applyFill="1" applyBorder="1" applyAlignment="1" applyProtection="1">
      <alignment horizontal="center" vertical="center"/>
      <protection locked="0" hidden="1"/>
    </xf>
    <xf numFmtId="4" fontId="7" fillId="3" borderId="1" xfId="1" applyNumberFormat="1" applyFont="1" applyFill="1" applyBorder="1" applyAlignment="1" applyProtection="1">
      <alignment vertical="center"/>
      <protection hidden="1"/>
    </xf>
    <xf numFmtId="4" fontId="13" fillId="4" borderId="1" xfId="1" applyNumberFormat="1" applyFont="1" applyFill="1" applyBorder="1" applyAlignment="1" applyProtection="1">
      <alignment vertical="center"/>
      <protection hidden="1"/>
    </xf>
    <xf numFmtId="166" fontId="11" fillId="4" borderId="1" xfId="1" applyNumberFormat="1" applyFont="1" applyFill="1" applyBorder="1" applyProtection="1">
      <protection hidden="1"/>
    </xf>
    <xf numFmtId="166" fontId="2" fillId="0" borderId="1" xfId="0" applyNumberFormat="1" applyFont="1" applyBorder="1" applyProtection="1">
      <protection hidden="1"/>
    </xf>
    <xf numFmtId="0" fontId="12" fillId="5" borderId="1" xfId="0" applyFont="1" applyFill="1" applyBorder="1" applyAlignment="1" applyProtection="1">
      <alignment horizontal="center" vertical="center"/>
      <protection locked="0" hidden="1"/>
    </xf>
    <xf numFmtId="0" fontId="2" fillId="0" borderId="1" xfId="0" applyFont="1" applyFill="1" applyBorder="1" applyProtection="1">
      <protection hidden="1"/>
    </xf>
    <xf numFmtId="3" fontId="2" fillId="0" borderId="1" xfId="0" applyNumberFormat="1" applyFont="1" applyFill="1" applyBorder="1" applyAlignment="1" applyProtection="1">
      <alignment horizontal="left"/>
      <protection hidden="1"/>
    </xf>
    <xf numFmtId="0" fontId="2" fillId="0" borderId="1" xfId="0" applyFont="1" applyFill="1" applyBorder="1" applyAlignment="1" applyProtection="1">
      <alignment horizontal="left"/>
      <protection hidden="1"/>
    </xf>
    <xf numFmtId="167" fontId="2" fillId="3" borderId="1" xfId="0" applyNumberFormat="1" applyFont="1" applyFill="1" applyBorder="1" applyProtection="1">
      <protection hidden="1"/>
    </xf>
    <xf numFmtId="167" fontId="7" fillId="3" borderId="1" xfId="0" applyNumberFormat="1" applyFont="1" applyFill="1" applyBorder="1" applyAlignment="1" applyProtection="1">
      <alignment vertical="center"/>
      <protection hidden="1"/>
    </xf>
    <xf numFmtId="167" fontId="13" fillId="4" borderId="1" xfId="0" applyNumberFormat="1" applyFont="1" applyFill="1" applyBorder="1" applyAlignment="1" applyProtection="1">
      <alignment vertical="center"/>
      <protection hidden="1"/>
    </xf>
    <xf numFmtId="4" fontId="2" fillId="3" borderId="1" xfId="1" applyNumberFormat="1" applyFont="1" applyFill="1" applyBorder="1" applyProtection="1">
      <protection hidden="1"/>
    </xf>
    <xf numFmtId="4" fontId="11" fillId="4" borderId="1" xfId="1" applyNumberFormat="1" applyFont="1" applyFill="1" applyBorder="1" applyProtection="1">
      <protection hidden="1"/>
    </xf>
    <xf numFmtId="0" fontId="18" fillId="0" borderId="1" xfId="4" applyFont="1" applyBorder="1" applyAlignment="1" applyProtection="1">
      <protection hidden="1"/>
    </xf>
    <xf numFmtId="10" fontId="2" fillId="4" borderId="1" xfId="1" applyNumberFormat="1" applyFont="1" applyFill="1" applyBorder="1" applyProtection="1">
      <protection hidden="1"/>
    </xf>
    <xf numFmtId="166" fontId="7" fillId="4" borderId="1" xfId="1" applyNumberFormat="1" applyFont="1" applyFill="1" applyBorder="1" applyAlignment="1" applyProtection="1">
      <alignment vertical="center"/>
      <protection hidden="1"/>
    </xf>
    <xf numFmtId="0" fontId="0" fillId="0" borderId="1" xfId="0" applyBorder="1" applyAlignment="1" applyProtection="1">
      <alignment vertical="center"/>
      <protection hidden="1"/>
    </xf>
    <xf numFmtId="0" fontId="9" fillId="0" borderId="1" xfId="0" applyFont="1" applyBorder="1" applyAlignment="1" applyProtection="1">
      <alignment vertical="center"/>
      <protection hidden="1"/>
    </xf>
    <xf numFmtId="0" fontId="11" fillId="0" borderId="1" xfId="0" applyFont="1" applyBorder="1" applyAlignment="1" applyProtection="1">
      <alignment vertical="center"/>
      <protection hidden="1"/>
    </xf>
    <xf numFmtId="0" fontId="2" fillId="0" borderId="1" xfId="0" applyFont="1" applyBorder="1" applyAlignment="1">
      <alignment vertical="center"/>
    </xf>
    <xf numFmtId="167" fontId="7" fillId="3" borderId="1" xfId="1" applyNumberFormat="1" applyFont="1" applyFill="1" applyBorder="1" applyAlignment="1" applyProtection="1">
      <alignment vertical="center"/>
      <protection hidden="1"/>
    </xf>
    <xf numFmtId="167" fontId="7" fillId="4" borderId="1" xfId="1" applyNumberFormat="1" applyFont="1" applyFill="1" applyBorder="1" applyAlignment="1" applyProtection="1">
      <alignment vertical="center"/>
      <protection hidden="1"/>
    </xf>
    <xf numFmtId="167" fontId="13" fillId="4" borderId="1" xfId="1" applyNumberFormat="1" applyFont="1" applyFill="1" applyBorder="1" applyAlignment="1" applyProtection="1">
      <alignment vertical="center"/>
      <protection hidden="1"/>
    </xf>
    <xf numFmtId="167" fontId="2" fillId="0" borderId="1" xfId="0" applyNumberFormat="1" applyFont="1" applyFill="1" applyBorder="1" applyProtection="1">
      <protection hidden="1"/>
    </xf>
    <xf numFmtId="166" fontId="2" fillId="4" borderId="1" xfId="1" applyNumberFormat="1" applyFont="1" applyFill="1" applyBorder="1" applyProtection="1">
      <protection hidden="1"/>
    </xf>
    <xf numFmtId="3" fontId="7" fillId="3" borderId="1" xfId="1" applyNumberFormat="1" applyFont="1" applyFill="1" applyBorder="1" applyAlignment="1" applyProtection="1">
      <alignment vertical="center"/>
      <protection hidden="1"/>
    </xf>
    <xf numFmtId="3" fontId="7" fillId="4" borderId="1" xfId="1" applyNumberFormat="1" applyFont="1" applyFill="1" applyBorder="1" applyAlignment="1" applyProtection="1">
      <alignment vertical="center"/>
      <protection hidden="1"/>
    </xf>
    <xf numFmtId="3" fontId="13" fillId="4" borderId="1" xfId="1" applyNumberFormat="1" applyFont="1" applyFill="1" applyBorder="1" applyAlignment="1" applyProtection="1">
      <alignment vertical="center"/>
      <protection hidden="1"/>
    </xf>
    <xf numFmtId="167" fontId="2" fillId="0" borderId="1" xfId="0" applyNumberFormat="1" applyFont="1" applyBorder="1" applyProtection="1">
      <protection hidden="1"/>
    </xf>
    <xf numFmtId="167" fontId="7" fillId="4" borderId="1" xfId="0" applyNumberFormat="1" applyFont="1" applyFill="1" applyBorder="1" applyAlignment="1" applyProtection="1">
      <alignment vertical="center"/>
      <protection hidden="1"/>
    </xf>
    <xf numFmtId="0" fontId="11" fillId="4" borderId="1" xfId="0" applyFont="1" applyFill="1" applyBorder="1" applyProtection="1">
      <protection hidden="1"/>
    </xf>
    <xf numFmtId="166" fontId="2" fillId="3" borderId="1" xfId="1" applyNumberFormat="1" applyFont="1" applyFill="1" applyBorder="1" applyAlignment="1" applyProtection="1">
      <alignment horizontal="right"/>
      <protection hidden="1"/>
    </xf>
    <xf numFmtId="166" fontId="11" fillId="4" borderId="1" xfId="1" applyNumberFormat="1" applyFont="1" applyFill="1" applyBorder="1" applyAlignment="1" applyProtection="1">
      <alignment horizontal="right"/>
      <protection hidden="1"/>
    </xf>
    <xf numFmtId="3" fontId="11" fillId="4" borderId="1" xfId="0" applyNumberFormat="1" applyFont="1" applyFill="1" applyBorder="1" applyProtection="1">
      <protection hidden="1"/>
    </xf>
    <xf numFmtId="0" fontId="11" fillId="12" borderId="1" xfId="0" applyFont="1" applyFill="1" applyBorder="1" applyAlignment="1" applyProtection="1">
      <alignment horizontal="center"/>
      <protection hidden="1"/>
    </xf>
    <xf numFmtId="3" fontId="2" fillId="3" borderId="1" xfId="0" applyNumberFormat="1" applyFont="1" applyFill="1" applyBorder="1" applyAlignment="1" applyProtection="1">
      <alignment horizontal="right"/>
      <protection hidden="1"/>
    </xf>
    <xf numFmtId="3" fontId="11" fillId="4" borderId="1" xfId="0" applyNumberFormat="1" applyFont="1" applyFill="1" applyBorder="1" applyAlignment="1" applyProtection="1">
      <alignment horizontal="right"/>
      <protection hidden="1"/>
    </xf>
    <xf numFmtId="3" fontId="2" fillId="0" borderId="1" xfId="0" applyNumberFormat="1" applyFont="1" applyBorder="1" applyAlignment="1" applyProtection="1">
      <alignment horizontal="right"/>
      <protection hidden="1"/>
    </xf>
    <xf numFmtId="3" fontId="13" fillId="12" borderId="1" xfId="0" applyNumberFormat="1" applyFont="1" applyFill="1" applyBorder="1" applyAlignment="1" applyProtection="1">
      <alignment horizontal="center" wrapText="1"/>
      <protection hidden="1"/>
    </xf>
    <xf numFmtId="0" fontId="11" fillId="12" borderId="5" xfId="0" applyFont="1" applyFill="1" applyBorder="1" applyAlignment="1" applyProtection="1">
      <protection hidden="1"/>
    </xf>
    <xf numFmtId="0" fontId="11" fillId="4" borderId="6" xfId="0" applyFont="1" applyFill="1" applyBorder="1" applyAlignment="1" applyProtection="1">
      <protection hidden="1"/>
    </xf>
    <xf numFmtId="0" fontId="2" fillId="3" borderId="6" xfId="0" applyFont="1" applyFill="1" applyBorder="1" applyAlignment="1" applyProtection="1">
      <alignment horizontal="left"/>
      <protection hidden="1"/>
    </xf>
    <xf numFmtId="0" fontId="2" fillId="0" borderId="6" xfId="0" applyFont="1" applyFill="1" applyBorder="1" applyAlignment="1" applyProtection="1">
      <protection hidden="1"/>
    </xf>
    <xf numFmtId="0" fontId="11" fillId="4" borderId="5" xfId="0" applyFont="1" applyFill="1" applyBorder="1" applyProtection="1">
      <protection hidden="1"/>
    </xf>
    <xf numFmtId="0" fontId="2" fillId="3" borderId="5" xfId="0" applyFont="1" applyFill="1" applyBorder="1" applyProtection="1">
      <protection hidden="1"/>
    </xf>
    <xf numFmtId="3" fontId="7" fillId="0" borderId="5" xfId="0" applyNumberFormat="1" applyFont="1" applyBorder="1" applyAlignment="1" applyProtection="1">
      <alignment vertical="center"/>
      <protection hidden="1"/>
    </xf>
    <xf numFmtId="0" fontId="2" fillId="0" borderId="1" xfId="0" applyFont="1" applyBorder="1" applyAlignment="1" applyProtection="1">
      <alignment horizontal="center" vertical="center"/>
      <protection hidden="1"/>
    </xf>
    <xf numFmtId="0" fontId="0" fillId="0" borderId="1" xfId="0" applyFont="1" applyBorder="1" applyAlignment="1" applyProtection="1">
      <alignment horizontal="center" vertical="center"/>
      <protection hidden="1"/>
    </xf>
    <xf numFmtId="3" fontId="7" fillId="13" borderId="1" xfId="0" applyNumberFormat="1" applyFont="1" applyFill="1" applyBorder="1" applyAlignment="1" applyProtection="1">
      <alignment vertical="center"/>
    </xf>
    <xf numFmtId="3" fontId="13" fillId="13" borderId="1" xfId="0" applyNumberFormat="1" applyFont="1" applyFill="1" applyBorder="1" applyAlignment="1" applyProtection="1">
      <alignment vertical="center"/>
    </xf>
    <xf numFmtId="0" fontId="6" fillId="0" borderId="1" xfId="0" applyFont="1" applyBorder="1" applyProtection="1">
      <protection locked="0"/>
    </xf>
    <xf numFmtId="0" fontId="2" fillId="0" borderId="1" xfId="0" applyFont="1" applyBorder="1" applyProtection="1">
      <protection locked="0"/>
    </xf>
    <xf numFmtId="0" fontId="2" fillId="0" borderId="1" xfId="0" applyFont="1" applyBorder="1" applyAlignment="1" applyProtection="1">
      <alignment horizontal="right" vertical="center"/>
      <protection locked="0"/>
    </xf>
    <xf numFmtId="0" fontId="11" fillId="0" borderId="1" xfId="0" applyFont="1" applyBorder="1" applyAlignment="1" applyProtection="1">
      <alignment vertical="center"/>
      <protection locked="0"/>
    </xf>
    <xf numFmtId="0" fontId="11" fillId="0" borderId="1" xfId="0" applyFont="1" applyBorder="1" applyAlignment="1" applyProtection="1">
      <alignment horizontal="right" vertical="center"/>
      <protection locked="0"/>
    </xf>
    <xf numFmtId="0" fontId="11" fillId="7" borderId="1" xfId="0" applyFont="1" applyFill="1" applyBorder="1" applyAlignment="1" applyProtection="1">
      <alignment horizontal="center" wrapText="1"/>
      <protection locked="0"/>
    </xf>
    <xf numFmtId="0" fontId="11" fillId="0" borderId="1" xfId="0" applyFont="1" applyBorder="1" applyAlignment="1" applyProtection="1">
      <alignment horizontal="center" wrapText="1"/>
      <protection locked="0"/>
    </xf>
    <xf numFmtId="3" fontId="7" fillId="0" borderId="1" xfId="0" applyNumberFormat="1" applyFont="1" applyBorder="1" applyAlignment="1" applyProtection="1">
      <alignment horizontal="right" vertical="center"/>
      <protection locked="0"/>
    </xf>
    <xf numFmtId="3" fontId="13" fillId="4" borderId="1" xfId="0" applyNumberFormat="1" applyFont="1" applyFill="1" applyBorder="1" applyAlignment="1" applyProtection="1">
      <alignment horizontal="left" vertical="center"/>
      <protection locked="0"/>
    </xf>
    <xf numFmtId="3" fontId="7" fillId="4" borderId="1" xfId="0" applyNumberFormat="1" applyFont="1" applyFill="1" applyBorder="1" applyAlignment="1" applyProtection="1">
      <alignment vertical="center"/>
      <protection locked="0"/>
    </xf>
    <xf numFmtId="3" fontId="13" fillId="4" borderId="1" xfId="0" applyNumberFormat="1" applyFont="1" applyFill="1" applyBorder="1" applyAlignment="1" applyProtection="1">
      <alignment horizontal="left" vertical="center" indent="1"/>
      <protection locked="0"/>
    </xf>
    <xf numFmtId="3" fontId="7" fillId="3" borderId="1" xfId="0" applyNumberFormat="1" applyFont="1" applyFill="1" applyBorder="1" applyAlignment="1" applyProtection="1">
      <alignment horizontal="left" vertical="center" indent="2"/>
      <protection locked="0"/>
    </xf>
    <xf numFmtId="3" fontId="7" fillId="3" borderId="1" xfId="0" applyNumberFormat="1" applyFont="1" applyFill="1" applyBorder="1" applyAlignment="1" applyProtection="1">
      <alignment vertical="center"/>
      <protection locked="0"/>
    </xf>
    <xf numFmtId="0" fontId="7" fillId="0" borderId="1" xfId="0" applyFont="1" applyBorder="1" applyAlignment="1" applyProtection="1">
      <alignment horizontal="right" vertical="center"/>
      <protection locked="0"/>
    </xf>
    <xf numFmtId="3" fontId="7" fillId="3" borderId="1" xfId="0" applyNumberFormat="1" applyFont="1" applyFill="1" applyBorder="1" applyAlignment="1" applyProtection="1">
      <alignment horizontal="left" vertical="center" indent="3"/>
      <protection locked="0"/>
    </xf>
    <xf numFmtId="3" fontId="7" fillId="3" borderId="1" xfId="0" applyNumberFormat="1" applyFont="1" applyFill="1" applyBorder="1" applyAlignment="1" applyProtection="1">
      <alignment horizontal="left" vertical="center" indent="4"/>
      <protection locked="0"/>
    </xf>
    <xf numFmtId="0" fontId="15" fillId="4" borderId="1" xfId="0" applyFont="1" applyFill="1" applyBorder="1" applyAlignment="1" applyProtection="1">
      <alignment horizontal="left" vertical="center" indent="1"/>
      <protection locked="0"/>
    </xf>
    <xf numFmtId="0" fontId="14" fillId="3" borderId="1" xfId="0" applyFont="1" applyFill="1" applyBorder="1" applyAlignment="1" applyProtection="1">
      <alignment horizontal="left" vertical="center" indent="2"/>
      <protection locked="0"/>
    </xf>
    <xf numFmtId="0" fontId="14" fillId="3" borderId="1" xfId="0" applyFont="1" applyFill="1" applyBorder="1" applyAlignment="1" applyProtection="1">
      <alignment horizontal="left" vertical="center" indent="3"/>
      <protection locked="0"/>
    </xf>
    <xf numFmtId="0" fontId="14" fillId="3" borderId="1" xfId="0" applyFont="1" applyFill="1" applyBorder="1" applyAlignment="1" applyProtection="1">
      <alignment horizontal="left" vertical="center" indent="4"/>
      <protection locked="0"/>
    </xf>
    <xf numFmtId="0" fontId="15" fillId="4" borderId="1" xfId="0" applyFont="1" applyFill="1" applyBorder="1" applyAlignment="1" applyProtection="1">
      <alignment vertical="center"/>
      <protection locked="0"/>
    </xf>
    <xf numFmtId="0" fontId="15" fillId="4" borderId="1" xfId="0" applyFont="1" applyFill="1" applyBorder="1" applyAlignment="1" applyProtection="1">
      <alignment horizontal="left" vertical="center" indent="4"/>
      <protection locked="0"/>
    </xf>
    <xf numFmtId="0" fontId="14" fillId="3" borderId="1" xfId="0" applyFont="1" applyFill="1" applyBorder="1" applyAlignment="1" applyProtection="1">
      <alignment horizontal="left" vertical="center" indent="5"/>
      <protection locked="0"/>
    </xf>
    <xf numFmtId="0" fontId="14" fillId="3" borderId="1" xfId="0" applyFont="1" applyFill="1" applyBorder="1" applyAlignment="1" applyProtection="1">
      <alignment horizontal="left" vertical="center" indent="6"/>
      <protection locked="0"/>
    </xf>
    <xf numFmtId="0" fontId="15" fillId="4" borderId="1" xfId="0" applyFont="1" applyFill="1" applyBorder="1" applyAlignment="1" applyProtection="1">
      <alignment horizontal="left" vertical="center" indent="3"/>
      <protection locked="0"/>
    </xf>
    <xf numFmtId="0" fontId="14" fillId="3" borderId="1" xfId="0" applyFont="1" applyFill="1" applyBorder="1" applyAlignment="1" applyProtection="1">
      <alignment horizontal="left" vertical="center" indent="1"/>
      <protection locked="0"/>
    </xf>
    <xf numFmtId="3" fontId="2" fillId="0" borderId="1" xfId="0" applyNumberFormat="1" applyFont="1" applyBorder="1" applyAlignment="1" applyProtection="1">
      <alignment horizontal="right" vertical="center"/>
      <protection locked="0"/>
    </xf>
    <xf numFmtId="0" fontId="14" fillId="3" borderId="1" xfId="0" applyFont="1" applyFill="1" applyBorder="1" applyAlignment="1" applyProtection="1">
      <alignment vertical="center"/>
      <protection locked="0"/>
    </xf>
    <xf numFmtId="0" fontId="14" fillId="9" borderId="1" xfId="0" applyFont="1" applyFill="1" applyBorder="1" applyAlignment="1" applyProtection="1">
      <alignment vertical="center"/>
      <protection locked="0"/>
    </xf>
    <xf numFmtId="0" fontId="15" fillId="10" borderId="1" xfId="0" applyFont="1" applyFill="1" applyBorder="1" applyAlignment="1" applyProtection="1">
      <alignment vertical="center"/>
      <protection locked="0"/>
    </xf>
    <xf numFmtId="0" fontId="2" fillId="0" borderId="1" xfId="0" applyFont="1" applyFill="1" applyBorder="1" applyProtection="1">
      <protection locked="0"/>
    </xf>
    <xf numFmtId="0" fontId="11" fillId="0" borderId="1" xfId="0" applyFont="1" applyFill="1" applyBorder="1" applyAlignment="1" applyProtection="1">
      <alignment horizontal="center" wrapText="1"/>
      <protection locked="0"/>
    </xf>
    <xf numFmtId="3" fontId="7" fillId="0" borderId="1" xfId="0" applyNumberFormat="1" applyFont="1" applyFill="1" applyBorder="1" applyAlignment="1" applyProtection="1">
      <alignment vertical="center"/>
      <protection locked="0"/>
    </xf>
    <xf numFmtId="4" fontId="7" fillId="3" borderId="1" xfId="0" applyNumberFormat="1" applyFont="1" applyFill="1" applyBorder="1" applyAlignment="1" applyProtection="1">
      <alignment vertical="center"/>
      <protection locked="0"/>
    </xf>
    <xf numFmtId="4" fontId="13" fillId="4" borderId="1" xfId="0" applyNumberFormat="1" applyFont="1" applyFill="1" applyBorder="1" applyAlignment="1" applyProtection="1">
      <alignment vertical="center"/>
      <protection locked="0"/>
    </xf>
    <xf numFmtId="4" fontId="7" fillId="0" borderId="1" xfId="0" applyNumberFormat="1" applyFont="1" applyFill="1" applyBorder="1" applyAlignment="1" applyProtection="1">
      <alignment vertical="center"/>
      <protection locked="0"/>
    </xf>
    <xf numFmtId="0" fontId="2" fillId="12" borderId="1" xfId="0" applyFont="1" applyFill="1" applyBorder="1" applyAlignment="1" applyProtection="1">
      <alignment horizontal="center" wrapText="1"/>
      <protection hidden="1"/>
    </xf>
    <xf numFmtId="0" fontId="11" fillId="12" borderId="1" xfId="0" applyFont="1" applyFill="1" applyBorder="1" applyAlignment="1" applyProtection="1">
      <alignment horizontal="center" wrapText="1"/>
      <protection hidden="1"/>
    </xf>
    <xf numFmtId="4" fontId="7" fillId="14" borderId="1" xfId="0" applyNumberFormat="1" applyFont="1" applyFill="1" applyBorder="1" applyAlignment="1">
      <alignment vertical="center"/>
    </xf>
    <xf numFmtId="0" fontId="7" fillId="14" borderId="1" xfId="3" applyFont="1" applyFill="1" applyBorder="1" applyAlignment="1">
      <alignment vertical="center"/>
    </xf>
    <xf numFmtId="0" fontId="7" fillId="14" borderId="1" xfId="0" applyFont="1" applyFill="1" applyBorder="1" applyAlignment="1">
      <alignment vertical="center"/>
    </xf>
    <xf numFmtId="164" fontId="7" fillId="14" borderId="1" xfId="0" applyNumberFormat="1" applyFont="1" applyFill="1" applyBorder="1" applyAlignment="1">
      <alignment vertical="center"/>
    </xf>
    <xf numFmtId="3" fontId="7" fillId="0" borderId="1" xfId="0" applyNumberFormat="1" applyFont="1" applyFill="1" applyBorder="1" applyAlignment="1" applyProtection="1">
      <alignment horizontal="right" vertical="center"/>
      <protection locked="0"/>
    </xf>
    <xf numFmtId="3" fontId="2" fillId="0" borderId="1" xfId="0" applyNumberFormat="1" applyFont="1" applyFill="1" applyBorder="1" applyAlignment="1" applyProtection="1">
      <alignment horizontal="right" wrapText="1"/>
      <protection locked="0"/>
    </xf>
    <xf numFmtId="0" fontId="2" fillId="0" borderId="1" xfId="0" applyFont="1" applyFill="1" applyBorder="1" applyAlignment="1" applyProtection="1">
      <alignment horizontal="right" wrapText="1"/>
      <protection locked="0"/>
    </xf>
    <xf numFmtId="0" fontId="2" fillId="3" borderId="1" xfId="0" applyFont="1" applyFill="1" applyBorder="1" applyAlignment="1" applyProtection="1">
      <alignment horizontal="right" wrapText="1"/>
      <protection locked="0"/>
    </xf>
    <xf numFmtId="0" fontId="2" fillId="0" borderId="1" xfId="0" applyFont="1" applyFill="1" applyBorder="1" applyAlignment="1" applyProtection="1">
      <alignment horizontal="right" vertical="center"/>
      <protection locked="0"/>
    </xf>
    <xf numFmtId="0" fontId="15" fillId="0" borderId="1" xfId="0" applyFont="1" applyFill="1" applyBorder="1" applyAlignment="1" applyProtection="1">
      <alignment horizontal="center" wrapText="1"/>
      <protection locked="0"/>
    </xf>
    <xf numFmtId="0" fontId="14" fillId="0" borderId="1" xfId="0" applyFont="1" applyFill="1" applyBorder="1" applyProtection="1">
      <protection locked="0"/>
    </xf>
    <xf numFmtId="0" fontId="14" fillId="0" borderId="1" xfId="0" applyFont="1" applyFill="1" applyBorder="1" applyAlignment="1" applyProtection="1">
      <alignment horizontal="right" vertical="center"/>
      <protection locked="0"/>
    </xf>
    <xf numFmtId="3" fontId="14" fillId="0" borderId="1" xfId="0" applyNumberFormat="1" applyFont="1" applyFill="1" applyBorder="1" applyAlignment="1" applyProtection="1">
      <alignment horizontal="right" wrapText="1"/>
      <protection locked="0"/>
    </xf>
    <xf numFmtId="0" fontId="14" fillId="3" borderId="1" xfId="0" applyFont="1" applyFill="1" applyBorder="1" applyAlignment="1" applyProtection="1">
      <alignment horizontal="right" wrapText="1"/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4" fontId="2" fillId="0" borderId="1" xfId="0" applyNumberFormat="1" applyFont="1" applyFill="1" applyBorder="1" applyAlignment="1" applyProtection="1">
      <alignment horizontal="right" wrapText="1"/>
      <protection locked="0"/>
    </xf>
    <xf numFmtId="0" fontId="2" fillId="8" borderId="1" xfId="0" applyFont="1" applyFill="1" applyBorder="1" applyAlignment="1" applyProtection="1">
      <alignment horizontal="right" wrapText="1"/>
      <protection locked="0"/>
    </xf>
    <xf numFmtId="0" fontId="11" fillId="8" borderId="1" xfId="0" applyFont="1" applyFill="1" applyBorder="1" applyAlignment="1" applyProtection="1">
      <alignment horizontal="center" wrapText="1"/>
      <protection locked="0"/>
    </xf>
    <xf numFmtId="0" fontId="15" fillId="8" borderId="1" xfId="0" applyFont="1" applyFill="1" applyBorder="1" applyAlignment="1" applyProtection="1">
      <alignment horizontal="center" wrapText="1"/>
      <protection locked="0"/>
    </xf>
    <xf numFmtId="3" fontId="7" fillId="0" borderId="1" xfId="0" applyNumberFormat="1" applyFont="1" applyBorder="1" applyAlignment="1" applyProtection="1">
      <alignment horizontal="right" vertical="center" wrapText="1"/>
      <protection locked="0"/>
    </xf>
    <xf numFmtId="0" fontId="2" fillId="0" borderId="1" xfId="0" applyFont="1" applyBorder="1" applyAlignment="1" applyProtection="1">
      <alignment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3" fontId="7" fillId="4" borderId="1" xfId="0" applyNumberFormat="1" applyFont="1" applyFill="1" applyBorder="1" applyAlignment="1" applyProtection="1">
      <alignment horizontal="right" vertical="center"/>
      <protection locked="0"/>
    </xf>
    <xf numFmtId="3" fontId="7" fillId="3" borderId="1" xfId="0" applyNumberFormat="1" applyFont="1" applyFill="1" applyBorder="1" applyAlignment="1" applyProtection="1">
      <alignment horizontal="right" vertical="center"/>
      <protection locked="0"/>
    </xf>
    <xf numFmtId="0" fontId="2" fillId="0" borderId="1" xfId="0" applyFont="1" applyBorder="1" applyAlignment="1" applyProtection="1">
      <alignment horizontal="center" wrapText="1"/>
      <protection locked="0"/>
    </xf>
    <xf numFmtId="0" fontId="2" fillId="0" borderId="1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1" xfId="0" applyFont="1" applyBorder="1" applyAlignment="1" applyProtection="1">
      <alignment horizontal="center" vertical="center"/>
      <protection locked="0"/>
    </xf>
    <xf numFmtId="0" fontId="11" fillId="14" borderId="1" xfId="0" applyFont="1" applyFill="1" applyBorder="1" applyAlignment="1" applyProtection="1">
      <alignment horizontal="center" wrapText="1"/>
      <protection hidden="1"/>
    </xf>
    <xf numFmtId="0" fontId="11" fillId="14" borderId="1" xfId="0" applyFont="1" applyFill="1" applyBorder="1" applyAlignment="1">
      <alignment horizontal="center" wrapText="1"/>
    </xf>
    <xf numFmtId="166" fontId="7" fillId="3" borderId="1" xfId="1" applyNumberFormat="1" applyFont="1" applyFill="1" applyBorder="1" applyAlignment="1" applyProtection="1">
      <alignment vertical="center"/>
      <protection locked="0"/>
    </xf>
    <xf numFmtId="0" fontId="5" fillId="0" borderId="1" xfId="0" applyFont="1" applyFill="1" applyBorder="1" applyProtection="1">
      <protection hidden="1"/>
    </xf>
    <xf numFmtId="4" fontId="2" fillId="0" borderId="1" xfId="0" applyNumberFormat="1" applyFont="1" applyBorder="1" applyProtection="1">
      <protection hidden="1"/>
    </xf>
    <xf numFmtId="0" fontId="9" fillId="0" borderId="1" xfId="0" applyFont="1" applyFill="1" applyBorder="1" applyAlignment="1">
      <alignment horizontal="left"/>
    </xf>
    <xf numFmtId="0" fontId="16" fillId="0" borderId="1" xfId="0" applyFont="1" applyBorder="1" applyAlignment="1" applyProtection="1">
      <alignment vertical="center"/>
      <protection hidden="1"/>
    </xf>
    <xf numFmtId="0" fontId="16" fillId="0" borderId="1" xfId="0" applyFont="1" applyBorder="1" applyAlignment="1" applyProtection="1">
      <alignment horizontal="center" vertical="center"/>
      <protection hidden="1"/>
    </xf>
    <xf numFmtId="0" fontId="20" fillId="2" borderId="1" xfId="3" applyFont="1" applyFill="1" applyBorder="1" applyAlignment="1" applyProtection="1">
      <alignment horizontal="left" vertical="center"/>
      <protection locked="0"/>
    </xf>
    <xf numFmtId="0" fontId="11" fillId="0" borderId="6" xfId="0" applyFont="1" applyFill="1" applyBorder="1" applyAlignment="1" applyProtection="1">
      <protection hidden="1"/>
    </xf>
    <xf numFmtId="3" fontId="2" fillId="0" borderId="1" xfId="0" applyNumberFormat="1" applyFont="1" applyBorder="1" applyProtection="1">
      <protection locked="0"/>
    </xf>
    <xf numFmtId="14" fontId="9" fillId="0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 applyProtection="1">
      <alignment horizontal="right"/>
      <protection locked="0"/>
    </xf>
    <xf numFmtId="0" fontId="2" fillId="3" borderId="1" xfId="0" applyFont="1" applyFill="1" applyBorder="1" applyProtection="1">
      <protection locked="0"/>
    </xf>
    <xf numFmtId="0" fontId="11" fillId="3" borderId="1" xfId="0" applyFont="1" applyFill="1" applyBorder="1" applyAlignment="1" applyProtection="1">
      <alignment horizontal="right"/>
      <protection locked="0"/>
    </xf>
    <xf numFmtId="3" fontId="2" fillId="3" borderId="1" xfId="0" applyNumberFormat="1" applyFont="1" applyFill="1" applyBorder="1" applyProtection="1">
      <protection locked="0"/>
    </xf>
    <xf numFmtId="4" fontId="13" fillId="0" borderId="1" xfId="0" applyNumberFormat="1" applyFont="1" applyFill="1" applyBorder="1" applyAlignment="1" applyProtection="1">
      <alignment vertical="center"/>
      <protection locked="0"/>
    </xf>
    <xf numFmtId="0" fontId="11" fillId="7" borderId="1" xfId="0" applyFont="1" applyFill="1" applyBorder="1" applyAlignment="1" applyProtection="1">
      <alignment horizontal="left" wrapText="1"/>
      <protection locked="0"/>
    </xf>
    <xf numFmtId="3" fontId="13" fillId="4" borderId="1" xfId="0" applyNumberFormat="1" applyFont="1" applyFill="1" applyBorder="1" applyAlignment="1" applyProtection="1">
      <alignment vertical="center"/>
      <protection locked="0"/>
    </xf>
    <xf numFmtId="0" fontId="2" fillId="15" borderId="1" xfId="0" applyFont="1" applyFill="1" applyBorder="1" applyProtection="1">
      <protection locked="0"/>
    </xf>
    <xf numFmtId="3" fontId="7" fillId="13" borderId="1" xfId="0" applyNumberFormat="1" applyFont="1" applyFill="1" applyBorder="1" applyAlignment="1" applyProtection="1">
      <alignment vertical="center"/>
      <protection locked="0"/>
    </xf>
    <xf numFmtId="3" fontId="13" fillId="13" borderId="1" xfId="0" applyNumberFormat="1" applyFont="1" applyFill="1" applyBorder="1" applyAlignment="1" applyProtection="1">
      <alignment vertical="center"/>
      <protection locked="0"/>
    </xf>
    <xf numFmtId="4" fontId="2" fillId="15" borderId="0" xfId="0" applyNumberFormat="1" applyFont="1" applyFill="1"/>
    <xf numFmtId="2" fontId="2" fillId="3" borderId="1" xfId="0" applyNumberFormat="1" applyFont="1" applyFill="1" applyBorder="1" applyProtection="1">
      <protection locked="0"/>
    </xf>
    <xf numFmtId="3" fontId="13" fillId="4" borderId="1" xfId="0" applyNumberFormat="1" applyFont="1" applyFill="1" applyBorder="1" applyAlignment="1" applyProtection="1">
      <alignment vertical="center"/>
    </xf>
    <xf numFmtId="0" fontId="11" fillId="12" borderId="5" xfId="0" applyFont="1" applyFill="1" applyBorder="1" applyAlignment="1" applyProtection="1">
      <alignment horizontal="left"/>
      <protection hidden="1"/>
    </xf>
    <xf numFmtId="0" fontId="11" fillId="12" borderId="6" xfId="0" applyFont="1" applyFill="1" applyBorder="1" applyAlignment="1" applyProtection="1">
      <alignment horizontal="left"/>
      <protection hidden="1"/>
    </xf>
    <xf numFmtId="0" fontId="11" fillId="12" borderId="3" xfId="0" applyFont="1" applyFill="1" applyBorder="1" applyAlignment="1" applyProtection="1">
      <alignment horizontal="center"/>
      <protection hidden="1"/>
    </xf>
    <xf numFmtId="0" fontId="11" fillId="12" borderId="4" xfId="0" applyFont="1" applyFill="1" applyBorder="1" applyAlignment="1" applyProtection="1">
      <alignment horizontal="center"/>
      <protection hidden="1"/>
    </xf>
    <xf numFmtId="0" fontId="11" fillId="12" borderId="5" xfId="0" applyFont="1" applyFill="1" applyBorder="1" applyAlignment="1" applyProtection="1">
      <alignment horizontal="center" wrapText="1"/>
      <protection hidden="1"/>
    </xf>
    <xf numFmtId="0" fontId="11" fillId="12" borderId="6" xfId="0" applyFont="1" applyFill="1" applyBorder="1" applyAlignment="1" applyProtection="1">
      <alignment horizontal="center" wrapText="1"/>
      <protection hidden="1"/>
    </xf>
    <xf numFmtId="0" fontId="12" fillId="8" borderId="3" xfId="0" applyFont="1" applyFill="1" applyBorder="1" applyAlignment="1" applyProtection="1">
      <alignment horizontal="left" vertical="center"/>
      <protection locked="0"/>
    </xf>
    <xf numFmtId="0" fontId="12" fillId="8" borderId="7" xfId="0" applyFont="1" applyFill="1" applyBorder="1" applyAlignment="1" applyProtection="1">
      <alignment horizontal="left" vertical="center"/>
      <protection locked="0"/>
    </xf>
    <xf numFmtId="0" fontId="12" fillId="8" borderId="4" xfId="0" applyFont="1" applyFill="1" applyBorder="1" applyAlignment="1" applyProtection="1">
      <alignment horizontal="left" vertical="center"/>
      <protection locked="0"/>
    </xf>
    <xf numFmtId="0" fontId="12" fillId="16" borderId="3" xfId="0" applyFont="1" applyFill="1" applyBorder="1" applyAlignment="1" applyProtection="1">
      <alignment horizontal="left" vertical="center"/>
      <protection locked="0"/>
    </xf>
    <xf numFmtId="0" fontId="12" fillId="16" borderId="7" xfId="0" applyFont="1" applyFill="1" applyBorder="1" applyAlignment="1" applyProtection="1">
      <alignment horizontal="left" vertical="center"/>
      <protection locked="0"/>
    </xf>
    <xf numFmtId="0" fontId="12" fillId="16" borderId="4" xfId="0" applyFont="1" applyFill="1" applyBorder="1" applyAlignment="1" applyProtection="1">
      <alignment horizontal="left" vertical="center"/>
      <protection locked="0"/>
    </xf>
  </cellXfs>
  <cellStyles count="6">
    <cellStyle name="Hipervínculo" xfId="4" builtinId="8"/>
    <cellStyle name="Normal" xfId="0" builtinId="0"/>
    <cellStyle name="Normal 2" xfId="2"/>
    <cellStyle name="Normal 2 2" xfId="3"/>
    <cellStyle name="Normal 3" xfId="5"/>
    <cellStyle name="Porcentual" xfId="1" builtinId="5"/>
  </cellStyles>
  <dxfs count="45"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2D05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colors>
    <mruColors>
      <color rgb="FF8DB4E3"/>
      <color rgb="FF93CDDD"/>
      <color rgb="FFDBEEF3"/>
      <color rgb="FF31849B"/>
      <color rgb="FFDBE5F1"/>
      <color rgb="FFB7DEE8"/>
      <color rgb="FF007EEA"/>
      <color rgb="FFD9D9D9"/>
      <color rgb="FFA6A6A6"/>
      <color rgb="FF4BACC6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275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Activos'!$C$76:$AD$76</c:f>
              <c:numCache>
                <c:formatCode>#,##0</c:formatCode>
                <c:ptCount val="28"/>
                <c:pt idx="0">
                  <c:v>17030.78754639559</c:v>
                </c:pt>
                <c:pt idx="1">
                  <c:v>16141.526976391095</c:v>
                </c:pt>
                <c:pt idx="2">
                  <c:v>13713.611053935078</c:v>
                </c:pt>
                <c:pt idx="3">
                  <c:v>10904.72434880185</c:v>
                </c:pt>
                <c:pt idx="4">
                  <c:v>10278.962952142554</c:v>
                </c:pt>
                <c:pt idx="5">
                  <c:v>9412.5895874693742</c:v>
                </c:pt>
                <c:pt idx="6">
                  <c:v>9330.2687568749589</c:v>
                </c:pt>
                <c:pt idx="7">
                  <c:v>8341.9255413095016</c:v>
                </c:pt>
                <c:pt idx="8">
                  <c:v>7991.6072958096247</c:v>
                </c:pt>
                <c:pt idx="9">
                  <c:v>5575.5797096637834</c:v>
                </c:pt>
                <c:pt idx="10">
                  <c:v>4442.375055608305</c:v>
                </c:pt>
                <c:pt idx="11">
                  <c:v>2918.6831510708889</c:v>
                </c:pt>
                <c:pt idx="12">
                  <c:v>1987.2647796361834</c:v>
                </c:pt>
                <c:pt idx="13">
                  <c:v>1723.2278712144855</c:v>
                </c:pt>
                <c:pt idx="14">
                  <c:v>1687.1356134398359</c:v>
                </c:pt>
                <c:pt idx="15">
                  <c:v>953.35989252380932</c:v>
                </c:pt>
                <c:pt idx="16">
                  <c:v>811.87213520398575</c:v>
                </c:pt>
                <c:pt idx="17">
                  <c:v>703.64409799455984</c:v>
                </c:pt>
                <c:pt idx="18">
                  <c:v>630.09413019757835</c:v>
                </c:pt>
                <c:pt idx="19">
                  <c:v>608.76085883568942</c:v>
                </c:pt>
                <c:pt idx="20">
                  <c:v>557.43119509717349</c:v>
                </c:pt>
                <c:pt idx="21">
                  <c:v>417.50224093169641</c:v>
                </c:pt>
                <c:pt idx="22">
                  <c:v>334.46245305109767</c:v>
                </c:pt>
                <c:pt idx="23">
                  <c:v>301.10982003935186</c:v>
                </c:pt>
                <c:pt idx="24">
                  <c:v>195.58621666544937</c:v>
                </c:pt>
                <c:pt idx="25">
                  <c:v>171.99696339922227</c:v>
                </c:pt>
                <c:pt idx="26">
                  <c:v>153.02104151865453</c:v>
                </c:pt>
                <c:pt idx="27">
                  <c:v>143.88645060765216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Activos'!$C$79:$AD$79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6723840"/>
        <c:axId val="136729728"/>
      </c:barChart>
      <c:catAx>
        <c:axId val="13672384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6729728"/>
        <c:crosses val="autoZero"/>
        <c:auto val="1"/>
        <c:lblAlgn val="ctr"/>
        <c:lblOffset val="100"/>
      </c:catAx>
      <c:valAx>
        <c:axId val="136729728"/>
        <c:scaling>
          <c:orientation val="minMax"/>
        </c:scaling>
        <c:axPos val="l"/>
        <c:title>
          <c:tx>
            <c:strRef>
              <c:f>'Gen. Activos'!$G$94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58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672384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33" l="0.70000000000000062" r="0.70000000000000062" t="0.7500000000000053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0.10294696969696968"/>
          <c:w val="0.92005944444444465"/>
          <c:h val="0.58430934343434349"/>
        </c:manualLayout>
      </c:layout>
      <c:barChart>
        <c:barDir val="col"/>
        <c:grouping val="percentStacked"/>
        <c:ser>
          <c:idx val="0"/>
          <c:order val="0"/>
          <c:tx>
            <c:strRef>
              <c:f>'Gen. Activos'!$B$88</c:f>
              <c:strCache>
                <c:ptCount val="1"/>
                <c:pt idx="0">
                  <c:v>Inversiones Financieras </c:v>
                </c:pt>
              </c:strCache>
            </c:strRef>
          </c:tx>
          <c:spPr>
            <a:solidFill>
              <a:srgbClr val="31849B"/>
            </a:solidFill>
            <a:ln>
              <a:solidFill>
                <a:schemeClr val="bg1"/>
              </a:solidFill>
            </a:ln>
          </c:spPr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Activos'!$C$88:$AD$88</c:f>
              <c:numCache>
                <c:formatCode>0.0%</c:formatCode>
                <c:ptCount val="28"/>
                <c:pt idx="0">
                  <c:v>0.23897895961940321</c:v>
                </c:pt>
                <c:pt idx="1">
                  <c:v>0.12292095716596785</c:v>
                </c:pt>
                <c:pt idx="2">
                  <c:v>0.17689622009270331</c:v>
                </c:pt>
                <c:pt idx="3">
                  <c:v>0.20161964172698887</c:v>
                </c:pt>
                <c:pt idx="4">
                  <c:v>0.39013363729850864</c:v>
                </c:pt>
                <c:pt idx="5">
                  <c:v>0.85560367625923295</c:v>
                </c:pt>
                <c:pt idx="6">
                  <c:v>0.24511300776075334</c:v>
                </c:pt>
                <c:pt idx="7">
                  <c:v>0.24638911152193355</c:v>
                </c:pt>
                <c:pt idx="8">
                  <c:v>0.24738980208132544</c:v>
                </c:pt>
                <c:pt idx="9">
                  <c:v>0.48331250367185308</c:v>
                </c:pt>
                <c:pt idx="10">
                  <c:v>0.14164991088844542</c:v>
                </c:pt>
                <c:pt idx="11">
                  <c:v>0.43181422102851458</c:v>
                </c:pt>
                <c:pt idx="12">
                  <c:v>0.5280378857068091</c:v>
                </c:pt>
                <c:pt idx="13">
                  <c:v>0.42419308099993097</c:v>
                </c:pt>
                <c:pt idx="14">
                  <c:v>0.17459432733210867</c:v>
                </c:pt>
                <c:pt idx="15">
                  <c:v>0.46925685230079522</c:v>
                </c:pt>
                <c:pt idx="16">
                  <c:v>0.51861507992674793</c:v>
                </c:pt>
                <c:pt idx="17">
                  <c:v>0.2860429745511136</c:v>
                </c:pt>
                <c:pt idx="18">
                  <c:v>0.42713661355434773</c:v>
                </c:pt>
                <c:pt idx="19">
                  <c:v>0.30168426255878278</c:v>
                </c:pt>
                <c:pt idx="20">
                  <c:v>0.88218095894244375</c:v>
                </c:pt>
                <c:pt idx="21">
                  <c:v>0.51133101225278621</c:v>
                </c:pt>
                <c:pt idx="22">
                  <c:v>0.50518935109685759</c:v>
                </c:pt>
                <c:pt idx="23">
                  <c:v>0.33870625120270287</c:v>
                </c:pt>
                <c:pt idx="24">
                  <c:v>0.63769520773801414</c:v>
                </c:pt>
                <c:pt idx="25">
                  <c:v>0.80418273457429401</c:v>
                </c:pt>
                <c:pt idx="26">
                  <c:v>0.68592521752110125</c:v>
                </c:pt>
                <c:pt idx="27">
                  <c:v>0.97994429243579373</c:v>
                </c:pt>
              </c:numCache>
            </c:numRef>
          </c:val>
        </c:ser>
        <c:ser>
          <c:idx val="1"/>
          <c:order val="1"/>
          <c:tx>
            <c:strRef>
              <c:f>'Gen. Activos'!$B$89</c:f>
              <c:strCache>
                <c:ptCount val="1"/>
                <c:pt idx="0">
                  <c:v>Inversiones Inmobiliarias </c:v>
                </c:pt>
              </c:strCache>
            </c:strRef>
          </c:tx>
          <c:spPr>
            <a:solidFill>
              <a:srgbClr val="B7DEE8"/>
            </a:solidFill>
            <a:ln>
              <a:solidFill>
                <a:schemeClr val="bg1"/>
              </a:solidFill>
            </a:ln>
          </c:spPr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Activos'!$C$89:$AD$89</c:f>
              <c:numCache>
                <c:formatCode>0.0%</c:formatCode>
                <c:ptCount val="28"/>
                <c:pt idx="0">
                  <c:v>1.5949821181195496E-2</c:v>
                </c:pt>
                <c:pt idx="1">
                  <c:v>4.500410818151823E-3</c:v>
                </c:pt>
                <c:pt idx="2">
                  <c:v>1.1688447521611451E-2</c:v>
                </c:pt>
                <c:pt idx="3">
                  <c:v>3.4584366150886168E-3</c:v>
                </c:pt>
                <c:pt idx="4">
                  <c:v>1.2283211236725234E-2</c:v>
                </c:pt>
                <c:pt idx="5">
                  <c:v>2.9250821817476711E-2</c:v>
                </c:pt>
                <c:pt idx="6">
                  <c:v>2.4604649513991252E-2</c:v>
                </c:pt>
                <c:pt idx="7">
                  <c:v>1.2913208315011112E-2</c:v>
                </c:pt>
                <c:pt idx="8">
                  <c:v>3.3627774195906915E-2</c:v>
                </c:pt>
                <c:pt idx="9">
                  <c:v>8.1912888561443402E-4</c:v>
                </c:pt>
                <c:pt idx="10">
                  <c:v>2.010503067735055E-2</c:v>
                </c:pt>
                <c:pt idx="11">
                  <c:v>7.1341325725929536E-3</c:v>
                </c:pt>
                <c:pt idx="12">
                  <c:v>7.5312804060765001E-2</c:v>
                </c:pt>
                <c:pt idx="13">
                  <c:v>1.7807126194983054E-2</c:v>
                </c:pt>
                <c:pt idx="14">
                  <c:v>1.7259252563974575E-2</c:v>
                </c:pt>
                <c:pt idx="15">
                  <c:v>2.5528614153583341E-3</c:v>
                </c:pt>
                <c:pt idx="16">
                  <c:v>5.4426018497093177E-3</c:v>
                </c:pt>
                <c:pt idx="17">
                  <c:v>2.0935377756209892E-3</c:v>
                </c:pt>
                <c:pt idx="18">
                  <c:v>1.5712542663986228E-3</c:v>
                </c:pt>
                <c:pt idx="19">
                  <c:v>9.9741524242745721E-4</c:v>
                </c:pt>
                <c:pt idx="20">
                  <c:v>4.318906537908971E-2</c:v>
                </c:pt>
                <c:pt idx="21">
                  <c:v>9.1742691278687218E-4</c:v>
                </c:pt>
                <c:pt idx="22">
                  <c:v>1.1403999386965716E-2</c:v>
                </c:pt>
                <c:pt idx="23">
                  <c:v>6.0563446331412786E-2</c:v>
                </c:pt>
                <c:pt idx="24">
                  <c:v>2.1120299251012448E-3</c:v>
                </c:pt>
                <c:pt idx="25">
                  <c:v>1.0528640166028755E-3</c:v>
                </c:pt>
                <c:pt idx="26">
                  <c:v>0</c:v>
                </c:pt>
                <c:pt idx="27">
                  <c:v>1.5954242764138701E-2</c:v>
                </c:pt>
              </c:numCache>
            </c:numRef>
          </c:val>
        </c:ser>
        <c:ser>
          <c:idx val="2"/>
          <c:order val="2"/>
          <c:tx>
            <c:strRef>
              <c:f>'Gen. Activos'!$B$90</c:f>
              <c:strCache>
                <c:ptCount val="1"/>
                <c:pt idx="0">
                  <c:v>Activos No Corrientes Mantenidos para la Venta 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Activos'!$C$90:$AD$90</c:f>
              <c:numCache>
                <c:formatCode>0.0%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3"/>
          <c:order val="3"/>
          <c:tx>
            <c:strRef>
              <c:f>'Gen. Activos'!$B$91</c:f>
              <c:strCache>
                <c:ptCount val="1"/>
                <c:pt idx="0">
                  <c:v>Cuentas de Seguros 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Activos'!$C$91:$AD$91</c:f>
              <c:numCache>
                <c:formatCode>0.0%</c:formatCode>
                <c:ptCount val="28"/>
                <c:pt idx="0">
                  <c:v>0.70481478052644719</c:v>
                </c:pt>
                <c:pt idx="1">
                  <c:v>0.85466698363193527</c:v>
                </c:pt>
                <c:pt idx="2">
                  <c:v>0.77946204222552695</c:v>
                </c:pt>
                <c:pt idx="3">
                  <c:v>0.78333212021783405</c:v>
                </c:pt>
                <c:pt idx="4">
                  <c:v>0.56581699372806549</c:v>
                </c:pt>
                <c:pt idx="5">
                  <c:v>5.0810236416070964E-2</c:v>
                </c:pt>
                <c:pt idx="6">
                  <c:v>0.71202970664734144</c:v>
                </c:pt>
                <c:pt idx="7">
                  <c:v>0.72293722774391256</c:v>
                </c:pt>
                <c:pt idx="8">
                  <c:v>0.67429549769910946</c:v>
                </c:pt>
                <c:pt idx="9">
                  <c:v>0.50970617236511795</c:v>
                </c:pt>
                <c:pt idx="10">
                  <c:v>0.76749081988220225</c:v>
                </c:pt>
                <c:pt idx="11">
                  <c:v>0.53413425907382439</c:v>
                </c:pt>
                <c:pt idx="12">
                  <c:v>0.35435158301933345</c:v>
                </c:pt>
                <c:pt idx="13">
                  <c:v>0.51003589126577364</c:v>
                </c:pt>
                <c:pt idx="14">
                  <c:v>0.76841400041165797</c:v>
                </c:pt>
                <c:pt idx="15">
                  <c:v>0.47765684448183882</c:v>
                </c:pt>
                <c:pt idx="16">
                  <c:v>0.42528527819899453</c:v>
                </c:pt>
                <c:pt idx="17">
                  <c:v>0.68319638219762535</c:v>
                </c:pt>
                <c:pt idx="18">
                  <c:v>0.45894604709350978</c:v>
                </c:pt>
                <c:pt idx="19">
                  <c:v>0.61616128270639614</c:v>
                </c:pt>
                <c:pt idx="20">
                  <c:v>7.0753443432979526E-2</c:v>
                </c:pt>
                <c:pt idx="21">
                  <c:v>0.45690616884514479</c:v>
                </c:pt>
                <c:pt idx="22">
                  <c:v>0.42649729521121227</c:v>
                </c:pt>
                <c:pt idx="23">
                  <c:v>0.55166649589327987</c:v>
                </c:pt>
                <c:pt idx="24">
                  <c:v>0.34274452540207107</c:v>
                </c:pt>
                <c:pt idx="25">
                  <c:v>6.3918188013563967E-3</c:v>
                </c:pt>
                <c:pt idx="26">
                  <c:v>0.30343752476925895</c:v>
                </c:pt>
                <c:pt idx="27">
                  <c:v>3.7984387853609823E-3</c:v>
                </c:pt>
              </c:numCache>
            </c:numRef>
          </c:val>
        </c:ser>
        <c:ser>
          <c:idx val="4"/>
          <c:order val="4"/>
          <c:tx>
            <c:strRef>
              <c:f>'Gen. Activos'!$B$92</c:f>
              <c:strCache>
                <c:ptCount val="1"/>
                <c:pt idx="0">
                  <c:v>Otros Activos 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'Gen. Activos'!$C$77:$AD$77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Activos'!$C$92:$AD$92</c:f>
              <c:numCache>
                <c:formatCode>0.0%</c:formatCode>
                <c:ptCount val="28"/>
                <c:pt idx="0">
                  <c:v>4.0256438672954087E-2</c:v>
                </c:pt>
                <c:pt idx="1">
                  <c:v>1.7911648383945111E-2</c:v>
                </c:pt>
                <c:pt idx="2">
                  <c:v>3.1953290160158326E-2</c:v>
                </c:pt>
                <c:pt idx="3">
                  <c:v>1.1589801440088456E-2</c:v>
                </c:pt>
                <c:pt idx="4">
                  <c:v>3.1766157736700606E-2</c:v>
                </c:pt>
                <c:pt idx="5">
                  <c:v>6.4335265507219366E-2</c:v>
                </c:pt>
                <c:pt idx="6">
                  <c:v>1.8252636077913973E-2</c:v>
                </c:pt>
                <c:pt idx="7">
                  <c:v>1.7760452419142682E-2</c:v>
                </c:pt>
                <c:pt idx="8">
                  <c:v>4.468692602365807E-2</c:v>
                </c:pt>
                <c:pt idx="9">
                  <c:v>6.1621950774145709E-3</c:v>
                </c:pt>
                <c:pt idx="10">
                  <c:v>7.075423855200183E-2</c:v>
                </c:pt>
                <c:pt idx="11">
                  <c:v>2.6917387325067987E-2</c:v>
                </c:pt>
                <c:pt idx="12">
                  <c:v>4.2297727213092377E-2</c:v>
                </c:pt>
                <c:pt idx="13">
                  <c:v>4.7963901539312306E-2</c:v>
                </c:pt>
                <c:pt idx="14">
                  <c:v>3.973239345529412E-2</c:v>
                </c:pt>
                <c:pt idx="15">
                  <c:v>5.0533441802007584E-2</c:v>
                </c:pt>
                <c:pt idx="16">
                  <c:v>5.0657040024548218E-2</c:v>
                </c:pt>
                <c:pt idx="17">
                  <c:v>2.8667105475640223E-2</c:v>
                </c:pt>
                <c:pt idx="18">
                  <c:v>0.11234608508574385</c:v>
                </c:pt>
                <c:pt idx="19">
                  <c:v>8.1157039492393668E-2</c:v>
                </c:pt>
                <c:pt idx="20">
                  <c:v>3.876532245487081E-3</c:v>
                </c:pt>
                <c:pt idx="21">
                  <c:v>3.0845391989282229E-2</c:v>
                </c:pt>
                <c:pt idx="22">
                  <c:v>5.6909354304964445E-2</c:v>
                </c:pt>
                <c:pt idx="23">
                  <c:v>4.906380657260459E-2</c:v>
                </c:pt>
                <c:pt idx="24">
                  <c:v>1.7448236934813597E-2</c:v>
                </c:pt>
                <c:pt idx="25">
                  <c:v>0.18837258260774678</c:v>
                </c:pt>
                <c:pt idx="26">
                  <c:v>1.0637257709639776E-2</c:v>
                </c:pt>
                <c:pt idx="27">
                  <c:v>3.0271837408238491E-4</c:v>
                </c:pt>
              </c:numCache>
            </c:numRef>
          </c:val>
        </c:ser>
        <c:gapWidth val="0"/>
        <c:overlap val="100"/>
        <c:axId val="136676096"/>
        <c:axId val="136677632"/>
      </c:barChart>
      <c:catAx>
        <c:axId val="136676096"/>
        <c:scaling>
          <c:orientation val="minMax"/>
        </c:scaling>
        <c:axPos val="b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6677632"/>
        <c:crosses val="autoZero"/>
        <c:auto val="1"/>
        <c:lblAlgn val="ctr"/>
        <c:lblOffset val="100"/>
      </c:catAx>
      <c:valAx>
        <c:axId val="136677632"/>
        <c:scaling>
          <c:orientation val="minMax"/>
          <c:max val="1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667609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  <c:legend>
      <c:legendPos val="t"/>
    </c:legend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" sourceLinked="0"/>
            <c:showVal val="1"/>
          </c:dLbls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Pasivos'!$C$65:$AD$65</c:f>
              <c:numCache>
                <c:formatCode>#,##0</c:formatCode>
                <c:ptCount val="28"/>
                <c:pt idx="0">
                  <c:v>17030.78754639559</c:v>
                </c:pt>
                <c:pt idx="1">
                  <c:v>16141.526976391095</c:v>
                </c:pt>
                <c:pt idx="2">
                  <c:v>13713.611053935078</c:v>
                </c:pt>
                <c:pt idx="3">
                  <c:v>10904.72434880185</c:v>
                </c:pt>
                <c:pt idx="4">
                  <c:v>10278.962952142554</c:v>
                </c:pt>
                <c:pt idx="5">
                  <c:v>9412.5895874693742</c:v>
                </c:pt>
                <c:pt idx="6">
                  <c:v>9330.2687568749589</c:v>
                </c:pt>
                <c:pt idx="7">
                  <c:v>8341.9255413095016</c:v>
                </c:pt>
                <c:pt idx="8">
                  <c:v>7991.6072958096247</c:v>
                </c:pt>
                <c:pt idx="9">
                  <c:v>5575.5797096637834</c:v>
                </c:pt>
                <c:pt idx="10">
                  <c:v>4442.375055608305</c:v>
                </c:pt>
                <c:pt idx="11">
                  <c:v>2918.6831510708889</c:v>
                </c:pt>
                <c:pt idx="12">
                  <c:v>1987.2647796361834</c:v>
                </c:pt>
                <c:pt idx="13">
                  <c:v>1723.2278712144855</c:v>
                </c:pt>
                <c:pt idx="14">
                  <c:v>1687.1356134398359</c:v>
                </c:pt>
                <c:pt idx="15">
                  <c:v>953.35989252380932</c:v>
                </c:pt>
                <c:pt idx="16">
                  <c:v>811.87213520398575</c:v>
                </c:pt>
                <c:pt idx="17">
                  <c:v>703.64409799455984</c:v>
                </c:pt>
                <c:pt idx="18">
                  <c:v>630.09413019757835</c:v>
                </c:pt>
                <c:pt idx="19">
                  <c:v>608.76085883568942</c:v>
                </c:pt>
                <c:pt idx="20">
                  <c:v>557.43119509717349</c:v>
                </c:pt>
                <c:pt idx="21">
                  <c:v>417.50224093169641</c:v>
                </c:pt>
                <c:pt idx="22">
                  <c:v>334.46245305109767</c:v>
                </c:pt>
                <c:pt idx="23">
                  <c:v>301.10982003935186</c:v>
                </c:pt>
                <c:pt idx="24">
                  <c:v>195.58621666544937</c:v>
                </c:pt>
                <c:pt idx="25">
                  <c:v>171.99696339922227</c:v>
                </c:pt>
                <c:pt idx="26">
                  <c:v>153.02104151865453</c:v>
                </c:pt>
                <c:pt idx="27">
                  <c:v>143.88645060765216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Pasivos'!$C$68:$AD$68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7177728"/>
        <c:axId val="137191808"/>
      </c:barChart>
      <c:catAx>
        <c:axId val="13717772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7191808"/>
        <c:crosses val="autoZero"/>
        <c:auto val="1"/>
        <c:lblAlgn val="ctr"/>
        <c:lblOffset val="100"/>
      </c:catAx>
      <c:valAx>
        <c:axId val="137191808"/>
        <c:scaling>
          <c:orientation val="minMax"/>
        </c:scaling>
        <c:axPos val="l"/>
        <c:title>
          <c:tx>
            <c:strRef>
              <c:f>'Gen. Pasivos'!$G$83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84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717772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0.10294696969696968"/>
          <c:w val="0.92005944444444465"/>
          <c:h val="0.58430934343434349"/>
        </c:manualLayout>
      </c:layout>
      <c:barChart>
        <c:barDir val="col"/>
        <c:grouping val="percentStacked"/>
        <c:ser>
          <c:idx val="4"/>
          <c:order val="0"/>
          <c:tx>
            <c:strRef>
              <c:f>'Gen. Pasivos'!$B$81</c:f>
              <c:strCache>
                <c:ptCount val="1"/>
                <c:pt idx="0">
                  <c:v>Patrimonio </c:v>
                </c:pt>
              </c:strCache>
            </c:strRef>
          </c:tx>
          <c:spPr>
            <a:solidFill>
              <a:srgbClr val="31849B"/>
            </a:solidFill>
            <a:ln>
              <a:solidFill>
                <a:schemeClr val="bg1"/>
              </a:solidFill>
            </a:ln>
          </c:spPr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Pasivos'!$C$81:$AD$81</c:f>
              <c:numCache>
                <c:formatCode>0.0%</c:formatCode>
                <c:ptCount val="28"/>
                <c:pt idx="0">
                  <c:v>0.16125671643472336</c:v>
                </c:pt>
                <c:pt idx="1">
                  <c:v>7.7825833950783865E-2</c:v>
                </c:pt>
                <c:pt idx="2">
                  <c:v>9.9644591452246148E-2</c:v>
                </c:pt>
                <c:pt idx="3">
                  <c:v>0.11829659765084739</c:v>
                </c:pt>
                <c:pt idx="4">
                  <c:v>0.18383347523062124</c:v>
                </c:pt>
                <c:pt idx="5">
                  <c:v>0.30654173511677341</c:v>
                </c:pt>
                <c:pt idx="6">
                  <c:v>0.18683432431019922</c:v>
                </c:pt>
                <c:pt idx="7">
                  <c:v>0.23196435806754576</c:v>
                </c:pt>
                <c:pt idx="8">
                  <c:v>0.15566414532499384</c:v>
                </c:pt>
                <c:pt idx="9">
                  <c:v>0.20124784253823888</c:v>
                </c:pt>
                <c:pt idx="10">
                  <c:v>0.21560609911821907</c:v>
                </c:pt>
                <c:pt idx="11">
                  <c:v>0.28363547704818587</c:v>
                </c:pt>
                <c:pt idx="12">
                  <c:v>0.47241076715183927</c:v>
                </c:pt>
                <c:pt idx="13">
                  <c:v>0.19670947967079075</c:v>
                </c:pt>
                <c:pt idx="14">
                  <c:v>0.20626580695130015</c:v>
                </c:pt>
                <c:pt idx="15">
                  <c:v>0.24955778090401901</c:v>
                </c:pt>
                <c:pt idx="16">
                  <c:v>0.27907375392589429</c:v>
                </c:pt>
                <c:pt idx="17">
                  <c:v>0.23053770749089444</c:v>
                </c:pt>
                <c:pt idx="18">
                  <c:v>0.32935304733124221</c:v>
                </c:pt>
                <c:pt idx="19">
                  <c:v>0.20307969134735554</c:v>
                </c:pt>
                <c:pt idx="20">
                  <c:v>0.86161652593719862</c:v>
                </c:pt>
                <c:pt idx="21">
                  <c:v>0.35270373228310059</c:v>
                </c:pt>
                <c:pt idx="22">
                  <c:v>0.40790073079721723</c:v>
                </c:pt>
                <c:pt idx="23">
                  <c:v>0.35132976115590014</c:v>
                </c:pt>
                <c:pt idx="24">
                  <c:v>0.48259023767805259</c:v>
                </c:pt>
                <c:pt idx="25">
                  <c:v>0.81251196728838238</c:v>
                </c:pt>
                <c:pt idx="26">
                  <c:v>0.77747789497313491</c:v>
                </c:pt>
                <c:pt idx="27">
                  <c:v>0.90726142623423878</c:v>
                </c:pt>
              </c:numCache>
            </c:numRef>
          </c:val>
        </c:ser>
        <c:ser>
          <c:idx val="2"/>
          <c:order val="1"/>
          <c:tx>
            <c:strRef>
              <c:f>'Gen. Pasivos'!$B$79</c:f>
              <c:strCache>
                <c:ptCount val="1"/>
                <c:pt idx="0">
                  <c:v>Cuentas de Seguros </c:v>
                </c:pt>
              </c:strCache>
            </c:strRef>
          </c:tx>
          <c:spPr>
            <a:solidFill>
              <a:srgbClr val="A6A6A6"/>
            </a:solidFill>
            <a:ln>
              <a:solidFill>
                <a:schemeClr val="bg1"/>
              </a:solidFill>
            </a:ln>
          </c:spPr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Pasivos'!$C$79:$AD$79</c:f>
              <c:numCache>
                <c:formatCode>0.0%</c:formatCode>
                <c:ptCount val="28"/>
                <c:pt idx="0">
                  <c:v>0.75850171693535573</c:v>
                </c:pt>
                <c:pt idx="1">
                  <c:v>0.87701530296758567</c:v>
                </c:pt>
                <c:pt idx="2">
                  <c:v>0.85818725323923484</c:v>
                </c:pt>
                <c:pt idx="3">
                  <c:v>0.837607260812684</c:v>
                </c:pt>
                <c:pt idx="4">
                  <c:v>0.7220941264651457</c:v>
                </c:pt>
                <c:pt idx="5">
                  <c:v>0.55458613904584642</c:v>
                </c:pt>
                <c:pt idx="6">
                  <c:v>0.75782032715653369</c:v>
                </c:pt>
                <c:pt idx="7">
                  <c:v>0.73414417909302376</c:v>
                </c:pt>
                <c:pt idx="8">
                  <c:v>0.77573853376670276</c:v>
                </c:pt>
                <c:pt idx="9">
                  <c:v>0.72275927252056638</c:v>
                </c:pt>
                <c:pt idx="10">
                  <c:v>0.73362942556888666</c:v>
                </c:pt>
                <c:pt idx="11">
                  <c:v>0.65571609259307762</c:v>
                </c:pt>
                <c:pt idx="12">
                  <c:v>0.44515081814884788</c:v>
                </c:pt>
                <c:pt idx="13">
                  <c:v>0.69811742125713472</c:v>
                </c:pt>
                <c:pt idx="14">
                  <c:v>0.63303281076733542</c:v>
                </c:pt>
                <c:pt idx="15">
                  <c:v>0.6657404020104376</c:v>
                </c:pt>
                <c:pt idx="16">
                  <c:v>0.63576615376965462</c:v>
                </c:pt>
                <c:pt idx="17">
                  <c:v>0.70533180582684052</c:v>
                </c:pt>
                <c:pt idx="18">
                  <c:v>0.58200990439557776</c:v>
                </c:pt>
                <c:pt idx="19">
                  <c:v>0.6483686985399868</c:v>
                </c:pt>
                <c:pt idx="20">
                  <c:v>0.12806572182099263</c:v>
                </c:pt>
                <c:pt idx="21">
                  <c:v>0.57743282469310775</c:v>
                </c:pt>
                <c:pt idx="22">
                  <c:v>0.54457640680912744</c:v>
                </c:pt>
                <c:pt idx="23">
                  <c:v>0.61265802724837626</c:v>
                </c:pt>
                <c:pt idx="24">
                  <c:v>0.46376460960262972</c:v>
                </c:pt>
                <c:pt idx="25">
                  <c:v>3.257058383896199E-2</c:v>
                </c:pt>
                <c:pt idx="26">
                  <c:v>0.18620639380995604</c:v>
                </c:pt>
                <c:pt idx="27">
                  <c:v>8.8667565387476444E-2</c:v>
                </c:pt>
              </c:numCache>
            </c:numRef>
          </c:val>
        </c:ser>
        <c:ser>
          <c:idx val="1"/>
          <c:order val="2"/>
          <c:tx>
            <c:strRef>
              <c:f>'Gen. Pasivos'!$B$78</c:f>
              <c:strCache>
                <c:ptCount val="1"/>
                <c:pt idx="0">
                  <c:v>Pasivos No Corrientes Mantenidos para la Venta</c:v>
                </c:pt>
              </c:strCache>
            </c:strRef>
          </c:tx>
          <c:spPr>
            <a:solidFill>
              <a:srgbClr val="B7DEE8"/>
            </a:solidFill>
            <a:ln>
              <a:solidFill>
                <a:schemeClr val="bg1">
                  <a:lumMod val="85000"/>
                </a:schemeClr>
              </a:solidFill>
            </a:ln>
          </c:spPr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Pasivos'!$C$78:$AD$78</c:f>
              <c:numCache>
                <c:formatCode>0.0%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0"/>
          <c:order val="3"/>
          <c:tx>
            <c:strRef>
              <c:f>'Gen. Pasivos'!$B$77</c:f>
              <c:strCache>
                <c:ptCount val="1"/>
                <c:pt idx="0">
                  <c:v>Pasivos Financieros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Pasivos'!$C$77:$AD$77</c:f>
              <c:numCache>
                <c:formatCode>0.0%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8.3817532463409637E-3</c:v>
                </c:pt>
                <c:pt idx="3">
                  <c:v>0</c:v>
                </c:pt>
                <c:pt idx="4">
                  <c:v>2.4727903829287173E-3</c:v>
                </c:pt>
                <c:pt idx="5">
                  <c:v>0</c:v>
                </c:pt>
                <c:pt idx="6">
                  <c:v>0</c:v>
                </c:pt>
                <c:pt idx="7">
                  <c:v>2.9887686977332481E-3</c:v>
                </c:pt>
                <c:pt idx="8">
                  <c:v>7.6726332511349365E-3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2.5830907218574731E-2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3.0928016461241686E-2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3"/>
          <c:order val="4"/>
          <c:tx>
            <c:strRef>
              <c:f>'Gen. Pasivos'!$B$80</c:f>
              <c:strCache>
                <c:ptCount val="1"/>
                <c:pt idx="0">
                  <c:v>Otros Pasivos </c:v>
                </c:pt>
              </c:strCache>
            </c:strRef>
          </c:tx>
          <c:spPr>
            <a:solidFill>
              <a:srgbClr val="D9D9D9"/>
            </a:solidFill>
            <a:ln>
              <a:solidFill>
                <a:schemeClr val="bg1">
                  <a:lumMod val="95000"/>
                </a:schemeClr>
              </a:solidFill>
            </a:ln>
          </c:spPr>
          <c:cat>
            <c:strRef>
              <c:f>'Gen. Pasivos'!$C$66:$AD$66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Penta Security - 3</c:v>
                </c:pt>
                <c:pt idx="3">
                  <c:v>Chilena Consolidada - 4</c:v>
                </c:pt>
                <c:pt idx="4">
                  <c:v>BCI Seguros - 5</c:v>
                </c:pt>
                <c:pt idx="5">
                  <c:v>Cardif - 6</c:v>
                </c:pt>
                <c:pt idx="6">
                  <c:v>Liberty Seguros - 7</c:v>
                </c:pt>
                <c:pt idx="7">
                  <c:v>Chartis - 8</c:v>
                </c:pt>
                <c:pt idx="8">
                  <c:v>Magallanes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Consorio Nacional - 12</c:v>
                </c:pt>
                <c:pt idx="12">
                  <c:v>Continental Crédito - 13</c:v>
                </c:pt>
                <c:pt idx="13">
                  <c:v>HDI Seguros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Coface Chile - 17</c:v>
                </c:pt>
                <c:pt idx="17">
                  <c:v>Orion Seguros - 18</c:v>
                </c:pt>
                <c:pt idx="18">
                  <c:v>Mapfre Gar. y Cré. - 19</c:v>
                </c:pt>
                <c:pt idx="19">
                  <c:v>Zenit Seguros - 20</c:v>
                </c:pt>
                <c:pt idx="20">
                  <c:v>M. de Carabineros - 21</c:v>
                </c:pt>
                <c:pt idx="21">
                  <c:v>Magallanes Gar. y Cré. - 22</c:v>
                </c:pt>
                <c:pt idx="22">
                  <c:v>QBE Chile - 23</c:v>
                </c:pt>
                <c:pt idx="23">
                  <c:v>Cesce Chile - 24</c:v>
                </c:pt>
                <c:pt idx="24">
                  <c:v>Euler Hermes - 25</c:v>
                </c:pt>
                <c:pt idx="25">
                  <c:v>FAF International - 26</c:v>
                </c:pt>
                <c:pt idx="26">
                  <c:v>Assurant Chile - 27</c:v>
                </c:pt>
                <c:pt idx="27">
                  <c:v>Huelen - 28</c:v>
                </c:pt>
              </c:strCache>
            </c:strRef>
          </c:cat>
          <c:val>
            <c:numRef>
              <c:f>'Gen. Pasivos'!$C$80:$AD$80</c:f>
              <c:numCache>
                <c:formatCode>0.0%</c:formatCode>
                <c:ptCount val="28"/>
                <c:pt idx="0">
                  <c:v>8.0241566629920866E-2</c:v>
                </c:pt>
                <c:pt idx="1">
                  <c:v>4.5158863081630495E-2</c:v>
                </c:pt>
                <c:pt idx="2">
                  <c:v>3.378640206217802E-2</c:v>
                </c:pt>
                <c:pt idx="3">
                  <c:v>4.4096141536468646E-2</c:v>
                </c:pt>
                <c:pt idx="4">
                  <c:v>9.159960792130431E-2</c:v>
                </c:pt>
                <c:pt idx="5">
                  <c:v>0.13887212583738012</c:v>
                </c:pt>
                <c:pt idx="6">
                  <c:v>5.5345348533267072E-2</c:v>
                </c:pt>
                <c:pt idx="7">
                  <c:v>3.0902694141697197E-2</c:v>
                </c:pt>
                <c:pt idx="8">
                  <c:v>6.0924693196143985E-2</c:v>
                </c:pt>
                <c:pt idx="9">
                  <c:v>7.5992884941194785E-2</c:v>
                </c:pt>
                <c:pt idx="10">
                  <c:v>5.0764475312894353E-2</c:v>
                </c:pt>
                <c:pt idx="11">
                  <c:v>6.0648430358736467E-2</c:v>
                </c:pt>
                <c:pt idx="12">
                  <c:v>8.2438414699312818E-2</c:v>
                </c:pt>
                <c:pt idx="13">
                  <c:v>7.9342191853499777E-2</c:v>
                </c:pt>
                <c:pt idx="14">
                  <c:v>0.16070135604439978</c:v>
                </c:pt>
                <c:pt idx="15">
                  <c:v>8.4701817085543418E-2</c:v>
                </c:pt>
                <c:pt idx="16">
                  <c:v>8.5160037781927794E-2</c:v>
                </c:pt>
                <c:pt idx="17">
                  <c:v>6.4130486682265092E-2</c:v>
                </c:pt>
                <c:pt idx="18">
                  <c:v>8.8637048273179891E-2</c:v>
                </c:pt>
                <c:pt idx="19">
                  <c:v>0.117623593651416</c:v>
                </c:pt>
                <c:pt idx="20">
                  <c:v>1.0317831651281875E-2</c:v>
                </c:pt>
                <c:pt idx="21">
                  <c:v>6.9863443023791605E-2</c:v>
                </c:pt>
                <c:pt idx="22">
                  <c:v>4.7522862393655364E-2</c:v>
                </c:pt>
                <c:pt idx="23">
                  <c:v>3.6012211595723674E-2</c:v>
                </c:pt>
                <c:pt idx="24">
                  <c:v>5.364492639806559E-2</c:v>
                </c:pt>
                <c:pt idx="25">
                  <c:v>0.15491770623369616</c:v>
                </c:pt>
                <c:pt idx="26">
                  <c:v>3.6315711216908991E-2</c:v>
                </c:pt>
                <c:pt idx="27">
                  <c:v>4.071008378284756E-3</c:v>
                </c:pt>
              </c:numCache>
            </c:numRef>
          </c:val>
        </c:ser>
        <c:gapWidth val="0"/>
        <c:overlap val="100"/>
        <c:axId val="137121792"/>
        <c:axId val="137123328"/>
      </c:barChart>
      <c:catAx>
        <c:axId val="137121792"/>
        <c:scaling>
          <c:orientation val="minMax"/>
        </c:scaling>
        <c:axPos val="b"/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7123328"/>
        <c:crosses val="autoZero"/>
        <c:auto val="1"/>
        <c:lblAlgn val="ctr"/>
        <c:lblOffset val="100"/>
      </c:catAx>
      <c:valAx>
        <c:axId val="137123328"/>
        <c:scaling>
          <c:orientation val="minMax"/>
          <c:max val="1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7121792"/>
        <c:crosses val="autoZero"/>
        <c:crossBetween val="between"/>
      </c:valAx>
      <c:spPr>
        <a:ln>
          <a:solidFill>
            <a:schemeClr val="bg1">
              <a:lumMod val="75000"/>
            </a:schemeClr>
          </a:solidFill>
        </a:ln>
      </c:spPr>
    </c:plotArea>
    <c:legend>
      <c:legendPos val="t"/>
    </c:legend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" sourceLinked="0"/>
            <c:showVal val="1"/>
          </c:dLbls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BCI Seguros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Chartis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Assurant Chile - 25</c:v>
                </c:pt>
                <c:pt idx="25">
                  <c:v>Euler Hermes - 26</c:v>
                </c:pt>
                <c:pt idx="26">
                  <c:v>FAF International - 27</c:v>
                </c:pt>
                <c:pt idx="27">
                  <c:v>Huelen - 28</c:v>
                </c:pt>
              </c:strCache>
            </c:strRef>
          </c:cat>
          <c:val>
            <c:numRef>
              <c:f>'Gen. EERR'!$C$84:$AD$84</c:f>
              <c:numCache>
                <c:formatCode>#,##0</c:formatCode>
                <c:ptCount val="28"/>
                <c:pt idx="0">
                  <c:v>8141.039703776496</c:v>
                </c:pt>
                <c:pt idx="1">
                  <c:v>6643.162137218058</c:v>
                </c:pt>
                <c:pt idx="2">
                  <c:v>6356.4286741873448</c:v>
                </c:pt>
                <c:pt idx="3">
                  <c:v>6050.261895750752</c:v>
                </c:pt>
                <c:pt idx="4">
                  <c:v>5216.771995989563</c:v>
                </c:pt>
                <c:pt idx="5">
                  <c:v>4658.4042795708929</c:v>
                </c:pt>
                <c:pt idx="6">
                  <c:v>3928.8439448365616</c:v>
                </c:pt>
                <c:pt idx="7">
                  <c:v>3787.7508128218919</c:v>
                </c:pt>
                <c:pt idx="8">
                  <c:v>3138.5247697650179</c:v>
                </c:pt>
                <c:pt idx="9">
                  <c:v>2904.6721599925636</c:v>
                </c:pt>
                <c:pt idx="10">
                  <c:v>2473.5790943758702</c:v>
                </c:pt>
                <c:pt idx="11">
                  <c:v>1445.6367012600124</c:v>
                </c:pt>
                <c:pt idx="12">
                  <c:v>1051.0665949568524</c:v>
                </c:pt>
                <c:pt idx="13">
                  <c:v>742.49678523131945</c:v>
                </c:pt>
                <c:pt idx="14">
                  <c:v>681.69142204545608</c:v>
                </c:pt>
                <c:pt idx="15">
                  <c:v>602.31702377711531</c:v>
                </c:pt>
                <c:pt idx="16">
                  <c:v>486.69619163341235</c:v>
                </c:pt>
                <c:pt idx="17">
                  <c:v>343.35039761321411</c:v>
                </c:pt>
                <c:pt idx="18">
                  <c:v>301.68907598363074</c:v>
                </c:pt>
                <c:pt idx="19">
                  <c:v>187.46685081038731</c:v>
                </c:pt>
                <c:pt idx="20">
                  <c:v>149.11467151814549</c:v>
                </c:pt>
                <c:pt idx="21">
                  <c:v>124.21897167241011</c:v>
                </c:pt>
                <c:pt idx="22">
                  <c:v>106.14451298191099</c:v>
                </c:pt>
                <c:pt idx="23">
                  <c:v>50.643329991301869</c:v>
                </c:pt>
                <c:pt idx="24">
                  <c:v>46.432326076034535</c:v>
                </c:pt>
                <c:pt idx="25">
                  <c:v>42.149346754577593</c:v>
                </c:pt>
                <c:pt idx="26">
                  <c:v>7.2598661859453193</c:v>
                </c:pt>
                <c:pt idx="27">
                  <c:v>5.1224710670818761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BCI Seguros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Chartis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Assurant Chile - 25</c:v>
                </c:pt>
                <c:pt idx="25">
                  <c:v>Euler Hermes - 26</c:v>
                </c:pt>
                <c:pt idx="26">
                  <c:v>FAF International - 27</c:v>
                </c:pt>
                <c:pt idx="27">
                  <c:v>Huelen - 28</c:v>
                </c:pt>
              </c:strCache>
            </c:strRef>
          </c:cat>
          <c:val>
            <c:numRef>
              <c:f>'Gen. EERR'!$C$87:$AD$87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7541504"/>
        <c:axId val="137543040"/>
      </c:barChart>
      <c:catAx>
        <c:axId val="13754150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7543040"/>
        <c:crosses val="autoZero"/>
        <c:auto val="1"/>
        <c:lblAlgn val="ctr"/>
        <c:lblOffset val="100"/>
      </c:catAx>
      <c:valAx>
        <c:axId val="137543040"/>
        <c:scaling>
          <c:orientation val="minMax"/>
        </c:scaling>
        <c:axPos val="l"/>
        <c:title>
          <c:tx>
            <c:strRef>
              <c:f>'Gen. EERR'!$G$89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84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754150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6057777777777785E-2"/>
          <c:y val="8.9109090909091068E-2"/>
          <c:w val="0.90242055555555567"/>
          <c:h val="0.5971378787878785"/>
        </c:manualLayout>
      </c:layout>
      <c:barChart>
        <c:barDir val="col"/>
        <c:grouping val="clustered"/>
        <c:ser>
          <c:idx val="1"/>
          <c:order val="0"/>
          <c:tx>
            <c:strRef>
              <c:f>'Gen. EERR'!$B$131</c:f>
              <c:strCache>
                <c:ptCount val="1"/>
                <c:pt idx="0">
                  <c:v>Prima Aceptada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BCI Seguros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Chartis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Assurant Chile - 25</c:v>
                </c:pt>
                <c:pt idx="25">
                  <c:v>Euler Hermes - 26</c:v>
                </c:pt>
                <c:pt idx="26">
                  <c:v>FAF International - 27</c:v>
                </c:pt>
                <c:pt idx="27">
                  <c:v>Huelen - 28</c:v>
                </c:pt>
              </c:strCache>
            </c:strRef>
          </c:cat>
          <c:val>
            <c:numRef>
              <c:f>'Gen. EERR'!$C$131:$AD$131</c:f>
              <c:numCache>
                <c:formatCode>#,##0</c:formatCode>
                <c:ptCount val="28"/>
                <c:pt idx="0">
                  <c:v>45.083960240891855</c:v>
                </c:pt>
                <c:pt idx="1">
                  <c:v>0</c:v>
                </c:pt>
                <c:pt idx="2">
                  <c:v>38.794168487077847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620.54446340475545</c:v>
                </c:pt>
                <c:pt idx="8">
                  <c:v>17.624280411933047</c:v>
                </c:pt>
                <c:pt idx="9">
                  <c:v>51.195495561295296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59.178435707946292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0"/>
          <c:order val="1"/>
          <c:tx>
            <c:strRef>
              <c:f>'Gen. EERR'!$B$130</c:f>
              <c:strCache>
                <c:ptCount val="1"/>
                <c:pt idx="0">
                  <c:v>Prima Directa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bg1"/>
              </a:solidFill>
            </a:ln>
          </c:spPr>
          <c:dLbls>
            <c:numFmt formatCode="#,##0" sourceLinked="0"/>
            <c:showVal val="1"/>
          </c:dLbls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BCI Seguros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Chartis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Assurant Chile - 25</c:v>
                </c:pt>
                <c:pt idx="25">
                  <c:v>Euler Hermes - 26</c:v>
                </c:pt>
                <c:pt idx="26">
                  <c:v>FAF International - 27</c:v>
                </c:pt>
                <c:pt idx="27">
                  <c:v>Huelen - 28</c:v>
                </c:pt>
              </c:strCache>
            </c:strRef>
          </c:cat>
          <c:val>
            <c:numRef>
              <c:f>'Gen. EERR'!$C$130:$AD$130</c:f>
              <c:numCache>
                <c:formatCode>#,##0</c:formatCode>
                <c:ptCount val="28"/>
                <c:pt idx="0">
                  <c:v>8141.039703776496</c:v>
                </c:pt>
                <c:pt idx="1">
                  <c:v>6643.162137218058</c:v>
                </c:pt>
                <c:pt idx="2">
                  <c:v>6356.4286741873448</c:v>
                </c:pt>
                <c:pt idx="3">
                  <c:v>6050.261895750752</c:v>
                </c:pt>
                <c:pt idx="4">
                  <c:v>5216.771995989563</c:v>
                </c:pt>
                <c:pt idx="5">
                  <c:v>4658.4042795708929</c:v>
                </c:pt>
                <c:pt idx="6">
                  <c:v>3928.8439448365616</c:v>
                </c:pt>
                <c:pt idx="7">
                  <c:v>3787.7508128218919</c:v>
                </c:pt>
                <c:pt idx="8">
                  <c:v>3138.5247697650179</c:v>
                </c:pt>
                <c:pt idx="9">
                  <c:v>2904.6721599925636</c:v>
                </c:pt>
                <c:pt idx="10">
                  <c:v>2473.5790943758702</c:v>
                </c:pt>
                <c:pt idx="11">
                  <c:v>1445.6367012600124</c:v>
                </c:pt>
                <c:pt idx="12">
                  <c:v>1051.0665949568524</c:v>
                </c:pt>
                <c:pt idx="13">
                  <c:v>742.49678523131945</c:v>
                </c:pt>
                <c:pt idx="14">
                  <c:v>681.69142204545608</c:v>
                </c:pt>
                <c:pt idx="15">
                  <c:v>602.31702377711531</c:v>
                </c:pt>
                <c:pt idx="16">
                  <c:v>486.69619163341235</c:v>
                </c:pt>
                <c:pt idx="17">
                  <c:v>343.35039761321411</c:v>
                </c:pt>
                <c:pt idx="18">
                  <c:v>301.68907598363074</c:v>
                </c:pt>
                <c:pt idx="19">
                  <c:v>187.46685081038731</c:v>
                </c:pt>
                <c:pt idx="20">
                  <c:v>149.11467151814549</c:v>
                </c:pt>
                <c:pt idx="21">
                  <c:v>124.21897167241011</c:v>
                </c:pt>
                <c:pt idx="22">
                  <c:v>106.14451298191099</c:v>
                </c:pt>
                <c:pt idx="23">
                  <c:v>50.643329991301869</c:v>
                </c:pt>
                <c:pt idx="24">
                  <c:v>46.432326076034535</c:v>
                </c:pt>
                <c:pt idx="25">
                  <c:v>42.149346754577593</c:v>
                </c:pt>
                <c:pt idx="26">
                  <c:v>7.2598661859453193</c:v>
                </c:pt>
                <c:pt idx="27">
                  <c:v>5.1224710670818761</c:v>
                </c:pt>
              </c:numCache>
            </c:numRef>
          </c:val>
        </c:ser>
        <c:ser>
          <c:idx val="2"/>
          <c:order val="2"/>
          <c:tx>
            <c:strRef>
              <c:f>'Gen. EERR'!$B$132</c:f>
              <c:strCache>
                <c:ptCount val="1"/>
                <c:pt idx="0">
                  <c:v>Prima Cedida</c:v>
                </c:pt>
              </c:strCache>
            </c:strRef>
          </c:tx>
          <c:spPr>
            <a:solidFill>
              <a:srgbClr val="4BACC6"/>
            </a:solidFill>
            <a:ln>
              <a:solidFill>
                <a:schemeClr val="bg1"/>
              </a:solidFill>
            </a:ln>
          </c:spPr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BCI Seguros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Chartis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Assurant Chile - 25</c:v>
                </c:pt>
                <c:pt idx="25">
                  <c:v>Euler Hermes - 26</c:v>
                </c:pt>
                <c:pt idx="26">
                  <c:v>FAF International - 27</c:v>
                </c:pt>
                <c:pt idx="27">
                  <c:v>Huelen - 28</c:v>
                </c:pt>
              </c:strCache>
            </c:strRef>
          </c:cat>
          <c:val>
            <c:numRef>
              <c:f>'Gen. EERR'!$C$132:$AD$132</c:f>
              <c:numCache>
                <c:formatCode>#,##0</c:formatCode>
                <c:ptCount val="28"/>
                <c:pt idx="0">
                  <c:v>-3651.4486046465304</c:v>
                </c:pt>
                <c:pt idx="1">
                  <c:v>-4400.7383012299115</c:v>
                </c:pt>
                <c:pt idx="2">
                  <c:v>-798.85773348295015</c:v>
                </c:pt>
                <c:pt idx="3">
                  <c:v>-2811.5482901414503</c:v>
                </c:pt>
                <c:pt idx="4">
                  <c:v>-1642.5189178900496</c:v>
                </c:pt>
                <c:pt idx="5">
                  <c:v>-1467.5826488808621</c:v>
                </c:pt>
                <c:pt idx="6">
                  <c:v>-2112.7967934204034</c:v>
                </c:pt>
                <c:pt idx="7">
                  <c:v>0</c:v>
                </c:pt>
                <c:pt idx="8">
                  <c:v>-2606.6145221226993</c:v>
                </c:pt>
                <c:pt idx="9">
                  <c:v>-1934.1020448363402</c:v>
                </c:pt>
                <c:pt idx="10">
                  <c:v>-1404.9385929383541</c:v>
                </c:pt>
                <c:pt idx="11">
                  <c:v>-166.45149295849464</c:v>
                </c:pt>
                <c:pt idx="12">
                  <c:v>-269.33219128814289</c:v>
                </c:pt>
                <c:pt idx="13">
                  <c:v>-599.75924093833623</c:v>
                </c:pt>
                <c:pt idx="14">
                  <c:v>-673.02343184579729</c:v>
                </c:pt>
                <c:pt idx="15">
                  <c:v>-156.02099061353945</c:v>
                </c:pt>
                <c:pt idx="16">
                  <c:v>-477.00146739527383</c:v>
                </c:pt>
                <c:pt idx="17">
                  <c:v>-39.28967445072275</c:v>
                </c:pt>
                <c:pt idx="18">
                  <c:v>-116.11253129004629</c:v>
                </c:pt>
                <c:pt idx="19">
                  <c:v>-160.21207513594987</c:v>
                </c:pt>
                <c:pt idx="20">
                  <c:v>-114.63172362506391</c:v>
                </c:pt>
                <c:pt idx="21">
                  <c:v>-101.92877267767545</c:v>
                </c:pt>
                <c:pt idx="22">
                  <c:v>-57.837683507406702</c:v>
                </c:pt>
                <c:pt idx="23">
                  <c:v>-18.920988621600149</c:v>
                </c:pt>
                <c:pt idx="24">
                  <c:v>0</c:v>
                </c:pt>
                <c:pt idx="25">
                  <c:v>-37.93440322605634</c:v>
                </c:pt>
                <c:pt idx="26">
                  <c:v>-2.5319761587000163E-2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7481216"/>
        <c:axId val="137491584"/>
      </c:barChart>
      <c:lineChart>
        <c:grouping val="standard"/>
        <c:ser>
          <c:idx val="3"/>
          <c:order val="3"/>
          <c:tx>
            <c:strRef>
              <c:f>'Gen. EERR'!$B$133</c:f>
              <c:strCache>
                <c:ptCount val="1"/>
                <c:pt idx="0">
                  <c:v>Retención (%)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val>
            <c:numRef>
              <c:f>'Gen. EERR'!$C$133:$AD$133</c:f>
              <c:numCache>
                <c:formatCode>0.0%</c:formatCode>
                <c:ptCount val="28"/>
                <c:pt idx="0">
                  <c:v>0.55701424196067917</c:v>
                </c:pt>
                <c:pt idx="1">
                  <c:v>0.33755368146519471</c:v>
                </c:pt>
                <c:pt idx="2">
                  <c:v>0.88042600586672282</c:v>
                </c:pt>
                <c:pt idx="3">
                  <c:v>0.53530139048756387</c:v>
                </c:pt>
                <c:pt idx="4">
                  <c:v>0.68514650071869165</c:v>
                </c:pt>
                <c:pt idx="5">
                  <c:v>0.68496022225532394</c:v>
                </c:pt>
                <c:pt idx="6">
                  <c:v>0.46223448345482837</c:v>
                </c:pt>
                <c:pt idx="7">
                  <c:v>1.1638292733788491</c:v>
                </c:pt>
                <c:pt idx="8">
                  <c:v>0.1750932582556598</c:v>
                </c:pt>
                <c:pt idx="9">
                  <c:v>0.35176624225989578</c:v>
                </c:pt>
                <c:pt idx="10">
                  <c:v>0.43202196520307912</c:v>
                </c:pt>
                <c:pt idx="11">
                  <c:v>0.88485938907512796</c:v>
                </c:pt>
                <c:pt idx="12">
                  <c:v>0.74375344761175732</c:v>
                </c:pt>
                <c:pt idx="13">
                  <c:v>0.19223994922552343</c:v>
                </c:pt>
                <c:pt idx="14">
                  <c:v>9.9526594751666073E-2</c:v>
                </c:pt>
                <c:pt idx="15">
                  <c:v>0.74096533145429688</c:v>
                </c:pt>
                <c:pt idx="16">
                  <c:v>1.9919457774267416E-2</c:v>
                </c:pt>
                <c:pt idx="17">
                  <c:v>0.88556974238607766</c:v>
                </c:pt>
                <c:pt idx="18">
                  <c:v>0.61512517179658699</c:v>
                </c:pt>
                <c:pt idx="19">
                  <c:v>0.14538450694946695</c:v>
                </c:pt>
                <c:pt idx="20">
                  <c:v>0.23125120782555195</c:v>
                </c:pt>
                <c:pt idx="21">
                  <c:v>0.17944279118264075</c:v>
                </c:pt>
                <c:pt idx="22">
                  <c:v>0.45510434894299884</c:v>
                </c:pt>
                <c:pt idx="23">
                  <c:v>0.62638735199976225</c:v>
                </c:pt>
                <c:pt idx="24">
                  <c:v>1</c:v>
                </c:pt>
                <c:pt idx="25">
                  <c:v>0.1000002100403488</c:v>
                </c:pt>
                <c:pt idx="26">
                  <c:v>0.9965123652504756</c:v>
                </c:pt>
                <c:pt idx="27">
                  <c:v>1</c:v>
                </c:pt>
              </c:numCache>
            </c:numRef>
          </c:val>
        </c:ser>
        <c:marker val="1"/>
        <c:axId val="137765632"/>
        <c:axId val="137493504"/>
      </c:lineChart>
      <c:catAx>
        <c:axId val="13748121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7491584"/>
        <c:crosses val="autoZero"/>
        <c:auto val="1"/>
        <c:lblAlgn val="ctr"/>
        <c:lblOffset val="100"/>
      </c:catAx>
      <c:valAx>
        <c:axId val="137491584"/>
        <c:scaling>
          <c:orientation val="minMax"/>
        </c:scaling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strRef>
              <c:f>'Gen. EERR'!$G$89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19E-3"/>
              <c:y val="8.147247474747471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7481216"/>
        <c:crosses val="autoZero"/>
        <c:crossBetween val="between"/>
      </c:valAx>
      <c:valAx>
        <c:axId val="137493504"/>
        <c:scaling>
          <c:orientation val="minMax"/>
          <c:max val="1"/>
        </c:scaling>
        <c:axPos val="r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7765632"/>
        <c:crosses val="max"/>
        <c:crossBetween val="between"/>
      </c:valAx>
      <c:catAx>
        <c:axId val="137765632"/>
        <c:scaling>
          <c:orientation val="minMax"/>
        </c:scaling>
        <c:delete val="1"/>
        <c:axPos val="b"/>
        <c:tickLblPos val="none"/>
        <c:crossAx val="137493504"/>
        <c:crosses val="autoZero"/>
        <c:auto val="1"/>
        <c:lblAlgn val="ctr"/>
        <c:lblOffset val="100"/>
      </c:catAx>
      <c:spPr>
        <a:ln>
          <a:solidFill>
            <a:schemeClr val="bg1">
              <a:lumMod val="85000"/>
            </a:schemeClr>
          </a:solidFill>
        </a:ln>
      </c:spPr>
    </c:plotArea>
    <c:legend>
      <c:legendPos val="t"/>
    </c:legend>
    <c:dispBlanksAs val="gap"/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8.9109090909091068E-2"/>
          <c:w val="0.92005944444444465"/>
          <c:h val="0.57148106060606052"/>
        </c:manualLayout>
      </c:layout>
      <c:barChart>
        <c:barDir val="col"/>
        <c:grouping val="clustered"/>
        <c:ser>
          <c:idx val="0"/>
          <c:order val="0"/>
          <c:tx>
            <c:strRef>
              <c:f>'Gen. EERR'!$B$170</c:f>
              <c:strCache>
                <c:ptCount val="1"/>
                <c:pt idx="0">
                  <c:v>Comisión Prima Directa o Intermediada</c:v>
                </c:pt>
              </c:strCache>
            </c:strRef>
          </c:tx>
          <c:spPr>
            <a:solidFill>
              <a:srgbClr val="A6A6A6"/>
            </a:solidFill>
            <a:ln>
              <a:solidFill>
                <a:schemeClr val="bg1"/>
              </a:solidFill>
            </a:ln>
          </c:spPr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BCI Seguros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Chartis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Assurant Chile - 25</c:v>
                </c:pt>
                <c:pt idx="25">
                  <c:v>Euler Hermes - 26</c:v>
                </c:pt>
                <c:pt idx="26">
                  <c:v>FAF International - 27</c:v>
                </c:pt>
                <c:pt idx="27">
                  <c:v>Huelen - 28</c:v>
                </c:pt>
              </c:strCache>
            </c:strRef>
          </c:cat>
          <c:val>
            <c:numRef>
              <c:f>'Gen. EERR'!$C$170:$AD$170</c:f>
              <c:numCache>
                <c:formatCode>0.0%</c:formatCode>
                <c:ptCount val="28"/>
                <c:pt idx="0">
                  <c:v>0.10857386634837407</c:v>
                </c:pt>
                <c:pt idx="1">
                  <c:v>8.9753246901396785E-2</c:v>
                </c:pt>
                <c:pt idx="2">
                  <c:v>0.12567561512768408</c:v>
                </c:pt>
                <c:pt idx="3">
                  <c:v>0.11955699080833522</c:v>
                </c:pt>
                <c:pt idx="4">
                  <c:v>0.11762746501540058</c:v>
                </c:pt>
                <c:pt idx="5">
                  <c:v>0.15269055610620033</c:v>
                </c:pt>
                <c:pt idx="6">
                  <c:v>0.12654104686845649</c:v>
                </c:pt>
                <c:pt idx="7">
                  <c:v>0.21942253847491133</c:v>
                </c:pt>
                <c:pt idx="8">
                  <c:v>4.3602890558127862E-2</c:v>
                </c:pt>
                <c:pt idx="9">
                  <c:v>0.10855094592630365</c:v>
                </c:pt>
                <c:pt idx="10">
                  <c:v>0.15382657093590496</c:v>
                </c:pt>
                <c:pt idx="11">
                  <c:v>0.15363086265175283</c:v>
                </c:pt>
                <c:pt idx="12">
                  <c:v>0.13338868323362124</c:v>
                </c:pt>
                <c:pt idx="13">
                  <c:v>8.6412772027202933E-2</c:v>
                </c:pt>
                <c:pt idx="14">
                  <c:v>0.11572445028855284</c:v>
                </c:pt>
                <c:pt idx="15">
                  <c:v>9.4660282293476866E-2</c:v>
                </c:pt>
                <c:pt idx="16">
                  <c:v>7.4442713755316289E-2</c:v>
                </c:pt>
                <c:pt idx="17">
                  <c:v>0.12322452255781687</c:v>
                </c:pt>
                <c:pt idx="18">
                  <c:v>6.7610127719675506E-2</c:v>
                </c:pt>
                <c:pt idx="19">
                  <c:v>8.8747230567218088E-2</c:v>
                </c:pt>
                <c:pt idx="20">
                  <c:v>8.9891312769450837E-2</c:v>
                </c:pt>
                <c:pt idx="21">
                  <c:v>9.2784394190512057E-2</c:v>
                </c:pt>
                <c:pt idx="22">
                  <c:v>8.8344212224281418E-2</c:v>
                </c:pt>
                <c:pt idx="23">
                  <c:v>5.6883835655711194E-3</c:v>
                </c:pt>
                <c:pt idx="24">
                  <c:v>7.0227035478166375E-2</c:v>
                </c:pt>
                <c:pt idx="25">
                  <c:v>9.9319679310395523E-2</c:v>
                </c:pt>
                <c:pt idx="26">
                  <c:v>3.2748402516950395E-2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tx>
            <c:strRef>
              <c:f>'Gen. EERR'!$B$171</c:f>
              <c:strCache>
                <c:ptCount val="1"/>
                <c:pt idx="0">
                  <c:v>Comisión Prima Aceptada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BCI Seguros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Chartis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Assurant Chile - 25</c:v>
                </c:pt>
                <c:pt idx="25">
                  <c:v>Euler Hermes - 26</c:v>
                </c:pt>
                <c:pt idx="26">
                  <c:v>FAF International - 27</c:v>
                </c:pt>
                <c:pt idx="27">
                  <c:v>Huelen - 28</c:v>
                </c:pt>
              </c:strCache>
            </c:strRef>
          </c:cat>
          <c:val>
            <c:numRef>
              <c:f>'Gen. EERR'!$C$171:$AD$171</c:f>
              <c:numCache>
                <c:formatCode>0.0%</c:formatCode>
                <c:ptCount val="28"/>
                <c:pt idx="0">
                  <c:v>3.0475388171162521E-2</c:v>
                </c:pt>
                <c:pt idx="1">
                  <c:v>0</c:v>
                </c:pt>
                <c:pt idx="2">
                  <c:v>0.39220288429611561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0.60000002853321244</c:v>
                </c:pt>
                <c:pt idx="8">
                  <c:v>0.18159442020740874</c:v>
                </c:pt>
                <c:pt idx="9">
                  <c:v>9.7903264854395794E-2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ser>
          <c:idx val="2"/>
          <c:order val="2"/>
          <c:tx>
            <c:strRef>
              <c:f>'Gen. EERR'!$B$172</c:f>
              <c:strCache>
                <c:ptCount val="1"/>
                <c:pt idx="0">
                  <c:v>Comisión Prima Cedida</c:v>
                </c:pt>
              </c:strCache>
            </c:strRef>
          </c:tx>
          <c:spPr>
            <a:solidFill>
              <a:srgbClr val="4BACC6"/>
            </a:solidFill>
            <a:ln>
              <a:solidFill>
                <a:schemeClr val="bg1"/>
              </a:solidFill>
            </a:ln>
          </c:spPr>
          <c:cat>
            <c:strRef>
              <c:f>'Gen. EERR'!$C$85:$AD$85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BCI Seguros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Chartis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Assurant Chile - 25</c:v>
                </c:pt>
                <c:pt idx="25">
                  <c:v>Euler Hermes - 26</c:v>
                </c:pt>
                <c:pt idx="26">
                  <c:v>FAF International - 27</c:v>
                </c:pt>
                <c:pt idx="27">
                  <c:v>Huelen - 28</c:v>
                </c:pt>
              </c:strCache>
            </c:strRef>
          </c:cat>
          <c:val>
            <c:numRef>
              <c:f>'Gen. EERR'!$C$172:$AD$172</c:f>
              <c:numCache>
                <c:formatCode>0.0%</c:formatCode>
                <c:ptCount val="28"/>
                <c:pt idx="0">
                  <c:v>0.15225194774381176</c:v>
                </c:pt>
                <c:pt idx="1">
                  <c:v>8.0699637595263982E-2</c:v>
                </c:pt>
                <c:pt idx="2">
                  <c:v>0.18823646100315095</c:v>
                </c:pt>
                <c:pt idx="3">
                  <c:v>0.13432508507958046</c:v>
                </c:pt>
                <c:pt idx="4">
                  <c:v>0.14886716992271942</c:v>
                </c:pt>
                <c:pt idx="5">
                  <c:v>0.21512845735264033</c:v>
                </c:pt>
                <c:pt idx="6">
                  <c:v>0.15032439143790807</c:v>
                </c:pt>
                <c:pt idx="7">
                  <c:v>0</c:v>
                </c:pt>
                <c:pt idx="8">
                  <c:v>8.9803191272842225E-2</c:v>
                </c:pt>
                <c:pt idx="9">
                  <c:v>0.31514693891040191</c:v>
                </c:pt>
                <c:pt idx="10">
                  <c:v>0.63561261686633352</c:v>
                </c:pt>
                <c:pt idx="11">
                  <c:v>0.21710341210866962</c:v>
                </c:pt>
                <c:pt idx="12">
                  <c:v>0.1858636794463043</c:v>
                </c:pt>
                <c:pt idx="13">
                  <c:v>0.2881267228427144</c:v>
                </c:pt>
                <c:pt idx="14">
                  <c:v>0.42586317323526646</c:v>
                </c:pt>
                <c:pt idx="15">
                  <c:v>0.452009233183854</c:v>
                </c:pt>
                <c:pt idx="16">
                  <c:v>0.19557322203377814</c:v>
                </c:pt>
                <c:pt idx="17">
                  <c:v>0.32018882485818417</c:v>
                </c:pt>
                <c:pt idx="18">
                  <c:v>0.21883463255745864</c:v>
                </c:pt>
                <c:pt idx="19">
                  <c:v>0.27434277727078188</c:v>
                </c:pt>
                <c:pt idx="20">
                  <c:v>0.30587480706859727</c:v>
                </c:pt>
                <c:pt idx="21">
                  <c:v>0.2959310854578886</c:v>
                </c:pt>
                <c:pt idx="22">
                  <c:v>7.940753734461746E-2</c:v>
                </c:pt>
                <c:pt idx="23">
                  <c:v>0.34920516089789333</c:v>
                </c:pt>
                <c:pt idx="24">
                  <c:v>0</c:v>
                </c:pt>
                <c:pt idx="25">
                  <c:v>0.21839183736338622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50"/>
        <c:axId val="137790976"/>
        <c:axId val="137792512"/>
      </c:barChart>
      <c:catAx>
        <c:axId val="13779097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7792512"/>
        <c:crosses val="autoZero"/>
        <c:auto val="1"/>
        <c:lblAlgn val="ctr"/>
        <c:lblOffset val="100"/>
      </c:catAx>
      <c:valAx>
        <c:axId val="137792512"/>
        <c:scaling>
          <c:orientation val="minMax"/>
        </c:scaling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779097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  <c:legend>
      <c:legendPos val="t"/>
    </c:legend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" sourceLinked="0"/>
            <c:showVal val="1"/>
          </c:dLbls>
          <c:cat>
            <c:strRef>
              <c:f>'Gen. Estado de Flujos'!$C$82:$AD$82</c:f>
              <c:strCache>
                <c:ptCount val="28"/>
                <c:pt idx="0">
                  <c:v>Magallanes - 1</c:v>
                </c:pt>
                <c:pt idx="1">
                  <c:v>Liberty Seguros - 2</c:v>
                </c:pt>
                <c:pt idx="2">
                  <c:v>Huelen - 3</c:v>
                </c:pt>
                <c:pt idx="3">
                  <c:v>Orion Seguros - 4</c:v>
                </c:pt>
                <c:pt idx="4">
                  <c:v>Ace Seguros - 5</c:v>
                </c:pt>
                <c:pt idx="5">
                  <c:v>M. de Carabineros - 6</c:v>
                </c:pt>
                <c:pt idx="6">
                  <c:v>Mapfre Gar. y Cré. - 7</c:v>
                </c:pt>
                <c:pt idx="7">
                  <c:v>Continental Crédito - 8</c:v>
                </c:pt>
                <c:pt idx="8">
                  <c:v>Coface Chile - 9</c:v>
                </c:pt>
                <c:pt idx="9">
                  <c:v>Penta Security - 10</c:v>
                </c:pt>
                <c:pt idx="10">
                  <c:v>HDI Seguros - 11</c:v>
                </c:pt>
                <c:pt idx="11">
                  <c:v>Zenit Seguros - 12</c:v>
                </c:pt>
                <c:pt idx="12">
                  <c:v>Chubb de Chile - 13</c:v>
                </c:pt>
                <c:pt idx="13">
                  <c:v>Consorio Nacional - 14</c:v>
                </c:pt>
                <c:pt idx="14">
                  <c:v>Magallanes Gar. y Cré. - 15</c:v>
                </c:pt>
                <c:pt idx="15">
                  <c:v>Assurant Chile - 16</c:v>
                </c:pt>
                <c:pt idx="16">
                  <c:v>Euler Hermes - 17</c:v>
                </c:pt>
                <c:pt idx="17">
                  <c:v>Cesce Chile - 18</c:v>
                </c:pt>
                <c:pt idx="18">
                  <c:v>Chilena Consolidada - 19</c:v>
                </c:pt>
                <c:pt idx="19">
                  <c:v>FAF International - 20</c:v>
                </c:pt>
                <c:pt idx="20">
                  <c:v>Zurich Santander - 21</c:v>
                </c:pt>
                <c:pt idx="21">
                  <c:v>Mapfre - 22</c:v>
                </c:pt>
                <c:pt idx="22">
                  <c:v>Renta Nacional - 23</c:v>
                </c:pt>
                <c:pt idx="23">
                  <c:v>QBE Chile - 24</c:v>
                </c:pt>
                <c:pt idx="24">
                  <c:v>Cardif - 25</c:v>
                </c:pt>
                <c:pt idx="25">
                  <c:v>BCI Seguros - 26</c:v>
                </c:pt>
                <c:pt idx="26">
                  <c:v>Chartis - 27</c:v>
                </c:pt>
                <c:pt idx="27">
                  <c:v>RSA Seguros - 28</c:v>
                </c:pt>
              </c:strCache>
            </c:strRef>
          </c:cat>
          <c:val>
            <c:numRef>
              <c:f>'Gen. Estado de Flujos'!$C$81:$AD$81</c:f>
              <c:numCache>
                <c:formatCode>#,##0</c:formatCode>
                <c:ptCount val="28"/>
                <c:pt idx="0">
                  <c:v>173.89413064023142</c:v>
                </c:pt>
                <c:pt idx="1">
                  <c:v>159.49134723706956</c:v>
                </c:pt>
                <c:pt idx="2">
                  <c:v>137.51853056852161</c:v>
                </c:pt>
                <c:pt idx="3">
                  <c:v>63.297146436309959</c:v>
                </c:pt>
                <c:pt idx="4">
                  <c:v>56.451470825835905</c:v>
                </c:pt>
                <c:pt idx="5">
                  <c:v>50.007458705991979</c:v>
                </c:pt>
                <c:pt idx="6">
                  <c:v>44.159921738918733</c:v>
                </c:pt>
                <c:pt idx="7">
                  <c:v>39.742464383018948</c:v>
                </c:pt>
                <c:pt idx="8">
                  <c:v>36.232357504409933</c:v>
                </c:pt>
                <c:pt idx="9">
                  <c:v>32.254233424298562</c:v>
                </c:pt>
                <c:pt idx="10">
                  <c:v>27.934115501492851</c:v>
                </c:pt>
                <c:pt idx="11">
                  <c:v>23.317331421071621</c:v>
                </c:pt>
                <c:pt idx="12">
                  <c:v>18.272545986131679</c:v>
                </c:pt>
                <c:pt idx="13">
                  <c:v>4.568269292485299</c:v>
                </c:pt>
                <c:pt idx="14">
                  <c:v>4.3793449175669128</c:v>
                </c:pt>
                <c:pt idx="15">
                  <c:v>-0.6826597258648891</c:v>
                </c:pt>
                <c:pt idx="16">
                  <c:v>-3.471640317736449</c:v>
                </c:pt>
                <c:pt idx="17">
                  <c:v>-5.299532336921037</c:v>
                </c:pt>
                <c:pt idx="18">
                  <c:v>-5.5993413320761984</c:v>
                </c:pt>
                <c:pt idx="19">
                  <c:v>-8.9652760717186677</c:v>
                </c:pt>
                <c:pt idx="20">
                  <c:v>-11.706981304543172</c:v>
                </c:pt>
                <c:pt idx="21">
                  <c:v>-21.742415691169736</c:v>
                </c:pt>
                <c:pt idx="22">
                  <c:v>-23.945898929000645</c:v>
                </c:pt>
                <c:pt idx="23">
                  <c:v>-71.443071481847909</c:v>
                </c:pt>
                <c:pt idx="24">
                  <c:v>-123.28572598440533</c:v>
                </c:pt>
                <c:pt idx="25">
                  <c:v>-191.06907381463017</c:v>
                </c:pt>
                <c:pt idx="26">
                  <c:v>-263.96369358661951</c:v>
                </c:pt>
                <c:pt idx="27">
                  <c:v>-1023.8032318108278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Estado de Flujos'!$C$82:$AD$82</c:f>
              <c:strCache>
                <c:ptCount val="28"/>
                <c:pt idx="0">
                  <c:v>Magallanes - 1</c:v>
                </c:pt>
                <c:pt idx="1">
                  <c:v>Liberty Seguros - 2</c:v>
                </c:pt>
                <c:pt idx="2">
                  <c:v>Huelen - 3</c:v>
                </c:pt>
                <c:pt idx="3">
                  <c:v>Orion Seguros - 4</c:v>
                </c:pt>
                <c:pt idx="4">
                  <c:v>Ace Seguros - 5</c:v>
                </c:pt>
                <c:pt idx="5">
                  <c:v>M. de Carabineros - 6</c:v>
                </c:pt>
                <c:pt idx="6">
                  <c:v>Mapfre Gar. y Cré. - 7</c:v>
                </c:pt>
                <c:pt idx="7">
                  <c:v>Continental Crédito - 8</c:v>
                </c:pt>
                <c:pt idx="8">
                  <c:v>Coface Chile - 9</c:v>
                </c:pt>
                <c:pt idx="9">
                  <c:v>Penta Security - 10</c:v>
                </c:pt>
                <c:pt idx="10">
                  <c:v>HDI Seguros - 11</c:v>
                </c:pt>
                <c:pt idx="11">
                  <c:v>Zenit Seguros - 12</c:v>
                </c:pt>
                <c:pt idx="12">
                  <c:v>Chubb de Chile - 13</c:v>
                </c:pt>
                <c:pt idx="13">
                  <c:v>Consorio Nacional - 14</c:v>
                </c:pt>
                <c:pt idx="14">
                  <c:v>Magallanes Gar. y Cré. - 15</c:v>
                </c:pt>
                <c:pt idx="15">
                  <c:v>Assurant Chile - 16</c:v>
                </c:pt>
                <c:pt idx="16">
                  <c:v>Euler Hermes - 17</c:v>
                </c:pt>
                <c:pt idx="17">
                  <c:v>Cesce Chile - 18</c:v>
                </c:pt>
                <c:pt idx="18">
                  <c:v>Chilena Consolidada - 19</c:v>
                </c:pt>
                <c:pt idx="19">
                  <c:v>FAF International - 20</c:v>
                </c:pt>
                <c:pt idx="20">
                  <c:v>Zurich Santander - 21</c:v>
                </c:pt>
                <c:pt idx="21">
                  <c:v>Mapfre - 22</c:v>
                </c:pt>
                <c:pt idx="22">
                  <c:v>Renta Nacional - 23</c:v>
                </c:pt>
                <c:pt idx="23">
                  <c:v>QBE Chile - 24</c:v>
                </c:pt>
                <c:pt idx="24">
                  <c:v>Cardif - 25</c:v>
                </c:pt>
                <c:pt idx="25">
                  <c:v>BCI Seguros - 26</c:v>
                </c:pt>
                <c:pt idx="26">
                  <c:v>Chartis - 27</c:v>
                </c:pt>
                <c:pt idx="27">
                  <c:v>RSA Seguros - 28</c:v>
                </c:pt>
              </c:strCache>
            </c:strRef>
          </c:cat>
          <c:val>
            <c:numRef>
              <c:f>'Gen. Estado de Flujos'!$C$84:$AD$84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7957760"/>
        <c:axId val="137959296"/>
      </c:barChart>
      <c:catAx>
        <c:axId val="13795776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7959296"/>
        <c:crosses val="autoZero"/>
        <c:auto val="1"/>
        <c:lblAlgn val="ctr"/>
        <c:lblOffset val="100"/>
      </c:catAx>
      <c:valAx>
        <c:axId val="137959296"/>
        <c:scaling>
          <c:orientation val="minMax"/>
        </c:scaling>
        <c:axPos val="l"/>
        <c:title>
          <c:tx>
            <c:strRef>
              <c:f>'Gen. Estado de Flujos'!$G$86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5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795776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Prima Directa'!$C$65:$AD$65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BCI Seguros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Chartis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Assurant Chile - 25</c:v>
                </c:pt>
                <c:pt idx="25">
                  <c:v>Euler Hermes - 26</c:v>
                </c:pt>
                <c:pt idx="26">
                  <c:v>FAF International - 27</c:v>
                </c:pt>
                <c:pt idx="27">
                  <c:v>Huelen - 28</c:v>
                </c:pt>
              </c:strCache>
            </c:strRef>
          </c:cat>
          <c:val>
            <c:numRef>
              <c:f>'Gen. Prima Directa'!$C$64:$AD$64</c:f>
              <c:numCache>
                <c:formatCode>#,##0</c:formatCode>
                <c:ptCount val="28"/>
                <c:pt idx="0">
                  <c:v>8141.039703776496</c:v>
                </c:pt>
                <c:pt idx="1">
                  <c:v>6643.162137218058</c:v>
                </c:pt>
                <c:pt idx="2">
                  <c:v>6356.4286874226746</c:v>
                </c:pt>
                <c:pt idx="3">
                  <c:v>6050.261895750752</c:v>
                </c:pt>
                <c:pt idx="4">
                  <c:v>5216.771995989563</c:v>
                </c:pt>
                <c:pt idx="5">
                  <c:v>4658.4042795708929</c:v>
                </c:pt>
                <c:pt idx="6">
                  <c:v>3928.8439448365616</c:v>
                </c:pt>
                <c:pt idx="7">
                  <c:v>3787.7508128218919</c:v>
                </c:pt>
                <c:pt idx="8">
                  <c:v>3138.5247697650179</c:v>
                </c:pt>
                <c:pt idx="9">
                  <c:v>2904.6721599925636</c:v>
                </c:pt>
                <c:pt idx="10">
                  <c:v>2473.5790943758702</c:v>
                </c:pt>
                <c:pt idx="11">
                  <c:v>1445.6367012600124</c:v>
                </c:pt>
                <c:pt idx="12">
                  <c:v>1051.0665949568524</c:v>
                </c:pt>
                <c:pt idx="13">
                  <c:v>742.49678523131945</c:v>
                </c:pt>
                <c:pt idx="14">
                  <c:v>681.69142204545608</c:v>
                </c:pt>
                <c:pt idx="15">
                  <c:v>602.31702377711531</c:v>
                </c:pt>
                <c:pt idx="16">
                  <c:v>486.69619163341235</c:v>
                </c:pt>
                <c:pt idx="17">
                  <c:v>343.35039761321411</c:v>
                </c:pt>
                <c:pt idx="18">
                  <c:v>301.68907598363074</c:v>
                </c:pt>
                <c:pt idx="19">
                  <c:v>187.46685081038731</c:v>
                </c:pt>
                <c:pt idx="20">
                  <c:v>149.1146543874676</c:v>
                </c:pt>
                <c:pt idx="21">
                  <c:v>124.21897167241011</c:v>
                </c:pt>
                <c:pt idx="22">
                  <c:v>106.14451298191099</c:v>
                </c:pt>
                <c:pt idx="23">
                  <c:v>50.643329991301869</c:v>
                </c:pt>
                <c:pt idx="24">
                  <c:v>46.432326076034535</c:v>
                </c:pt>
                <c:pt idx="25">
                  <c:v>42.14935914886648</c:v>
                </c:pt>
                <c:pt idx="26">
                  <c:v>7.2598661859453193</c:v>
                </c:pt>
                <c:pt idx="27">
                  <c:v>5.1224710670818761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Prima Directa'!$C$65:$AD$65</c:f>
              <c:strCache>
                <c:ptCount val="28"/>
                <c:pt idx="0">
                  <c:v>RSA Seguros - 1</c:v>
                </c:pt>
                <c:pt idx="1">
                  <c:v>Mapfre - 2</c:v>
                </c:pt>
                <c:pt idx="2">
                  <c:v>BCI Seguros - 3</c:v>
                </c:pt>
                <c:pt idx="3">
                  <c:v>Penta Security - 4</c:v>
                </c:pt>
                <c:pt idx="4">
                  <c:v>Liberty Seguros - 5</c:v>
                </c:pt>
                <c:pt idx="5">
                  <c:v>Magallanes - 6</c:v>
                </c:pt>
                <c:pt idx="6">
                  <c:v>Chilena Consolidada - 7</c:v>
                </c:pt>
                <c:pt idx="7">
                  <c:v>Cardif - 8</c:v>
                </c:pt>
                <c:pt idx="8">
                  <c:v>Chartis - 9</c:v>
                </c:pt>
                <c:pt idx="9">
                  <c:v>Ace Seguros - 10</c:v>
                </c:pt>
                <c:pt idx="10">
                  <c:v>Zurich Santander - 11</c:v>
                </c:pt>
                <c:pt idx="11">
                  <c:v>Consorio Nacional - 12</c:v>
                </c:pt>
                <c:pt idx="12">
                  <c:v>HDI Seguros - 13</c:v>
                </c:pt>
                <c:pt idx="13">
                  <c:v>Continental Crédito - 14</c:v>
                </c:pt>
                <c:pt idx="14">
                  <c:v>Chubb de Chile - 15</c:v>
                </c:pt>
                <c:pt idx="15">
                  <c:v>Renta Nacional - 16</c:v>
                </c:pt>
                <c:pt idx="16">
                  <c:v>Orion Seguros - 17</c:v>
                </c:pt>
                <c:pt idx="17">
                  <c:v>Zenit Seguros - 18</c:v>
                </c:pt>
                <c:pt idx="18">
                  <c:v>Coface Chile - 19</c:v>
                </c:pt>
                <c:pt idx="19">
                  <c:v>Magallanes Gar. y Cré.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QBE Chile - 23</c:v>
                </c:pt>
                <c:pt idx="23">
                  <c:v>M. de Carabineros - 24</c:v>
                </c:pt>
                <c:pt idx="24">
                  <c:v>Assurant Chile - 25</c:v>
                </c:pt>
                <c:pt idx="25">
                  <c:v>Euler Hermes - 26</c:v>
                </c:pt>
                <c:pt idx="26">
                  <c:v>FAF International - 27</c:v>
                </c:pt>
                <c:pt idx="27">
                  <c:v>Huelen - 28</c:v>
                </c:pt>
              </c:strCache>
            </c:strRef>
          </c:cat>
          <c:val>
            <c:numRef>
              <c:f>'Gen. Prima Directa'!$C$67:$AD$67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8284416"/>
        <c:axId val="138294400"/>
      </c:barChart>
      <c:catAx>
        <c:axId val="13828441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8294400"/>
        <c:crosses val="autoZero"/>
        <c:auto val="1"/>
        <c:lblAlgn val="ctr"/>
        <c:lblOffset val="100"/>
      </c:catAx>
      <c:valAx>
        <c:axId val="138294400"/>
        <c:scaling>
          <c:orientation val="minMax"/>
        </c:scaling>
        <c:axPos val="l"/>
        <c:title>
          <c:tx>
            <c:strRef>
              <c:f>'Gen. Prima Directa'!$G$69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54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828441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Prima Directa'!$C$115:$AH$115</c:f>
              <c:strCache>
                <c:ptCount val="31"/>
                <c:pt idx="0">
                  <c:v>3 Terremoto</c:v>
                </c:pt>
                <c:pt idx="1">
                  <c:v>9 Daños Físicos Vehíc. Mot. G1 (VP)</c:v>
                </c:pt>
                <c:pt idx="2">
                  <c:v>50 Otros</c:v>
                </c:pt>
                <c:pt idx="3">
                  <c:v>1 Incendio</c:v>
                </c:pt>
                <c:pt idx="4">
                  <c:v>10 Daños Físicos Vehíc. Mot. G2 (VC)</c:v>
                </c:pt>
                <c:pt idx="5">
                  <c:v>20 Responsabilidad Civil Vehíc. Mot.</c:v>
                </c:pt>
                <c:pt idx="6">
                  <c:v>21 Responsabilidad Civil</c:v>
                </c:pt>
                <c:pt idx="7">
                  <c:v>24 SOAP</c:v>
                </c:pt>
                <c:pt idx="8">
                  <c:v>23 Accidentes Personales</c:v>
                </c:pt>
                <c:pt idx="9">
                  <c:v>8 Robo</c:v>
                </c:pt>
                <c:pt idx="10">
                  <c:v>17 Todo Riesgo Construc. y Montaje</c:v>
                </c:pt>
                <c:pt idx="11">
                  <c:v>14 Transporte Marítimo</c:v>
                </c:pt>
                <c:pt idx="12">
                  <c:v>13 Transporte Terrestre</c:v>
                </c:pt>
                <c:pt idx="13">
                  <c:v>16 Equipo Móvil Contratista</c:v>
                </c:pt>
                <c:pt idx="14">
                  <c:v>2 Pérdida de Benef. por Incendio</c:v>
                </c:pt>
                <c:pt idx="15">
                  <c:v>27 Seguro de Crédito por Ventas a Plazo</c:v>
                </c:pt>
                <c:pt idx="16">
                  <c:v>4 Pérdida de Benef. por Terremoto</c:v>
                </c:pt>
                <c:pt idx="17">
                  <c:v>5 Riesgos de la Naturaleza</c:v>
                </c:pt>
                <c:pt idx="18">
                  <c:v>7 Otros Riesgos Adicionales Incendio</c:v>
                </c:pt>
                <c:pt idx="19">
                  <c:v>6 Terrorismo</c:v>
                </c:pt>
                <c:pt idx="20">
                  <c:v>11 Casco Marítimo</c:v>
                </c:pt>
                <c:pt idx="21">
                  <c:v>12 Casco Aéreo</c:v>
                </c:pt>
                <c:pt idx="22">
                  <c:v>25 Garantía</c:v>
                </c:pt>
                <c:pt idx="23">
                  <c:v>28 Seguro de Crédito a la Exportación</c:v>
                </c:pt>
                <c:pt idx="24">
                  <c:v>22 Multiriesgos</c:v>
                </c:pt>
                <c:pt idx="25">
                  <c:v>19 Equipo Electrónico</c:v>
                </c:pt>
                <c:pt idx="26">
                  <c:v>30 Seguro Agrícola</c:v>
                </c:pt>
                <c:pt idx="27">
                  <c:v>26 Fidelidad</c:v>
                </c:pt>
                <c:pt idx="28">
                  <c:v>15 Transporte Aéreo</c:v>
                </c:pt>
                <c:pt idx="29">
                  <c:v>35 Seguro Salud</c:v>
                </c:pt>
                <c:pt idx="30">
                  <c:v>18 Avería de Maquinaria</c:v>
                </c:pt>
              </c:strCache>
            </c:strRef>
          </c:cat>
          <c:val>
            <c:numRef>
              <c:f>'Gen. Prima Directa'!$C$116:$AH$116</c:f>
              <c:numCache>
                <c:formatCode>#,##0</c:formatCode>
                <c:ptCount val="32"/>
                <c:pt idx="0">
                  <c:v>12044.861424280856</c:v>
                </c:pt>
                <c:pt idx="1">
                  <c:v>8231.1334824631886</c:v>
                </c:pt>
                <c:pt idx="2">
                  <c:v>7178.1116450541258</c:v>
                </c:pt>
                <c:pt idx="3">
                  <c:v>5390.2621978172783</c:v>
                </c:pt>
                <c:pt idx="4">
                  <c:v>4149.8113657399726</c:v>
                </c:pt>
                <c:pt idx="5">
                  <c:v>3003.6728812516467</c:v>
                </c:pt>
                <c:pt idx="6">
                  <c:v>2536.1764040626713</c:v>
                </c:pt>
                <c:pt idx="7">
                  <c:v>2063.2863956743931</c:v>
                </c:pt>
                <c:pt idx="8">
                  <c:v>1975.5281127260575</c:v>
                </c:pt>
                <c:pt idx="9">
                  <c:v>1499.6492849601948</c:v>
                </c:pt>
                <c:pt idx="10">
                  <c:v>1452.489874707019</c:v>
                </c:pt>
                <c:pt idx="11">
                  <c:v>1096.8912512255961</c:v>
                </c:pt>
                <c:pt idx="12">
                  <c:v>955.15222037045646</c:v>
                </c:pt>
                <c:pt idx="13">
                  <c:v>935.98177526055667</c:v>
                </c:pt>
                <c:pt idx="14">
                  <c:v>827.10672044902742</c:v>
                </c:pt>
                <c:pt idx="15">
                  <c:v>817.46442364564746</c:v>
                </c:pt>
                <c:pt idx="16">
                  <c:v>803.4283931025783</c:v>
                </c:pt>
                <c:pt idx="17">
                  <c:v>699.15349808884491</c:v>
                </c:pt>
                <c:pt idx="18">
                  <c:v>691.57889761653405</c:v>
                </c:pt>
                <c:pt idx="19">
                  <c:v>556.38437155422173</c:v>
                </c:pt>
                <c:pt idx="20">
                  <c:v>489.36067730362248</c:v>
                </c:pt>
                <c:pt idx="21">
                  <c:v>483.03834978896515</c:v>
                </c:pt>
                <c:pt idx="22">
                  <c:v>448.0231936541241</c:v>
                </c:pt>
                <c:pt idx="23">
                  <c:v>365.60669934332407</c:v>
                </c:pt>
                <c:pt idx="24">
                  <c:v>315.91808667591812</c:v>
                </c:pt>
                <c:pt idx="25">
                  <c:v>207.51460126908668</c:v>
                </c:pt>
                <c:pt idx="26">
                  <c:v>150.3747723102733</c:v>
                </c:pt>
                <c:pt idx="27">
                  <c:v>138.6088100376034</c:v>
                </c:pt>
                <c:pt idx="28">
                  <c:v>86.10046199711833</c:v>
                </c:pt>
                <c:pt idx="29">
                  <c:v>40.950730488401383</c:v>
                </c:pt>
                <c:pt idx="30">
                  <c:v>39.315013423457522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Prima Directa'!$C$118:$AH$118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38343552"/>
        <c:axId val="138345088"/>
      </c:barChart>
      <c:catAx>
        <c:axId val="13834355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8345088"/>
        <c:crosses val="autoZero"/>
        <c:auto val="1"/>
        <c:lblAlgn val="ctr"/>
        <c:lblOffset val="100"/>
      </c:catAx>
      <c:valAx>
        <c:axId val="138345088"/>
        <c:scaling>
          <c:orientation val="minMax"/>
        </c:scaling>
        <c:axPos val="l"/>
        <c:title>
          <c:tx>
            <c:strRef>
              <c:f>'Gen. Prima Directa'!$G$123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57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834355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Prima Directa Promedio'!$C$65:$AD$65</c:f>
              <c:strCache>
                <c:ptCount val="28"/>
                <c:pt idx="0">
                  <c:v>Coface Chile - 1</c:v>
                </c:pt>
                <c:pt idx="1">
                  <c:v>FAF International - 2</c:v>
                </c:pt>
                <c:pt idx="2">
                  <c:v>Euler Hermes - 3</c:v>
                </c:pt>
                <c:pt idx="3">
                  <c:v>Ace Seguros - 4</c:v>
                </c:pt>
                <c:pt idx="4">
                  <c:v>Orion Seguros - 5</c:v>
                </c:pt>
                <c:pt idx="5">
                  <c:v>QBE Chile - 6</c:v>
                </c:pt>
                <c:pt idx="6">
                  <c:v>Chubb de Chile - 7</c:v>
                </c:pt>
                <c:pt idx="7">
                  <c:v>Huelen - 8</c:v>
                </c:pt>
                <c:pt idx="8">
                  <c:v>Continental Crédito - 9</c:v>
                </c:pt>
                <c:pt idx="9">
                  <c:v>Liberty Seguros - 10</c:v>
                </c:pt>
                <c:pt idx="10">
                  <c:v>Cardif - 11</c:v>
                </c:pt>
                <c:pt idx="11">
                  <c:v>Mapfre Gar. y Cré. - 12</c:v>
                </c:pt>
                <c:pt idx="12">
                  <c:v>Cesce Chile - 13</c:v>
                </c:pt>
                <c:pt idx="13">
                  <c:v>Zurich Santander - 14</c:v>
                </c:pt>
                <c:pt idx="14">
                  <c:v>Chartis - 15</c:v>
                </c:pt>
                <c:pt idx="15">
                  <c:v>Magallanes Gar. y Cré. - 16</c:v>
                </c:pt>
                <c:pt idx="16">
                  <c:v>RSA Seguros - 17</c:v>
                </c:pt>
                <c:pt idx="17">
                  <c:v>Mapfre - 18</c:v>
                </c:pt>
                <c:pt idx="18">
                  <c:v>Penta Security - 19</c:v>
                </c:pt>
                <c:pt idx="19">
                  <c:v>HDI Seguros - 20</c:v>
                </c:pt>
                <c:pt idx="20">
                  <c:v>Chilena Consolidada - 21</c:v>
                </c:pt>
                <c:pt idx="21">
                  <c:v>Renta Nacional - 22</c:v>
                </c:pt>
                <c:pt idx="22">
                  <c:v>Magallanes - 23</c:v>
                </c:pt>
                <c:pt idx="23">
                  <c:v>Zenit Seguros - 24</c:v>
                </c:pt>
                <c:pt idx="24">
                  <c:v>BCI Seguros - 25</c:v>
                </c:pt>
                <c:pt idx="25">
                  <c:v>Consorio Nacional - 26</c:v>
                </c:pt>
                <c:pt idx="26">
                  <c:v>M. de Carabineros - 27</c:v>
                </c:pt>
                <c:pt idx="27">
                  <c:v>Assurant Chile - 28</c:v>
                </c:pt>
              </c:strCache>
            </c:strRef>
          </c:cat>
          <c:val>
            <c:numRef>
              <c:f>'Gen. Prima Directa Promedio'!$C$64:$AD$64</c:f>
              <c:numCache>
                <c:formatCode>#,##0</c:formatCode>
                <c:ptCount val="28"/>
                <c:pt idx="0">
                  <c:v>5028.1512663938456</c:v>
                </c:pt>
                <c:pt idx="1">
                  <c:v>2419.9553953151067</c:v>
                </c:pt>
                <c:pt idx="2">
                  <c:v>2107.4679574433239</c:v>
                </c:pt>
                <c:pt idx="3">
                  <c:v>279.53730728443497</c:v>
                </c:pt>
                <c:pt idx="4">
                  <c:v>204.75228928624838</c:v>
                </c:pt>
                <c:pt idx="5">
                  <c:v>137.85001685962465</c:v>
                </c:pt>
                <c:pt idx="6">
                  <c:v>118.10315697253225</c:v>
                </c:pt>
                <c:pt idx="7">
                  <c:v>80.03861042315431</c:v>
                </c:pt>
                <c:pt idx="8">
                  <c:v>63.646218518028412</c:v>
                </c:pt>
                <c:pt idx="9">
                  <c:v>50.711784623358994</c:v>
                </c:pt>
                <c:pt idx="10">
                  <c:v>44.490066749144226</c:v>
                </c:pt>
                <c:pt idx="11">
                  <c:v>39.57395286291603</c:v>
                </c:pt>
                <c:pt idx="12">
                  <c:v>37.460486029074218</c:v>
                </c:pt>
                <c:pt idx="13">
                  <c:v>30.324989816914147</c:v>
                </c:pt>
                <c:pt idx="14">
                  <c:v>23.644864767395568</c:v>
                </c:pt>
                <c:pt idx="15">
                  <c:v>14.428296067912516</c:v>
                </c:pt>
                <c:pt idx="16">
                  <c:v>11.28713736213704</c:v>
                </c:pt>
                <c:pt idx="17">
                  <c:v>8.2501718636861678</c:v>
                </c:pt>
                <c:pt idx="18">
                  <c:v>6.9352798989335627</c:v>
                </c:pt>
                <c:pt idx="19">
                  <c:v>5.0165693562724742</c:v>
                </c:pt>
                <c:pt idx="20">
                  <c:v>4.1073450535173732</c:v>
                </c:pt>
                <c:pt idx="21">
                  <c:v>4.053386523036389</c:v>
                </c:pt>
                <c:pt idx="22">
                  <c:v>3.5141033059508207</c:v>
                </c:pt>
                <c:pt idx="23">
                  <c:v>2.228000010468143</c:v>
                </c:pt>
                <c:pt idx="24">
                  <c:v>1.6929619208928397</c:v>
                </c:pt>
                <c:pt idx="25">
                  <c:v>1.5987754032614061</c:v>
                </c:pt>
                <c:pt idx="26">
                  <c:v>0.93667727063276807</c:v>
                </c:pt>
                <c:pt idx="27">
                  <c:v>0.63556299979515363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Prima Directa Promedio'!$C$65:$AD$65</c:f>
              <c:strCache>
                <c:ptCount val="28"/>
                <c:pt idx="0">
                  <c:v>Coface Chile - 1</c:v>
                </c:pt>
                <c:pt idx="1">
                  <c:v>FAF International - 2</c:v>
                </c:pt>
                <c:pt idx="2">
                  <c:v>Euler Hermes - 3</c:v>
                </c:pt>
                <c:pt idx="3">
                  <c:v>Ace Seguros - 4</c:v>
                </c:pt>
                <c:pt idx="4">
                  <c:v>Orion Seguros - 5</c:v>
                </c:pt>
                <c:pt idx="5">
                  <c:v>QBE Chile - 6</c:v>
                </c:pt>
                <c:pt idx="6">
                  <c:v>Chubb de Chile - 7</c:v>
                </c:pt>
                <c:pt idx="7">
                  <c:v>Huelen - 8</c:v>
                </c:pt>
                <c:pt idx="8">
                  <c:v>Continental Crédito - 9</c:v>
                </c:pt>
                <c:pt idx="9">
                  <c:v>Liberty Seguros - 10</c:v>
                </c:pt>
                <c:pt idx="10">
                  <c:v>Cardif - 11</c:v>
                </c:pt>
                <c:pt idx="11">
                  <c:v>Mapfre Gar. y Cré. - 12</c:v>
                </c:pt>
                <c:pt idx="12">
                  <c:v>Cesce Chile - 13</c:v>
                </c:pt>
                <c:pt idx="13">
                  <c:v>Zurich Santander - 14</c:v>
                </c:pt>
                <c:pt idx="14">
                  <c:v>Chartis - 15</c:v>
                </c:pt>
                <c:pt idx="15">
                  <c:v>Magallanes Gar. y Cré. - 16</c:v>
                </c:pt>
                <c:pt idx="16">
                  <c:v>RSA Seguros - 17</c:v>
                </c:pt>
                <c:pt idx="17">
                  <c:v>Mapfre - 18</c:v>
                </c:pt>
                <c:pt idx="18">
                  <c:v>Penta Security - 19</c:v>
                </c:pt>
                <c:pt idx="19">
                  <c:v>HDI Seguros - 20</c:v>
                </c:pt>
                <c:pt idx="20">
                  <c:v>Chilena Consolidada - 21</c:v>
                </c:pt>
                <c:pt idx="21">
                  <c:v>Renta Nacional - 22</c:v>
                </c:pt>
                <c:pt idx="22">
                  <c:v>Magallanes - 23</c:v>
                </c:pt>
                <c:pt idx="23">
                  <c:v>Zenit Seguros - 24</c:v>
                </c:pt>
                <c:pt idx="24">
                  <c:v>BCI Seguros - 25</c:v>
                </c:pt>
                <c:pt idx="25">
                  <c:v>Consorio Nacional - 26</c:v>
                </c:pt>
                <c:pt idx="26">
                  <c:v>M. de Carabineros - 27</c:v>
                </c:pt>
                <c:pt idx="27">
                  <c:v>Assurant Chile - 28</c:v>
                </c:pt>
              </c:strCache>
            </c:strRef>
          </c:cat>
          <c:val>
            <c:numRef>
              <c:f>'Gen. Prima Directa Promedio'!$C$67:$AD$67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9090176"/>
        <c:axId val="139100160"/>
      </c:barChart>
      <c:catAx>
        <c:axId val="13909017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9100160"/>
        <c:crosses val="autoZero"/>
        <c:auto val="1"/>
        <c:lblAlgn val="ctr"/>
        <c:lblOffset val="100"/>
      </c:catAx>
      <c:valAx>
        <c:axId val="139100160"/>
        <c:scaling>
          <c:orientation val="minMax"/>
        </c:scaling>
        <c:axPos val="l"/>
        <c:title>
          <c:tx>
            <c:strRef>
              <c:f>'Gen. Prima Directa Promedio'!$G$69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57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909017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74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Prima Directa Promedio'!$C$115:$AH$115</c:f>
              <c:strCache>
                <c:ptCount val="31"/>
                <c:pt idx="0">
                  <c:v>27 Seguro de Crédito por Ventas a Plazo</c:v>
                </c:pt>
                <c:pt idx="1">
                  <c:v>35 Seguro Salud</c:v>
                </c:pt>
                <c:pt idx="2">
                  <c:v>28 Seguro de Crédito a la Exportación</c:v>
                </c:pt>
                <c:pt idx="3">
                  <c:v>12 Casco Aéreo</c:v>
                </c:pt>
                <c:pt idx="4">
                  <c:v>17 Todo Riesgo Construc. y Montaje</c:v>
                </c:pt>
                <c:pt idx="5">
                  <c:v>11 Casco Marítimo</c:v>
                </c:pt>
                <c:pt idx="6">
                  <c:v>4 Pérdida de Benef. por Terremoto</c:v>
                </c:pt>
                <c:pt idx="7">
                  <c:v>3 Terremoto</c:v>
                </c:pt>
                <c:pt idx="8">
                  <c:v>14 Transporte Marítimo</c:v>
                </c:pt>
                <c:pt idx="9">
                  <c:v>16 Equipo Móvil Contratista</c:v>
                </c:pt>
                <c:pt idx="10">
                  <c:v>22 Multiriesgos</c:v>
                </c:pt>
                <c:pt idx="11">
                  <c:v>2 Pérdida de Benef. por Incendio</c:v>
                </c:pt>
                <c:pt idx="12">
                  <c:v>13 Transporte Terrestre</c:v>
                </c:pt>
                <c:pt idx="13">
                  <c:v>10 Daños Físicos Vehíc. Mot. G2 (VC)</c:v>
                </c:pt>
                <c:pt idx="14">
                  <c:v>26 Fidelidad</c:v>
                </c:pt>
                <c:pt idx="15">
                  <c:v>19 Equipo Electrónico</c:v>
                </c:pt>
                <c:pt idx="16">
                  <c:v>21 Responsabilidad Civil</c:v>
                </c:pt>
                <c:pt idx="17">
                  <c:v>18 Avería de Maquinaria</c:v>
                </c:pt>
                <c:pt idx="18">
                  <c:v>1 Incendio</c:v>
                </c:pt>
                <c:pt idx="19">
                  <c:v>9 Daños Físicos Vehíc. Mot. G1 (VP)</c:v>
                </c:pt>
                <c:pt idx="20">
                  <c:v>25 Garantía</c:v>
                </c:pt>
                <c:pt idx="21">
                  <c:v>15 Transporte Aéreo</c:v>
                </c:pt>
                <c:pt idx="22">
                  <c:v>8 Robo</c:v>
                </c:pt>
                <c:pt idx="23">
                  <c:v>20 Responsabilidad Civil Vehíc. Mot.</c:v>
                </c:pt>
                <c:pt idx="24">
                  <c:v>50 Otros</c:v>
                </c:pt>
                <c:pt idx="25">
                  <c:v>23 Accidentes Personales</c:v>
                </c:pt>
                <c:pt idx="26">
                  <c:v>5 Riesgos de la Naturaleza</c:v>
                </c:pt>
                <c:pt idx="27">
                  <c:v>7 Otros Riesgos Adicionales Incendio</c:v>
                </c:pt>
                <c:pt idx="28">
                  <c:v>30 Seguro Agrícola</c:v>
                </c:pt>
                <c:pt idx="29">
                  <c:v>6 Terrorismo</c:v>
                </c:pt>
                <c:pt idx="30">
                  <c:v>24 SOAP</c:v>
                </c:pt>
              </c:strCache>
            </c:strRef>
          </c:cat>
          <c:val>
            <c:numRef>
              <c:f>'Gen. Prima Directa Promedio'!$C$116:$AH$116</c:f>
              <c:numCache>
                <c:formatCode>#,##0</c:formatCode>
                <c:ptCount val="32"/>
                <c:pt idx="0">
                  <c:v>8515.2544129754951</c:v>
                </c:pt>
                <c:pt idx="1">
                  <c:v>8190.1460976802773</c:v>
                </c:pt>
                <c:pt idx="2">
                  <c:v>3889.4329717374899</c:v>
                </c:pt>
                <c:pt idx="3">
                  <c:v>1201.5879347984207</c:v>
                </c:pt>
                <c:pt idx="4">
                  <c:v>309.6333137299124</c:v>
                </c:pt>
                <c:pt idx="5">
                  <c:v>229.74679685616078</c:v>
                </c:pt>
                <c:pt idx="6">
                  <c:v>91.412947218406913</c:v>
                </c:pt>
                <c:pt idx="7">
                  <c:v>64.229326793620487</c:v>
                </c:pt>
                <c:pt idx="8">
                  <c:v>45.850907128102499</c:v>
                </c:pt>
                <c:pt idx="9">
                  <c:v>40.897569486173062</c:v>
                </c:pt>
                <c:pt idx="10">
                  <c:v>35.428741356500858</c:v>
                </c:pt>
                <c:pt idx="11">
                  <c:v>30.020932831803833</c:v>
                </c:pt>
                <c:pt idx="12">
                  <c:v>28.194710876714481</c:v>
                </c:pt>
                <c:pt idx="13">
                  <c:v>25.079692779379158</c:v>
                </c:pt>
                <c:pt idx="14">
                  <c:v>23.544897237574894</c:v>
                </c:pt>
                <c:pt idx="15">
                  <c:v>18.617854052492973</c:v>
                </c:pt>
                <c:pt idx="16">
                  <c:v>16.46461525118913</c:v>
                </c:pt>
                <c:pt idx="17">
                  <c:v>15.929908194269661</c:v>
                </c:pt>
                <c:pt idx="18">
                  <c:v>12.198834033356821</c:v>
                </c:pt>
                <c:pt idx="19">
                  <c:v>10.529287321008459</c:v>
                </c:pt>
                <c:pt idx="20">
                  <c:v>10.287558981725008</c:v>
                </c:pt>
                <c:pt idx="21">
                  <c:v>9.8479311445863349</c:v>
                </c:pt>
                <c:pt idx="22">
                  <c:v>4.9142404902288437</c:v>
                </c:pt>
                <c:pt idx="23">
                  <c:v>3.5894881091252078</c:v>
                </c:pt>
                <c:pt idx="24">
                  <c:v>3.3108943450242001</c:v>
                </c:pt>
                <c:pt idx="25">
                  <c:v>3.1517326908060337</c:v>
                </c:pt>
                <c:pt idx="26">
                  <c:v>3.0765288975720777</c:v>
                </c:pt>
                <c:pt idx="27">
                  <c:v>3.0101366599196258</c:v>
                </c:pt>
                <c:pt idx="28">
                  <c:v>2.4202857238781497</c:v>
                </c:pt>
                <c:pt idx="29">
                  <c:v>2.3175825966244226</c:v>
                </c:pt>
                <c:pt idx="30">
                  <c:v>0.54283525242002861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Prima Directa Promedio'!$C$118:$AH$118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38608640"/>
        <c:axId val="138610176"/>
      </c:barChart>
      <c:catAx>
        <c:axId val="13860864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8610176"/>
        <c:crosses val="autoZero"/>
        <c:auto val="1"/>
        <c:lblAlgn val="ctr"/>
        <c:lblOffset val="100"/>
      </c:catAx>
      <c:valAx>
        <c:axId val="138610176"/>
        <c:scaling>
          <c:orientation val="minMax"/>
        </c:scaling>
        <c:axPos val="l"/>
        <c:title>
          <c:tx>
            <c:strRef>
              <c:f>'Gen. Prima Directa Promedio'!$G$123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60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860864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Prima Retenida Neta'!$C$65:$AD$65</c:f>
              <c:strCache>
                <c:ptCount val="28"/>
                <c:pt idx="0">
                  <c:v>BCI Seguros - 1</c:v>
                </c:pt>
                <c:pt idx="1">
                  <c:v>RSA Seguros - 2</c:v>
                </c:pt>
                <c:pt idx="2">
                  <c:v>Cardif - 3</c:v>
                </c:pt>
                <c:pt idx="3">
                  <c:v>Liberty Seguros - 4</c:v>
                </c:pt>
                <c:pt idx="4">
                  <c:v>Penta Security - 5</c:v>
                </c:pt>
                <c:pt idx="5">
                  <c:v>Magallanes - 6</c:v>
                </c:pt>
                <c:pt idx="6">
                  <c:v>Mapfre - 7</c:v>
                </c:pt>
                <c:pt idx="7">
                  <c:v>Chilena Consolidada - 8</c:v>
                </c:pt>
                <c:pt idx="8">
                  <c:v>Consorio Nacional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HDI Seguros - 12</c:v>
                </c:pt>
                <c:pt idx="12">
                  <c:v>Chartis - 13</c:v>
                </c:pt>
                <c:pt idx="13">
                  <c:v>Renta Nacional - 14</c:v>
                </c:pt>
                <c:pt idx="14">
                  <c:v>Zenit Seguros - 15</c:v>
                </c:pt>
                <c:pt idx="15">
                  <c:v>Coface Chile - 16</c:v>
                </c:pt>
                <c:pt idx="16">
                  <c:v>Continental Crédito - 17</c:v>
                </c:pt>
                <c:pt idx="17">
                  <c:v>Chubb de Chile - 18</c:v>
                </c:pt>
                <c:pt idx="18">
                  <c:v>QBE Chile - 19</c:v>
                </c:pt>
                <c:pt idx="19">
                  <c:v>Assurant Chile - 20</c:v>
                </c:pt>
                <c:pt idx="20">
                  <c:v>Mapfre Gar. y Cré. - 21</c:v>
                </c:pt>
                <c:pt idx="21">
                  <c:v>M. de Carabineros - 22</c:v>
                </c:pt>
                <c:pt idx="22">
                  <c:v>Magallanes Gar. y Cré. - 23</c:v>
                </c:pt>
                <c:pt idx="23">
                  <c:v>Cesce Chile - 24</c:v>
                </c:pt>
                <c:pt idx="24">
                  <c:v>Orion Seguros - 25</c:v>
                </c:pt>
                <c:pt idx="25">
                  <c:v>FAF International - 26</c:v>
                </c:pt>
                <c:pt idx="26">
                  <c:v>Huelen - 27</c:v>
                </c:pt>
                <c:pt idx="27">
                  <c:v>Euler Hermes - 28</c:v>
                </c:pt>
              </c:strCache>
            </c:strRef>
          </c:cat>
          <c:val>
            <c:numRef>
              <c:f>'Gen. Prima Retenida Neta'!$C$64:$AD$64</c:f>
              <c:numCache>
                <c:formatCode>#,##0</c:formatCode>
                <c:ptCount val="28"/>
                <c:pt idx="0">
                  <c:v>5596.3651316339865</c:v>
                </c:pt>
                <c:pt idx="1">
                  <c:v>4534.6750593708575</c:v>
                </c:pt>
                <c:pt idx="2">
                  <c:v>4408.2952762266468</c:v>
                </c:pt>
                <c:pt idx="3">
                  <c:v>3574.253078099513</c:v>
                </c:pt>
                <c:pt idx="4">
                  <c:v>3238.7136056093013</c:v>
                </c:pt>
                <c:pt idx="5">
                  <c:v>3190.8216306900304</c:v>
                </c:pt>
                <c:pt idx="6">
                  <c:v>2242.4238359881456</c:v>
                </c:pt>
                <c:pt idx="7">
                  <c:v>1816.0471514161584</c:v>
                </c:pt>
                <c:pt idx="8">
                  <c:v>1279.1852083015176</c:v>
                </c:pt>
                <c:pt idx="9">
                  <c:v>1068.6405014375161</c:v>
                </c:pt>
                <c:pt idx="10">
                  <c:v>1021.7656107175187</c:v>
                </c:pt>
                <c:pt idx="11">
                  <c:v>781.73440366870955</c:v>
                </c:pt>
                <c:pt idx="12">
                  <c:v>549.53452805425161</c:v>
                </c:pt>
                <c:pt idx="13">
                  <c:v>446.29603316357588</c:v>
                </c:pt>
                <c:pt idx="14">
                  <c:v>304.06072316249134</c:v>
                </c:pt>
                <c:pt idx="15">
                  <c:v>185.5765446935844</c:v>
                </c:pt>
                <c:pt idx="16">
                  <c:v>142.7375442929833</c:v>
                </c:pt>
                <c:pt idx="17">
                  <c:v>67.84642590760501</c:v>
                </c:pt>
                <c:pt idx="18">
                  <c:v>48.306829474504291</c:v>
                </c:pt>
                <c:pt idx="19">
                  <c:v>46.432326076034535</c:v>
                </c:pt>
                <c:pt idx="20">
                  <c:v>34.4829510359191</c:v>
                </c:pt>
                <c:pt idx="21">
                  <c:v>31.72234136970172</c:v>
                </c:pt>
                <c:pt idx="22">
                  <c:v>27.254775674437447</c:v>
                </c:pt>
                <c:pt idx="23">
                  <c:v>22.290198994734642</c:v>
                </c:pt>
                <c:pt idx="24">
                  <c:v>9.694724238138555</c:v>
                </c:pt>
                <c:pt idx="25">
                  <c:v>7.2345464243583191</c:v>
                </c:pt>
                <c:pt idx="26">
                  <c:v>5.1224710670818761</c:v>
                </c:pt>
                <c:pt idx="27">
                  <c:v>4.214939456112047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Prima Retenida Neta'!$C$65:$AD$65</c:f>
              <c:strCache>
                <c:ptCount val="28"/>
                <c:pt idx="0">
                  <c:v>BCI Seguros - 1</c:v>
                </c:pt>
                <c:pt idx="1">
                  <c:v>RSA Seguros - 2</c:v>
                </c:pt>
                <c:pt idx="2">
                  <c:v>Cardif - 3</c:v>
                </c:pt>
                <c:pt idx="3">
                  <c:v>Liberty Seguros - 4</c:v>
                </c:pt>
                <c:pt idx="4">
                  <c:v>Penta Security - 5</c:v>
                </c:pt>
                <c:pt idx="5">
                  <c:v>Magallanes - 6</c:v>
                </c:pt>
                <c:pt idx="6">
                  <c:v>Mapfre - 7</c:v>
                </c:pt>
                <c:pt idx="7">
                  <c:v>Chilena Consolidada - 8</c:v>
                </c:pt>
                <c:pt idx="8">
                  <c:v>Consorio Nacional - 9</c:v>
                </c:pt>
                <c:pt idx="9">
                  <c:v>Zurich Santander - 10</c:v>
                </c:pt>
                <c:pt idx="10">
                  <c:v>Ace Seguros - 11</c:v>
                </c:pt>
                <c:pt idx="11">
                  <c:v>HDI Seguros - 12</c:v>
                </c:pt>
                <c:pt idx="12">
                  <c:v>Chartis - 13</c:v>
                </c:pt>
                <c:pt idx="13">
                  <c:v>Renta Nacional - 14</c:v>
                </c:pt>
                <c:pt idx="14">
                  <c:v>Zenit Seguros - 15</c:v>
                </c:pt>
                <c:pt idx="15">
                  <c:v>Coface Chile - 16</c:v>
                </c:pt>
                <c:pt idx="16">
                  <c:v>Continental Crédito - 17</c:v>
                </c:pt>
                <c:pt idx="17">
                  <c:v>Chubb de Chile - 18</c:v>
                </c:pt>
                <c:pt idx="18">
                  <c:v>QBE Chile - 19</c:v>
                </c:pt>
                <c:pt idx="19">
                  <c:v>Assurant Chile - 20</c:v>
                </c:pt>
                <c:pt idx="20">
                  <c:v>Mapfre Gar. y Cré. - 21</c:v>
                </c:pt>
                <c:pt idx="21">
                  <c:v>M. de Carabineros - 22</c:v>
                </c:pt>
                <c:pt idx="22">
                  <c:v>Magallanes Gar. y Cré. - 23</c:v>
                </c:pt>
                <c:pt idx="23">
                  <c:v>Cesce Chile - 24</c:v>
                </c:pt>
                <c:pt idx="24">
                  <c:v>Orion Seguros - 25</c:v>
                </c:pt>
                <c:pt idx="25">
                  <c:v>FAF International - 26</c:v>
                </c:pt>
                <c:pt idx="26">
                  <c:v>Huelen - 27</c:v>
                </c:pt>
                <c:pt idx="27">
                  <c:v>Euler Hermes - 28</c:v>
                </c:pt>
              </c:strCache>
            </c:strRef>
          </c:cat>
          <c:val>
            <c:numRef>
              <c:f>'Gen. Prima Retenida Neta'!$C$67:$AD$67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9194368"/>
        <c:axId val="139195904"/>
      </c:barChart>
      <c:catAx>
        <c:axId val="13919436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9195904"/>
        <c:crosses val="autoZero"/>
        <c:auto val="1"/>
        <c:lblAlgn val="ctr"/>
        <c:lblOffset val="100"/>
      </c:catAx>
      <c:valAx>
        <c:axId val="139195904"/>
        <c:scaling>
          <c:orientation val="minMax"/>
        </c:scaling>
        <c:axPos val="l"/>
        <c:title>
          <c:tx>
            <c:strRef>
              <c:f>'Gen. Prima Retenida Neta'!$G$69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57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919436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74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Prima Retenida Neta'!$C$115:$AH$115</c:f>
              <c:strCache>
                <c:ptCount val="31"/>
                <c:pt idx="0">
                  <c:v>9 Daños Físicos Vehíc. Mot. G1 (VP)</c:v>
                </c:pt>
                <c:pt idx="1">
                  <c:v>50 Otros</c:v>
                </c:pt>
                <c:pt idx="2">
                  <c:v>10 Daños Físicos Vehíc. Mot. G2 (VC)</c:v>
                </c:pt>
                <c:pt idx="3">
                  <c:v>3 Terremoto</c:v>
                </c:pt>
                <c:pt idx="4">
                  <c:v>20 Responsabilidad Civil Vehíc. Mot.</c:v>
                </c:pt>
                <c:pt idx="5">
                  <c:v>24 SOAP</c:v>
                </c:pt>
                <c:pt idx="6">
                  <c:v>1 Incendio</c:v>
                </c:pt>
                <c:pt idx="7">
                  <c:v>23 Accidentes Personales</c:v>
                </c:pt>
                <c:pt idx="8">
                  <c:v>8 Robo</c:v>
                </c:pt>
                <c:pt idx="9">
                  <c:v>21 Responsabilidad Civil</c:v>
                </c:pt>
                <c:pt idx="10">
                  <c:v>16 Equipo Móvil Contratista</c:v>
                </c:pt>
                <c:pt idx="11">
                  <c:v>13 Transporte Terrestre</c:v>
                </c:pt>
                <c:pt idx="12">
                  <c:v>14 Transporte Marítimo</c:v>
                </c:pt>
                <c:pt idx="13">
                  <c:v>5 Riesgos de la Naturaleza</c:v>
                </c:pt>
                <c:pt idx="14">
                  <c:v>7 Otros Riesgos Adicionales Incendio</c:v>
                </c:pt>
                <c:pt idx="15">
                  <c:v>27 Seguro de Crédito por Ventas a Plazo</c:v>
                </c:pt>
                <c:pt idx="16">
                  <c:v>6 Terrorismo</c:v>
                </c:pt>
                <c:pt idx="17">
                  <c:v>28 Seguro de Crédito a la Exportación</c:v>
                </c:pt>
                <c:pt idx="18">
                  <c:v>17 Todo Riesgo Construc. y Montaje</c:v>
                </c:pt>
                <c:pt idx="19">
                  <c:v>25 Garantía</c:v>
                </c:pt>
                <c:pt idx="20">
                  <c:v>4 Pérdida de Benef. por Terremoto</c:v>
                </c:pt>
                <c:pt idx="21">
                  <c:v>26 Fidelidad</c:v>
                </c:pt>
                <c:pt idx="22">
                  <c:v>2 Pérdida de Benef. por Incendio</c:v>
                </c:pt>
                <c:pt idx="23">
                  <c:v>22 Multiriesgos</c:v>
                </c:pt>
                <c:pt idx="24">
                  <c:v>19 Equipo Electrónico</c:v>
                </c:pt>
                <c:pt idx="25">
                  <c:v>35 Seguro Salud</c:v>
                </c:pt>
                <c:pt idx="26">
                  <c:v>30 Seguro Agrícola</c:v>
                </c:pt>
                <c:pt idx="27">
                  <c:v>15 Transporte Aéreo</c:v>
                </c:pt>
                <c:pt idx="28">
                  <c:v>11 Casco Marítimo</c:v>
                </c:pt>
                <c:pt idx="29">
                  <c:v>18 Avería de Maquinaria</c:v>
                </c:pt>
                <c:pt idx="30">
                  <c:v>12 Casco Aéreo</c:v>
                </c:pt>
              </c:strCache>
            </c:strRef>
          </c:cat>
          <c:val>
            <c:numRef>
              <c:f>'Gen. Prima Retenida Neta'!$C$116:$AH$116</c:f>
              <c:numCache>
                <c:formatCode>#,##0</c:formatCode>
                <c:ptCount val="32"/>
                <c:pt idx="0">
                  <c:v>8073.263131151497</c:v>
                </c:pt>
                <c:pt idx="1">
                  <c:v>6396.366023403074</c:v>
                </c:pt>
                <c:pt idx="2">
                  <c:v>3908.0205327330959</c:v>
                </c:pt>
                <c:pt idx="3">
                  <c:v>3718.1681423100445</c:v>
                </c:pt>
                <c:pt idx="4">
                  <c:v>2782.1303220523173</c:v>
                </c:pt>
                <c:pt idx="5">
                  <c:v>2011.1556182204902</c:v>
                </c:pt>
                <c:pt idx="6">
                  <c:v>1723.1018352843271</c:v>
                </c:pt>
                <c:pt idx="7">
                  <c:v>1440.8428627266107</c:v>
                </c:pt>
                <c:pt idx="8">
                  <c:v>1183.0315598876546</c:v>
                </c:pt>
                <c:pt idx="9">
                  <c:v>708.80642820940159</c:v>
                </c:pt>
                <c:pt idx="10">
                  <c:v>383.22669194216303</c:v>
                </c:pt>
                <c:pt idx="11">
                  <c:v>338.4378580898188</c:v>
                </c:pt>
                <c:pt idx="12">
                  <c:v>266.65933358564564</c:v>
                </c:pt>
                <c:pt idx="13">
                  <c:v>251.9160256827372</c:v>
                </c:pt>
                <c:pt idx="14">
                  <c:v>216.43294583474432</c:v>
                </c:pt>
                <c:pt idx="15">
                  <c:v>201.6075477270866</c:v>
                </c:pt>
                <c:pt idx="16">
                  <c:v>195.06328364551447</c:v>
                </c:pt>
                <c:pt idx="17">
                  <c:v>138.88592110238346</c:v>
                </c:pt>
                <c:pt idx="18">
                  <c:v>132.47717414639871</c:v>
                </c:pt>
                <c:pt idx="19">
                  <c:v>109.22619218672882</c:v>
                </c:pt>
                <c:pt idx="20">
                  <c:v>90.348080323845082</c:v>
                </c:pt>
                <c:pt idx="21">
                  <c:v>84.905911943003986</c:v>
                </c:pt>
                <c:pt idx="22">
                  <c:v>71.349226175852834</c:v>
                </c:pt>
                <c:pt idx="23">
                  <c:v>67.32067936933727</c:v>
                </c:pt>
                <c:pt idx="24">
                  <c:v>53.949990239497517</c:v>
                </c:pt>
                <c:pt idx="25">
                  <c:v>40.950730488401383</c:v>
                </c:pt>
                <c:pt idx="26">
                  <c:v>37.385336228285098</c:v>
                </c:pt>
                <c:pt idx="27">
                  <c:v>30.710846197941219</c:v>
                </c:pt>
                <c:pt idx="28">
                  <c:v>17.116684660518214</c:v>
                </c:pt>
                <c:pt idx="29">
                  <c:v>12.551353921132485</c:v>
                </c:pt>
                <c:pt idx="30">
                  <c:v>0.3201267758692049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Prima Retenida Neta'!$C$118:$AH$118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39417088"/>
        <c:axId val="139418624"/>
      </c:barChart>
      <c:catAx>
        <c:axId val="13941708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9418624"/>
        <c:crosses val="autoZero"/>
        <c:auto val="1"/>
        <c:lblAlgn val="ctr"/>
        <c:lblOffset val="100"/>
      </c:catAx>
      <c:valAx>
        <c:axId val="139418624"/>
        <c:scaling>
          <c:orientation val="minMax"/>
        </c:scaling>
        <c:axPos val="l"/>
        <c:title>
          <c:tx>
            <c:strRef>
              <c:f>'Gen. Prima Retenida Neta'!$G$123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60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941708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74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0.0%;\-0.0%;;@" sourceLinked="0"/>
            <c:showVal val="1"/>
          </c:dLbls>
          <c:cat>
            <c:strRef>
              <c:f>'Gen. Retención'!$C$65:$AD$65</c:f>
              <c:strCache>
                <c:ptCount val="28"/>
                <c:pt idx="0">
                  <c:v>Cardif - 1</c:v>
                </c:pt>
                <c:pt idx="1">
                  <c:v>Assurant Chile - 2</c:v>
                </c:pt>
                <c:pt idx="2">
                  <c:v>Huelen - 3</c:v>
                </c:pt>
                <c:pt idx="3">
                  <c:v>FAF International - 4</c:v>
                </c:pt>
                <c:pt idx="4">
                  <c:v>Zenit Seguros - 5</c:v>
                </c:pt>
                <c:pt idx="5">
                  <c:v>Consorio Nacional - 6</c:v>
                </c:pt>
                <c:pt idx="6">
                  <c:v>BCI Seguros - 7</c:v>
                </c:pt>
                <c:pt idx="7">
                  <c:v>HDI Seguros - 8</c:v>
                </c:pt>
                <c:pt idx="8">
                  <c:v>Renta Nacional - 9</c:v>
                </c:pt>
                <c:pt idx="9">
                  <c:v>Liberty Seguros - 10</c:v>
                </c:pt>
                <c:pt idx="10">
                  <c:v>Magallanes - 11</c:v>
                </c:pt>
                <c:pt idx="11">
                  <c:v>M. de Carabineros - 12</c:v>
                </c:pt>
                <c:pt idx="12">
                  <c:v>Coface Chile - 13</c:v>
                </c:pt>
                <c:pt idx="13">
                  <c:v>RSA Seguros - 14</c:v>
                </c:pt>
                <c:pt idx="14">
                  <c:v>Penta Security - 15</c:v>
                </c:pt>
                <c:pt idx="15">
                  <c:v>Chilena Consolidada - 16</c:v>
                </c:pt>
                <c:pt idx="16">
                  <c:v>QBE Chile - 17</c:v>
                </c:pt>
                <c:pt idx="17">
                  <c:v>Zurich Santander - 18</c:v>
                </c:pt>
                <c:pt idx="18">
                  <c:v>Ace Seguros - 19</c:v>
                </c:pt>
                <c:pt idx="19">
                  <c:v>Mapfre - 20</c:v>
                </c:pt>
                <c:pt idx="20">
                  <c:v>Mapfre Gar. y Cré. - 21</c:v>
                </c:pt>
                <c:pt idx="21">
                  <c:v>Continental Crédito - 22</c:v>
                </c:pt>
                <c:pt idx="22">
                  <c:v>Cesce Chile - 23</c:v>
                </c:pt>
                <c:pt idx="23">
                  <c:v>Chartis - 24</c:v>
                </c:pt>
                <c:pt idx="24">
                  <c:v>Magallanes Gar. y Cré. - 25</c:v>
                </c:pt>
                <c:pt idx="25">
                  <c:v>Euler Hermes - 26</c:v>
                </c:pt>
                <c:pt idx="26">
                  <c:v>Chubb de Chile - 27</c:v>
                </c:pt>
                <c:pt idx="27">
                  <c:v>Orion Seguros - 28</c:v>
                </c:pt>
              </c:strCache>
            </c:strRef>
          </c:cat>
          <c:val>
            <c:numRef>
              <c:f>'Gen. Retención'!$C$64:$AD$64</c:f>
              <c:numCache>
                <c:formatCode>0.0%</c:formatCode>
                <c:ptCount val="28"/>
                <c:pt idx="0">
                  <c:v>1.1638292733788491</c:v>
                </c:pt>
                <c:pt idx="1">
                  <c:v>0.99999999999999989</c:v>
                </c:pt>
                <c:pt idx="2">
                  <c:v>1</c:v>
                </c:pt>
                <c:pt idx="3">
                  <c:v>0.9965123652504756</c:v>
                </c:pt>
                <c:pt idx="4">
                  <c:v>0.88556974238607766</c:v>
                </c:pt>
                <c:pt idx="5">
                  <c:v>0.88485938907512796</c:v>
                </c:pt>
                <c:pt idx="6">
                  <c:v>0.88042600756418321</c:v>
                </c:pt>
                <c:pt idx="7">
                  <c:v>0.74375344761175732</c:v>
                </c:pt>
                <c:pt idx="8">
                  <c:v>0.74096533145429688</c:v>
                </c:pt>
                <c:pt idx="9">
                  <c:v>0.68514650071869165</c:v>
                </c:pt>
                <c:pt idx="10">
                  <c:v>0.68496022225532383</c:v>
                </c:pt>
                <c:pt idx="11">
                  <c:v>0.62638735199976225</c:v>
                </c:pt>
                <c:pt idx="12">
                  <c:v>0.61512517179658699</c:v>
                </c:pt>
                <c:pt idx="13">
                  <c:v>0.55701424196067917</c:v>
                </c:pt>
                <c:pt idx="14">
                  <c:v>0.53530139048756387</c:v>
                </c:pt>
                <c:pt idx="15">
                  <c:v>0.46223448345482837</c:v>
                </c:pt>
                <c:pt idx="16">
                  <c:v>0.45510434894299884</c:v>
                </c:pt>
                <c:pt idx="17">
                  <c:v>0.43202196520307917</c:v>
                </c:pt>
                <c:pt idx="18">
                  <c:v>0.35176624225989572</c:v>
                </c:pt>
                <c:pt idx="19">
                  <c:v>0.3375536814651946</c:v>
                </c:pt>
                <c:pt idx="20">
                  <c:v>0.23125125546894088</c:v>
                </c:pt>
                <c:pt idx="21">
                  <c:v>0.19223994922552351</c:v>
                </c:pt>
                <c:pt idx="22">
                  <c:v>0.17944279118264067</c:v>
                </c:pt>
                <c:pt idx="23">
                  <c:v>0.17509325825565986</c:v>
                </c:pt>
                <c:pt idx="24">
                  <c:v>0.14538450694946697</c:v>
                </c:pt>
                <c:pt idx="25">
                  <c:v>0.10000008401611485</c:v>
                </c:pt>
                <c:pt idx="26">
                  <c:v>9.9526594751665975E-2</c:v>
                </c:pt>
                <c:pt idx="27">
                  <c:v>1.9919457774267488E-2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Retención'!$C$65:$AD$65</c:f>
              <c:strCache>
                <c:ptCount val="28"/>
                <c:pt idx="0">
                  <c:v>Cardif - 1</c:v>
                </c:pt>
                <c:pt idx="1">
                  <c:v>Assurant Chile - 2</c:v>
                </c:pt>
                <c:pt idx="2">
                  <c:v>Huelen - 3</c:v>
                </c:pt>
                <c:pt idx="3">
                  <c:v>FAF International - 4</c:v>
                </c:pt>
                <c:pt idx="4">
                  <c:v>Zenit Seguros - 5</c:v>
                </c:pt>
                <c:pt idx="5">
                  <c:v>Consorio Nacional - 6</c:v>
                </c:pt>
                <c:pt idx="6">
                  <c:v>BCI Seguros - 7</c:v>
                </c:pt>
                <c:pt idx="7">
                  <c:v>HDI Seguros - 8</c:v>
                </c:pt>
                <c:pt idx="8">
                  <c:v>Renta Nacional - 9</c:v>
                </c:pt>
                <c:pt idx="9">
                  <c:v>Liberty Seguros - 10</c:v>
                </c:pt>
                <c:pt idx="10">
                  <c:v>Magallanes - 11</c:v>
                </c:pt>
                <c:pt idx="11">
                  <c:v>M. de Carabineros - 12</c:v>
                </c:pt>
                <c:pt idx="12">
                  <c:v>Coface Chile - 13</c:v>
                </c:pt>
                <c:pt idx="13">
                  <c:v>RSA Seguros - 14</c:v>
                </c:pt>
                <c:pt idx="14">
                  <c:v>Penta Security - 15</c:v>
                </c:pt>
                <c:pt idx="15">
                  <c:v>Chilena Consolidada - 16</c:v>
                </c:pt>
                <c:pt idx="16">
                  <c:v>QBE Chile - 17</c:v>
                </c:pt>
                <c:pt idx="17">
                  <c:v>Zurich Santander - 18</c:v>
                </c:pt>
                <c:pt idx="18">
                  <c:v>Ace Seguros - 19</c:v>
                </c:pt>
                <c:pt idx="19">
                  <c:v>Mapfre - 20</c:v>
                </c:pt>
                <c:pt idx="20">
                  <c:v>Mapfre Gar. y Cré. - 21</c:v>
                </c:pt>
                <c:pt idx="21">
                  <c:v>Continental Crédito - 22</c:v>
                </c:pt>
                <c:pt idx="22">
                  <c:v>Cesce Chile - 23</c:v>
                </c:pt>
                <c:pt idx="23">
                  <c:v>Chartis - 24</c:v>
                </c:pt>
                <c:pt idx="24">
                  <c:v>Magallanes Gar. y Cré. - 25</c:v>
                </c:pt>
                <c:pt idx="25">
                  <c:v>Euler Hermes - 26</c:v>
                </c:pt>
                <c:pt idx="26">
                  <c:v>Chubb de Chile - 27</c:v>
                </c:pt>
                <c:pt idx="27">
                  <c:v>Orion Seguros - 28</c:v>
                </c:pt>
              </c:strCache>
            </c:strRef>
          </c:cat>
          <c:val>
            <c:numRef>
              <c:f>'Gen. Retención'!$C$67:$AD$67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39757056"/>
        <c:axId val="139758592"/>
      </c:barChart>
      <c:catAx>
        <c:axId val="13975705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9758592"/>
        <c:crosses val="autoZero"/>
        <c:auto val="1"/>
        <c:lblAlgn val="ctr"/>
        <c:lblOffset val="100"/>
      </c:catAx>
      <c:valAx>
        <c:axId val="139758592"/>
        <c:scaling>
          <c:orientation val="minMax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975705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0.0%;\-0.0%;;@" sourceLinked="0"/>
            <c:showVal val="1"/>
          </c:dLbls>
          <c:cat>
            <c:strRef>
              <c:f>'Gen. Retención'!$C$110:$AH$110</c:f>
              <c:strCache>
                <c:ptCount val="31"/>
                <c:pt idx="0">
                  <c:v>35 Seguro Salud</c:v>
                </c:pt>
                <c:pt idx="1">
                  <c:v>9 Daños Físicos Vehíc. Mot. G1 (VP)</c:v>
                </c:pt>
                <c:pt idx="2">
                  <c:v>24 SOAP</c:v>
                </c:pt>
                <c:pt idx="3">
                  <c:v>10 Daños Físicos Vehíc. Mot. G2 (VC)</c:v>
                </c:pt>
                <c:pt idx="4">
                  <c:v>20 Responsabilidad Civil Vehíc. Mot.</c:v>
                </c:pt>
                <c:pt idx="5">
                  <c:v>50 Otros</c:v>
                </c:pt>
                <c:pt idx="6">
                  <c:v>8 Robo</c:v>
                </c:pt>
                <c:pt idx="7">
                  <c:v>23 Accidentes Personales</c:v>
                </c:pt>
                <c:pt idx="8">
                  <c:v>26 Fidelidad</c:v>
                </c:pt>
                <c:pt idx="9">
                  <c:v>16 Equipo Móvil Contratista</c:v>
                </c:pt>
                <c:pt idx="10">
                  <c:v>28 Seguro de Crédito a la Exportación</c:v>
                </c:pt>
                <c:pt idx="11">
                  <c:v>5 Riesgos de la Naturaleza</c:v>
                </c:pt>
                <c:pt idx="12">
                  <c:v>15 Transporte Aéreo</c:v>
                </c:pt>
                <c:pt idx="13">
                  <c:v>13 Transporte Terrestre</c:v>
                </c:pt>
                <c:pt idx="14">
                  <c:v>6 Terrorismo</c:v>
                </c:pt>
                <c:pt idx="15">
                  <c:v>1 Incendio</c:v>
                </c:pt>
                <c:pt idx="16">
                  <c:v>18 Avería de Maquinaria</c:v>
                </c:pt>
                <c:pt idx="17">
                  <c:v>7 Otros Riesgos Adicionales Incendio</c:v>
                </c:pt>
                <c:pt idx="18">
                  <c:v>3 Terremoto</c:v>
                </c:pt>
                <c:pt idx="19">
                  <c:v>21 Responsabilidad Civil</c:v>
                </c:pt>
                <c:pt idx="20">
                  <c:v>19 Equipo Electrónico</c:v>
                </c:pt>
                <c:pt idx="21">
                  <c:v>30 Seguro Agrícola</c:v>
                </c:pt>
                <c:pt idx="22">
                  <c:v>27 Seguro de Crédito por Ventas a Plazo</c:v>
                </c:pt>
                <c:pt idx="23">
                  <c:v>25 Garantía</c:v>
                </c:pt>
                <c:pt idx="24">
                  <c:v>14 Transporte Marítimo</c:v>
                </c:pt>
                <c:pt idx="25">
                  <c:v>22 Multiriesgos</c:v>
                </c:pt>
                <c:pt idx="26">
                  <c:v>4 Pérdida de Benef. por Terremoto</c:v>
                </c:pt>
                <c:pt idx="27">
                  <c:v>17 Todo Riesgo Construc. y Montaje</c:v>
                </c:pt>
                <c:pt idx="28">
                  <c:v>2 Pérdida de Benef. por Incendio</c:v>
                </c:pt>
                <c:pt idx="29">
                  <c:v>11 Casco Marítimo</c:v>
                </c:pt>
                <c:pt idx="30">
                  <c:v>12 Casco Aéreo</c:v>
                </c:pt>
              </c:strCache>
            </c:strRef>
          </c:cat>
          <c:val>
            <c:numRef>
              <c:f>'Gen. Retención'!$C$111:$AH$111</c:f>
              <c:numCache>
                <c:formatCode>0.0%</c:formatCode>
                <c:ptCount val="32"/>
                <c:pt idx="0">
                  <c:v>1</c:v>
                </c:pt>
                <c:pt idx="1">
                  <c:v>0.98082033882113051</c:v>
                </c:pt>
                <c:pt idx="2">
                  <c:v>0.97473410498746393</c:v>
                </c:pt>
                <c:pt idx="3">
                  <c:v>0.94173450027077044</c:v>
                </c:pt>
                <c:pt idx="4">
                  <c:v>0.9262427807694521</c:v>
                </c:pt>
                <c:pt idx="5">
                  <c:v>0.89109313698266424</c:v>
                </c:pt>
                <c:pt idx="6">
                  <c:v>0.78887215281075274</c:v>
                </c:pt>
                <c:pt idx="7">
                  <c:v>0.72934566379739973</c:v>
                </c:pt>
                <c:pt idx="8">
                  <c:v>0.61255783034260036</c:v>
                </c:pt>
                <c:pt idx="9">
                  <c:v>0.40943819855411301</c:v>
                </c:pt>
                <c:pt idx="10">
                  <c:v>0.37987794357116594</c:v>
                </c:pt>
                <c:pt idx="11">
                  <c:v>0.3603157623774414</c:v>
                </c:pt>
                <c:pt idx="12">
                  <c:v>0.35668619523747819</c:v>
                </c:pt>
                <c:pt idx="13">
                  <c:v>0.35432871417977274</c:v>
                </c:pt>
                <c:pt idx="14">
                  <c:v>0.35059087497482816</c:v>
                </c:pt>
                <c:pt idx="15">
                  <c:v>0.31966939121849708</c:v>
                </c:pt>
                <c:pt idx="16">
                  <c:v>0.31925091277327777</c:v>
                </c:pt>
                <c:pt idx="17">
                  <c:v>0.31295481481673526</c:v>
                </c:pt>
                <c:pt idx="18">
                  <c:v>0.30869331006288758</c:v>
                </c:pt>
                <c:pt idx="19">
                  <c:v>0.27947836241752466</c:v>
                </c:pt>
                <c:pt idx="20">
                  <c:v>0.25998165868598283</c:v>
                </c:pt>
                <c:pt idx="21">
                  <c:v>0.24861441619440444</c:v>
                </c:pt>
                <c:pt idx="22">
                  <c:v>0.2466254700455062</c:v>
                </c:pt>
                <c:pt idx="23">
                  <c:v>0.24379584301399346</c:v>
                </c:pt>
                <c:pt idx="24">
                  <c:v>0.2431046225299888</c:v>
                </c:pt>
                <c:pt idx="25">
                  <c:v>0.2130953630343983</c:v>
                </c:pt>
                <c:pt idx="26">
                  <c:v>0.11245318325750259</c:v>
                </c:pt>
                <c:pt idx="27">
                  <c:v>9.1206951906030037E-2</c:v>
                </c:pt>
                <c:pt idx="28">
                  <c:v>8.6263627669616927E-2</c:v>
                </c:pt>
                <c:pt idx="29">
                  <c:v>3.4977646252312623E-2</c:v>
                </c:pt>
                <c:pt idx="30">
                  <c:v>6.6273573518348019E-4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Retención'!$C$113:$AH$113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39475584"/>
        <c:axId val="139485568"/>
      </c:barChart>
      <c:catAx>
        <c:axId val="13947558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9485568"/>
        <c:crosses val="autoZero"/>
        <c:auto val="1"/>
        <c:lblAlgn val="ctr"/>
        <c:lblOffset val="100"/>
      </c:catAx>
      <c:valAx>
        <c:axId val="139485568"/>
        <c:scaling>
          <c:orientation val="minMax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947558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74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Pólizas Emitidas'!$C$65:$AD$65</c:f>
              <c:strCache>
                <c:ptCount val="28"/>
                <c:pt idx="0">
                  <c:v>BCI Seguros - 1</c:v>
                </c:pt>
                <c:pt idx="1">
                  <c:v>Magallanes - 2</c:v>
                </c:pt>
                <c:pt idx="2">
                  <c:v>Chilena Consolidada - 3</c:v>
                </c:pt>
                <c:pt idx="3">
                  <c:v>Consorio Nacional - 4</c:v>
                </c:pt>
                <c:pt idx="4">
                  <c:v>Penta Security - 5</c:v>
                </c:pt>
                <c:pt idx="5">
                  <c:v>Mapfre - 6</c:v>
                </c:pt>
                <c:pt idx="6">
                  <c:v>RSA Seguros - 7</c:v>
                </c:pt>
                <c:pt idx="7">
                  <c:v>HDI Seguros - 8</c:v>
                </c:pt>
                <c:pt idx="8">
                  <c:v>Zenit Seguros - 9</c:v>
                </c:pt>
                <c:pt idx="9">
                  <c:v>Renta Nacional - 10</c:v>
                </c:pt>
                <c:pt idx="10">
                  <c:v>Chartis - 11</c:v>
                </c:pt>
                <c:pt idx="11">
                  <c:v>Liberty Seguros - 12</c:v>
                </c:pt>
                <c:pt idx="12">
                  <c:v>Cardif - 13</c:v>
                </c:pt>
                <c:pt idx="13">
                  <c:v>Zurich Santander - 14</c:v>
                </c:pt>
                <c:pt idx="14">
                  <c:v>Assurant Chile - 15</c:v>
                </c:pt>
                <c:pt idx="15">
                  <c:v>M. de Carabineros - 16</c:v>
                </c:pt>
                <c:pt idx="16">
                  <c:v>Magallanes Gar. y Cré. - 17</c:v>
                </c:pt>
                <c:pt idx="17">
                  <c:v>Continental Crédito - 18</c:v>
                </c:pt>
                <c:pt idx="18">
                  <c:v>Ace Seguros - 19</c:v>
                </c:pt>
                <c:pt idx="19">
                  <c:v>Chubb de Chile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Orion Seguros - 23</c:v>
                </c:pt>
                <c:pt idx="23">
                  <c:v>QBE Chile - 24</c:v>
                </c:pt>
                <c:pt idx="24">
                  <c:v>Huelen - 25</c:v>
                </c:pt>
                <c:pt idx="25">
                  <c:v>Coface Chile - 26</c:v>
                </c:pt>
                <c:pt idx="26">
                  <c:v>Euler Hermes - 27</c:v>
                </c:pt>
                <c:pt idx="27">
                  <c:v>FAF International - 28</c:v>
                </c:pt>
              </c:strCache>
            </c:strRef>
          </c:cat>
          <c:val>
            <c:numRef>
              <c:f>'Gen. Pólizas Emitidas'!$C$64:$AD$64</c:f>
              <c:numCache>
                <c:formatCode>#,##0</c:formatCode>
                <c:ptCount val="28"/>
                <c:pt idx="0">
                  <c:v>3754.62</c:v>
                </c:pt>
                <c:pt idx="1">
                  <c:v>1325.6310000000001</c:v>
                </c:pt>
                <c:pt idx="2">
                  <c:v>956.54100000000005</c:v>
                </c:pt>
                <c:pt idx="3">
                  <c:v>904.21500000000003</c:v>
                </c:pt>
                <c:pt idx="4">
                  <c:v>872.38900000000001</c:v>
                </c:pt>
                <c:pt idx="5">
                  <c:v>805.21500000000003</c:v>
                </c:pt>
                <c:pt idx="6">
                  <c:v>721.26700000000005</c:v>
                </c:pt>
                <c:pt idx="7">
                  <c:v>209.51900000000001</c:v>
                </c:pt>
                <c:pt idx="8">
                  <c:v>154.107</c:v>
                </c:pt>
                <c:pt idx="9">
                  <c:v>148.596</c:v>
                </c:pt>
                <c:pt idx="10">
                  <c:v>132.73599999999999</c:v>
                </c:pt>
                <c:pt idx="11">
                  <c:v>102.871</c:v>
                </c:pt>
                <c:pt idx="12">
                  <c:v>85.137</c:v>
                </c:pt>
                <c:pt idx="13">
                  <c:v>81.569000000000003</c:v>
                </c:pt>
                <c:pt idx="14">
                  <c:v>73.057000000000002</c:v>
                </c:pt>
                <c:pt idx="15">
                  <c:v>54.067</c:v>
                </c:pt>
                <c:pt idx="16">
                  <c:v>12.993</c:v>
                </c:pt>
                <c:pt idx="17">
                  <c:v>11.666</c:v>
                </c:pt>
                <c:pt idx="18">
                  <c:v>10.391</c:v>
                </c:pt>
                <c:pt idx="19">
                  <c:v>5.7720000000000002</c:v>
                </c:pt>
                <c:pt idx="20">
                  <c:v>3.7679999999999998</c:v>
                </c:pt>
                <c:pt idx="21">
                  <c:v>3.3159999999999998</c:v>
                </c:pt>
                <c:pt idx="22">
                  <c:v>2.3769999999999998</c:v>
                </c:pt>
                <c:pt idx="23">
                  <c:v>0.77</c:v>
                </c:pt>
                <c:pt idx="24">
                  <c:v>6.4000000000000001E-2</c:v>
                </c:pt>
                <c:pt idx="25">
                  <c:v>0.06</c:v>
                </c:pt>
                <c:pt idx="26">
                  <c:v>0.02</c:v>
                </c:pt>
                <c:pt idx="27">
                  <c:v>3.0000000000000001E-3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Pólizas Emitidas'!$C$65:$AD$65</c:f>
              <c:strCache>
                <c:ptCount val="28"/>
                <c:pt idx="0">
                  <c:v>BCI Seguros - 1</c:v>
                </c:pt>
                <c:pt idx="1">
                  <c:v>Magallanes - 2</c:v>
                </c:pt>
                <c:pt idx="2">
                  <c:v>Chilena Consolidada - 3</c:v>
                </c:pt>
                <c:pt idx="3">
                  <c:v>Consorio Nacional - 4</c:v>
                </c:pt>
                <c:pt idx="4">
                  <c:v>Penta Security - 5</c:v>
                </c:pt>
                <c:pt idx="5">
                  <c:v>Mapfre - 6</c:v>
                </c:pt>
                <c:pt idx="6">
                  <c:v>RSA Seguros - 7</c:v>
                </c:pt>
                <c:pt idx="7">
                  <c:v>HDI Seguros - 8</c:v>
                </c:pt>
                <c:pt idx="8">
                  <c:v>Zenit Seguros - 9</c:v>
                </c:pt>
                <c:pt idx="9">
                  <c:v>Renta Nacional - 10</c:v>
                </c:pt>
                <c:pt idx="10">
                  <c:v>Chartis - 11</c:v>
                </c:pt>
                <c:pt idx="11">
                  <c:v>Liberty Seguros - 12</c:v>
                </c:pt>
                <c:pt idx="12">
                  <c:v>Cardif - 13</c:v>
                </c:pt>
                <c:pt idx="13">
                  <c:v>Zurich Santander - 14</c:v>
                </c:pt>
                <c:pt idx="14">
                  <c:v>Assurant Chile - 15</c:v>
                </c:pt>
                <c:pt idx="15">
                  <c:v>M. de Carabineros - 16</c:v>
                </c:pt>
                <c:pt idx="16">
                  <c:v>Magallanes Gar. y Cré. - 17</c:v>
                </c:pt>
                <c:pt idx="17">
                  <c:v>Continental Crédito - 18</c:v>
                </c:pt>
                <c:pt idx="18">
                  <c:v>Ace Seguros - 19</c:v>
                </c:pt>
                <c:pt idx="19">
                  <c:v>Chubb de Chile - 20</c:v>
                </c:pt>
                <c:pt idx="20">
                  <c:v>Mapfre Gar. y Cré. - 21</c:v>
                </c:pt>
                <c:pt idx="21">
                  <c:v>Cesce Chile - 22</c:v>
                </c:pt>
                <c:pt idx="22">
                  <c:v>Orion Seguros - 23</c:v>
                </c:pt>
                <c:pt idx="23">
                  <c:v>QBE Chile - 24</c:v>
                </c:pt>
                <c:pt idx="24">
                  <c:v>Huelen - 25</c:v>
                </c:pt>
                <c:pt idx="25">
                  <c:v>Coface Chile - 26</c:v>
                </c:pt>
                <c:pt idx="26">
                  <c:v>Euler Hermes - 27</c:v>
                </c:pt>
                <c:pt idx="27">
                  <c:v>FAF International - 28</c:v>
                </c:pt>
              </c:strCache>
            </c:strRef>
          </c:cat>
          <c:val>
            <c:numRef>
              <c:f>'Gen. Pólizas Emitidas'!$C$67:$AD$67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0302592"/>
        <c:axId val="140312576"/>
      </c:barChart>
      <c:catAx>
        <c:axId val="14030259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0312576"/>
        <c:crosses val="autoZero"/>
        <c:auto val="1"/>
        <c:lblAlgn val="ctr"/>
        <c:lblOffset val="100"/>
      </c:catAx>
      <c:valAx>
        <c:axId val="140312576"/>
        <c:scaling>
          <c:orientation val="minMax"/>
        </c:scaling>
        <c:axPos val="l"/>
        <c:title>
          <c:tx>
            <c:strRef>
              <c:f>'Gen. Pólizas Emitidas'!$G$69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60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030259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Pólizas Emitidas'!$C$115:$AH$115</c:f>
              <c:strCache>
                <c:ptCount val="31"/>
                <c:pt idx="0">
                  <c:v>24 SOAP</c:v>
                </c:pt>
                <c:pt idx="1">
                  <c:v>50 Otros</c:v>
                </c:pt>
                <c:pt idx="2">
                  <c:v>20 Responsabilidad Civil Vehíc. Mot.</c:v>
                </c:pt>
                <c:pt idx="3">
                  <c:v>9 Daños Físicos Vehíc. Mot. G1 (VP)</c:v>
                </c:pt>
                <c:pt idx="4">
                  <c:v>23 Accidentes Personales</c:v>
                </c:pt>
                <c:pt idx="5">
                  <c:v>1 Incendio</c:v>
                </c:pt>
                <c:pt idx="6">
                  <c:v>8 Robo</c:v>
                </c:pt>
                <c:pt idx="7">
                  <c:v>6 Terrorismo</c:v>
                </c:pt>
                <c:pt idx="8">
                  <c:v>7 Otros Riesgos Adicionales Incendio</c:v>
                </c:pt>
                <c:pt idx="9">
                  <c:v>5 Riesgos de la Naturaleza</c:v>
                </c:pt>
                <c:pt idx="10">
                  <c:v>3 Terremoto</c:v>
                </c:pt>
                <c:pt idx="11">
                  <c:v>10 Daños Físicos Vehíc. Mot. G2 (VC)</c:v>
                </c:pt>
                <c:pt idx="12">
                  <c:v>21 Responsabilidad Civil</c:v>
                </c:pt>
                <c:pt idx="13">
                  <c:v>30 Seguro Agrícola</c:v>
                </c:pt>
                <c:pt idx="14">
                  <c:v>25 Garantía</c:v>
                </c:pt>
                <c:pt idx="15">
                  <c:v>13 Transporte Terrestre</c:v>
                </c:pt>
                <c:pt idx="16">
                  <c:v>2 Pérdida de Benef. por Incendio</c:v>
                </c:pt>
                <c:pt idx="17">
                  <c:v>14 Transporte Marítimo</c:v>
                </c:pt>
                <c:pt idx="18">
                  <c:v>16 Equipo Móvil Contratista</c:v>
                </c:pt>
                <c:pt idx="19">
                  <c:v>19 Equipo Electrónico</c:v>
                </c:pt>
                <c:pt idx="20">
                  <c:v>22 Multiriesgos</c:v>
                </c:pt>
                <c:pt idx="21">
                  <c:v>4 Pérdida de Benef. por Terremoto</c:v>
                </c:pt>
                <c:pt idx="22">
                  <c:v>15 Transporte Aéreo</c:v>
                </c:pt>
                <c:pt idx="23">
                  <c:v>26 Fidelidad</c:v>
                </c:pt>
                <c:pt idx="24">
                  <c:v>17 Todo Riesgo Construc. y Montaje</c:v>
                </c:pt>
                <c:pt idx="25">
                  <c:v>18 Avería de Maquinaria</c:v>
                </c:pt>
                <c:pt idx="26">
                  <c:v>11 Casco Marítimo</c:v>
                </c:pt>
                <c:pt idx="27">
                  <c:v>12 Casco Aéreo</c:v>
                </c:pt>
                <c:pt idx="28">
                  <c:v>27 Seguro de Crédito por Ventas a Plazo</c:v>
                </c:pt>
                <c:pt idx="29">
                  <c:v>28 Seguro de Crédito a la Exportación</c:v>
                </c:pt>
                <c:pt idx="30">
                  <c:v>35 Seguro Salud</c:v>
                </c:pt>
              </c:strCache>
            </c:strRef>
          </c:cat>
          <c:val>
            <c:numRef>
              <c:f>'Gen. Pólizas Emitidas'!$C$116:$AH$116</c:f>
              <c:numCache>
                <c:formatCode>#,##0</c:formatCode>
                <c:ptCount val="32"/>
                <c:pt idx="0">
                  <c:v>3800.944</c:v>
                </c:pt>
                <c:pt idx="1">
                  <c:v>2168.0279999999998</c:v>
                </c:pt>
                <c:pt idx="2">
                  <c:v>836.79700000000003</c:v>
                </c:pt>
                <c:pt idx="3">
                  <c:v>781.73699999999997</c:v>
                </c:pt>
                <c:pt idx="4">
                  <c:v>626.80700000000002</c:v>
                </c:pt>
                <c:pt idx="5">
                  <c:v>441.86700000000002</c:v>
                </c:pt>
                <c:pt idx="6">
                  <c:v>305.16399999999999</c:v>
                </c:pt>
                <c:pt idx="7">
                  <c:v>240.071</c:v>
                </c:pt>
                <c:pt idx="8">
                  <c:v>229.75</c:v>
                </c:pt>
                <c:pt idx="9">
                  <c:v>227.25399999999999</c:v>
                </c:pt>
                <c:pt idx="10">
                  <c:v>187.529</c:v>
                </c:pt>
                <c:pt idx="11">
                  <c:v>165.465</c:v>
                </c:pt>
                <c:pt idx="12">
                  <c:v>154.03800000000001</c:v>
                </c:pt>
                <c:pt idx="13">
                  <c:v>62.131</c:v>
                </c:pt>
                <c:pt idx="14">
                  <c:v>43.55</c:v>
                </c:pt>
                <c:pt idx="15">
                  <c:v>33.877000000000002</c:v>
                </c:pt>
                <c:pt idx="16">
                  <c:v>27.550999999999998</c:v>
                </c:pt>
                <c:pt idx="17">
                  <c:v>23.922999999999998</c:v>
                </c:pt>
                <c:pt idx="18">
                  <c:v>22.885999999999999</c:v>
                </c:pt>
                <c:pt idx="19">
                  <c:v>11.146000000000001</c:v>
                </c:pt>
                <c:pt idx="20">
                  <c:v>8.9169999999999998</c:v>
                </c:pt>
                <c:pt idx="21">
                  <c:v>8.7889999999999997</c:v>
                </c:pt>
                <c:pt idx="22">
                  <c:v>8.7430000000000003</c:v>
                </c:pt>
                <c:pt idx="23">
                  <c:v>5.8869999999999996</c:v>
                </c:pt>
                <c:pt idx="24">
                  <c:v>4.6909999999999998</c:v>
                </c:pt>
                <c:pt idx="25">
                  <c:v>2.468</c:v>
                </c:pt>
                <c:pt idx="26">
                  <c:v>2.13</c:v>
                </c:pt>
                <c:pt idx="27">
                  <c:v>0.40200000000000002</c:v>
                </c:pt>
                <c:pt idx="28">
                  <c:v>9.6000000000000002E-2</c:v>
                </c:pt>
                <c:pt idx="29">
                  <c:v>9.4E-2</c:v>
                </c:pt>
                <c:pt idx="30">
                  <c:v>5.0000000000000001E-3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Pólizas Emitidas'!$C$118:$AH$118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0357632"/>
        <c:axId val="140359168"/>
      </c:barChart>
      <c:catAx>
        <c:axId val="14035763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0359168"/>
        <c:crosses val="autoZero"/>
        <c:auto val="1"/>
        <c:lblAlgn val="ctr"/>
        <c:lblOffset val="100"/>
      </c:catAx>
      <c:valAx>
        <c:axId val="140359168"/>
        <c:scaling>
          <c:orientation val="minMax"/>
        </c:scaling>
        <c:axPos val="l"/>
        <c:title>
          <c:tx>
            <c:strRef>
              <c:f>'Gen. Pólizas Emitidas'!$G$123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63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035763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Pólizas Vigentes'!$C$65:$AD$65</c:f>
              <c:strCache>
                <c:ptCount val="28"/>
                <c:pt idx="0">
                  <c:v>BCI Seguros - 1</c:v>
                </c:pt>
                <c:pt idx="1">
                  <c:v>Magallanes - 2</c:v>
                </c:pt>
                <c:pt idx="2">
                  <c:v>Chilena Consolidada - 3</c:v>
                </c:pt>
                <c:pt idx="3">
                  <c:v>Consorio Nacional - 4</c:v>
                </c:pt>
                <c:pt idx="4">
                  <c:v>RSA Seguros - 5</c:v>
                </c:pt>
                <c:pt idx="5">
                  <c:v>Penta Security - 6</c:v>
                </c:pt>
                <c:pt idx="6">
                  <c:v>Mapfre - 7</c:v>
                </c:pt>
                <c:pt idx="7">
                  <c:v>Cardif - 8</c:v>
                </c:pt>
                <c:pt idx="8">
                  <c:v>Zurich Santander - 9</c:v>
                </c:pt>
                <c:pt idx="9">
                  <c:v>HDI Seguros - 10</c:v>
                </c:pt>
                <c:pt idx="10">
                  <c:v>Renta Nacional - 11</c:v>
                </c:pt>
                <c:pt idx="11">
                  <c:v>Liberty Seguros - 12</c:v>
                </c:pt>
                <c:pt idx="12">
                  <c:v>Zenit Seguros - 13</c:v>
                </c:pt>
                <c:pt idx="13">
                  <c:v>Chartis - 14</c:v>
                </c:pt>
                <c:pt idx="14">
                  <c:v>M. de Carabineros - 15</c:v>
                </c:pt>
                <c:pt idx="15">
                  <c:v>Assurant Chile - 16</c:v>
                </c:pt>
                <c:pt idx="16">
                  <c:v>Continental Crédito - 17</c:v>
                </c:pt>
                <c:pt idx="17">
                  <c:v>Magallanes Gar. y Cré. - 18</c:v>
                </c:pt>
                <c:pt idx="18">
                  <c:v>Ace Seguros - 19</c:v>
                </c:pt>
                <c:pt idx="19">
                  <c:v>Mapfre Gar. y Cré. - 20</c:v>
                </c:pt>
                <c:pt idx="20">
                  <c:v>Chubb de Chile - 21</c:v>
                </c:pt>
                <c:pt idx="21">
                  <c:v>Cesce Chile - 22</c:v>
                </c:pt>
                <c:pt idx="22">
                  <c:v>Orion Seguros - 23</c:v>
                </c:pt>
                <c:pt idx="23">
                  <c:v>QBE Chile - 24</c:v>
                </c:pt>
                <c:pt idx="24">
                  <c:v>Coface Chile - 25</c:v>
                </c:pt>
                <c:pt idx="25">
                  <c:v>Huelen - 26</c:v>
                </c:pt>
                <c:pt idx="26">
                  <c:v>Euler Hermes - 27</c:v>
                </c:pt>
                <c:pt idx="27">
                  <c:v>FAF International - 28</c:v>
                </c:pt>
              </c:strCache>
            </c:strRef>
          </c:cat>
          <c:val>
            <c:numRef>
              <c:f>'Gen. Pólizas Vigentes'!$C$64:$AD$64</c:f>
              <c:numCache>
                <c:formatCode>#,##0</c:formatCode>
                <c:ptCount val="28"/>
                <c:pt idx="0">
                  <c:v>1721.5319999999999</c:v>
                </c:pt>
                <c:pt idx="1">
                  <c:v>1561.127</c:v>
                </c:pt>
                <c:pt idx="2">
                  <c:v>1032.26</c:v>
                </c:pt>
                <c:pt idx="3">
                  <c:v>897.69299999999998</c:v>
                </c:pt>
                <c:pt idx="4">
                  <c:v>881.40200000000004</c:v>
                </c:pt>
                <c:pt idx="5">
                  <c:v>825.19200000000001</c:v>
                </c:pt>
                <c:pt idx="6">
                  <c:v>696.88499999999999</c:v>
                </c:pt>
                <c:pt idx="7">
                  <c:v>429.12900000000002</c:v>
                </c:pt>
                <c:pt idx="8">
                  <c:v>376.47399999999999</c:v>
                </c:pt>
                <c:pt idx="9">
                  <c:v>235.98099999999999</c:v>
                </c:pt>
                <c:pt idx="10">
                  <c:v>204.43600000000001</c:v>
                </c:pt>
                <c:pt idx="11">
                  <c:v>195.42400000000001</c:v>
                </c:pt>
                <c:pt idx="12">
                  <c:v>166.26599999999999</c:v>
                </c:pt>
                <c:pt idx="13">
                  <c:v>93.697000000000003</c:v>
                </c:pt>
                <c:pt idx="14">
                  <c:v>67.073999999999998</c:v>
                </c:pt>
                <c:pt idx="15">
                  <c:v>55.854999999999997</c:v>
                </c:pt>
                <c:pt idx="16">
                  <c:v>24.266999999999999</c:v>
                </c:pt>
                <c:pt idx="17">
                  <c:v>14.585000000000001</c:v>
                </c:pt>
                <c:pt idx="18">
                  <c:v>12.538</c:v>
                </c:pt>
                <c:pt idx="19">
                  <c:v>4.6539999999999999</c:v>
                </c:pt>
                <c:pt idx="20">
                  <c:v>4.3019999999999996</c:v>
                </c:pt>
                <c:pt idx="21">
                  <c:v>3.7679999999999998</c:v>
                </c:pt>
                <c:pt idx="22">
                  <c:v>2.476</c:v>
                </c:pt>
                <c:pt idx="23">
                  <c:v>0.77</c:v>
                </c:pt>
                <c:pt idx="24">
                  <c:v>0.33</c:v>
                </c:pt>
                <c:pt idx="25">
                  <c:v>0.151</c:v>
                </c:pt>
                <c:pt idx="26">
                  <c:v>2.8000000000000001E-2</c:v>
                </c:pt>
                <c:pt idx="27">
                  <c:v>2.1000000000000001E-2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Pólizas Vigentes'!$C$65:$AD$65</c:f>
              <c:strCache>
                <c:ptCount val="28"/>
                <c:pt idx="0">
                  <c:v>BCI Seguros - 1</c:v>
                </c:pt>
                <c:pt idx="1">
                  <c:v>Magallanes - 2</c:v>
                </c:pt>
                <c:pt idx="2">
                  <c:v>Chilena Consolidada - 3</c:v>
                </c:pt>
                <c:pt idx="3">
                  <c:v>Consorio Nacional - 4</c:v>
                </c:pt>
                <c:pt idx="4">
                  <c:v>RSA Seguros - 5</c:v>
                </c:pt>
                <c:pt idx="5">
                  <c:v>Penta Security - 6</c:v>
                </c:pt>
                <c:pt idx="6">
                  <c:v>Mapfre - 7</c:v>
                </c:pt>
                <c:pt idx="7">
                  <c:v>Cardif - 8</c:v>
                </c:pt>
                <c:pt idx="8">
                  <c:v>Zurich Santander - 9</c:v>
                </c:pt>
                <c:pt idx="9">
                  <c:v>HDI Seguros - 10</c:v>
                </c:pt>
                <c:pt idx="10">
                  <c:v>Renta Nacional - 11</c:v>
                </c:pt>
                <c:pt idx="11">
                  <c:v>Liberty Seguros - 12</c:v>
                </c:pt>
                <c:pt idx="12">
                  <c:v>Zenit Seguros - 13</c:v>
                </c:pt>
                <c:pt idx="13">
                  <c:v>Chartis - 14</c:v>
                </c:pt>
                <c:pt idx="14">
                  <c:v>M. de Carabineros - 15</c:v>
                </c:pt>
                <c:pt idx="15">
                  <c:v>Assurant Chile - 16</c:v>
                </c:pt>
                <c:pt idx="16">
                  <c:v>Continental Crédito - 17</c:v>
                </c:pt>
                <c:pt idx="17">
                  <c:v>Magallanes Gar. y Cré. - 18</c:v>
                </c:pt>
                <c:pt idx="18">
                  <c:v>Ace Seguros - 19</c:v>
                </c:pt>
                <c:pt idx="19">
                  <c:v>Mapfre Gar. y Cré. - 20</c:v>
                </c:pt>
                <c:pt idx="20">
                  <c:v>Chubb de Chile - 21</c:v>
                </c:pt>
                <c:pt idx="21">
                  <c:v>Cesce Chile - 22</c:v>
                </c:pt>
                <c:pt idx="22">
                  <c:v>Orion Seguros - 23</c:v>
                </c:pt>
                <c:pt idx="23">
                  <c:v>QBE Chile - 24</c:v>
                </c:pt>
                <c:pt idx="24">
                  <c:v>Coface Chile - 25</c:v>
                </c:pt>
                <c:pt idx="25">
                  <c:v>Huelen - 26</c:v>
                </c:pt>
                <c:pt idx="26">
                  <c:v>Euler Hermes - 27</c:v>
                </c:pt>
                <c:pt idx="27">
                  <c:v>FAF International - 28</c:v>
                </c:pt>
              </c:strCache>
            </c:strRef>
          </c:cat>
          <c:val>
            <c:numRef>
              <c:f>'Gen. Pólizas Vigentes'!$C$67:$AD$67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4883712"/>
        <c:axId val="144885248"/>
      </c:barChart>
      <c:catAx>
        <c:axId val="14488371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4885248"/>
        <c:crosses val="autoZero"/>
        <c:auto val="1"/>
        <c:lblAlgn val="ctr"/>
        <c:lblOffset val="100"/>
      </c:catAx>
      <c:valAx>
        <c:axId val="144885248"/>
        <c:scaling>
          <c:orientation val="minMax"/>
        </c:scaling>
        <c:axPos val="l"/>
        <c:title>
          <c:tx>
            <c:strRef>
              <c:f>'Gen. Pólizas Vigentes'!$G$69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63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488371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Pólizas Vigentes'!$C$115:$AH$115</c:f>
              <c:strCache>
                <c:ptCount val="31"/>
                <c:pt idx="0">
                  <c:v>24 SOAP</c:v>
                </c:pt>
                <c:pt idx="1">
                  <c:v>50 Otros</c:v>
                </c:pt>
                <c:pt idx="2">
                  <c:v>20 Responsabilidad Civil Vehíc. Mot.</c:v>
                </c:pt>
                <c:pt idx="3">
                  <c:v>9 Daños Físicos Vehíc. Mot. G1 (VP)</c:v>
                </c:pt>
                <c:pt idx="4">
                  <c:v>23 Accidentes Personales</c:v>
                </c:pt>
                <c:pt idx="5">
                  <c:v>8 Robo</c:v>
                </c:pt>
                <c:pt idx="6">
                  <c:v>1 Incendio</c:v>
                </c:pt>
                <c:pt idx="7">
                  <c:v>6 Terrorismo</c:v>
                </c:pt>
                <c:pt idx="8">
                  <c:v>7 Otros Riesgos Adicionales Incendio</c:v>
                </c:pt>
                <c:pt idx="9">
                  <c:v>5 Riesgos de la Naturaleza</c:v>
                </c:pt>
                <c:pt idx="10">
                  <c:v>10 Daños Físicos Vehíc. Mot. G2 (VC)</c:v>
                </c:pt>
                <c:pt idx="11">
                  <c:v>3 Terremoto</c:v>
                </c:pt>
                <c:pt idx="12">
                  <c:v>21 Responsabilidad Civil</c:v>
                </c:pt>
                <c:pt idx="13">
                  <c:v>25 Garantía</c:v>
                </c:pt>
                <c:pt idx="14">
                  <c:v>30 Seguro Agrícola</c:v>
                </c:pt>
                <c:pt idx="15">
                  <c:v>22 Multiriesgos</c:v>
                </c:pt>
                <c:pt idx="16">
                  <c:v>2 Pérdida de Benef. por Incendio</c:v>
                </c:pt>
                <c:pt idx="17">
                  <c:v>26 Fidelidad</c:v>
                </c:pt>
                <c:pt idx="18">
                  <c:v>13 Transporte Terrestre</c:v>
                </c:pt>
                <c:pt idx="19">
                  <c:v>16 Equipo Móvil Contratista</c:v>
                </c:pt>
                <c:pt idx="20">
                  <c:v>19 Equipo Electrónico</c:v>
                </c:pt>
                <c:pt idx="21">
                  <c:v>14 Transporte Marítimo</c:v>
                </c:pt>
                <c:pt idx="22">
                  <c:v>4 Pérdida de Benef. por Terremoto</c:v>
                </c:pt>
                <c:pt idx="23">
                  <c:v>35 Seguro Salud</c:v>
                </c:pt>
                <c:pt idx="24">
                  <c:v>17 Todo Riesgo Construc. y Montaje</c:v>
                </c:pt>
                <c:pt idx="25">
                  <c:v>15 Transporte Aéreo</c:v>
                </c:pt>
                <c:pt idx="26">
                  <c:v>18 Avería de Maquinaria</c:v>
                </c:pt>
                <c:pt idx="27">
                  <c:v>11 Casco Marítimo</c:v>
                </c:pt>
                <c:pt idx="28">
                  <c:v>27 Seguro de Crédito por Ventas a Plazo</c:v>
                </c:pt>
                <c:pt idx="29">
                  <c:v>28 Seguro de Crédito a la Exportación</c:v>
                </c:pt>
                <c:pt idx="30">
                  <c:v>12 Casco Aéreo</c:v>
                </c:pt>
              </c:strCache>
            </c:strRef>
          </c:cat>
          <c:val>
            <c:numRef>
              <c:f>'Gen. Pólizas Vigentes'!$C$116:$AH$116</c:f>
              <c:numCache>
                <c:formatCode>#,##0</c:formatCode>
                <c:ptCount val="32"/>
                <c:pt idx="0">
                  <c:v>3586.4209999999998</c:v>
                </c:pt>
                <c:pt idx="1">
                  <c:v>1379.9259999999999</c:v>
                </c:pt>
                <c:pt idx="2">
                  <c:v>762.60599999999999</c:v>
                </c:pt>
                <c:pt idx="3">
                  <c:v>700.23800000000006</c:v>
                </c:pt>
                <c:pt idx="4">
                  <c:v>678.05100000000004</c:v>
                </c:pt>
                <c:pt idx="5">
                  <c:v>522.12800000000004</c:v>
                </c:pt>
                <c:pt idx="6">
                  <c:v>364.00799999999998</c:v>
                </c:pt>
                <c:pt idx="7">
                  <c:v>256.74900000000002</c:v>
                </c:pt>
                <c:pt idx="8">
                  <c:v>245.84700000000001</c:v>
                </c:pt>
                <c:pt idx="9">
                  <c:v>237.32</c:v>
                </c:pt>
                <c:pt idx="10">
                  <c:v>191.82900000000001</c:v>
                </c:pt>
                <c:pt idx="11">
                  <c:v>155.18199999999999</c:v>
                </c:pt>
                <c:pt idx="12">
                  <c:v>131.119</c:v>
                </c:pt>
                <c:pt idx="13">
                  <c:v>63.8</c:v>
                </c:pt>
                <c:pt idx="14">
                  <c:v>62.704000000000001</c:v>
                </c:pt>
                <c:pt idx="15">
                  <c:v>39.722999999999999</c:v>
                </c:pt>
                <c:pt idx="16">
                  <c:v>25.385999999999999</c:v>
                </c:pt>
                <c:pt idx="17">
                  <c:v>22.696999999999999</c:v>
                </c:pt>
                <c:pt idx="18">
                  <c:v>22.620999999999999</c:v>
                </c:pt>
                <c:pt idx="19">
                  <c:v>15.087999999999999</c:v>
                </c:pt>
                <c:pt idx="20">
                  <c:v>11.311</c:v>
                </c:pt>
                <c:pt idx="21">
                  <c:v>9.0709999999999997</c:v>
                </c:pt>
                <c:pt idx="22">
                  <c:v>7.5860000000000003</c:v>
                </c:pt>
                <c:pt idx="23">
                  <c:v>5.1459999999999999</c:v>
                </c:pt>
                <c:pt idx="24">
                  <c:v>4.1109999999999998</c:v>
                </c:pt>
                <c:pt idx="25">
                  <c:v>2.8660000000000001</c:v>
                </c:pt>
                <c:pt idx="26">
                  <c:v>1.7989999999999999</c:v>
                </c:pt>
                <c:pt idx="27">
                  <c:v>1.51</c:v>
                </c:pt>
                <c:pt idx="28">
                  <c:v>0.65200000000000002</c:v>
                </c:pt>
                <c:pt idx="29">
                  <c:v>0.51600000000000001</c:v>
                </c:pt>
                <c:pt idx="30">
                  <c:v>0.30599999999999999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Pólizas Vigentes'!$C$118:$AH$118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4921728"/>
        <c:axId val="144923264"/>
      </c:barChart>
      <c:catAx>
        <c:axId val="14492172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4923264"/>
        <c:crosses val="autoZero"/>
        <c:auto val="1"/>
        <c:lblAlgn val="ctr"/>
        <c:lblOffset val="100"/>
      </c:catAx>
      <c:valAx>
        <c:axId val="144923264"/>
        <c:scaling>
          <c:orientation val="minMax"/>
        </c:scaling>
        <c:axPos val="l"/>
        <c:title>
          <c:tx>
            <c:strRef>
              <c:f>'Gen. Pólizas Vigentes'!$G$123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657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492172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Siniestros Directos'!$C$65:$AD$65</c:f>
              <c:strCache>
                <c:ptCount val="28"/>
                <c:pt idx="0">
                  <c:v>RSA Seguros - 1</c:v>
                </c:pt>
                <c:pt idx="1">
                  <c:v>Penta Security - 2</c:v>
                </c:pt>
                <c:pt idx="2">
                  <c:v>BCI Seguros - 3</c:v>
                </c:pt>
                <c:pt idx="3">
                  <c:v>Mapfre - 4</c:v>
                </c:pt>
                <c:pt idx="4">
                  <c:v>Chilena Consolidada - 5</c:v>
                </c:pt>
                <c:pt idx="5">
                  <c:v>Magallanes - 6</c:v>
                </c:pt>
                <c:pt idx="6">
                  <c:v>Liberty Seguros - 7</c:v>
                </c:pt>
                <c:pt idx="7">
                  <c:v>Ace Seguros - 8</c:v>
                </c:pt>
                <c:pt idx="8">
                  <c:v>Cardif - 9</c:v>
                </c:pt>
                <c:pt idx="9">
                  <c:v>Zurich Santander - 10</c:v>
                </c:pt>
                <c:pt idx="10">
                  <c:v>Chubb de Chile - 11</c:v>
                </c:pt>
                <c:pt idx="11">
                  <c:v>Continental Crédito - 12</c:v>
                </c:pt>
                <c:pt idx="12">
                  <c:v>Consorio Nacional - 13</c:v>
                </c:pt>
                <c:pt idx="13">
                  <c:v>HDI Seguros - 14</c:v>
                </c:pt>
                <c:pt idx="14">
                  <c:v>Renta Nacional - 15</c:v>
                </c:pt>
                <c:pt idx="15">
                  <c:v>Chartis - 16</c:v>
                </c:pt>
                <c:pt idx="16">
                  <c:v>Zenit Seguros - 17</c:v>
                </c:pt>
                <c:pt idx="17">
                  <c:v>Coface Chile - 18</c:v>
                </c:pt>
                <c:pt idx="18">
                  <c:v>Orion Seguros - 19</c:v>
                </c:pt>
                <c:pt idx="19">
                  <c:v>Magallanes Gar. y Cré. - 20</c:v>
                </c:pt>
                <c:pt idx="20">
                  <c:v>QBE Chile - 21</c:v>
                </c:pt>
                <c:pt idx="21">
                  <c:v>Cesce Chile - 22</c:v>
                </c:pt>
                <c:pt idx="22">
                  <c:v>M. de Carabineros - 23</c:v>
                </c:pt>
                <c:pt idx="23">
                  <c:v>Euler Hermes - 24</c:v>
                </c:pt>
                <c:pt idx="24">
                  <c:v>FAF International - 25</c:v>
                </c:pt>
                <c:pt idx="25">
                  <c:v>Assurant Chile - 26</c:v>
                </c:pt>
                <c:pt idx="26">
                  <c:v>Huelen - 27</c:v>
                </c:pt>
                <c:pt idx="27">
                  <c:v>Mapfre Gar. y Cré. - 28</c:v>
                </c:pt>
              </c:strCache>
            </c:strRef>
          </c:cat>
          <c:val>
            <c:numRef>
              <c:f>'Gen. Siniestros Directos'!$C$64:$AD$64</c:f>
              <c:numCache>
                <c:formatCode>#,##0</c:formatCode>
                <c:ptCount val="28"/>
                <c:pt idx="0">
                  <c:v>5272.5109722355664</c:v>
                </c:pt>
                <c:pt idx="1">
                  <c:v>4605.017473698068</c:v>
                </c:pt>
                <c:pt idx="2">
                  <c:v>2974.5671965350475</c:v>
                </c:pt>
                <c:pt idx="3">
                  <c:v>2680.373422176091</c:v>
                </c:pt>
                <c:pt idx="4">
                  <c:v>2614.0688900455634</c:v>
                </c:pt>
                <c:pt idx="5">
                  <c:v>2609.8422162299148</c:v>
                </c:pt>
                <c:pt idx="6">
                  <c:v>2126.1434062989747</c:v>
                </c:pt>
                <c:pt idx="7">
                  <c:v>1679.8722059484937</c:v>
                </c:pt>
                <c:pt idx="8">
                  <c:v>843.6198405265917</c:v>
                </c:pt>
                <c:pt idx="9">
                  <c:v>628.6212354928673</c:v>
                </c:pt>
                <c:pt idx="10">
                  <c:v>617.30284991219946</c:v>
                </c:pt>
                <c:pt idx="11">
                  <c:v>504.42887774780445</c:v>
                </c:pt>
                <c:pt idx="12">
                  <c:v>493.00028102276593</c:v>
                </c:pt>
                <c:pt idx="13">
                  <c:v>416.70041891722985</c:v>
                </c:pt>
                <c:pt idx="14">
                  <c:v>354.74628223464987</c:v>
                </c:pt>
                <c:pt idx="15">
                  <c:v>300.39953868539214</c:v>
                </c:pt>
                <c:pt idx="16">
                  <c:v>166.74461786271337</c:v>
                </c:pt>
                <c:pt idx="17">
                  <c:v>136.91545981944941</c:v>
                </c:pt>
                <c:pt idx="18">
                  <c:v>87.983825415000197</c:v>
                </c:pt>
                <c:pt idx="19">
                  <c:v>51.150344893486313</c:v>
                </c:pt>
                <c:pt idx="20">
                  <c:v>40.955245516782284</c:v>
                </c:pt>
                <c:pt idx="21">
                  <c:v>31.328911156119098</c:v>
                </c:pt>
                <c:pt idx="22">
                  <c:v>9.6810462070434795</c:v>
                </c:pt>
                <c:pt idx="23">
                  <c:v>1.9555531367386245</c:v>
                </c:pt>
                <c:pt idx="24">
                  <c:v>1.6608789204087993</c:v>
                </c:pt>
                <c:pt idx="25">
                  <c:v>1.0370477794479716</c:v>
                </c:pt>
                <c:pt idx="26">
                  <c:v>1.0045570624324853</c:v>
                </c:pt>
                <c:pt idx="27">
                  <c:v>-16.748599418957596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Siniestros Directos'!$C$65:$AD$65</c:f>
              <c:strCache>
                <c:ptCount val="28"/>
                <c:pt idx="0">
                  <c:v>RSA Seguros - 1</c:v>
                </c:pt>
                <c:pt idx="1">
                  <c:v>Penta Security - 2</c:v>
                </c:pt>
                <c:pt idx="2">
                  <c:v>BCI Seguros - 3</c:v>
                </c:pt>
                <c:pt idx="3">
                  <c:v>Mapfre - 4</c:v>
                </c:pt>
                <c:pt idx="4">
                  <c:v>Chilena Consolidada - 5</c:v>
                </c:pt>
                <c:pt idx="5">
                  <c:v>Magallanes - 6</c:v>
                </c:pt>
                <c:pt idx="6">
                  <c:v>Liberty Seguros - 7</c:v>
                </c:pt>
                <c:pt idx="7">
                  <c:v>Ace Seguros - 8</c:v>
                </c:pt>
                <c:pt idx="8">
                  <c:v>Cardif - 9</c:v>
                </c:pt>
                <c:pt idx="9">
                  <c:v>Zurich Santander - 10</c:v>
                </c:pt>
                <c:pt idx="10">
                  <c:v>Chubb de Chile - 11</c:v>
                </c:pt>
                <c:pt idx="11">
                  <c:v>Continental Crédito - 12</c:v>
                </c:pt>
                <c:pt idx="12">
                  <c:v>Consorio Nacional - 13</c:v>
                </c:pt>
                <c:pt idx="13">
                  <c:v>HDI Seguros - 14</c:v>
                </c:pt>
                <c:pt idx="14">
                  <c:v>Renta Nacional - 15</c:v>
                </c:pt>
                <c:pt idx="15">
                  <c:v>Chartis - 16</c:v>
                </c:pt>
                <c:pt idx="16">
                  <c:v>Zenit Seguros - 17</c:v>
                </c:pt>
                <c:pt idx="17">
                  <c:v>Coface Chile - 18</c:v>
                </c:pt>
                <c:pt idx="18">
                  <c:v>Orion Seguros - 19</c:v>
                </c:pt>
                <c:pt idx="19">
                  <c:v>Magallanes Gar. y Cré. - 20</c:v>
                </c:pt>
                <c:pt idx="20">
                  <c:v>QBE Chile - 21</c:v>
                </c:pt>
                <c:pt idx="21">
                  <c:v>Cesce Chile - 22</c:v>
                </c:pt>
                <c:pt idx="22">
                  <c:v>M. de Carabineros - 23</c:v>
                </c:pt>
                <c:pt idx="23">
                  <c:v>Euler Hermes - 24</c:v>
                </c:pt>
                <c:pt idx="24">
                  <c:v>FAF International - 25</c:v>
                </c:pt>
                <c:pt idx="25">
                  <c:v>Assurant Chile - 26</c:v>
                </c:pt>
                <c:pt idx="26">
                  <c:v>Huelen - 27</c:v>
                </c:pt>
                <c:pt idx="27">
                  <c:v>Mapfre Gar. y Cré. - 28</c:v>
                </c:pt>
              </c:strCache>
            </c:strRef>
          </c:cat>
          <c:val>
            <c:numRef>
              <c:f>'Gen. Siniestros Directos'!$C$67:$AD$67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5232640"/>
        <c:axId val="145234176"/>
      </c:barChart>
      <c:catAx>
        <c:axId val="14523264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5234176"/>
        <c:crosses val="autoZero"/>
        <c:auto val="1"/>
        <c:lblAlgn val="ctr"/>
        <c:lblOffset val="100"/>
      </c:catAx>
      <c:valAx>
        <c:axId val="145234176"/>
        <c:scaling>
          <c:orientation val="minMax"/>
        </c:scaling>
        <c:axPos val="l"/>
        <c:title>
          <c:tx>
            <c:strRef>
              <c:f>'Gen. Siniestros Directos'!$G$69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57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523264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74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Siniestros Directos'!$C$115:$AH$115</c:f>
              <c:strCache>
                <c:ptCount val="31"/>
                <c:pt idx="0">
                  <c:v>1 Incendio</c:v>
                </c:pt>
                <c:pt idx="1">
                  <c:v>9 Daños Físicos Vehíc. Mot. G1 (VP)</c:v>
                </c:pt>
                <c:pt idx="2">
                  <c:v>10 Daños Físicos Vehíc. Mot. G2 (VC)</c:v>
                </c:pt>
                <c:pt idx="3">
                  <c:v>17 Todo Riesgo Construc. y Montaje</c:v>
                </c:pt>
                <c:pt idx="4">
                  <c:v>50 Otros</c:v>
                </c:pt>
                <c:pt idx="5">
                  <c:v>20 Responsabilidad Civil Vehíc. Mot.</c:v>
                </c:pt>
                <c:pt idx="6">
                  <c:v>21 Responsabilidad Civil</c:v>
                </c:pt>
                <c:pt idx="7">
                  <c:v>14 Transporte Marítimo</c:v>
                </c:pt>
                <c:pt idx="8">
                  <c:v>24 SOAP</c:v>
                </c:pt>
                <c:pt idx="9">
                  <c:v>5 Riesgos de la Naturaleza</c:v>
                </c:pt>
                <c:pt idx="10">
                  <c:v>2 Pérdida de Benef. por Incendio</c:v>
                </c:pt>
                <c:pt idx="11">
                  <c:v>16 Equipo Móvil Contratista</c:v>
                </c:pt>
                <c:pt idx="12">
                  <c:v>27 Seguro de Crédito por Ventas a Plazo</c:v>
                </c:pt>
                <c:pt idx="13">
                  <c:v>7 Otros Riesgos Adicionales Incendio</c:v>
                </c:pt>
                <c:pt idx="14">
                  <c:v>11 Casco Marítimo</c:v>
                </c:pt>
                <c:pt idx="15">
                  <c:v>13 Transporte Terrestre</c:v>
                </c:pt>
                <c:pt idx="16">
                  <c:v>8 Robo</c:v>
                </c:pt>
                <c:pt idx="17">
                  <c:v>23 Accidentes Personales</c:v>
                </c:pt>
                <c:pt idx="18">
                  <c:v>26 Fidelidad</c:v>
                </c:pt>
                <c:pt idx="19">
                  <c:v>22 Multiriesgos</c:v>
                </c:pt>
                <c:pt idx="20">
                  <c:v>12 Casco Aéreo</c:v>
                </c:pt>
                <c:pt idx="21">
                  <c:v>30 Seguro Agrícola</c:v>
                </c:pt>
                <c:pt idx="22">
                  <c:v>19 Equipo Electrónico</c:v>
                </c:pt>
                <c:pt idx="23">
                  <c:v>28 Seguro de Crédito a la Exportación</c:v>
                </c:pt>
                <c:pt idx="24">
                  <c:v>25 Garantía</c:v>
                </c:pt>
                <c:pt idx="25">
                  <c:v>15 Transporte Aéreo</c:v>
                </c:pt>
                <c:pt idx="26">
                  <c:v>6 Terrorismo</c:v>
                </c:pt>
                <c:pt idx="27">
                  <c:v>18 Avería de Maquinaria</c:v>
                </c:pt>
                <c:pt idx="28">
                  <c:v>35 Seguro Salud</c:v>
                </c:pt>
                <c:pt idx="29">
                  <c:v>4 Pérdida de Benef. por Terremoto</c:v>
                </c:pt>
                <c:pt idx="30">
                  <c:v>3 Terremoto</c:v>
                </c:pt>
              </c:strCache>
            </c:strRef>
          </c:cat>
          <c:val>
            <c:numRef>
              <c:f>'Gen. Siniestros Directos'!$C$116:$AH$116</c:f>
              <c:numCache>
                <c:formatCode>#,##0</c:formatCode>
                <c:ptCount val="32"/>
                <c:pt idx="0">
                  <c:v>8716.4825760446802</c:v>
                </c:pt>
                <c:pt idx="1">
                  <c:v>5562.1280555315325</c:v>
                </c:pt>
                <c:pt idx="2">
                  <c:v>2582.7468221247277</c:v>
                </c:pt>
                <c:pt idx="3">
                  <c:v>2560.5734910186593</c:v>
                </c:pt>
                <c:pt idx="4">
                  <c:v>2283.3687275080279</c:v>
                </c:pt>
                <c:pt idx="5">
                  <c:v>1563.8538220849684</c:v>
                </c:pt>
                <c:pt idx="6">
                  <c:v>1461.8543528561129</c:v>
                </c:pt>
                <c:pt idx="7">
                  <c:v>1149.5244603567141</c:v>
                </c:pt>
                <c:pt idx="8">
                  <c:v>934.90357369814001</c:v>
                </c:pt>
                <c:pt idx="9">
                  <c:v>651.04922142772921</c:v>
                </c:pt>
                <c:pt idx="10">
                  <c:v>633.11326257962139</c:v>
                </c:pt>
                <c:pt idx="11">
                  <c:v>612.96690451448274</c:v>
                </c:pt>
                <c:pt idx="12">
                  <c:v>536.33099881275575</c:v>
                </c:pt>
                <c:pt idx="13">
                  <c:v>434.15477230253862</c:v>
                </c:pt>
                <c:pt idx="14">
                  <c:v>403.06820617040796</c:v>
                </c:pt>
                <c:pt idx="15">
                  <c:v>386.69507238912576</c:v>
                </c:pt>
                <c:pt idx="16">
                  <c:v>366.53635638991238</c:v>
                </c:pt>
                <c:pt idx="17">
                  <c:v>354.57800277314152</c:v>
                </c:pt>
                <c:pt idx="18">
                  <c:v>160.76244852203533</c:v>
                </c:pt>
                <c:pt idx="19">
                  <c:v>139.56644795457649</c:v>
                </c:pt>
                <c:pt idx="20">
                  <c:v>132.62712441657982</c:v>
                </c:pt>
                <c:pt idx="21">
                  <c:v>125.51629959052165</c:v>
                </c:pt>
                <c:pt idx="22">
                  <c:v>123.69984269732707</c:v>
                </c:pt>
                <c:pt idx="23">
                  <c:v>95.034013150078906</c:v>
                </c:pt>
                <c:pt idx="24">
                  <c:v>91.08780820893864</c:v>
                </c:pt>
                <c:pt idx="25">
                  <c:v>22.382851358689496</c:v>
                </c:pt>
                <c:pt idx="26">
                  <c:v>18.530493039503845</c:v>
                </c:pt>
                <c:pt idx="27">
                  <c:v>12.24113024061602</c:v>
                </c:pt>
                <c:pt idx="28">
                  <c:v>11.538551767608668</c:v>
                </c:pt>
                <c:pt idx="29">
                  <c:v>-112.82432650586321</c:v>
                </c:pt>
                <c:pt idx="30">
                  <c:v>-2779.2073665300095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Siniestros Directos'!$C$118:$AH$118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5283328"/>
        <c:axId val="145297408"/>
      </c:barChart>
      <c:catAx>
        <c:axId val="14528332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5297408"/>
        <c:crosses val="autoZero"/>
        <c:auto val="1"/>
        <c:lblAlgn val="ctr"/>
        <c:lblOffset val="100"/>
      </c:catAx>
      <c:valAx>
        <c:axId val="145297408"/>
        <c:scaling>
          <c:orientation val="minMax"/>
        </c:scaling>
        <c:axPos val="l"/>
        <c:title>
          <c:tx>
            <c:strRef>
              <c:f>'Gen. Siniestros Directos'!$G$123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60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528332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74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Siniestro Directo Promedio'!$C$65:$AD$65</c:f>
              <c:strCache>
                <c:ptCount val="28"/>
                <c:pt idx="0">
                  <c:v>QBE Chile - 1</c:v>
                </c:pt>
                <c:pt idx="1">
                  <c:v>FAF International - 2</c:v>
                </c:pt>
                <c:pt idx="2">
                  <c:v>Coface Chile - 3</c:v>
                </c:pt>
                <c:pt idx="3">
                  <c:v>Cesce Chile - 4</c:v>
                </c:pt>
                <c:pt idx="4">
                  <c:v>Magallanes Gar. y Cré. - 5</c:v>
                </c:pt>
                <c:pt idx="5">
                  <c:v>Euler Hermes - 6</c:v>
                </c:pt>
                <c:pt idx="6">
                  <c:v>Continental Crédito - 7</c:v>
                </c:pt>
                <c:pt idx="7">
                  <c:v>Ace Seguros - 8</c:v>
                </c:pt>
                <c:pt idx="8">
                  <c:v>M. de Carabineros - 9</c:v>
                </c:pt>
                <c:pt idx="9">
                  <c:v>Chubb de Chile - 10</c:v>
                </c:pt>
                <c:pt idx="10">
                  <c:v>Penta Security - 11</c:v>
                </c:pt>
                <c:pt idx="11">
                  <c:v>Chilena Consolidada - 12</c:v>
                </c:pt>
                <c:pt idx="12">
                  <c:v>RSA Seguros - 13</c:v>
                </c:pt>
                <c:pt idx="13">
                  <c:v>Mapfre - 14</c:v>
                </c:pt>
                <c:pt idx="14">
                  <c:v>Renta Nacional - 15</c:v>
                </c:pt>
                <c:pt idx="15">
                  <c:v>BCI Seguros - 16</c:v>
                </c:pt>
                <c:pt idx="16">
                  <c:v>Chartis - 17</c:v>
                </c:pt>
                <c:pt idx="17">
                  <c:v>Magallanes - 18</c:v>
                </c:pt>
                <c:pt idx="18">
                  <c:v>Zenit Seguros - 19</c:v>
                </c:pt>
                <c:pt idx="19">
                  <c:v>Liberty Seguros - 20</c:v>
                </c:pt>
                <c:pt idx="20">
                  <c:v>Zurich Santander - 21</c:v>
                </c:pt>
                <c:pt idx="21">
                  <c:v>Huelen - 22</c:v>
                </c:pt>
                <c:pt idx="22">
                  <c:v>Consorio Nacional - 23</c:v>
                </c:pt>
                <c:pt idx="23">
                  <c:v>HDI Seguros - 24</c:v>
                </c:pt>
                <c:pt idx="24">
                  <c:v>Cardif - 25</c:v>
                </c:pt>
                <c:pt idx="25">
                  <c:v>Orion Seguros - 26</c:v>
                </c:pt>
                <c:pt idx="26">
                  <c:v>Assurant Chile - 27</c:v>
                </c:pt>
                <c:pt idx="27">
                  <c:v>Mapfre Gar. y Cré. - 28</c:v>
                </c:pt>
              </c:strCache>
            </c:strRef>
          </c:cat>
          <c:val>
            <c:numRef>
              <c:f>'Gen. Siniestro Directo Promedio'!$C$64:$AD$64</c:f>
              <c:numCache>
                <c:formatCode>#,##0</c:formatCode>
                <c:ptCount val="28"/>
                <c:pt idx="0">
                  <c:v>1861.6020364901035</c:v>
                </c:pt>
                <c:pt idx="1">
                  <c:v>830.43943220439951</c:v>
                </c:pt>
                <c:pt idx="2">
                  <c:v>554.31353876700166</c:v>
                </c:pt>
                <c:pt idx="3">
                  <c:v>435.12369505720972</c:v>
                </c:pt>
                <c:pt idx="4">
                  <c:v>347.96148618698169</c:v>
                </c:pt>
                <c:pt idx="5">
                  <c:v>325.92547445643748</c:v>
                </c:pt>
                <c:pt idx="6">
                  <c:v>251.71095687016188</c:v>
                </c:pt>
                <c:pt idx="7">
                  <c:v>183.99468517289085</c:v>
                </c:pt>
                <c:pt idx="8">
                  <c:v>166.91454260419795</c:v>
                </c:pt>
                <c:pt idx="9">
                  <c:v>150.26839796742928</c:v>
                </c:pt>
                <c:pt idx="10">
                  <c:v>129.24547266500329</c:v>
                </c:pt>
                <c:pt idx="11">
                  <c:v>96.799372478191557</c:v>
                </c:pt>
                <c:pt idx="12">
                  <c:v>74.848937551539777</c:v>
                </c:pt>
                <c:pt idx="13">
                  <c:v>74.662170318052659</c:v>
                </c:pt>
                <c:pt idx="14">
                  <c:v>35.538565702529539</c:v>
                </c:pt>
                <c:pt idx="15">
                  <c:v>34.100983254035938</c:v>
                </c:pt>
                <c:pt idx="16">
                  <c:v>31.704366807956948</c:v>
                </c:pt>
                <c:pt idx="17">
                  <c:v>30.192133825267117</c:v>
                </c:pt>
                <c:pt idx="18">
                  <c:v>28.888505938100028</c:v>
                </c:pt>
                <c:pt idx="19">
                  <c:v>28.740939055220267</c:v>
                </c:pt>
                <c:pt idx="20">
                  <c:v>24.679854472649968</c:v>
                </c:pt>
                <c:pt idx="21">
                  <c:v>23.361741358895014</c:v>
                </c:pt>
                <c:pt idx="22">
                  <c:v>18.639594738809251</c:v>
                </c:pt>
                <c:pt idx="23">
                  <c:v>17.379843354489065</c:v>
                </c:pt>
                <c:pt idx="24">
                  <c:v>7.3819041118522932</c:v>
                </c:pt>
                <c:pt idx="25">
                  <c:v>6.4717402606105336</c:v>
                </c:pt>
                <c:pt idx="26">
                  <c:v>5.6668501827758009</c:v>
                </c:pt>
                <c:pt idx="27">
                  <c:v>-100.89521698167229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Siniestro Directo Promedio'!$C$65:$AD$65</c:f>
              <c:strCache>
                <c:ptCount val="28"/>
                <c:pt idx="0">
                  <c:v>QBE Chile - 1</c:v>
                </c:pt>
                <c:pt idx="1">
                  <c:v>FAF International - 2</c:v>
                </c:pt>
                <c:pt idx="2">
                  <c:v>Coface Chile - 3</c:v>
                </c:pt>
                <c:pt idx="3">
                  <c:v>Cesce Chile - 4</c:v>
                </c:pt>
                <c:pt idx="4">
                  <c:v>Magallanes Gar. y Cré. - 5</c:v>
                </c:pt>
                <c:pt idx="5">
                  <c:v>Euler Hermes - 6</c:v>
                </c:pt>
                <c:pt idx="6">
                  <c:v>Continental Crédito - 7</c:v>
                </c:pt>
                <c:pt idx="7">
                  <c:v>Ace Seguros - 8</c:v>
                </c:pt>
                <c:pt idx="8">
                  <c:v>M. de Carabineros - 9</c:v>
                </c:pt>
                <c:pt idx="9">
                  <c:v>Chubb de Chile - 10</c:v>
                </c:pt>
                <c:pt idx="10">
                  <c:v>Penta Security - 11</c:v>
                </c:pt>
                <c:pt idx="11">
                  <c:v>Chilena Consolidada - 12</c:v>
                </c:pt>
                <c:pt idx="12">
                  <c:v>RSA Seguros - 13</c:v>
                </c:pt>
                <c:pt idx="13">
                  <c:v>Mapfre - 14</c:v>
                </c:pt>
                <c:pt idx="14">
                  <c:v>Renta Nacional - 15</c:v>
                </c:pt>
                <c:pt idx="15">
                  <c:v>BCI Seguros - 16</c:v>
                </c:pt>
                <c:pt idx="16">
                  <c:v>Chartis - 17</c:v>
                </c:pt>
                <c:pt idx="17">
                  <c:v>Magallanes - 18</c:v>
                </c:pt>
                <c:pt idx="18">
                  <c:v>Zenit Seguros - 19</c:v>
                </c:pt>
                <c:pt idx="19">
                  <c:v>Liberty Seguros - 20</c:v>
                </c:pt>
                <c:pt idx="20">
                  <c:v>Zurich Santander - 21</c:v>
                </c:pt>
                <c:pt idx="21">
                  <c:v>Huelen - 22</c:v>
                </c:pt>
                <c:pt idx="22">
                  <c:v>Consorio Nacional - 23</c:v>
                </c:pt>
                <c:pt idx="23">
                  <c:v>HDI Seguros - 24</c:v>
                </c:pt>
                <c:pt idx="24">
                  <c:v>Cardif - 25</c:v>
                </c:pt>
                <c:pt idx="25">
                  <c:v>Orion Seguros - 26</c:v>
                </c:pt>
                <c:pt idx="26">
                  <c:v>Assurant Chile - 27</c:v>
                </c:pt>
                <c:pt idx="27">
                  <c:v>Mapfre Gar. y Cré. - 28</c:v>
                </c:pt>
              </c:strCache>
            </c:strRef>
          </c:cat>
          <c:val>
            <c:numRef>
              <c:f>'Gen. Siniestro Directo Promedio'!$C$67:$AD$67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5557760"/>
        <c:axId val="145563648"/>
      </c:barChart>
      <c:catAx>
        <c:axId val="14555776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5563648"/>
        <c:crosses val="autoZero"/>
        <c:auto val="1"/>
        <c:lblAlgn val="ctr"/>
        <c:lblOffset val="100"/>
      </c:catAx>
      <c:valAx>
        <c:axId val="145563648"/>
        <c:scaling>
          <c:orientation val="minMax"/>
        </c:scaling>
        <c:axPos val="l"/>
        <c:title>
          <c:tx>
            <c:strRef>
              <c:f>'Gen. Siniestro Directo Promedio'!$G$69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60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555776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Siniestro Directo Promedio'!$C$115:$AH$115</c:f>
              <c:strCache>
                <c:ptCount val="31"/>
                <c:pt idx="0">
                  <c:v>12 Casco Aéreo</c:v>
                </c:pt>
                <c:pt idx="1">
                  <c:v>2 Pérdida de Benef. por Incendio</c:v>
                </c:pt>
                <c:pt idx="2">
                  <c:v>17 Todo Riesgo Construc. y Montaje</c:v>
                </c:pt>
                <c:pt idx="3">
                  <c:v>11 Casco Marítimo</c:v>
                </c:pt>
                <c:pt idx="4">
                  <c:v>28 Seguro de Crédito a la Exportación</c:v>
                </c:pt>
                <c:pt idx="5">
                  <c:v>1 Incendio</c:v>
                </c:pt>
                <c:pt idx="6">
                  <c:v>16 Equipo Móvil Contratista</c:v>
                </c:pt>
                <c:pt idx="7">
                  <c:v>26 Fidelidad</c:v>
                </c:pt>
                <c:pt idx="8">
                  <c:v>27 Seguro de Crédito por Ventas a Plazo</c:v>
                </c:pt>
                <c:pt idx="9">
                  <c:v>14 Transporte Marítimo</c:v>
                </c:pt>
                <c:pt idx="10">
                  <c:v>5 Riesgos de la Naturaleza</c:v>
                </c:pt>
                <c:pt idx="11">
                  <c:v>21 Responsabilidad Civil</c:v>
                </c:pt>
                <c:pt idx="12">
                  <c:v>25 Garantía</c:v>
                </c:pt>
                <c:pt idx="13">
                  <c:v>6 Terrorismo</c:v>
                </c:pt>
                <c:pt idx="14">
                  <c:v>18 Avería de Maquinaria</c:v>
                </c:pt>
                <c:pt idx="15">
                  <c:v>19 Equipo Electrónico</c:v>
                </c:pt>
                <c:pt idx="16">
                  <c:v>22 Multiriesgos</c:v>
                </c:pt>
                <c:pt idx="17">
                  <c:v>7 Otros Riesgos Adicionales Incendio</c:v>
                </c:pt>
                <c:pt idx="18">
                  <c:v>10 Daños Físicos Vehíc. Mot. G2 (VC)</c:v>
                </c:pt>
                <c:pt idx="19">
                  <c:v>30 Seguro Agrícola</c:v>
                </c:pt>
                <c:pt idx="20">
                  <c:v>24 SOAP</c:v>
                </c:pt>
                <c:pt idx="21">
                  <c:v>20 Responsabilidad Civil Vehíc. Mot.</c:v>
                </c:pt>
                <c:pt idx="22">
                  <c:v>15 Transporte Aéreo</c:v>
                </c:pt>
                <c:pt idx="23">
                  <c:v>8 Robo</c:v>
                </c:pt>
                <c:pt idx="24">
                  <c:v>9 Daños Físicos Vehíc. Mot. G1 (VP)</c:v>
                </c:pt>
                <c:pt idx="25">
                  <c:v>35 Seguro Salud</c:v>
                </c:pt>
                <c:pt idx="26">
                  <c:v>23 Accidentes Personales</c:v>
                </c:pt>
                <c:pt idx="27">
                  <c:v>50 Otros</c:v>
                </c:pt>
                <c:pt idx="28">
                  <c:v>13 Transporte Terrestre</c:v>
                </c:pt>
                <c:pt idx="29">
                  <c:v>3 Terremoto</c:v>
                </c:pt>
                <c:pt idx="30">
                  <c:v>4 Pérdida de Benef. por Terremoto</c:v>
                </c:pt>
              </c:strCache>
            </c:strRef>
          </c:cat>
          <c:val>
            <c:numRef>
              <c:f>'Gen. Siniestro Directo Promedio'!$C$116:$AH$116</c:f>
              <c:numCache>
                <c:formatCode>#,##0</c:formatCode>
                <c:ptCount val="32"/>
                <c:pt idx="0">
                  <c:v>6631.3561809289922</c:v>
                </c:pt>
                <c:pt idx="1">
                  <c:v>4058.4182882668038</c:v>
                </c:pt>
                <c:pt idx="2">
                  <c:v>1899.5351987497477</c:v>
                </c:pt>
                <c:pt idx="3">
                  <c:v>1593.1549212743398</c:v>
                </c:pt>
                <c:pt idx="4">
                  <c:v>539.96597386408462</c:v>
                </c:pt>
                <c:pt idx="5">
                  <c:v>422.16696152955308</c:v>
                </c:pt>
                <c:pt idx="6">
                  <c:v>332.23135057912339</c:v>
                </c:pt>
                <c:pt idx="7">
                  <c:v>290.7096578553984</c:v>
                </c:pt>
                <c:pt idx="8">
                  <c:v>244.89998746335883</c:v>
                </c:pt>
                <c:pt idx="9">
                  <c:v>201.98985136825056</c:v>
                </c:pt>
                <c:pt idx="10">
                  <c:v>166.50869629762897</c:v>
                </c:pt>
                <c:pt idx="11">
                  <c:v>136.06236923158164</c:v>
                </c:pt>
                <c:pt idx="12">
                  <c:v>129.20254885806898</c:v>
                </c:pt>
                <c:pt idx="13">
                  <c:v>115.0961763944338</c:v>
                </c:pt>
                <c:pt idx="14">
                  <c:v>96.386822524535575</c:v>
                </c:pt>
                <c:pt idx="15">
                  <c:v>85.134068851567164</c:v>
                </c:pt>
                <c:pt idx="16">
                  <c:v>72.766634922094099</c:v>
                </c:pt>
                <c:pt idx="17">
                  <c:v>69.642997784173659</c:v>
                </c:pt>
                <c:pt idx="18">
                  <c:v>50.0531869878048</c:v>
                </c:pt>
                <c:pt idx="19">
                  <c:v>48.072111807936288</c:v>
                </c:pt>
                <c:pt idx="20">
                  <c:v>43.089053010560903</c:v>
                </c:pt>
                <c:pt idx="21">
                  <c:v>28.606881679422113</c:v>
                </c:pt>
                <c:pt idx="22">
                  <c:v>27.362863015512826</c:v>
                </c:pt>
                <c:pt idx="23">
                  <c:v>26.740765381915253</c:v>
                </c:pt>
                <c:pt idx="24">
                  <c:v>23.972885257388608</c:v>
                </c:pt>
                <c:pt idx="25">
                  <c:v>22.361530441102076</c:v>
                </c:pt>
                <c:pt idx="26">
                  <c:v>17.835895633457827</c:v>
                </c:pt>
                <c:pt idx="27">
                  <c:v>13.877031526251665</c:v>
                </c:pt>
                <c:pt idx="28">
                  <c:v>11.469826299730848</c:v>
                </c:pt>
                <c:pt idx="29">
                  <c:v>-358.37625167891798</c:v>
                </c:pt>
                <c:pt idx="30">
                  <c:v>-727.89893830879498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Siniestro Directo Promedio'!$C$118:$AH$118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5600512"/>
        <c:axId val="145602048"/>
      </c:barChart>
      <c:catAx>
        <c:axId val="14560051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5602048"/>
        <c:crosses val="autoZero"/>
        <c:auto val="1"/>
        <c:lblAlgn val="ctr"/>
        <c:lblOffset val="100"/>
      </c:catAx>
      <c:valAx>
        <c:axId val="145602048"/>
        <c:scaling>
          <c:orientation val="minMax"/>
        </c:scaling>
        <c:axPos val="l"/>
        <c:title>
          <c:tx>
            <c:strRef>
              <c:f>'Gen. Siniestro Directo Promedio'!$G$123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63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560051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Número de Siniestros'!$C$65:$AD$65</c:f>
              <c:strCache>
                <c:ptCount val="28"/>
                <c:pt idx="0">
                  <c:v>Cardif - 1</c:v>
                </c:pt>
                <c:pt idx="1">
                  <c:v>BCI Seguros - 2</c:v>
                </c:pt>
                <c:pt idx="2">
                  <c:v>Magallanes - 3</c:v>
                </c:pt>
                <c:pt idx="3">
                  <c:v>Liberty Seguros - 4</c:v>
                </c:pt>
                <c:pt idx="4">
                  <c:v>RSA Seguros - 5</c:v>
                </c:pt>
                <c:pt idx="5">
                  <c:v>Mapfre - 6</c:v>
                </c:pt>
                <c:pt idx="6">
                  <c:v>Penta Security - 7</c:v>
                </c:pt>
                <c:pt idx="7">
                  <c:v>Chilena Consolidada - 8</c:v>
                </c:pt>
                <c:pt idx="8">
                  <c:v>Consorio Nacional - 9</c:v>
                </c:pt>
                <c:pt idx="9">
                  <c:v>Zurich Santander - 10</c:v>
                </c:pt>
                <c:pt idx="10">
                  <c:v>HDI Seguros - 11</c:v>
                </c:pt>
                <c:pt idx="11">
                  <c:v>Orion Seguros - 12</c:v>
                </c:pt>
                <c:pt idx="12">
                  <c:v>Renta Nacional - 13</c:v>
                </c:pt>
                <c:pt idx="13">
                  <c:v>Chartis - 14</c:v>
                </c:pt>
                <c:pt idx="14">
                  <c:v>Ace Seguros - 15</c:v>
                </c:pt>
                <c:pt idx="15">
                  <c:v>Zenit Seguros - 16</c:v>
                </c:pt>
                <c:pt idx="16">
                  <c:v>Chubb de Chile - 17</c:v>
                </c:pt>
                <c:pt idx="17">
                  <c:v>Continental Crédito - 18</c:v>
                </c:pt>
                <c:pt idx="18">
                  <c:v>Coface Chile - 19</c:v>
                </c:pt>
                <c:pt idx="19">
                  <c:v>Assurant Chile - 20</c:v>
                </c:pt>
                <c:pt idx="20">
                  <c:v>Mapfre Gar. y Cré.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M. de Carabineros - 24</c:v>
                </c:pt>
                <c:pt idx="24">
                  <c:v>Huelen - 25</c:v>
                </c:pt>
                <c:pt idx="25">
                  <c:v>QBE Chile - 26</c:v>
                </c:pt>
                <c:pt idx="26">
                  <c:v>Euler Hermes - 27</c:v>
                </c:pt>
                <c:pt idx="27">
                  <c:v>FAF International - 28</c:v>
                </c:pt>
              </c:strCache>
            </c:strRef>
          </c:cat>
          <c:val>
            <c:numRef>
              <c:f>'Gen. Número de Siniestros'!$C$64:$AD$64</c:f>
              <c:numCache>
                <c:formatCode>#,##0</c:formatCode>
                <c:ptCount val="28"/>
                <c:pt idx="0">
                  <c:v>114.28100000000001</c:v>
                </c:pt>
                <c:pt idx="1">
                  <c:v>87.227999999999994</c:v>
                </c:pt>
                <c:pt idx="2">
                  <c:v>86.441000000000003</c:v>
                </c:pt>
                <c:pt idx="3">
                  <c:v>73.975999999999999</c:v>
                </c:pt>
                <c:pt idx="4">
                  <c:v>70.441999999999993</c:v>
                </c:pt>
                <c:pt idx="5">
                  <c:v>35.9</c:v>
                </c:pt>
                <c:pt idx="6">
                  <c:v>35.630000000000003</c:v>
                </c:pt>
                <c:pt idx="7">
                  <c:v>27.004999999999999</c:v>
                </c:pt>
                <c:pt idx="8">
                  <c:v>26.449000000000002</c:v>
                </c:pt>
                <c:pt idx="9">
                  <c:v>25.471</c:v>
                </c:pt>
                <c:pt idx="10">
                  <c:v>23.975999999999999</c:v>
                </c:pt>
                <c:pt idx="11">
                  <c:v>13.595000000000001</c:v>
                </c:pt>
                <c:pt idx="12">
                  <c:v>9.9819999999999993</c:v>
                </c:pt>
                <c:pt idx="13">
                  <c:v>9.4749999999999996</c:v>
                </c:pt>
                <c:pt idx="14">
                  <c:v>9.1300000000000008</c:v>
                </c:pt>
                <c:pt idx="15">
                  <c:v>5.7720000000000002</c:v>
                </c:pt>
                <c:pt idx="16">
                  <c:v>4.1079999999999997</c:v>
                </c:pt>
                <c:pt idx="17">
                  <c:v>2.004</c:v>
                </c:pt>
                <c:pt idx="18">
                  <c:v>0.247</c:v>
                </c:pt>
                <c:pt idx="19">
                  <c:v>0.183</c:v>
                </c:pt>
                <c:pt idx="20">
                  <c:v>0.16600000000000001</c:v>
                </c:pt>
                <c:pt idx="21">
                  <c:v>0.14699999999999999</c:v>
                </c:pt>
                <c:pt idx="22">
                  <c:v>7.1999999999999995E-2</c:v>
                </c:pt>
                <c:pt idx="23">
                  <c:v>5.8000000000000003E-2</c:v>
                </c:pt>
                <c:pt idx="24">
                  <c:v>4.2999999999999997E-2</c:v>
                </c:pt>
                <c:pt idx="25">
                  <c:v>2.1999999999999999E-2</c:v>
                </c:pt>
                <c:pt idx="26">
                  <c:v>6.0000000000000001E-3</c:v>
                </c:pt>
                <c:pt idx="27">
                  <c:v>2E-3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Número de Siniestros'!$C$65:$AD$65</c:f>
              <c:strCache>
                <c:ptCount val="28"/>
                <c:pt idx="0">
                  <c:v>Cardif - 1</c:v>
                </c:pt>
                <c:pt idx="1">
                  <c:v>BCI Seguros - 2</c:v>
                </c:pt>
                <c:pt idx="2">
                  <c:v>Magallanes - 3</c:v>
                </c:pt>
                <c:pt idx="3">
                  <c:v>Liberty Seguros - 4</c:v>
                </c:pt>
                <c:pt idx="4">
                  <c:v>RSA Seguros - 5</c:v>
                </c:pt>
                <c:pt idx="5">
                  <c:v>Mapfre - 6</c:v>
                </c:pt>
                <c:pt idx="6">
                  <c:v>Penta Security - 7</c:v>
                </c:pt>
                <c:pt idx="7">
                  <c:v>Chilena Consolidada - 8</c:v>
                </c:pt>
                <c:pt idx="8">
                  <c:v>Consorio Nacional - 9</c:v>
                </c:pt>
                <c:pt idx="9">
                  <c:v>Zurich Santander - 10</c:v>
                </c:pt>
                <c:pt idx="10">
                  <c:v>HDI Seguros - 11</c:v>
                </c:pt>
                <c:pt idx="11">
                  <c:v>Orion Seguros - 12</c:v>
                </c:pt>
                <c:pt idx="12">
                  <c:v>Renta Nacional - 13</c:v>
                </c:pt>
                <c:pt idx="13">
                  <c:v>Chartis - 14</c:v>
                </c:pt>
                <c:pt idx="14">
                  <c:v>Ace Seguros - 15</c:v>
                </c:pt>
                <c:pt idx="15">
                  <c:v>Zenit Seguros - 16</c:v>
                </c:pt>
                <c:pt idx="16">
                  <c:v>Chubb de Chile - 17</c:v>
                </c:pt>
                <c:pt idx="17">
                  <c:v>Continental Crédito - 18</c:v>
                </c:pt>
                <c:pt idx="18">
                  <c:v>Coface Chile - 19</c:v>
                </c:pt>
                <c:pt idx="19">
                  <c:v>Assurant Chile - 20</c:v>
                </c:pt>
                <c:pt idx="20">
                  <c:v>Mapfre Gar. y Cré. - 21</c:v>
                </c:pt>
                <c:pt idx="21">
                  <c:v>Magallanes Gar. y Cré. - 22</c:v>
                </c:pt>
                <c:pt idx="22">
                  <c:v>Cesce Chile - 23</c:v>
                </c:pt>
                <c:pt idx="23">
                  <c:v>M. de Carabineros - 24</c:v>
                </c:pt>
                <c:pt idx="24">
                  <c:v>Huelen - 25</c:v>
                </c:pt>
                <c:pt idx="25">
                  <c:v>QBE Chile - 26</c:v>
                </c:pt>
                <c:pt idx="26">
                  <c:v>Euler Hermes - 27</c:v>
                </c:pt>
                <c:pt idx="27">
                  <c:v>FAF International - 28</c:v>
                </c:pt>
              </c:strCache>
            </c:strRef>
          </c:cat>
          <c:val>
            <c:numRef>
              <c:f>'Gen. Número de Siniestros'!$C$67:$AD$67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5763712"/>
        <c:axId val="145773696"/>
      </c:barChart>
      <c:catAx>
        <c:axId val="14576371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5773696"/>
        <c:crosses val="autoZero"/>
        <c:auto val="1"/>
        <c:lblAlgn val="ctr"/>
        <c:lblOffset val="100"/>
      </c:catAx>
      <c:valAx>
        <c:axId val="145773696"/>
        <c:scaling>
          <c:orientation val="minMax"/>
        </c:scaling>
        <c:axPos val="l"/>
        <c:title>
          <c:tx>
            <c:strRef>
              <c:f>'Gen. Número de Siniestros'!$G$69</c:f>
              <c:strCache>
                <c:ptCount val="1"/>
                <c:pt idx="0">
                  <c:v>Miles de Siniestros</c:v>
                </c:pt>
              </c:strCache>
            </c:strRef>
          </c:tx>
          <c:layout>
            <c:manualLayout>
              <c:xMode val="edge"/>
              <c:yMode val="edge"/>
              <c:x val="3.5277777777778657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576371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'Gen. Número de Siniestros'!$C$115:$AH$115</c:f>
              <c:strCache>
                <c:ptCount val="31"/>
                <c:pt idx="0">
                  <c:v>9 Daños Físicos Vehíc. Mot. G1 (VP)</c:v>
                </c:pt>
                <c:pt idx="1">
                  <c:v>50 Otros</c:v>
                </c:pt>
                <c:pt idx="2">
                  <c:v>20 Responsabilidad Civil Vehíc. Mot.</c:v>
                </c:pt>
                <c:pt idx="3">
                  <c:v>10 Daños Físicos Vehíc. Mot. G2 (VC)</c:v>
                </c:pt>
                <c:pt idx="4">
                  <c:v>13 Transporte Terrestre</c:v>
                </c:pt>
                <c:pt idx="5">
                  <c:v>24 SOAP</c:v>
                </c:pt>
                <c:pt idx="6">
                  <c:v>1 Incendio</c:v>
                </c:pt>
                <c:pt idx="7">
                  <c:v>23 Accidentes Personales</c:v>
                </c:pt>
                <c:pt idx="8">
                  <c:v>8 Robo</c:v>
                </c:pt>
                <c:pt idx="9">
                  <c:v>21 Responsabilidad Civil</c:v>
                </c:pt>
                <c:pt idx="10">
                  <c:v>3 Terremoto</c:v>
                </c:pt>
                <c:pt idx="11">
                  <c:v>7 Otros Riesgos Adicionales Incendio</c:v>
                </c:pt>
                <c:pt idx="12">
                  <c:v>14 Transporte Marítimo</c:v>
                </c:pt>
                <c:pt idx="13">
                  <c:v>5 Riesgos de la Naturaleza</c:v>
                </c:pt>
                <c:pt idx="14">
                  <c:v>30 Seguro Agrícola</c:v>
                </c:pt>
                <c:pt idx="15">
                  <c:v>27 Seguro de Crédito por Ventas a Plazo</c:v>
                </c:pt>
                <c:pt idx="16">
                  <c:v>22 Multiriesgos</c:v>
                </c:pt>
                <c:pt idx="17">
                  <c:v>16 Equipo Móvil Contratista</c:v>
                </c:pt>
                <c:pt idx="18">
                  <c:v>19 Equipo Electrónico</c:v>
                </c:pt>
                <c:pt idx="19">
                  <c:v>17 Todo Riesgo Construc. y Montaje</c:v>
                </c:pt>
                <c:pt idx="20">
                  <c:v>15 Transporte Aéreo</c:v>
                </c:pt>
                <c:pt idx="21">
                  <c:v>25 Garantía</c:v>
                </c:pt>
                <c:pt idx="22">
                  <c:v>26 Fidelidad</c:v>
                </c:pt>
                <c:pt idx="23">
                  <c:v>35 Seguro Salud</c:v>
                </c:pt>
                <c:pt idx="24">
                  <c:v>11 Casco Marítimo</c:v>
                </c:pt>
                <c:pt idx="25">
                  <c:v>28 Seguro de Crédito a la Exportación</c:v>
                </c:pt>
                <c:pt idx="26">
                  <c:v>6 Terrorismo</c:v>
                </c:pt>
                <c:pt idx="27">
                  <c:v>2 Pérdida de Benef. por Incendio</c:v>
                </c:pt>
                <c:pt idx="28">
                  <c:v>4 Pérdida de Benef. por Terremoto</c:v>
                </c:pt>
                <c:pt idx="29">
                  <c:v>18 Avería de Maquinaria</c:v>
                </c:pt>
                <c:pt idx="30">
                  <c:v>12 Casco Aéreo</c:v>
                </c:pt>
              </c:strCache>
            </c:strRef>
          </c:cat>
          <c:val>
            <c:numRef>
              <c:f>'Gen. Número de Siniestros'!$C$116:$AH$116</c:f>
              <c:numCache>
                <c:formatCode>#,##0</c:formatCode>
                <c:ptCount val="32"/>
                <c:pt idx="0">
                  <c:v>232.017</c:v>
                </c:pt>
                <c:pt idx="1">
                  <c:v>164.54300000000001</c:v>
                </c:pt>
                <c:pt idx="2">
                  <c:v>54.667000000000002</c:v>
                </c:pt>
                <c:pt idx="3">
                  <c:v>51.6</c:v>
                </c:pt>
                <c:pt idx="4">
                  <c:v>33.713999999999999</c:v>
                </c:pt>
                <c:pt idx="5">
                  <c:v>21.696999999999999</c:v>
                </c:pt>
                <c:pt idx="6">
                  <c:v>20.646999999999998</c:v>
                </c:pt>
                <c:pt idx="7">
                  <c:v>19.88</c:v>
                </c:pt>
                <c:pt idx="8">
                  <c:v>13.707000000000001</c:v>
                </c:pt>
                <c:pt idx="9">
                  <c:v>10.744</c:v>
                </c:pt>
                <c:pt idx="10">
                  <c:v>7.7549999999999999</c:v>
                </c:pt>
                <c:pt idx="11">
                  <c:v>6.234</c:v>
                </c:pt>
                <c:pt idx="12">
                  <c:v>5.6909999999999998</c:v>
                </c:pt>
                <c:pt idx="13">
                  <c:v>3.91</c:v>
                </c:pt>
                <c:pt idx="14">
                  <c:v>2.6110000000000002</c:v>
                </c:pt>
                <c:pt idx="15">
                  <c:v>2.19</c:v>
                </c:pt>
                <c:pt idx="16">
                  <c:v>1.9179999999999999</c:v>
                </c:pt>
                <c:pt idx="17">
                  <c:v>1.845</c:v>
                </c:pt>
                <c:pt idx="18">
                  <c:v>1.4530000000000001</c:v>
                </c:pt>
                <c:pt idx="19">
                  <c:v>1.3480000000000001</c:v>
                </c:pt>
                <c:pt idx="20">
                  <c:v>0.81799999999999995</c:v>
                </c:pt>
                <c:pt idx="21">
                  <c:v>0.70499999999999996</c:v>
                </c:pt>
                <c:pt idx="22">
                  <c:v>0.55300000000000005</c:v>
                </c:pt>
                <c:pt idx="23">
                  <c:v>0.51600000000000001</c:v>
                </c:pt>
                <c:pt idx="24">
                  <c:v>0.253</c:v>
                </c:pt>
                <c:pt idx="25">
                  <c:v>0.17599999999999999</c:v>
                </c:pt>
                <c:pt idx="26">
                  <c:v>0.161</c:v>
                </c:pt>
                <c:pt idx="27">
                  <c:v>0.156</c:v>
                </c:pt>
                <c:pt idx="28">
                  <c:v>0.155</c:v>
                </c:pt>
                <c:pt idx="29">
                  <c:v>0.127</c:v>
                </c:pt>
                <c:pt idx="30">
                  <c:v>0.02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Número de Siniestros'!$C$118:$AH$118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5814656"/>
        <c:axId val="145816192"/>
      </c:barChart>
      <c:catAx>
        <c:axId val="14581465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5816192"/>
        <c:crosses val="autoZero"/>
        <c:auto val="1"/>
        <c:lblAlgn val="ctr"/>
        <c:lblOffset val="100"/>
      </c:catAx>
      <c:valAx>
        <c:axId val="145816192"/>
        <c:scaling>
          <c:orientation val="minMax"/>
        </c:scaling>
        <c:axPos val="l"/>
        <c:title>
          <c:tx>
            <c:strRef>
              <c:f>'Gen. Número de Siniestros'!$G$123</c:f>
              <c:strCache>
                <c:ptCount val="1"/>
                <c:pt idx="0">
                  <c:v>Miles de Siniestros</c:v>
                </c:pt>
              </c:strCache>
            </c:strRef>
          </c:tx>
          <c:layout>
            <c:manualLayout>
              <c:xMode val="edge"/>
              <c:yMode val="edge"/>
              <c:x val="3.5277777777778683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581465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.0;\-#,##0.0;;@" sourceLinked="0"/>
            <c:showVal val="1"/>
          </c:dLbls>
          <c:cat>
            <c:strRef>
              <c:f>'Gen. Siniestralidad'!$C$56:$AD$56</c:f>
              <c:strCache>
                <c:ptCount val="27"/>
                <c:pt idx="0">
                  <c:v>QBE Chile - 1</c:v>
                </c:pt>
                <c:pt idx="1">
                  <c:v>RSA Seguros - 2</c:v>
                </c:pt>
                <c:pt idx="2">
                  <c:v>Renta Nacional - 3</c:v>
                </c:pt>
                <c:pt idx="3">
                  <c:v>Chubb de Chile - 4</c:v>
                </c:pt>
                <c:pt idx="4">
                  <c:v>Penta Security - 5</c:v>
                </c:pt>
                <c:pt idx="5">
                  <c:v>Coface Chile - 6</c:v>
                </c:pt>
                <c:pt idx="6">
                  <c:v>Zenit Seguros - 7</c:v>
                </c:pt>
                <c:pt idx="7">
                  <c:v>Continental Crédito - 8</c:v>
                </c:pt>
                <c:pt idx="8">
                  <c:v>Chilena Consolidada - 9</c:v>
                </c:pt>
                <c:pt idx="9">
                  <c:v>Ace Seguros - 10</c:v>
                </c:pt>
                <c:pt idx="10">
                  <c:v>HDI Seguros - 11</c:v>
                </c:pt>
                <c:pt idx="11">
                  <c:v>Magallanes - 12</c:v>
                </c:pt>
                <c:pt idx="12">
                  <c:v>BCI Seguros - 13</c:v>
                </c:pt>
                <c:pt idx="13">
                  <c:v>Consorio Nacional - 14</c:v>
                </c:pt>
                <c:pt idx="14">
                  <c:v>Liberty Seguros - 15</c:v>
                </c:pt>
                <c:pt idx="15">
                  <c:v>Mapfre - 16</c:v>
                </c:pt>
                <c:pt idx="16">
                  <c:v>M. de Carabineros - 17</c:v>
                </c:pt>
                <c:pt idx="17">
                  <c:v>Magallanes Gar. y Cré. - 18</c:v>
                </c:pt>
                <c:pt idx="18">
                  <c:v>Cesce Chile - 19</c:v>
                </c:pt>
                <c:pt idx="19">
                  <c:v>Cardif - 20</c:v>
                </c:pt>
                <c:pt idx="20">
                  <c:v>Orion Seguros - 21</c:v>
                </c:pt>
                <c:pt idx="21">
                  <c:v>FAF International - 22</c:v>
                </c:pt>
                <c:pt idx="22">
                  <c:v>Zurich Santander - 23</c:v>
                </c:pt>
                <c:pt idx="23">
                  <c:v>Huelen - 24</c:v>
                </c:pt>
                <c:pt idx="24">
                  <c:v>Chartis - 25</c:v>
                </c:pt>
                <c:pt idx="25">
                  <c:v>Euler Hermes - 26</c:v>
                </c:pt>
                <c:pt idx="26">
                  <c:v>Mapfre Gar. y Cré. - 27</c:v>
                </c:pt>
              </c:strCache>
            </c:strRef>
          </c:cat>
          <c:val>
            <c:numRef>
              <c:f>'Gen. Siniestralidad'!$C$55:$AD$55</c:f>
              <c:numCache>
                <c:formatCode>0.0%</c:formatCode>
                <c:ptCount val="28"/>
                <c:pt idx="0">
                  <c:v>109.75740536436646</c:v>
                </c:pt>
                <c:pt idx="1">
                  <c:v>97.398389852579641</c:v>
                </c:pt>
                <c:pt idx="2">
                  <c:v>94.149697729331038</c:v>
                </c:pt>
                <c:pt idx="3">
                  <c:v>90.707114802309761</c:v>
                </c:pt>
                <c:pt idx="4">
                  <c:v>75.736316032877596</c:v>
                </c:pt>
                <c:pt idx="5">
                  <c:v>72.814589359402603</c:v>
                </c:pt>
                <c:pt idx="6">
                  <c:v>70.771243053093613</c:v>
                </c:pt>
                <c:pt idx="7">
                  <c:v>66.764360127264752</c:v>
                </c:pt>
                <c:pt idx="8">
                  <c:v>61.986111130870746</c:v>
                </c:pt>
                <c:pt idx="9">
                  <c:v>61.951150042001814</c:v>
                </c:pt>
                <c:pt idx="10">
                  <c:v>61.728935537221204</c:v>
                </c:pt>
                <c:pt idx="11">
                  <c:v>59.145382179503969</c:v>
                </c:pt>
                <c:pt idx="12">
                  <c:v>51.80890572994673</c:v>
                </c:pt>
                <c:pt idx="13">
                  <c:v>43.766247698688865</c:v>
                </c:pt>
                <c:pt idx="14">
                  <c:v>43.286572951241922</c:v>
                </c:pt>
                <c:pt idx="15">
                  <c:v>42.480673583910203</c:v>
                </c:pt>
                <c:pt idx="16">
                  <c:v>40.244405106708719</c:v>
                </c:pt>
                <c:pt idx="17">
                  <c:v>31.966913798827047</c:v>
                </c:pt>
                <c:pt idx="18">
                  <c:v>31.056972573441584</c:v>
                </c:pt>
                <c:pt idx="19">
                  <c:v>23.780370674036611</c:v>
                </c:pt>
                <c:pt idx="20">
                  <c:v>23.450867665125845</c:v>
                </c:pt>
                <c:pt idx="21">
                  <c:v>22.877542558899567</c:v>
                </c:pt>
                <c:pt idx="22">
                  <c:v>22.28767741781358</c:v>
                </c:pt>
                <c:pt idx="23">
                  <c:v>18.01354150956875</c:v>
                </c:pt>
                <c:pt idx="24">
                  <c:v>10.212137850733795</c:v>
                </c:pt>
                <c:pt idx="25">
                  <c:v>7.9694197105046687</c:v>
                </c:pt>
                <c:pt idx="26">
                  <c:v>-5.6216146244588403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Siniestralidad'!$C$56:$AD$56</c:f>
              <c:strCache>
                <c:ptCount val="27"/>
                <c:pt idx="0">
                  <c:v>QBE Chile - 1</c:v>
                </c:pt>
                <c:pt idx="1">
                  <c:v>RSA Seguros - 2</c:v>
                </c:pt>
                <c:pt idx="2">
                  <c:v>Renta Nacional - 3</c:v>
                </c:pt>
                <c:pt idx="3">
                  <c:v>Chubb de Chile - 4</c:v>
                </c:pt>
                <c:pt idx="4">
                  <c:v>Penta Security - 5</c:v>
                </c:pt>
                <c:pt idx="5">
                  <c:v>Coface Chile - 6</c:v>
                </c:pt>
                <c:pt idx="6">
                  <c:v>Zenit Seguros - 7</c:v>
                </c:pt>
                <c:pt idx="7">
                  <c:v>Continental Crédito - 8</c:v>
                </c:pt>
                <c:pt idx="8">
                  <c:v>Chilena Consolidada - 9</c:v>
                </c:pt>
                <c:pt idx="9">
                  <c:v>Ace Seguros - 10</c:v>
                </c:pt>
                <c:pt idx="10">
                  <c:v>HDI Seguros - 11</c:v>
                </c:pt>
                <c:pt idx="11">
                  <c:v>Magallanes - 12</c:v>
                </c:pt>
                <c:pt idx="12">
                  <c:v>BCI Seguros - 13</c:v>
                </c:pt>
                <c:pt idx="13">
                  <c:v>Consorio Nacional - 14</c:v>
                </c:pt>
                <c:pt idx="14">
                  <c:v>Liberty Seguros - 15</c:v>
                </c:pt>
                <c:pt idx="15">
                  <c:v>Mapfre - 16</c:v>
                </c:pt>
                <c:pt idx="16">
                  <c:v>M. de Carabineros - 17</c:v>
                </c:pt>
                <c:pt idx="17">
                  <c:v>Magallanes Gar. y Cré. - 18</c:v>
                </c:pt>
                <c:pt idx="18">
                  <c:v>Cesce Chile - 19</c:v>
                </c:pt>
                <c:pt idx="19">
                  <c:v>Cardif - 20</c:v>
                </c:pt>
                <c:pt idx="20">
                  <c:v>Orion Seguros - 21</c:v>
                </c:pt>
                <c:pt idx="21">
                  <c:v>FAF International - 22</c:v>
                </c:pt>
                <c:pt idx="22">
                  <c:v>Zurich Santander - 23</c:v>
                </c:pt>
                <c:pt idx="23">
                  <c:v>Huelen - 24</c:v>
                </c:pt>
                <c:pt idx="24">
                  <c:v>Chartis - 25</c:v>
                </c:pt>
                <c:pt idx="25">
                  <c:v>Euler Hermes - 26</c:v>
                </c:pt>
                <c:pt idx="26">
                  <c:v>Mapfre Gar. y Cré. - 27</c:v>
                </c:pt>
              </c:strCache>
            </c:strRef>
          </c:cat>
          <c:val>
            <c:numRef>
              <c:f>'Gen. Siniestralidad'!$C$58:$AD$58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6612992"/>
        <c:axId val="146614528"/>
      </c:barChart>
      <c:catAx>
        <c:axId val="14661299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6614528"/>
        <c:crosses val="autoZero"/>
        <c:auto val="1"/>
        <c:lblAlgn val="ctr"/>
        <c:lblOffset val="100"/>
      </c:catAx>
      <c:valAx>
        <c:axId val="146614528"/>
        <c:scaling>
          <c:orientation val="minMax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661299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.0;\-#,##0.0;;@" sourceLinked="0"/>
            <c:showVal val="1"/>
          </c:dLbls>
          <c:cat>
            <c:strRef>
              <c:f>'Gen. Siniestralidad'!$C$101:$AH$101</c:f>
              <c:strCache>
                <c:ptCount val="31"/>
                <c:pt idx="0">
                  <c:v>1 Incendio</c:v>
                </c:pt>
                <c:pt idx="1">
                  <c:v>17 Todo Riesgo Construc. y Montaje</c:v>
                </c:pt>
                <c:pt idx="2">
                  <c:v>14 Transporte Marítimo</c:v>
                </c:pt>
                <c:pt idx="3">
                  <c:v>5 Riesgos de la Naturaleza</c:v>
                </c:pt>
                <c:pt idx="4">
                  <c:v>11 Casco Marítimo</c:v>
                </c:pt>
                <c:pt idx="5">
                  <c:v>26 Fidelidad</c:v>
                </c:pt>
                <c:pt idx="6">
                  <c:v>2 Pérdida de Benef. por Incendio</c:v>
                </c:pt>
                <c:pt idx="7">
                  <c:v>30 Seguro Agrícola</c:v>
                </c:pt>
                <c:pt idx="8">
                  <c:v>10 Daños Físicos Vehíc. Mot. G2 (VC)</c:v>
                </c:pt>
                <c:pt idx="9">
                  <c:v>9 Daños Físicos Vehíc. Mot. G1 (VP)</c:v>
                </c:pt>
                <c:pt idx="10">
                  <c:v>16 Equipo Móvil Contratista</c:v>
                </c:pt>
                <c:pt idx="11">
                  <c:v>21 Responsabilidad Civil</c:v>
                </c:pt>
                <c:pt idx="12">
                  <c:v>7 Otros Riesgos Adicionales Incendio</c:v>
                </c:pt>
                <c:pt idx="13">
                  <c:v>19 Equipo Electrónico</c:v>
                </c:pt>
                <c:pt idx="14">
                  <c:v>27 Seguro de Crédito por Ventas a Plazo</c:v>
                </c:pt>
                <c:pt idx="15">
                  <c:v>20 Responsabilidad Civil Vehíc. Mot.</c:v>
                </c:pt>
                <c:pt idx="16">
                  <c:v>24 SOAP</c:v>
                </c:pt>
                <c:pt idx="17">
                  <c:v>13 Transporte Terrestre</c:v>
                </c:pt>
                <c:pt idx="18">
                  <c:v>22 Multiriesgos</c:v>
                </c:pt>
                <c:pt idx="19">
                  <c:v>35 Seguro Salud</c:v>
                </c:pt>
                <c:pt idx="20">
                  <c:v>50 Otros</c:v>
                </c:pt>
                <c:pt idx="21">
                  <c:v>12 Casco Aéreo</c:v>
                </c:pt>
                <c:pt idx="22">
                  <c:v>15 Transporte Aéreo</c:v>
                </c:pt>
                <c:pt idx="23">
                  <c:v>28 Seguro de Crédito a la Exportación</c:v>
                </c:pt>
                <c:pt idx="24">
                  <c:v>8 Robo</c:v>
                </c:pt>
                <c:pt idx="25">
                  <c:v>25 Garantía</c:v>
                </c:pt>
                <c:pt idx="26">
                  <c:v>18 Avería de Maquinaria</c:v>
                </c:pt>
                <c:pt idx="27">
                  <c:v>23 Accidentes Personales</c:v>
                </c:pt>
                <c:pt idx="28">
                  <c:v>6 Terrorismo</c:v>
                </c:pt>
                <c:pt idx="29">
                  <c:v>4 Pérdida de Benef. por Terremoto</c:v>
                </c:pt>
                <c:pt idx="30">
                  <c:v>3 Terremoto</c:v>
                </c:pt>
              </c:strCache>
            </c:strRef>
          </c:cat>
          <c:val>
            <c:numRef>
              <c:f>'Gen. Siniestralidad'!$C$102:$AH$102</c:f>
              <c:numCache>
                <c:formatCode>0.0%</c:formatCode>
                <c:ptCount val="32"/>
                <c:pt idx="0">
                  <c:v>183.0866417668941</c:v>
                </c:pt>
                <c:pt idx="1">
                  <c:v>163.72899558742904</c:v>
                </c:pt>
                <c:pt idx="2">
                  <c:v>127.30950221739157</c:v>
                </c:pt>
                <c:pt idx="3">
                  <c:v>96.200746345251545</c:v>
                </c:pt>
                <c:pt idx="4">
                  <c:v>95.529374626048977</c:v>
                </c:pt>
                <c:pt idx="5">
                  <c:v>91.751516100203077</c:v>
                </c:pt>
                <c:pt idx="6">
                  <c:v>80.385456772902018</c:v>
                </c:pt>
                <c:pt idx="7">
                  <c:v>80.212450569649647</c:v>
                </c:pt>
                <c:pt idx="8">
                  <c:v>80.056692647606752</c:v>
                </c:pt>
                <c:pt idx="9">
                  <c:v>73.966946384491123</c:v>
                </c:pt>
                <c:pt idx="10">
                  <c:v>67.446372455146019</c:v>
                </c:pt>
                <c:pt idx="11">
                  <c:v>65.522850540532957</c:v>
                </c:pt>
                <c:pt idx="12">
                  <c:v>64.96968381874359</c:v>
                </c:pt>
                <c:pt idx="13">
                  <c:v>64.605284909834566</c:v>
                </c:pt>
                <c:pt idx="14">
                  <c:v>64.582514882579602</c:v>
                </c:pt>
                <c:pt idx="15">
                  <c:v>57.793482585995648</c:v>
                </c:pt>
                <c:pt idx="16">
                  <c:v>51.938794136156488</c:v>
                </c:pt>
                <c:pt idx="17">
                  <c:v>47.90352153703067</c:v>
                </c:pt>
                <c:pt idx="18">
                  <c:v>41.473011012493984</c:v>
                </c:pt>
                <c:pt idx="19">
                  <c:v>36.617874301126626</c:v>
                </c:pt>
                <c:pt idx="20">
                  <c:v>34.883394897661887</c:v>
                </c:pt>
                <c:pt idx="21">
                  <c:v>30.170319081779017</c:v>
                </c:pt>
                <c:pt idx="22">
                  <c:v>28.909060312060081</c:v>
                </c:pt>
                <c:pt idx="23">
                  <c:v>26.139657009468532</c:v>
                </c:pt>
                <c:pt idx="24">
                  <c:v>25.955991762859217</c:v>
                </c:pt>
                <c:pt idx="25">
                  <c:v>23.560585294934345</c:v>
                </c:pt>
                <c:pt idx="26">
                  <c:v>17.215518588437298</c:v>
                </c:pt>
                <c:pt idx="27">
                  <c:v>16.599084908673696</c:v>
                </c:pt>
                <c:pt idx="28">
                  <c:v>4.0180977299870664</c:v>
                </c:pt>
                <c:pt idx="29">
                  <c:v>-17.952614991132936</c:v>
                </c:pt>
                <c:pt idx="30">
                  <c:v>-25.372781368194612</c:v>
                </c:pt>
                <c:pt idx="31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'Gen. Siniestralidad'!$C$104:$AH$104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46663296"/>
        <c:axId val="146664832"/>
      </c:barChart>
      <c:catAx>
        <c:axId val="14666329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6664832"/>
        <c:crosses val="autoZero"/>
        <c:auto val="1"/>
        <c:lblAlgn val="ctr"/>
        <c:lblOffset val="100"/>
      </c:catAx>
      <c:valAx>
        <c:axId val="146664832"/>
        <c:scaling>
          <c:orientation val="minMax"/>
        </c:scaling>
        <c:axPos val="l"/>
        <c:numFmt formatCode="#,##0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666329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0.0%;\-0.0%;;@" sourceLinked="0"/>
            <c:showVal val="1"/>
          </c:dLbls>
          <c:cat>
            <c:strRef>
              <c:f>'Gen. Indicadores de Gestión'!$C$37:$AD$37</c:f>
              <c:strCache>
                <c:ptCount val="27"/>
                <c:pt idx="0">
                  <c:v>Continental Crédito - 1</c:v>
                </c:pt>
                <c:pt idx="1">
                  <c:v>Huelen - 2</c:v>
                </c:pt>
                <c:pt idx="2">
                  <c:v>Cardif - 3</c:v>
                </c:pt>
                <c:pt idx="3">
                  <c:v>M. de Carabineros - 4</c:v>
                </c:pt>
                <c:pt idx="4">
                  <c:v>Magallanes - 5</c:v>
                </c:pt>
                <c:pt idx="5">
                  <c:v>HDI Seguros - 6</c:v>
                </c:pt>
                <c:pt idx="6">
                  <c:v>Zurich Santander - 7</c:v>
                </c:pt>
                <c:pt idx="7">
                  <c:v>FAF International - 8</c:v>
                </c:pt>
                <c:pt idx="8">
                  <c:v>Consorio Nacional - 9</c:v>
                </c:pt>
                <c:pt idx="9">
                  <c:v>BCI Seguros - 10</c:v>
                </c:pt>
                <c:pt idx="10">
                  <c:v>Euler Hermes - 11</c:v>
                </c:pt>
                <c:pt idx="11">
                  <c:v>Zenit Seguros - 12</c:v>
                </c:pt>
                <c:pt idx="12">
                  <c:v>QBE Chile - 13</c:v>
                </c:pt>
                <c:pt idx="13">
                  <c:v>Penta Security - 14</c:v>
                </c:pt>
                <c:pt idx="14">
                  <c:v>Chartis - 15</c:v>
                </c:pt>
                <c:pt idx="15">
                  <c:v>Orion Seguros - 16</c:v>
                </c:pt>
                <c:pt idx="16">
                  <c:v>Liberty Seguros - 17</c:v>
                </c:pt>
                <c:pt idx="17">
                  <c:v>Magallanes Gar. y Cré. - 18</c:v>
                </c:pt>
                <c:pt idx="18">
                  <c:v>Mapfre - 19</c:v>
                </c:pt>
                <c:pt idx="19">
                  <c:v>RSA Seguros - 20</c:v>
                </c:pt>
                <c:pt idx="20">
                  <c:v>Chilena Consolidada - 21</c:v>
                </c:pt>
                <c:pt idx="21">
                  <c:v>Mapfre Gar. y Cré. - 22</c:v>
                </c:pt>
                <c:pt idx="22">
                  <c:v>Cesce Chile - 23</c:v>
                </c:pt>
                <c:pt idx="23">
                  <c:v>Coface Chile - 24</c:v>
                </c:pt>
                <c:pt idx="24">
                  <c:v>Chubb de Chile - 25</c:v>
                </c:pt>
                <c:pt idx="25">
                  <c:v>Ace Seguros - 26</c:v>
                </c:pt>
                <c:pt idx="26">
                  <c:v>Renta Nacional - 27</c:v>
                </c:pt>
              </c:strCache>
            </c:strRef>
          </c:cat>
          <c:val>
            <c:numRef>
              <c:f>'Gen. Indicadores de Gestión'!$C$36:$AD$36</c:f>
              <c:numCache>
                <c:formatCode>0.0%</c:formatCode>
                <c:ptCount val="28"/>
                <c:pt idx="0">
                  <c:v>6.8184642738193635E-2</c:v>
                </c:pt>
                <c:pt idx="1">
                  <c:v>5.3861900531982636E-2</c:v>
                </c:pt>
                <c:pt idx="2">
                  <c:v>5.054821152870053E-2</c:v>
                </c:pt>
                <c:pt idx="3">
                  <c:v>4.9353300359120791E-2</c:v>
                </c:pt>
                <c:pt idx="4">
                  <c:v>4.7367013605883718E-2</c:v>
                </c:pt>
                <c:pt idx="5">
                  <c:v>4.5760558290270349E-2</c:v>
                </c:pt>
                <c:pt idx="6">
                  <c:v>4.555675573260197E-2</c:v>
                </c:pt>
                <c:pt idx="7">
                  <c:v>4.2054719198752546E-2</c:v>
                </c:pt>
                <c:pt idx="8">
                  <c:v>4.0575569026852658E-2</c:v>
                </c:pt>
                <c:pt idx="9">
                  <c:v>3.9738742493130683E-2</c:v>
                </c:pt>
                <c:pt idx="10">
                  <c:v>3.8015621442676541E-2</c:v>
                </c:pt>
                <c:pt idx="11">
                  <c:v>3.7511889031557007E-2</c:v>
                </c:pt>
                <c:pt idx="12">
                  <c:v>3.7085610729428051E-2</c:v>
                </c:pt>
                <c:pt idx="13">
                  <c:v>3.6974190307623424E-2</c:v>
                </c:pt>
                <c:pt idx="14">
                  <c:v>3.4954654041605873E-2</c:v>
                </c:pt>
                <c:pt idx="15">
                  <c:v>3.3698911791684528E-2</c:v>
                </c:pt>
                <c:pt idx="16">
                  <c:v>3.2473561444901808E-2</c:v>
                </c:pt>
                <c:pt idx="17">
                  <c:v>3.1927612963443375E-2</c:v>
                </c:pt>
                <c:pt idx="18">
                  <c:v>2.8058441213796321E-2</c:v>
                </c:pt>
                <c:pt idx="19">
                  <c:v>2.8060311063870958E-2</c:v>
                </c:pt>
                <c:pt idx="20">
                  <c:v>2.7598058652404688E-2</c:v>
                </c:pt>
                <c:pt idx="21">
                  <c:v>2.6797834282655558E-2</c:v>
                </c:pt>
                <c:pt idx="22">
                  <c:v>2.4778927973847828E-2</c:v>
                </c:pt>
                <c:pt idx="23">
                  <c:v>2.4591748293523175E-2</c:v>
                </c:pt>
                <c:pt idx="24">
                  <c:v>2.1472100590659855E-2</c:v>
                </c:pt>
                <c:pt idx="25">
                  <c:v>1.6950559755839565E-2</c:v>
                </c:pt>
                <c:pt idx="26">
                  <c:v>9.0121344983070967E-3</c:v>
                </c:pt>
                <c:pt idx="27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'Gen. Indicadores de Gestión'!$C$37:$AD$37</c:f>
              <c:strCache>
                <c:ptCount val="27"/>
                <c:pt idx="0">
                  <c:v>Continental Crédito - 1</c:v>
                </c:pt>
                <c:pt idx="1">
                  <c:v>Huelen - 2</c:v>
                </c:pt>
                <c:pt idx="2">
                  <c:v>Cardif - 3</c:v>
                </c:pt>
                <c:pt idx="3">
                  <c:v>M. de Carabineros - 4</c:v>
                </c:pt>
                <c:pt idx="4">
                  <c:v>Magallanes - 5</c:v>
                </c:pt>
                <c:pt idx="5">
                  <c:v>HDI Seguros - 6</c:v>
                </c:pt>
                <c:pt idx="6">
                  <c:v>Zurich Santander - 7</c:v>
                </c:pt>
                <c:pt idx="7">
                  <c:v>FAF International - 8</c:v>
                </c:pt>
                <c:pt idx="8">
                  <c:v>Consorio Nacional - 9</c:v>
                </c:pt>
                <c:pt idx="9">
                  <c:v>BCI Seguros - 10</c:v>
                </c:pt>
                <c:pt idx="10">
                  <c:v>Euler Hermes - 11</c:v>
                </c:pt>
                <c:pt idx="11">
                  <c:v>Zenit Seguros - 12</c:v>
                </c:pt>
                <c:pt idx="12">
                  <c:v>QBE Chile - 13</c:v>
                </c:pt>
                <c:pt idx="13">
                  <c:v>Penta Security - 14</c:v>
                </c:pt>
                <c:pt idx="14">
                  <c:v>Chartis - 15</c:v>
                </c:pt>
                <c:pt idx="15">
                  <c:v>Orion Seguros - 16</c:v>
                </c:pt>
                <c:pt idx="16">
                  <c:v>Liberty Seguros - 17</c:v>
                </c:pt>
                <c:pt idx="17">
                  <c:v>Magallanes Gar. y Cré. - 18</c:v>
                </c:pt>
                <c:pt idx="18">
                  <c:v>Mapfre - 19</c:v>
                </c:pt>
                <c:pt idx="19">
                  <c:v>RSA Seguros - 20</c:v>
                </c:pt>
                <c:pt idx="20">
                  <c:v>Chilena Consolidada - 21</c:v>
                </c:pt>
                <c:pt idx="21">
                  <c:v>Mapfre Gar. y Cré. - 22</c:v>
                </c:pt>
                <c:pt idx="22">
                  <c:v>Cesce Chile - 23</c:v>
                </c:pt>
                <c:pt idx="23">
                  <c:v>Coface Chile - 24</c:v>
                </c:pt>
                <c:pt idx="24">
                  <c:v>Chubb de Chile - 25</c:v>
                </c:pt>
                <c:pt idx="25">
                  <c:v>Ace Seguros - 26</c:v>
                </c:pt>
                <c:pt idx="26">
                  <c:v>Renta Nacional - 27</c:v>
                </c:pt>
              </c:strCache>
            </c:strRef>
          </c:cat>
          <c:val>
            <c:numRef>
              <c:f>'Gen. Indicadores de Gestión'!$C$39:$AD$39</c:f>
              <c:numCache>
                <c:formatCode>#,##0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val>
        </c:ser>
        <c:gapWidth val="75"/>
        <c:overlap val="100"/>
        <c:axId val="146777216"/>
        <c:axId val="146778752"/>
      </c:barChart>
      <c:catAx>
        <c:axId val="14677721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6778752"/>
        <c:crosses val="autoZero"/>
        <c:auto val="1"/>
        <c:lblAlgn val="ctr"/>
        <c:lblOffset val="100"/>
      </c:catAx>
      <c:valAx>
        <c:axId val="146778752"/>
        <c:scaling>
          <c:orientation val="minMax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677721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Activos'!$C$77:$AG$77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Activos'!$C$76:$AG$76</c:f>
              <c:numCache>
                <c:formatCode>#,##0</c:formatCode>
                <c:ptCount val="31"/>
                <c:pt idx="0">
                  <c:v>148.48894442710721</c:v>
                </c:pt>
                <c:pt idx="1">
                  <c:v>129.66264449859571</c:v>
                </c:pt>
                <c:pt idx="2">
                  <c:v>93.127903705228405</c:v>
                </c:pt>
                <c:pt idx="3">
                  <c:v>90.978166397754876</c:v>
                </c:pt>
                <c:pt idx="4">
                  <c:v>89.09842712047471</c:v>
                </c:pt>
                <c:pt idx="5">
                  <c:v>85.764100650478838</c:v>
                </c:pt>
                <c:pt idx="6">
                  <c:v>58.632271939551288</c:v>
                </c:pt>
                <c:pt idx="7">
                  <c:v>50.802424765559813</c:v>
                </c:pt>
                <c:pt idx="8">
                  <c:v>38.815109833318949</c:v>
                </c:pt>
                <c:pt idx="9">
                  <c:v>38.650762226634001</c:v>
                </c:pt>
                <c:pt idx="10">
                  <c:v>37.546493367948813</c:v>
                </c:pt>
                <c:pt idx="11">
                  <c:v>26.194687807782287</c:v>
                </c:pt>
                <c:pt idx="12">
                  <c:v>24.245640773669219</c:v>
                </c:pt>
                <c:pt idx="13">
                  <c:v>21.543594874961549</c:v>
                </c:pt>
                <c:pt idx="14">
                  <c:v>19.648454410042916</c:v>
                </c:pt>
                <c:pt idx="15">
                  <c:v>14.228718010008389</c:v>
                </c:pt>
                <c:pt idx="16">
                  <c:v>8.9413505348356974</c:v>
                </c:pt>
                <c:pt idx="17">
                  <c:v>8.5013309253000635</c:v>
                </c:pt>
                <c:pt idx="18">
                  <c:v>8.3028137249043326</c:v>
                </c:pt>
                <c:pt idx="19">
                  <c:v>6.4228607346714748</c:v>
                </c:pt>
                <c:pt idx="20">
                  <c:v>5.0757756279588602</c:v>
                </c:pt>
                <c:pt idx="21">
                  <c:v>4.9108731555195533</c:v>
                </c:pt>
                <c:pt idx="22">
                  <c:v>4.7314729505711339</c:v>
                </c:pt>
                <c:pt idx="23">
                  <c:v>4.238203315029625</c:v>
                </c:pt>
                <c:pt idx="24">
                  <c:v>1.6142622852855446</c:v>
                </c:pt>
                <c:pt idx="25">
                  <c:v>1.522035186500849</c:v>
                </c:pt>
                <c:pt idx="26">
                  <c:v>1.3639970253706668</c:v>
                </c:pt>
                <c:pt idx="27">
                  <c:v>1.1062883752636554</c:v>
                </c:pt>
                <c:pt idx="28">
                  <c:v>0.22238953036711442</c:v>
                </c:pt>
                <c:pt idx="29">
                  <c:v>0.21828352378486174</c:v>
                </c:pt>
                <c:pt idx="30">
                  <c:v>0.10030281903674244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Activos'!$C$77:$AG$77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Activos'!$C$79:$AG$79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6968576"/>
        <c:axId val="146970112"/>
      </c:barChart>
      <c:catAx>
        <c:axId val="14696857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6970112"/>
        <c:crosses val="autoZero"/>
        <c:auto val="1"/>
        <c:lblAlgn val="ctr"/>
        <c:lblOffset val="100"/>
      </c:catAx>
      <c:valAx>
        <c:axId val="146970112"/>
        <c:scaling>
          <c:orientation val="minMax"/>
        </c:scaling>
        <c:axPos val="l"/>
        <c:title>
          <c:tx>
            <c:strRef>
              <c:f>'Vida Activos'!$G$94</c:f>
              <c:strCache>
                <c:ptCount val="1"/>
                <c:pt idx="0">
                  <c:v>Millones de UF</c:v>
                </c:pt>
              </c:strCache>
            </c:strRef>
          </c:tx>
          <c:layout>
            <c:manualLayout>
              <c:xMode val="edge"/>
              <c:yMode val="edge"/>
              <c:x val="3.5277777777778484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696857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0.10294696969696968"/>
          <c:w val="0.92005944444444465"/>
          <c:h val="0.58430934343434349"/>
        </c:manualLayout>
      </c:layout>
      <c:barChart>
        <c:barDir val="col"/>
        <c:grouping val="percentStacked"/>
        <c:ser>
          <c:idx val="0"/>
          <c:order val="0"/>
          <c:tx>
            <c:strRef>
              <c:f>'Vida Activos'!$B$88</c:f>
              <c:strCache>
                <c:ptCount val="1"/>
                <c:pt idx="0">
                  <c:v>Inversiones Financieras 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Activos'!$C$77:$AG$77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Activos'!$C$88:$AG$88</c:f>
              <c:numCache>
                <c:formatCode>0.0%</c:formatCode>
                <c:ptCount val="31"/>
                <c:pt idx="0">
                  <c:v>0.83058612733726522</c:v>
                </c:pt>
                <c:pt idx="1">
                  <c:v>0.81495189111714605</c:v>
                </c:pt>
                <c:pt idx="2">
                  <c:v>0.83066574336759547</c:v>
                </c:pt>
                <c:pt idx="3">
                  <c:v>0.84882247352703311</c:v>
                </c:pt>
                <c:pt idx="4">
                  <c:v>0.88914194088159448</c:v>
                </c:pt>
                <c:pt idx="5">
                  <c:v>0.82210587364801102</c:v>
                </c:pt>
                <c:pt idx="6">
                  <c:v>0.84308874777429021</c:v>
                </c:pt>
                <c:pt idx="7">
                  <c:v>0.85329815306602708</c:v>
                </c:pt>
                <c:pt idx="8">
                  <c:v>0.86170118743627555</c:v>
                </c:pt>
                <c:pt idx="9">
                  <c:v>0.83366516511058109</c:v>
                </c:pt>
                <c:pt idx="10">
                  <c:v>0.8482060006342097</c:v>
                </c:pt>
                <c:pt idx="11">
                  <c:v>0.87903992923196783</c:v>
                </c:pt>
                <c:pt idx="12">
                  <c:v>0.80402039796351465</c:v>
                </c:pt>
                <c:pt idx="13">
                  <c:v>0.81294902575934669</c:v>
                </c:pt>
                <c:pt idx="14">
                  <c:v>0.85300847246697864</c:v>
                </c:pt>
                <c:pt idx="15">
                  <c:v>0.93214351667151574</c:v>
                </c:pt>
                <c:pt idx="16">
                  <c:v>0.96716941254097644</c:v>
                </c:pt>
                <c:pt idx="17">
                  <c:v>0.94776945328998952</c:v>
                </c:pt>
                <c:pt idx="18">
                  <c:v>0.75036644060264024</c:v>
                </c:pt>
                <c:pt idx="19">
                  <c:v>0.84492900744958088</c:v>
                </c:pt>
                <c:pt idx="20">
                  <c:v>0.976355249445087</c:v>
                </c:pt>
                <c:pt idx="21">
                  <c:v>0.95836745220450359</c:v>
                </c:pt>
                <c:pt idx="22">
                  <c:v>0.86480030834246624</c:v>
                </c:pt>
                <c:pt idx="23">
                  <c:v>0.85980562859673049</c:v>
                </c:pt>
                <c:pt idx="24">
                  <c:v>0.85099427221982737</c:v>
                </c:pt>
                <c:pt idx="25">
                  <c:v>0.97318572596917785</c:v>
                </c:pt>
                <c:pt idx="26">
                  <c:v>0.86014725389736046</c:v>
                </c:pt>
                <c:pt idx="27">
                  <c:v>0.47648131722293058</c:v>
                </c:pt>
                <c:pt idx="28">
                  <c:v>0.99011766092165754</c:v>
                </c:pt>
                <c:pt idx="29">
                  <c:v>0.85093365703733781</c:v>
                </c:pt>
                <c:pt idx="30">
                  <c:v>0.98785893397283076</c:v>
                </c:pt>
              </c:numCache>
            </c:numRef>
          </c:val>
        </c:ser>
        <c:ser>
          <c:idx val="1"/>
          <c:order val="1"/>
          <c:tx>
            <c:strRef>
              <c:f>'Vida Activos'!$B$89</c:f>
              <c:strCache>
                <c:ptCount val="1"/>
                <c:pt idx="0">
                  <c:v>Inversiones Inmobiliarias 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solidFill>
                <a:schemeClr val="bg1"/>
              </a:solidFill>
            </a:ln>
          </c:spPr>
          <c:dPt>
            <c:idx val="7"/>
            <c:spPr>
              <a:solidFill>
                <a:srgbClr val="B7DEE8"/>
              </a:solidFill>
              <a:ln>
                <a:solidFill>
                  <a:schemeClr val="bg1"/>
                </a:solidFill>
              </a:ln>
            </c:spPr>
          </c:dPt>
          <c:cat>
            <c:strRef>
              <c:f>'Vida Activos'!$C$77:$AP$77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Activos'!$C$89:$AG$89</c:f>
              <c:numCache>
                <c:formatCode>0.0%</c:formatCode>
                <c:ptCount val="31"/>
                <c:pt idx="0">
                  <c:v>0.14895204858638708</c:v>
                </c:pt>
                <c:pt idx="1">
                  <c:v>0.1494281974566441</c:v>
                </c:pt>
                <c:pt idx="2">
                  <c:v>0.14656758282182764</c:v>
                </c:pt>
                <c:pt idx="3">
                  <c:v>0.11941757787128114</c:v>
                </c:pt>
                <c:pt idx="4">
                  <c:v>7.7800222417721498E-2</c:v>
                </c:pt>
                <c:pt idx="5">
                  <c:v>0.14052814574783676</c:v>
                </c:pt>
                <c:pt idx="6">
                  <c:v>9.2138351121416467E-2</c:v>
                </c:pt>
                <c:pt idx="7">
                  <c:v>0.13230754860911514</c:v>
                </c:pt>
                <c:pt idx="8">
                  <c:v>0.10864624398462809</c:v>
                </c:pt>
                <c:pt idx="9">
                  <c:v>0.12343657208940301</c:v>
                </c:pt>
                <c:pt idx="10">
                  <c:v>0.12351508042523228</c:v>
                </c:pt>
                <c:pt idx="11">
                  <c:v>0.10088117133938639</c:v>
                </c:pt>
                <c:pt idx="12">
                  <c:v>0.1586368864784436</c:v>
                </c:pt>
                <c:pt idx="13">
                  <c:v>0.1189863978755256</c:v>
                </c:pt>
                <c:pt idx="14">
                  <c:v>8.4925848386647601E-2</c:v>
                </c:pt>
                <c:pt idx="15">
                  <c:v>8.7829307014572597E-4</c:v>
                </c:pt>
                <c:pt idx="16">
                  <c:v>1.1915176085217808E-4</c:v>
                </c:pt>
                <c:pt idx="17">
                  <c:v>4.380006326554254E-2</c:v>
                </c:pt>
                <c:pt idx="18">
                  <c:v>0.24908426369179432</c:v>
                </c:pt>
                <c:pt idx="19">
                  <c:v>7.9828962217067978E-2</c:v>
                </c:pt>
                <c:pt idx="20">
                  <c:v>1.8312924820520229E-3</c:v>
                </c:pt>
                <c:pt idx="21">
                  <c:v>3.3400238995622396E-2</c:v>
                </c:pt>
                <c:pt idx="22">
                  <c:v>6.3404032944773649E-3</c:v>
                </c:pt>
                <c:pt idx="23">
                  <c:v>2.2867339416385715E-2</c:v>
                </c:pt>
                <c:pt idx="24">
                  <c:v>4.2852477303314596E-2</c:v>
                </c:pt>
                <c:pt idx="25">
                  <c:v>5.3131694447358397E-4</c:v>
                </c:pt>
                <c:pt idx="26">
                  <c:v>1.4465444013094645E-3</c:v>
                </c:pt>
                <c:pt idx="27">
                  <c:v>2.448762446675397E-5</c:v>
                </c:pt>
                <c:pt idx="28">
                  <c:v>3.6616147291020145E-3</c:v>
                </c:pt>
                <c:pt idx="29">
                  <c:v>2.9167023235874691E-3</c:v>
                </c:pt>
                <c:pt idx="30">
                  <c:v>1.5984493893499668E-3</c:v>
                </c:pt>
              </c:numCache>
            </c:numRef>
          </c:val>
        </c:ser>
        <c:ser>
          <c:idx val="2"/>
          <c:order val="2"/>
          <c:tx>
            <c:strRef>
              <c:f>'Vida Activos'!$B$90</c:f>
              <c:strCache>
                <c:ptCount val="1"/>
                <c:pt idx="0">
                  <c:v>Activos No Corrientes Mantenidos para la Venta 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Activos'!$C$77:$AG$77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Activos'!$C$90:$AG$90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3"/>
          <c:order val="3"/>
          <c:tx>
            <c:strRef>
              <c:f>'Vida Activos'!$B$91</c:f>
              <c:strCache>
                <c:ptCount val="1"/>
                <c:pt idx="0">
                  <c:v>Cuentas de Seguros 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Activos'!$C$77:$AG$77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Activos'!$C$91:$AG$91</c:f>
              <c:numCache>
                <c:formatCode>0.0%</c:formatCode>
                <c:ptCount val="31"/>
                <c:pt idx="0">
                  <c:v>2.2769956179927732E-3</c:v>
                </c:pt>
                <c:pt idx="1">
                  <c:v>1.1645598455901815E-2</c:v>
                </c:pt>
                <c:pt idx="2">
                  <c:v>7.0886976089905391E-3</c:v>
                </c:pt>
                <c:pt idx="3">
                  <c:v>1.1221964842990075E-2</c:v>
                </c:pt>
                <c:pt idx="4">
                  <c:v>0</c:v>
                </c:pt>
                <c:pt idx="5">
                  <c:v>2.269107682967255E-2</c:v>
                </c:pt>
                <c:pt idx="6">
                  <c:v>5.1356656117517052E-2</c:v>
                </c:pt>
                <c:pt idx="7">
                  <c:v>3.0450662559966036E-3</c:v>
                </c:pt>
                <c:pt idx="8">
                  <c:v>1.6219892012842661E-2</c:v>
                </c:pt>
                <c:pt idx="9">
                  <c:v>3.5560616267439664E-2</c:v>
                </c:pt>
                <c:pt idx="10">
                  <c:v>1.1965884218119588E-2</c:v>
                </c:pt>
                <c:pt idx="11">
                  <c:v>9.0447009531826345E-3</c:v>
                </c:pt>
                <c:pt idx="12">
                  <c:v>2.578664195586167E-2</c:v>
                </c:pt>
                <c:pt idx="13">
                  <c:v>4.9425028142362978E-2</c:v>
                </c:pt>
                <c:pt idx="14">
                  <c:v>2.7733767557163572E-2</c:v>
                </c:pt>
                <c:pt idx="15">
                  <c:v>4.9816775472303405E-2</c:v>
                </c:pt>
                <c:pt idx="16">
                  <c:v>3.0479929361639988E-2</c:v>
                </c:pt>
                <c:pt idx="17">
                  <c:v>7.1488126109870188E-3</c:v>
                </c:pt>
                <c:pt idx="18">
                  <c:v>0</c:v>
                </c:pt>
                <c:pt idx="19">
                  <c:v>5.7549633916577664E-2</c:v>
                </c:pt>
                <c:pt idx="20">
                  <c:v>1.2983070008894705E-2</c:v>
                </c:pt>
                <c:pt idx="21">
                  <c:v>1.0703722162167201E-3</c:v>
                </c:pt>
                <c:pt idx="22">
                  <c:v>0.1107026206695918</c:v>
                </c:pt>
                <c:pt idx="23">
                  <c:v>7.5873287071576437E-2</c:v>
                </c:pt>
                <c:pt idx="24">
                  <c:v>8.0742066717341396E-2</c:v>
                </c:pt>
                <c:pt idx="25">
                  <c:v>0</c:v>
                </c:pt>
                <c:pt idx="26">
                  <c:v>0.12120856912211528</c:v>
                </c:pt>
                <c:pt idx="27">
                  <c:v>0.51188430029574006</c:v>
                </c:pt>
                <c:pt idx="28">
                  <c:v>3.3889243519075285E-3</c:v>
                </c:pt>
                <c:pt idx="29">
                  <c:v>7.5095705879275318E-2</c:v>
                </c:pt>
                <c:pt idx="30">
                  <c:v>5.4657083619821471E-3</c:v>
                </c:pt>
              </c:numCache>
            </c:numRef>
          </c:val>
        </c:ser>
        <c:ser>
          <c:idx val="4"/>
          <c:order val="4"/>
          <c:tx>
            <c:strRef>
              <c:f>'Vida Activos'!$B$92</c:f>
              <c:strCache>
                <c:ptCount val="1"/>
                <c:pt idx="0">
                  <c:v>Otros Activos 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Activos'!$C$77:$AG$77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Activos'!$C$92:$AG$92</c:f>
              <c:numCache>
                <c:formatCode>0.0%</c:formatCode>
                <c:ptCount val="31"/>
                <c:pt idx="0">
                  <c:v>1.8184828458354806E-2</c:v>
                </c:pt>
                <c:pt idx="1">
                  <c:v>2.3974312970308016E-2</c:v>
                </c:pt>
                <c:pt idx="2">
                  <c:v>1.5677976201586452E-2</c:v>
                </c:pt>
                <c:pt idx="3">
                  <c:v>2.0537983758695585E-2</c:v>
                </c:pt>
                <c:pt idx="4">
                  <c:v>3.3057836700683955E-2</c:v>
                </c:pt>
                <c:pt idx="5">
                  <c:v>1.4674903774479744E-2</c:v>
                </c:pt>
                <c:pt idx="6">
                  <c:v>1.3416244986776172E-2</c:v>
                </c:pt>
                <c:pt idx="7">
                  <c:v>1.1349232068861194E-2</c:v>
                </c:pt>
                <c:pt idx="8">
                  <c:v>1.3432676566253691E-2</c:v>
                </c:pt>
                <c:pt idx="9">
                  <c:v>7.3376465325761756E-3</c:v>
                </c:pt>
                <c:pt idx="10">
                  <c:v>1.6313034722438419E-2</c:v>
                </c:pt>
                <c:pt idx="11">
                  <c:v>1.1034198475463004E-2</c:v>
                </c:pt>
                <c:pt idx="12">
                  <c:v>1.1556073602179983E-2</c:v>
                </c:pt>
                <c:pt idx="13">
                  <c:v>1.8639548222764729E-2</c:v>
                </c:pt>
                <c:pt idx="14">
                  <c:v>3.433191158921034E-2</c:v>
                </c:pt>
                <c:pt idx="15">
                  <c:v>1.7161414786035216E-2</c:v>
                </c:pt>
                <c:pt idx="16">
                  <c:v>2.2315063365315347E-3</c:v>
                </c:pt>
                <c:pt idx="17">
                  <c:v>1.281670833481035E-3</c:v>
                </c:pt>
                <c:pt idx="18">
                  <c:v>5.4930103692886175E-4</c:v>
                </c:pt>
                <c:pt idx="19">
                  <c:v>1.7692396416773389E-2</c:v>
                </c:pt>
                <c:pt idx="20">
                  <c:v>8.8303880639661412E-3</c:v>
                </c:pt>
                <c:pt idx="21">
                  <c:v>7.1619365836573324E-3</c:v>
                </c:pt>
                <c:pt idx="22">
                  <c:v>1.8156667693464495E-2</c:v>
                </c:pt>
                <c:pt idx="23">
                  <c:v>4.1453744915307372E-2</c:v>
                </c:pt>
                <c:pt idx="24">
                  <c:v>2.5411183759516596E-2</c:v>
                </c:pt>
                <c:pt idx="25">
                  <c:v>2.62829570863485E-2</c:v>
                </c:pt>
                <c:pt idx="26">
                  <c:v>1.7197632579214889E-2</c:v>
                </c:pt>
                <c:pt idx="27">
                  <c:v>1.1609894856862634E-2</c:v>
                </c:pt>
                <c:pt idx="28">
                  <c:v>2.8316009532618645E-3</c:v>
                </c:pt>
                <c:pt idx="29">
                  <c:v>7.1053934759799431E-2</c:v>
                </c:pt>
                <c:pt idx="30">
                  <c:v>5.0777909094038426E-3</c:v>
                </c:pt>
              </c:numCache>
            </c:numRef>
          </c:val>
        </c:ser>
        <c:gapWidth val="0"/>
        <c:overlap val="100"/>
        <c:axId val="147240448"/>
        <c:axId val="147241984"/>
      </c:barChart>
      <c:catAx>
        <c:axId val="147240448"/>
        <c:scaling>
          <c:orientation val="minMax"/>
        </c:scaling>
        <c:axPos val="b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7241984"/>
        <c:crosses val="autoZero"/>
        <c:auto val="1"/>
        <c:lblAlgn val="ctr"/>
        <c:lblOffset val="100"/>
      </c:catAx>
      <c:valAx>
        <c:axId val="147241984"/>
        <c:scaling>
          <c:orientation val="minMax"/>
          <c:max val="1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724044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  <c:legend>
      <c:legendPos val="t"/>
    </c:legend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Pasivos'!$C$65:$AG$65</c:f>
              <c:numCache>
                <c:formatCode>#,##0</c:formatCode>
                <c:ptCount val="31"/>
                <c:pt idx="0">
                  <c:v>148.48894442710721</c:v>
                </c:pt>
                <c:pt idx="1">
                  <c:v>129.66264449859571</c:v>
                </c:pt>
                <c:pt idx="2">
                  <c:v>93.127903705228405</c:v>
                </c:pt>
                <c:pt idx="3">
                  <c:v>90.978166397754876</c:v>
                </c:pt>
                <c:pt idx="4">
                  <c:v>89.09842712047471</c:v>
                </c:pt>
                <c:pt idx="5">
                  <c:v>85.764100650478838</c:v>
                </c:pt>
                <c:pt idx="6">
                  <c:v>58.632271939551288</c:v>
                </c:pt>
                <c:pt idx="7">
                  <c:v>50.802424765559813</c:v>
                </c:pt>
                <c:pt idx="8">
                  <c:v>38.815109833318949</c:v>
                </c:pt>
                <c:pt idx="9">
                  <c:v>38.650762226634001</c:v>
                </c:pt>
                <c:pt idx="10">
                  <c:v>37.546493367948813</c:v>
                </c:pt>
                <c:pt idx="11">
                  <c:v>26.194687807782287</c:v>
                </c:pt>
                <c:pt idx="12">
                  <c:v>24.245640773669219</c:v>
                </c:pt>
                <c:pt idx="13">
                  <c:v>21.543594874961549</c:v>
                </c:pt>
                <c:pt idx="14">
                  <c:v>19.648454410042916</c:v>
                </c:pt>
                <c:pt idx="15">
                  <c:v>14.228718010008389</c:v>
                </c:pt>
                <c:pt idx="16">
                  <c:v>8.9413505348356974</c:v>
                </c:pt>
                <c:pt idx="17">
                  <c:v>8.5013309253000635</c:v>
                </c:pt>
                <c:pt idx="18">
                  <c:v>8.3028137249043326</c:v>
                </c:pt>
                <c:pt idx="19">
                  <c:v>6.4228607346714748</c:v>
                </c:pt>
                <c:pt idx="20">
                  <c:v>5.0757756279588602</c:v>
                </c:pt>
                <c:pt idx="21">
                  <c:v>4.9108731555195533</c:v>
                </c:pt>
                <c:pt idx="22">
                  <c:v>4.7314729505711339</c:v>
                </c:pt>
                <c:pt idx="23">
                  <c:v>4.238203315029625</c:v>
                </c:pt>
                <c:pt idx="24">
                  <c:v>1.6142622852855446</c:v>
                </c:pt>
                <c:pt idx="25">
                  <c:v>1.522035186500849</c:v>
                </c:pt>
                <c:pt idx="26">
                  <c:v>1.3639970253706668</c:v>
                </c:pt>
                <c:pt idx="27">
                  <c:v>1.1062883752636554</c:v>
                </c:pt>
                <c:pt idx="28">
                  <c:v>0.22238953036711442</c:v>
                </c:pt>
                <c:pt idx="29">
                  <c:v>0.21828352378486174</c:v>
                </c:pt>
                <c:pt idx="30">
                  <c:v>0.10030281903674244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Pasivos'!$C$68:$AG$68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7382272"/>
        <c:axId val="147383808"/>
      </c:barChart>
      <c:catAx>
        <c:axId val="14738227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7383808"/>
        <c:crosses val="autoZero"/>
        <c:auto val="1"/>
        <c:lblAlgn val="ctr"/>
        <c:lblOffset val="100"/>
      </c:catAx>
      <c:valAx>
        <c:axId val="147383808"/>
        <c:scaling>
          <c:orientation val="minMax"/>
        </c:scaling>
        <c:axPos val="l"/>
        <c:title>
          <c:tx>
            <c:strRef>
              <c:f>'Vida Pasivos'!$G$83</c:f>
              <c:strCache>
                <c:ptCount val="1"/>
                <c:pt idx="0">
                  <c:v>Millones de UF</c:v>
                </c:pt>
              </c:strCache>
            </c:strRef>
          </c:tx>
          <c:layout>
            <c:manualLayout>
              <c:xMode val="edge"/>
              <c:yMode val="edge"/>
              <c:x val="3.52777777777785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738227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0.10294696969696968"/>
          <c:w val="0.92005944444444465"/>
          <c:h val="0.58430934343434349"/>
        </c:manualLayout>
      </c:layout>
      <c:barChart>
        <c:barDir val="col"/>
        <c:grouping val="percentStacked"/>
        <c:ser>
          <c:idx val="4"/>
          <c:order val="0"/>
          <c:tx>
            <c:strRef>
              <c:f>'Vida Pasivos'!$B$81</c:f>
              <c:strCache>
                <c:ptCount val="1"/>
                <c:pt idx="0">
                  <c:v>Patrimonio </c:v>
                </c:pt>
              </c:strCache>
            </c:strRef>
          </c:tx>
          <c:spPr>
            <a:solidFill>
              <a:srgbClr val="31849B"/>
            </a:solidFill>
            <a:ln>
              <a:solidFill>
                <a:schemeClr val="bg1"/>
              </a:solidFill>
            </a:ln>
          </c:spPr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Pasivos'!$C$81:$AG$81</c:f>
              <c:numCache>
                <c:formatCode>0.0%</c:formatCode>
                <c:ptCount val="31"/>
                <c:pt idx="0">
                  <c:v>0.11317159796798754</c:v>
                </c:pt>
                <c:pt idx="1">
                  <c:v>7.9456464395719559E-2</c:v>
                </c:pt>
                <c:pt idx="2">
                  <c:v>6.3208399547172861E-2</c:v>
                </c:pt>
                <c:pt idx="3">
                  <c:v>0.10885881942283687</c:v>
                </c:pt>
                <c:pt idx="4">
                  <c:v>8.9803120200758119E-2</c:v>
                </c:pt>
                <c:pt idx="5">
                  <c:v>5.8868510487121349E-2</c:v>
                </c:pt>
                <c:pt idx="6">
                  <c:v>7.0040088577424733E-2</c:v>
                </c:pt>
                <c:pt idx="7">
                  <c:v>8.2766850719287272E-2</c:v>
                </c:pt>
                <c:pt idx="8">
                  <c:v>7.9666935122921473E-2</c:v>
                </c:pt>
                <c:pt idx="9">
                  <c:v>7.9412346654822316E-2</c:v>
                </c:pt>
                <c:pt idx="10">
                  <c:v>6.7270035988022461E-2</c:v>
                </c:pt>
                <c:pt idx="11">
                  <c:v>9.8291679395667103E-2</c:v>
                </c:pt>
                <c:pt idx="12">
                  <c:v>7.3266367638935015E-2</c:v>
                </c:pt>
                <c:pt idx="13">
                  <c:v>0.13471028948346347</c:v>
                </c:pt>
                <c:pt idx="14">
                  <c:v>0.14107680815584753</c:v>
                </c:pt>
                <c:pt idx="15">
                  <c:v>0.45360289306601437</c:v>
                </c:pt>
                <c:pt idx="16">
                  <c:v>0.27178024062705036</c:v>
                </c:pt>
                <c:pt idx="17">
                  <c:v>0.62703022075167281</c:v>
                </c:pt>
                <c:pt idx="18">
                  <c:v>0.45841916117607318</c:v>
                </c:pt>
                <c:pt idx="19">
                  <c:v>0.13931450661384909</c:v>
                </c:pt>
                <c:pt idx="20">
                  <c:v>0.22754468171302245</c:v>
                </c:pt>
                <c:pt idx="21">
                  <c:v>0.72532409588773405</c:v>
                </c:pt>
                <c:pt idx="22">
                  <c:v>0.27897622936524158</c:v>
                </c:pt>
                <c:pt idx="23">
                  <c:v>0.44550158998134465</c:v>
                </c:pt>
                <c:pt idx="24">
                  <c:v>9.7046332279255049E-2</c:v>
                </c:pt>
                <c:pt idx="25">
                  <c:v>0.47607251701230674</c:v>
                </c:pt>
                <c:pt idx="26">
                  <c:v>0.69643032213311273</c:v>
                </c:pt>
                <c:pt idx="27">
                  <c:v>0.32332771131619548</c:v>
                </c:pt>
                <c:pt idx="28">
                  <c:v>0.70485267454522904</c:v>
                </c:pt>
                <c:pt idx="29">
                  <c:v>0.56216552625356553</c:v>
                </c:pt>
                <c:pt idx="30">
                  <c:v>0.96670529659577054</c:v>
                </c:pt>
              </c:numCache>
            </c:numRef>
          </c:val>
        </c:ser>
        <c:ser>
          <c:idx val="2"/>
          <c:order val="1"/>
          <c:tx>
            <c:strRef>
              <c:f>'Vida Pasivos'!$B$79</c:f>
              <c:strCache>
                <c:ptCount val="1"/>
                <c:pt idx="0">
                  <c:v>Cuentas de Seguros </c:v>
                </c:pt>
              </c:strCache>
            </c:strRef>
          </c:tx>
          <c:spPr>
            <a:solidFill>
              <a:srgbClr val="A6A6A6"/>
            </a:solidFill>
            <a:ln>
              <a:solidFill>
                <a:schemeClr val="bg1"/>
              </a:solidFill>
            </a:ln>
          </c:spPr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Pasivos'!$C$79:$AG$79</c:f>
              <c:numCache>
                <c:formatCode>0.0%</c:formatCode>
                <c:ptCount val="31"/>
                <c:pt idx="0">
                  <c:v>0.83521347956508107</c:v>
                </c:pt>
                <c:pt idx="1">
                  <c:v>0.90176660367931949</c:v>
                </c:pt>
                <c:pt idx="2">
                  <c:v>0.92867163414688314</c:v>
                </c:pt>
                <c:pt idx="3">
                  <c:v>0.84460967860013958</c:v>
                </c:pt>
                <c:pt idx="4">
                  <c:v>0.88383546055156248</c:v>
                </c:pt>
                <c:pt idx="5">
                  <c:v>0.91653291078464971</c:v>
                </c:pt>
                <c:pt idx="6">
                  <c:v>0.91682783000448731</c:v>
                </c:pt>
                <c:pt idx="7">
                  <c:v>0.89421781287667124</c:v>
                </c:pt>
                <c:pt idx="8">
                  <c:v>0.89185759118002073</c:v>
                </c:pt>
                <c:pt idx="9">
                  <c:v>0.90377119232432501</c:v>
                </c:pt>
                <c:pt idx="10">
                  <c:v>0.89886624566893714</c:v>
                </c:pt>
                <c:pt idx="11">
                  <c:v>0.88596815331083634</c:v>
                </c:pt>
                <c:pt idx="12">
                  <c:v>0.91401505754750889</c:v>
                </c:pt>
                <c:pt idx="13">
                  <c:v>0.83386408092245046</c:v>
                </c:pt>
                <c:pt idx="14">
                  <c:v>0.77568363327018219</c:v>
                </c:pt>
                <c:pt idx="15">
                  <c:v>0.51387927974990677</c:v>
                </c:pt>
                <c:pt idx="16">
                  <c:v>0.69116759156067509</c:v>
                </c:pt>
                <c:pt idx="17">
                  <c:v>0.34695627675367463</c:v>
                </c:pt>
                <c:pt idx="18">
                  <c:v>0.53811595374253174</c:v>
                </c:pt>
                <c:pt idx="19">
                  <c:v>0.77378655265618068</c:v>
                </c:pt>
                <c:pt idx="20">
                  <c:v>0.69895871876973681</c:v>
                </c:pt>
                <c:pt idx="21">
                  <c:v>0.25907134121093661</c:v>
                </c:pt>
                <c:pt idx="22">
                  <c:v>0.59643820779889467</c:v>
                </c:pt>
                <c:pt idx="23">
                  <c:v>0.30644506883840544</c:v>
                </c:pt>
                <c:pt idx="24">
                  <c:v>0.88452854950712789</c:v>
                </c:pt>
                <c:pt idx="25">
                  <c:v>0.49947422336303754</c:v>
                </c:pt>
                <c:pt idx="26">
                  <c:v>0.27804433843245591</c:v>
                </c:pt>
                <c:pt idx="27">
                  <c:v>0.52814528331541311</c:v>
                </c:pt>
                <c:pt idx="28">
                  <c:v>0.27690274686789224</c:v>
                </c:pt>
                <c:pt idx="29">
                  <c:v>0.36469851279208088</c:v>
                </c:pt>
                <c:pt idx="30">
                  <c:v>2.0589634527919023E-2</c:v>
                </c:pt>
              </c:numCache>
            </c:numRef>
          </c:val>
        </c:ser>
        <c:ser>
          <c:idx val="1"/>
          <c:order val="2"/>
          <c:tx>
            <c:strRef>
              <c:f>'Vida Pasivos'!$B$78</c:f>
              <c:strCache>
                <c:ptCount val="1"/>
                <c:pt idx="0">
                  <c:v>Pasivos No Corrientes Mantenidos para la Venta</c:v>
                </c:pt>
              </c:strCache>
            </c:strRef>
          </c:tx>
          <c:spPr>
            <a:solidFill>
              <a:srgbClr val="B7DEE8"/>
            </a:solidFill>
            <a:ln>
              <a:solidFill>
                <a:schemeClr val="bg1">
                  <a:lumMod val="85000"/>
                </a:schemeClr>
              </a:solidFill>
            </a:ln>
          </c:spPr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Pasivos'!$C$78:$AG$78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0"/>
          <c:order val="3"/>
          <c:tx>
            <c:strRef>
              <c:f>'Vida Pasivos'!$B$77</c:f>
              <c:strCache>
                <c:ptCount val="1"/>
                <c:pt idx="0">
                  <c:v>Pasivos Financieros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Pasivos'!$C$77:$AG$77</c:f>
              <c:numCache>
                <c:formatCode>0.0%</c:formatCode>
                <c:ptCount val="31"/>
                <c:pt idx="0">
                  <c:v>3.0915374149160832E-2</c:v>
                </c:pt>
                <c:pt idx="1">
                  <c:v>0</c:v>
                </c:pt>
                <c:pt idx="2">
                  <c:v>7.1493542943903965E-4</c:v>
                </c:pt>
                <c:pt idx="3">
                  <c:v>2.7273482626465881E-2</c:v>
                </c:pt>
                <c:pt idx="4">
                  <c:v>1.3898115284742038E-2</c:v>
                </c:pt>
                <c:pt idx="5">
                  <c:v>1.6497112301489571E-2</c:v>
                </c:pt>
                <c:pt idx="6">
                  <c:v>0</c:v>
                </c:pt>
                <c:pt idx="7">
                  <c:v>1.3928102220552713E-2</c:v>
                </c:pt>
                <c:pt idx="8">
                  <c:v>1.833588680332391E-2</c:v>
                </c:pt>
                <c:pt idx="9">
                  <c:v>2.2944122642759995E-3</c:v>
                </c:pt>
                <c:pt idx="10">
                  <c:v>1.6470342770252527E-2</c:v>
                </c:pt>
                <c:pt idx="11">
                  <c:v>0</c:v>
                </c:pt>
                <c:pt idx="12">
                  <c:v>0</c:v>
                </c:pt>
                <c:pt idx="13">
                  <c:v>2.0546857530836995E-9</c:v>
                </c:pt>
                <c:pt idx="14">
                  <c:v>6.7105451046845149E-2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1.1845622712323204E-3</c:v>
                </c:pt>
                <c:pt idx="20">
                  <c:v>2.3664852222958005E-3</c:v>
                </c:pt>
                <c:pt idx="21">
                  <c:v>0</c:v>
                </c:pt>
                <c:pt idx="22">
                  <c:v>1.0497905386695661E-3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3"/>
          <c:order val="4"/>
          <c:tx>
            <c:strRef>
              <c:f>'Vida Pasivos'!$B$80</c:f>
              <c:strCache>
                <c:ptCount val="1"/>
                <c:pt idx="0">
                  <c:v>Otros Pasivos </c:v>
                </c:pt>
              </c:strCache>
            </c:strRef>
          </c:tx>
          <c:spPr>
            <a:solidFill>
              <a:srgbClr val="D9D9D9"/>
            </a:solidFill>
            <a:ln>
              <a:solidFill>
                <a:schemeClr val="bg1">
                  <a:lumMod val="95000"/>
                </a:schemeClr>
              </a:solidFill>
            </a:ln>
          </c:spPr>
          <c:cat>
            <c:strRef>
              <c:f>'Vida Pasivos'!$C$66:$AG$66</c:f>
              <c:strCache>
                <c:ptCount val="31"/>
                <c:pt idx="0">
                  <c:v>Consorcio Nacional - 1</c:v>
                </c:pt>
                <c:pt idx="1">
                  <c:v>Metlife - 2</c:v>
                </c:pt>
                <c:pt idx="2">
                  <c:v>Principal - 3</c:v>
                </c:pt>
                <c:pt idx="3">
                  <c:v>BICE Vida - 4</c:v>
                </c:pt>
                <c:pt idx="4">
                  <c:v>CorpSeguros - 5</c:v>
                </c:pt>
                <c:pt idx="5">
                  <c:v>CorpVida - 6</c:v>
                </c:pt>
                <c:pt idx="6">
                  <c:v>Chilena Consolidada - 7</c:v>
                </c:pt>
                <c:pt idx="7">
                  <c:v>Penta Vida - 8</c:v>
                </c:pt>
                <c:pt idx="8">
                  <c:v>Cruz del Sur - 9</c:v>
                </c:pt>
                <c:pt idx="9">
                  <c:v>Security Previsión - 10</c:v>
                </c:pt>
                <c:pt idx="10">
                  <c:v>EuroAmérica - 11</c:v>
                </c:pt>
                <c:pt idx="11">
                  <c:v>Ohio National - 12</c:v>
                </c:pt>
                <c:pt idx="12">
                  <c:v>Renta Nacional - 13</c:v>
                </c:pt>
                <c:pt idx="13">
                  <c:v>Sura - 14</c:v>
                </c:pt>
                <c:pt idx="14">
                  <c:v>CN Life - 15</c:v>
                </c:pt>
                <c:pt idx="15">
                  <c:v>Zurich Santander - 16</c:v>
                </c:pt>
                <c:pt idx="16">
                  <c:v>BBVA Vida - 17</c:v>
                </c:pt>
                <c:pt idx="17">
                  <c:v>Mutual de Seguros - 18</c:v>
                </c:pt>
                <c:pt idx="18">
                  <c:v>M. de Carabineros - 19</c:v>
                </c:pt>
                <c:pt idx="19">
                  <c:v>BCI Seguros Vida - 20</c:v>
                </c:pt>
                <c:pt idx="20">
                  <c:v>Cámara - 21</c:v>
                </c:pt>
                <c:pt idx="21">
                  <c:v>M. del Ej. y Av. - 22</c:v>
                </c:pt>
                <c:pt idx="22">
                  <c:v>BanChile - 23</c:v>
                </c:pt>
                <c:pt idx="23">
                  <c:v>Cardif - 24</c:v>
                </c:pt>
                <c:pt idx="24">
                  <c:v>Mapfre Vida - 25</c:v>
                </c:pt>
                <c:pt idx="25">
                  <c:v>Rigel - 26</c:v>
                </c:pt>
                <c:pt idx="26">
                  <c:v>Itaú - 27</c:v>
                </c:pt>
                <c:pt idx="27">
                  <c:v>Ace Vida - 28</c:v>
                </c:pt>
                <c:pt idx="28">
                  <c:v>Huelen - 29</c:v>
                </c:pt>
                <c:pt idx="29">
                  <c:v>CLC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Pasivos'!$C$80:$AG$80</c:f>
              <c:numCache>
                <c:formatCode>0.0%</c:formatCode>
                <c:ptCount val="31"/>
                <c:pt idx="0">
                  <c:v>2.069954831777052E-2</c:v>
                </c:pt>
                <c:pt idx="1">
                  <c:v>1.8776931924960921E-2</c:v>
                </c:pt>
                <c:pt idx="2">
                  <c:v>7.4050308765049224E-3</c:v>
                </c:pt>
                <c:pt idx="3">
                  <c:v>1.9258019350557522E-2</c:v>
                </c:pt>
                <c:pt idx="4">
                  <c:v>1.2463303962937359E-2</c:v>
                </c:pt>
                <c:pt idx="5">
                  <c:v>8.1014664267393347E-3</c:v>
                </c:pt>
                <c:pt idx="6">
                  <c:v>1.313208141808792E-2</c:v>
                </c:pt>
                <c:pt idx="7">
                  <c:v>9.0872341834887481E-3</c:v>
                </c:pt>
                <c:pt idx="8">
                  <c:v>1.013958689373381E-2</c:v>
                </c:pt>
                <c:pt idx="9">
                  <c:v>1.452204875657671E-2</c:v>
                </c:pt>
                <c:pt idx="10">
                  <c:v>1.7393375572787903E-2</c:v>
                </c:pt>
                <c:pt idx="11">
                  <c:v>1.5740165603638043E-2</c:v>
                </c:pt>
                <c:pt idx="12">
                  <c:v>1.2718574813556151E-2</c:v>
                </c:pt>
                <c:pt idx="13">
                  <c:v>3.1425627539400244E-2</c:v>
                </c:pt>
                <c:pt idx="14">
                  <c:v>1.613410752712513E-2</c:v>
                </c:pt>
                <c:pt idx="15">
                  <c:v>3.2517827184078925E-2</c:v>
                </c:pt>
                <c:pt idx="16">
                  <c:v>3.7052167812274613E-2</c:v>
                </c:pt>
                <c:pt idx="17">
                  <c:v>2.601350249465265E-2</c:v>
                </c:pt>
                <c:pt idx="18">
                  <c:v>3.4648850813949915E-3</c:v>
                </c:pt>
                <c:pt idx="19">
                  <c:v>8.5714378458737972E-2</c:v>
                </c:pt>
                <c:pt idx="20">
                  <c:v>7.1130114294944979E-2</c:v>
                </c:pt>
                <c:pt idx="21">
                  <c:v>1.5604562901329304E-2</c:v>
                </c:pt>
                <c:pt idx="22">
                  <c:v>0.12353577229719422</c:v>
                </c:pt>
                <c:pt idx="23">
                  <c:v>0.24805334118024999</c:v>
                </c:pt>
                <c:pt idx="24">
                  <c:v>1.8425118213617024E-2</c:v>
                </c:pt>
                <c:pt idx="25">
                  <c:v>2.4453259624655655E-2</c:v>
                </c:pt>
                <c:pt idx="26">
                  <c:v>2.5525339434431447E-2</c:v>
                </c:pt>
                <c:pt idx="27">
                  <c:v>0.14852700536839153</c:v>
                </c:pt>
                <c:pt idx="28">
                  <c:v>1.8244578586878654E-2</c:v>
                </c:pt>
                <c:pt idx="29">
                  <c:v>7.3135960954353596E-2</c:v>
                </c:pt>
                <c:pt idx="30">
                  <c:v>1.270506887631038E-2</c:v>
                </c:pt>
              </c:numCache>
            </c:numRef>
          </c:val>
        </c:ser>
        <c:gapWidth val="0"/>
        <c:overlap val="100"/>
        <c:axId val="147686528"/>
        <c:axId val="147688064"/>
      </c:barChart>
      <c:catAx>
        <c:axId val="147686528"/>
        <c:scaling>
          <c:orientation val="minMax"/>
        </c:scaling>
        <c:axPos val="b"/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7688064"/>
        <c:crosses val="autoZero"/>
        <c:auto val="1"/>
        <c:lblAlgn val="ctr"/>
        <c:lblOffset val="100"/>
      </c:catAx>
      <c:valAx>
        <c:axId val="147688064"/>
        <c:scaling>
          <c:orientation val="minMax"/>
          <c:max val="1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7686528"/>
        <c:crosses val="autoZero"/>
        <c:crossBetween val="between"/>
      </c:valAx>
      <c:spPr>
        <a:ln>
          <a:solidFill>
            <a:schemeClr val="bg1">
              <a:lumMod val="75000"/>
            </a:schemeClr>
          </a:solidFill>
        </a:ln>
      </c:spPr>
    </c:plotArea>
    <c:legend>
      <c:legendPos val="t"/>
    </c:legend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Sura - 6</c:v>
                </c:pt>
                <c:pt idx="6">
                  <c:v>EuroAmérica - 7</c:v>
                </c:pt>
                <c:pt idx="7">
                  <c:v>Cruz del Sur - 8</c:v>
                </c:pt>
                <c:pt idx="8">
                  <c:v>Principal - 9</c:v>
                </c:pt>
                <c:pt idx="9">
                  <c:v>Penta Vida - 10</c:v>
                </c:pt>
                <c:pt idx="10">
                  <c:v>Security Previsión - 11</c:v>
                </c:pt>
                <c:pt idx="11">
                  <c:v>Cámara - 12</c:v>
                </c:pt>
                <c:pt idx="12">
                  <c:v>Zurich Santander - 13</c:v>
                </c:pt>
                <c:pt idx="13">
                  <c:v>BanChile - 14</c:v>
                </c:pt>
                <c:pt idx="14">
                  <c:v>Ohio National - 15</c:v>
                </c:pt>
                <c:pt idx="15">
                  <c:v>BBVA Vida - 16</c:v>
                </c:pt>
                <c:pt idx="16">
                  <c:v>Cardif - 17</c:v>
                </c:pt>
                <c:pt idx="17">
                  <c:v>BCI Seguros Vida - 18</c:v>
                </c:pt>
                <c:pt idx="18">
                  <c:v>CorpSeguros - 19</c:v>
                </c:pt>
                <c:pt idx="19">
                  <c:v>Renta Nacional - 20</c:v>
                </c:pt>
                <c:pt idx="20">
                  <c:v>CN Life - 21</c:v>
                </c:pt>
                <c:pt idx="21">
                  <c:v>Rigel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EERR'!$C$84:$AG$84</c:f>
              <c:numCache>
                <c:formatCode>#,##0</c:formatCode>
                <c:ptCount val="31"/>
                <c:pt idx="0">
                  <c:v>18104.548571226216</c:v>
                </c:pt>
                <c:pt idx="1">
                  <c:v>10123.060105661314</c:v>
                </c:pt>
                <c:pt idx="2">
                  <c:v>9343.5188271461502</c:v>
                </c:pt>
                <c:pt idx="3">
                  <c:v>8826.0543445302446</c:v>
                </c:pt>
                <c:pt idx="4">
                  <c:v>7314.4802034433997</c:v>
                </c:pt>
                <c:pt idx="5">
                  <c:v>5656.1760520206017</c:v>
                </c:pt>
                <c:pt idx="6">
                  <c:v>5285.0370832697026</c:v>
                </c:pt>
                <c:pt idx="7">
                  <c:v>5247.067444850948</c:v>
                </c:pt>
                <c:pt idx="8">
                  <c:v>5079.5795237494503</c:v>
                </c:pt>
                <c:pt idx="9">
                  <c:v>4900.881632327847</c:v>
                </c:pt>
                <c:pt idx="10">
                  <c:v>4893.4047775557137</c:v>
                </c:pt>
                <c:pt idx="11">
                  <c:v>4126.7023445125396</c:v>
                </c:pt>
                <c:pt idx="12">
                  <c:v>4063.3422970601196</c:v>
                </c:pt>
                <c:pt idx="13">
                  <c:v>3838.0089017553414</c:v>
                </c:pt>
                <c:pt idx="14">
                  <c:v>3153.9095349707077</c:v>
                </c:pt>
                <c:pt idx="15">
                  <c:v>2878.7425993922375</c:v>
                </c:pt>
                <c:pt idx="16">
                  <c:v>2696.4913096115502</c:v>
                </c:pt>
                <c:pt idx="17">
                  <c:v>2426.0129121931031</c:v>
                </c:pt>
                <c:pt idx="18">
                  <c:v>2051.3233780634368</c:v>
                </c:pt>
                <c:pt idx="19">
                  <c:v>1907.0137067555515</c:v>
                </c:pt>
                <c:pt idx="20">
                  <c:v>1590.6051290223343</c:v>
                </c:pt>
                <c:pt idx="21">
                  <c:v>1046.9478842284889</c:v>
                </c:pt>
                <c:pt idx="22">
                  <c:v>940.66946866126193</c:v>
                </c:pt>
                <c:pt idx="23">
                  <c:v>834.45147525236769</c:v>
                </c:pt>
                <c:pt idx="24">
                  <c:v>644.65228486502406</c:v>
                </c:pt>
                <c:pt idx="25">
                  <c:v>616.42836433012189</c:v>
                </c:pt>
                <c:pt idx="26">
                  <c:v>578.57824226850903</c:v>
                </c:pt>
                <c:pt idx="27">
                  <c:v>299.24014156048526</c:v>
                </c:pt>
                <c:pt idx="28">
                  <c:v>108.13446032831587</c:v>
                </c:pt>
                <c:pt idx="29">
                  <c:v>13.677407645948286</c:v>
                </c:pt>
                <c:pt idx="30">
                  <c:v>2.0179672923569294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Sura - 6</c:v>
                </c:pt>
                <c:pt idx="6">
                  <c:v>EuroAmérica - 7</c:v>
                </c:pt>
                <c:pt idx="7">
                  <c:v>Cruz del Sur - 8</c:v>
                </c:pt>
                <c:pt idx="8">
                  <c:v>Principal - 9</c:v>
                </c:pt>
                <c:pt idx="9">
                  <c:v>Penta Vida - 10</c:v>
                </c:pt>
                <c:pt idx="10">
                  <c:v>Security Previsión - 11</c:v>
                </c:pt>
                <c:pt idx="11">
                  <c:v>Cámara - 12</c:v>
                </c:pt>
                <c:pt idx="12">
                  <c:v>Zurich Santander - 13</c:v>
                </c:pt>
                <c:pt idx="13">
                  <c:v>BanChile - 14</c:v>
                </c:pt>
                <c:pt idx="14">
                  <c:v>Ohio National - 15</c:v>
                </c:pt>
                <c:pt idx="15">
                  <c:v>BBVA Vida - 16</c:v>
                </c:pt>
                <c:pt idx="16">
                  <c:v>Cardif - 17</c:v>
                </c:pt>
                <c:pt idx="17">
                  <c:v>BCI Seguros Vida - 18</c:v>
                </c:pt>
                <c:pt idx="18">
                  <c:v>CorpSeguros - 19</c:v>
                </c:pt>
                <c:pt idx="19">
                  <c:v>Renta Nacional - 20</c:v>
                </c:pt>
                <c:pt idx="20">
                  <c:v>CN Life - 21</c:v>
                </c:pt>
                <c:pt idx="21">
                  <c:v>Rigel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EERR'!$C$87:$AG$87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7651584"/>
        <c:axId val="147792640"/>
      </c:barChart>
      <c:catAx>
        <c:axId val="14765158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7792640"/>
        <c:crosses val="autoZero"/>
        <c:auto val="1"/>
        <c:lblAlgn val="ctr"/>
        <c:lblOffset val="100"/>
      </c:catAx>
      <c:valAx>
        <c:axId val="147792640"/>
        <c:scaling>
          <c:orientation val="minMax"/>
        </c:scaling>
        <c:axPos val="l"/>
        <c:title>
          <c:tx>
            <c:strRef>
              <c:f>'Vida EERR'!$G$89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5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765158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577" l="0.70000000000000062" r="0.70000000000000062" t="0.75000000000000577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6057777777777785E-2"/>
          <c:y val="8.9109090909091068E-2"/>
          <c:w val="0.90242055555555567"/>
          <c:h val="0.5971378787878785"/>
        </c:manualLayout>
      </c:layout>
      <c:barChart>
        <c:barDir val="col"/>
        <c:grouping val="clustered"/>
        <c:ser>
          <c:idx val="1"/>
          <c:order val="0"/>
          <c:tx>
            <c:strRef>
              <c:f>'Vida EERR'!$B$131</c:f>
              <c:strCache>
                <c:ptCount val="1"/>
                <c:pt idx="0">
                  <c:v>Prima Aceptada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Sura - 6</c:v>
                </c:pt>
                <c:pt idx="6">
                  <c:v>EuroAmérica - 7</c:v>
                </c:pt>
                <c:pt idx="7">
                  <c:v>Cruz del Sur - 8</c:v>
                </c:pt>
                <c:pt idx="8">
                  <c:v>Principal - 9</c:v>
                </c:pt>
                <c:pt idx="9">
                  <c:v>Penta Vida - 10</c:v>
                </c:pt>
                <c:pt idx="10">
                  <c:v>Security Previsión - 11</c:v>
                </c:pt>
                <c:pt idx="11">
                  <c:v>Cámara - 12</c:v>
                </c:pt>
                <c:pt idx="12">
                  <c:v>Zurich Santander - 13</c:v>
                </c:pt>
                <c:pt idx="13">
                  <c:v>BanChile - 14</c:v>
                </c:pt>
                <c:pt idx="14">
                  <c:v>Ohio National - 15</c:v>
                </c:pt>
                <c:pt idx="15">
                  <c:v>BBVA Vida - 16</c:v>
                </c:pt>
                <c:pt idx="16">
                  <c:v>Cardif - 17</c:v>
                </c:pt>
                <c:pt idx="17">
                  <c:v>BCI Seguros Vida - 18</c:v>
                </c:pt>
                <c:pt idx="18">
                  <c:v>CorpSeguros - 19</c:v>
                </c:pt>
                <c:pt idx="19">
                  <c:v>Renta Nacional - 20</c:v>
                </c:pt>
                <c:pt idx="20">
                  <c:v>CN Life - 21</c:v>
                </c:pt>
                <c:pt idx="21">
                  <c:v>Rigel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EERR'!$C$131:$AG$131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1.3941361733961017</c:v>
                </c:pt>
                <c:pt idx="15">
                  <c:v>0</c:v>
                </c:pt>
                <c:pt idx="16">
                  <c:v>47.427720269752847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0"/>
          <c:order val="1"/>
          <c:tx>
            <c:strRef>
              <c:f>'Vida EERR'!$B$130</c:f>
              <c:strCache>
                <c:ptCount val="1"/>
                <c:pt idx="0">
                  <c:v>Prima Directa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bg1"/>
              </a:solidFill>
            </a:ln>
          </c:spPr>
          <c:dLbls>
            <c:numFmt formatCode="#,##0" sourceLinked="0"/>
            <c:showVal val="1"/>
          </c:dLbls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Sura - 6</c:v>
                </c:pt>
                <c:pt idx="6">
                  <c:v>EuroAmérica - 7</c:v>
                </c:pt>
                <c:pt idx="7">
                  <c:v>Cruz del Sur - 8</c:v>
                </c:pt>
                <c:pt idx="8">
                  <c:v>Principal - 9</c:v>
                </c:pt>
                <c:pt idx="9">
                  <c:v>Penta Vida - 10</c:v>
                </c:pt>
                <c:pt idx="10">
                  <c:v>Security Previsión - 11</c:v>
                </c:pt>
                <c:pt idx="11">
                  <c:v>Cámara - 12</c:v>
                </c:pt>
                <c:pt idx="12">
                  <c:v>Zurich Santander - 13</c:v>
                </c:pt>
                <c:pt idx="13">
                  <c:v>BanChile - 14</c:v>
                </c:pt>
                <c:pt idx="14">
                  <c:v>Ohio National - 15</c:v>
                </c:pt>
                <c:pt idx="15">
                  <c:v>BBVA Vida - 16</c:v>
                </c:pt>
                <c:pt idx="16">
                  <c:v>Cardif - 17</c:v>
                </c:pt>
                <c:pt idx="17">
                  <c:v>BCI Seguros Vida - 18</c:v>
                </c:pt>
                <c:pt idx="18">
                  <c:v>CorpSeguros - 19</c:v>
                </c:pt>
                <c:pt idx="19">
                  <c:v>Renta Nacional - 20</c:v>
                </c:pt>
                <c:pt idx="20">
                  <c:v>CN Life - 21</c:v>
                </c:pt>
                <c:pt idx="21">
                  <c:v>Rigel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EERR'!$C$130:$AG$130</c:f>
              <c:numCache>
                <c:formatCode>#,##0</c:formatCode>
                <c:ptCount val="31"/>
                <c:pt idx="0">
                  <c:v>18104.548571226216</c:v>
                </c:pt>
                <c:pt idx="1">
                  <c:v>10123.060105661314</c:v>
                </c:pt>
                <c:pt idx="2">
                  <c:v>9343.5188271461502</c:v>
                </c:pt>
                <c:pt idx="3">
                  <c:v>8826.0543445302446</c:v>
                </c:pt>
                <c:pt idx="4">
                  <c:v>7314.4802034433997</c:v>
                </c:pt>
                <c:pt idx="5">
                  <c:v>5656.1760520206017</c:v>
                </c:pt>
                <c:pt idx="6">
                  <c:v>5285.0370832697026</c:v>
                </c:pt>
                <c:pt idx="7">
                  <c:v>5247.067444850948</c:v>
                </c:pt>
                <c:pt idx="8">
                  <c:v>5079.5795237494503</c:v>
                </c:pt>
                <c:pt idx="9">
                  <c:v>4900.881632327847</c:v>
                </c:pt>
                <c:pt idx="10">
                  <c:v>4893.4047775557137</c:v>
                </c:pt>
                <c:pt idx="11">
                  <c:v>4126.7023445125396</c:v>
                </c:pt>
                <c:pt idx="12">
                  <c:v>4063.3422970601196</c:v>
                </c:pt>
                <c:pt idx="13">
                  <c:v>3838.0089017553414</c:v>
                </c:pt>
                <c:pt idx="14">
                  <c:v>3153.9095349707077</c:v>
                </c:pt>
                <c:pt idx="15">
                  <c:v>2878.7425993922375</c:v>
                </c:pt>
                <c:pt idx="16">
                  <c:v>2696.4913096115502</c:v>
                </c:pt>
                <c:pt idx="17">
                  <c:v>2426.0129121931031</c:v>
                </c:pt>
                <c:pt idx="18">
                  <c:v>2051.3233780634368</c:v>
                </c:pt>
                <c:pt idx="19">
                  <c:v>1907.0137067555515</c:v>
                </c:pt>
                <c:pt idx="20">
                  <c:v>1590.6051290223343</c:v>
                </c:pt>
                <c:pt idx="21">
                  <c:v>1046.9478842284889</c:v>
                </c:pt>
                <c:pt idx="22">
                  <c:v>940.66946866126193</c:v>
                </c:pt>
                <c:pt idx="23">
                  <c:v>834.45147525236769</c:v>
                </c:pt>
                <c:pt idx="24">
                  <c:v>644.65228486502406</c:v>
                </c:pt>
                <c:pt idx="25">
                  <c:v>616.42836433012189</c:v>
                </c:pt>
                <c:pt idx="26">
                  <c:v>578.57824226850903</c:v>
                </c:pt>
                <c:pt idx="27">
                  <c:v>299.24014156048526</c:v>
                </c:pt>
                <c:pt idx="28">
                  <c:v>108.13446032831587</c:v>
                </c:pt>
                <c:pt idx="29">
                  <c:v>13.677407645948286</c:v>
                </c:pt>
                <c:pt idx="30">
                  <c:v>2.0179672923569294</c:v>
                </c:pt>
              </c:numCache>
            </c:numRef>
          </c:val>
        </c:ser>
        <c:ser>
          <c:idx val="2"/>
          <c:order val="2"/>
          <c:tx>
            <c:strRef>
              <c:f>'Vida EERR'!$B$132</c:f>
              <c:strCache>
                <c:ptCount val="1"/>
                <c:pt idx="0">
                  <c:v>Prima Cedida</c:v>
                </c:pt>
              </c:strCache>
            </c:strRef>
          </c:tx>
          <c:spPr>
            <a:solidFill>
              <a:srgbClr val="4BACC6"/>
            </a:solidFill>
            <a:ln>
              <a:solidFill>
                <a:schemeClr val="bg1"/>
              </a:solidFill>
            </a:ln>
          </c:spPr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Sura - 6</c:v>
                </c:pt>
                <c:pt idx="6">
                  <c:v>EuroAmérica - 7</c:v>
                </c:pt>
                <c:pt idx="7">
                  <c:v>Cruz del Sur - 8</c:v>
                </c:pt>
                <c:pt idx="8">
                  <c:v>Principal - 9</c:v>
                </c:pt>
                <c:pt idx="9">
                  <c:v>Penta Vida - 10</c:v>
                </c:pt>
                <c:pt idx="10">
                  <c:v>Security Previsión - 11</c:v>
                </c:pt>
                <c:pt idx="11">
                  <c:v>Cámara - 12</c:v>
                </c:pt>
                <c:pt idx="12">
                  <c:v>Zurich Santander - 13</c:v>
                </c:pt>
                <c:pt idx="13">
                  <c:v>BanChile - 14</c:v>
                </c:pt>
                <c:pt idx="14">
                  <c:v>Ohio National - 15</c:v>
                </c:pt>
                <c:pt idx="15">
                  <c:v>BBVA Vida - 16</c:v>
                </c:pt>
                <c:pt idx="16">
                  <c:v>Cardif - 17</c:v>
                </c:pt>
                <c:pt idx="17">
                  <c:v>BCI Seguros Vida - 18</c:v>
                </c:pt>
                <c:pt idx="18">
                  <c:v>CorpSeguros - 19</c:v>
                </c:pt>
                <c:pt idx="19">
                  <c:v>Renta Nacional - 20</c:v>
                </c:pt>
                <c:pt idx="20">
                  <c:v>CN Life - 21</c:v>
                </c:pt>
                <c:pt idx="21">
                  <c:v>Rigel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EERR'!$C$132:$AG$132</c:f>
              <c:numCache>
                <c:formatCode>#,##0</c:formatCode>
                <c:ptCount val="31"/>
                <c:pt idx="0">
                  <c:v>-239.07118084374122</c:v>
                </c:pt>
                <c:pt idx="1">
                  <c:v>-42.132747260530166</c:v>
                </c:pt>
                <c:pt idx="2">
                  <c:v>-8.6323123537861246</c:v>
                </c:pt>
                <c:pt idx="3">
                  <c:v>-103.22703017345364</c:v>
                </c:pt>
                <c:pt idx="4">
                  <c:v>-88.913087262433578</c:v>
                </c:pt>
                <c:pt idx="5">
                  <c:v>-876.8472912945615</c:v>
                </c:pt>
                <c:pt idx="6">
                  <c:v>-262.21933022148158</c:v>
                </c:pt>
                <c:pt idx="7">
                  <c:v>-387.88502526443</c:v>
                </c:pt>
                <c:pt idx="8">
                  <c:v>-10.186910302973965</c:v>
                </c:pt>
                <c:pt idx="9">
                  <c:v>-45.113662268907376</c:v>
                </c:pt>
                <c:pt idx="10">
                  <c:v>-288.39752910997942</c:v>
                </c:pt>
                <c:pt idx="11">
                  <c:v>-2.3203436759247578</c:v>
                </c:pt>
                <c:pt idx="12">
                  <c:v>-214.17764999856138</c:v>
                </c:pt>
                <c:pt idx="13">
                  <c:v>-335.53216871283098</c:v>
                </c:pt>
                <c:pt idx="14">
                  <c:v>-24.5090422977241</c:v>
                </c:pt>
                <c:pt idx="15">
                  <c:v>-115.14865400235935</c:v>
                </c:pt>
                <c:pt idx="16">
                  <c:v>0</c:v>
                </c:pt>
                <c:pt idx="17">
                  <c:v>-77.227840228763156</c:v>
                </c:pt>
                <c:pt idx="18">
                  <c:v>0</c:v>
                </c:pt>
                <c:pt idx="19">
                  <c:v>-1.998977471166679</c:v>
                </c:pt>
                <c:pt idx="20">
                  <c:v>-3.146732887581587</c:v>
                </c:pt>
                <c:pt idx="21">
                  <c:v>0</c:v>
                </c:pt>
                <c:pt idx="22">
                  <c:v>-2.036337399102742</c:v>
                </c:pt>
                <c:pt idx="23">
                  <c:v>-201.0819328893522</c:v>
                </c:pt>
                <c:pt idx="24">
                  <c:v>0</c:v>
                </c:pt>
                <c:pt idx="25">
                  <c:v>-3.0912684448044692</c:v>
                </c:pt>
                <c:pt idx="26">
                  <c:v>-72.401858258026977</c:v>
                </c:pt>
                <c:pt idx="27">
                  <c:v>0</c:v>
                </c:pt>
                <c:pt idx="28">
                  <c:v>-39.535081370719823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7845120"/>
        <c:axId val="147847040"/>
      </c:barChart>
      <c:lineChart>
        <c:grouping val="standard"/>
        <c:ser>
          <c:idx val="3"/>
          <c:order val="3"/>
          <c:tx>
            <c:strRef>
              <c:f>'Vida EERR'!$B$133</c:f>
              <c:strCache>
                <c:ptCount val="1"/>
                <c:pt idx="0">
                  <c:v>Retención (%)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val>
            <c:numRef>
              <c:f>'Vida EERR'!$C$133:$AG$133</c:f>
              <c:numCache>
                <c:formatCode>0.0%</c:formatCode>
                <c:ptCount val="31"/>
                <c:pt idx="0">
                  <c:v>0.9867949659223374</c:v>
                </c:pt>
                <c:pt idx="1">
                  <c:v>0.99583794358417699</c:v>
                </c:pt>
                <c:pt idx="2">
                  <c:v>0.99907611762618742</c:v>
                </c:pt>
                <c:pt idx="3">
                  <c:v>0.98830428341545096</c:v>
                </c:pt>
                <c:pt idx="4">
                  <c:v>0.98784423707639857</c:v>
                </c:pt>
                <c:pt idx="5">
                  <c:v>0.84497524772388966</c:v>
                </c:pt>
                <c:pt idx="6">
                  <c:v>0.95038458082885313</c:v>
                </c:pt>
                <c:pt idx="7">
                  <c:v>0.92607584534765819</c:v>
                </c:pt>
                <c:pt idx="8">
                  <c:v>0.99799453670223193</c:v>
                </c:pt>
                <c:pt idx="9">
                  <c:v>0.99079478639693674</c:v>
                </c:pt>
                <c:pt idx="10">
                  <c:v>0.94106403573381969</c:v>
                </c:pt>
                <c:pt idx="11">
                  <c:v>0.9994377244874445</c:v>
                </c:pt>
                <c:pt idx="12">
                  <c:v>0.94729027624536544</c:v>
                </c:pt>
                <c:pt idx="13">
                  <c:v>0.91257650065392681</c:v>
                </c:pt>
                <c:pt idx="14">
                  <c:v>0.99267103071028862</c:v>
                </c:pt>
                <c:pt idx="15">
                  <c:v>0.96000036473331463</c:v>
                </c:pt>
                <c:pt idx="16">
                  <c:v>1.0175886790736903</c:v>
                </c:pt>
                <c:pt idx="17">
                  <c:v>0.96816676455404793</c:v>
                </c:pt>
                <c:pt idx="18">
                  <c:v>1</c:v>
                </c:pt>
                <c:pt idx="19">
                  <c:v>0.99895177603386631</c:v>
                </c:pt>
                <c:pt idx="20">
                  <c:v>0.99802167563138966</c:v>
                </c:pt>
                <c:pt idx="21">
                  <c:v>1</c:v>
                </c:pt>
                <c:pt idx="22">
                  <c:v>0.99783522537198865</c:v>
                </c:pt>
                <c:pt idx="23">
                  <c:v>0.75902501361323871</c:v>
                </c:pt>
                <c:pt idx="24">
                  <c:v>1</c:v>
                </c:pt>
                <c:pt idx="25">
                  <c:v>0.99498519434912158</c:v>
                </c:pt>
                <c:pt idx="26">
                  <c:v>0.87486245944169738</c:v>
                </c:pt>
                <c:pt idx="27">
                  <c:v>1</c:v>
                </c:pt>
                <c:pt idx="28">
                  <c:v>0.63438961778988745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</c:ser>
        <c:marker val="1"/>
        <c:axId val="148063744"/>
        <c:axId val="148062208"/>
      </c:lineChart>
      <c:catAx>
        <c:axId val="14784512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7847040"/>
        <c:crosses val="autoZero"/>
        <c:auto val="1"/>
        <c:lblAlgn val="ctr"/>
        <c:lblOffset val="100"/>
      </c:catAx>
      <c:valAx>
        <c:axId val="147847040"/>
        <c:scaling>
          <c:orientation val="minMax"/>
        </c:scaling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strRef>
              <c:f>'Vida EERR'!$G$89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445E-3"/>
              <c:y val="8.147247474747471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7845120"/>
        <c:crosses val="autoZero"/>
        <c:crossBetween val="between"/>
      </c:valAx>
      <c:valAx>
        <c:axId val="148062208"/>
        <c:scaling>
          <c:orientation val="minMax"/>
          <c:max val="1"/>
        </c:scaling>
        <c:axPos val="r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8063744"/>
        <c:crosses val="max"/>
        <c:crossBetween val="between"/>
      </c:valAx>
      <c:catAx>
        <c:axId val="148063744"/>
        <c:scaling>
          <c:orientation val="minMax"/>
        </c:scaling>
        <c:delete val="1"/>
        <c:axPos val="b"/>
        <c:tickLblPos val="none"/>
        <c:crossAx val="148062208"/>
        <c:crosses val="autoZero"/>
        <c:auto val="1"/>
        <c:lblAlgn val="ctr"/>
        <c:lblOffset val="100"/>
      </c:catAx>
      <c:spPr>
        <a:ln>
          <a:solidFill>
            <a:schemeClr val="bg1">
              <a:lumMod val="85000"/>
            </a:schemeClr>
          </a:solidFill>
        </a:ln>
      </c:spPr>
    </c:plotArea>
    <c:legend>
      <c:legendPos val="t"/>
    </c:legend>
    <c:dispBlanksAs val="gap"/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8.9109090909091068E-2"/>
          <c:w val="0.92005944444444465"/>
          <c:h val="0.57148106060606052"/>
        </c:manualLayout>
      </c:layout>
      <c:barChart>
        <c:barDir val="col"/>
        <c:grouping val="clustered"/>
        <c:ser>
          <c:idx val="0"/>
          <c:order val="0"/>
          <c:tx>
            <c:strRef>
              <c:f>'Vida EERR'!$B$170</c:f>
              <c:strCache>
                <c:ptCount val="1"/>
                <c:pt idx="0">
                  <c:v>Comisión Prima Directa o Intermediada</c:v>
                </c:pt>
              </c:strCache>
            </c:strRef>
          </c:tx>
          <c:spPr>
            <a:solidFill>
              <a:srgbClr val="A6A6A6"/>
            </a:solidFill>
            <a:ln>
              <a:solidFill>
                <a:schemeClr val="bg1"/>
              </a:solidFill>
            </a:ln>
          </c:spPr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Sura - 6</c:v>
                </c:pt>
                <c:pt idx="6">
                  <c:v>EuroAmérica - 7</c:v>
                </c:pt>
                <c:pt idx="7">
                  <c:v>Cruz del Sur - 8</c:v>
                </c:pt>
                <c:pt idx="8">
                  <c:v>Principal - 9</c:v>
                </c:pt>
                <c:pt idx="9">
                  <c:v>Penta Vida - 10</c:v>
                </c:pt>
                <c:pt idx="10">
                  <c:v>Security Previsión - 11</c:v>
                </c:pt>
                <c:pt idx="11">
                  <c:v>Cámara - 12</c:v>
                </c:pt>
                <c:pt idx="12">
                  <c:v>Zurich Santander - 13</c:v>
                </c:pt>
                <c:pt idx="13">
                  <c:v>BanChile - 14</c:v>
                </c:pt>
                <c:pt idx="14">
                  <c:v>Ohio National - 15</c:v>
                </c:pt>
                <c:pt idx="15">
                  <c:v>BBVA Vida - 16</c:v>
                </c:pt>
                <c:pt idx="16">
                  <c:v>Cardif - 17</c:v>
                </c:pt>
                <c:pt idx="17">
                  <c:v>BCI Seguros Vida - 18</c:v>
                </c:pt>
                <c:pt idx="18">
                  <c:v>CorpSeguros - 19</c:v>
                </c:pt>
                <c:pt idx="19">
                  <c:v>Renta Nacional - 20</c:v>
                </c:pt>
                <c:pt idx="20">
                  <c:v>CN Life - 21</c:v>
                </c:pt>
                <c:pt idx="21">
                  <c:v>Rigel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EERR'!$C$170:$AG$170</c:f>
              <c:numCache>
                <c:formatCode>0.0%</c:formatCode>
                <c:ptCount val="31"/>
                <c:pt idx="0">
                  <c:v>7.3194098352315537E-2</c:v>
                </c:pt>
                <c:pt idx="1">
                  <c:v>6.3646974282370566E-2</c:v>
                </c:pt>
                <c:pt idx="2">
                  <c:v>5.8116134894340324E-2</c:v>
                </c:pt>
                <c:pt idx="3">
                  <c:v>6.8860411063583066E-2</c:v>
                </c:pt>
                <c:pt idx="4">
                  <c:v>5.1376659032520276E-2</c:v>
                </c:pt>
                <c:pt idx="5">
                  <c:v>4.8045102199770671E-2</c:v>
                </c:pt>
                <c:pt idx="6">
                  <c:v>6.1821605790891423E-2</c:v>
                </c:pt>
                <c:pt idx="7">
                  <c:v>4.1505950352297039E-2</c:v>
                </c:pt>
                <c:pt idx="8">
                  <c:v>1.1280625388252257E-2</c:v>
                </c:pt>
                <c:pt idx="9">
                  <c:v>2.8987691054257331E-2</c:v>
                </c:pt>
                <c:pt idx="10">
                  <c:v>7.7555747433457181E-2</c:v>
                </c:pt>
                <c:pt idx="11">
                  <c:v>7.4113338048514285E-3</c:v>
                </c:pt>
                <c:pt idx="12">
                  <c:v>0.1965373036134396</c:v>
                </c:pt>
                <c:pt idx="13">
                  <c:v>8.2032773535989437E-2</c:v>
                </c:pt>
                <c:pt idx="14">
                  <c:v>3.618606832537901E-2</c:v>
                </c:pt>
                <c:pt idx="15">
                  <c:v>3.7941352297661504E-2</c:v>
                </c:pt>
                <c:pt idx="16">
                  <c:v>0.17124000908127296</c:v>
                </c:pt>
                <c:pt idx="17">
                  <c:v>0.18081588939086593</c:v>
                </c:pt>
                <c:pt idx="18">
                  <c:v>1.380763081527551E-2</c:v>
                </c:pt>
                <c:pt idx="19">
                  <c:v>1.6490000497197843E-2</c:v>
                </c:pt>
                <c:pt idx="20">
                  <c:v>4.5934650286752398E-3</c:v>
                </c:pt>
                <c:pt idx="21">
                  <c:v>0</c:v>
                </c:pt>
                <c:pt idx="22">
                  <c:v>7.5543919448154001E-2</c:v>
                </c:pt>
                <c:pt idx="23">
                  <c:v>0.15765209893197413</c:v>
                </c:pt>
                <c:pt idx="24">
                  <c:v>4.5291708541126329E-4</c:v>
                </c:pt>
                <c:pt idx="25">
                  <c:v>4.7466695543598187E-3</c:v>
                </c:pt>
                <c:pt idx="26">
                  <c:v>4.7257413342371372E-2</c:v>
                </c:pt>
                <c:pt idx="27">
                  <c:v>7.9956373742649772E-2</c:v>
                </c:pt>
                <c:pt idx="28">
                  <c:v>0.15755928168126768</c:v>
                </c:pt>
                <c:pt idx="29">
                  <c:v>0</c:v>
                </c:pt>
                <c:pt idx="30">
                  <c:v>0.23736509607791523</c:v>
                </c:pt>
              </c:numCache>
            </c:numRef>
          </c:val>
        </c:ser>
        <c:ser>
          <c:idx val="1"/>
          <c:order val="1"/>
          <c:tx>
            <c:strRef>
              <c:f>'Vida EERR'!$B$171</c:f>
              <c:strCache>
                <c:ptCount val="1"/>
                <c:pt idx="0">
                  <c:v>Comisión Prima Aceptada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solidFill>
                <a:schemeClr val="bg1"/>
              </a:solidFill>
            </a:ln>
          </c:spPr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Sura - 6</c:v>
                </c:pt>
                <c:pt idx="6">
                  <c:v>EuroAmérica - 7</c:v>
                </c:pt>
                <c:pt idx="7">
                  <c:v>Cruz del Sur - 8</c:v>
                </c:pt>
                <c:pt idx="8">
                  <c:v>Principal - 9</c:v>
                </c:pt>
                <c:pt idx="9">
                  <c:v>Penta Vida - 10</c:v>
                </c:pt>
                <c:pt idx="10">
                  <c:v>Security Previsión - 11</c:v>
                </c:pt>
                <c:pt idx="11">
                  <c:v>Cámara - 12</c:v>
                </c:pt>
                <c:pt idx="12">
                  <c:v>Zurich Santander - 13</c:v>
                </c:pt>
                <c:pt idx="13">
                  <c:v>BanChile - 14</c:v>
                </c:pt>
                <c:pt idx="14">
                  <c:v>Ohio National - 15</c:v>
                </c:pt>
                <c:pt idx="15">
                  <c:v>BBVA Vida - 16</c:v>
                </c:pt>
                <c:pt idx="16">
                  <c:v>Cardif - 17</c:v>
                </c:pt>
                <c:pt idx="17">
                  <c:v>BCI Seguros Vida - 18</c:v>
                </c:pt>
                <c:pt idx="18">
                  <c:v>CorpSeguros - 19</c:v>
                </c:pt>
                <c:pt idx="19">
                  <c:v>Renta Nacional - 20</c:v>
                </c:pt>
                <c:pt idx="20">
                  <c:v>CN Life - 21</c:v>
                </c:pt>
                <c:pt idx="21">
                  <c:v>Rigel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EERR'!$C$171:$AG$171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ser>
          <c:idx val="2"/>
          <c:order val="2"/>
          <c:tx>
            <c:strRef>
              <c:f>'Vida EERR'!$B$172</c:f>
              <c:strCache>
                <c:ptCount val="1"/>
                <c:pt idx="0">
                  <c:v>Comisión Prima Cedida</c:v>
                </c:pt>
              </c:strCache>
            </c:strRef>
          </c:tx>
          <c:spPr>
            <a:solidFill>
              <a:srgbClr val="4BACC6"/>
            </a:solidFill>
            <a:ln>
              <a:solidFill>
                <a:schemeClr val="bg1"/>
              </a:solidFill>
            </a:ln>
          </c:spPr>
          <c:cat>
            <c:strRef>
              <c:f>'Vida EERR'!$C$85:$AG$85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Sura - 6</c:v>
                </c:pt>
                <c:pt idx="6">
                  <c:v>EuroAmérica - 7</c:v>
                </c:pt>
                <c:pt idx="7">
                  <c:v>Cruz del Sur - 8</c:v>
                </c:pt>
                <c:pt idx="8">
                  <c:v>Principal - 9</c:v>
                </c:pt>
                <c:pt idx="9">
                  <c:v>Penta Vida - 10</c:v>
                </c:pt>
                <c:pt idx="10">
                  <c:v>Security Previsión - 11</c:v>
                </c:pt>
                <c:pt idx="11">
                  <c:v>Cámara - 12</c:v>
                </c:pt>
                <c:pt idx="12">
                  <c:v>Zurich Santander - 13</c:v>
                </c:pt>
                <c:pt idx="13">
                  <c:v>BanChile - 14</c:v>
                </c:pt>
                <c:pt idx="14">
                  <c:v>Ohio National - 15</c:v>
                </c:pt>
                <c:pt idx="15">
                  <c:v>BBVA Vida - 16</c:v>
                </c:pt>
                <c:pt idx="16">
                  <c:v>Cardif - 17</c:v>
                </c:pt>
                <c:pt idx="17">
                  <c:v>BCI Seguros Vida - 18</c:v>
                </c:pt>
                <c:pt idx="18">
                  <c:v>CorpSeguros - 19</c:v>
                </c:pt>
                <c:pt idx="19">
                  <c:v>Renta Nacional - 20</c:v>
                </c:pt>
                <c:pt idx="20">
                  <c:v>CN Life - 21</c:v>
                </c:pt>
                <c:pt idx="21">
                  <c:v>Rigel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EERR'!$C$172:$AG$172</c:f>
              <c:numCache>
                <c:formatCode>0.0%</c:formatCode>
                <c:ptCount val="31"/>
                <c:pt idx="0">
                  <c:v>9.4434802991888903E-2</c:v>
                </c:pt>
                <c:pt idx="1">
                  <c:v>0</c:v>
                </c:pt>
                <c:pt idx="2">
                  <c:v>2.7823786106567251E-2</c:v>
                </c:pt>
                <c:pt idx="3">
                  <c:v>3.7532048574468263E-2</c:v>
                </c:pt>
                <c:pt idx="4">
                  <c:v>0</c:v>
                </c:pt>
                <c:pt idx="5">
                  <c:v>5.283276442241798E-2</c:v>
                </c:pt>
                <c:pt idx="6">
                  <c:v>6.3488869494463862E-2</c:v>
                </c:pt>
                <c:pt idx="7">
                  <c:v>0.10248564089045309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0.11371830824700968</c:v>
                </c:pt>
                <c:pt idx="12">
                  <c:v>0</c:v>
                </c:pt>
                <c:pt idx="13">
                  <c:v>6.7204272704149753E-3</c:v>
                </c:pt>
                <c:pt idx="14">
                  <c:v>2.785338233833317E-2</c:v>
                </c:pt>
                <c:pt idx="15">
                  <c:v>-1.3031800283624256E-4</c:v>
                </c:pt>
                <c:pt idx="16">
                  <c:v>0</c:v>
                </c:pt>
                <c:pt idx="17">
                  <c:v>2.4036802628366133E-2</c:v>
                </c:pt>
                <c:pt idx="18">
                  <c:v>0</c:v>
                </c:pt>
                <c:pt idx="19">
                  <c:v>0.11503797692597267</c:v>
                </c:pt>
                <c:pt idx="20">
                  <c:v>0</c:v>
                </c:pt>
                <c:pt idx="21">
                  <c:v>0</c:v>
                </c:pt>
                <c:pt idx="22">
                  <c:v>5.4561659022237675E-2</c:v>
                </c:pt>
                <c:pt idx="23">
                  <c:v>0.72897549713251208</c:v>
                </c:pt>
                <c:pt idx="24">
                  <c:v>0</c:v>
                </c:pt>
                <c:pt idx="25">
                  <c:v>0</c:v>
                </c:pt>
                <c:pt idx="26">
                  <c:v>0.22705568605201407</c:v>
                </c:pt>
                <c:pt idx="27">
                  <c:v>0</c:v>
                </c:pt>
                <c:pt idx="28">
                  <c:v>0.25067878572092361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50"/>
        <c:axId val="148101376"/>
        <c:axId val="148111360"/>
      </c:barChart>
      <c:catAx>
        <c:axId val="14810137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8111360"/>
        <c:crosses val="autoZero"/>
        <c:auto val="1"/>
        <c:lblAlgn val="ctr"/>
        <c:lblOffset val="100"/>
      </c:catAx>
      <c:valAx>
        <c:axId val="148111360"/>
        <c:scaling>
          <c:orientation val="minMax"/>
        </c:scaling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810137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  <c:legend>
      <c:legendPos val="t"/>
    </c:legend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3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Estado de Flujos'!$C$82:$AG$82</c:f>
              <c:strCache>
                <c:ptCount val="31"/>
                <c:pt idx="0">
                  <c:v>CorpSeguros - 1</c:v>
                </c:pt>
                <c:pt idx="1">
                  <c:v>CorpVida - 2</c:v>
                </c:pt>
                <c:pt idx="2">
                  <c:v>BanChile - 3</c:v>
                </c:pt>
                <c:pt idx="3">
                  <c:v>Huelen - 4</c:v>
                </c:pt>
                <c:pt idx="4">
                  <c:v>Mutual de Seguros - 5</c:v>
                </c:pt>
                <c:pt idx="5">
                  <c:v>M. de Carabineros - 6</c:v>
                </c:pt>
                <c:pt idx="6">
                  <c:v>Sura - 7</c:v>
                </c:pt>
                <c:pt idx="7">
                  <c:v>EuroAmérica - 8</c:v>
                </c:pt>
                <c:pt idx="8">
                  <c:v>Chilena Consolidada - 9</c:v>
                </c:pt>
                <c:pt idx="9">
                  <c:v>Cruz del Sur - 10</c:v>
                </c:pt>
                <c:pt idx="10">
                  <c:v>Cámara - 11</c:v>
                </c:pt>
                <c:pt idx="11">
                  <c:v>Penta Vida - 12</c:v>
                </c:pt>
                <c:pt idx="12">
                  <c:v>Magallanes Vida - 13</c:v>
                </c:pt>
                <c:pt idx="13">
                  <c:v>BICE Vida - 14</c:v>
                </c:pt>
                <c:pt idx="14">
                  <c:v>BCI Seguros Vida - 15</c:v>
                </c:pt>
                <c:pt idx="15">
                  <c:v>Itaú - 16</c:v>
                </c:pt>
                <c:pt idx="16">
                  <c:v>CN Life - 17</c:v>
                </c:pt>
                <c:pt idx="17">
                  <c:v>Zurich Santander - 18</c:v>
                </c:pt>
                <c:pt idx="18">
                  <c:v>Cardif - 19</c:v>
                </c:pt>
                <c:pt idx="19">
                  <c:v>Rigel - 20</c:v>
                </c:pt>
                <c:pt idx="20">
                  <c:v>Mapfre Vida - 21</c:v>
                </c:pt>
                <c:pt idx="21">
                  <c:v>BBVA Vida - 22</c:v>
                </c:pt>
                <c:pt idx="22">
                  <c:v>Renta Nacional - 23</c:v>
                </c:pt>
                <c:pt idx="23">
                  <c:v>Consorcio Nacional - 24</c:v>
                </c:pt>
                <c:pt idx="24">
                  <c:v>Security Previsión - 25</c:v>
                </c:pt>
                <c:pt idx="25">
                  <c:v>CLC - 26</c:v>
                </c:pt>
                <c:pt idx="26">
                  <c:v>Ace Vida - 27</c:v>
                </c:pt>
                <c:pt idx="27">
                  <c:v>Ohio National - 28</c:v>
                </c:pt>
                <c:pt idx="28">
                  <c:v>M. del Ej. y Av. - 29</c:v>
                </c:pt>
                <c:pt idx="29">
                  <c:v>Principal - 30</c:v>
                </c:pt>
                <c:pt idx="30">
                  <c:v>Metlife - 31</c:v>
                </c:pt>
              </c:strCache>
            </c:strRef>
          </c:cat>
          <c:val>
            <c:numRef>
              <c:f>'Vida Estado de Flujos'!$C$81:$AG$81</c:f>
              <c:numCache>
                <c:formatCode>#,##0</c:formatCode>
                <c:ptCount val="31"/>
                <c:pt idx="0">
                  <c:v>1433.6357982475363</c:v>
                </c:pt>
                <c:pt idx="1">
                  <c:v>1045.8772389950889</c:v>
                </c:pt>
                <c:pt idx="2">
                  <c:v>468.05261375633273</c:v>
                </c:pt>
                <c:pt idx="3">
                  <c:v>218.96428010207583</c:v>
                </c:pt>
                <c:pt idx="4">
                  <c:v>217.88442768264426</c:v>
                </c:pt>
                <c:pt idx="5">
                  <c:v>190.33010860495639</c:v>
                </c:pt>
                <c:pt idx="6">
                  <c:v>153.967256944675</c:v>
                </c:pt>
                <c:pt idx="7">
                  <c:v>140.16214385785523</c:v>
                </c:pt>
                <c:pt idx="8">
                  <c:v>127.3743805622138</c:v>
                </c:pt>
                <c:pt idx="9">
                  <c:v>107.29377341911953</c:v>
                </c:pt>
                <c:pt idx="10">
                  <c:v>88.478578906248273</c:v>
                </c:pt>
                <c:pt idx="11">
                  <c:v>57.360503385190164</c:v>
                </c:pt>
                <c:pt idx="12">
                  <c:v>32.478392991914944</c:v>
                </c:pt>
                <c:pt idx="13">
                  <c:v>25.744000389534794</c:v>
                </c:pt>
                <c:pt idx="14">
                  <c:v>13.794091022772294</c:v>
                </c:pt>
                <c:pt idx="15">
                  <c:v>7.4983677164186711</c:v>
                </c:pt>
                <c:pt idx="16">
                  <c:v>6.3791634297653284</c:v>
                </c:pt>
                <c:pt idx="17">
                  <c:v>6.143052226434806</c:v>
                </c:pt>
                <c:pt idx="18">
                  <c:v>1.5158657964105255</c:v>
                </c:pt>
                <c:pt idx="19">
                  <c:v>-0.12279199063345883</c:v>
                </c:pt>
                <c:pt idx="20">
                  <c:v>-3.0128745675831801</c:v>
                </c:pt>
                <c:pt idx="21">
                  <c:v>-3.6899125981306762</c:v>
                </c:pt>
                <c:pt idx="22">
                  <c:v>-7.5852605345922397</c:v>
                </c:pt>
                <c:pt idx="23">
                  <c:v>-20.073878814840391</c:v>
                </c:pt>
                <c:pt idx="24">
                  <c:v>-20.483510062613291</c:v>
                </c:pt>
                <c:pt idx="25">
                  <c:v>-26.69021581555528</c:v>
                </c:pt>
                <c:pt idx="26">
                  <c:v>-39.372804716912228</c:v>
                </c:pt>
                <c:pt idx="27">
                  <c:v>-60.023372087618775</c:v>
                </c:pt>
                <c:pt idx="28">
                  <c:v>-61.143151823399094</c:v>
                </c:pt>
                <c:pt idx="29">
                  <c:v>-72.518851492073196</c:v>
                </c:pt>
                <c:pt idx="30">
                  <c:v>-109.11369768116136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Estado de Flujos'!$C$82:$AG$82</c:f>
              <c:strCache>
                <c:ptCount val="31"/>
                <c:pt idx="0">
                  <c:v>CorpSeguros - 1</c:v>
                </c:pt>
                <c:pt idx="1">
                  <c:v>CorpVida - 2</c:v>
                </c:pt>
                <c:pt idx="2">
                  <c:v>BanChile - 3</c:v>
                </c:pt>
                <c:pt idx="3">
                  <c:v>Huelen - 4</c:v>
                </c:pt>
                <c:pt idx="4">
                  <c:v>Mutual de Seguros - 5</c:v>
                </c:pt>
                <c:pt idx="5">
                  <c:v>M. de Carabineros - 6</c:v>
                </c:pt>
                <c:pt idx="6">
                  <c:v>Sura - 7</c:v>
                </c:pt>
                <c:pt idx="7">
                  <c:v>EuroAmérica - 8</c:v>
                </c:pt>
                <c:pt idx="8">
                  <c:v>Chilena Consolidada - 9</c:v>
                </c:pt>
                <c:pt idx="9">
                  <c:v>Cruz del Sur - 10</c:v>
                </c:pt>
                <c:pt idx="10">
                  <c:v>Cámara - 11</c:v>
                </c:pt>
                <c:pt idx="11">
                  <c:v>Penta Vida - 12</c:v>
                </c:pt>
                <c:pt idx="12">
                  <c:v>Magallanes Vida - 13</c:v>
                </c:pt>
                <c:pt idx="13">
                  <c:v>BICE Vida - 14</c:v>
                </c:pt>
                <c:pt idx="14">
                  <c:v>BCI Seguros Vida - 15</c:v>
                </c:pt>
                <c:pt idx="15">
                  <c:v>Itaú - 16</c:v>
                </c:pt>
                <c:pt idx="16">
                  <c:v>CN Life - 17</c:v>
                </c:pt>
                <c:pt idx="17">
                  <c:v>Zurich Santander - 18</c:v>
                </c:pt>
                <c:pt idx="18">
                  <c:v>Cardif - 19</c:v>
                </c:pt>
                <c:pt idx="19">
                  <c:v>Rigel - 20</c:v>
                </c:pt>
                <c:pt idx="20">
                  <c:v>Mapfre Vida - 21</c:v>
                </c:pt>
                <c:pt idx="21">
                  <c:v>BBVA Vida - 22</c:v>
                </c:pt>
                <c:pt idx="22">
                  <c:v>Renta Nacional - 23</c:v>
                </c:pt>
                <c:pt idx="23">
                  <c:v>Consorcio Nacional - 24</c:v>
                </c:pt>
                <c:pt idx="24">
                  <c:v>Security Previsión - 25</c:v>
                </c:pt>
                <c:pt idx="25">
                  <c:v>CLC - 26</c:v>
                </c:pt>
                <c:pt idx="26">
                  <c:v>Ace Vida - 27</c:v>
                </c:pt>
                <c:pt idx="27">
                  <c:v>Ohio National - 28</c:v>
                </c:pt>
                <c:pt idx="28">
                  <c:v>M. del Ej. y Av. - 29</c:v>
                </c:pt>
                <c:pt idx="29">
                  <c:v>Principal - 30</c:v>
                </c:pt>
                <c:pt idx="30">
                  <c:v>Metlife - 31</c:v>
                </c:pt>
              </c:strCache>
            </c:strRef>
          </c:cat>
          <c:val>
            <c:numRef>
              <c:f>'Vida Estado de Flujos'!$C$84:$AG$84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6093568"/>
        <c:axId val="146095104"/>
      </c:barChart>
      <c:catAx>
        <c:axId val="14609356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6095104"/>
        <c:crosses val="autoZero"/>
        <c:auto val="1"/>
        <c:lblAlgn val="ctr"/>
        <c:lblOffset val="100"/>
      </c:catAx>
      <c:valAx>
        <c:axId val="146095104"/>
        <c:scaling>
          <c:orientation val="minMax"/>
        </c:scaling>
        <c:axPos val="l"/>
        <c:title>
          <c:tx>
            <c:strRef>
              <c:f>'Vida Estado de Flujos'!$G$86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54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609356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Prima Directa'!$C$67:$AG$67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Sura - 6</c:v>
                </c:pt>
                <c:pt idx="6">
                  <c:v>EuroAmérica - 7</c:v>
                </c:pt>
                <c:pt idx="7">
                  <c:v>Cruz del Sur - 8</c:v>
                </c:pt>
                <c:pt idx="8">
                  <c:v>Principal - 9</c:v>
                </c:pt>
                <c:pt idx="9">
                  <c:v>Penta Vida - 10</c:v>
                </c:pt>
                <c:pt idx="10">
                  <c:v>Security Previsión - 11</c:v>
                </c:pt>
                <c:pt idx="11">
                  <c:v>Cámara - 12</c:v>
                </c:pt>
                <c:pt idx="12">
                  <c:v>Zurich Santander - 13</c:v>
                </c:pt>
                <c:pt idx="13">
                  <c:v>BanChile - 14</c:v>
                </c:pt>
                <c:pt idx="14">
                  <c:v>Ohio National - 15</c:v>
                </c:pt>
                <c:pt idx="15">
                  <c:v>BBVA Vida - 16</c:v>
                </c:pt>
                <c:pt idx="16">
                  <c:v>Cardif - 17</c:v>
                </c:pt>
                <c:pt idx="17">
                  <c:v>BCI Seguros Vida - 18</c:v>
                </c:pt>
                <c:pt idx="18">
                  <c:v>CorpSeguros - 19</c:v>
                </c:pt>
                <c:pt idx="19">
                  <c:v>Renta Nacional - 20</c:v>
                </c:pt>
                <c:pt idx="20">
                  <c:v>CN Life - 21</c:v>
                </c:pt>
                <c:pt idx="21">
                  <c:v>Rigel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Prima Directa'!$C$66:$AG$66</c:f>
              <c:numCache>
                <c:formatCode>#,##0</c:formatCode>
                <c:ptCount val="31"/>
                <c:pt idx="0">
                  <c:v>18104.548571226216</c:v>
                </c:pt>
                <c:pt idx="1">
                  <c:v>10123.060105661314</c:v>
                </c:pt>
                <c:pt idx="2">
                  <c:v>9343.5188271461502</c:v>
                </c:pt>
                <c:pt idx="3">
                  <c:v>8826.0543445302446</c:v>
                </c:pt>
                <c:pt idx="4">
                  <c:v>7314.4802034433997</c:v>
                </c:pt>
                <c:pt idx="5">
                  <c:v>5656.1760520206017</c:v>
                </c:pt>
                <c:pt idx="6">
                  <c:v>5285.0370832697026</c:v>
                </c:pt>
                <c:pt idx="7">
                  <c:v>5247.067444850948</c:v>
                </c:pt>
                <c:pt idx="8">
                  <c:v>5079.5795237494503</c:v>
                </c:pt>
                <c:pt idx="9">
                  <c:v>4900.881632327847</c:v>
                </c:pt>
                <c:pt idx="10">
                  <c:v>4893.4047775557137</c:v>
                </c:pt>
                <c:pt idx="11">
                  <c:v>4126.7023445125396</c:v>
                </c:pt>
                <c:pt idx="12">
                  <c:v>4063.3422998931001</c:v>
                </c:pt>
                <c:pt idx="13">
                  <c:v>3838.0089126003445</c:v>
                </c:pt>
                <c:pt idx="14">
                  <c:v>3153.9095202746225</c:v>
                </c:pt>
                <c:pt idx="15">
                  <c:v>2878.7425993922375</c:v>
                </c:pt>
                <c:pt idx="16">
                  <c:v>2696.4913096115502</c:v>
                </c:pt>
                <c:pt idx="17">
                  <c:v>2426.0129121931031</c:v>
                </c:pt>
                <c:pt idx="18">
                  <c:v>2051.3233780634368</c:v>
                </c:pt>
                <c:pt idx="19">
                  <c:v>1907.0137067555515</c:v>
                </c:pt>
                <c:pt idx="20">
                  <c:v>1590.6051290223343</c:v>
                </c:pt>
                <c:pt idx="21">
                  <c:v>1046.9478842284889</c:v>
                </c:pt>
                <c:pt idx="22">
                  <c:v>940.66946866126193</c:v>
                </c:pt>
                <c:pt idx="23">
                  <c:v>834.45147525236769</c:v>
                </c:pt>
                <c:pt idx="24">
                  <c:v>644.65228486502406</c:v>
                </c:pt>
                <c:pt idx="25">
                  <c:v>616.42836433012189</c:v>
                </c:pt>
                <c:pt idx="26">
                  <c:v>578.57824226850903</c:v>
                </c:pt>
                <c:pt idx="27">
                  <c:v>299.24014156048526</c:v>
                </c:pt>
                <c:pt idx="28">
                  <c:v>108.13446032831587</c:v>
                </c:pt>
                <c:pt idx="29">
                  <c:v>13.677407645948286</c:v>
                </c:pt>
                <c:pt idx="30">
                  <c:v>2.0179672923569294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Prima Directa'!$C$67:$AG$67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Sura - 6</c:v>
                </c:pt>
                <c:pt idx="6">
                  <c:v>EuroAmérica - 7</c:v>
                </c:pt>
                <c:pt idx="7">
                  <c:v>Cruz del Sur - 8</c:v>
                </c:pt>
                <c:pt idx="8">
                  <c:v>Principal - 9</c:v>
                </c:pt>
                <c:pt idx="9">
                  <c:v>Penta Vida - 10</c:v>
                </c:pt>
                <c:pt idx="10">
                  <c:v>Security Previsión - 11</c:v>
                </c:pt>
                <c:pt idx="11">
                  <c:v>Cámara - 12</c:v>
                </c:pt>
                <c:pt idx="12">
                  <c:v>Zurich Santander - 13</c:v>
                </c:pt>
                <c:pt idx="13">
                  <c:v>BanChile - 14</c:v>
                </c:pt>
                <c:pt idx="14">
                  <c:v>Ohio National - 15</c:v>
                </c:pt>
                <c:pt idx="15">
                  <c:v>BBVA Vida - 16</c:v>
                </c:pt>
                <c:pt idx="16">
                  <c:v>Cardif - 17</c:v>
                </c:pt>
                <c:pt idx="17">
                  <c:v>BCI Seguros Vida - 18</c:v>
                </c:pt>
                <c:pt idx="18">
                  <c:v>CorpSeguros - 19</c:v>
                </c:pt>
                <c:pt idx="19">
                  <c:v>Renta Nacional - 20</c:v>
                </c:pt>
                <c:pt idx="20">
                  <c:v>CN Life - 21</c:v>
                </c:pt>
                <c:pt idx="21">
                  <c:v>Rigel - 22</c:v>
                </c:pt>
                <c:pt idx="22">
                  <c:v>Mutual de Seguros - 23</c:v>
                </c:pt>
                <c:pt idx="23">
                  <c:v>Ace Vida - 24</c:v>
                </c:pt>
                <c:pt idx="24">
                  <c:v>M. de Carabineros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Prima Directa'!$C$69:$AG$69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8796160"/>
        <c:axId val="148797696"/>
      </c:barChart>
      <c:catAx>
        <c:axId val="14879616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8797696"/>
        <c:crosses val="autoZero"/>
        <c:auto val="1"/>
        <c:lblAlgn val="ctr"/>
        <c:lblOffset val="100"/>
      </c:catAx>
      <c:valAx>
        <c:axId val="148797696"/>
        <c:scaling>
          <c:orientation val="minMax"/>
        </c:scaling>
        <c:axPos val="l"/>
        <c:title>
          <c:tx>
            <c:strRef>
              <c:f>'Vida Prima Directa'!$G$71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57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879616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22" l="0.70000000000000062" r="0.70000000000000062" t="0.75000000000000622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74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Prima Directa'!$C$119:$AJ$119</c:f>
              <c:strCache>
                <c:ptCount val="32"/>
                <c:pt idx="0">
                  <c:v>421 Renta Vitalicia Vejez</c:v>
                </c:pt>
                <c:pt idx="1">
                  <c:v>212 Desgravamen</c:v>
                </c:pt>
                <c:pt idx="2">
                  <c:v>420 Seguro de AFP</c:v>
                </c:pt>
                <c:pt idx="3">
                  <c:v>422 Renta Vitalicia Invalidez</c:v>
                </c:pt>
                <c:pt idx="4">
                  <c:v>103 Otros Seguros con CUI</c:v>
                </c:pt>
                <c:pt idx="5">
                  <c:v>209 Salud</c:v>
                </c:pt>
                <c:pt idx="6">
                  <c:v>114 Seguros con APV</c:v>
                </c:pt>
                <c:pt idx="7">
                  <c:v>202 Temporal de Vida</c:v>
                </c:pt>
                <c:pt idx="8">
                  <c:v>423 Renta Vitalicia Sobrevivencia</c:v>
                </c:pt>
                <c:pt idx="9">
                  <c:v>107 Protección Familiar</c:v>
                </c:pt>
                <c:pt idx="10">
                  <c:v>110 Accidentes Personales</c:v>
                </c:pt>
                <c:pt idx="11">
                  <c:v>210 Accidentes Personales</c:v>
                </c:pt>
                <c:pt idx="12">
                  <c:v>104 Mixto o Dotal</c:v>
                </c:pt>
                <c:pt idx="13">
                  <c:v>109 Salud</c:v>
                </c:pt>
                <c:pt idx="14">
                  <c:v>102 Temporal de Vida</c:v>
                </c:pt>
                <c:pt idx="15">
                  <c:v>105 Renta</c:v>
                </c:pt>
                <c:pt idx="16">
                  <c:v>424 Invalidez y Sobrevivencia</c:v>
                </c:pt>
                <c:pt idx="17">
                  <c:v>201 Vida Entera</c:v>
                </c:pt>
                <c:pt idx="18">
                  <c:v>250 Otros</c:v>
                </c:pt>
                <c:pt idx="19">
                  <c:v>101 Vida Entera</c:v>
                </c:pt>
                <c:pt idx="20">
                  <c:v>207 Protección Familiar</c:v>
                </c:pt>
                <c:pt idx="21">
                  <c:v>112 Desgravamen</c:v>
                </c:pt>
                <c:pt idx="22">
                  <c:v>203 Otros Seguros con CUI</c:v>
                </c:pt>
                <c:pt idx="23">
                  <c:v>111 Asistencia</c:v>
                </c:pt>
                <c:pt idx="24">
                  <c:v>213 Seguros con APV</c:v>
                </c:pt>
                <c:pt idx="25">
                  <c:v>108 Incapacidad o Invalidez</c:v>
                </c:pt>
                <c:pt idx="26">
                  <c:v>206 Dotal Puro o Capital Diferido</c:v>
                </c:pt>
                <c:pt idx="27">
                  <c:v>150 Otros</c:v>
                </c:pt>
                <c:pt idx="28">
                  <c:v>113 SOAP</c:v>
                </c:pt>
                <c:pt idx="29">
                  <c:v>208 Incapacidad o Invalidez</c:v>
                </c:pt>
                <c:pt idx="30">
                  <c:v>204 Mixto o Dotal</c:v>
                </c:pt>
                <c:pt idx="31">
                  <c:v>211 Asistencia</c:v>
                </c:pt>
              </c:strCache>
            </c:strRef>
          </c:cat>
          <c:val>
            <c:numRef>
              <c:f>'Vida Prima Directa'!$C$120:$AJ$120</c:f>
              <c:numCache>
                <c:formatCode>#,##0</c:formatCode>
                <c:ptCount val="34"/>
                <c:pt idx="0">
                  <c:v>37254.643630995466</c:v>
                </c:pt>
                <c:pt idx="1">
                  <c:v>14485.88839385509</c:v>
                </c:pt>
                <c:pt idx="2">
                  <c:v>14059.820239608165</c:v>
                </c:pt>
                <c:pt idx="3">
                  <c:v>11490.307710354322</c:v>
                </c:pt>
                <c:pt idx="4">
                  <c:v>7638.1746987855804</c:v>
                </c:pt>
                <c:pt idx="5">
                  <c:v>7383.772926358005</c:v>
                </c:pt>
                <c:pt idx="6">
                  <c:v>6567.8469271680597</c:v>
                </c:pt>
                <c:pt idx="7">
                  <c:v>5424.4741817666736</c:v>
                </c:pt>
                <c:pt idx="8">
                  <c:v>4606.5159875260342</c:v>
                </c:pt>
                <c:pt idx="9">
                  <c:v>1314.3211138924487</c:v>
                </c:pt>
                <c:pt idx="10">
                  <c:v>1225.6891361844625</c:v>
                </c:pt>
                <c:pt idx="11">
                  <c:v>1214.7569160795981</c:v>
                </c:pt>
                <c:pt idx="12">
                  <c:v>1127.2006106400545</c:v>
                </c:pt>
                <c:pt idx="13">
                  <c:v>1077.498770707869</c:v>
                </c:pt>
                <c:pt idx="14">
                  <c:v>1003.5941845553881</c:v>
                </c:pt>
                <c:pt idx="15">
                  <c:v>924.72288853329098</c:v>
                </c:pt>
                <c:pt idx="16">
                  <c:v>757.15520084281172</c:v>
                </c:pt>
                <c:pt idx="17">
                  <c:v>412.38419639636055</c:v>
                </c:pt>
                <c:pt idx="18">
                  <c:v>148.36499410164646</c:v>
                </c:pt>
                <c:pt idx="19">
                  <c:v>139.30765639489977</c:v>
                </c:pt>
                <c:pt idx="20">
                  <c:v>116.96521410027422</c:v>
                </c:pt>
                <c:pt idx="21">
                  <c:v>87.210111969120518</c:v>
                </c:pt>
                <c:pt idx="22">
                  <c:v>74.465551623319854</c:v>
                </c:pt>
                <c:pt idx="23">
                  <c:v>22.381822668711727</c:v>
                </c:pt>
                <c:pt idx="24">
                  <c:v>15.225321532199699</c:v>
                </c:pt>
                <c:pt idx="25">
                  <c:v>5.6995580108051644</c:v>
                </c:pt>
                <c:pt idx="26">
                  <c:v>4.2067987101086493</c:v>
                </c:pt>
                <c:pt idx="27">
                  <c:v>2.3048950801312911</c:v>
                </c:pt>
                <c:pt idx="28">
                  <c:v>2.0455445851343788</c:v>
                </c:pt>
                <c:pt idx="29">
                  <c:v>1.9286398817230721</c:v>
                </c:pt>
                <c:pt idx="30">
                  <c:v>1.4376932457765357</c:v>
                </c:pt>
                <c:pt idx="31">
                  <c:v>0.44685837975658504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Prima Directa'!$C$122:$AH$122</c:f>
              <c:numCache>
                <c:formatCode>#,##0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gapWidth val="75"/>
        <c:overlap val="100"/>
        <c:axId val="139794688"/>
        <c:axId val="139800576"/>
      </c:barChart>
      <c:catAx>
        <c:axId val="13979468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39800576"/>
        <c:crosses val="autoZero"/>
        <c:auto val="1"/>
        <c:lblAlgn val="ctr"/>
        <c:lblOffset val="100"/>
      </c:catAx>
      <c:valAx>
        <c:axId val="139800576"/>
        <c:scaling>
          <c:orientation val="minMax"/>
        </c:scaling>
        <c:axPos val="l"/>
        <c:title>
          <c:tx>
            <c:strRef>
              <c:f>'Vida Prima Directa'!$G$127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60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3979468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74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Prima Directa Promedio'!$C$67:$AG$67</c:f>
              <c:strCache>
                <c:ptCount val="30"/>
                <c:pt idx="0">
                  <c:v>Huelen - 1</c:v>
                </c:pt>
                <c:pt idx="1">
                  <c:v>Cámara - 2</c:v>
                </c:pt>
                <c:pt idx="2">
                  <c:v>Ace Vida - 3</c:v>
                </c:pt>
                <c:pt idx="3">
                  <c:v>CorpSeguros - 4</c:v>
                </c:pt>
                <c:pt idx="4">
                  <c:v>CN Life - 5</c:v>
                </c:pt>
                <c:pt idx="5">
                  <c:v>Sura - 6</c:v>
                </c:pt>
                <c:pt idx="6">
                  <c:v>BBVA Vida - 7</c:v>
                </c:pt>
                <c:pt idx="7">
                  <c:v>Ohio National - 8</c:v>
                </c:pt>
                <c:pt idx="8">
                  <c:v>Principal - 9</c:v>
                </c:pt>
                <c:pt idx="9">
                  <c:v>Renta Nacional - 10</c:v>
                </c:pt>
                <c:pt idx="10">
                  <c:v>Penta Vida - 11</c:v>
                </c:pt>
                <c:pt idx="11">
                  <c:v>BICE Vida - 12</c:v>
                </c:pt>
                <c:pt idx="12">
                  <c:v>CorpVida - 13</c:v>
                </c:pt>
                <c:pt idx="13">
                  <c:v>Itaú - 14</c:v>
                </c:pt>
                <c:pt idx="14">
                  <c:v>EuroAmérica - 15</c:v>
                </c:pt>
                <c:pt idx="15">
                  <c:v>Consorcio Nacional - 16</c:v>
                </c:pt>
                <c:pt idx="16">
                  <c:v>Cruz del Sur - 17</c:v>
                </c:pt>
                <c:pt idx="17">
                  <c:v>Security Previsión - 18</c:v>
                </c:pt>
                <c:pt idx="18">
                  <c:v>Metlife - 19</c:v>
                </c:pt>
                <c:pt idx="19">
                  <c:v>BanChile - 20</c:v>
                </c:pt>
                <c:pt idx="20">
                  <c:v>Chilena Consolidada - 21</c:v>
                </c:pt>
                <c:pt idx="21">
                  <c:v>M. del Ej. y Av. - 22</c:v>
                </c:pt>
                <c:pt idx="22">
                  <c:v>Cardif - 23</c:v>
                </c:pt>
                <c:pt idx="23">
                  <c:v>CLC - 24</c:v>
                </c:pt>
                <c:pt idx="24">
                  <c:v>BCI Seguros Vida - 25</c:v>
                </c:pt>
                <c:pt idx="25">
                  <c:v>Magallanes Vida - 26</c:v>
                </c:pt>
                <c:pt idx="26">
                  <c:v>Zurich Santander - 27</c:v>
                </c:pt>
                <c:pt idx="27">
                  <c:v>Mutual de Seguros - 28</c:v>
                </c:pt>
                <c:pt idx="28">
                  <c:v>Mapfre Vida - 29</c:v>
                </c:pt>
                <c:pt idx="29">
                  <c:v>M. de Carabineros - 30</c:v>
                </c:pt>
              </c:strCache>
            </c:strRef>
          </c:cat>
          <c:val>
            <c:numRef>
              <c:f>'Vida Prima Directa Promedio'!$C$66:$AG$66</c:f>
              <c:numCache>
                <c:formatCode>#,##0</c:formatCode>
                <c:ptCount val="31"/>
                <c:pt idx="0">
                  <c:v>13677.407645948286</c:v>
                </c:pt>
                <c:pt idx="1">
                  <c:v>8951.6319837582196</c:v>
                </c:pt>
                <c:pt idx="2">
                  <c:v>6729.4473810674808</c:v>
                </c:pt>
                <c:pt idx="3">
                  <c:v>6331.2449940229535</c:v>
                </c:pt>
                <c:pt idx="4">
                  <c:v>5913.0302194138822</c:v>
                </c:pt>
                <c:pt idx="5">
                  <c:v>5281.2101326056045</c:v>
                </c:pt>
                <c:pt idx="6">
                  <c:v>4477.0491436893271</c:v>
                </c:pt>
                <c:pt idx="7">
                  <c:v>2467.8478249410191</c:v>
                </c:pt>
                <c:pt idx="8">
                  <c:v>1495.7536877943021</c:v>
                </c:pt>
                <c:pt idx="9">
                  <c:v>1486.3707768944282</c:v>
                </c:pt>
                <c:pt idx="10">
                  <c:v>1402.6564488631502</c:v>
                </c:pt>
                <c:pt idx="11">
                  <c:v>1165.4684836589229</c:v>
                </c:pt>
                <c:pt idx="12">
                  <c:v>909.9648253940544</c:v>
                </c:pt>
                <c:pt idx="13">
                  <c:v>675.90916152863201</c:v>
                </c:pt>
                <c:pt idx="14">
                  <c:v>572.40735224409207</c:v>
                </c:pt>
                <c:pt idx="15">
                  <c:v>554.50592165103603</c:v>
                </c:pt>
                <c:pt idx="16">
                  <c:v>518.17770539709147</c:v>
                </c:pt>
                <c:pt idx="17">
                  <c:v>260.23211963176522</c:v>
                </c:pt>
                <c:pt idx="18">
                  <c:v>202.01009318277005</c:v>
                </c:pt>
                <c:pt idx="19">
                  <c:v>106.48854640644635</c:v>
                </c:pt>
                <c:pt idx="20">
                  <c:v>102.43557884601385</c:v>
                </c:pt>
                <c:pt idx="21">
                  <c:v>93.625207219034309</c:v>
                </c:pt>
                <c:pt idx="22">
                  <c:v>87.400859250990209</c:v>
                </c:pt>
                <c:pt idx="23">
                  <c:v>86.236352034721975</c:v>
                </c:pt>
                <c:pt idx="24">
                  <c:v>68.475342577919307</c:v>
                </c:pt>
                <c:pt idx="25">
                  <c:v>67.265576411897641</c:v>
                </c:pt>
                <c:pt idx="26">
                  <c:v>55.884229127948018</c:v>
                </c:pt>
                <c:pt idx="27">
                  <c:v>31.233836991110071</c:v>
                </c:pt>
                <c:pt idx="28">
                  <c:v>17.998412171823546</c:v>
                </c:pt>
                <c:pt idx="29">
                  <c:v>16.026159971784313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Prima Directa Promedio'!$C$67:$AG$67</c:f>
              <c:strCache>
                <c:ptCount val="30"/>
                <c:pt idx="0">
                  <c:v>Huelen - 1</c:v>
                </c:pt>
                <c:pt idx="1">
                  <c:v>Cámara - 2</c:v>
                </c:pt>
                <c:pt idx="2">
                  <c:v>Ace Vida - 3</c:v>
                </c:pt>
                <c:pt idx="3">
                  <c:v>CorpSeguros - 4</c:v>
                </c:pt>
                <c:pt idx="4">
                  <c:v>CN Life - 5</c:v>
                </c:pt>
                <c:pt idx="5">
                  <c:v>Sura - 6</c:v>
                </c:pt>
                <c:pt idx="6">
                  <c:v>BBVA Vida - 7</c:v>
                </c:pt>
                <c:pt idx="7">
                  <c:v>Ohio National - 8</c:v>
                </c:pt>
                <c:pt idx="8">
                  <c:v>Principal - 9</c:v>
                </c:pt>
                <c:pt idx="9">
                  <c:v>Renta Nacional - 10</c:v>
                </c:pt>
                <c:pt idx="10">
                  <c:v>Penta Vida - 11</c:v>
                </c:pt>
                <c:pt idx="11">
                  <c:v>BICE Vida - 12</c:v>
                </c:pt>
                <c:pt idx="12">
                  <c:v>CorpVida - 13</c:v>
                </c:pt>
                <c:pt idx="13">
                  <c:v>Itaú - 14</c:v>
                </c:pt>
                <c:pt idx="14">
                  <c:v>EuroAmérica - 15</c:v>
                </c:pt>
                <c:pt idx="15">
                  <c:v>Consorcio Nacional - 16</c:v>
                </c:pt>
                <c:pt idx="16">
                  <c:v>Cruz del Sur - 17</c:v>
                </c:pt>
                <c:pt idx="17">
                  <c:v>Security Previsión - 18</c:v>
                </c:pt>
                <c:pt idx="18">
                  <c:v>Metlife - 19</c:v>
                </c:pt>
                <c:pt idx="19">
                  <c:v>BanChile - 20</c:v>
                </c:pt>
                <c:pt idx="20">
                  <c:v>Chilena Consolidada - 21</c:v>
                </c:pt>
                <c:pt idx="21">
                  <c:v>M. del Ej. y Av. - 22</c:v>
                </c:pt>
                <c:pt idx="22">
                  <c:v>Cardif - 23</c:v>
                </c:pt>
                <c:pt idx="23">
                  <c:v>CLC - 24</c:v>
                </c:pt>
                <c:pt idx="24">
                  <c:v>BCI Seguros Vida - 25</c:v>
                </c:pt>
                <c:pt idx="25">
                  <c:v>Magallanes Vida - 26</c:v>
                </c:pt>
                <c:pt idx="26">
                  <c:v>Zurich Santander - 27</c:v>
                </c:pt>
                <c:pt idx="27">
                  <c:v>Mutual de Seguros - 28</c:v>
                </c:pt>
                <c:pt idx="28">
                  <c:v>Mapfre Vida - 29</c:v>
                </c:pt>
                <c:pt idx="29">
                  <c:v>M. de Carabineros - 30</c:v>
                </c:pt>
              </c:strCache>
            </c:strRef>
          </c:cat>
          <c:val>
            <c:numRef>
              <c:f>'Vida Prima Directa Promedio'!$C$69:$AG$69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8921728"/>
        <c:axId val="148952192"/>
      </c:barChart>
      <c:catAx>
        <c:axId val="148921728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8952192"/>
        <c:crosses val="autoZero"/>
        <c:auto val="1"/>
        <c:lblAlgn val="ctr"/>
        <c:lblOffset val="100"/>
      </c:catAx>
      <c:valAx>
        <c:axId val="148952192"/>
        <c:scaling>
          <c:orientation val="minMax"/>
        </c:scaling>
        <c:axPos val="l"/>
        <c:title>
          <c:tx>
            <c:strRef>
              <c:f>'Vida Prima Directa Promedio'!$G$71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60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8921728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Prima Directa Promedio'!$C$119:$AJ$119</c:f>
              <c:strCache>
                <c:ptCount val="28"/>
                <c:pt idx="0">
                  <c:v>424 Invalidez y Sobrevivencia</c:v>
                </c:pt>
                <c:pt idx="1">
                  <c:v>422 Renta Vitalicia Invalidez</c:v>
                </c:pt>
                <c:pt idx="2">
                  <c:v>421 Renta Vitalicia Vejez</c:v>
                </c:pt>
                <c:pt idx="3">
                  <c:v>423 Renta Vitalicia Sobrevivencia</c:v>
                </c:pt>
                <c:pt idx="4">
                  <c:v>213 Seguros con APV</c:v>
                </c:pt>
                <c:pt idx="5">
                  <c:v>210 Accidentes Personales</c:v>
                </c:pt>
                <c:pt idx="6">
                  <c:v>108 Incapacidad o Invalidez</c:v>
                </c:pt>
                <c:pt idx="7">
                  <c:v>212 Desgravamen</c:v>
                </c:pt>
                <c:pt idx="8">
                  <c:v>209 Salud</c:v>
                </c:pt>
                <c:pt idx="9">
                  <c:v>105 Renta</c:v>
                </c:pt>
                <c:pt idx="10">
                  <c:v>101 Vida Entera</c:v>
                </c:pt>
                <c:pt idx="11">
                  <c:v>202 Temporal de Vida</c:v>
                </c:pt>
                <c:pt idx="12">
                  <c:v>207 Protección Familiar</c:v>
                </c:pt>
                <c:pt idx="13">
                  <c:v>103 Otros Seguros con CUI</c:v>
                </c:pt>
                <c:pt idx="14">
                  <c:v>114 Seguros con APV</c:v>
                </c:pt>
                <c:pt idx="15">
                  <c:v>211 Asistencia</c:v>
                </c:pt>
                <c:pt idx="16">
                  <c:v>201 Vida Entera</c:v>
                </c:pt>
                <c:pt idx="17">
                  <c:v>104 Mixto o Dotal</c:v>
                </c:pt>
                <c:pt idx="18">
                  <c:v>250 Otros</c:v>
                </c:pt>
                <c:pt idx="19">
                  <c:v>102 Temporal de Vida</c:v>
                </c:pt>
                <c:pt idx="20">
                  <c:v>109 Salud</c:v>
                </c:pt>
                <c:pt idx="21">
                  <c:v>203 Otros Seguros con CUI</c:v>
                </c:pt>
                <c:pt idx="22">
                  <c:v>204 Mixto o Dotal</c:v>
                </c:pt>
                <c:pt idx="23">
                  <c:v>107 Protección Familiar</c:v>
                </c:pt>
                <c:pt idx="24">
                  <c:v>110 Accidentes Personales</c:v>
                </c:pt>
                <c:pt idx="25">
                  <c:v>111 Asistencia</c:v>
                </c:pt>
                <c:pt idx="26">
                  <c:v>112 Desgravamen</c:v>
                </c:pt>
                <c:pt idx="27">
                  <c:v>113 SOAP</c:v>
                </c:pt>
              </c:strCache>
            </c:strRef>
          </c:cat>
          <c:val>
            <c:numRef>
              <c:f>'Vida Prima Directa Promedio'!$C$120:$AJ$120</c:f>
              <c:numCache>
                <c:formatCode>#,##0</c:formatCode>
                <c:ptCount val="34"/>
                <c:pt idx="0">
                  <c:v>378.57760042140586</c:v>
                </c:pt>
                <c:pt idx="1">
                  <c:v>2.7534885478922408</c:v>
                </c:pt>
                <c:pt idx="2">
                  <c:v>2.4279616547833336</c:v>
                </c:pt>
                <c:pt idx="3">
                  <c:v>2.1998643684460526</c:v>
                </c:pt>
                <c:pt idx="4">
                  <c:v>1.9031651915249623</c:v>
                </c:pt>
                <c:pt idx="5">
                  <c:v>0.9992681311220849</c:v>
                </c:pt>
                <c:pt idx="6">
                  <c:v>0.94992633513419411</c:v>
                </c:pt>
                <c:pt idx="7">
                  <c:v>0.61141458459629772</c:v>
                </c:pt>
                <c:pt idx="8">
                  <c:v>0.52511224024478753</c:v>
                </c:pt>
                <c:pt idx="9">
                  <c:v>0.46305602830910914</c:v>
                </c:pt>
                <c:pt idx="10">
                  <c:v>0.42086905255256729</c:v>
                </c:pt>
                <c:pt idx="11">
                  <c:v>0.39381874072892031</c:v>
                </c:pt>
                <c:pt idx="12">
                  <c:v>0.32045264137061436</c:v>
                </c:pt>
                <c:pt idx="13">
                  <c:v>0.29943058131583283</c:v>
                </c:pt>
                <c:pt idx="14">
                  <c:v>0.23181638552227057</c:v>
                </c:pt>
                <c:pt idx="15">
                  <c:v>0.11171459493914626</c:v>
                </c:pt>
                <c:pt idx="16">
                  <c:v>9.1702067244020566E-2</c:v>
                </c:pt>
                <c:pt idx="17">
                  <c:v>7.2521431553757607E-2</c:v>
                </c:pt>
                <c:pt idx="18">
                  <c:v>5.9441103406108364E-2</c:v>
                </c:pt>
                <c:pt idx="19">
                  <c:v>2.2496515273971309E-2</c:v>
                </c:pt>
                <c:pt idx="20">
                  <c:v>1.7455147957290616E-2</c:v>
                </c:pt>
                <c:pt idx="21">
                  <c:v>1.5494288727282533E-2</c:v>
                </c:pt>
                <c:pt idx="22">
                  <c:v>1.5133613113437217E-2</c:v>
                </c:pt>
                <c:pt idx="23">
                  <c:v>1.4748926799596563E-2</c:v>
                </c:pt>
                <c:pt idx="24">
                  <c:v>9.3212550672536424E-3</c:v>
                </c:pt>
                <c:pt idx="25">
                  <c:v>4.2784273699012351E-3</c:v>
                </c:pt>
                <c:pt idx="26">
                  <c:v>3.0744592811506916E-3</c:v>
                </c:pt>
                <c:pt idx="27">
                  <c:v>4.5225394320901584E-4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Prima Directa Promedio'!$C$122:$AJ$122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9080320"/>
        <c:axId val="19081856"/>
      </c:barChart>
      <c:catAx>
        <c:axId val="1908032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9081856"/>
        <c:crosses val="autoZero"/>
        <c:auto val="1"/>
        <c:lblAlgn val="ctr"/>
        <c:lblOffset val="100"/>
      </c:catAx>
      <c:valAx>
        <c:axId val="19081856"/>
        <c:scaling>
          <c:orientation val="minMax"/>
        </c:scaling>
        <c:axPos val="l"/>
        <c:title>
          <c:tx>
            <c:strRef>
              <c:f>'Vida Prima Directa Promedio'!$G$127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63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908032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74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Prima Retenida Neta'!$C$67:$AG$67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Principal - 6</c:v>
                </c:pt>
                <c:pt idx="6">
                  <c:v>EuroAmérica - 7</c:v>
                </c:pt>
                <c:pt idx="7">
                  <c:v>Cruz del Sur - 8</c:v>
                </c:pt>
                <c:pt idx="8">
                  <c:v>Penta Vida - 9</c:v>
                </c:pt>
                <c:pt idx="9">
                  <c:v>Sura - 10</c:v>
                </c:pt>
                <c:pt idx="10">
                  <c:v>Security Previsión - 11</c:v>
                </c:pt>
                <c:pt idx="11">
                  <c:v>Cámara - 12</c:v>
                </c:pt>
                <c:pt idx="12">
                  <c:v>Zurich Santander - 13</c:v>
                </c:pt>
                <c:pt idx="13">
                  <c:v>BanChile - 14</c:v>
                </c:pt>
                <c:pt idx="14">
                  <c:v>Ohio National - 15</c:v>
                </c:pt>
                <c:pt idx="15">
                  <c:v>BBVA Vida - 16</c:v>
                </c:pt>
                <c:pt idx="16">
                  <c:v>Cardif - 17</c:v>
                </c:pt>
                <c:pt idx="17">
                  <c:v>BCI Seguros Vida - 18</c:v>
                </c:pt>
                <c:pt idx="18">
                  <c:v>CorpSeguros - 19</c:v>
                </c:pt>
                <c:pt idx="19">
                  <c:v>Renta Nacional - 20</c:v>
                </c:pt>
                <c:pt idx="20">
                  <c:v>CN Life - 21</c:v>
                </c:pt>
                <c:pt idx="21">
                  <c:v>Rigel - 22</c:v>
                </c:pt>
                <c:pt idx="22">
                  <c:v>Mutual de Seguros - 23</c:v>
                </c:pt>
                <c:pt idx="23">
                  <c:v>M. de Carabineros - 24</c:v>
                </c:pt>
                <c:pt idx="24">
                  <c:v>Ace Vida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Prima Retenida Neta'!$C$66:$AG$66</c:f>
              <c:numCache>
                <c:formatCode>#,##0</c:formatCode>
                <c:ptCount val="31"/>
                <c:pt idx="0">
                  <c:v>17865.477390382475</c:v>
                </c:pt>
                <c:pt idx="1">
                  <c:v>10080.927358400782</c:v>
                </c:pt>
                <c:pt idx="2">
                  <c:v>9334.8865147923643</c:v>
                </c:pt>
                <c:pt idx="3">
                  <c:v>8722.8273143567931</c:v>
                </c:pt>
                <c:pt idx="4">
                  <c:v>7225.567116180966</c:v>
                </c:pt>
                <c:pt idx="5">
                  <c:v>5069.3926134464764</c:v>
                </c:pt>
                <c:pt idx="6">
                  <c:v>5022.8177530482208</c:v>
                </c:pt>
                <c:pt idx="7">
                  <c:v>4859.1824195865174</c:v>
                </c:pt>
                <c:pt idx="8">
                  <c:v>4855.7679700589397</c:v>
                </c:pt>
                <c:pt idx="9">
                  <c:v>4779.3287607260399</c:v>
                </c:pt>
                <c:pt idx="10">
                  <c:v>4605.0072484457341</c:v>
                </c:pt>
                <c:pt idx="11">
                  <c:v>4124.3820008366147</c:v>
                </c:pt>
                <c:pt idx="12">
                  <c:v>3849.1646606510099</c:v>
                </c:pt>
                <c:pt idx="13">
                  <c:v>3502.4767438875133</c:v>
                </c:pt>
                <c:pt idx="14">
                  <c:v>3130.7946276954817</c:v>
                </c:pt>
                <c:pt idx="15">
                  <c:v>2763.5939453898782</c:v>
                </c:pt>
                <c:pt idx="16">
                  <c:v>2743.9190298813028</c:v>
                </c:pt>
                <c:pt idx="17">
                  <c:v>2348.7850719643397</c:v>
                </c:pt>
                <c:pt idx="18">
                  <c:v>2051.3233780634368</c:v>
                </c:pt>
                <c:pt idx="19">
                  <c:v>1905.0147292843849</c:v>
                </c:pt>
                <c:pt idx="20">
                  <c:v>1587.4583961347525</c:v>
                </c:pt>
                <c:pt idx="21">
                  <c:v>1046.9478842284889</c:v>
                </c:pt>
                <c:pt idx="22">
                  <c:v>938.63313126215917</c:v>
                </c:pt>
                <c:pt idx="23">
                  <c:v>644.65228486502406</c:v>
                </c:pt>
                <c:pt idx="24">
                  <c:v>633.36954236301551</c:v>
                </c:pt>
                <c:pt idx="25">
                  <c:v>613.33709588531747</c:v>
                </c:pt>
                <c:pt idx="26">
                  <c:v>506.17638401048208</c:v>
                </c:pt>
                <c:pt idx="27">
                  <c:v>299.24014156048526</c:v>
                </c:pt>
                <c:pt idx="28">
                  <c:v>68.599378957596045</c:v>
                </c:pt>
                <c:pt idx="29">
                  <c:v>13.677407645948286</c:v>
                </c:pt>
                <c:pt idx="30">
                  <c:v>2.0179672923569294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Prima Retenida Neta'!$C$67:$AG$67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Principal - 6</c:v>
                </c:pt>
                <c:pt idx="6">
                  <c:v>EuroAmérica - 7</c:v>
                </c:pt>
                <c:pt idx="7">
                  <c:v>Cruz del Sur - 8</c:v>
                </c:pt>
                <c:pt idx="8">
                  <c:v>Penta Vida - 9</c:v>
                </c:pt>
                <c:pt idx="9">
                  <c:v>Sura - 10</c:v>
                </c:pt>
                <c:pt idx="10">
                  <c:v>Security Previsión - 11</c:v>
                </c:pt>
                <c:pt idx="11">
                  <c:v>Cámara - 12</c:v>
                </c:pt>
                <c:pt idx="12">
                  <c:v>Zurich Santander - 13</c:v>
                </c:pt>
                <c:pt idx="13">
                  <c:v>BanChile - 14</c:v>
                </c:pt>
                <c:pt idx="14">
                  <c:v>Ohio National - 15</c:v>
                </c:pt>
                <c:pt idx="15">
                  <c:v>BBVA Vida - 16</c:v>
                </c:pt>
                <c:pt idx="16">
                  <c:v>Cardif - 17</c:v>
                </c:pt>
                <c:pt idx="17">
                  <c:v>BCI Seguros Vida - 18</c:v>
                </c:pt>
                <c:pt idx="18">
                  <c:v>CorpSeguros - 19</c:v>
                </c:pt>
                <c:pt idx="19">
                  <c:v>Renta Nacional - 20</c:v>
                </c:pt>
                <c:pt idx="20">
                  <c:v>CN Life - 21</c:v>
                </c:pt>
                <c:pt idx="21">
                  <c:v>Rigel - 22</c:v>
                </c:pt>
                <c:pt idx="22">
                  <c:v>Mutual de Seguros - 23</c:v>
                </c:pt>
                <c:pt idx="23">
                  <c:v>M. de Carabineros - 24</c:v>
                </c:pt>
                <c:pt idx="24">
                  <c:v>Ace Vida - 25</c:v>
                </c:pt>
                <c:pt idx="25">
                  <c:v>M. del Ej. y Av. - 26</c:v>
                </c:pt>
                <c:pt idx="26">
                  <c:v>Itaú - 27</c:v>
                </c:pt>
                <c:pt idx="27">
                  <c:v>CLC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Prima Retenida Neta'!$C$69:$AG$69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49886080"/>
        <c:axId val="149887616"/>
      </c:barChart>
      <c:catAx>
        <c:axId val="14988608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9887616"/>
        <c:crosses val="autoZero"/>
        <c:auto val="1"/>
        <c:lblAlgn val="ctr"/>
        <c:lblOffset val="100"/>
      </c:catAx>
      <c:valAx>
        <c:axId val="149887616"/>
        <c:scaling>
          <c:orientation val="minMax"/>
        </c:scaling>
        <c:axPos val="l"/>
        <c:title>
          <c:tx>
            <c:strRef>
              <c:f>'Vida Prima Retenida Neta'!$G$71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60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988608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Prima Retenida Neta'!$C$119:$AJ$119</c:f>
              <c:strCache>
                <c:ptCount val="32"/>
                <c:pt idx="0">
                  <c:v>421 Renta Vitalicia Vejez</c:v>
                </c:pt>
                <c:pt idx="1">
                  <c:v>212 Desgravamen</c:v>
                </c:pt>
                <c:pt idx="2">
                  <c:v>420 Seguro de AFP</c:v>
                </c:pt>
                <c:pt idx="3">
                  <c:v>422 Renta Vitalicia Invalidez</c:v>
                </c:pt>
                <c:pt idx="4">
                  <c:v>103 Otros Seguros con CUI</c:v>
                </c:pt>
                <c:pt idx="5">
                  <c:v>209 Salud</c:v>
                </c:pt>
                <c:pt idx="6">
                  <c:v>114 Seguros con APV</c:v>
                </c:pt>
                <c:pt idx="7">
                  <c:v>202 Temporal de Vida</c:v>
                </c:pt>
                <c:pt idx="8">
                  <c:v>423 Renta Vitalicia Sobrevivencia</c:v>
                </c:pt>
                <c:pt idx="9">
                  <c:v>107 Protección Familiar</c:v>
                </c:pt>
                <c:pt idx="10">
                  <c:v>210 Accidentes Personales</c:v>
                </c:pt>
                <c:pt idx="11">
                  <c:v>110 Accidentes Personales</c:v>
                </c:pt>
                <c:pt idx="12">
                  <c:v>104 Mixto o Dotal</c:v>
                </c:pt>
                <c:pt idx="13">
                  <c:v>109 Salud</c:v>
                </c:pt>
                <c:pt idx="14">
                  <c:v>105 Renta</c:v>
                </c:pt>
                <c:pt idx="15">
                  <c:v>102 Temporal de Vida</c:v>
                </c:pt>
                <c:pt idx="16">
                  <c:v>424 Invalidez y Sobrevivencia</c:v>
                </c:pt>
                <c:pt idx="17">
                  <c:v>201 Vida Entera</c:v>
                </c:pt>
                <c:pt idx="18">
                  <c:v>250 Otros</c:v>
                </c:pt>
                <c:pt idx="19">
                  <c:v>101 Vida Entera</c:v>
                </c:pt>
                <c:pt idx="20">
                  <c:v>207 Protección Familiar</c:v>
                </c:pt>
                <c:pt idx="21">
                  <c:v>203 Otros Seguros con CUI</c:v>
                </c:pt>
                <c:pt idx="22">
                  <c:v>112 Desgravamen</c:v>
                </c:pt>
                <c:pt idx="23">
                  <c:v>111 Asistencia</c:v>
                </c:pt>
                <c:pt idx="24">
                  <c:v>213 Seguros con APV</c:v>
                </c:pt>
                <c:pt idx="25">
                  <c:v>108 Incapacidad o Invalidez</c:v>
                </c:pt>
                <c:pt idx="26">
                  <c:v>206 Dotal Puro o Capital Diferido</c:v>
                </c:pt>
                <c:pt idx="27">
                  <c:v>150 Otros</c:v>
                </c:pt>
                <c:pt idx="28">
                  <c:v>113 SOAP</c:v>
                </c:pt>
                <c:pt idx="29">
                  <c:v>208 Incapacidad o Invalidez</c:v>
                </c:pt>
                <c:pt idx="30">
                  <c:v>204 Mixto o Dotal</c:v>
                </c:pt>
                <c:pt idx="31">
                  <c:v>211 Asistencia</c:v>
                </c:pt>
              </c:strCache>
            </c:strRef>
          </c:cat>
          <c:val>
            <c:numRef>
              <c:f>'Vida Prima Retenida Neta'!$C$120:$AJ$120</c:f>
              <c:numCache>
                <c:formatCode>#,##0</c:formatCode>
                <c:ptCount val="34"/>
                <c:pt idx="0">
                  <c:v>37254.564086219987</c:v>
                </c:pt>
                <c:pt idx="1">
                  <c:v>13578.823985903467</c:v>
                </c:pt>
                <c:pt idx="2">
                  <c:v>13153.544360709218</c:v>
                </c:pt>
                <c:pt idx="3">
                  <c:v>11490.307710354322</c:v>
                </c:pt>
                <c:pt idx="4">
                  <c:v>7486.4484144797862</c:v>
                </c:pt>
                <c:pt idx="5">
                  <c:v>7124.5793519114877</c:v>
                </c:pt>
                <c:pt idx="6">
                  <c:v>6547.7283492895758</c:v>
                </c:pt>
                <c:pt idx="7">
                  <c:v>4714.5724435403963</c:v>
                </c:pt>
                <c:pt idx="8">
                  <c:v>4606.5159875260342</c:v>
                </c:pt>
                <c:pt idx="9">
                  <c:v>1310.6705129238785</c:v>
                </c:pt>
                <c:pt idx="10">
                  <c:v>1169.4785144361308</c:v>
                </c:pt>
                <c:pt idx="11">
                  <c:v>1139.5415770817337</c:v>
                </c:pt>
                <c:pt idx="12">
                  <c:v>1124.1555551866779</c:v>
                </c:pt>
                <c:pt idx="13">
                  <c:v>926.51211420544905</c:v>
                </c:pt>
                <c:pt idx="14">
                  <c:v>924.71186646924343</c:v>
                </c:pt>
                <c:pt idx="15">
                  <c:v>890.99125510798353</c:v>
                </c:pt>
                <c:pt idx="16">
                  <c:v>757.15520084281172</c:v>
                </c:pt>
                <c:pt idx="17">
                  <c:v>396.28742355932997</c:v>
                </c:pt>
                <c:pt idx="18">
                  <c:v>148.16973978633135</c:v>
                </c:pt>
                <c:pt idx="19">
                  <c:v>130.37137410611726</c:v>
                </c:pt>
                <c:pt idx="20">
                  <c:v>116.77412287868647</c:v>
                </c:pt>
                <c:pt idx="21">
                  <c:v>74.46537456205003</c:v>
                </c:pt>
                <c:pt idx="22">
                  <c:v>74.113553818879609</c:v>
                </c:pt>
                <c:pt idx="23">
                  <c:v>22.381822668711727</c:v>
                </c:pt>
                <c:pt idx="24">
                  <c:v>14.359713249273497</c:v>
                </c:pt>
                <c:pt idx="25">
                  <c:v>5.3435320624760694</c:v>
                </c:pt>
                <c:pt idx="26">
                  <c:v>4.2067987101086493</c:v>
                </c:pt>
                <c:pt idx="27">
                  <c:v>2.3048950801312911</c:v>
                </c:pt>
                <c:pt idx="28">
                  <c:v>2.0455445851343788</c:v>
                </c:pt>
                <c:pt idx="29">
                  <c:v>1.9286398817230721</c:v>
                </c:pt>
                <c:pt idx="30">
                  <c:v>1.2455817680010448</c:v>
                </c:pt>
                <c:pt idx="31">
                  <c:v>0.44685837975658504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Prima Retenida Neta'!$C$122:$AJ$122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49932672"/>
        <c:axId val="149754240"/>
      </c:barChart>
      <c:catAx>
        <c:axId val="14993267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9754240"/>
        <c:crosses val="autoZero"/>
        <c:auto val="1"/>
        <c:lblAlgn val="ctr"/>
        <c:lblOffset val="100"/>
      </c:catAx>
      <c:valAx>
        <c:axId val="149754240"/>
        <c:scaling>
          <c:orientation val="minMax"/>
        </c:scaling>
        <c:axPos val="l"/>
        <c:title>
          <c:tx>
            <c:strRef>
              <c:f>'Vida Prima Retenida Neta'!$G$127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63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993267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Pólizas Emitidas'!$C$67:$AG$67</c:f>
              <c:strCache>
                <c:ptCount val="30"/>
                <c:pt idx="0">
                  <c:v>Metlife - 1</c:v>
                </c:pt>
                <c:pt idx="1">
                  <c:v>Chilena Consolidada - 2</c:v>
                </c:pt>
                <c:pt idx="2">
                  <c:v>Zurich Santander - 3</c:v>
                </c:pt>
                <c:pt idx="3">
                  <c:v>M. de Carabineros - 4</c:v>
                </c:pt>
                <c:pt idx="4">
                  <c:v>BanChile - 5</c:v>
                </c:pt>
                <c:pt idx="5">
                  <c:v>BCI Seguros Vida - 6</c:v>
                </c:pt>
                <c:pt idx="6">
                  <c:v>Cardif - 7</c:v>
                </c:pt>
                <c:pt idx="7">
                  <c:v>Mutual de Seguros - 8</c:v>
                </c:pt>
                <c:pt idx="8">
                  <c:v>Security Previsión - 9</c:v>
                </c:pt>
                <c:pt idx="9">
                  <c:v>Consorcio Nacional - 10</c:v>
                </c:pt>
                <c:pt idx="10">
                  <c:v>CorpVida - 11</c:v>
                </c:pt>
                <c:pt idx="11">
                  <c:v>Cruz del Sur - 12</c:v>
                </c:pt>
                <c:pt idx="12">
                  <c:v>EuroAmérica - 13</c:v>
                </c:pt>
                <c:pt idx="13">
                  <c:v>M. del Ej. y Av. - 14</c:v>
                </c:pt>
                <c:pt idx="14">
                  <c:v>BICE Vida - 15</c:v>
                </c:pt>
                <c:pt idx="15">
                  <c:v>Mapfre Vida - 16</c:v>
                </c:pt>
                <c:pt idx="16">
                  <c:v>Penta Vida - 17</c:v>
                </c:pt>
                <c:pt idx="17">
                  <c:v>CLC - 18</c:v>
                </c:pt>
                <c:pt idx="18">
                  <c:v>Principal - 19</c:v>
                </c:pt>
                <c:pt idx="19">
                  <c:v>Renta Nacional - 20</c:v>
                </c:pt>
                <c:pt idx="20">
                  <c:v>Ohio National - 21</c:v>
                </c:pt>
                <c:pt idx="21">
                  <c:v>Sura - 22</c:v>
                </c:pt>
                <c:pt idx="22">
                  <c:v>Itaú - 23</c:v>
                </c:pt>
                <c:pt idx="23">
                  <c:v>BBVA Vida - 24</c:v>
                </c:pt>
                <c:pt idx="24">
                  <c:v>Cámara - 25</c:v>
                </c:pt>
                <c:pt idx="25">
                  <c:v>CorpSeguros - 26</c:v>
                </c:pt>
                <c:pt idx="26">
                  <c:v>CN Life - 27</c:v>
                </c:pt>
                <c:pt idx="27">
                  <c:v>Ace Vida - 28</c:v>
                </c:pt>
                <c:pt idx="28">
                  <c:v>Magallanes Vida - 29</c:v>
                </c:pt>
                <c:pt idx="29">
                  <c:v>Huelen - 30</c:v>
                </c:pt>
              </c:strCache>
            </c:strRef>
          </c:cat>
          <c:val>
            <c:numRef>
              <c:f>'Vida Pólizas Emitidas'!$C$66:$AG$66</c:f>
              <c:numCache>
                <c:formatCode>#,##0</c:formatCode>
                <c:ptCount val="31"/>
                <c:pt idx="0">
                  <c:v>89622</c:v>
                </c:pt>
                <c:pt idx="1">
                  <c:v>86162</c:v>
                </c:pt>
                <c:pt idx="2">
                  <c:v>72710</c:v>
                </c:pt>
                <c:pt idx="3">
                  <c:v>40225</c:v>
                </c:pt>
                <c:pt idx="4">
                  <c:v>36041.518474216005</c:v>
                </c:pt>
                <c:pt idx="5">
                  <c:v>35429</c:v>
                </c:pt>
                <c:pt idx="6">
                  <c:v>30852</c:v>
                </c:pt>
                <c:pt idx="7">
                  <c:v>30117</c:v>
                </c:pt>
                <c:pt idx="8">
                  <c:v>18804</c:v>
                </c:pt>
                <c:pt idx="9">
                  <c:v>18256</c:v>
                </c:pt>
                <c:pt idx="10">
                  <c:v>10268</c:v>
                </c:pt>
                <c:pt idx="11">
                  <c:v>10126</c:v>
                </c:pt>
                <c:pt idx="12">
                  <c:v>9233</c:v>
                </c:pt>
                <c:pt idx="13">
                  <c:v>6584</c:v>
                </c:pt>
                <c:pt idx="14">
                  <c:v>6276</c:v>
                </c:pt>
                <c:pt idx="15">
                  <c:v>6008</c:v>
                </c:pt>
                <c:pt idx="16">
                  <c:v>3494</c:v>
                </c:pt>
                <c:pt idx="17">
                  <c:v>3470</c:v>
                </c:pt>
                <c:pt idx="18">
                  <c:v>3396</c:v>
                </c:pt>
                <c:pt idx="19">
                  <c:v>1283</c:v>
                </c:pt>
                <c:pt idx="20">
                  <c:v>1278</c:v>
                </c:pt>
                <c:pt idx="21">
                  <c:v>1071</c:v>
                </c:pt>
                <c:pt idx="22">
                  <c:v>856</c:v>
                </c:pt>
                <c:pt idx="23">
                  <c:v>643</c:v>
                </c:pt>
                <c:pt idx="24">
                  <c:v>461</c:v>
                </c:pt>
                <c:pt idx="25">
                  <c:v>324</c:v>
                </c:pt>
                <c:pt idx="26">
                  <c:v>269</c:v>
                </c:pt>
                <c:pt idx="27">
                  <c:v>124</c:v>
                </c:pt>
                <c:pt idx="28">
                  <c:v>30</c:v>
                </c:pt>
                <c:pt idx="29">
                  <c:v>0.99999999999999989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Pólizas Emitidas'!$C$67:$AG$67</c:f>
              <c:strCache>
                <c:ptCount val="30"/>
                <c:pt idx="0">
                  <c:v>Metlife - 1</c:v>
                </c:pt>
                <c:pt idx="1">
                  <c:v>Chilena Consolidada - 2</c:v>
                </c:pt>
                <c:pt idx="2">
                  <c:v>Zurich Santander - 3</c:v>
                </c:pt>
                <c:pt idx="3">
                  <c:v>M. de Carabineros - 4</c:v>
                </c:pt>
                <c:pt idx="4">
                  <c:v>BanChile - 5</c:v>
                </c:pt>
                <c:pt idx="5">
                  <c:v>BCI Seguros Vida - 6</c:v>
                </c:pt>
                <c:pt idx="6">
                  <c:v>Cardif - 7</c:v>
                </c:pt>
                <c:pt idx="7">
                  <c:v>Mutual de Seguros - 8</c:v>
                </c:pt>
                <c:pt idx="8">
                  <c:v>Security Previsión - 9</c:v>
                </c:pt>
                <c:pt idx="9">
                  <c:v>Consorcio Nacional - 10</c:v>
                </c:pt>
                <c:pt idx="10">
                  <c:v>CorpVida - 11</c:v>
                </c:pt>
                <c:pt idx="11">
                  <c:v>Cruz del Sur - 12</c:v>
                </c:pt>
                <c:pt idx="12">
                  <c:v>EuroAmérica - 13</c:v>
                </c:pt>
                <c:pt idx="13">
                  <c:v>M. del Ej. y Av. - 14</c:v>
                </c:pt>
                <c:pt idx="14">
                  <c:v>BICE Vida - 15</c:v>
                </c:pt>
                <c:pt idx="15">
                  <c:v>Mapfre Vida - 16</c:v>
                </c:pt>
                <c:pt idx="16">
                  <c:v>Penta Vida - 17</c:v>
                </c:pt>
                <c:pt idx="17">
                  <c:v>CLC - 18</c:v>
                </c:pt>
                <c:pt idx="18">
                  <c:v>Principal - 19</c:v>
                </c:pt>
                <c:pt idx="19">
                  <c:v>Renta Nacional - 20</c:v>
                </c:pt>
                <c:pt idx="20">
                  <c:v>Ohio National - 21</c:v>
                </c:pt>
                <c:pt idx="21">
                  <c:v>Sura - 22</c:v>
                </c:pt>
                <c:pt idx="22">
                  <c:v>Itaú - 23</c:v>
                </c:pt>
                <c:pt idx="23">
                  <c:v>BBVA Vida - 24</c:v>
                </c:pt>
                <c:pt idx="24">
                  <c:v>Cámara - 25</c:v>
                </c:pt>
                <c:pt idx="25">
                  <c:v>CorpSeguros - 26</c:v>
                </c:pt>
                <c:pt idx="26">
                  <c:v>CN Life - 27</c:v>
                </c:pt>
                <c:pt idx="27">
                  <c:v>Ace Vida - 28</c:v>
                </c:pt>
                <c:pt idx="28">
                  <c:v>Magallanes Vida - 29</c:v>
                </c:pt>
                <c:pt idx="29">
                  <c:v>Huelen - 30</c:v>
                </c:pt>
              </c:strCache>
            </c:strRef>
          </c:cat>
          <c:val>
            <c:numRef>
              <c:f>'Vida Pólizas Emitidas'!$C$69:$AG$69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50006016"/>
        <c:axId val="150208512"/>
      </c:barChart>
      <c:catAx>
        <c:axId val="15000601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0208512"/>
        <c:crosses val="autoZero"/>
        <c:auto val="1"/>
        <c:lblAlgn val="ctr"/>
        <c:lblOffset val="100"/>
      </c:catAx>
      <c:valAx>
        <c:axId val="150208512"/>
        <c:scaling>
          <c:orientation val="minMax"/>
        </c:scaling>
        <c:axPos val="l"/>
        <c:title>
          <c:tx>
            <c:strRef>
              <c:f>'Vida Pólizas Emitidas'!$G$71</c:f>
              <c:strCache>
                <c:ptCount val="1"/>
                <c:pt idx="0">
                  <c:v>Número de Pólizas</c:v>
                </c:pt>
              </c:strCache>
            </c:strRef>
          </c:tx>
          <c:layout>
            <c:manualLayout>
              <c:xMode val="edge"/>
              <c:yMode val="edge"/>
              <c:x val="3.527777777777863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000601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Pólizas Emitidas'!$C$119:$AJ$119</c:f>
              <c:strCache>
                <c:ptCount val="28"/>
                <c:pt idx="0">
                  <c:v>110 Accidentes Personales</c:v>
                </c:pt>
                <c:pt idx="1">
                  <c:v>107 Protección Familiar</c:v>
                </c:pt>
                <c:pt idx="2">
                  <c:v>109 Salud</c:v>
                </c:pt>
                <c:pt idx="3">
                  <c:v>102 Temporal de Vida</c:v>
                </c:pt>
                <c:pt idx="4">
                  <c:v>112 Desgravamen</c:v>
                </c:pt>
                <c:pt idx="5">
                  <c:v>114 Seguros con APV</c:v>
                </c:pt>
                <c:pt idx="6">
                  <c:v>103 Otros Seguros con CUI</c:v>
                </c:pt>
                <c:pt idx="7">
                  <c:v>212 Desgravamen</c:v>
                </c:pt>
                <c:pt idx="8">
                  <c:v>104 Mixto o Dotal</c:v>
                </c:pt>
                <c:pt idx="9">
                  <c:v>421 Renta Vitalicia Vejez</c:v>
                </c:pt>
                <c:pt idx="10">
                  <c:v>209 Salud</c:v>
                </c:pt>
                <c:pt idx="11">
                  <c:v>202 Temporal de Vida</c:v>
                </c:pt>
                <c:pt idx="12">
                  <c:v>111 Asistencia</c:v>
                </c:pt>
                <c:pt idx="13">
                  <c:v>203 Otros Seguros con CUI</c:v>
                </c:pt>
                <c:pt idx="14">
                  <c:v>113 SOAP</c:v>
                </c:pt>
                <c:pt idx="15">
                  <c:v>201 Vida Entera</c:v>
                </c:pt>
                <c:pt idx="16">
                  <c:v>422 Renta Vitalicia Invalidez</c:v>
                </c:pt>
                <c:pt idx="17">
                  <c:v>250 Otros</c:v>
                </c:pt>
                <c:pt idx="18">
                  <c:v>423 Renta Vitalicia Sobrevivencia</c:v>
                </c:pt>
                <c:pt idx="19">
                  <c:v>105 Renta</c:v>
                </c:pt>
                <c:pt idx="20">
                  <c:v>210 Accidentes Personales</c:v>
                </c:pt>
                <c:pt idx="21">
                  <c:v>207 Protección Familiar</c:v>
                </c:pt>
                <c:pt idx="22">
                  <c:v>101 Vida Entera</c:v>
                </c:pt>
                <c:pt idx="23">
                  <c:v>204 Mixto o Dotal</c:v>
                </c:pt>
                <c:pt idx="24">
                  <c:v>213 Seguros con APV</c:v>
                </c:pt>
                <c:pt idx="25">
                  <c:v>108 Incapacidad o Invalidez</c:v>
                </c:pt>
                <c:pt idx="26">
                  <c:v>211 Asistencia</c:v>
                </c:pt>
                <c:pt idx="27">
                  <c:v>424 Invalidez y Sobrevivencia</c:v>
                </c:pt>
              </c:strCache>
            </c:strRef>
          </c:cat>
          <c:val>
            <c:numRef>
              <c:f>'Vida Pólizas Emitidas'!$C$120:$AJ$120</c:f>
              <c:numCache>
                <c:formatCode>#,##0</c:formatCode>
                <c:ptCount val="34"/>
                <c:pt idx="0">
                  <c:v>131.4940024</c:v>
                </c:pt>
                <c:pt idx="1">
                  <c:v>89.113</c:v>
                </c:pt>
                <c:pt idx="2">
                  <c:v>61.729569600000005</c:v>
                </c:pt>
                <c:pt idx="3">
                  <c:v>44.611095199999994</c:v>
                </c:pt>
                <c:pt idx="4">
                  <c:v>28.366</c:v>
                </c:pt>
                <c:pt idx="5">
                  <c:v>28.332108243216002</c:v>
                </c:pt>
                <c:pt idx="6">
                  <c:v>25.509</c:v>
                </c:pt>
                <c:pt idx="7">
                  <c:v>23.692415520999997</c:v>
                </c:pt>
                <c:pt idx="8">
                  <c:v>15.542999999999999</c:v>
                </c:pt>
                <c:pt idx="9">
                  <c:v>15.343999999999999</c:v>
                </c:pt>
                <c:pt idx="10">
                  <c:v>14.0613232</c:v>
                </c:pt>
                <c:pt idx="11">
                  <c:v>13.774037700000001</c:v>
                </c:pt>
                <c:pt idx="12">
                  <c:v>5.2313199999999993</c:v>
                </c:pt>
                <c:pt idx="13">
                  <c:v>4.806</c:v>
                </c:pt>
                <c:pt idx="14">
                  <c:v>4.5229999999999997</c:v>
                </c:pt>
                <c:pt idx="15">
                  <c:v>4.4969999999999999</c:v>
                </c:pt>
                <c:pt idx="16">
                  <c:v>4.173</c:v>
                </c:pt>
                <c:pt idx="17">
                  <c:v>2.496</c:v>
                </c:pt>
                <c:pt idx="18">
                  <c:v>2.0939999999999999</c:v>
                </c:pt>
                <c:pt idx="19">
                  <c:v>1.9970000000000001</c:v>
                </c:pt>
                <c:pt idx="20">
                  <c:v>1.2156466100000001</c:v>
                </c:pt>
                <c:pt idx="21">
                  <c:v>0.36499999999999999</c:v>
                </c:pt>
                <c:pt idx="22">
                  <c:v>0.33100000000000002</c:v>
                </c:pt>
                <c:pt idx="23">
                  <c:v>9.5000000000000001E-2</c:v>
                </c:pt>
                <c:pt idx="24">
                  <c:v>8.0000000000000002E-3</c:v>
                </c:pt>
                <c:pt idx="25">
                  <c:v>6.0000000000000001E-3</c:v>
                </c:pt>
                <c:pt idx="26">
                  <c:v>4.0000000000000001E-3</c:v>
                </c:pt>
                <c:pt idx="27">
                  <c:v>2E-3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Pólizas Emitidas'!$C$122:$AJ$122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50245376"/>
        <c:axId val="150246912"/>
      </c:barChart>
      <c:catAx>
        <c:axId val="15024537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0246912"/>
        <c:crosses val="autoZero"/>
        <c:auto val="1"/>
        <c:lblAlgn val="ctr"/>
        <c:lblOffset val="100"/>
      </c:catAx>
      <c:valAx>
        <c:axId val="150246912"/>
        <c:scaling>
          <c:orientation val="minMax"/>
        </c:scaling>
        <c:axPos val="l"/>
        <c:title>
          <c:tx>
            <c:strRef>
              <c:f>'Vida Pólizas Emitidas'!$G$127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657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024537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Pólizas Vigentes'!$C$67:$AG$67</c:f>
              <c:strCache>
                <c:ptCount val="30"/>
                <c:pt idx="0">
                  <c:v>Metlife - 1</c:v>
                </c:pt>
                <c:pt idx="1">
                  <c:v>M. de Carabineros - 2</c:v>
                </c:pt>
                <c:pt idx="2">
                  <c:v>Chilena Consolidada - 3</c:v>
                </c:pt>
                <c:pt idx="3">
                  <c:v>Zurich Santander - 4</c:v>
                </c:pt>
                <c:pt idx="4">
                  <c:v>Mutual de Seguros - 5</c:v>
                </c:pt>
                <c:pt idx="5">
                  <c:v>Cardif - 6</c:v>
                </c:pt>
                <c:pt idx="6">
                  <c:v>Security Previsión - 7</c:v>
                </c:pt>
                <c:pt idx="7">
                  <c:v>Consorcio Nacional - 8</c:v>
                </c:pt>
                <c:pt idx="8">
                  <c:v>BCI Seguros Vida - 9</c:v>
                </c:pt>
                <c:pt idx="9">
                  <c:v>BanChile - 10</c:v>
                </c:pt>
                <c:pt idx="10">
                  <c:v>BICE Vida - 11</c:v>
                </c:pt>
                <c:pt idx="11">
                  <c:v>CorpVida - 12</c:v>
                </c:pt>
                <c:pt idx="12">
                  <c:v>Sura - 13</c:v>
                </c:pt>
                <c:pt idx="13">
                  <c:v>Cruz del Sur - 14</c:v>
                </c:pt>
                <c:pt idx="14">
                  <c:v>EuroAmérica - 15</c:v>
                </c:pt>
                <c:pt idx="15">
                  <c:v>Principal - 16</c:v>
                </c:pt>
                <c:pt idx="16">
                  <c:v>M. del Ej. y Av. - 17</c:v>
                </c:pt>
                <c:pt idx="17">
                  <c:v>CorpSeguros - 18</c:v>
                </c:pt>
                <c:pt idx="18">
                  <c:v>Penta Vida - 19</c:v>
                </c:pt>
                <c:pt idx="19">
                  <c:v>CLC - 20</c:v>
                </c:pt>
                <c:pt idx="20">
                  <c:v>Ohio National - 21</c:v>
                </c:pt>
                <c:pt idx="21">
                  <c:v>Renta Nacional - 22</c:v>
                </c:pt>
                <c:pt idx="22">
                  <c:v>Mapfre Vida - 23</c:v>
                </c:pt>
                <c:pt idx="23">
                  <c:v>CN Life - 24</c:v>
                </c:pt>
                <c:pt idx="24">
                  <c:v>BBVA Vida - 25</c:v>
                </c:pt>
                <c:pt idx="25">
                  <c:v>Itaú - 26</c:v>
                </c:pt>
                <c:pt idx="26">
                  <c:v>Cámara - 27</c:v>
                </c:pt>
                <c:pt idx="27">
                  <c:v>Ace Vida - 28</c:v>
                </c:pt>
                <c:pt idx="28">
                  <c:v>Magallanes Vida - 29</c:v>
                </c:pt>
                <c:pt idx="29">
                  <c:v>Huelen - 30</c:v>
                </c:pt>
              </c:strCache>
            </c:strRef>
          </c:cat>
          <c:val>
            <c:numRef>
              <c:f>'Vida Pólizas Vigentes'!$C$66:$AG$66</c:f>
              <c:numCache>
                <c:formatCode>#,##0</c:formatCode>
                <c:ptCount val="31"/>
                <c:pt idx="0">
                  <c:v>473.834</c:v>
                </c:pt>
                <c:pt idx="1">
                  <c:v>454.24099999999999</c:v>
                </c:pt>
                <c:pt idx="2">
                  <c:v>351.387</c:v>
                </c:pt>
                <c:pt idx="3">
                  <c:v>304.49700000000001</c:v>
                </c:pt>
                <c:pt idx="4">
                  <c:v>215.57</c:v>
                </c:pt>
                <c:pt idx="5">
                  <c:v>212.601</c:v>
                </c:pt>
                <c:pt idx="6">
                  <c:v>178.8</c:v>
                </c:pt>
                <c:pt idx="7">
                  <c:v>153.679</c:v>
                </c:pt>
                <c:pt idx="8">
                  <c:v>106.711</c:v>
                </c:pt>
                <c:pt idx="9">
                  <c:v>99.683999999999997</c:v>
                </c:pt>
                <c:pt idx="10">
                  <c:v>93.153999999999996</c:v>
                </c:pt>
                <c:pt idx="11">
                  <c:v>75.62</c:v>
                </c:pt>
                <c:pt idx="12">
                  <c:v>66.576999999999998</c:v>
                </c:pt>
                <c:pt idx="13">
                  <c:v>63.595999999999997</c:v>
                </c:pt>
                <c:pt idx="14">
                  <c:v>62.523000000000003</c:v>
                </c:pt>
                <c:pt idx="15">
                  <c:v>56.494999999999997</c:v>
                </c:pt>
                <c:pt idx="16">
                  <c:v>51.454000000000001</c:v>
                </c:pt>
                <c:pt idx="17">
                  <c:v>47.134</c:v>
                </c:pt>
                <c:pt idx="18">
                  <c:v>44.158000000000001</c:v>
                </c:pt>
                <c:pt idx="19">
                  <c:v>34.595999999999997</c:v>
                </c:pt>
                <c:pt idx="20">
                  <c:v>30.896000000000001</c:v>
                </c:pt>
                <c:pt idx="21">
                  <c:v>19.032</c:v>
                </c:pt>
                <c:pt idx="22">
                  <c:v>11.755000000000001</c:v>
                </c:pt>
                <c:pt idx="23">
                  <c:v>9.3960000000000008</c:v>
                </c:pt>
                <c:pt idx="24">
                  <c:v>7.0919999999999996</c:v>
                </c:pt>
                <c:pt idx="25">
                  <c:v>1.1439999999999999</c:v>
                </c:pt>
                <c:pt idx="26">
                  <c:v>0.75600000000000001</c:v>
                </c:pt>
                <c:pt idx="27">
                  <c:v>0.126</c:v>
                </c:pt>
                <c:pt idx="28">
                  <c:v>0.03</c:v>
                </c:pt>
                <c:pt idx="29">
                  <c:v>9.999999999999998E-4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Pólizas Vigentes'!$C$67:$AG$67</c:f>
              <c:strCache>
                <c:ptCount val="30"/>
                <c:pt idx="0">
                  <c:v>Metlife - 1</c:v>
                </c:pt>
                <c:pt idx="1">
                  <c:v>M. de Carabineros - 2</c:v>
                </c:pt>
                <c:pt idx="2">
                  <c:v>Chilena Consolidada - 3</c:v>
                </c:pt>
                <c:pt idx="3">
                  <c:v>Zurich Santander - 4</c:v>
                </c:pt>
                <c:pt idx="4">
                  <c:v>Mutual de Seguros - 5</c:v>
                </c:pt>
                <c:pt idx="5">
                  <c:v>Cardif - 6</c:v>
                </c:pt>
                <c:pt idx="6">
                  <c:v>Security Previsión - 7</c:v>
                </c:pt>
                <c:pt idx="7">
                  <c:v>Consorcio Nacional - 8</c:v>
                </c:pt>
                <c:pt idx="8">
                  <c:v>BCI Seguros Vida - 9</c:v>
                </c:pt>
                <c:pt idx="9">
                  <c:v>BanChile - 10</c:v>
                </c:pt>
                <c:pt idx="10">
                  <c:v>BICE Vida - 11</c:v>
                </c:pt>
                <c:pt idx="11">
                  <c:v>CorpVida - 12</c:v>
                </c:pt>
                <c:pt idx="12">
                  <c:v>Sura - 13</c:v>
                </c:pt>
                <c:pt idx="13">
                  <c:v>Cruz del Sur - 14</c:v>
                </c:pt>
                <c:pt idx="14">
                  <c:v>EuroAmérica - 15</c:v>
                </c:pt>
                <c:pt idx="15">
                  <c:v>Principal - 16</c:v>
                </c:pt>
                <c:pt idx="16">
                  <c:v>M. del Ej. y Av. - 17</c:v>
                </c:pt>
                <c:pt idx="17">
                  <c:v>CorpSeguros - 18</c:v>
                </c:pt>
                <c:pt idx="18">
                  <c:v>Penta Vida - 19</c:v>
                </c:pt>
                <c:pt idx="19">
                  <c:v>CLC - 20</c:v>
                </c:pt>
                <c:pt idx="20">
                  <c:v>Ohio National - 21</c:v>
                </c:pt>
                <c:pt idx="21">
                  <c:v>Renta Nacional - 22</c:v>
                </c:pt>
                <c:pt idx="22">
                  <c:v>Mapfre Vida - 23</c:v>
                </c:pt>
                <c:pt idx="23">
                  <c:v>CN Life - 24</c:v>
                </c:pt>
                <c:pt idx="24">
                  <c:v>BBVA Vida - 25</c:v>
                </c:pt>
                <c:pt idx="25">
                  <c:v>Itaú - 26</c:v>
                </c:pt>
                <c:pt idx="26">
                  <c:v>Cámara - 27</c:v>
                </c:pt>
                <c:pt idx="27">
                  <c:v>Ace Vida - 28</c:v>
                </c:pt>
                <c:pt idx="28">
                  <c:v>Magallanes Vida - 29</c:v>
                </c:pt>
                <c:pt idx="29">
                  <c:v>Huelen - 30</c:v>
                </c:pt>
              </c:strCache>
            </c:strRef>
          </c:cat>
          <c:val>
            <c:numRef>
              <c:f>'Vida Pólizas Vigentes'!$C$69:$AG$69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50552576"/>
        <c:axId val="150554112"/>
      </c:barChart>
      <c:catAx>
        <c:axId val="15055257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0554112"/>
        <c:crosses val="autoZero"/>
        <c:auto val="1"/>
        <c:lblAlgn val="ctr"/>
        <c:lblOffset val="100"/>
      </c:catAx>
      <c:valAx>
        <c:axId val="150554112"/>
        <c:scaling>
          <c:orientation val="minMax"/>
        </c:scaling>
        <c:axPos val="l"/>
        <c:title>
          <c:tx>
            <c:strRef>
              <c:f>'Vida Pólizas Vigentes'!$G$71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657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055257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Pólizas Vigentes'!$C$119:$AJ$119</c:f>
              <c:strCache>
                <c:ptCount val="31"/>
                <c:pt idx="0">
                  <c:v>107 Protección Familiar</c:v>
                </c:pt>
                <c:pt idx="1">
                  <c:v>202 Temporal de Vida</c:v>
                </c:pt>
                <c:pt idx="2">
                  <c:v>110 Accidentes Personales</c:v>
                </c:pt>
                <c:pt idx="3">
                  <c:v>421 Renta Vitalicia Vejez</c:v>
                </c:pt>
                <c:pt idx="4">
                  <c:v>109 Salud</c:v>
                </c:pt>
                <c:pt idx="5">
                  <c:v>103 Otros Seguros con CUI</c:v>
                </c:pt>
                <c:pt idx="6">
                  <c:v>102 Temporal de Vida</c:v>
                </c:pt>
                <c:pt idx="7">
                  <c:v>104 Mixto o Dotal</c:v>
                </c:pt>
                <c:pt idx="8">
                  <c:v>114 Seguros con APV</c:v>
                </c:pt>
                <c:pt idx="9">
                  <c:v>201 Vida Entera</c:v>
                </c:pt>
                <c:pt idx="10">
                  <c:v>112 Desgravamen</c:v>
                </c:pt>
                <c:pt idx="11">
                  <c:v>250 Otros</c:v>
                </c:pt>
                <c:pt idx="12">
                  <c:v>212 Desgravamen</c:v>
                </c:pt>
                <c:pt idx="13">
                  <c:v>423 Renta Vitalicia Sobrevivencia</c:v>
                </c:pt>
                <c:pt idx="14">
                  <c:v>422 Renta Vitalicia Invalidez</c:v>
                </c:pt>
                <c:pt idx="15">
                  <c:v>209 Salud</c:v>
                </c:pt>
                <c:pt idx="16">
                  <c:v>101 Vida Entera</c:v>
                </c:pt>
                <c:pt idx="17">
                  <c:v>105 Renta</c:v>
                </c:pt>
                <c:pt idx="18">
                  <c:v>111 Asistencia</c:v>
                </c:pt>
                <c:pt idx="19">
                  <c:v>210 Accidentes Personales</c:v>
                </c:pt>
                <c:pt idx="20">
                  <c:v>113 SOAP</c:v>
                </c:pt>
                <c:pt idx="21">
                  <c:v>203 Otros Seguros con CUI</c:v>
                </c:pt>
                <c:pt idx="22">
                  <c:v>207 Protección Familiar</c:v>
                </c:pt>
                <c:pt idx="23">
                  <c:v>424 Invalidez y Sobrevivencia</c:v>
                </c:pt>
                <c:pt idx="24">
                  <c:v>108 Incapacidad o Invalidez</c:v>
                </c:pt>
                <c:pt idx="25">
                  <c:v>204 Mixto o Dotal</c:v>
                </c:pt>
                <c:pt idx="26">
                  <c:v>420 Seguro de AFP</c:v>
                </c:pt>
                <c:pt idx="27">
                  <c:v>213 Seguros con APV</c:v>
                </c:pt>
                <c:pt idx="28">
                  <c:v>211 Asistencia</c:v>
                </c:pt>
                <c:pt idx="29">
                  <c:v>206 Dotal Puro o Capital Diferido</c:v>
                </c:pt>
                <c:pt idx="30">
                  <c:v>208 Incapacidad o Invalidez</c:v>
                </c:pt>
              </c:strCache>
            </c:strRef>
          </c:cat>
          <c:val>
            <c:numRef>
              <c:f>'Vida Pólizas Vigentes'!$C$120:$AJ$120</c:f>
              <c:numCache>
                <c:formatCode>#,##0</c:formatCode>
                <c:ptCount val="34"/>
                <c:pt idx="0">
                  <c:v>452.88600000000002</c:v>
                </c:pt>
                <c:pt idx="1">
                  <c:v>440.161254832</c:v>
                </c:pt>
                <c:pt idx="2">
                  <c:v>439.64540760000006</c:v>
                </c:pt>
                <c:pt idx="3">
                  <c:v>364.005</c:v>
                </c:pt>
                <c:pt idx="4">
                  <c:v>348.20478639999999</c:v>
                </c:pt>
                <c:pt idx="5">
                  <c:v>281.00571719999999</c:v>
                </c:pt>
                <c:pt idx="6">
                  <c:v>209.63117600000001</c:v>
                </c:pt>
                <c:pt idx="7">
                  <c:v>125.497</c:v>
                </c:pt>
                <c:pt idx="8">
                  <c:v>113.53108243216001</c:v>
                </c:pt>
                <c:pt idx="9">
                  <c:v>89.486000000000004</c:v>
                </c:pt>
                <c:pt idx="10">
                  <c:v>62.134999999999998</c:v>
                </c:pt>
                <c:pt idx="11">
                  <c:v>52.055999999999997</c:v>
                </c:pt>
                <c:pt idx="12">
                  <c:v>51.781222944</c:v>
                </c:pt>
                <c:pt idx="13">
                  <c:v>41.457000000000001</c:v>
                </c:pt>
                <c:pt idx="14">
                  <c:v>37.283000000000001</c:v>
                </c:pt>
                <c:pt idx="15">
                  <c:v>28.330584492851202</c:v>
                </c:pt>
                <c:pt idx="16">
                  <c:v>26.777999999999999</c:v>
                </c:pt>
                <c:pt idx="17">
                  <c:v>19.535</c:v>
                </c:pt>
                <c:pt idx="18">
                  <c:v>11.1737913884308</c:v>
                </c:pt>
                <c:pt idx="19">
                  <c:v>7.1544661600000001</c:v>
                </c:pt>
                <c:pt idx="20">
                  <c:v>4.5229999999999997</c:v>
                </c:pt>
                <c:pt idx="21">
                  <c:v>4.1319999999999997</c:v>
                </c:pt>
                <c:pt idx="22">
                  <c:v>2.895</c:v>
                </c:pt>
                <c:pt idx="23">
                  <c:v>2.8359999999999999</c:v>
                </c:pt>
                <c:pt idx="24">
                  <c:v>2.2999999999999998</c:v>
                </c:pt>
                <c:pt idx="25">
                  <c:v>0.25700000000000001</c:v>
                </c:pt>
                <c:pt idx="26">
                  <c:v>2.2061208000000002E-2</c:v>
                </c:pt>
                <c:pt idx="27">
                  <c:v>1.9E-2</c:v>
                </c:pt>
                <c:pt idx="28">
                  <c:v>8.9999999999999993E-3</c:v>
                </c:pt>
                <c:pt idx="29">
                  <c:v>1E-3</c:v>
                </c:pt>
                <c:pt idx="30">
                  <c:v>9.999999999999998E-4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Pólizas Vigentes'!$C$122:$AJ$122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46019840"/>
        <c:axId val="146021376"/>
      </c:barChart>
      <c:catAx>
        <c:axId val="14601984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46021376"/>
        <c:crosses val="autoZero"/>
        <c:auto val="1"/>
        <c:lblAlgn val="ctr"/>
        <c:lblOffset val="100"/>
      </c:catAx>
      <c:valAx>
        <c:axId val="146021376"/>
        <c:scaling>
          <c:orientation val="minMax"/>
        </c:scaling>
        <c:axPos val="l"/>
        <c:title>
          <c:tx>
            <c:strRef>
              <c:f>'Vida Pólizas Vigentes'!$G$127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683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4601984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474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Siniestros Directos'!$C$67:$AG$67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Principal - 6</c:v>
                </c:pt>
                <c:pt idx="6">
                  <c:v>Penta Vida - 7</c:v>
                </c:pt>
                <c:pt idx="7">
                  <c:v>Cruz del Sur - 8</c:v>
                </c:pt>
                <c:pt idx="8">
                  <c:v>EuroAmérica - 9</c:v>
                </c:pt>
                <c:pt idx="9">
                  <c:v>CorpSeguros - 10</c:v>
                </c:pt>
                <c:pt idx="10">
                  <c:v>Security Previsión - 11</c:v>
                </c:pt>
                <c:pt idx="11">
                  <c:v>Sura - 12</c:v>
                </c:pt>
                <c:pt idx="12">
                  <c:v>Cámara - 13</c:v>
                </c:pt>
                <c:pt idx="13">
                  <c:v>Ohio National - 14</c:v>
                </c:pt>
                <c:pt idx="14">
                  <c:v>Renta Nacional - 15</c:v>
                </c:pt>
                <c:pt idx="15">
                  <c:v>Zurich Santander - 16</c:v>
                </c:pt>
                <c:pt idx="16">
                  <c:v>CN Life - 17</c:v>
                </c:pt>
                <c:pt idx="17">
                  <c:v>BBVA Vida - 18</c:v>
                </c:pt>
                <c:pt idx="18">
                  <c:v>BanChile - 19</c:v>
                </c:pt>
                <c:pt idx="19">
                  <c:v>BCI Seguros Vida - 20</c:v>
                </c:pt>
                <c:pt idx="20">
                  <c:v>Rigel - 21</c:v>
                </c:pt>
                <c:pt idx="21">
                  <c:v>Mutual de Seguros - 22</c:v>
                </c:pt>
                <c:pt idx="22">
                  <c:v>M. de Carabineros - 23</c:v>
                </c:pt>
                <c:pt idx="23">
                  <c:v>M. del Ej. y Av. - 24</c:v>
                </c:pt>
                <c:pt idx="24">
                  <c:v>CLC - 25</c:v>
                </c:pt>
                <c:pt idx="25">
                  <c:v>Itaú - 26</c:v>
                </c:pt>
                <c:pt idx="26">
                  <c:v>Ace Vida - 27</c:v>
                </c:pt>
                <c:pt idx="27">
                  <c:v>Cardif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Siniestros Directos'!$C$66:$AG$66</c:f>
              <c:numCache>
                <c:formatCode>#,##0</c:formatCode>
                <c:ptCount val="31"/>
                <c:pt idx="0">
                  <c:v>16702.341194548924</c:v>
                </c:pt>
                <c:pt idx="1">
                  <c:v>11212.647840567153</c:v>
                </c:pt>
                <c:pt idx="2">
                  <c:v>10504.285635184506</c:v>
                </c:pt>
                <c:pt idx="3">
                  <c:v>8976.2482044220596</c:v>
                </c:pt>
                <c:pt idx="4">
                  <c:v>8569.847858562669</c:v>
                </c:pt>
                <c:pt idx="5">
                  <c:v>7483.5887220524182</c:v>
                </c:pt>
                <c:pt idx="6">
                  <c:v>6279.8043029995106</c:v>
                </c:pt>
                <c:pt idx="7">
                  <c:v>5370.6057929480958</c:v>
                </c:pt>
                <c:pt idx="8">
                  <c:v>4948.3857102182183</c:v>
                </c:pt>
                <c:pt idx="9">
                  <c:v>4517.1258528793351</c:v>
                </c:pt>
                <c:pt idx="10">
                  <c:v>4516.8151103847676</c:v>
                </c:pt>
                <c:pt idx="11">
                  <c:v>3808.7477562797217</c:v>
                </c:pt>
                <c:pt idx="12">
                  <c:v>2842.2283160109259</c:v>
                </c:pt>
                <c:pt idx="13">
                  <c:v>2816.8311315328806</c:v>
                </c:pt>
                <c:pt idx="14">
                  <c:v>2553.7175119955668</c:v>
                </c:pt>
                <c:pt idx="15">
                  <c:v>2210.9888521197909</c:v>
                </c:pt>
                <c:pt idx="16">
                  <c:v>2043.4055078714518</c:v>
                </c:pt>
                <c:pt idx="17">
                  <c:v>1563.5172777840373</c:v>
                </c:pt>
                <c:pt idx="18">
                  <c:v>1107.282014525128</c:v>
                </c:pt>
                <c:pt idx="19">
                  <c:v>954.62946601987335</c:v>
                </c:pt>
                <c:pt idx="20">
                  <c:v>723.11313548562964</c:v>
                </c:pt>
                <c:pt idx="21">
                  <c:v>417.99500240965881</c:v>
                </c:pt>
                <c:pt idx="22">
                  <c:v>408.2858476680284</c:v>
                </c:pt>
                <c:pt idx="23">
                  <c:v>362.64502973549236</c:v>
                </c:pt>
                <c:pt idx="24">
                  <c:v>229.8036611204071</c:v>
                </c:pt>
                <c:pt idx="25">
                  <c:v>188.46113832316911</c:v>
                </c:pt>
                <c:pt idx="26">
                  <c:v>159.54123416984672</c:v>
                </c:pt>
                <c:pt idx="27">
                  <c:v>130.20094234060872</c:v>
                </c:pt>
                <c:pt idx="28">
                  <c:v>123.94470372542922</c:v>
                </c:pt>
                <c:pt idx="29">
                  <c:v>4.3796104594716709</c:v>
                </c:pt>
                <c:pt idx="30">
                  <c:v>0.60581509275469281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Siniestros Directos'!$C$67:$AG$67</c:f>
              <c:strCache>
                <c:ptCount val="31"/>
                <c:pt idx="0">
                  <c:v>Metlife - 1</c:v>
                </c:pt>
                <c:pt idx="1">
                  <c:v>Consorcio Nacional - 2</c:v>
                </c:pt>
                <c:pt idx="2">
                  <c:v>CorpVida - 3</c:v>
                </c:pt>
                <c:pt idx="3">
                  <c:v>Chilena Consolidada - 4</c:v>
                </c:pt>
                <c:pt idx="4">
                  <c:v>BICE Vida - 5</c:v>
                </c:pt>
                <c:pt idx="5">
                  <c:v>Principal - 6</c:v>
                </c:pt>
                <c:pt idx="6">
                  <c:v>Penta Vida - 7</c:v>
                </c:pt>
                <c:pt idx="7">
                  <c:v>Cruz del Sur - 8</c:v>
                </c:pt>
                <c:pt idx="8">
                  <c:v>EuroAmérica - 9</c:v>
                </c:pt>
                <c:pt idx="9">
                  <c:v>CorpSeguros - 10</c:v>
                </c:pt>
                <c:pt idx="10">
                  <c:v>Security Previsión - 11</c:v>
                </c:pt>
                <c:pt idx="11">
                  <c:v>Sura - 12</c:v>
                </c:pt>
                <c:pt idx="12">
                  <c:v>Cámara - 13</c:v>
                </c:pt>
                <c:pt idx="13">
                  <c:v>Ohio National - 14</c:v>
                </c:pt>
                <c:pt idx="14">
                  <c:v>Renta Nacional - 15</c:v>
                </c:pt>
                <c:pt idx="15">
                  <c:v>Zurich Santander - 16</c:v>
                </c:pt>
                <c:pt idx="16">
                  <c:v>CN Life - 17</c:v>
                </c:pt>
                <c:pt idx="17">
                  <c:v>BBVA Vida - 18</c:v>
                </c:pt>
                <c:pt idx="18">
                  <c:v>BanChile - 19</c:v>
                </c:pt>
                <c:pt idx="19">
                  <c:v>BCI Seguros Vida - 20</c:v>
                </c:pt>
                <c:pt idx="20">
                  <c:v>Rigel - 21</c:v>
                </c:pt>
                <c:pt idx="21">
                  <c:v>Mutual de Seguros - 22</c:v>
                </c:pt>
                <c:pt idx="22">
                  <c:v>M. de Carabineros - 23</c:v>
                </c:pt>
                <c:pt idx="23">
                  <c:v>M. del Ej. y Av. - 24</c:v>
                </c:pt>
                <c:pt idx="24">
                  <c:v>CLC - 25</c:v>
                </c:pt>
                <c:pt idx="25">
                  <c:v>Itaú - 26</c:v>
                </c:pt>
                <c:pt idx="26">
                  <c:v>Ace Vida - 27</c:v>
                </c:pt>
                <c:pt idx="27">
                  <c:v>Cardif - 28</c:v>
                </c:pt>
                <c:pt idx="28">
                  <c:v>Mapfre Vida - 29</c:v>
                </c:pt>
                <c:pt idx="29">
                  <c:v>Huelen - 30</c:v>
                </c:pt>
                <c:pt idx="30">
                  <c:v>Magallanes Vida - 31</c:v>
                </c:pt>
              </c:strCache>
            </c:strRef>
          </c:cat>
          <c:val>
            <c:numRef>
              <c:f>'Vida Siniestros Directos'!$C$69:$AG$69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51028864"/>
        <c:axId val="151030400"/>
      </c:barChart>
      <c:catAx>
        <c:axId val="151028864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1030400"/>
        <c:crosses val="autoZero"/>
        <c:auto val="1"/>
        <c:lblAlgn val="ctr"/>
        <c:lblOffset val="100"/>
      </c:catAx>
      <c:valAx>
        <c:axId val="151030400"/>
        <c:scaling>
          <c:orientation val="minMax"/>
        </c:scaling>
        <c:axPos val="l"/>
        <c:title>
          <c:tx>
            <c:strRef>
              <c:f>'Vida Siniestros Directos'!$G$71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60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1028864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44" l="0.70000000000000062" r="0.70000000000000062" t="0.75000000000000644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Siniestros Directos'!$C$119:$AJ$119</c:f>
              <c:strCache>
                <c:ptCount val="32"/>
                <c:pt idx="0">
                  <c:v>421 Renta Vitalicia Vejez</c:v>
                </c:pt>
                <c:pt idx="1">
                  <c:v>422 Renta Vitalicia Invalidez</c:v>
                </c:pt>
                <c:pt idx="2">
                  <c:v>420 Seguro de AFP</c:v>
                </c:pt>
                <c:pt idx="3">
                  <c:v>423 Renta Vitalicia Sobrevivencia</c:v>
                </c:pt>
                <c:pt idx="4">
                  <c:v>209 Salud</c:v>
                </c:pt>
                <c:pt idx="5">
                  <c:v>103 Otros Seguros con CUI</c:v>
                </c:pt>
                <c:pt idx="6">
                  <c:v>212 Desgravamen</c:v>
                </c:pt>
                <c:pt idx="7">
                  <c:v>114 Seguros con APV</c:v>
                </c:pt>
                <c:pt idx="8">
                  <c:v>202 Temporal de Vida</c:v>
                </c:pt>
                <c:pt idx="9">
                  <c:v>105 Renta</c:v>
                </c:pt>
                <c:pt idx="10">
                  <c:v>424 Invalidez y Sobrevivencia</c:v>
                </c:pt>
                <c:pt idx="11">
                  <c:v>109 Salud</c:v>
                </c:pt>
                <c:pt idx="12">
                  <c:v>104 Mixto o Dotal</c:v>
                </c:pt>
                <c:pt idx="13">
                  <c:v>107 Protección Familiar</c:v>
                </c:pt>
                <c:pt idx="14">
                  <c:v>201 Vida Entera</c:v>
                </c:pt>
                <c:pt idx="15">
                  <c:v>102 Temporal de Vida</c:v>
                </c:pt>
                <c:pt idx="16">
                  <c:v>210 Accidentes Personales</c:v>
                </c:pt>
                <c:pt idx="17">
                  <c:v>250 Otros</c:v>
                </c:pt>
                <c:pt idx="18">
                  <c:v>101 Vida Entera</c:v>
                </c:pt>
                <c:pt idx="19">
                  <c:v>207 Protección Familiar</c:v>
                </c:pt>
                <c:pt idx="20">
                  <c:v>110 Accidentes Personales</c:v>
                </c:pt>
                <c:pt idx="21">
                  <c:v>213 Seguros con APV</c:v>
                </c:pt>
                <c:pt idx="22">
                  <c:v>112 Desgravamen</c:v>
                </c:pt>
                <c:pt idx="23">
                  <c:v>111 Asistencia</c:v>
                </c:pt>
                <c:pt idx="24">
                  <c:v>203 Otros Seguros con CUI</c:v>
                </c:pt>
                <c:pt idx="25">
                  <c:v>204 Mixto o Dotal</c:v>
                </c:pt>
                <c:pt idx="26">
                  <c:v>206 Dotal Puro o Capital Diferido</c:v>
                </c:pt>
                <c:pt idx="27">
                  <c:v>113 SOAP</c:v>
                </c:pt>
                <c:pt idx="28">
                  <c:v>211 Asistencia</c:v>
                </c:pt>
                <c:pt idx="29">
                  <c:v>150 Otros</c:v>
                </c:pt>
                <c:pt idx="30">
                  <c:v>108 Incapacidad o Invalidez</c:v>
                </c:pt>
                <c:pt idx="31">
                  <c:v>208 Incapacidad o Invalidez</c:v>
                </c:pt>
              </c:strCache>
            </c:strRef>
          </c:cat>
          <c:val>
            <c:numRef>
              <c:f>'Vida Siniestros Directos'!$C$120:$AJ$120</c:f>
              <c:numCache>
                <c:formatCode>#,##0</c:formatCode>
                <c:ptCount val="34"/>
                <c:pt idx="0">
                  <c:v>54183.227896598837</c:v>
                </c:pt>
                <c:pt idx="1">
                  <c:v>13272.89650466712</c:v>
                </c:pt>
                <c:pt idx="2">
                  <c:v>10651.298469215048</c:v>
                </c:pt>
                <c:pt idx="3">
                  <c:v>9646.9202583375736</c:v>
                </c:pt>
                <c:pt idx="4">
                  <c:v>5712.4639449376682</c:v>
                </c:pt>
                <c:pt idx="5">
                  <c:v>4346.1645383726263</c:v>
                </c:pt>
                <c:pt idx="6">
                  <c:v>3489.6037711236836</c:v>
                </c:pt>
                <c:pt idx="7">
                  <c:v>2460.6986828611712</c:v>
                </c:pt>
                <c:pt idx="8">
                  <c:v>2381.3476300637599</c:v>
                </c:pt>
                <c:pt idx="9">
                  <c:v>1260.1230299056951</c:v>
                </c:pt>
                <c:pt idx="10">
                  <c:v>1135.0800395517954</c:v>
                </c:pt>
                <c:pt idx="11">
                  <c:v>1043.4826307534377</c:v>
                </c:pt>
                <c:pt idx="12">
                  <c:v>828.30409387305144</c:v>
                </c:pt>
                <c:pt idx="13">
                  <c:v>326.76350764568741</c:v>
                </c:pt>
                <c:pt idx="14">
                  <c:v>235.92276583609618</c:v>
                </c:pt>
                <c:pt idx="15">
                  <c:v>231.26722416934928</c:v>
                </c:pt>
                <c:pt idx="16">
                  <c:v>163.81199251373971</c:v>
                </c:pt>
                <c:pt idx="17">
                  <c:v>91.799274479446836</c:v>
                </c:pt>
                <c:pt idx="18">
                  <c:v>81.135726958294455</c:v>
                </c:pt>
                <c:pt idx="19">
                  <c:v>66.078691999734801</c:v>
                </c:pt>
                <c:pt idx="20">
                  <c:v>62.494561050152875</c:v>
                </c:pt>
                <c:pt idx="21">
                  <c:v>24.752147407213272</c:v>
                </c:pt>
                <c:pt idx="22">
                  <c:v>19.030021893156682</c:v>
                </c:pt>
                <c:pt idx="23">
                  <c:v>12.882924271980521</c:v>
                </c:pt>
                <c:pt idx="24">
                  <c:v>4.4193607305505633</c:v>
                </c:pt>
                <c:pt idx="25">
                  <c:v>3.4808917370855452</c:v>
                </c:pt>
                <c:pt idx="26">
                  <c:v>2.6147522743498244</c:v>
                </c:pt>
                <c:pt idx="27">
                  <c:v>0.50776741258125679</c:v>
                </c:pt>
                <c:pt idx="28">
                  <c:v>2.5945390239159843E-2</c:v>
                </c:pt>
                <c:pt idx="29">
                  <c:v>1.3279195237937151E-3</c:v>
                </c:pt>
                <c:pt idx="30">
                  <c:v>-1.1902276606319406</c:v>
                </c:pt>
                <c:pt idx="31">
                  <c:v>-5.3899664044913909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Siniestros Directos'!$C$122:$AJ$122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51059072"/>
        <c:axId val="150876544"/>
      </c:barChart>
      <c:catAx>
        <c:axId val="15105907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0876544"/>
        <c:crosses val="autoZero"/>
        <c:auto val="1"/>
        <c:lblAlgn val="ctr"/>
        <c:lblOffset val="100"/>
      </c:catAx>
      <c:valAx>
        <c:axId val="150876544"/>
        <c:scaling>
          <c:orientation val="minMax"/>
        </c:scaling>
        <c:axPos val="l"/>
        <c:title>
          <c:tx>
            <c:strRef>
              <c:f>'Vida Siniestros Directos'!$G$127</c:f>
              <c:strCache>
                <c:ptCount val="1"/>
                <c:pt idx="0">
                  <c:v>Miles de UF</c:v>
                </c:pt>
              </c:strCache>
            </c:strRef>
          </c:tx>
          <c:layout>
            <c:manualLayout>
              <c:xMode val="edge"/>
              <c:yMode val="edge"/>
              <c:x val="3.527777777777863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105907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08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Siniestro Directo Promedio'!$C$67:$AG$67</c:f>
              <c:strCache>
                <c:ptCount val="30"/>
                <c:pt idx="0">
                  <c:v>CorpSeguros - 1</c:v>
                </c:pt>
                <c:pt idx="1">
                  <c:v>CN Life - 2</c:v>
                </c:pt>
                <c:pt idx="2">
                  <c:v>Principal - 3</c:v>
                </c:pt>
                <c:pt idx="3">
                  <c:v>Renta Nacional - 4</c:v>
                </c:pt>
                <c:pt idx="4">
                  <c:v>Penta Vida - 5</c:v>
                </c:pt>
                <c:pt idx="5">
                  <c:v>BBVA Vida - 6</c:v>
                </c:pt>
                <c:pt idx="6">
                  <c:v>Ace Vida - 7</c:v>
                </c:pt>
                <c:pt idx="7">
                  <c:v>Rigel - 8</c:v>
                </c:pt>
                <c:pt idx="8">
                  <c:v>Zurich Santander - 9</c:v>
                </c:pt>
                <c:pt idx="9">
                  <c:v>Huelen - 10</c:v>
                </c:pt>
                <c:pt idx="10">
                  <c:v>Consorcio Nacional - 11</c:v>
                </c:pt>
                <c:pt idx="11">
                  <c:v>Ohio National - 12</c:v>
                </c:pt>
                <c:pt idx="12">
                  <c:v>CorpVida - 13</c:v>
                </c:pt>
                <c:pt idx="13">
                  <c:v>M. del Ej. y Av. - 14</c:v>
                </c:pt>
                <c:pt idx="14">
                  <c:v>Mutual de Seguros - 15</c:v>
                </c:pt>
                <c:pt idx="15">
                  <c:v>BanChile - 16</c:v>
                </c:pt>
                <c:pt idx="16">
                  <c:v>Itaú - 17</c:v>
                </c:pt>
                <c:pt idx="17">
                  <c:v>CLC - 18</c:v>
                </c:pt>
                <c:pt idx="18">
                  <c:v>Mapfre Vida - 19</c:v>
                </c:pt>
                <c:pt idx="19">
                  <c:v>Chilena Consolidada - 20</c:v>
                </c:pt>
                <c:pt idx="20">
                  <c:v>Cardif - 21</c:v>
                </c:pt>
                <c:pt idx="21">
                  <c:v>Cruz del Sur - 22</c:v>
                </c:pt>
                <c:pt idx="22">
                  <c:v>Cámara - 23</c:v>
                </c:pt>
                <c:pt idx="23">
                  <c:v>Metlife - 24</c:v>
                </c:pt>
                <c:pt idx="24">
                  <c:v>BICE Vida - 25</c:v>
                </c:pt>
                <c:pt idx="25">
                  <c:v>Security Previsión - 26</c:v>
                </c:pt>
                <c:pt idx="26">
                  <c:v>EuroAmérica - 27</c:v>
                </c:pt>
                <c:pt idx="27">
                  <c:v>Sura - 28</c:v>
                </c:pt>
                <c:pt idx="28">
                  <c:v>BCI Seguros Vida - 29</c:v>
                </c:pt>
                <c:pt idx="29">
                  <c:v>M. de Carabineros - 30</c:v>
                </c:pt>
              </c:strCache>
            </c:strRef>
          </c:cat>
          <c:val>
            <c:numRef>
              <c:f>'Vida Siniestro Directo Promedio'!$C$66:$AG$66</c:f>
              <c:numCache>
                <c:formatCode>#,##0</c:formatCode>
                <c:ptCount val="31"/>
                <c:pt idx="0">
                  <c:v>13941.746401683135</c:v>
                </c:pt>
                <c:pt idx="1">
                  <c:v>3124.4731917208742</c:v>
                </c:pt>
                <c:pt idx="2">
                  <c:v>3094.9498137065416</c:v>
                </c:pt>
                <c:pt idx="3">
                  <c:v>1640.152516652259</c:v>
                </c:pt>
                <c:pt idx="4">
                  <c:v>1081.7922682638261</c:v>
                </c:pt>
                <c:pt idx="5">
                  <c:v>289.32584514360423</c:v>
                </c:pt>
                <c:pt idx="6">
                  <c:v>202.97858952906708</c:v>
                </c:pt>
                <c:pt idx="7">
                  <c:v>166.11831434266705</c:v>
                </c:pt>
                <c:pt idx="8">
                  <c:v>99.904586757028184</c:v>
                </c:pt>
                <c:pt idx="9">
                  <c:v>99.536552487992537</c:v>
                </c:pt>
                <c:pt idx="10">
                  <c:v>91.492921270213088</c:v>
                </c:pt>
                <c:pt idx="11">
                  <c:v>83.473995680452816</c:v>
                </c:pt>
                <c:pt idx="12">
                  <c:v>72.467782340132217</c:v>
                </c:pt>
                <c:pt idx="13">
                  <c:v>65.200428811846876</c:v>
                </c:pt>
                <c:pt idx="14">
                  <c:v>62.846904677440818</c:v>
                </c:pt>
                <c:pt idx="15">
                  <c:v>52.934333253615456</c:v>
                </c:pt>
                <c:pt idx="16">
                  <c:v>52.613335129862953</c:v>
                </c:pt>
                <c:pt idx="17">
                  <c:v>46.3780714559853</c:v>
                </c:pt>
                <c:pt idx="18">
                  <c:v>33.113693306286201</c:v>
                </c:pt>
                <c:pt idx="19">
                  <c:v>20.220899165052359</c:v>
                </c:pt>
                <c:pt idx="20">
                  <c:v>17.608931514283032</c:v>
                </c:pt>
                <c:pt idx="21">
                  <c:v>12.847363154276239</c:v>
                </c:pt>
                <c:pt idx="22">
                  <c:v>11.598068881171169</c:v>
                </c:pt>
                <c:pt idx="23">
                  <c:v>9.2309215008834098</c:v>
                </c:pt>
                <c:pt idx="24">
                  <c:v>7.4847531503626481</c:v>
                </c:pt>
                <c:pt idx="25">
                  <c:v>6.0980117910203431</c:v>
                </c:pt>
                <c:pt idx="26">
                  <c:v>5.7301843483478425</c:v>
                </c:pt>
                <c:pt idx="27">
                  <c:v>3.7265000473274412</c:v>
                </c:pt>
                <c:pt idx="28">
                  <c:v>3.3715189846961158</c:v>
                </c:pt>
                <c:pt idx="29">
                  <c:v>0.30965280706379605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Siniestro Directo Promedio'!$C$67:$AG$67</c:f>
              <c:strCache>
                <c:ptCount val="30"/>
                <c:pt idx="0">
                  <c:v>CorpSeguros - 1</c:v>
                </c:pt>
                <c:pt idx="1">
                  <c:v>CN Life - 2</c:v>
                </c:pt>
                <c:pt idx="2">
                  <c:v>Principal - 3</c:v>
                </c:pt>
                <c:pt idx="3">
                  <c:v>Renta Nacional - 4</c:v>
                </c:pt>
                <c:pt idx="4">
                  <c:v>Penta Vida - 5</c:v>
                </c:pt>
                <c:pt idx="5">
                  <c:v>BBVA Vida - 6</c:v>
                </c:pt>
                <c:pt idx="6">
                  <c:v>Ace Vida - 7</c:v>
                </c:pt>
                <c:pt idx="7">
                  <c:v>Rigel - 8</c:v>
                </c:pt>
                <c:pt idx="8">
                  <c:v>Zurich Santander - 9</c:v>
                </c:pt>
                <c:pt idx="9">
                  <c:v>Huelen - 10</c:v>
                </c:pt>
                <c:pt idx="10">
                  <c:v>Consorcio Nacional - 11</c:v>
                </c:pt>
                <c:pt idx="11">
                  <c:v>Ohio National - 12</c:v>
                </c:pt>
                <c:pt idx="12">
                  <c:v>CorpVida - 13</c:v>
                </c:pt>
                <c:pt idx="13">
                  <c:v>M. del Ej. y Av. - 14</c:v>
                </c:pt>
                <c:pt idx="14">
                  <c:v>Mutual de Seguros - 15</c:v>
                </c:pt>
                <c:pt idx="15">
                  <c:v>BanChile - 16</c:v>
                </c:pt>
                <c:pt idx="16">
                  <c:v>Itaú - 17</c:v>
                </c:pt>
                <c:pt idx="17">
                  <c:v>CLC - 18</c:v>
                </c:pt>
                <c:pt idx="18">
                  <c:v>Mapfre Vida - 19</c:v>
                </c:pt>
                <c:pt idx="19">
                  <c:v>Chilena Consolidada - 20</c:v>
                </c:pt>
                <c:pt idx="20">
                  <c:v>Cardif - 21</c:v>
                </c:pt>
                <c:pt idx="21">
                  <c:v>Cruz del Sur - 22</c:v>
                </c:pt>
                <c:pt idx="22">
                  <c:v>Cámara - 23</c:v>
                </c:pt>
                <c:pt idx="23">
                  <c:v>Metlife - 24</c:v>
                </c:pt>
                <c:pt idx="24">
                  <c:v>BICE Vida - 25</c:v>
                </c:pt>
                <c:pt idx="25">
                  <c:v>Security Previsión - 26</c:v>
                </c:pt>
                <c:pt idx="26">
                  <c:v>EuroAmérica - 27</c:v>
                </c:pt>
                <c:pt idx="27">
                  <c:v>Sura - 28</c:v>
                </c:pt>
                <c:pt idx="28">
                  <c:v>BCI Seguros Vida - 29</c:v>
                </c:pt>
                <c:pt idx="29">
                  <c:v>M. de Carabineros - 30</c:v>
                </c:pt>
              </c:strCache>
            </c:strRef>
          </c:cat>
          <c:val>
            <c:numRef>
              <c:f>'Vida Siniestro Directo Promedio'!$C$69:$AG$69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51337600"/>
        <c:axId val="151343488"/>
      </c:barChart>
      <c:catAx>
        <c:axId val="15133760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1343488"/>
        <c:crosses val="autoZero"/>
        <c:auto val="1"/>
        <c:lblAlgn val="ctr"/>
        <c:lblOffset val="100"/>
      </c:catAx>
      <c:valAx>
        <c:axId val="151343488"/>
        <c:scaling>
          <c:orientation val="minMax"/>
        </c:scaling>
        <c:axPos val="l"/>
        <c:title>
          <c:tx>
            <c:strRef>
              <c:f>'Vida Siniestro Directo Promedio'!$G$71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631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133760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Siniestro Directo Promedio'!$C$119:$AJ$119</c:f>
              <c:strCache>
                <c:ptCount val="29"/>
                <c:pt idx="0">
                  <c:v>112 Desgravamen</c:v>
                </c:pt>
                <c:pt idx="1">
                  <c:v>423 Renta Vitalicia Sobrevivencia</c:v>
                </c:pt>
                <c:pt idx="2">
                  <c:v>421 Renta Vitalicia Vejez</c:v>
                </c:pt>
                <c:pt idx="3">
                  <c:v>422 Renta Vitalicia Invalidez</c:v>
                </c:pt>
                <c:pt idx="4">
                  <c:v>424 Invalidez y Sobrevivencia</c:v>
                </c:pt>
                <c:pt idx="5">
                  <c:v>204 Mixto o Dotal</c:v>
                </c:pt>
                <c:pt idx="6">
                  <c:v>105 Renta</c:v>
                </c:pt>
                <c:pt idx="7">
                  <c:v>207 Protección Familiar</c:v>
                </c:pt>
                <c:pt idx="8">
                  <c:v>213 Seguros con APV</c:v>
                </c:pt>
                <c:pt idx="9">
                  <c:v>250 Otros</c:v>
                </c:pt>
                <c:pt idx="10">
                  <c:v>103 Otros Seguros con CUI</c:v>
                </c:pt>
                <c:pt idx="11">
                  <c:v>114 Seguros con APV</c:v>
                </c:pt>
                <c:pt idx="12">
                  <c:v>111 Asistencia</c:v>
                </c:pt>
                <c:pt idx="13">
                  <c:v>420 Seguro de AFP</c:v>
                </c:pt>
                <c:pt idx="14">
                  <c:v>212 Desgravamen</c:v>
                </c:pt>
                <c:pt idx="15">
                  <c:v>104 Mixto o Dotal</c:v>
                </c:pt>
                <c:pt idx="16">
                  <c:v>109 Salud</c:v>
                </c:pt>
                <c:pt idx="17">
                  <c:v>102 Temporal de Vida</c:v>
                </c:pt>
                <c:pt idx="18">
                  <c:v>113 SOAP</c:v>
                </c:pt>
                <c:pt idx="19">
                  <c:v>101 Vida Entera</c:v>
                </c:pt>
                <c:pt idx="20">
                  <c:v>107 Protección Familiar</c:v>
                </c:pt>
                <c:pt idx="21">
                  <c:v>203 Otros Seguros con CUI</c:v>
                </c:pt>
                <c:pt idx="22">
                  <c:v>211 Asistencia</c:v>
                </c:pt>
                <c:pt idx="23">
                  <c:v>110 Accidentes Personales</c:v>
                </c:pt>
                <c:pt idx="24">
                  <c:v>210 Accidentes Personales</c:v>
                </c:pt>
                <c:pt idx="25">
                  <c:v>202 Temporal de Vida</c:v>
                </c:pt>
                <c:pt idx="26">
                  <c:v>201 Vida Entera</c:v>
                </c:pt>
                <c:pt idx="27">
                  <c:v>209 Salud</c:v>
                </c:pt>
                <c:pt idx="28">
                  <c:v>108 Incapacidad o Invalidez</c:v>
                </c:pt>
              </c:strCache>
            </c:strRef>
          </c:cat>
          <c:val>
            <c:numRef>
              <c:f>'Vida Siniestro Directo Promedio'!$C$120:$AJ$120</c:f>
              <c:numCache>
                <c:formatCode>#,##0</c:formatCode>
                <c:ptCount val="34"/>
                <c:pt idx="0">
                  <c:v>19030.021893156681</c:v>
                </c:pt>
                <c:pt idx="1">
                  <c:v>6397.16197102757</c:v>
                </c:pt>
                <c:pt idx="2">
                  <c:v>4396.9185910916849</c:v>
                </c:pt>
                <c:pt idx="3">
                  <c:v>3758.9624705429401</c:v>
                </c:pt>
                <c:pt idx="4">
                  <c:v>2979.2127002409334</c:v>
                </c:pt>
                <c:pt idx="5">
                  <c:v>696.17832181710912</c:v>
                </c:pt>
                <c:pt idx="6">
                  <c:v>348.10022452091033</c:v>
                </c:pt>
                <c:pt idx="7">
                  <c:v>322.33505705236479</c:v>
                </c:pt>
                <c:pt idx="8">
                  <c:v>233.51081072842706</c:v>
                </c:pt>
                <c:pt idx="9">
                  <c:v>208.63470275328822</c:v>
                </c:pt>
                <c:pt idx="10">
                  <c:v>176.91781186243699</c:v>
                </c:pt>
                <c:pt idx="11">
                  <c:v>171.48916860026281</c:v>
                </c:pt>
                <c:pt idx="12">
                  <c:v>101.44030097622459</c:v>
                </c:pt>
                <c:pt idx="13">
                  <c:v>77.556482611005464</c:v>
                </c:pt>
                <c:pt idx="14">
                  <c:v>76.160611057327401</c:v>
                </c:pt>
                <c:pt idx="15">
                  <c:v>69.904916811296417</c:v>
                </c:pt>
                <c:pt idx="16">
                  <c:v>57.839459712512486</c:v>
                </c:pt>
                <c:pt idx="17">
                  <c:v>55.579656238728489</c:v>
                </c:pt>
                <c:pt idx="18">
                  <c:v>46.160633871023343</c:v>
                </c:pt>
                <c:pt idx="19">
                  <c:v>37.031299880554293</c:v>
                </c:pt>
                <c:pt idx="20">
                  <c:v>36.897359052132721</c:v>
                </c:pt>
                <c:pt idx="21">
                  <c:v>28.697113821756908</c:v>
                </c:pt>
                <c:pt idx="22">
                  <c:v>25.945390239159842</c:v>
                </c:pt>
                <c:pt idx="23">
                  <c:v>16.768010397143243</c:v>
                </c:pt>
                <c:pt idx="24">
                  <c:v>12.305568381440782</c:v>
                </c:pt>
                <c:pt idx="25">
                  <c:v>2.6481155465680368</c:v>
                </c:pt>
                <c:pt idx="26">
                  <c:v>1.5616921550597171</c:v>
                </c:pt>
                <c:pt idx="27">
                  <c:v>0.77935339949086413</c:v>
                </c:pt>
                <c:pt idx="28">
                  <c:v>-99.185687885995051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Siniestro Directo Promedio'!$C$122:$AJ$122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51372160"/>
        <c:axId val="151373696"/>
      </c:barChart>
      <c:catAx>
        <c:axId val="15137216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1373696"/>
        <c:crosses val="autoZero"/>
        <c:auto val="1"/>
        <c:lblAlgn val="ctr"/>
        <c:lblOffset val="100"/>
      </c:catAx>
      <c:valAx>
        <c:axId val="151373696"/>
        <c:scaling>
          <c:orientation val="minMax"/>
        </c:scaling>
        <c:axPos val="l"/>
        <c:title>
          <c:tx>
            <c:strRef>
              <c:f>'Vida Siniestro Directo Promedio'!$G$127</c:f>
              <c:strCache>
                <c:ptCount val="1"/>
                <c:pt idx="0">
                  <c:v>UF</c:v>
                </c:pt>
              </c:strCache>
            </c:strRef>
          </c:tx>
          <c:layout>
            <c:manualLayout>
              <c:xMode val="edge"/>
              <c:yMode val="edge"/>
              <c:x val="3.5277777777778657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137216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86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Número de Siniestros'!$C$67:$AG$67</c:f>
              <c:strCache>
                <c:ptCount val="30"/>
                <c:pt idx="0">
                  <c:v>Metlife - 1</c:v>
                </c:pt>
                <c:pt idx="1">
                  <c:v>M. de Carabineros - 2</c:v>
                </c:pt>
                <c:pt idx="2">
                  <c:v>BICE Vida - 3</c:v>
                </c:pt>
                <c:pt idx="3">
                  <c:v>Sura - 4</c:v>
                </c:pt>
                <c:pt idx="4">
                  <c:v>EuroAmérica - 5</c:v>
                </c:pt>
                <c:pt idx="5">
                  <c:v>Security Previsión - 6</c:v>
                </c:pt>
                <c:pt idx="6">
                  <c:v>Chilena Consolidada - 7</c:v>
                </c:pt>
                <c:pt idx="7">
                  <c:v>Cruz del Sur - 8</c:v>
                </c:pt>
                <c:pt idx="8">
                  <c:v>BCI Seguros Vida - 9</c:v>
                </c:pt>
                <c:pt idx="9">
                  <c:v>Cámara - 10</c:v>
                </c:pt>
                <c:pt idx="10">
                  <c:v>CorpVida - 11</c:v>
                </c:pt>
                <c:pt idx="11">
                  <c:v>Consorcio Nacional - 12</c:v>
                </c:pt>
                <c:pt idx="12">
                  <c:v>Ohio National - 13</c:v>
                </c:pt>
                <c:pt idx="13">
                  <c:v>Zurich Santander - 14</c:v>
                </c:pt>
                <c:pt idx="14">
                  <c:v>BanChile - 15</c:v>
                </c:pt>
                <c:pt idx="15">
                  <c:v>Cardif - 16</c:v>
                </c:pt>
                <c:pt idx="16">
                  <c:v>Mutual de Seguros - 17</c:v>
                </c:pt>
                <c:pt idx="17">
                  <c:v>Penta Vida - 18</c:v>
                </c:pt>
                <c:pt idx="18">
                  <c:v>M. del Ej. y Av. - 19</c:v>
                </c:pt>
                <c:pt idx="19">
                  <c:v>BBVA Vida - 20</c:v>
                </c:pt>
                <c:pt idx="20">
                  <c:v>CLC - 21</c:v>
                </c:pt>
                <c:pt idx="21">
                  <c:v>Rigel - 22</c:v>
                </c:pt>
                <c:pt idx="22">
                  <c:v>Mapfre Vida - 23</c:v>
                </c:pt>
                <c:pt idx="23">
                  <c:v>Itaú - 24</c:v>
                </c:pt>
                <c:pt idx="24">
                  <c:v>Principal - 25</c:v>
                </c:pt>
                <c:pt idx="25">
                  <c:v>Renta Nacional - 26</c:v>
                </c:pt>
                <c:pt idx="26">
                  <c:v>Ace Vida - 27</c:v>
                </c:pt>
                <c:pt idx="27">
                  <c:v>CN Life - 28</c:v>
                </c:pt>
                <c:pt idx="28">
                  <c:v>CorpSeguros - 29</c:v>
                </c:pt>
                <c:pt idx="29">
                  <c:v>Huelen - 30</c:v>
                </c:pt>
              </c:strCache>
            </c:strRef>
          </c:cat>
          <c:val>
            <c:numRef>
              <c:f>'Vida Número de Siniestros'!$C$66:$AG$66</c:f>
              <c:numCache>
                <c:formatCode>#,##0</c:formatCode>
                <c:ptCount val="31"/>
                <c:pt idx="0">
                  <c:v>1809.383</c:v>
                </c:pt>
                <c:pt idx="1">
                  <c:v>1318.3320000000001</c:v>
                </c:pt>
                <c:pt idx="2">
                  <c:v>1144.963</c:v>
                </c:pt>
                <c:pt idx="3">
                  <c:v>1022.0650000000001</c:v>
                </c:pt>
                <c:pt idx="4">
                  <c:v>863.55700000000002</c:v>
                </c:pt>
                <c:pt idx="5">
                  <c:v>740.7</c:v>
                </c:pt>
                <c:pt idx="6">
                  <c:v>443.90800000000002</c:v>
                </c:pt>
                <c:pt idx="7">
                  <c:v>418.03</c:v>
                </c:pt>
                <c:pt idx="8">
                  <c:v>283.13900000000001</c:v>
                </c:pt>
                <c:pt idx="9">
                  <c:v>245.059</c:v>
                </c:pt>
                <c:pt idx="10">
                  <c:v>144.95099999999999</c:v>
                </c:pt>
                <c:pt idx="11">
                  <c:v>122.55200000000001</c:v>
                </c:pt>
                <c:pt idx="12">
                  <c:v>33.744999999999997</c:v>
                </c:pt>
                <c:pt idx="13">
                  <c:v>22.131</c:v>
                </c:pt>
                <c:pt idx="14">
                  <c:v>20.917999999999999</c:v>
                </c:pt>
                <c:pt idx="15">
                  <c:v>7.3940000000000001</c:v>
                </c:pt>
                <c:pt idx="16">
                  <c:v>6.6509999999999998</c:v>
                </c:pt>
                <c:pt idx="17">
                  <c:v>5.8049999999999997</c:v>
                </c:pt>
                <c:pt idx="18">
                  <c:v>5.5620000000000003</c:v>
                </c:pt>
                <c:pt idx="19">
                  <c:v>5.4039999999999999</c:v>
                </c:pt>
                <c:pt idx="20">
                  <c:v>4.9550000000000001</c:v>
                </c:pt>
                <c:pt idx="21">
                  <c:v>4.3529999999999998</c:v>
                </c:pt>
                <c:pt idx="22">
                  <c:v>3.7429999999999999</c:v>
                </c:pt>
                <c:pt idx="23">
                  <c:v>3.5819999999999999</c:v>
                </c:pt>
                <c:pt idx="24">
                  <c:v>2.4180000000000001</c:v>
                </c:pt>
                <c:pt idx="25">
                  <c:v>1.5569999999999999</c:v>
                </c:pt>
                <c:pt idx="26">
                  <c:v>0.78600000000000003</c:v>
                </c:pt>
                <c:pt idx="27">
                  <c:v>0.65400000000000003</c:v>
                </c:pt>
                <c:pt idx="28">
                  <c:v>0.32400000000000001</c:v>
                </c:pt>
                <c:pt idx="29">
                  <c:v>4.3999999999999997E-2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Número de Siniestros'!$C$67:$AG$67</c:f>
              <c:strCache>
                <c:ptCount val="30"/>
                <c:pt idx="0">
                  <c:v>Metlife - 1</c:v>
                </c:pt>
                <c:pt idx="1">
                  <c:v>M. de Carabineros - 2</c:v>
                </c:pt>
                <c:pt idx="2">
                  <c:v>BICE Vida - 3</c:v>
                </c:pt>
                <c:pt idx="3">
                  <c:v>Sura - 4</c:v>
                </c:pt>
                <c:pt idx="4">
                  <c:v>EuroAmérica - 5</c:v>
                </c:pt>
                <c:pt idx="5">
                  <c:v>Security Previsión - 6</c:v>
                </c:pt>
                <c:pt idx="6">
                  <c:v>Chilena Consolidada - 7</c:v>
                </c:pt>
                <c:pt idx="7">
                  <c:v>Cruz del Sur - 8</c:v>
                </c:pt>
                <c:pt idx="8">
                  <c:v>BCI Seguros Vida - 9</c:v>
                </c:pt>
                <c:pt idx="9">
                  <c:v>Cámara - 10</c:v>
                </c:pt>
                <c:pt idx="10">
                  <c:v>CorpVida - 11</c:v>
                </c:pt>
                <c:pt idx="11">
                  <c:v>Consorcio Nacional - 12</c:v>
                </c:pt>
                <c:pt idx="12">
                  <c:v>Ohio National - 13</c:v>
                </c:pt>
                <c:pt idx="13">
                  <c:v>Zurich Santander - 14</c:v>
                </c:pt>
                <c:pt idx="14">
                  <c:v>BanChile - 15</c:v>
                </c:pt>
                <c:pt idx="15">
                  <c:v>Cardif - 16</c:v>
                </c:pt>
                <c:pt idx="16">
                  <c:v>Mutual de Seguros - 17</c:v>
                </c:pt>
                <c:pt idx="17">
                  <c:v>Penta Vida - 18</c:v>
                </c:pt>
                <c:pt idx="18">
                  <c:v>M. del Ej. y Av. - 19</c:v>
                </c:pt>
                <c:pt idx="19">
                  <c:v>BBVA Vida - 20</c:v>
                </c:pt>
                <c:pt idx="20">
                  <c:v>CLC - 21</c:v>
                </c:pt>
                <c:pt idx="21">
                  <c:v>Rigel - 22</c:v>
                </c:pt>
                <c:pt idx="22">
                  <c:v>Mapfre Vida - 23</c:v>
                </c:pt>
                <c:pt idx="23">
                  <c:v>Itaú - 24</c:v>
                </c:pt>
                <c:pt idx="24">
                  <c:v>Principal - 25</c:v>
                </c:pt>
                <c:pt idx="25">
                  <c:v>Renta Nacional - 26</c:v>
                </c:pt>
                <c:pt idx="26">
                  <c:v>Ace Vida - 27</c:v>
                </c:pt>
                <c:pt idx="27">
                  <c:v>CN Life - 28</c:v>
                </c:pt>
                <c:pt idx="28">
                  <c:v>CorpSeguros - 29</c:v>
                </c:pt>
                <c:pt idx="29">
                  <c:v>Huelen - 30</c:v>
                </c:pt>
              </c:strCache>
            </c:strRef>
          </c:cat>
          <c:val>
            <c:numRef>
              <c:f>'Vida Número de Siniestros'!$C$69:$AG$69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51769472"/>
        <c:axId val="151771008"/>
      </c:barChart>
      <c:catAx>
        <c:axId val="151769472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1771008"/>
        <c:crosses val="autoZero"/>
        <c:auto val="1"/>
        <c:lblAlgn val="ctr"/>
        <c:lblOffset val="100"/>
      </c:catAx>
      <c:valAx>
        <c:axId val="151771008"/>
        <c:scaling>
          <c:orientation val="minMax"/>
        </c:scaling>
        <c:axPos val="l"/>
        <c:title>
          <c:tx>
            <c:strRef>
              <c:f>'Vida Número de Siniestros'!$G$71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683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1769472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711" l="0.70000000000000062" r="0.70000000000000062" t="0.75000000000000711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63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#,##0;\-#,##0;;@" sourceLinked="0"/>
            <c:showVal val="1"/>
          </c:dLbls>
          <c:cat>
            <c:strRef>
              <c:f>'Vida Número de Siniestros'!$C$119:$AJ$119</c:f>
              <c:strCache>
                <c:ptCount val="29"/>
                <c:pt idx="0">
                  <c:v>209 Salud</c:v>
                </c:pt>
                <c:pt idx="1">
                  <c:v>202 Temporal de Vida</c:v>
                </c:pt>
                <c:pt idx="2">
                  <c:v>201 Vida Entera</c:v>
                </c:pt>
                <c:pt idx="3">
                  <c:v>420 Seguro de AFP</c:v>
                </c:pt>
                <c:pt idx="4">
                  <c:v>212 Desgravamen</c:v>
                </c:pt>
                <c:pt idx="5">
                  <c:v>103 Otros Seguros con CUI</c:v>
                </c:pt>
                <c:pt idx="6">
                  <c:v>109 Salud</c:v>
                </c:pt>
                <c:pt idx="7">
                  <c:v>114 Seguros con APV</c:v>
                </c:pt>
                <c:pt idx="8">
                  <c:v>210 Accidentes Personales</c:v>
                </c:pt>
                <c:pt idx="9">
                  <c:v>421 Renta Vitalicia Vejez</c:v>
                </c:pt>
                <c:pt idx="10">
                  <c:v>104 Mixto o Dotal</c:v>
                </c:pt>
                <c:pt idx="11">
                  <c:v>107 Protección Familiar</c:v>
                </c:pt>
                <c:pt idx="12">
                  <c:v>102 Temporal de Vida</c:v>
                </c:pt>
                <c:pt idx="13">
                  <c:v>110 Accidentes Personales</c:v>
                </c:pt>
                <c:pt idx="14">
                  <c:v>105 Renta</c:v>
                </c:pt>
                <c:pt idx="15">
                  <c:v>422 Renta Vitalicia Invalidez</c:v>
                </c:pt>
                <c:pt idx="16">
                  <c:v>101 Vida Entera</c:v>
                </c:pt>
                <c:pt idx="17">
                  <c:v>423 Renta Vitalicia Sobrevivencia</c:v>
                </c:pt>
                <c:pt idx="18">
                  <c:v>250 Otros</c:v>
                </c:pt>
                <c:pt idx="19">
                  <c:v>424 Invalidez y Sobrevivencia</c:v>
                </c:pt>
                <c:pt idx="20">
                  <c:v>207 Protección Familiar</c:v>
                </c:pt>
                <c:pt idx="21">
                  <c:v>203 Otros Seguros con CUI</c:v>
                </c:pt>
                <c:pt idx="22">
                  <c:v>111 Asistencia</c:v>
                </c:pt>
                <c:pt idx="23">
                  <c:v>213 Seguros con APV</c:v>
                </c:pt>
                <c:pt idx="24">
                  <c:v>108 Incapacidad o Invalidez</c:v>
                </c:pt>
                <c:pt idx="25">
                  <c:v>113 SOAP</c:v>
                </c:pt>
                <c:pt idx="26">
                  <c:v>204 Mixto o Dotal</c:v>
                </c:pt>
                <c:pt idx="27">
                  <c:v>112 Desgravamen</c:v>
                </c:pt>
                <c:pt idx="28">
                  <c:v>211 Asistencia</c:v>
                </c:pt>
              </c:strCache>
            </c:strRef>
          </c:cat>
          <c:val>
            <c:numRef>
              <c:f>'Vida Número de Siniestros'!$C$120:$AJ$120</c:f>
              <c:numCache>
                <c:formatCode>#,##0</c:formatCode>
                <c:ptCount val="34"/>
                <c:pt idx="0">
                  <c:v>7329.5410000000002</c:v>
                </c:pt>
                <c:pt idx="1">
                  <c:v>899.24900000000002</c:v>
                </c:pt>
                <c:pt idx="2">
                  <c:v>151.065</c:v>
                </c:pt>
                <c:pt idx="3">
                  <c:v>137.33600000000001</c:v>
                </c:pt>
                <c:pt idx="4">
                  <c:v>45.819000000000003</c:v>
                </c:pt>
                <c:pt idx="5">
                  <c:v>24.565999999999999</c:v>
                </c:pt>
                <c:pt idx="6">
                  <c:v>18.041</c:v>
                </c:pt>
                <c:pt idx="7">
                  <c:v>14.349</c:v>
                </c:pt>
                <c:pt idx="8">
                  <c:v>13.311999999999999</c:v>
                </c:pt>
                <c:pt idx="9">
                  <c:v>12.323</c:v>
                </c:pt>
                <c:pt idx="10">
                  <c:v>11.849</c:v>
                </c:pt>
                <c:pt idx="11">
                  <c:v>8.8559999999999999</c:v>
                </c:pt>
                <c:pt idx="12">
                  <c:v>4.1609999999999996</c:v>
                </c:pt>
                <c:pt idx="13">
                  <c:v>3.7269999999999999</c:v>
                </c:pt>
                <c:pt idx="14">
                  <c:v>3.62</c:v>
                </c:pt>
                <c:pt idx="15">
                  <c:v>3.5310000000000001</c:v>
                </c:pt>
                <c:pt idx="16">
                  <c:v>2.1909999999999998</c:v>
                </c:pt>
                <c:pt idx="17">
                  <c:v>1.508</c:v>
                </c:pt>
                <c:pt idx="18">
                  <c:v>0.44</c:v>
                </c:pt>
                <c:pt idx="19">
                  <c:v>0.38100000000000001</c:v>
                </c:pt>
                <c:pt idx="20">
                  <c:v>0.20499999999999999</c:v>
                </c:pt>
                <c:pt idx="21">
                  <c:v>0.154</c:v>
                </c:pt>
                <c:pt idx="22">
                  <c:v>0.127</c:v>
                </c:pt>
                <c:pt idx="23">
                  <c:v>0.106</c:v>
                </c:pt>
                <c:pt idx="24">
                  <c:v>1.2E-2</c:v>
                </c:pt>
                <c:pt idx="25">
                  <c:v>1.0999999999999999E-2</c:v>
                </c:pt>
                <c:pt idx="26">
                  <c:v>5.0000000000000001E-3</c:v>
                </c:pt>
                <c:pt idx="27">
                  <c:v>1E-3</c:v>
                </c:pt>
                <c:pt idx="28">
                  <c:v>9.999999999999998E-4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val>
            <c:numRef>
              <c:f>'Vida Número de Siniestros'!$C$122:$AJ$122</c:f>
              <c:numCache>
                <c:formatCode>#,##0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</c:ser>
        <c:gapWidth val="75"/>
        <c:overlap val="100"/>
        <c:axId val="151537536"/>
        <c:axId val="151539072"/>
      </c:barChart>
      <c:catAx>
        <c:axId val="151537536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1539072"/>
        <c:crosses val="autoZero"/>
        <c:auto val="1"/>
        <c:lblAlgn val="ctr"/>
        <c:lblOffset val="100"/>
      </c:catAx>
      <c:valAx>
        <c:axId val="151539072"/>
        <c:scaling>
          <c:orientation val="minMax"/>
        </c:scaling>
        <c:axPos val="l"/>
        <c:title>
          <c:tx>
            <c:strRef>
              <c:f>'Vida Número de Siniestros'!$G$127</c:f>
              <c:strCache>
                <c:ptCount val="1"/>
                <c:pt idx="0">
                  <c:v>Miles de Pólizas</c:v>
                </c:pt>
              </c:strCache>
            </c:strRef>
          </c:tx>
          <c:layout>
            <c:manualLayout>
              <c:xMode val="edge"/>
              <c:yMode val="edge"/>
              <c:x val="3.5277777777778705E-3"/>
              <c:y val="3.9780555555555555E-2"/>
            </c:manualLayout>
          </c:layout>
          <c:txPr>
            <a:bodyPr rot="-5400000" vert="horz"/>
            <a:lstStyle/>
            <a:p>
              <a:pPr>
                <a:defRPr/>
              </a:pPr>
              <a:endParaRPr lang="es-CL"/>
            </a:p>
          </c:txPr>
        </c:title>
        <c:numFmt formatCode="#,##0" sourceLinked="1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1537536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CL"/>
  <c:chart>
    <c:plotArea>
      <c:layout>
        <c:manualLayout>
          <c:layoutTarget val="inner"/>
          <c:xMode val="edge"/>
          <c:yMode val="edge"/>
          <c:x val="6.7005370370370382E-2"/>
          <c:y val="3.8805555555555642E-2"/>
          <c:w val="0.92005944444444465"/>
          <c:h val="0.64845083333334552"/>
        </c:manualLayout>
      </c:layout>
      <c:barChart>
        <c:barDir val="col"/>
        <c:grouping val="clustered"/>
        <c:ser>
          <c:idx val="0"/>
          <c:order val="0"/>
          <c:spPr>
            <a:solidFill>
              <a:schemeClr val="bg1">
                <a:lumMod val="50000"/>
              </a:schemeClr>
            </a:solidFill>
            <a:ln>
              <a:solidFill>
                <a:schemeClr val="bg1"/>
              </a:solidFill>
            </a:ln>
          </c:spPr>
          <c:dLbls>
            <c:numFmt formatCode="0.0%;\-0.0%;;@" sourceLinked="0"/>
            <c:showVal val="1"/>
          </c:dLbls>
          <c:cat>
            <c:strRef>
              <c:f>'Vida Indicadores de Gestión'!$C$31:$AG$31</c:f>
              <c:strCache>
                <c:ptCount val="30"/>
                <c:pt idx="0">
                  <c:v>M. del Ej. y Av. - 1</c:v>
                </c:pt>
                <c:pt idx="1">
                  <c:v>EuroAmérica - 2</c:v>
                </c:pt>
                <c:pt idx="2">
                  <c:v>Sura - 3</c:v>
                </c:pt>
                <c:pt idx="3">
                  <c:v>Security Previsión - 4</c:v>
                </c:pt>
                <c:pt idx="4">
                  <c:v>Renta Nacional - 5</c:v>
                </c:pt>
                <c:pt idx="5">
                  <c:v>BICE Vida - 6</c:v>
                </c:pt>
                <c:pt idx="6">
                  <c:v>Huelen - 7</c:v>
                </c:pt>
                <c:pt idx="7">
                  <c:v>Penta Vida - 8</c:v>
                </c:pt>
                <c:pt idx="8">
                  <c:v>CN Life - 9</c:v>
                </c:pt>
                <c:pt idx="9">
                  <c:v>Consorcio Nacional - 10</c:v>
                </c:pt>
                <c:pt idx="10">
                  <c:v>Cruz del Sur - 11</c:v>
                </c:pt>
                <c:pt idx="11">
                  <c:v>CorpVida - 12</c:v>
                </c:pt>
                <c:pt idx="12">
                  <c:v>Principal - 13</c:v>
                </c:pt>
                <c:pt idx="13">
                  <c:v>Metlife - 14</c:v>
                </c:pt>
                <c:pt idx="14">
                  <c:v>BBVA Vida - 15</c:v>
                </c:pt>
                <c:pt idx="15">
                  <c:v>Ohio National - 16</c:v>
                </c:pt>
                <c:pt idx="16">
                  <c:v>CorpSeguros - 17</c:v>
                </c:pt>
                <c:pt idx="17">
                  <c:v>Cardif - 18</c:v>
                </c:pt>
                <c:pt idx="18">
                  <c:v>Rigel - 19</c:v>
                </c:pt>
                <c:pt idx="19">
                  <c:v>Chilena Consolidada - 20</c:v>
                </c:pt>
                <c:pt idx="20">
                  <c:v>Zurich Santander - 21</c:v>
                </c:pt>
                <c:pt idx="21">
                  <c:v>BCI Seguros Vida - 22</c:v>
                </c:pt>
                <c:pt idx="22">
                  <c:v>Mutual de Seguros - 23</c:v>
                </c:pt>
                <c:pt idx="23">
                  <c:v>Cámara - 24</c:v>
                </c:pt>
                <c:pt idx="24">
                  <c:v>M. de Carabineros - 25</c:v>
                </c:pt>
                <c:pt idx="25">
                  <c:v>Mapfre Vida - 26</c:v>
                </c:pt>
                <c:pt idx="26">
                  <c:v>BanChile - 27</c:v>
                </c:pt>
                <c:pt idx="27">
                  <c:v>Ace Vida - 28</c:v>
                </c:pt>
                <c:pt idx="28">
                  <c:v>Itaú - 29</c:v>
                </c:pt>
                <c:pt idx="29">
                  <c:v>CLC - 30</c:v>
                </c:pt>
              </c:strCache>
            </c:strRef>
          </c:cat>
          <c:val>
            <c:numRef>
              <c:f>'Vida Indicadores de Gestión'!$C$30:$AG$30</c:f>
              <c:numCache>
                <c:formatCode>0.0%</c:formatCode>
                <c:ptCount val="31"/>
                <c:pt idx="0">
                  <c:v>8.9284003878945029E-2</c:v>
                </c:pt>
                <c:pt idx="1">
                  <c:v>7.4983322260921068E-2</c:v>
                </c:pt>
                <c:pt idx="2">
                  <c:v>6.5556742726014625E-2</c:v>
                </c:pt>
                <c:pt idx="3">
                  <c:v>6.1083667200093505E-2</c:v>
                </c:pt>
                <c:pt idx="4">
                  <c:v>5.9904486386778401E-2</c:v>
                </c:pt>
                <c:pt idx="5">
                  <c:v>5.8016304933754398E-2</c:v>
                </c:pt>
                <c:pt idx="6">
                  <c:v>5.7487437815013573E-2</c:v>
                </c:pt>
                <c:pt idx="7">
                  <c:v>5.6695841703629984E-2</c:v>
                </c:pt>
                <c:pt idx="8">
                  <c:v>5.6276695164579553E-2</c:v>
                </c:pt>
                <c:pt idx="9">
                  <c:v>5.3861609721097117E-2</c:v>
                </c:pt>
                <c:pt idx="10">
                  <c:v>5.057719905512234E-2</c:v>
                </c:pt>
                <c:pt idx="11">
                  <c:v>5.0420074149658461E-2</c:v>
                </c:pt>
                <c:pt idx="12">
                  <c:v>5.0090916241299577E-2</c:v>
                </c:pt>
                <c:pt idx="13">
                  <c:v>4.9029429617949781E-2</c:v>
                </c:pt>
                <c:pt idx="14">
                  <c:v>4.8511071996860708E-2</c:v>
                </c:pt>
                <c:pt idx="15">
                  <c:v>4.7635447163826478E-2</c:v>
                </c:pt>
                <c:pt idx="16">
                  <c:v>4.7335708675310811E-2</c:v>
                </c:pt>
                <c:pt idx="17">
                  <c:v>4.5783068037958188E-2</c:v>
                </c:pt>
                <c:pt idx="18">
                  <c:v>4.3722927702854186E-2</c:v>
                </c:pt>
                <c:pt idx="19">
                  <c:v>4.3405760984642799E-2</c:v>
                </c:pt>
                <c:pt idx="20">
                  <c:v>4.3350680605771463E-2</c:v>
                </c:pt>
                <c:pt idx="21">
                  <c:v>4.1085530434737581E-2</c:v>
                </c:pt>
                <c:pt idx="22">
                  <c:v>4.0468068274038087E-2</c:v>
                </c:pt>
                <c:pt idx="23">
                  <c:v>3.9528805592190783E-2</c:v>
                </c:pt>
                <c:pt idx="24">
                  <c:v>3.8751224222144276E-2</c:v>
                </c:pt>
                <c:pt idx="25">
                  <c:v>3.6301600466905538E-2</c:v>
                </c:pt>
                <c:pt idx="26">
                  <c:v>3.5580868986599658E-2</c:v>
                </c:pt>
                <c:pt idx="27">
                  <c:v>3.3304369522461283E-2</c:v>
                </c:pt>
                <c:pt idx="28">
                  <c:v>3.0874461971032441E-2</c:v>
                </c:pt>
                <c:pt idx="29">
                  <c:v>1.5558426076779269E-2</c:v>
                </c:pt>
                <c:pt idx="30">
                  <c:v>0</c:v>
                </c:pt>
              </c:numCache>
            </c:numRef>
          </c:val>
        </c:ser>
        <c:ser>
          <c:idx val="1"/>
          <c:order val="1"/>
          <c:spPr>
            <a:solidFill>
              <a:srgbClr val="007EEA"/>
            </a:solidFill>
          </c:spPr>
          <c:cat>
            <c:strRef>
              <c:f>'Vida Indicadores de Gestión'!$C$31:$AG$31</c:f>
              <c:strCache>
                <c:ptCount val="30"/>
                <c:pt idx="0">
                  <c:v>M. del Ej. y Av. - 1</c:v>
                </c:pt>
                <c:pt idx="1">
                  <c:v>EuroAmérica - 2</c:v>
                </c:pt>
                <c:pt idx="2">
                  <c:v>Sura - 3</c:v>
                </c:pt>
                <c:pt idx="3">
                  <c:v>Security Previsión - 4</c:v>
                </c:pt>
                <c:pt idx="4">
                  <c:v>Renta Nacional - 5</c:v>
                </c:pt>
                <c:pt idx="5">
                  <c:v>BICE Vida - 6</c:v>
                </c:pt>
                <c:pt idx="6">
                  <c:v>Huelen - 7</c:v>
                </c:pt>
                <c:pt idx="7">
                  <c:v>Penta Vida - 8</c:v>
                </c:pt>
                <c:pt idx="8">
                  <c:v>CN Life - 9</c:v>
                </c:pt>
                <c:pt idx="9">
                  <c:v>Consorcio Nacional - 10</c:v>
                </c:pt>
                <c:pt idx="10">
                  <c:v>Cruz del Sur - 11</c:v>
                </c:pt>
                <c:pt idx="11">
                  <c:v>CorpVida - 12</c:v>
                </c:pt>
                <c:pt idx="12">
                  <c:v>Principal - 13</c:v>
                </c:pt>
                <c:pt idx="13">
                  <c:v>Metlife - 14</c:v>
                </c:pt>
                <c:pt idx="14">
                  <c:v>BBVA Vida - 15</c:v>
                </c:pt>
                <c:pt idx="15">
                  <c:v>Ohio National - 16</c:v>
                </c:pt>
                <c:pt idx="16">
                  <c:v>CorpSeguros - 17</c:v>
                </c:pt>
                <c:pt idx="17">
                  <c:v>Cardif - 18</c:v>
                </c:pt>
                <c:pt idx="18">
                  <c:v>Rigel - 19</c:v>
                </c:pt>
                <c:pt idx="19">
                  <c:v>Chilena Consolidada - 20</c:v>
                </c:pt>
                <c:pt idx="20">
                  <c:v>Zurich Santander - 21</c:v>
                </c:pt>
                <c:pt idx="21">
                  <c:v>BCI Seguros Vida - 22</c:v>
                </c:pt>
                <c:pt idx="22">
                  <c:v>Mutual de Seguros - 23</c:v>
                </c:pt>
                <c:pt idx="23">
                  <c:v>Cámara - 24</c:v>
                </c:pt>
                <c:pt idx="24">
                  <c:v>M. de Carabineros - 25</c:v>
                </c:pt>
                <c:pt idx="25">
                  <c:v>Mapfre Vida - 26</c:v>
                </c:pt>
                <c:pt idx="26">
                  <c:v>BanChile - 27</c:v>
                </c:pt>
                <c:pt idx="27">
                  <c:v>Ace Vida - 28</c:v>
                </c:pt>
                <c:pt idx="28">
                  <c:v>Itaú - 29</c:v>
                </c:pt>
                <c:pt idx="29">
                  <c:v>CLC - 30</c:v>
                </c:pt>
              </c:strCache>
            </c:strRef>
          </c:cat>
          <c:val>
            <c:numRef>
              <c:f>'Vida Indicadores de Gestión'!$C$33:$AG$33</c:f>
              <c:numCache>
                <c:formatCode>#,##0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gapWidth val="75"/>
        <c:overlap val="100"/>
        <c:axId val="151918080"/>
        <c:axId val="151919616"/>
      </c:barChart>
      <c:catAx>
        <c:axId val="151918080"/>
        <c:scaling>
          <c:orientation val="minMax"/>
        </c:scaling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ckLblPos val="low"/>
        <c:spPr>
          <a:ln>
            <a:solidFill>
              <a:schemeClr val="bg1">
                <a:lumMod val="85000"/>
              </a:schemeClr>
            </a:solidFill>
          </a:ln>
        </c:spPr>
        <c:txPr>
          <a:bodyPr rot="-5400000" vert="horz"/>
          <a:lstStyle/>
          <a:p>
            <a:pPr>
              <a:defRPr/>
            </a:pPr>
            <a:endParaRPr lang="es-CL"/>
          </a:p>
        </c:txPr>
        <c:crossAx val="151919616"/>
        <c:crosses val="autoZero"/>
        <c:auto val="1"/>
        <c:lblAlgn val="ctr"/>
        <c:lblOffset val="100"/>
      </c:catAx>
      <c:valAx>
        <c:axId val="151919616"/>
        <c:scaling>
          <c:orientation val="minMax"/>
        </c:scaling>
        <c:axPos val="l"/>
        <c:numFmt formatCode="0%" sourceLinked="0"/>
        <c:tickLblPos val="nextTo"/>
        <c:spPr>
          <a:ln>
            <a:solidFill>
              <a:schemeClr val="bg1">
                <a:lumMod val="85000"/>
              </a:schemeClr>
            </a:solidFill>
          </a:ln>
        </c:spPr>
        <c:crossAx val="151918080"/>
        <c:crosses val="autoZero"/>
        <c:crossBetween val="between"/>
      </c:valAx>
      <c:spPr>
        <a:ln>
          <a:solidFill>
            <a:schemeClr val="bg1">
              <a:lumMod val="85000"/>
            </a:schemeClr>
          </a:solidFill>
        </a:ln>
      </c:spPr>
    </c:plotArea>
  </c:chart>
  <c:spPr>
    <a:ln>
      <a:noFill/>
    </a:ln>
  </c:spPr>
  <c:txPr>
    <a:bodyPr/>
    <a:lstStyle/>
    <a:p>
      <a:pPr>
        <a:defRPr sz="800"/>
      </a:pPr>
      <a:endParaRPr lang="es-CL"/>
    </a:p>
  </c:txPr>
  <c:printSettings>
    <c:headerFooter/>
    <c:pageMargins b="0.75000000000000688" l="0.70000000000000062" r="0.70000000000000062" t="0.7500000000000068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jpeg"/><Relationship Id="rId4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image" Target="../media/image1.jpeg"/><Relationship Id="rId4" Type="http://schemas.openxmlformats.org/officeDocument/2006/relationships/chart" Target="../charts/chart3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12</xdr:col>
      <xdr:colOff>36750</xdr:colOff>
      <xdr:row>131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134</xdr:row>
      <xdr:rowOff>0</xdr:rowOff>
    </xdr:from>
    <xdr:to>
      <xdr:col>12</xdr:col>
      <xdr:colOff>36750</xdr:colOff>
      <xdr:row>161</xdr:row>
      <xdr:rowOff>102375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12</xdr:col>
      <xdr:colOff>36750</xdr:colOff>
      <xdr:row>120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123</xdr:row>
      <xdr:rowOff>0</xdr:rowOff>
    </xdr:from>
    <xdr:to>
      <xdr:col>12</xdr:col>
      <xdr:colOff>36750</xdr:colOff>
      <xdr:row>150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12</xdr:col>
      <xdr:colOff>36750</xdr:colOff>
      <xdr:row>126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134</xdr:row>
      <xdr:rowOff>0</xdr:rowOff>
    </xdr:from>
    <xdr:to>
      <xdr:col>12</xdr:col>
      <xdr:colOff>36750</xdr:colOff>
      <xdr:row>166</xdr:row>
      <xdr:rowOff>108000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0</xdr:colOff>
      <xdr:row>173</xdr:row>
      <xdr:rowOff>0</xdr:rowOff>
    </xdr:from>
    <xdr:to>
      <xdr:col>12</xdr:col>
      <xdr:colOff>36750</xdr:colOff>
      <xdr:row>200</xdr:row>
      <xdr:rowOff>102375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36750</xdr:colOff>
      <xdr:row>123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36750</xdr:colOff>
      <xdr:row>101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123</xdr:row>
      <xdr:rowOff>0</xdr:rowOff>
    </xdr:from>
    <xdr:to>
      <xdr:col>12</xdr:col>
      <xdr:colOff>36750</xdr:colOff>
      <xdr:row>150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36750</xdr:colOff>
      <xdr:row>106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133</xdr:row>
      <xdr:rowOff>0</xdr:rowOff>
    </xdr:from>
    <xdr:to>
      <xdr:col>12</xdr:col>
      <xdr:colOff>36750</xdr:colOff>
      <xdr:row>160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36750</xdr:colOff>
      <xdr:row>92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114</xdr:row>
      <xdr:rowOff>0</xdr:rowOff>
    </xdr:from>
    <xdr:to>
      <xdr:col>12</xdr:col>
      <xdr:colOff>36750</xdr:colOff>
      <xdr:row>141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12</xdr:col>
      <xdr:colOff>36750</xdr:colOff>
      <xdr:row>85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12</xdr:col>
      <xdr:colOff>36750</xdr:colOff>
      <xdr:row>131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134</xdr:row>
      <xdr:rowOff>0</xdr:rowOff>
    </xdr:from>
    <xdr:to>
      <xdr:col>12</xdr:col>
      <xdr:colOff>36750</xdr:colOff>
      <xdr:row>161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12</xdr:col>
      <xdr:colOff>36750</xdr:colOff>
      <xdr:row>120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123</xdr:row>
      <xdr:rowOff>0</xdr:rowOff>
    </xdr:from>
    <xdr:to>
      <xdr:col>12</xdr:col>
      <xdr:colOff>36750</xdr:colOff>
      <xdr:row>150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12</xdr:col>
      <xdr:colOff>36750</xdr:colOff>
      <xdr:row>126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134</xdr:row>
      <xdr:rowOff>0</xdr:rowOff>
    </xdr:from>
    <xdr:to>
      <xdr:col>12</xdr:col>
      <xdr:colOff>36750</xdr:colOff>
      <xdr:row>166</xdr:row>
      <xdr:rowOff>108000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0</xdr:colOff>
      <xdr:row>173</xdr:row>
      <xdr:rowOff>0</xdr:rowOff>
    </xdr:from>
    <xdr:to>
      <xdr:col>12</xdr:col>
      <xdr:colOff>36750</xdr:colOff>
      <xdr:row>200</xdr:row>
      <xdr:rowOff>102375</xdr:rowOff>
    </xdr:to>
    <xdr:graphicFrame macro="">
      <xdr:nvGraphicFramePr>
        <xdr:cNvPr id="5" name="4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36750</xdr:colOff>
      <xdr:row>123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12</xdr:col>
      <xdr:colOff>36750</xdr:colOff>
      <xdr:row>108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137</xdr:row>
      <xdr:rowOff>0</xdr:rowOff>
    </xdr:from>
    <xdr:to>
      <xdr:col>12</xdr:col>
      <xdr:colOff>36750</xdr:colOff>
      <xdr:row>164</xdr:row>
      <xdr:rowOff>102375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687417</xdr:colOff>
      <xdr:row>6</xdr:row>
      <xdr:rowOff>0</xdr:rowOff>
    </xdr:to>
    <xdr:pic>
      <xdr:nvPicPr>
        <xdr:cNvPr id="2" name="3 Imagen" descr="Logo AACH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0" y="142875"/>
          <a:ext cx="687417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12</xdr:col>
      <xdr:colOff>36750</xdr:colOff>
      <xdr:row>74</xdr:row>
      <xdr:rowOff>102375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B9:H103"/>
  <sheetViews>
    <sheetView tabSelected="1" zoomScaleNormal="100" workbookViewId="0"/>
  </sheetViews>
  <sheetFormatPr baseColWidth="10" defaultRowHeight="11.25"/>
  <cols>
    <col min="1" max="1" width="2.85546875" style="11" customWidth="1"/>
    <col min="2" max="2" width="21.42578125" style="11" customWidth="1"/>
    <col min="3" max="3" width="4.28515625" style="11" customWidth="1"/>
    <col min="4" max="4" width="21.42578125" style="11" customWidth="1"/>
    <col min="5" max="5" width="11.42578125" style="11" customWidth="1"/>
    <col min="6" max="16384" width="11.42578125" style="11"/>
  </cols>
  <sheetData>
    <row r="9" spans="2:2" ht="18.75" customHeight="1">
      <c r="B9" s="1" t="s">
        <v>19</v>
      </c>
    </row>
    <row r="11" spans="2:2" s="102" customFormat="1" ht="18.75" customHeight="1">
      <c r="B11" s="102" t="s">
        <v>457</v>
      </c>
    </row>
    <row r="12" spans="2:2" ht="18.75" customHeight="1">
      <c r="B12" s="207" t="s">
        <v>562</v>
      </c>
    </row>
    <row r="15" spans="2:2" ht="15.75">
      <c r="B15" s="12" t="s">
        <v>491</v>
      </c>
    </row>
    <row r="16" spans="2:2">
      <c r="B16" s="18" t="s">
        <v>490</v>
      </c>
    </row>
    <row r="17" spans="2:4">
      <c r="B17" s="18" t="s">
        <v>7</v>
      </c>
    </row>
    <row r="18" spans="2:4">
      <c r="B18" s="18" t="s">
        <v>14</v>
      </c>
    </row>
    <row r="19" spans="2:4">
      <c r="B19" s="18" t="s">
        <v>12</v>
      </c>
    </row>
    <row r="20" spans="2:4">
      <c r="B20" s="18" t="s">
        <v>16</v>
      </c>
    </row>
    <row r="23" spans="2:4" s="14" customFormat="1" ht="18.75" customHeight="1">
      <c r="B23" s="13" t="s">
        <v>0</v>
      </c>
      <c r="D23" s="13" t="s">
        <v>1</v>
      </c>
    </row>
    <row r="24" spans="2:4" s="15" customFormat="1"/>
    <row r="25" spans="2:4" s="15" customFormat="1" ht="12.75">
      <c r="B25" s="16" t="s">
        <v>2</v>
      </c>
      <c r="D25" s="16" t="s">
        <v>2</v>
      </c>
    </row>
    <row r="26" spans="2:4" s="15" customFormat="1">
      <c r="B26" s="18" t="s">
        <v>3</v>
      </c>
      <c r="D26" s="18" t="s">
        <v>3</v>
      </c>
    </row>
    <row r="27" spans="2:4" s="15" customFormat="1">
      <c r="B27" s="18" t="s">
        <v>4</v>
      </c>
      <c r="D27" s="18" t="s">
        <v>4</v>
      </c>
    </row>
    <row r="28" spans="2:4" s="15" customFormat="1">
      <c r="B28" s="18" t="s">
        <v>5</v>
      </c>
      <c r="D28" s="18" t="s">
        <v>5</v>
      </c>
    </row>
    <row r="29" spans="2:4" s="15" customFormat="1">
      <c r="B29" s="18" t="s">
        <v>6</v>
      </c>
      <c r="D29" s="18" t="s">
        <v>6</v>
      </c>
    </row>
    <row r="30" spans="2:4" s="15" customFormat="1"/>
    <row r="31" spans="2:4" s="15" customFormat="1"/>
    <row r="32" spans="2:4" s="15" customFormat="1" ht="12.75">
      <c r="B32" s="16" t="s">
        <v>10</v>
      </c>
      <c r="D32" s="16" t="s">
        <v>10</v>
      </c>
    </row>
    <row r="33" spans="2:4" s="15" customFormat="1">
      <c r="B33" s="18" t="s">
        <v>7</v>
      </c>
      <c r="C33" s="17"/>
      <c r="D33" s="18" t="s">
        <v>7</v>
      </c>
    </row>
    <row r="34" spans="2:4" s="15" customFormat="1">
      <c r="B34" s="18" t="s">
        <v>388</v>
      </c>
      <c r="C34" s="17"/>
      <c r="D34" s="18" t="s">
        <v>388</v>
      </c>
    </row>
    <row r="35" spans="2:4" s="15" customFormat="1">
      <c r="B35" s="18" t="s">
        <v>8</v>
      </c>
      <c r="C35" s="17"/>
      <c r="D35" s="18" t="s">
        <v>8</v>
      </c>
    </row>
    <row r="36" spans="2:4" s="15" customFormat="1">
      <c r="B36" s="18" t="s">
        <v>9</v>
      </c>
      <c r="C36" s="17"/>
      <c r="D36" s="18" t="s">
        <v>9</v>
      </c>
    </row>
    <row r="37" spans="2:4" s="15" customFormat="1">
      <c r="B37" s="18" t="s">
        <v>11</v>
      </c>
      <c r="C37" s="17"/>
      <c r="D37" s="18"/>
    </row>
    <row r="38" spans="2:4" s="15" customFormat="1">
      <c r="B38" s="17"/>
      <c r="C38" s="17"/>
      <c r="D38" s="17"/>
    </row>
    <row r="39" spans="2:4" s="15" customFormat="1">
      <c r="B39" s="18" t="s">
        <v>12</v>
      </c>
      <c r="C39" s="17"/>
      <c r="D39" s="18" t="s">
        <v>12</v>
      </c>
    </row>
    <row r="40" spans="2:4" s="15" customFormat="1">
      <c r="B40" s="18" t="s">
        <v>13</v>
      </c>
      <c r="C40" s="17"/>
      <c r="D40" s="18" t="s">
        <v>13</v>
      </c>
    </row>
    <row r="41" spans="2:4" s="15" customFormat="1">
      <c r="B41" s="17"/>
      <c r="C41" s="17"/>
      <c r="D41" s="17"/>
    </row>
    <row r="42" spans="2:4" s="15" customFormat="1">
      <c r="B42" s="18" t="s">
        <v>14</v>
      </c>
      <c r="C42" s="17"/>
      <c r="D42" s="18" t="s">
        <v>14</v>
      </c>
    </row>
    <row r="43" spans="2:4" s="15" customFormat="1">
      <c r="B43" s="18" t="s">
        <v>15</v>
      </c>
      <c r="C43" s="17"/>
      <c r="D43" s="18" t="s">
        <v>15</v>
      </c>
    </row>
    <row r="44" spans="2:4" s="15" customFormat="1">
      <c r="B44" s="18" t="s">
        <v>16</v>
      </c>
      <c r="C44" s="17"/>
      <c r="D44" s="18" t="s">
        <v>16</v>
      </c>
    </row>
    <row r="45" spans="2:4" s="15" customFormat="1">
      <c r="B45" s="18" t="s">
        <v>17</v>
      </c>
      <c r="C45" s="17"/>
      <c r="D45" s="17"/>
    </row>
    <row r="46" spans="2:4" s="15" customFormat="1"/>
    <row r="47" spans="2:4" s="15" customFormat="1"/>
    <row r="48" spans="2:4" s="15" customFormat="1" ht="12.75">
      <c r="B48" s="19" t="s">
        <v>18</v>
      </c>
      <c r="D48" s="19" t="s">
        <v>18</v>
      </c>
    </row>
    <row r="50" spans="2:8" hidden="1">
      <c r="E50" s="2"/>
      <c r="F50" s="10" t="s">
        <v>20</v>
      </c>
      <c r="G50" s="10" t="s">
        <v>21</v>
      </c>
      <c r="H50" s="2"/>
    </row>
    <row r="51" spans="2:8" hidden="1">
      <c r="E51" s="2">
        <f>IF(B12=H52,E52,IF(B12=H53,E53,IF(B12=H54,E54)))</f>
        <v>1</v>
      </c>
      <c r="F51" s="3">
        <f>VLOOKUP(E51,E52:G54,2,FALSE)</f>
        <v>4.5428341561163134E-2</v>
      </c>
      <c r="G51" s="4">
        <f>VLOOKUP(E51,E52:G54,3,FALSE)</f>
        <v>4.4265317459790496E-2</v>
      </c>
      <c r="H51" s="5" t="str">
        <f>VLOOKUP(E51,E52:H54,4,FALSE)</f>
        <v>Cifras en UF al 30.09.2012</v>
      </c>
    </row>
    <row r="52" spans="2:8" hidden="1">
      <c r="E52" s="6">
        <v>1</v>
      </c>
      <c r="F52" s="7">
        <f>1000/F59</f>
        <v>4.5428341561163134E-2</v>
      </c>
      <c r="G52" s="8">
        <f>1000/G59</f>
        <v>4.4265317459790496E-2</v>
      </c>
      <c r="H52" s="172" t="s">
        <v>562</v>
      </c>
    </row>
    <row r="53" spans="2:8" hidden="1">
      <c r="E53" s="6">
        <v>2</v>
      </c>
      <c r="F53" s="7">
        <f>1*F61</f>
        <v>1.0256000000000001</v>
      </c>
      <c r="G53" s="8">
        <v>1</v>
      </c>
      <c r="H53" s="172" t="s">
        <v>563</v>
      </c>
    </row>
    <row r="54" spans="2:8" hidden="1">
      <c r="E54" s="6">
        <v>3</v>
      </c>
      <c r="F54" s="7">
        <f>1000/F60</f>
        <v>1.9412198625616337</v>
      </c>
      <c r="G54" s="8">
        <f>1000/G60</f>
        <v>2.1254888624383605</v>
      </c>
      <c r="H54" s="172" t="s">
        <v>564</v>
      </c>
    </row>
    <row r="55" spans="2:8" hidden="1">
      <c r="E55" s="2"/>
      <c r="F55" s="2"/>
      <c r="G55" s="2"/>
      <c r="H55" s="173" t="s">
        <v>565</v>
      </c>
    </row>
    <row r="56" spans="2:8" hidden="1">
      <c r="E56" s="2"/>
      <c r="F56" s="2"/>
      <c r="G56" s="2"/>
      <c r="H56" s="173" t="s">
        <v>566</v>
      </c>
    </row>
    <row r="57" spans="2:8" hidden="1">
      <c r="E57" s="2"/>
      <c r="F57" s="2"/>
      <c r="G57" s="2"/>
      <c r="H57" s="173" t="s">
        <v>567</v>
      </c>
    </row>
    <row r="58" spans="2:8" hidden="1">
      <c r="E58" s="2"/>
      <c r="F58" s="2"/>
      <c r="G58" s="2"/>
      <c r="H58" s="2"/>
    </row>
    <row r="59" spans="2:8" hidden="1">
      <c r="E59" s="9"/>
      <c r="F59" s="171">
        <v>22012.69</v>
      </c>
      <c r="G59" s="171">
        <v>22591.05</v>
      </c>
      <c r="H59" s="2" t="s">
        <v>22</v>
      </c>
    </row>
    <row r="60" spans="2:8" hidden="1">
      <c r="E60" s="2"/>
      <c r="F60" s="171">
        <v>515.14</v>
      </c>
      <c r="G60" s="171">
        <v>470.48</v>
      </c>
      <c r="H60" s="2" t="s">
        <v>23</v>
      </c>
    </row>
    <row r="61" spans="2:8" hidden="1">
      <c r="E61" s="2"/>
      <c r="F61" s="174">
        <v>1.0256000000000001</v>
      </c>
      <c r="G61" s="2"/>
      <c r="H61" s="2" t="s">
        <v>24</v>
      </c>
    </row>
    <row r="63" spans="2:8">
      <c r="B63" s="11" t="str">
        <f>CONCATENATE("Versión 1.",COUNTA(B64:B103)-1)</f>
        <v>Versión 1.0</v>
      </c>
    </row>
    <row r="64" spans="2:8">
      <c r="B64" s="204" t="s">
        <v>573</v>
      </c>
    </row>
    <row r="65" spans="2:2">
      <c r="B65" s="204"/>
    </row>
    <row r="66" spans="2:2">
      <c r="B66" s="210"/>
    </row>
    <row r="67" spans="2:2">
      <c r="B67" s="204"/>
    </row>
    <row r="68" spans="2:2">
      <c r="B68" s="204"/>
    </row>
    <row r="69" spans="2:2">
      <c r="B69" s="204"/>
    </row>
    <row r="70" spans="2:2">
      <c r="B70" s="204"/>
    </row>
    <row r="71" spans="2:2">
      <c r="B71" s="204"/>
    </row>
    <row r="72" spans="2:2">
      <c r="B72" s="204"/>
    </row>
    <row r="73" spans="2:2">
      <c r="B73" s="204"/>
    </row>
    <row r="74" spans="2:2">
      <c r="B74" s="204"/>
    </row>
    <row r="75" spans="2:2">
      <c r="B75" s="204"/>
    </row>
    <row r="76" spans="2:2">
      <c r="B76" s="204"/>
    </row>
    <row r="77" spans="2:2">
      <c r="B77" s="204"/>
    </row>
    <row r="78" spans="2:2">
      <c r="B78" s="204"/>
    </row>
    <row r="79" spans="2:2">
      <c r="B79" s="204"/>
    </row>
    <row r="80" spans="2:2">
      <c r="B80" s="204"/>
    </row>
    <row r="81" spans="2:2">
      <c r="B81" s="204"/>
    </row>
    <row r="82" spans="2:2">
      <c r="B82" s="204"/>
    </row>
    <row r="83" spans="2:2">
      <c r="B83" s="204"/>
    </row>
    <row r="84" spans="2:2">
      <c r="B84" s="204"/>
    </row>
    <row r="85" spans="2:2">
      <c r="B85" s="204"/>
    </row>
    <row r="86" spans="2:2">
      <c r="B86" s="204"/>
    </row>
    <row r="87" spans="2:2">
      <c r="B87" s="204"/>
    </row>
    <row r="88" spans="2:2">
      <c r="B88" s="204"/>
    </row>
    <row r="89" spans="2:2">
      <c r="B89" s="204"/>
    </row>
    <row r="90" spans="2:2">
      <c r="B90" s="204"/>
    </row>
    <row r="91" spans="2:2">
      <c r="B91" s="204"/>
    </row>
    <row r="92" spans="2:2">
      <c r="B92" s="204"/>
    </row>
    <row r="93" spans="2:2">
      <c r="B93" s="204"/>
    </row>
    <row r="94" spans="2:2">
      <c r="B94" s="204"/>
    </row>
    <row r="95" spans="2:2">
      <c r="B95" s="204"/>
    </row>
    <row r="96" spans="2:2">
      <c r="B96" s="204"/>
    </row>
    <row r="97" spans="2:2">
      <c r="B97" s="204"/>
    </row>
    <row r="98" spans="2:2">
      <c r="B98" s="204"/>
    </row>
    <row r="99" spans="2:2">
      <c r="B99" s="204"/>
    </row>
    <row r="100" spans="2:2">
      <c r="B100" s="204"/>
    </row>
    <row r="101" spans="2:2">
      <c r="B101" s="204"/>
    </row>
    <row r="102" spans="2:2">
      <c r="B102" s="204"/>
    </row>
    <row r="103" spans="2:2">
      <c r="B103" s="204"/>
    </row>
  </sheetData>
  <dataValidations count="1">
    <dataValidation type="list" allowBlank="1" showInputMessage="1" showErrorMessage="1" sqref="B12">
      <formula1>$H$52:$H$54</formula1>
    </dataValidation>
  </dataValidations>
  <hyperlinks>
    <hyperlink ref="B16" location="'Mer. Resumen'!A1" display="Resumen"/>
    <hyperlink ref="B17" location="'Mer. Prima Directa'!A1" display="Prima Directa"/>
    <hyperlink ref="B18" location="'Mer. Siniestros Directos'!A1" display="Siniestros Directos"/>
    <hyperlink ref="B19" location="'Mer. Pólizas Emitidas'!A1" display="Número de Pólizas Emitidas"/>
    <hyperlink ref="B20" location="'Mer. Número de Siniestros'!A1" display="Número de Siniestros"/>
    <hyperlink ref="B26" location="'Gen. Activos'!A1" display="Activos"/>
    <hyperlink ref="B27" location="'Gen. Pasivos'!A1" display="Pasivos"/>
    <hyperlink ref="B28" location="'Gen. EERR'!A1" display="Estado de Resultados"/>
    <hyperlink ref="B29" location="'Gen. Estado de Flujos'!A1" display="Estado de Flujos"/>
    <hyperlink ref="B33" location="'Gen. Prima Directa'!A1" display="Prima Directa"/>
    <hyperlink ref="B34" location="'Gen. Participación'!A1" display="Participación"/>
    <hyperlink ref="B35" location="'Gen. Prima Directa Promedio'!A1" display="Prima Directa Promedio"/>
    <hyperlink ref="B36" location="'Gen. Prima Retenida Neta'!A1" display="Prima Retenida Neta"/>
    <hyperlink ref="B37" location="'Gen. Retención'!A1" display="Retención"/>
    <hyperlink ref="B39" location="'Gen. Pólizas Emitidas'!A1" display="Número de Pólizas Emitidas"/>
    <hyperlink ref="B40" location="'Gen. Pólizas Vigentes'!A1" display="Número de Pólizas Vigentes"/>
    <hyperlink ref="B42" location="'Gen. Siniestros Directos'!A1" display="Siniestros Directos"/>
    <hyperlink ref="B43" location="'Gen. Siniestro Directo Promedio'!A1" display="Siniestro Directo Promedio"/>
    <hyperlink ref="B44" location="'Gen. Número de Siniestros'!A1" display="Número de Siniestros"/>
    <hyperlink ref="B45" location="'Gen. Siniestralidad'!A1" display="Siniestralidad"/>
    <hyperlink ref="B48" location="'Gen. Indicadores de Gestión'!A1" display="Indicadores de Gestión"/>
    <hyperlink ref="D26" location="'Vida Activos'!A1" display="Activos"/>
    <hyperlink ref="D27" location="'Vida Pasivos'!A1" display="Pasivos"/>
    <hyperlink ref="D28" location="'Vida EERR'!A1" display="Estado de Resultados"/>
    <hyperlink ref="D29" location="'Vida Estado de Flujos'!A1" display="Estado de Flujos"/>
    <hyperlink ref="D33" location="'Vida Prima Directa'!A1" display="Prima Directa"/>
    <hyperlink ref="D34" location="'Vida Participación'!A1" display="Participación"/>
    <hyperlink ref="D35" location="'Vida Prima Directa Promedio'!A1" display="Prima Directa Promedio"/>
    <hyperlink ref="D36" location="'Vida Prima Retenida Neta'!A1" display="Prima Retenida Neta"/>
    <hyperlink ref="D39" location="'Vida Pólizas Emitidas'!A1" display="Número de Pólizas Emitidas"/>
    <hyperlink ref="D40" location="'Vida Pólizas Vigentes'!A1" display="Número de Pólizas Vigentes"/>
    <hyperlink ref="D42" location="'Vida Siniestros Directos'!A1" display="Siniestros Directos"/>
    <hyperlink ref="D43" location="'Vida Siniestro Directo Promedio'!A1" display="Siniestro Directo Promedio"/>
    <hyperlink ref="D44" location="'Vida Número de Siniestros'!A1" display="Número de Siniestros"/>
    <hyperlink ref="D48" location="'Vida Indicadores de Gestión'!A1" display="Indicadores de Gestión"/>
  </hyperlinks>
  <pageMargins left="0.7" right="0.7" top="0.75" bottom="0.75" header="0.3" footer="0.3"/>
  <pageSetup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B2:G93"/>
  <sheetViews>
    <sheetView workbookViewId="0"/>
  </sheetViews>
  <sheetFormatPr baseColWidth="10" defaultRowHeight="11.25"/>
  <cols>
    <col min="1" max="1" width="2.85546875" style="22" customWidth="1"/>
    <col min="2" max="2" width="4.28515625" style="129" customWidth="1"/>
    <col min="3" max="3" width="28.5703125" style="22" customWidth="1"/>
    <col min="4" max="6" width="11.42578125" style="129" customWidth="1"/>
    <col min="7" max="7" width="11.42578125" style="22" hidden="1" customWidth="1"/>
    <col min="8" max="16384" width="11.42578125" style="22"/>
  </cols>
  <sheetData>
    <row r="2" spans="2:7">
      <c r="C2" s="101" t="s">
        <v>456</v>
      </c>
    </row>
    <row r="3" spans="2:7">
      <c r="C3" s="100" t="s">
        <v>517</v>
      </c>
    </row>
    <row r="4" spans="2:7">
      <c r="C4" s="100" t="s">
        <v>540</v>
      </c>
    </row>
    <row r="6" spans="2:7" ht="12.75">
      <c r="C6" s="21" t="s">
        <v>0</v>
      </c>
      <c r="D6" s="130"/>
    </row>
    <row r="8" spans="2:7">
      <c r="B8" s="24"/>
      <c r="C8" s="23" t="s">
        <v>25</v>
      </c>
      <c r="D8" s="87" t="s">
        <v>26</v>
      </c>
      <c r="E8" s="24" t="s">
        <v>26</v>
      </c>
      <c r="F8" s="24" t="s">
        <v>27</v>
      </c>
    </row>
    <row r="9" spans="2:7">
      <c r="B9" s="25">
        <v>1</v>
      </c>
      <c r="C9" s="26" t="str">
        <f>INDEX('Datos Generales'!$C$7:$AP$7,,ROWS('Datos Generales'!$C$7:AP7))</f>
        <v>Ace Seguros</v>
      </c>
      <c r="D9" s="25">
        <f>HLOOKUP($D$8,$E$8:$F$48,G9,FALSE)</f>
        <v>1</v>
      </c>
      <c r="E9" s="25">
        <v>1</v>
      </c>
      <c r="F9" s="20">
        <v>1</v>
      </c>
      <c r="G9" s="22">
        <v>2</v>
      </c>
    </row>
    <row r="10" spans="2:7">
      <c r="B10" s="25">
        <v>2</v>
      </c>
      <c r="C10" s="26" t="str">
        <f>INDEX('Datos Generales'!$C$7:$AP$7,,ROWS('Datos Generales'!$C$7:AP8))</f>
        <v>Assurant Chile</v>
      </c>
      <c r="D10" s="25">
        <f t="shared" ref="D10:D48" si="0">HLOOKUP($D$8,$E$8:$F$48,G10,FALSE)</f>
        <v>1</v>
      </c>
      <c r="E10" s="25">
        <v>1</v>
      </c>
      <c r="F10" s="20">
        <v>1</v>
      </c>
      <c r="G10" s="22">
        <v>3</v>
      </c>
    </row>
    <row r="11" spans="2:7">
      <c r="B11" s="25">
        <v>3</v>
      </c>
      <c r="C11" s="26" t="str">
        <f>INDEX('Datos Generales'!$C$7:$AP$7,,ROWS('Datos Generales'!$C$7:AP9))</f>
        <v>BCI Seguros</v>
      </c>
      <c r="D11" s="25">
        <f t="shared" si="0"/>
        <v>1</v>
      </c>
      <c r="E11" s="25">
        <v>1</v>
      </c>
      <c r="F11" s="20">
        <v>1</v>
      </c>
      <c r="G11" s="22">
        <v>4</v>
      </c>
    </row>
    <row r="12" spans="2:7">
      <c r="B12" s="25">
        <v>4</v>
      </c>
      <c r="C12" s="26" t="str">
        <f>INDEX('Datos Generales'!$C$7:$AP$7,,ROWS('Datos Generales'!$C$7:AP10))</f>
        <v>Cardif</v>
      </c>
      <c r="D12" s="25">
        <f t="shared" si="0"/>
        <v>1</v>
      </c>
      <c r="E12" s="25">
        <v>1</v>
      </c>
      <c r="F12" s="20">
        <v>1</v>
      </c>
      <c r="G12" s="22">
        <v>5</v>
      </c>
    </row>
    <row r="13" spans="2:7">
      <c r="B13" s="25">
        <v>5</v>
      </c>
      <c r="C13" s="26" t="str">
        <f>INDEX('Datos Generales'!$C$7:$AP$7,,ROWS('Datos Generales'!$C$7:AP11))</f>
        <v>Cesce Chile</v>
      </c>
      <c r="D13" s="25">
        <f t="shared" si="0"/>
        <v>1</v>
      </c>
      <c r="E13" s="25">
        <v>1</v>
      </c>
      <c r="F13" s="20">
        <v>1</v>
      </c>
      <c r="G13" s="22">
        <v>6</v>
      </c>
    </row>
    <row r="14" spans="2:7">
      <c r="B14" s="25">
        <v>6</v>
      </c>
      <c r="C14" s="26" t="str">
        <f>INDEX('Datos Generales'!$C$7:$AP$7,,ROWS('Datos Generales'!$C$7:AP12))</f>
        <v>Chartis</v>
      </c>
      <c r="D14" s="25">
        <f t="shared" si="0"/>
        <v>1</v>
      </c>
      <c r="E14" s="25">
        <v>1</v>
      </c>
      <c r="F14" s="20"/>
      <c r="G14" s="22">
        <v>7</v>
      </c>
    </row>
    <row r="15" spans="2:7">
      <c r="B15" s="25">
        <v>7</v>
      </c>
      <c r="C15" s="26" t="str">
        <f>INDEX('Datos Generales'!$C$7:$AP$7,,ROWS('Datos Generales'!$C$7:AP13))</f>
        <v>Chilena Consolidada</v>
      </c>
      <c r="D15" s="25">
        <f t="shared" si="0"/>
        <v>1</v>
      </c>
      <c r="E15" s="25">
        <v>1</v>
      </c>
      <c r="F15" s="20"/>
      <c r="G15" s="22">
        <v>8</v>
      </c>
    </row>
    <row r="16" spans="2:7">
      <c r="B16" s="25">
        <v>8</v>
      </c>
      <c r="C16" s="26" t="str">
        <f>INDEX('Datos Generales'!$C$7:$AP$7,,ROWS('Datos Generales'!$C$7:AP14))</f>
        <v>Chubb de Chile</v>
      </c>
      <c r="D16" s="25">
        <f t="shared" si="0"/>
        <v>1</v>
      </c>
      <c r="E16" s="25">
        <v>1</v>
      </c>
      <c r="F16" s="20"/>
      <c r="G16" s="22">
        <v>9</v>
      </c>
    </row>
    <row r="17" spans="2:7">
      <c r="B17" s="25">
        <v>9</v>
      </c>
      <c r="C17" s="26" t="str">
        <f>INDEX('Datos Generales'!$C$7:$AP$7,,ROWS('Datos Generales'!$C$7:AP15))</f>
        <v>Coface Chile</v>
      </c>
      <c r="D17" s="25">
        <f t="shared" si="0"/>
        <v>1</v>
      </c>
      <c r="E17" s="25">
        <v>1</v>
      </c>
      <c r="F17" s="20"/>
      <c r="G17" s="22">
        <v>10</v>
      </c>
    </row>
    <row r="18" spans="2:7">
      <c r="B18" s="25">
        <v>10</v>
      </c>
      <c r="C18" s="26" t="str">
        <f>INDEX('Datos Generales'!$C$7:$AP$7,,ROWS('Datos Generales'!$C$7:AP16))</f>
        <v>Consorio Nacional</v>
      </c>
      <c r="D18" s="25">
        <f t="shared" si="0"/>
        <v>1</v>
      </c>
      <c r="E18" s="25">
        <v>1</v>
      </c>
      <c r="F18" s="20"/>
      <c r="G18" s="22">
        <v>11</v>
      </c>
    </row>
    <row r="19" spans="2:7">
      <c r="B19" s="25">
        <v>11</v>
      </c>
      <c r="C19" s="26" t="str">
        <f>INDEX('Datos Generales'!$C$7:$AP$7,,ROWS('Datos Generales'!$C$7:AP17))</f>
        <v>Continental Crédito</v>
      </c>
      <c r="D19" s="25">
        <f t="shared" si="0"/>
        <v>1</v>
      </c>
      <c r="E19" s="25">
        <v>1</v>
      </c>
      <c r="F19" s="20"/>
      <c r="G19" s="22">
        <v>12</v>
      </c>
    </row>
    <row r="20" spans="2:7">
      <c r="B20" s="25">
        <v>12</v>
      </c>
      <c r="C20" s="26" t="str">
        <f>INDEX('Datos Generales'!$C$7:$AP$7,,ROWS('Datos Generales'!$C$7:AP18))</f>
        <v>Euler Hermes</v>
      </c>
      <c r="D20" s="25">
        <f t="shared" si="0"/>
        <v>1</v>
      </c>
      <c r="E20" s="25">
        <v>1</v>
      </c>
      <c r="F20" s="20"/>
      <c r="G20" s="22">
        <v>13</v>
      </c>
    </row>
    <row r="21" spans="2:7">
      <c r="B21" s="25">
        <v>13</v>
      </c>
      <c r="C21" s="26" t="str">
        <f>INDEX('Datos Generales'!$C$7:$AP$7,,ROWS('Datos Generales'!$C$7:AP19))</f>
        <v>FAF International</v>
      </c>
      <c r="D21" s="25">
        <f t="shared" si="0"/>
        <v>1</v>
      </c>
      <c r="E21" s="25">
        <v>1</v>
      </c>
      <c r="F21" s="20"/>
      <c r="G21" s="22">
        <v>14</v>
      </c>
    </row>
    <row r="22" spans="2:7">
      <c r="B22" s="25">
        <v>14</v>
      </c>
      <c r="C22" s="26" t="str">
        <f>INDEX('Datos Generales'!$C$7:$AP$7,,ROWS('Datos Generales'!$C$7:AP20))</f>
        <v>HDI Seguros</v>
      </c>
      <c r="D22" s="25">
        <f t="shared" si="0"/>
        <v>1</v>
      </c>
      <c r="E22" s="25">
        <v>1</v>
      </c>
      <c r="F22" s="20"/>
      <c r="G22" s="22">
        <v>15</v>
      </c>
    </row>
    <row r="23" spans="2:7">
      <c r="B23" s="25">
        <v>15</v>
      </c>
      <c r="C23" s="26" t="str">
        <f>INDEX('Datos Generales'!$C$7:$AP$7,,ROWS('Datos Generales'!$C$7:AP21))</f>
        <v>Huelen</v>
      </c>
      <c r="D23" s="25">
        <f t="shared" si="0"/>
        <v>1</v>
      </c>
      <c r="E23" s="25">
        <v>1</v>
      </c>
      <c r="F23" s="20"/>
      <c r="G23" s="22">
        <v>16</v>
      </c>
    </row>
    <row r="24" spans="2:7">
      <c r="B24" s="25">
        <v>16</v>
      </c>
      <c r="C24" s="26" t="str">
        <f>INDEX('Datos Generales'!$C$7:$AP$7,,ROWS('Datos Generales'!$C$7:AP22))</f>
        <v>Liberty Seguros</v>
      </c>
      <c r="D24" s="25">
        <f t="shared" si="0"/>
        <v>1</v>
      </c>
      <c r="E24" s="25">
        <v>1</v>
      </c>
      <c r="F24" s="20"/>
      <c r="G24" s="22">
        <v>17</v>
      </c>
    </row>
    <row r="25" spans="2:7">
      <c r="B25" s="25">
        <v>17</v>
      </c>
      <c r="C25" s="26" t="str">
        <f>INDEX('Datos Generales'!$C$7:$AP$7,,ROWS('Datos Generales'!$C$7:AP23))</f>
        <v>M. de Carabineros</v>
      </c>
      <c r="D25" s="25">
        <f t="shared" si="0"/>
        <v>1</v>
      </c>
      <c r="E25" s="25">
        <v>1</v>
      </c>
      <c r="F25" s="20"/>
      <c r="G25" s="22">
        <v>18</v>
      </c>
    </row>
    <row r="26" spans="2:7">
      <c r="B26" s="25">
        <v>18</v>
      </c>
      <c r="C26" s="26" t="str">
        <f>INDEX('Datos Generales'!$C$7:$AP$7,,ROWS('Datos Generales'!$C$7:AP24))</f>
        <v>Magallanes</v>
      </c>
      <c r="D26" s="25">
        <f t="shared" si="0"/>
        <v>1</v>
      </c>
      <c r="E26" s="25">
        <v>1</v>
      </c>
      <c r="F26" s="20"/>
      <c r="G26" s="22">
        <v>19</v>
      </c>
    </row>
    <row r="27" spans="2:7">
      <c r="B27" s="25">
        <v>19</v>
      </c>
      <c r="C27" s="26" t="str">
        <f>INDEX('Datos Generales'!$C$7:$AP$7,,ROWS('Datos Generales'!$C$7:AP25))</f>
        <v>Magallanes Gar. y Cré.</v>
      </c>
      <c r="D27" s="25">
        <f t="shared" si="0"/>
        <v>1</v>
      </c>
      <c r="E27" s="25">
        <v>1</v>
      </c>
      <c r="F27" s="20"/>
      <c r="G27" s="22">
        <v>20</v>
      </c>
    </row>
    <row r="28" spans="2:7">
      <c r="B28" s="25">
        <v>20</v>
      </c>
      <c r="C28" s="26" t="str">
        <f>INDEX('Datos Generales'!$C$7:$AP$7,,ROWS('Datos Generales'!$C$7:AP26))</f>
        <v>Mapfre</v>
      </c>
      <c r="D28" s="25">
        <f t="shared" si="0"/>
        <v>1</v>
      </c>
      <c r="E28" s="25">
        <v>1</v>
      </c>
      <c r="F28" s="20"/>
      <c r="G28" s="22">
        <v>21</v>
      </c>
    </row>
    <row r="29" spans="2:7">
      <c r="B29" s="25">
        <v>21</v>
      </c>
      <c r="C29" s="26" t="str">
        <f>INDEX('Datos Generales'!$C$7:$AP$7,,ROWS('Datos Generales'!$C$7:AP27))</f>
        <v>Mapfre Gar. y Cré.</v>
      </c>
      <c r="D29" s="25">
        <f t="shared" si="0"/>
        <v>1</v>
      </c>
      <c r="E29" s="25">
        <v>1</v>
      </c>
      <c r="F29" s="20"/>
      <c r="G29" s="22">
        <v>22</v>
      </c>
    </row>
    <row r="30" spans="2:7">
      <c r="B30" s="25">
        <v>22</v>
      </c>
      <c r="C30" s="26" t="str">
        <f>INDEX('Datos Generales'!$C$7:$AP$7,,ROWS('Datos Generales'!$C$7:AP28))</f>
        <v>Orion Seguros</v>
      </c>
      <c r="D30" s="25">
        <f t="shared" si="0"/>
        <v>1</v>
      </c>
      <c r="E30" s="25">
        <v>1</v>
      </c>
      <c r="F30" s="20"/>
      <c r="G30" s="22">
        <v>23</v>
      </c>
    </row>
    <row r="31" spans="2:7">
      <c r="B31" s="25">
        <v>23</v>
      </c>
      <c r="C31" s="26" t="str">
        <f>INDEX('Datos Generales'!$C$7:$AP$7,,ROWS('Datos Generales'!$C$7:AP29))</f>
        <v>Penta Security</v>
      </c>
      <c r="D31" s="25">
        <f t="shared" si="0"/>
        <v>1</v>
      </c>
      <c r="E31" s="25">
        <v>1</v>
      </c>
      <c r="F31" s="20"/>
      <c r="G31" s="22">
        <v>24</v>
      </c>
    </row>
    <row r="32" spans="2:7">
      <c r="B32" s="25">
        <v>24</v>
      </c>
      <c r="C32" s="26" t="str">
        <f>INDEX('Datos Generales'!$C$7:$AP$7,,ROWS('Datos Generales'!$C$7:AP30))</f>
        <v>QBE Chile</v>
      </c>
      <c r="D32" s="25">
        <f t="shared" si="0"/>
        <v>1</v>
      </c>
      <c r="E32" s="25">
        <v>1</v>
      </c>
      <c r="F32" s="20"/>
      <c r="G32" s="22">
        <v>25</v>
      </c>
    </row>
    <row r="33" spans="2:7">
      <c r="B33" s="25">
        <v>25</v>
      </c>
      <c r="C33" s="26" t="str">
        <f>INDEX('Datos Generales'!$C$7:$AP$7,,ROWS('Datos Generales'!$C$7:AP31))</f>
        <v>Renta Nacional</v>
      </c>
      <c r="D33" s="25">
        <f t="shared" si="0"/>
        <v>1</v>
      </c>
      <c r="E33" s="25">
        <v>1</v>
      </c>
      <c r="F33" s="20"/>
      <c r="G33" s="22">
        <v>26</v>
      </c>
    </row>
    <row r="34" spans="2:7">
      <c r="B34" s="25">
        <v>26</v>
      </c>
      <c r="C34" s="26" t="str">
        <f>INDEX('Datos Generales'!$C$7:$AP$7,,ROWS('Datos Generales'!$C$7:AP32))</f>
        <v>RSA Seguros</v>
      </c>
      <c r="D34" s="25">
        <f t="shared" si="0"/>
        <v>1</v>
      </c>
      <c r="E34" s="25">
        <v>1</v>
      </c>
      <c r="F34" s="20"/>
      <c r="G34" s="22">
        <v>27</v>
      </c>
    </row>
    <row r="35" spans="2:7">
      <c r="B35" s="25">
        <v>27</v>
      </c>
      <c r="C35" s="26" t="str">
        <f>INDEX('Datos Generales'!$C$7:$AP$7,,ROWS('Datos Generales'!$C$7:AP33))</f>
        <v>Zenit Seguros</v>
      </c>
      <c r="D35" s="25">
        <f t="shared" si="0"/>
        <v>1</v>
      </c>
      <c r="E35" s="25">
        <v>1</v>
      </c>
      <c r="F35" s="20"/>
      <c r="G35" s="22">
        <v>28</v>
      </c>
    </row>
    <row r="36" spans="2:7">
      <c r="B36" s="25">
        <v>28</v>
      </c>
      <c r="C36" s="26" t="str">
        <f>INDEX('Datos Generales'!$C$7:$AP$7,,ROWS('Datos Generales'!$C$7:AP34))</f>
        <v>Zurich Santander</v>
      </c>
      <c r="D36" s="25">
        <f t="shared" si="0"/>
        <v>1</v>
      </c>
      <c r="E36" s="25">
        <v>1</v>
      </c>
      <c r="F36" s="20"/>
      <c r="G36" s="22">
        <v>29</v>
      </c>
    </row>
    <row r="37" spans="2:7" hidden="1">
      <c r="B37" s="25">
        <v>29</v>
      </c>
      <c r="C37" s="26">
        <f>INDEX('Datos Generales'!$C$7:$AP$7,,ROWS('Datos Generales'!$C$7:AP35))</f>
        <v>0</v>
      </c>
      <c r="D37" s="25">
        <f t="shared" si="0"/>
        <v>0</v>
      </c>
      <c r="E37" s="25"/>
      <c r="F37" s="20"/>
      <c r="G37" s="22">
        <v>30</v>
      </c>
    </row>
    <row r="38" spans="2:7" hidden="1">
      <c r="B38" s="25">
        <v>30</v>
      </c>
      <c r="C38" s="26">
        <f>INDEX('Datos Generales'!$C$7:$AP$7,,ROWS('Datos Generales'!$C$7:AP36))</f>
        <v>0</v>
      </c>
      <c r="D38" s="25">
        <f t="shared" si="0"/>
        <v>0</v>
      </c>
      <c r="E38" s="25"/>
      <c r="F38" s="20"/>
      <c r="G38" s="22">
        <v>31</v>
      </c>
    </row>
    <row r="39" spans="2:7" hidden="1">
      <c r="B39" s="25">
        <v>31</v>
      </c>
      <c r="C39" s="26">
        <f>INDEX('Datos Generales'!$C$7:$AP$7,,ROWS('Datos Generales'!$C$7:AP37))</f>
        <v>0</v>
      </c>
      <c r="D39" s="25">
        <f t="shared" si="0"/>
        <v>0</v>
      </c>
      <c r="E39" s="25"/>
      <c r="F39" s="20"/>
      <c r="G39" s="22">
        <v>32</v>
      </c>
    </row>
    <row r="40" spans="2:7" hidden="1">
      <c r="B40" s="25">
        <v>32</v>
      </c>
      <c r="C40" s="26">
        <f>INDEX('Datos Generales'!$C$7:$AP$7,,ROWS('Datos Generales'!$C$7:AP38))</f>
        <v>0</v>
      </c>
      <c r="D40" s="25">
        <f t="shared" si="0"/>
        <v>0</v>
      </c>
      <c r="E40" s="25"/>
      <c r="F40" s="20"/>
      <c r="G40" s="22">
        <v>33</v>
      </c>
    </row>
    <row r="41" spans="2:7" hidden="1">
      <c r="B41" s="25">
        <v>33</v>
      </c>
      <c r="C41" s="26">
        <f>INDEX('Datos Generales'!$C$7:$AP$7,,ROWS('Datos Generales'!$C$7:AP39))</f>
        <v>0</v>
      </c>
      <c r="D41" s="25">
        <f t="shared" si="0"/>
        <v>0</v>
      </c>
      <c r="E41" s="25"/>
      <c r="F41" s="20"/>
      <c r="G41" s="22">
        <v>34</v>
      </c>
    </row>
    <row r="42" spans="2:7" hidden="1">
      <c r="B42" s="25">
        <v>34</v>
      </c>
      <c r="C42" s="26">
        <f>INDEX('Datos Generales'!$C$7:$AP$7,,ROWS('Datos Generales'!$C$7:AP40))</f>
        <v>0</v>
      </c>
      <c r="D42" s="25">
        <f t="shared" si="0"/>
        <v>0</v>
      </c>
      <c r="E42" s="25"/>
      <c r="F42" s="20"/>
      <c r="G42" s="22">
        <v>35</v>
      </c>
    </row>
    <row r="43" spans="2:7" hidden="1">
      <c r="B43" s="25">
        <v>35</v>
      </c>
      <c r="C43" s="26">
        <f>INDEX('Datos Generales'!$C$7:$AP$7,,ROWS('Datos Generales'!$C$7:AP41))</f>
        <v>0</v>
      </c>
      <c r="D43" s="25">
        <f t="shared" si="0"/>
        <v>0</v>
      </c>
      <c r="E43" s="25"/>
      <c r="F43" s="20"/>
      <c r="G43" s="22">
        <v>36</v>
      </c>
    </row>
    <row r="44" spans="2:7" hidden="1">
      <c r="B44" s="25">
        <v>36</v>
      </c>
      <c r="C44" s="26">
        <f>INDEX('Datos Generales'!$C$7:$AP$7,,ROWS('Datos Generales'!$C$7:AP42))</f>
        <v>0</v>
      </c>
      <c r="D44" s="25">
        <f t="shared" si="0"/>
        <v>0</v>
      </c>
      <c r="E44" s="25"/>
      <c r="F44" s="20"/>
      <c r="G44" s="22">
        <v>37</v>
      </c>
    </row>
    <row r="45" spans="2:7" hidden="1">
      <c r="B45" s="25">
        <v>37</v>
      </c>
      <c r="C45" s="26">
        <f>INDEX('Datos Generales'!$C$7:$AP$7,,ROWS('Datos Generales'!$C$7:AP43))</f>
        <v>0</v>
      </c>
      <c r="D45" s="25">
        <f t="shared" si="0"/>
        <v>0</v>
      </c>
      <c r="E45" s="25"/>
      <c r="F45" s="20"/>
      <c r="G45" s="22">
        <v>38</v>
      </c>
    </row>
    <row r="46" spans="2:7" hidden="1">
      <c r="B46" s="25">
        <v>38</v>
      </c>
      <c r="C46" s="26">
        <f>INDEX('Datos Generales'!$C$7:$AP$7,,ROWS('Datos Generales'!$C$7:AP44))</f>
        <v>0</v>
      </c>
      <c r="D46" s="25">
        <f t="shared" si="0"/>
        <v>0</v>
      </c>
      <c r="E46" s="25"/>
      <c r="F46" s="20"/>
      <c r="G46" s="22">
        <v>39</v>
      </c>
    </row>
    <row r="47" spans="2:7" hidden="1">
      <c r="B47" s="25">
        <v>39</v>
      </c>
      <c r="C47" s="26">
        <f>INDEX('Datos Generales'!$C$7:$AP$7,,ROWS('Datos Generales'!$C$7:AP45))</f>
        <v>0</v>
      </c>
      <c r="D47" s="25">
        <f t="shared" si="0"/>
        <v>0</v>
      </c>
      <c r="E47" s="25"/>
      <c r="F47" s="20"/>
      <c r="G47" s="22">
        <v>40</v>
      </c>
    </row>
    <row r="48" spans="2:7" hidden="1">
      <c r="B48" s="25">
        <v>40</v>
      </c>
      <c r="C48" s="26">
        <f>INDEX('Datos Generales'!$C$7:$AP$7,,ROWS('Datos Generales'!$C$7:AP46))</f>
        <v>0</v>
      </c>
      <c r="D48" s="25">
        <f t="shared" si="0"/>
        <v>0</v>
      </c>
      <c r="E48" s="25"/>
      <c r="F48" s="20"/>
      <c r="G48" s="22">
        <v>41</v>
      </c>
    </row>
    <row r="51" spans="2:7" ht="12.75">
      <c r="C51" s="99" t="s">
        <v>1</v>
      </c>
    </row>
    <row r="53" spans="2:7">
      <c r="B53" s="24"/>
      <c r="C53" s="23" t="s">
        <v>25</v>
      </c>
      <c r="D53" s="87" t="s">
        <v>26</v>
      </c>
      <c r="E53" s="24" t="s">
        <v>26</v>
      </c>
      <c r="F53" s="24" t="s">
        <v>27</v>
      </c>
    </row>
    <row r="54" spans="2:7">
      <c r="B54" s="25">
        <v>1</v>
      </c>
      <c r="C54" s="26" t="str">
        <f>INDEX('Datos Vida'!$C$7:$AP$7,,ROWS('Datos Vida'!$C$7:AP7))</f>
        <v>Ace Vida</v>
      </c>
      <c r="D54" s="25">
        <f>HLOOKUP($D$53,$E$53:$F$93,G54,FALSE)</f>
        <v>1</v>
      </c>
      <c r="E54" s="25">
        <v>1</v>
      </c>
      <c r="F54" s="20">
        <v>1</v>
      </c>
      <c r="G54" s="22">
        <v>2</v>
      </c>
    </row>
    <row r="55" spans="2:7">
      <c r="B55" s="25">
        <v>2</v>
      </c>
      <c r="C55" s="26" t="str">
        <f>INDEX('Datos Vida'!$C$7:$AP$7,,ROWS('Datos Vida'!$C$7:AP8))</f>
        <v>BanChile</v>
      </c>
      <c r="D55" s="25">
        <f t="shared" ref="D55:D93" si="1">HLOOKUP($D$53,$E$53:$F$93,G55,FALSE)</f>
        <v>1</v>
      </c>
      <c r="E55" s="25">
        <v>1</v>
      </c>
      <c r="F55" s="20">
        <v>1</v>
      </c>
      <c r="G55" s="22">
        <v>3</v>
      </c>
    </row>
    <row r="56" spans="2:7">
      <c r="B56" s="25">
        <v>3</v>
      </c>
      <c r="C56" s="26" t="str">
        <f>INDEX('Datos Vida'!$C$7:$AP$7,,ROWS('Datos Vida'!$C$7:AP9))</f>
        <v>BBVA Vida</v>
      </c>
      <c r="D56" s="25">
        <f t="shared" si="1"/>
        <v>1</v>
      </c>
      <c r="E56" s="25">
        <v>1</v>
      </c>
      <c r="F56" s="20">
        <v>1</v>
      </c>
      <c r="G56" s="22">
        <v>4</v>
      </c>
    </row>
    <row r="57" spans="2:7">
      <c r="B57" s="25">
        <v>4</v>
      </c>
      <c r="C57" s="26" t="str">
        <f>INDEX('Datos Vida'!$C$7:$AP$7,,ROWS('Datos Vida'!$C$7:AP10))</f>
        <v>BCI Seguros Vida</v>
      </c>
      <c r="D57" s="25">
        <f t="shared" si="1"/>
        <v>1</v>
      </c>
      <c r="E57" s="25">
        <v>1</v>
      </c>
      <c r="F57" s="20">
        <v>1</v>
      </c>
      <c r="G57" s="22">
        <v>5</v>
      </c>
    </row>
    <row r="58" spans="2:7">
      <c r="B58" s="25">
        <v>5</v>
      </c>
      <c r="C58" s="26" t="str">
        <f>INDEX('Datos Vida'!$C$7:$AP$7,,ROWS('Datos Vida'!$C$7:AP11))</f>
        <v>BICE Vida</v>
      </c>
      <c r="D58" s="25">
        <f t="shared" si="1"/>
        <v>1</v>
      </c>
      <c r="E58" s="25">
        <v>1</v>
      </c>
      <c r="F58" s="20">
        <v>1</v>
      </c>
      <c r="G58" s="22">
        <v>6</v>
      </c>
    </row>
    <row r="59" spans="2:7">
      <c r="B59" s="25">
        <v>6</v>
      </c>
      <c r="C59" s="26" t="str">
        <f>INDEX('Datos Vida'!$C$7:$AP$7,,ROWS('Datos Vida'!$C$7:AP12))</f>
        <v>Cámara</v>
      </c>
      <c r="D59" s="25">
        <f t="shared" si="1"/>
        <v>1</v>
      </c>
      <c r="E59" s="25">
        <v>1</v>
      </c>
      <c r="F59" s="20"/>
      <c r="G59" s="22">
        <v>7</v>
      </c>
    </row>
    <row r="60" spans="2:7">
      <c r="B60" s="25">
        <v>7</v>
      </c>
      <c r="C60" s="26" t="str">
        <f>INDEX('Datos Vida'!$C$7:$AP$7,,ROWS('Datos Vida'!$C$7:AP13))</f>
        <v>Cardif</v>
      </c>
      <c r="D60" s="25">
        <f t="shared" si="1"/>
        <v>1</v>
      </c>
      <c r="E60" s="25">
        <v>1</v>
      </c>
      <c r="F60" s="20"/>
      <c r="G60" s="22">
        <v>8</v>
      </c>
    </row>
    <row r="61" spans="2:7">
      <c r="B61" s="25">
        <v>8</v>
      </c>
      <c r="C61" s="26" t="str">
        <f>INDEX('Datos Vida'!$C$7:$AP$7,,ROWS('Datos Vida'!$C$7:AP14))</f>
        <v>Chilena Consolidada</v>
      </c>
      <c r="D61" s="25">
        <f t="shared" si="1"/>
        <v>1</v>
      </c>
      <c r="E61" s="25">
        <v>1</v>
      </c>
      <c r="F61" s="20"/>
      <c r="G61" s="22">
        <v>9</v>
      </c>
    </row>
    <row r="62" spans="2:7">
      <c r="B62" s="25">
        <v>9</v>
      </c>
      <c r="C62" s="26" t="str">
        <f>INDEX('Datos Vida'!$C$7:$AP$7,,ROWS('Datos Vida'!$C$7:AP15))</f>
        <v>CLC</v>
      </c>
      <c r="D62" s="25">
        <f t="shared" si="1"/>
        <v>1</v>
      </c>
      <c r="E62" s="25">
        <v>1</v>
      </c>
      <c r="F62" s="20"/>
      <c r="G62" s="22">
        <v>10</v>
      </c>
    </row>
    <row r="63" spans="2:7">
      <c r="B63" s="25">
        <v>10</v>
      </c>
      <c r="C63" s="26" t="str">
        <f>INDEX('Datos Vida'!$C$7:$AP$7,,ROWS('Datos Vida'!$C$7:AP16))</f>
        <v>CN Life</v>
      </c>
      <c r="D63" s="25">
        <f t="shared" si="1"/>
        <v>1</v>
      </c>
      <c r="E63" s="25">
        <v>1</v>
      </c>
      <c r="F63" s="20"/>
      <c r="G63" s="22">
        <v>11</v>
      </c>
    </row>
    <row r="64" spans="2:7">
      <c r="B64" s="25">
        <v>11</v>
      </c>
      <c r="C64" s="26" t="str">
        <f>INDEX('Datos Vida'!$C$7:$AP$7,,ROWS('Datos Vida'!$C$7:AP17))</f>
        <v>Consorcio Nacional</v>
      </c>
      <c r="D64" s="25">
        <f t="shared" si="1"/>
        <v>1</v>
      </c>
      <c r="E64" s="25">
        <v>1</v>
      </c>
      <c r="F64" s="20"/>
      <c r="G64" s="22">
        <v>12</v>
      </c>
    </row>
    <row r="65" spans="2:7">
      <c r="B65" s="25">
        <v>12</v>
      </c>
      <c r="C65" s="26" t="str">
        <f>INDEX('Datos Vida'!$C$7:$AP$7,,ROWS('Datos Vida'!$C$7:AP18))</f>
        <v>CorpSeguros</v>
      </c>
      <c r="D65" s="25">
        <f t="shared" si="1"/>
        <v>1</v>
      </c>
      <c r="E65" s="25">
        <v>1</v>
      </c>
      <c r="F65" s="20"/>
      <c r="G65" s="22">
        <v>13</v>
      </c>
    </row>
    <row r="66" spans="2:7">
      <c r="B66" s="25">
        <v>13</v>
      </c>
      <c r="C66" s="26" t="str">
        <f>INDEX('Datos Vida'!$C$7:$AP$7,,ROWS('Datos Vida'!$C$7:AP19))</f>
        <v>CorpVida</v>
      </c>
      <c r="D66" s="25">
        <f t="shared" si="1"/>
        <v>1</v>
      </c>
      <c r="E66" s="25">
        <v>1</v>
      </c>
      <c r="F66" s="20"/>
      <c r="G66" s="22">
        <v>14</v>
      </c>
    </row>
    <row r="67" spans="2:7">
      <c r="B67" s="25">
        <v>14</v>
      </c>
      <c r="C67" s="26" t="str">
        <f>INDEX('Datos Vida'!$C$7:$AP$7,,ROWS('Datos Vida'!$C$7:AP20))</f>
        <v>Cruz del Sur</v>
      </c>
      <c r="D67" s="25">
        <f t="shared" si="1"/>
        <v>1</v>
      </c>
      <c r="E67" s="25">
        <v>1</v>
      </c>
      <c r="F67" s="20"/>
      <c r="G67" s="22">
        <v>15</v>
      </c>
    </row>
    <row r="68" spans="2:7">
      <c r="B68" s="25">
        <v>15</v>
      </c>
      <c r="C68" s="26" t="str">
        <f>INDEX('Datos Vida'!$C$7:$AP$7,,ROWS('Datos Vida'!$C$7:AP21))</f>
        <v>EuroAmérica</v>
      </c>
      <c r="D68" s="25">
        <f t="shared" si="1"/>
        <v>1</v>
      </c>
      <c r="E68" s="25">
        <v>1</v>
      </c>
      <c r="F68" s="20"/>
      <c r="G68" s="22">
        <v>16</v>
      </c>
    </row>
    <row r="69" spans="2:7">
      <c r="B69" s="25">
        <v>16</v>
      </c>
      <c r="C69" s="26" t="str">
        <f>INDEX('Datos Vida'!$C$7:$AP$7,,ROWS('Datos Vida'!$C$7:AP22))</f>
        <v>Huelen</v>
      </c>
      <c r="D69" s="25">
        <f t="shared" si="1"/>
        <v>1</v>
      </c>
      <c r="E69" s="25">
        <v>1</v>
      </c>
      <c r="F69" s="20"/>
      <c r="G69" s="22">
        <v>17</v>
      </c>
    </row>
    <row r="70" spans="2:7">
      <c r="B70" s="25">
        <v>17</v>
      </c>
      <c r="C70" s="26" t="str">
        <f>INDEX('Datos Vida'!$C$7:$AP$7,,ROWS('Datos Vida'!$C$7:AP23))</f>
        <v>Itaú</v>
      </c>
      <c r="D70" s="25">
        <f t="shared" si="1"/>
        <v>1</v>
      </c>
      <c r="E70" s="25">
        <v>1</v>
      </c>
      <c r="F70" s="20"/>
      <c r="G70" s="22">
        <v>18</v>
      </c>
    </row>
    <row r="71" spans="2:7">
      <c r="B71" s="25">
        <v>18</v>
      </c>
      <c r="C71" s="26" t="str">
        <f>INDEX('Datos Vida'!$C$7:$AP$7,,ROWS('Datos Vida'!$C$7:AP24))</f>
        <v>M. de Carabineros</v>
      </c>
      <c r="D71" s="25">
        <f t="shared" si="1"/>
        <v>1</v>
      </c>
      <c r="E71" s="25">
        <v>1</v>
      </c>
      <c r="F71" s="20"/>
      <c r="G71" s="22">
        <v>19</v>
      </c>
    </row>
    <row r="72" spans="2:7">
      <c r="B72" s="25">
        <v>19</v>
      </c>
      <c r="C72" s="26" t="str">
        <f>INDEX('Datos Vida'!$C$7:$AP$7,,ROWS('Datos Vida'!$C$7:AP25))</f>
        <v>M. del Ej. y Av.</v>
      </c>
      <c r="D72" s="25">
        <f t="shared" si="1"/>
        <v>1</v>
      </c>
      <c r="E72" s="25">
        <v>1</v>
      </c>
      <c r="F72" s="20"/>
      <c r="G72" s="22">
        <v>20</v>
      </c>
    </row>
    <row r="73" spans="2:7">
      <c r="B73" s="25">
        <v>20</v>
      </c>
      <c r="C73" s="26" t="str">
        <f>INDEX('Datos Vida'!$C$7:$AP$7,,ROWS('Datos Vida'!$C$7:AP26))</f>
        <v>Magallanes Vida</v>
      </c>
      <c r="D73" s="25">
        <f t="shared" si="1"/>
        <v>1</v>
      </c>
      <c r="E73" s="25">
        <v>1</v>
      </c>
      <c r="F73" s="20"/>
      <c r="G73" s="22">
        <v>21</v>
      </c>
    </row>
    <row r="74" spans="2:7">
      <c r="B74" s="25">
        <v>21</v>
      </c>
      <c r="C74" s="26" t="str">
        <f>INDEX('Datos Vida'!$C$7:$AP$7,,ROWS('Datos Vida'!$C$7:AP27))</f>
        <v>Mapfre Vida</v>
      </c>
      <c r="D74" s="25">
        <f t="shared" si="1"/>
        <v>1</v>
      </c>
      <c r="E74" s="25">
        <v>1</v>
      </c>
      <c r="F74" s="20"/>
      <c r="G74" s="22">
        <v>22</v>
      </c>
    </row>
    <row r="75" spans="2:7">
      <c r="B75" s="25">
        <v>22</v>
      </c>
      <c r="C75" s="26" t="str">
        <f>INDEX('Datos Vida'!$C$7:$AP$7,,ROWS('Datos Vida'!$C$7:AP28))</f>
        <v>Metlife</v>
      </c>
      <c r="D75" s="25">
        <f t="shared" si="1"/>
        <v>1</v>
      </c>
      <c r="E75" s="25">
        <v>1</v>
      </c>
      <c r="F75" s="20"/>
      <c r="G75" s="22">
        <v>23</v>
      </c>
    </row>
    <row r="76" spans="2:7">
      <c r="B76" s="25">
        <v>23</v>
      </c>
      <c r="C76" s="26" t="str">
        <f>INDEX('Datos Vida'!$C$7:$AP$7,,ROWS('Datos Vida'!$C$7:AP29))</f>
        <v>Mutual de Seguros</v>
      </c>
      <c r="D76" s="25">
        <f t="shared" si="1"/>
        <v>1</v>
      </c>
      <c r="E76" s="25">
        <v>1</v>
      </c>
      <c r="F76" s="20"/>
      <c r="G76" s="22">
        <v>24</v>
      </c>
    </row>
    <row r="77" spans="2:7">
      <c r="B77" s="25">
        <v>24</v>
      </c>
      <c r="C77" s="26" t="str">
        <f>INDEX('Datos Vida'!$C$7:$AP$7,,ROWS('Datos Vida'!$C$7:AP30))</f>
        <v>Ohio National</v>
      </c>
      <c r="D77" s="25">
        <f t="shared" si="1"/>
        <v>1</v>
      </c>
      <c r="E77" s="25">
        <v>1</v>
      </c>
      <c r="F77" s="20"/>
      <c r="G77" s="22">
        <v>25</v>
      </c>
    </row>
    <row r="78" spans="2:7">
      <c r="B78" s="25">
        <v>25</v>
      </c>
      <c r="C78" s="26" t="str">
        <f>INDEX('Datos Vida'!$C$7:$AP$7,,ROWS('Datos Vida'!$C$7:AP31))</f>
        <v>Penta Vida</v>
      </c>
      <c r="D78" s="25">
        <f t="shared" si="1"/>
        <v>1</v>
      </c>
      <c r="E78" s="25">
        <v>1</v>
      </c>
      <c r="F78" s="20"/>
      <c r="G78" s="22">
        <v>26</v>
      </c>
    </row>
    <row r="79" spans="2:7">
      <c r="B79" s="25">
        <v>26</v>
      </c>
      <c r="C79" s="26" t="str">
        <f>INDEX('Datos Vida'!$C$7:$AP$7,,ROWS('Datos Vida'!$C$7:AP32))</f>
        <v>Principal</v>
      </c>
      <c r="D79" s="25">
        <f t="shared" si="1"/>
        <v>1</v>
      </c>
      <c r="E79" s="25">
        <v>1</v>
      </c>
      <c r="F79" s="20"/>
      <c r="G79" s="22">
        <v>27</v>
      </c>
    </row>
    <row r="80" spans="2:7">
      <c r="B80" s="25">
        <v>27</v>
      </c>
      <c r="C80" s="26" t="str">
        <f>INDEX('Datos Vida'!$C$7:$AP$7,,ROWS('Datos Vida'!$C$7:AP33))</f>
        <v>Renta Nacional</v>
      </c>
      <c r="D80" s="25">
        <f t="shared" si="1"/>
        <v>1</v>
      </c>
      <c r="E80" s="25">
        <v>1</v>
      </c>
      <c r="F80" s="20"/>
      <c r="G80" s="22">
        <v>28</v>
      </c>
    </row>
    <row r="81" spans="2:7">
      <c r="B81" s="25">
        <v>28</v>
      </c>
      <c r="C81" s="26" t="str">
        <f>INDEX('Datos Vida'!$C$7:$AP$7,,ROWS('Datos Vida'!$C$7:AP34))</f>
        <v>Rigel</v>
      </c>
      <c r="D81" s="25">
        <f t="shared" si="1"/>
        <v>1</v>
      </c>
      <c r="E81" s="25">
        <v>1</v>
      </c>
      <c r="F81" s="20"/>
      <c r="G81" s="22">
        <v>29</v>
      </c>
    </row>
    <row r="82" spans="2:7">
      <c r="B82" s="25">
        <v>29</v>
      </c>
      <c r="C82" s="26" t="str">
        <f>INDEX('Datos Vida'!$C$7:$AP$7,,ROWS('Datos Vida'!$C$7:AP35))</f>
        <v>Security Previsión</v>
      </c>
      <c r="D82" s="25">
        <f t="shared" si="1"/>
        <v>1</v>
      </c>
      <c r="E82" s="25">
        <v>1</v>
      </c>
      <c r="F82" s="20"/>
      <c r="G82" s="22">
        <v>30</v>
      </c>
    </row>
    <row r="83" spans="2:7">
      <c r="B83" s="25">
        <v>30</v>
      </c>
      <c r="C83" s="26" t="str">
        <f>INDEX('Datos Vida'!$C$7:$AP$7,,ROWS('Datos Vida'!$C$7:AP36))</f>
        <v>Sura</v>
      </c>
      <c r="D83" s="25">
        <f t="shared" si="1"/>
        <v>1</v>
      </c>
      <c r="E83" s="25">
        <v>1</v>
      </c>
      <c r="F83" s="20"/>
      <c r="G83" s="22">
        <v>31</v>
      </c>
    </row>
    <row r="84" spans="2:7">
      <c r="B84" s="25">
        <v>31</v>
      </c>
      <c r="C84" s="26" t="str">
        <f>INDEX('Datos Vida'!$C$7:$AP$7,,ROWS('Datos Vida'!$C$7:AP37))</f>
        <v>Zurich Santander</v>
      </c>
      <c r="D84" s="25">
        <f t="shared" si="1"/>
        <v>1</v>
      </c>
      <c r="E84" s="25">
        <v>1</v>
      </c>
      <c r="F84" s="20"/>
      <c r="G84" s="22">
        <v>32</v>
      </c>
    </row>
    <row r="85" spans="2:7" hidden="1">
      <c r="B85" s="25">
        <v>32</v>
      </c>
      <c r="C85" s="26">
        <f>INDEX('Datos Vida'!$C$7:$AP$7,,ROWS('Datos Vida'!$C$7:AP38))</f>
        <v>0</v>
      </c>
      <c r="D85" s="25">
        <f t="shared" si="1"/>
        <v>0</v>
      </c>
      <c r="E85" s="25"/>
      <c r="F85" s="20"/>
      <c r="G85" s="22">
        <v>33</v>
      </c>
    </row>
    <row r="86" spans="2:7" hidden="1">
      <c r="B86" s="25">
        <v>33</v>
      </c>
      <c r="C86" s="26">
        <f>INDEX('Datos Vida'!$C$7:$AP$7,,ROWS('Datos Vida'!$C$7:AP39))</f>
        <v>0</v>
      </c>
      <c r="D86" s="25">
        <f t="shared" si="1"/>
        <v>0</v>
      </c>
      <c r="E86" s="25"/>
      <c r="F86" s="20"/>
      <c r="G86" s="22">
        <v>34</v>
      </c>
    </row>
    <row r="87" spans="2:7" hidden="1">
      <c r="B87" s="25">
        <v>34</v>
      </c>
      <c r="C87" s="26">
        <f>INDEX('Datos Vida'!$C$7:$AP$7,,ROWS('Datos Vida'!$C$7:AP40))</f>
        <v>0</v>
      </c>
      <c r="D87" s="25">
        <f t="shared" si="1"/>
        <v>0</v>
      </c>
      <c r="E87" s="25"/>
      <c r="F87" s="20"/>
      <c r="G87" s="22">
        <v>35</v>
      </c>
    </row>
    <row r="88" spans="2:7" hidden="1">
      <c r="B88" s="25">
        <v>35</v>
      </c>
      <c r="C88" s="26">
        <f>INDEX('Datos Vida'!$C$7:$AP$7,,ROWS('Datos Vida'!$C$7:AP41))</f>
        <v>0</v>
      </c>
      <c r="D88" s="25">
        <f t="shared" si="1"/>
        <v>0</v>
      </c>
      <c r="E88" s="25"/>
      <c r="F88" s="20"/>
      <c r="G88" s="22">
        <v>36</v>
      </c>
    </row>
    <row r="89" spans="2:7" hidden="1">
      <c r="B89" s="25">
        <v>36</v>
      </c>
      <c r="C89" s="26">
        <f>INDEX('Datos Vida'!$C$7:$AP$7,,ROWS('Datos Vida'!$C$7:AP42))</f>
        <v>0</v>
      </c>
      <c r="D89" s="25">
        <f t="shared" si="1"/>
        <v>0</v>
      </c>
      <c r="E89" s="25"/>
      <c r="F89" s="20"/>
      <c r="G89" s="22">
        <v>37</v>
      </c>
    </row>
    <row r="90" spans="2:7" hidden="1">
      <c r="B90" s="25">
        <v>37</v>
      </c>
      <c r="C90" s="26">
        <f>INDEX('Datos Vida'!$C$7:$AP$7,,ROWS('Datos Vida'!$C$7:AP43))</f>
        <v>0</v>
      </c>
      <c r="D90" s="25">
        <f t="shared" si="1"/>
        <v>0</v>
      </c>
      <c r="E90" s="25"/>
      <c r="F90" s="20"/>
      <c r="G90" s="22">
        <v>38</v>
      </c>
    </row>
    <row r="91" spans="2:7" hidden="1">
      <c r="B91" s="25">
        <v>38</v>
      </c>
      <c r="C91" s="26">
        <f>INDEX('Datos Vida'!$C$7:$AP$7,,ROWS('Datos Vida'!$C$7:AP44))</f>
        <v>0</v>
      </c>
      <c r="D91" s="25">
        <f t="shared" si="1"/>
        <v>0</v>
      </c>
      <c r="E91" s="25"/>
      <c r="F91" s="20"/>
      <c r="G91" s="22">
        <v>39</v>
      </c>
    </row>
    <row r="92" spans="2:7" hidden="1">
      <c r="B92" s="25">
        <v>39</v>
      </c>
      <c r="C92" s="26">
        <f>INDEX('Datos Vida'!$C$7:$AP$7,,ROWS('Datos Vida'!$C$7:AP45))</f>
        <v>0</v>
      </c>
      <c r="D92" s="25">
        <f t="shared" si="1"/>
        <v>0</v>
      </c>
      <c r="E92" s="25"/>
      <c r="F92" s="20"/>
      <c r="G92" s="22">
        <v>40</v>
      </c>
    </row>
    <row r="93" spans="2:7" hidden="1">
      <c r="B93" s="25">
        <v>40</v>
      </c>
      <c r="C93" s="26">
        <f>INDEX('Datos Vida'!$C$7:$AP$7,,ROWS('Datos Vida'!$C$7:AP46))</f>
        <v>0</v>
      </c>
      <c r="D93" s="25">
        <f t="shared" si="1"/>
        <v>0</v>
      </c>
      <c r="E93" s="25"/>
      <c r="F93" s="20"/>
      <c r="G93" s="22">
        <v>41</v>
      </c>
    </row>
  </sheetData>
  <sheetProtection sheet="1" objects="1" scenarios="1"/>
  <dataValidations count="2">
    <dataValidation type="list" allowBlank="1" showInputMessage="1" showErrorMessage="1" sqref="D8 D53">
      <formula1>$E$8:$F$8</formula1>
    </dataValidation>
    <dataValidation type="whole" operator="equal" allowBlank="1" showInputMessage="1" showErrorMessage="1" sqref="F9:F48 F54:F93">
      <formula1>1</formula1>
    </dataValidation>
  </dataValidations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B2:I107"/>
  <sheetViews>
    <sheetView workbookViewId="0"/>
  </sheetViews>
  <sheetFormatPr baseColWidth="10" defaultRowHeight="11.25"/>
  <cols>
    <col min="1" max="1" width="2.85546875" style="39" customWidth="1"/>
    <col min="2" max="2" width="21.42578125" style="39" customWidth="1"/>
    <col min="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9">
      <c r="C2" s="96" t="s">
        <v>390</v>
      </c>
    </row>
    <row r="8" spans="2:9" ht="15.75">
      <c r="B8" s="38" t="s">
        <v>489</v>
      </c>
    </row>
    <row r="9" spans="2:9">
      <c r="B9" s="40" t="str">
        <f>Índice!H51</f>
        <v>Cifras en UF al 30.09.2012</v>
      </c>
    </row>
    <row r="11" spans="2:9" ht="22.5">
      <c r="B11" s="122" t="s">
        <v>464</v>
      </c>
      <c r="C11" s="121" t="s">
        <v>7</v>
      </c>
      <c r="D11" s="121" t="s">
        <v>484</v>
      </c>
      <c r="E11" s="121" t="s">
        <v>485</v>
      </c>
      <c r="F11" s="121" t="s">
        <v>486</v>
      </c>
      <c r="G11" s="121" t="s">
        <v>14</v>
      </c>
      <c r="H11" s="121" t="s">
        <v>487</v>
      </c>
      <c r="I11" s="121" t="s">
        <v>488</v>
      </c>
    </row>
    <row r="12" spans="2:9">
      <c r="B12" s="127" t="s">
        <v>0</v>
      </c>
      <c r="C12" s="118">
        <f>C58</f>
        <v>59672936.007843815</v>
      </c>
      <c r="D12" s="118">
        <f>D58</f>
        <v>490665.06426217465</v>
      </c>
      <c r="E12" s="118">
        <f t="shared" ref="E12:I12" si="0">E58</f>
        <v>1862128.8961779117</v>
      </c>
      <c r="F12" s="118">
        <f t="shared" si="0"/>
        <v>1143653.4822418613</v>
      </c>
      <c r="G12" s="118">
        <f t="shared" si="0"/>
        <v>29234883.991669271</v>
      </c>
      <c r="H12" s="118">
        <f t="shared" si="0"/>
        <v>23201023.812527534</v>
      </c>
      <c r="I12" s="118">
        <f t="shared" si="0"/>
        <v>40661918.458858714</v>
      </c>
    </row>
    <row r="13" spans="2:9">
      <c r="B13" s="127" t="s">
        <v>1</v>
      </c>
      <c r="C13" s="118">
        <f>C102</f>
        <v>118590758.37555136</v>
      </c>
      <c r="D13" s="118">
        <f t="shared" ref="D13:I13" si="1">D102</f>
        <v>-25259297.509411916</v>
      </c>
      <c r="E13" s="118">
        <f t="shared" si="1"/>
        <v>10697193.490342412</v>
      </c>
      <c r="F13" s="118">
        <f t="shared" si="1"/>
        <v>38050189.920344561</v>
      </c>
      <c r="G13" s="118">
        <f t="shared" si="1"/>
        <v>111745080.06489295</v>
      </c>
      <c r="H13" s="118">
        <f t="shared" si="1"/>
        <v>112377743.088524</v>
      </c>
      <c r="I13" s="118">
        <f t="shared" si="1"/>
        <v>989290150.17008948</v>
      </c>
    </row>
    <row r="14" spans="2:9">
      <c r="B14" s="126" t="s">
        <v>327</v>
      </c>
      <c r="C14" s="116">
        <f>SUM(C12:C13)</f>
        <v>178263694.38339517</v>
      </c>
      <c r="D14" s="116">
        <f t="shared" ref="D14:I14" si="2">SUM(D12:D13)</f>
        <v>-24768632.445149742</v>
      </c>
      <c r="E14" s="116">
        <f t="shared" si="2"/>
        <v>12559322.386520324</v>
      </c>
      <c r="F14" s="116">
        <f t="shared" si="2"/>
        <v>39193843.402586423</v>
      </c>
      <c r="G14" s="116">
        <f t="shared" si="2"/>
        <v>140979964.05656222</v>
      </c>
      <c r="H14" s="116">
        <f t="shared" si="2"/>
        <v>135578766.90105152</v>
      </c>
      <c r="I14" s="116">
        <f t="shared" si="2"/>
        <v>1029952068.6289482</v>
      </c>
    </row>
    <row r="15" spans="2:9">
      <c r="B15" s="54"/>
    </row>
    <row r="16" spans="2:9">
      <c r="B16" s="54"/>
    </row>
    <row r="17" spans="2:9" ht="22.5">
      <c r="B17" s="122" t="s">
        <v>0</v>
      </c>
      <c r="C17" s="121" t="s">
        <v>7</v>
      </c>
      <c r="D17" s="121" t="s">
        <v>484</v>
      </c>
      <c r="E17" s="121" t="s">
        <v>485</v>
      </c>
      <c r="F17" s="121" t="s">
        <v>486</v>
      </c>
      <c r="G17" s="121" t="s">
        <v>14</v>
      </c>
      <c r="H17" s="121" t="s">
        <v>487</v>
      </c>
      <c r="I17" s="121" t="s">
        <v>488</v>
      </c>
    </row>
    <row r="18" spans="2:9">
      <c r="B18" s="124" t="str">
        <f>INDEX('Datos Generales'!$C$7:$AP$7,,ROWS('Datos Generales'!$C$7:AP7))</f>
        <v>Ace Seguros</v>
      </c>
      <c r="C18" s="118">
        <f>INDEX('Datos Generales'!$C$119:$AP$119,,ROWS('Datos Generales'!$C$119:AP119))*Índice!$G$51</f>
        <v>2904672.1599925635</v>
      </c>
      <c r="D18" s="118">
        <f>(INDEX('Datos Generales'!$C$117:$AP$117,,ROWS('Datos Generales'!$C$117:AP117))-INDEX('Datos Generales'!$C$145:$AP$145,,ROWS('Datos Generales'!$C$145:AP145)))*Índice!$G$51</f>
        <v>-101504.79946704558</v>
      </c>
      <c r="E18" s="118">
        <f>INDEX('Datos Generales'!$C$171:$AP$171,,ROWS('Datos Generales'!$C$171:AP171))*Índice!$G$51</f>
        <v>-109288.41288917515</v>
      </c>
      <c r="F18" s="118">
        <f>INDEX('Datos Generales'!$C$148:$AP$148,,ROWS('Datos Generales'!$C$148:AP148))*Índice!$G$51</f>
        <v>7603.0994575285349</v>
      </c>
      <c r="G18" s="118">
        <f>INDEX('Datos Generales'!$C$130:$AP$130,,ROWS('Datos Generales'!$C$130:AP130))*Índice!$G$51</f>
        <v>1679872.2060284938</v>
      </c>
      <c r="H18" s="118">
        <f>INDEX('Datos Generales'!$C$102:$AP$102,,ROWS('Datos Generales'!$C$102:AP102))*Índice!$G$51</f>
        <v>957803.15655978816</v>
      </c>
      <c r="I18" s="118">
        <f>(INDEX('Datos Generales'!$C$9:$AP$9,,ROWS('Datos Generales'!$C$9:AP9))+INDEX('Datos Generales'!$C$20:$AP$20,,ROWS('Datos Generales'!$C$20:AP20)))*Índice!$G$51</f>
        <v>718576.11753327097</v>
      </c>
    </row>
    <row r="19" spans="2:9">
      <c r="B19" s="124" t="str">
        <f>INDEX('Datos Generales'!$C$7:$AP$7,,ROWS('Datos Generales'!$C$7:AP8))</f>
        <v>Assurant Chile</v>
      </c>
      <c r="C19" s="118">
        <f>INDEX('Datos Generales'!$C$119:$AP$119,,ROWS('Datos Generales'!$C$119:AP120))*Índice!$G$51</f>
        <v>46432.326076034537</v>
      </c>
      <c r="D19" s="118">
        <f>(INDEX('Datos Generales'!$C$117:$AP$117,,ROWS('Datos Generales'!$C$117:AP118))-INDEX('Datos Generales'!$C$145:$AP$145,,ROWS('Datos Generales'!$C$145:AP146)))*Índice!$G$51</f>
        <v>13221.209284207685</v>
      </c>
      <c r="E19" s="118">
        <f>INDEX('Datos Generales'!$C$171:$AP$171,,ROWS('Datos Generales'!$C$171:AP172))*Índice!$G$51</f>
        <v>16059.501439729451</v>
      </c>
      <c r="F19" s="118">
        <f>INDEX('Datos Generales'!$C$148:$AP$148,,ROWS('Datos Generales'!$C$148:AP149))*Índice!$G$51</f>
        <v>0</v>
      </c>
      <c r="G19" s="118">
        <f>INDEX('Datos Generales'!$C$130:$AP$130,,ROWS('Datos Generales'!$C$130:AP131))*Índice!$G$51</f>
        <v>1037.0478574479716</v>
      </c>
      <c r="H19" s="118">
        <f>INDEX('Datos Generales'!$C$102:$AP$102,,ROWS('Datos Generales'!$C$102:AP103))*Índice!$G$51</f>
        <v>118970.4772465202</v>
      </c>
      <c r="I19" s="118">
        <f>(INDEX('Datos Generales'!$C$9:$AP$9,,ROWS('Datos Generales'!$C$9:AP10))+INDEX('Datos Generales'!$C$20:$AP$20,,ROWS('Datos Generales'!$C$20:AP21)))*Índice!$G$51</f>
        <v>104960.99118898857</v>
      </c>
    </row>
    <row r="20" spans="2:9">
      <c r="B20" s="124" t="str">
        <f>INDEX('Datos Generales'!$C$7:$AP$7,,ROWS('Datos Generales'!$C$7:AP9))</f>
        <v>BCI Seguros</v>
      </c>
      <c r="C20" s="118">
        <f>INDEX('Datos Generales'!$C$119:$AP$119,,ROWS('Datos Generales'!$C$119:AP121))*Índice!$G$51</f>
        <v>6356428.6741873445</v>
      </c>
      <c r="D20" s="118">
        <f>(INDEX('Datos Generales'!$C$117:$AP$117,,ROWS('Datos Generales'!$C$117:AP119))-INDEX('Datos Generales'!$C$145:$AP$145,,ROWS('Datos Generales'!$C$145:AP147)))*Índice!$G$51</f>
        <v>205606.55657882217</v>
      </c>
      <c r="E20" s="118">
        <f>INDEX('Datos Generales'!$C$171:$AP$171,,ROWS('Datos Generales'!$C$171:AP173))*Índice!$G$51</f>
        <v>372059.06763961836</v>
      </c>
      <c r="F20" s="118">
        <f>INDEX('Datos Generales'!$C$148:$AP$148,,ROWS('Datos Generales'!$C$148:AP150))*Índice!$G$51</f>
        <v>115701.21796020992</v>
      </c>
      <c r="G20" s="118">
        <f>INDEX('Datos Generales'!$C$130:$AP$130,,ROWS('Datos Generales'!$C$130:AP132))*Índice!$G$51</f>
        <v>2974567.1847922076</v>
      </c>
      <c r="H20" s="118">
        <f>INDEX('Datos Generales'!$C$102:$AP$102,,ROWS('Datos Generales'!$C$102:AP104))*Índice!$G$51</f>
        <v>1889617.4812591714</v>
      </c>
      <c r="I20" s="118">
        <f>(INDEX('Datos Generales'!$C$9:$AP$9,,ROWS('Datos Generales'!$C$9:AP11))+INDEX('Datos Generales'!$C$20:$AP$20,,ROWS('Datos Generales'!$C$20:AP22)))*Índice!$G$51</f>
        <v>4136427.87741163</v>
      </c>
    </row>
    <row r="21" spans="2:9">
      <c r="B21" s="124" t="str">
        <f>INDEX('Datos Generales'!$C$7:$AP$7,,ROWS('Datos Generales'!$C$7:AP10))</f>
        <v>Cardif</v>
      </c>
      <c r="C21" s="118">
        <f>INDEX('Datos Generales'!$C$119:$AP$119,,ROWS('Datos Generales'!$C$119:AP122))*Índice!$G$51</f>
        <v>3787750.8128218921</v>
      </c>
      <c r="D21" s="118">
        <f>(INDEX('Datos Generales'!$C$117:$AP$117,,ROWS('Datos Generales'!$C$117:AP120))-INDEX('Datos Generales'!$C$145:$AP$145,,ROWS('Datos Generales'!$C$145:AP148)))*Índice!$G$51</f>
        <v>-121552.65027521962</v>
      </c>
      <c r="E21" s="118">
        <f>INDEX('Datos Generales'!$C$171:$AP$171,,ROWS('Datos Generales'!$C$171:AP174))*Índice!$G$51</f>
        <v>157049.45099940023</v>
      </c>
      <c r="F21" s="118">
        <f>INDEX('Datos Generales'!$C$148:$AP$148,,ROWS('Datos Generales'!$C$148:AP151))*Índice!$G$51</f>
        <v>306411.30005024117</v>
      </c>
      <c r="G21" s="118">
        <f>INDEX('Datos Generales'!$C$130:$AP$130,,ROWS('Datos Generales'!$C$130:AP133))*Índice!$G$51</f>
        <v>843619.84060059185</v>
      </c>
      <c r="H21" s="118">
        <f>INDEX('Datos Generales'!$C$102:$AP$102,,ROWS('Datos Generales'!$C$102:AP105))*Índice!$G$51</f>
        <v>2885351.5440849364</v>
      </c>
      <c r="I21" s="118">
        <f>(INDEX('Datos Generales'!$C$9:$AP$9,,ROWS('Datos Generales'!$C$9:AP12))+INDEX('Datos Generales'!$C$20:$AP$20,,ROWS('Datos Generales'!$C$20:AP23)))*Índice!$G$51</f>
        <v>8328772.2350222776</v>
      </c>
    </row>
    <row r="22" spans="2:9">
      <c r="B22" s="124" t="str">
        <f>INDEX('Datos Generales'!$C$7:$AP$7,,ROWS('Datos Generales'!$C$7:AP11))</f>
        <v>Cesce Chile</v>
      </c>
      <c r="C22" s="118">
        <f>INDEX('Datos Generales'!$C$119:$AP$119,,ROWS('Datos Generales'!$C$119:AP123))*Índice!$G$51</f>
        <v>124218.9716724101</v>
      </c>
      <c r="D22" s="118">
        <f>(INDEX('Datos Generales'!$C$117:$AP$117,,ROWS('Datos Generales'!$C$117:AP121))-INDEX('Datos Generales'!$C$145:$AP$145,,ROWS('Datos Generales'!$C$145:AP149)))*Índice!$G$51</f>
        <v>-530.12144189845094</v>
      </c>
      <c r="E22" s="118">
        <f>INDEX('Datos Generales'!$C$171:$AP$171,,ROWS('Datos Generales'!$C$171:AP175))*Índice!$G$51</f>
        <v>2530.9137910809814</v>
      </c>
      <c r="F22" s="118">
        <f>INDEX('Datos Generales'!$C$148:$AP$148,,ROWS('Datos Generales'!$C$148:AP152))*Índice!$G$51</f>
        <v>2220.4368544180106</v>
      </c>
      <c r="G22" s="118">
        <f>INDEX('Datos Generales'!$C$130:$AP$130,,ROWS('Datos Generales'!$C$130:AP134))*Índice!$G$51</f>
        <v>31328.911228119101</v>
      </c>
      <c r="H22" s="118">
        <f>INDEX('Datos Generales'!$C$102:$AP$102,,ROWS('Datos Generales'!$C$102:AP106))*Índice!$G$51</f>
        <v>105788.84115612158</v>
      </c>
      <c r="I22" s="118">
        <f>(INDEX('Datos Generales'!$C$9:$AP$9,,ROWS('Datos Generales'!$C$9:AP13))+INDEX('Datos Generales'!$C$20:$AP$20,,ROWS('Datos Generales'!$C$20:AP24)))*Índice!$G$51</f>
        <v>120224.02677166401</v>
      </c>
    </row>
    <row r="23" spans="2:9">
      <c r="B23" s="124" t="str">
        <f>INDEX('Datos Generales'!$C$7:$AP$7,,ROWS('Datos Generales'!$C$7:AP12))</f>
        <v>Chartis</v>
      </c>
      <c r="C23" s="118">
        <f>INDEX('Datos Generales'!$C$119:$AP$119,,ROWS('Datos Generales'!$C$119:AP124))*Índice!$G$51</f>
        <v>3138524.769765018</v>
      </c>
      <c r="D23" s="118">
        <f>(INDEX('Datos Generales'!$C$117:$AP$117,,ROWS('Datos Generales'!$C$117:AP122))-INDEX('Datos Generales'!$C$145:$AP$145,,ROWS('Datos Generales'!$C$145:AP150)))*Índice!$G$51</f>
        <v>76837.552924720192</v>
      </c>
      <c r="E23" s="118">
        <f>INDEX('Datos Generales'!$C$171:$AP$171,,ROWS('Datos Generales'!$C$171:AP176))*Índice!$G$51</f>
        <v>52162.205829299659</v>
      </c>
      <c r="F23" s="118">
        <f>INDEX('Datos Generales'!$C$148:$AP$148,,ROWS('Datos Generales'!$C$148:AP153))*Índice!$G$51</f>
        <v>59806.162174843579</v>
      </c>
      <c r="G23" s="118">
        <f>INDEX('Datos Generales'!$C$130:$AP$130,,ROWS('Datos Generales'!$C$130:AP135))*Índice!$G$51</f>
        <v>300399.53875539207</v>
      </c>
      <c r="H23" s="118">
        <f>INDEX('Datos Generales'!$C$102:$AP$102,,ROWS('Datos Generales'!$C$102:AP107))*Índice!$G$51</f>
        <v>1935029.4032371228</v>
      </c>
      <c r="I23" s="118">
        <f>(INDEX('Datos Generales'!$C$9:$AP$9,,ROWS('Datos Generales'!$C$9:AP14))+INDEX('Datos Generales'!$C$20:$AP$20,,ROWS('Datos Generales'!$C$20:AP25)))*Índice!$G$51</f>
        <v>2163080.6447686143</v>
      </c>
    </row>
    <row r="24" spans="2:9">
      <c r="B24" s="124" t="str">
        <f>INDEX('Datos Generales'!$C$7:$AP$7,,ROWS('Datos Generales'!$C$7:AP13))</f>
        <v>Chilena Consolidada</v>
      </c>
      <c r="C24" s="118">
        <f>INDEX('Datos Generales'!$C$119:$AP$119,,ROWS('Datos Generales'!$C$119:AP125))*Índice!$G$51</f>
        <v>3928843.9448365616</v>
      </c>
      <c r="D24" s="118">
        <f>(INDEX('Datos Generales'!$C$117:$AP$117,,ROWS('Datos Generales'!$C$117:AP123))-INDEX('Datos Generales'!$C$145:$AP$145,,ROWS('Datos Generales'!$C$145:AP151)))*Índice!$G$51</f>
        <v>14273.041757687226</v>
      </c>
      <c r="E24" s="118">
        <f>INDEX('Datos Generales'!$C$171:$AP$171,,ROWS('Datos Generales'!$C$171:AP177))*Índice!$G$51</f>
        <v>35254.536641723163</v>
      </c>
      <c r="F24" s="118">
        <f>INDEX('Datos Generales'!$C$148:$AP$148,,ROWS('Datos Generales'!$C$148:AP154))*Índice!$G$51</f>
        <v>40165.2424300774</v>
      </c>
      <c r="G24" s="118">
        <f>INDEX('Datos Generales'!$C$130:$AP$130,,ROWS('Datos Generales'!$C$130:AP136))*Índice!$G$51</f>
        <v>2614068.8901135628</v>
      </c>
      <c r="H24" s="118">
        <f>INDEX('Datos Generales'!$C$102:$AP$102,,ROWS('Datos Generales'!$C$102:AP108))*Índice!$G$51</f>
        <v>1289991.7887836113</v>
      </c>
      <c r="I24" s="118">
        <f>(INDEX('Datos Generales'!$C$9:$AP$9,,ROWS('Datos Generales'!$C$9:AP15))+INDEX('Datos Generales'!$C$20:$AP$20,,ROWS('Datos Generales'!$C$20:AP26)))*Índice!$G$51</f>
        <v>2236319.9143023454</v>
      </c>
    </row>
    <row r="25" spans="2:9">
      <c r="B25" s="124" t="str">
        <f>INDEX('Datos Generales'!$C$7:$AP$7,,ROWS('Datos Generales'!$C$7:AP14))</f>
        <v>Chubb de Chile</v>
      </c>
      <c r="C25" s="118">
        <f>INDEX('Datos Generales'!$C$119:$AP$119,,ROWS('Datos Generales'!$C$119:AP126))*Índice!$G$51</f>
        <v>681691.42204545613</v>
      </c>
      <c r="D25" s="118">
        <f>(INDEX('Datos Generales'!$C$117:$AP$117,,ROWS('Datos Generales'!$C$117:AP124))-INDEX('Datos Generales'!$C$145:$AP$145,,ROWS('Datos Generales'!$C$145:AP152)))*Índice!$G$51</f>
        <v>24857.498876767571</v>
      </c>
      <c r="E25" s="118">
        <f>INDEX('Datos Generales'!$C$171:$AP$171,,ROWS('Datos Generales'!$C$171:AP178))*Índice!$G$51</f>
        <v>27896.932634826626</v>
      </c>
      <c r="F25" s="118">
        <f>INDEX('Datos Generales'!$C$148:$AP$148,,ROWS('Datos Generales'!$C$148:AP155))*Índice!$G$51</f>
        <v>5362.6546796186985</v>
      </c>
      <c r="G25" s="118">
        <f>INDEX('Datos Generales'!$C$130:$AP$130,,ROWS('Datos Generales'!$C$130:AP137))*Índice!$G$51</f>
        <v>617302.86994185753</v>
      </c>
      <c r="H25" s="118">
        <f>INDEX('Datos Generales'!$C$102:$AP$102,,ROWS('Datos Generales'!$C$102:AP109))*Índice!$G$51</f>
        <v>347998.38874244451</v>
      </c>
      <c r="I25" s="118">
        <f>(INDEX('Datos Generales'!$C$9:$AP$9,,ROWS('Datos Generales'!$C$9:AP16))+INDEX('Datos Generales'!$C$20:$AP$20,,ROWS('Datos Generales'!$C$20:AP27)))*Índice!$G$51</f>
        <v>323683.00720860698</v>
      </c>
    </row>
    <row r="26" spans="2:9">
      <c r="B26" s="124" t="str">
        <f>INDEX('Datos Generales'!$C$7:$AP$7,,ROWS('Datos Generales'!$C$7:AP15))</f>
        <v>Coface Chile</v>
      </c>
      <c r="C26" s="118">
        <f>INDEX('Datos Generales'!$C$119:$AP$119,,ROWS('Datos Generales'!$C$119:AP127))*Índice!$G$51</f>
        <v>301689.07598363073</v>
      </c>
      <c r="D26" s="118">
        <f>(INDEX('Datos Generales'!$C$117:$AP$117,,ROWS('Datos Generales'!$C$117:AP125))-INDEX('Datos Generales'!$C$145:$AP$145,,ROWS('Datos Generales'!$C$145:AP153)))*Índice!$G$51</f>
        <v>12390.393540804876</v>
      </c>
      <c r="E26" s="118">
        <f>INDEX('Datos Generales'!$C$171:$AP$171,,ROWS('Datos Generales'!$C$171:AP179))*Índice!$G$51</f>
        <v>40174.36108547412</v>
      </c>
      <c r="F26" s="118">
        <f>INDEX('Datos Generales'!$C$148:$AP$148,,ROWS('Datos Generales'!$C$148:AP156))*Índice!$G$51</f>
        <v>7803.2229577642483</v>
      </c>
      <c r="G26" s="118">
        <f>INDEX('Datos Generales'!$C$130:$AP$130,,ROWS('Datos Generales'!$C$130:AP138))*Índice!$G$51</f>
        <v>136915.45988344942</v>
      </c>
      <c r="H26" s="118">
        <f>INDEX('Datos Generales'!$C$102:$AP$102,,ROWS('Datos Generales'!$C$102:AP110))*Índice!$G$51</f>
        <v>226572.20447920749</v>
      </c>
      <c r="I26" s="118">
        <f>(INDEX('Datos Generales'!$C$9:$AP$9,,ROWS('Datos Generales'!$C$9:AP17))+INDEX('Datos Generales'!$C$20:$AP$20,,ROWS('Datos Generales'!$C$20:AP28)))*Índice!$G$51</f>
        <v>425467.82907390321</v>
      </c>
    </row>
    <row r="27" spans="2:9">
      <c r="B27" s="124" t="str">
        <f>INDEX('Datos Generales'!$C$7:$AP$7,,ROWS('Datos Generales'!$C$7:AP16))</f>
        <v>Consorio Nacional</v>
      </c>
      <c r="C27" s="118">
        <f>INDEX('Datos Generales'!$C$119:$AP$119,,ROWS('Datos Generales'!$C$119:AP128))*Índice!$G$51</f>
        <v>1445636.7012600123</v>
      </c>
      <c r="D27" s="118">
        <f>(INDEX('Datos Generales'!$C$117:$AP$117,,ROWS('Datos Generales'!$C$117:AP126))-INDEX('Datos Generales'!$C$145:$AP$145,,ROWS('Datos Generales'!$C$145:AP154)))*Índice!$G$51</f>
        <v>-13846.102770787547</v>
      </c>
      <c r="E27" s="118">
        <f>INDEX('Datos Generales'!$C$171:$AP$171,,ROWS('Datos Generales'!$C$171:AP180))*Índice!$G$51</f>
        <v>37257.099603604089</v>
      </c>
      <c r="F27" s="118">
        <f>INDEX('Datos Generales'!$C$148:$AP$148,,ROWS('Datos Generales'!$C$148:AP157))*Índice!$G$51</f>
        <v>32615.704006675212</v>
      </c>
      <c r="G27" s="118">
        <f>INDEX('Datos Generales'!$C$130:$AP$130,,ROWS('Datos Generales'!$C$130:AP139))*Índice!$G$51</f>
        <v>493000.28108476591</v>
      </c>
      <c r="H27" s="118">
        <f>INDEX('Datos Generales'!$C$102:$AP$102,,ROWS('Datos Generales'!$C$102:AP111))*Índice!$G$51</f>
        <v>827842.08790649404</v>
      </c>
      <c r="I27" s="118">
        <f>(INDEX('Datos Generales'!$C$9:$AP$9,,ROWS('Datos Generales'!$C$9:AP18))+INDEX('Datos Generales'!$C$20:$AP$20,,ROWS('Datos Generales'!$C$20:AP29)))*Índice!$G$51</f>
        <v>1281151.1638458595</v>
      </c>
    </row>
    <row r="28" spans="2:9">
      <c r="B28" s="124" t="str">
        <f>INDEX('Datos Generales'!$C$7:$AP$7,,ROWS('Datos Generales'!$C$7:AP17))</f>
        <v>Continental Crédito</v>
      </c>
      <c r="C28" s="118">
        <f>INDEX('Datos Generales'!$C$119:$AP$119,,ROWS('Datos Generales'!$C$119:AP129))*Índice!$G$51</f>
        <v>742496.78523131949</v>
      </c>
      <c r="D28" s="118">
        <f>(INDEX('Datos Generales'!$C$117:$AP$117,,ROWS('Datos Generales'!$C$117:AP127))-INDEX('Datos Generales'!$C$145:$AP$145,,ROWS('Datos Generales'!$C$145:AP155)))*Índice!$G$51</f>
        <v>-24150.404695664878</v>
      </c>
      <c r="E28" s="118">
        <f>INDEX('Datos Generales'!$C$171:$AP$171,,ROWS('Datos Generales'!$C$171:AP181))*Índice!$G$51</f>
        <v>129137.06976878013</v>
      </c>
      <c r="F28" s="118">
        <f>INDEX('Datos Generales'!$C$148:$AP$148,,ROWS('Datos Generales'!$C$148:AP158))*Índice!$G$51</f>
        <v>55073.093105455482</v>
      </c>
      <c r="G28" s="118">
        <f>INDEX('Datos Generales'!$C$130:$AP$130,,ROWS('Datos Generales'!$C$130:AP140))*Índice!$G$51</f>
        <v>504428.87780780444</v>
      </c>
      <c r="H28" s="118">
        <f>INDEX('Datos Generales'!$C$102:$AP$102,,ROWS('Datos Generales'!$C$102:AP112))*Índice!$G$51</f>
        <v>938805.27908176032</v>
      </c>
      <c r="I28" s="118">
        <f>(INDEX('Datos Generales'!$C$9:$AP$9,,ROWS('Datos Generales'!$C$9:AP19))+INDEX('Datos Generales'!$C$20:$AP$20,,ROWS('Datos Generales'!$C$20:AP30)))*Índice!$G$51</f>
        <v>1199017.5755442975</v>
      </c>
    </row>
    <row r="29" spans="2:9">
      <c r="B29" s="124" t="str">
        <f>INDEX('Datos Generales'!$C$7:$AP$7,,ROWS('Datos Generales'!$C$7:AP18))</f>
        <v>Euler Hermes</v>
      </c>
      <c r="C29" s="118">
        <f>INDEX('Datos Generales'!$C$119:$AP$119,,ROWS('Datos Generales'!$C$119:AP130))*Índice!$G$51</f>
        <v>42149.346754577593</v>
      </c>
      <c r="D29" s="118">
        <f>(INDEX('Datos Generales'!$C$117:$AP$117,,ROWS('Datos Generales'!$C$117:AP128))-INDEX('Datos Generales'!$C$145:$AP$145,,ROWS('Datos Generales'!$C$145:AP156)))*Índice!$G$51</f>
        <v>-11670.550948273763</v>
      </c>
      <c r="E29" s="118">
        <f>INDEX('Datos Generales'!$C$171:$AP$171,,ROWS('Datos Generales'!$C$171:AP182))*Índice!$G$51</f>
        <v>-6327.1516817500742</v>
      </c>
      <c r="F29" s="118">
        <f>INDEX('Datos Generales'!$C$148:$AP$148,,ROWS('Datos Generales'!$C$148:AP159))*Índice!$G$51</f>
        <v>3602.1787389253714</v>
      </c>
      <c r="G29" s="118">
        <f>INDEX('Datos Generales'!$C$130:$AP$130,,ROWS('Datos Generales'!$C$130:AP141))*Índice!$G$51</f>
        <v>1955.5531947386246</v>
      </c>
      <c r="H29" s="118">
        <f>INDEX('Datos Generales'!$C$102:$AP$102,,ROWS('Datos Generales'!$C$102:AP113))*Índice!$G$51</f>
        <v>94387.998787130302</v>
      </c>
      <c r="I29" s="118">
        <f>(INDEX('Datos Generales'!$C$9:$AP$9,,ROWS('Datos Generales'!$C$9:AP20))+INDEX('Datos Generales'!$C$20:$AP$20,,ROWS('Datos Generales'!$C$20:AP31)))*Índice!$G$51</f>
        <v>125137.47700970076</v>
      </c>
    </row>
    <row r="30" spans="2:9">
      <c r="B30" s="124" t="str">
        <f>INDEX('Datos Generales'!$C$7:$AP$7,,ROWS('Datos Generales'!$C$7:AP19))</f>
        <v>FAF International</v>
      </c>
      <c r="C30" s="118">
        <f>INDEX('Datos Generales'!$C$119:$AP$119,,ROWS('Datos Generales'!$C$119:AP131))*Índice!$G$51</f>
        <v>7259.8661859453196</v>
      </c>
      <c r="D30" s="118">
        <f>(INDEX('Datos Generales'!$C$117:$AP$117,,ROWS('Datos Generales'!$C$117:AP129))-INDEX('Datos Generales'!$C$145:$AP$145,,ROWS('Datos Generales'!$C$145:AP157)))*Índice!$G$51</f>
        <v>-43618.069987893439</v>
      </c>
      <c r="E30" s="118">
        <f>INDEX('Datos Generales'!$C$171:$AP$171,,ROWS('Datos Generales'!$C$171:AP183))*Índice!$G$51</f>
        <v>-23607.269250433248</v>
      </c>
      <c r="F30" s="118">
        <f>INDEX('Datos Generales'!$C$148:$AP$148,,ROWS('Datos Generales'!$C$148:AP160))*Índice!$G$51</f>
        <v>4249.3819455049679</v>
      </c>
      <c r="G30" s="118">
        <f>INDEX('Datos Generales'!$C$130:$AP$130,,ROWS('Datos Generales'!$C$130:AP142))*Índice!$G$51</f>
        <v>1660.8789764087992</v>
      </c>
      <c r="H30" s="118">
        <f>INDEX('Datos Generales'!$C$102:$AP$102,,ROWS('Datos Generales'!$C$102:AP114))*Índice!$G$51</f>
        <v>139749.59109912999</v>
      </c>
      <c r="I30" s="118">
        <f>(INDEX('Datos Generales'!$C$9:$AP$9,,ROWS('Datos Generales'!$C$9:AP21))+INDEX('Datos Generales'!$C$20:$AP$20,,ROWS('Datos Generales'!$C$20:AP32)))*Índice!$G$51</f>
        <v>138498.07777858933</v>
      </c>
    </row>
    <row r="31" spans="2:9">
      <c r="B31" s="124" t="str">
        <f>INDEX('Datos Generales'!$C$7:$AP$7,,ROWS('Datos Generales'!$C$7:AP20))</f>
        <v>HDI Seguros</v>
      </c>
      <c r="C31" s="118">
        <f>INDEX('Datos Generales'!$C$119:$AP$119,,ROWS('Datos Generales'!$C$119:AP132))*Índice!$G$51</f>
        <v>1051066.5949568525</v>
      </c>
      <c r="D31" s="118">
        <f>(INDEX('Datos Generales'!$C$117:$AP$117,,ROWS('Datos Generales'!$C$117:AP130))-INDEX('Datos Generales'!$C$145:$AP$145,,ROWS('Datos Generales'!$C$145:AP158)))*Índice!$G$51</f>
        <v>-3422.1074274989433</v>
      </c>
      <c r="E31" s="118">
        <f>INDEX('Datos Generales'!$C$171:$AP$171,,ROWS('Datos Generales'!$C$171:AP184))*Índice!$G$51</f>
        <v>32002.939217079333</v>
      </c>
      <c r="F31" s="118">
        <f>INDEX('Datos Generales'!$C$148:$AP$148,,ROWS('Datos Generales'!$C$148:AP161))*Índice!$G$51</f>
        <v>23628.428072179027</v>
      </c>
      <c r="G31" s="118">
        <f>INDEX('Datos Generales'!$C$130:$AP$130,,ROWS('Datos Generales'!$C$130:AP143))*Índice!$G$51</f>
        <v>416700.41897122981</v>
      </c>
      <c r="H31" s="118">
        <f>INDEX('Datos Generales'!$C$102:$AP$102,,ROWS('Datos Generales'!$C$102:AP115))*Índice!$G$51</f>
        <v>338975.25790080585</v>
      </c>
      <c r="I31" s="118">
        <f>(INDEX('Datos Generales'!$C$9:$AP$9,,ROWS('Datos Generales'!$C$9:AP22))+INDEX('Datos Generales'!$C$20:$AP$20,,ROWS('Datos Generales'!$C$20:AP33)))*Índice!$G$51</f>
        <v>761667.07612085319</v>
      </c>
    </row>
    <row r="32" spans="2:9">
      <c r="B32" s="124" t="str">
        <f>INDEX('Datos Generales'!$C$7:$AP$7,,ROWS('Datos Generales'!$C$7:AP21))</f>
        <v>Huelen</v>
      </c>
      <c r="C32" s="118">
        <f>INDEX('Datos Generales'!$C$119:$AP$119,,ROWS('Datos Generales'!$C$119:AP133))*Índice!$G$51</f>
        <v>5122.4710670818758</v>
      </c>
      <c r="D32" s="118">
        <f>(INDEX('Datos Generales'!$C$117:$AP$117,,ROWS('Datos Generales'!$C$117:AP131))-INDEX('Datos Generales'!$C$145:$AP$145,,ROWS('Datos Generales'!$C$145:AP159)))*Índice!$G$51</f>
        <v>-1759.5021037092124</v>
      </c>
      <c r="E32" s="118">
        <f>INDEX('Datos Generales'!$C$171:$AP$171,,ROWS('Datos Generales'!$C$171:AP185))*Índice!$G$51</f>
        <v>3444.8155353558159</v>
      </c>
      <c r="F32" s="118">
        <f>INDEX('Datos Generales'!$C$148:$AP$148,,ROWS('Datos Generales'!$C$148:AP162))*Índice!$G$51</f>
        <v>5734.7932035031581</v>
      </c>
      <c r="G32" s="118">
        <f>INDEX('Datos Generales'!$C$130:$AP$130,,ROWS('Datos Generales'!$C$130:AP144))*Índice!$G$51</f>
        <v>1004.5571144324855</v>
      </c>
      <c r="H32" s="118">
        <f>INDEX('Datos Generales'!$C$102:$AP$102,,ROWS('Datos Generales'!$C$102:AP116))*Índice!$G$51</f>
        <v>130542.62639408086</v>
      </c>
      <c r="I32" s="118">
        <f>(INDEX('Datos Generales'!$C$9:$AP$9,,ROWS('Datos Generales'!$C$9:AP23))+INDEX('Datos Generales'!$C$20:$AP$20,,ROWS('Datos Generales'!$C$20:AP34)))*Índice!$G$51</f>
        <v>143296.30539527824</v>
      </c>
    </row>
    <row r="33" spans="2:9">
      <c r="B33" s="124" t="str">
        <f>INDEX('Datos Generales'!$C$7:$AP$7,,ROWS('Datos Generales'!$C$7:AP22))</f>
        <v>Liberty Seguros</v>
      </c>
      <c r="C33" s="118">
        <f>INDEX('Datos Generales'!$C$119:$AP$119,,ROWS('Datos Generales'!$C$119:AP134))*Índice!$G$51</f>
        <v>5216771.9959895629</v>
      </c>
      <c r="D33" s="118">
        <f>(INDEX('Datos Generales'!$C$117:$AP$117,,ROWS('Datos Generales'!$C$117:AP132))-INDEX('Datos Generales'!$C$145:$AP$145,,ROWS('Datos Generales'!$C$145:AP160)))*Índice!$G$51</f>
        <v>2609.8831174292477</v>
      </c>
      <c r="E33" s="118">
        <f>INDEX('Datos Generales'!$C$171:$AP$171,,ROWS('Datos Generales'!$C$171:AP186))*Índice!$G$51</f>
        <v>122200.82731878334</v>
      </c>
      <c r="F33" s="118">
        <f>INDEX('Datos Generales'!$C$148:$AP$148,,ROWS('Datos Generales'!$C$148:AP163))*Índice!$G$51</f>
        <v>61324.462563714398</v>
      </c>
      <c r="G33" s="118">
        <f>INDEX('Datos Generales'!$C$130:$AP$130,,ROWS('Datos Generales'!$C$130:AP145))*Índice!$G$51</f>
        <v>2126143.4063489744</v>
      </c>
      <c r="H33" s="118">
        <f>INDEX('Datos Generales'!$C$102:$AP$102,,ROWS('Datos Generales'!$C$102:AP117))*Índice!$G$51</f>
        <v>1743214.4588232953</v>
      </c>
      <c r="I33" s="118">
        <f>(INDEX('Datos Generales'!$C$9:$AP$9,,ROWS('Datos Generales'!$C$9:AP24))+INDEX('Datos Generales'!$C$20:$AP$20,,ROWS('Datos Generales'!$C$20:AP35)))*Índice!$G$51</f>
        <v>2516538.2308480572</v>
      </c>
    </row>
    <row r="34" spans="2:9">
      <c r="B34" s="124" t="str">
        <f>INDEX('Datos Generales'!$C$7:$AP$7,,ROWS('Datos Generales'!$C$7:AP23))</f>
        <v>M. de Carabineros</v>
      </c>
      <c r="C34" s="118">
        <f>INDEX('Datos Generales'!$C$119:$AP$119,,ROWS('Datos Generales'!$C$119:AP135))*Índice!$G$51</f>
        <v>50643.329991301871</v>
      </c>
      <c r="D34" s="118">
        <f>(INDEX('Datos Generales'!$C$117:$AP$117,,ROWS('Datos Generales'!$C$117:AP133))-INDEX('Datos Generales'!$C$145:$AP$145,,ROWS('Datos Generales'!$C$145:AP161)))*Índice!$G$51</f>
        <v>5382.0428886660875</v>
      </c>
      <c r="E34" s="118">
        <f>INDEX('Datos Generales'!$C$171:$AP$171,,ROWS('Datos Generales'!$C$171:AP187))*Índice!$G$51</f>
        <v>26111.048401911379</v>
      </c>
      <c r="F34" s="118">
        <f>INDEX('Datos Generales'!$C$148:$AP$148,,ROWS('Datos Generales'!$C$148:AP164))*Índice!$G$51</f>
        <v>18748.885067316482</v>
      </c>
      <c r="G34" s="118">
        <f>INDEX('Datos Generales'!$C$130:$AP$130,,ROWS('Datos Generales'!$C$130:AP146))*Índice!$G$51</f>
        <v>9681.0462550434804</v>
      </c>
      <c r="H34" s="118">
        <f>INDEX('Datos Generales'!$C$102:$AP$102,,ROWS('Datos Generales'!$C$102:AP118))*Índice!$G$51</f>
        <v>480291.92976864736</v>
      </c>
      <c r="I34" s="118">
        <f>(INDEX('Datos Generales'!$C$9:$AP$9,,ROWS('Datos Generales'!$C$9:AP25))+INDEX('Datos Generales'!$C$20:$AP$20,,ROWS('Datos Generales'!$C$20:AP36)))*Índice!$G$51</f>
        <v>515830.11856465286</v>
      </c>
    </row>
    <row r="35" spans="2:9">
      <c r="B35" s="124" t="str">
        <f>INDEX('Datos Generales'!$C$7:$AP$7,,ROWS('Datos Generales'!$C$7:AP24))</f>
        <v>Magallanes</v>
      </c>
      <c r="C35" s="118">
        <f>INDEX('Datos Generales'!$C$119:$AP$119,,ROWS('Datos Generales'!$C$119:AP136))*Índice!$G$51</f>
        <v>4658404.2795708925</v>
      </c>
      <c r="D35" s="118">
        <f>(INDEX('Datos Generales'!$C$117:$AP$117,,ROWS('Datos Generales'!$C$117:AP134))-INDEX('Datos Generales'!$C$145:$AP$145,,ROWS('Datos Generales'!$C$145:AP162)))*Índice!$G$51</f>
        <v>119719.71200984462</v>
      </c>
      <c r="E35" s="118">
        <f>INDEX('Datos Generales'!$C$171:$AP$171,,ROWS('Datos Generales'!$C$171:AP188))*Índice!$G$51</f>
        <v>193174.95202746222</v>
      </c>
      <c r="F35" s="118">
        <f>INDEX('Datos Generales'!$C$148:$AP$148,,ROWS('Datos Generales'!$C$148:AP165))*Índice!$G$51</f>
        <v>73920.866891977144</v>
      </c>
      <c r="G35" s="118">
        <f>INDEX('Datos Generales'!$C$130:$AP$130,,ROWS('Datos Generales'!$C$130:AP147))*Índice!$G$51</f>
        <v>2609842.2162759146</v>
      </c>
      <c r="H35" s="118">
        <f>INDEX('Datos Generales'!$C$102:$AP$102,,ROWS('Datos Generales'!$C$102:AP119))*Índice!$G$51</f>
        <v>1244006.7194751904</v>
      </c>
      <c r="I35" s="118">
        <f>(INDEX('Datos Generales'!$C$9:$AP$9,,ROWS('Datos Generales'!$C$9:AP26))+INDEX('Datos Generales'!$C$20:$AP$20,,ROWS('Datos Generales'!$C$20:AP37)))*Índice!$G$51</f>
        <v>2245782.1128278677</v>
      </c>
    </row>
    <row r="36" spans="2:9">
      <c r="B36" s="124" t="str">
        <f>INDEX('Datos Generales'!$C$7:$AP$7,,ROWS('Datos Generales'!$C$7:AP25))</f>
        <v>Magallanes Gar. y Cré.</v>
      </c>
      <c r="C36" s="118">
        <f>INDEX('Datos Generales'!$C$119:$AP$119,,ROWS('Datos Generales'!$C$119:AP137))*Índice!$G$51</f>
        <v>187466.85081038732</v>
      </c>
      <c r="D36" s="118">
        <f>(INDEX('Datos Generales'!$C$117:$AP$117,,ROWS('Datos Generales'!$C$117:AP135))-INDEX('Datos Generales'!$C$145:$AP$145,,ROWS('Datos Generales'!$C$145:AP163)))*Índice!$G$51</f>
        <v>20456.729545550119</v>
      </c>
      <c r="E36" s="118">
        <f>INDEX('Datos Generales'!$C$171:$AP$171,,ROWS('Datos Generales'!$C$171:AP189))*Índice!$G$51</f>
        <v>28935.441247750772</v>
      </c>
      <c r="F36" s="118">
        <f>INDEX('Datos Generales'!$C$148:$AP$148,,ROWS('Datos Generales'!$C$148:AP166))*Índice!$G$51</f>
        <v>4795.8372895460816</v>
      </c>
      <c r="G36" s="118">
        <f>INDEX('Datos Generales'!$C$130:$AP$130,,ROWS('Datos Generales'!$C$130:AP148))*Índice!$G$51</f>
        <v>51150.344937486312</v>
      </c>
      <c r="H36" s="118">
        <f>INDEX('Datos Generales'!$C$102:$AP$102,,ROWS('Datos Generales'!$C$102:AP120))*Índice!$G$51</f>
        <v>147254.59861316762</v>
      </c>
      <c r="I36" s="118">
        <f>(INDEX('Datos Generales'!$C$9:$AP$9,,ROWS('Datos Generales'!$C$9:AP27))+INDEX('Datos Generales'!$C$20:$AP$20,,ROWS('Datos Generales'!$C$20:AP38)))*Índice!$G$51</f>
        <v>213864.87126539051</v>
      </c>
    </row>
    <row r="37" spans="2:9">
      <c r="B37" s="124" t="str">
        <f>INDEX('Datos Generales'!$C$7:$AP$7,,ROWS('Datos Generales'!$C$7:AP26))</f>
        <v>Mapfre</v>
      </c>
      <c r="C37" s="118">
        <f>INDEX('Datos Generales'!$C$119:$AP$119,,ROWS('Datos Generales'!$C$119:AP138))*Índice!$G$51</f>
        <v>6643162.1372180581</v>
      </c>
      <c r="D37" s="118">
        <f>(INDEX('Datos Generales'!$C$117:$AP$117,,ROWS('Datos Generales'!$C$117:AP136))-INDEX('Datos Generales'!$C$145:$AP$145,,ROWS('Datos Generales'!$C$145:AP164)))*Índice!$G$51</f>
        <v>96089.867447506869</v>
      </c>
      <c r="E37" s="118">
        <f>INDEX('Datos Generales'!$C$171:$AP$171,,ROWS('Datos Generales'!$C$171:AP190))*Índice!$G$51</f>
        <v>169623.19148512353</v>
      </c>
      <c r="F37" s="118">
        <f>INDEX('Datos Generales'!$C$148:$AP$148,,ROWS('Datos Generales'!$C$148:AP167))*Índice!$G$51</f>
        <v>41906.507222993183</v>
      </c>
      <c r="G37" s="118">
        <f>INDEX('Datos Generales'!$C$130:$AP$130,,ROWS('Datos Generales'!$C$130:AP149))*Índice!$G$51</f>
        <v>2680373.4222180909</v>
      </c>
      <c r="H37" s="118">
        <f>INDEX('Datos Generales'!$C$102:$AP$102,,ROWS('Datos Generales'!$C$102:AP121))*Índice!$G$51</f>
        <v>1256227.7981767117</v>
      </c>
      <c r="I37" s="118">
        <f>(INDEX('Datos Generales'!$C$9:$AP$9,,ROWS('Datos Generales'!$C$9:AP28))+INDEX('Datos Generales'!$C$20:$AP$20,,ROWS('Datos Generales'!$C$20:AP39)))*Índice!$G$51</f>
        <v>2056775.4486843243</v>
      </c>
    </row>
    <row r="38" spans="2:9">
      <c r="B38" s="124" t="str">
        <f>INDEX('Datos Generales'!$C$7:$AP$7,,ROWS('Datos Generales'!$C$7:AP27))</f>
        <v>Mapfre Gar. y Cré.</v>
      </c>
      <c r="C38" s="118">
        <f>INDEX('Datos Generales'!$C$119:$AP$119,,ROWS('Datos Generales'!$C$119:AP139))*Índice!$G$51</f>
        <v>149114.67151814548</v>
      </c>
      <c r="D38" s="118">
        <f>(INDEX('Datos Generales'!$C$117:$AP$117,,ROWS('Datos Generales'!$C$117:AP137))-INDEX('Datos Generales'!$C$145:$AP$145,,ROWS('Datos Generales'!$C$145:AP165)))*Índice!$G$51</f>
        <v>23910.885062889953</v>
      </c>
      <c r="E38" s="118">
        <f>INDEX('Datos Generales'!$C$171:$AP$171,,ROWS('Datos Generales'!$C$171:AP191))*Índice!$G$51</f>
        <v>34589.007593715214</v>
      </c>
      <c r="F38" s="118">
        <f>INDEX('Datos Generales'!$C$148:$AP$148,,ROWS('Datos Generales'!$C$148:AP168))*Índice!$G$51</f>
        <v>5415.8615912053674</v>
      </c>
      <c r="G38" s="118">
        <f>INDEX('Datos Generales'!$C$130:$AP$130,,ROWS('Datos Generales'!$C$130:AP150))*Índice!$G$51</f>
        <v>-16748.623901943469</v>
      </c>
      <c r="H38" s="118">
        <f>INDEX('Datos Generales'!$C$102:$AP$102,,ROWS('Datos Generales'!$C$102:AP122))*Índice!$G$51</f>
        <v>207523.42188610093</v>
      </c>
      <c r="I38" s="118">
        <f>(INDEX('Datos Generales'!$C$9:$AP$9,,ROWS('Datos Generales'!$C$9:AP29))+INDEX('Datos Generales'!$C$20:$AP$20,,ROWS('Datos Generales'!$C$20:AP40)))*Índice!$G$51</f>
        <v>270126.31108337152</v>
      </c>
    </row>
    <row r="39" spans="2:9">
      <c r="B39" s="124" t="str">
        <f>INDEX('Datos Generales'!$C$7:$AP$7,,ROWS('Datos Generales'!$C$7:AP28))</f>
        <v>Orion Seguros</v>
      </c>
      <c r="C39" s="118">
        <f>INDEX('Datos Generales'!$C$119:$AP$119,,ROWS('Datos Generales'!$C$119:AP140))*Índice!$G$51</f>
        <v>486696.19163341238</v>
      </c>
      <c r="D39" s="118">
        <f>(INDEX('Datos Generales'!$C$117:$AP$117,,ROWS('Datos Generales'!$C$117:AP138))-INDEX('Datos Generales'!$C$145:$AP$145,,ROWS('Datos Generales'!$C$145:AP166)))*Índice!$G$51</f>
        <v>23807.038628129285</v>
      </c>
      <c r="E39" s="118">
        <f>INDEX('Datos Generales'!$C$171:$AP$171,,ROWS('Datos Generales'!$C$171:AP192))*Índice!$G$51</f>
        <v>24690.884221848919</v>
      </c>
      <c r="F39" s="118">
        <f>INDEX('Datos Generales'!$C$148:$AP$148,,ROWS('Datos Generales'!$C$148:AP169))*Índice!$G$51</f>
        <v>4383.815714630352</v>
      </c>
      <c r="G39" s="118">
        <f>INDEX('Datos Generales'!$C$130:$AP$130,,ROWS('Datos Generales'!$C$130:AP151))*Índice!$G$51</f>
        <v>87983.825453000201</v>
      </c>
      <c r="H39" s="118">
        <f>INDEX('Datos Generales'!$C$102:$AP$102,,ROWS('Datos Generales'!$C$102:AP123))*Índice!$G$51</f>
        <v>162216.49724116409</v>
      </c>
      <c r="I39" s="118">
        <f>(INDEX('Datos Generales'!$C$9:$AP$9,,ROWS('Datos Generales'!$C$9:AP30))+INDEX('Datos Generales'!$C$20:$AP$20,,ROWS('Datos Generales'!$C$20:AP41)))*Índice!$G$51</f>
        <v>202745.55631544351</v>
      </c>
    </row>
    <row r="40" spans="2:9">
      <c r="B40" s="124" t="str">
        <f>INDEX('Datos Generales'!$C$7:$AP$7,,ROWS('Datos Generales'!$C$7:AP29))</f>
        <v>Penta Security</v>
      </c>
      <c r="C40" s="118">
        <f>INDEX('Datos Generales'!$C$119:$AP$119,,ROWS('Datos Generales'!$C$119:AP141))*Índice!$G$51</f>
        <v>6050261.8957507517</v>
      </c>
      <c r="D40" s="118">
        <f>(INDEX('Datos Generales'!$C$117:$AP$117,,ROWS('Datos Generales'!$C$117:AP139))-INDEX('Datos Generales'!$C$145:$AP$145,,ROWS('Datos Generales'!$C$145:AP167)))*Índice!$G$51</f>
        <v>-113053.48799635255</v>
      </c>
      <c r="E40" s="118">
        <f>INDEX('Datos Generales'!$C$171:$AP$171,,ROWS('Datos Generales'!$C$171:AP193))*Índice!$G$51</f>
        <v>41991.895020373115</v>
      </c>
      <c r="F40" s="118">
        <f>INDEX('Datos Generales'!$C$148:$AP$148,,ROWS('Datos Generales'!$C$148:AP170))*Índice!$G$51</f>
        <v>71905.245661445573</v>
      </c>
      <c r="G40" s="118">
        <f>INDEX('Datos Generales'!$C$130:$AP$130,,ROWS('Datos Generales'!$C$130:AP152))*Índice!$G$51</f>
        <v>4605017.4737340678</v>
      </c>
      <c r="H40" s="118">
        <f>INDEX('Datos Generales'!$C$102:$AP$102,,ROWS('Datos Generales'!$C$102:AP124))*Índice!$G$51</f>
        <v>1366487.1708043674</v>
      </c>
      <c r="I40" s="118">
        <f>(INDEX('Datos Generales'!$C$9:$AP$9,,ROWS('Datos Generales'!$C$9:AP31))+INDEX('Datos Generales'!$C$20:$AP$20,,ROWS('Datos Generales'!$C$20:AP42)))*Índice!$G$51</f>
        <v>2586176.7823983394</v>
      </c>
    </row>
    <row r="41" spans="2:9">
      <c r="B41" s="124" t="str">
        <f>INDEX('Datos Generales'!$C$7:$AP$7,,ROWS('Datos Generales'!$C$7:AP30))</f>
        <v>QBE Chile</v>
      </c>
      <c r="C41" s="118">
        <f>INDEX('Datos Generales'!$C$119:$AP$119,,ROWS('Datos Generales'!$C$119:AP142))*Índice!$G$51</f>
        <v>106144.51298191099</v>
      </c>
      <c r="D41" s="118">
        <f>(INDEX('Datos Generales'!$C$117:$AP$117,,ROWS('Datos Generales'!$C$117:AP140))-INDEX('Datos Generales'!$C$145:$AP$145,,ROWS('Datos Generales'!$C$145:AP168)))*Índice!$G$51</f>
        <v>-80053.915156666029</v>
      </c>
      <c r="E41" s="118">
        <f>INDEX('Datos Generales'!$C$171:$AP$171,,ROWS('Datos Generales'!$C$171:AP194))*Índice!$G$51</f>
        <v>-61061.039659511182</v>
      </c>
      <c r="F41" s="118">
        <f>INDEX('Datos Generales'!$C$148:$AP$148,,ROWS('Datos Generales'!$C$148:AP171))*Índice!$G$51</f>
        <v>3789.2882358279057</v>
      </c>
      <c r="G41" s="118">
        <f>INDEX('Datos Generales'!$C$130:$AP$130,,ROWS('Datos Generales'!$C$130:AP153))*Índice!$G$51</f>
        <v>40955.245550782281</v>
      </c>
      <c r="H41" s="118">
        <f>INDEX('Datos Generales'!$C$102:$AP$102,,ROWS('Datos Generales'!$C$102:AP125))*Índice!$G$51</f>
        <v>136427.4790237727</v>
      </c>
      <c r="I41" s="118">
        <f>(INDEX('Datos Generales'!$C$9:$AP$9,,ROWS('Datos Generales'!$C$9:AP32))+INDEX('Datos Generales'!$C$20:$AP$20,,ROWS('Datos Generales'!$C$20:AP43)))*Índice!$G$51</f>
        <v>172781.079232705</v>
      </c>
    </row>
    <row r="42" spans="2:9">
      <c r="B42" s="124" t="str">
        <f>INDEX('Datos Generales'!$C$7:$AP$7,,ROWS('Datos Generales'!$C$7:AP31))</f>
        <v>Renta Nacional</v>
      </c>
      <c r="C42" s="118">
        <f>INDEX('Datos Generales'!$C$119:$AP$119,,ROWS('Datos Generales'!$C$119:AP143))*Índice!$G$51</f>
        <v>602317.02377711528</v>
      </c>
      <c r="D42" s="118">
        <f>(INDEX('Datos Generales'!$C$117:$AP$117,,ROWS('Datos Generales'!$C$117:AP141))-INDEX('Datos Generales'!$C$145:$AP$145,,ROWS('Datos Generales'!$C$145:AP169)))*Índice!$G$51</f>
        <v>-4118.8877896335052</v>
      </c>
      <c r="E42" s="118">
        <f>INDEX('Datos Generales'!$C$171:$AP$171,,ROWS('Datos Generales'!$C$171:AP195))*Índice!$G$51</f>
        <v>18928.248133663554</v>
      </c>
      <c r="F42" s="118">
        <f>INDEX('Datos Generales'!$C$148:$AP$148,,ROWS('Datos Generales'!$C$148:AP172))*Índice!$G$51</f>
        <v>2706.160182904292</v>
      </c>
      <c r="G42" s="118">
        <f>INDEX('Datos Generales'!$C$130:$AP$130,,ROWS('Datos Generales'!$C$130:AP154))*Índice!$G$51</f>
        <v>354746.28226664988</v>
      </c>
      <c r="H42" s="118">
        <f>INDEX('Datos Generales'!$C$102:$AP$102,,ROWS('Datos Generales'!$C$102:AP126))*Índice!$G$51</f>
        <v>237918.37918113591</v>
      </c>
      <c r="I42" s="118">
        <f>(INDEX('Datos Generales'!$C$9:$AP$9,,ROWS('Datos Generales'!$C$9:AP33))+INDEX('Datos Generales'!$C$20:$AP$20,,ROWS('Datos Generales'!$C$20:AP44)))*Índice!$G$51</f>
        <v>449804.45796012139</v>
      </c>
    </row>
    <row r="43" spans="2:9">
      <c r="B43" s="124" t="str">
        <f>INDEX('Datos Generales'!$C$7:$AP$7,,ROWS('Datos Generales'!$C$7:AP32))</f>
        <v>RSA Seguros</v>
      </c>
      <c r="C43" s="118">
        <f>INDEX('Datos Generales'!$C$119:$AP$119,,ROWS('Datos Generales'!$C$119:AP144))*Índice!$G$51</f>
        <v>8141039.7037764965</v>
      </c>
      <c r="D43" s="118">
        <f>(INDEX('Datos Generales'!$C$117:$AP$117,,ROWS('Datos Generales'!$C$117:AP142))-INDEX('Datos Generales'!$C$145:$AP$145,,ROWS('Datos Generales'!$C$145:AP170)))*Índice!$G$51</f>
        <v>166493.63354071637</v>
      </c>
      <c r="E43" s="118">
        <f>INDEX('Datos Generales'!$C$171:$AP$171,,ROWS('Datos Generales'!$C$171:AP196))*Índice!$G$51</f>
        <v>233802.81129031189</v>
      </c>
      <c r="F43" s="118">
        <f>INDEX('Datos Generales'!$C$148:$AP$148,,ROWS('Datos Generales'!$C$148:AP173))*Índice!$G$51</f>
        <v>91009.448432011806</v>
      </c>
      <c r="G43" s="118">
        <f>INDEX('Datos Generales'!$C$130:$AP$130,,ROWS('Datos Generales'!$C$130:AP155))*Índice!$G$51</f>
        <v>5272510.9722655658</v>
      </c>
      <c r="H43" s="118">
        <f>INDEX('Datos Generales'!$C$102:$AP$102,,ROWS('Datos Generales'!$C$102:AP127))*Índice!$G$51</f>
        <v>2746328.8780291313</v>
      </c>
      <c r="I43" s="118">
        <f>(INDEX('Datos Generales'!$C$9:$AP$9,,ROWS('Datos Generales'!$C$9:AP34))+INDEX('Datos Generales'!$C$20:$AP$20,,ROWS('Datos Generales'!$C$20:AP45)))*Índice!$G$51</f>
        <v>4341637.9052766478</v>
      </c>
    </row>
    <row r="44" spans="2:9">
      <c r="B44" s="124" t="str">
        <f>INDEX('Datos Generales'!$C$7:$AP$7,,ROWS('Datos Generales'!$C$7:AP33))</f>
        <v>Zenit Seguros</v>
      </c>
      <c r="C44" s="118">
        <f>INDEX('Datos Generales'!$C$119:$AP$119,,ROWS('Datos Generales'!$C$119:AP145))*Índice!$G$51</f>
        <v>343350.3976132141</v>
      </c>
      <c r="D44" s="118">
        <f>(INDEX('Datos Generales'!$C$117:$AP$117,,ROWS('Datos Generales'!$C$117:AP143))-INDEX('Datos Generales'!$C$145:$AP$145,,ROWS('Datos Generales'!$C$145:AP171)))*Índice!$G$51</f>
        <v>-29695.034095360777</v>
      </c>
      <c r="E44" s="118">
        <f>INDEX('Datos Generales'!$C$171:$AP$171,,ROWS('Datos Generales'!$C$171:AP197))*Índice!$G$51</f>
        <v>-15215.317570453788</v>
      </c>
      <c r="F44" s="118">
        <f>INDEX('Datos Generales'!$C$148:$AP$148,,ROWS('Datos Generales'!$C$148:AP174))*Índice!$G$51</f>
        <v>4653.302967325556</v>
      </c>
      <c r="G44" s="118">
        <f>INDEX('Datos Generales'!$C$130:$AP$130,,ROWS('Datos Generales'!$C$130:AP156))*Índice!$G$51</f>
        <v>166744.61789071336</v>
      </c>
      <c r="H44" s="118">
        <f>INDEX('Datos Generales'!$C$102:$AP$102,,ROWS('Datos Generales'!$C$102:AP128))*Índice!$G$51</f>
        <v>123626.96731670287</v>
      </c>
      <c r="I44" s="118">
        <f>(INDEX('Datos Generales'!$C$9:$AP$9,,ROWS('Datos Generales'!$C$9:AP35))+INDEX('Datos Generales'!$C$20:$AP$20,,ROWS('Datos Generales'!$C$20:AP46)))*Índice!$G$51</f>
        <v>184260.75813209216</v>
      </c>
    </row>
    <row r="45" spans="2:9">
      <c r="B45" s="124" t="str">
        <f>INDEX('Datos Generales'!$C$7:$AP$7,,ROWS('Datos Generales'!$C$7:AP34))</f>
        <v>Zurich Santander</v>
      </c>
      <c r="C45" s="118">
        <f>INDEX('Datos Generales'!$C$119:$AP$119,,ROWS('Datos Generales'!$C$119:AP146))*Índice!$G$51</f>
        <v>2473579.0943758702</v>
      </c>
      <c r="D45" s="118">
        <f>(INDEX('Datos Generales'!$C$117:$AP$117,,ROWS('Datos Generales'!$C$117:AP144))-INDEX('Datos Generales'!$C$145:$AP$145,,ROWS('Datos Generales'!$C$145:AP172)))*Índice!$G$51</f>
        <v>233984.65321443672</v>
      </c>
      <c r="E45" s="118">
        <f>INDEX('Datos Generales'!$C$171:$AP$171,,ROWS('Datos Generales'!$C$171:AP198))*Índice!$G$51</f>
        <v>278550.88630231889</v>
      </c>
      <c r="F45" s="118">
        <f>INDEX('Datos Generales'!$C$148:$AP$148,,ROWS('Datos Generales'!$C$148:AP175))*Índice!$G$51</f>
        <v>89116.884784018461</v>
      </c>
      <c r="G45" s="118">
        <f>INDEX('Datos Generales'!$C$130:$AP$130,,ROWS('Datos Generales'!$C$130:AP157))*Índice!$G$51</f>
        <v>628621.24602442118</v>
      </c>
      <c r="H45" s="118">
        <f>INDEX('Datos Generales'!$C$102:$AP$102,,ROWS('Datos Generales'!$C$102:AP129))*Índice!$G$51</f>
        <v>1122073.3874698167</v>
      </c>
      <c r="I45" s="118">
        <f>(INDEX('Datos Generales'!$C$9:$AP$9,,ROWS('Datos Generales'!$C$9:AP36))+INDEX('Datos Generales'!$C$20:$AP$20,,ROWS('Datos Generales'!$C$20:AP47)))*Índice!$G$51</f>
        <v>2699314.5072938181</v>
      </c>
    </row>
    <row r="46" spans="2:9" hidden="1">
      <c r="B46" s="124">
        <f>INDEX('Datos Generales'!$C$7:$AP$7,,ROWS('Datos Generales'!$C$7:AP35))</f>
        <v>0</v>
      </c>
      <c r="C46" s="118">
        <f>INDEX('Datos Generales'!$C$119:$AP$119,,ROWS('Datos Generales'!$C$119:AP147))*Índice!$G$51</f>
        <v>0</v>
      </c>
      <c r="D46" s="118">
        <f>(INDEX('Datos Generales'!$C$117:$AP$117,,ROWS('Datos Generales'!$C$117:AP145))-INDEX('Datos Generales'!$C$145:$AP$145,,ROWS('Datos Generales'!$C$145:AP173)))*Índice!$G$51</f>
        <v>0</v>
      </c>
      <c r="E46" s="118">
        <f>INDEX('Datos Generales'!$C$171:$AP$171,,ROWS('Datos Generales'!$C$171:AP199))*Índice!$G$51</f>
        <v>0</v>
      </c>
      <c r="F46" s="118">
        <f>INDEX('Datos Generales'!$C$148:$AP$148,,ROWS('Datos Generales'!$C$148:AP176))*Índice!$G$51</f>
        <v>0</v>
      </c>
      <c r="G46" s="118">
        <f>INDEX('Datos Generales'!$C$130:$AP$130,,ROWS('Datos Generales'!$C$130:AP158))*Índice!$G$51</f>
        <v>0</v>
      </c>
      <c r="H46" s="118">
        <f>INDEX('Datos Generales'!$C$102:$AP$102,,ROWS('Datos Generales'!$C$102:AP130))*Índice!$G$51</f>
        <v>0</v>
      </c>
      <c r="I46" s="118">
        <f>(INDEX('Datos Generales'!$C$9:$AP$9,,ROWS('Datos Generales'!$C$9:AP37))+INDEX('Datos Generales'!$C$20:$AP$20,,ROWS('Datos Generales'!$C$20:AP48)))*Índice!$G$51</f>
        <v>0</v>
      </c>
    </row>
    <row r="47" spans="2:9" hidden="1">
      <c r="B47" s="124">
        <f>INDEX('Datos Generales'!$C$7:$AP$7,,ROWS('Datos Generales'!$C$7:AP36))</f>
        <v>0</v>
      </c>
      <c r="C47" s="118">
        <f>INDEX('Datos Generales'!$C$119:$AP$119,,ROWS('Datos Generales'!$C$119:AP148))*Índice!$G$51</f>
        <v>0</v>
      </c>
      <c r="D47" s="118">
        <f>(INDEX('Datos Generales'!$C$117:$AP$117,,ROWS('Datos Generales'!$C$117:AP146))-INDEX('Datos Generales'!$C$145:$AP$145,,ROWS('Datos Generales'!$C$145:AP174)))*Índice!$G$51</f>
        <v>0</v>
      </c>
      <c r="E47" s="118">
        <f>INDEX('Datos Generales'!$C$171:$AP$171,,ROWS('Datos Generales'!$C$171:AP200))*Índice!$G$51</f>
        <v>0</v>
      </c>
      <c r="F47" s="118">
        <f>INDEX('Datos Generales'!$C$148:$AP$148,,ROWS('Datos Generales'!$C$148:AP177))*Índice!$G$51</f>
        <v>0</v>
      </c>
      <c r="G47" s="118">
        <f>INDEX('Datos Generales'!$C$130:$AP$130,,ROWS('Datos Generales'!$C$130:AP159))*Índice!$G$51</f>
        <v>0</v>
      </c>
      <c r="H47" s="118">
        <f>INDEX('Datos Generales'!$C$102:$AP$102,,ROWS('Datos Generales'!$C$102:AP131))*Índice!$G$51</f>
        <v>0</v>
      </c>
      <c r="I47" s="118">
        <f>(INDEX('Datos Generales'!$C$9:$AP$9,,ROWS('Datos Generales'!$C$9:AP38))+INDEX('Datos Generales'!$C$20:$AP$20,,ROWS('Datos Generales'!$C$20:AP49)))*Índice!$G$51</f>
        <v>0</v>
      </c>
    </row>
    <row r="48" spans="2:9" hidden="1">
      <c r="B48" s="124">
        <f>INDEX('Datos Generales'!$C$7:$AP$7,,ROWS('Datos Generales'!$C$7:AP37))</f>
        <v>0</v>
      </c>
      <c r="C48" s="118">
        <f>INDEX('Datos Generales'!$C$119:$AP$119,,ROWS('Datos Generales'!$C$119:AP149))*Índice!$G$51</f>
        <v>0</v>
      </c>
      <c r="D48" s="118">
        <f>(INDEX('Datos Generales'!$C$117:$AP$117,,ROWS('Datos Generales'!$C$117:AP147))-INDEX('Datos Generales'!$C$145:$AP$145,,ROWS('Datos Generales'!$C$145:AP175)))*Índice!$G$51</f>
        <v>0</v>
      </c>
      <c r="E48" s="118">
        <f>INDEX('Datos Generales'!$C$171:$AP$171,,ROWS('Datos Generales'!$C$171:AP201))*Índice!$G$51</f>
        <v>0</v>
      </c>
      <c r="F48" s="118">
        <f>INDEX('Datos Generales'!$C$148:$AP$148,,ROWS('Datos Generales'!$C$148:AP178))*Índice!$G$51</f>
        <v>0</v>
      </c>
      <c r="G48" s="118">
        <f>INDEX('Datos Generales'!$C$130:$AP$130,,ROWS('Datos Generales'!$C$130:AP160))*Índice!$G$51</f>
        <v>0</v>
      </c>
      <c r="H48" s="118">
        <f>INDEX('Datos Generales'!$C$102:$AP$102,,ROWS('Datos Generales'!$C$102:AP132))*Índice!$G$51</f>
        <v>0</v>
      </c>
      <c r="I48" s="118">
        <f>(INDEX('Datos Generales'!$C$9:$AP$9,,ROWS('Datos Generales'!$C$9:AP39))+INDEX('Datos Generales'!$C$20:$AP$20,,ROWS('Datos Generales'!$C$20:AP50)))*Índice!$G$51</f>
        <v>0</v>
      </c>
    </row>
    <row r="49" spans="2:9" hidden="1">
      <c r="B49" s="124">
        <f>INDEX('Datos Generales'!$C$7:$AP$7,,ROWS('Datos Generales'!$C$7:AP38))</f>
        <v>0</v>
      </c>
      <c r="C49" s="118">
        <f>INDEX('Datos Generales'!$C$119:$AP$119,,ROWS('Datos Generales'!$C$119:AP150))*Índice!$G$51</f>
        <v>0</v>
      </c>
      <c r="D49" s="118">
        <f>(INDEX('Datos Generales'!$C$117:$AP$117,,ROWS('Datos Generales'!$C$117:AP148))-INDEX('Datos Generales'!$C$145:$AP$145,,ROWS('Datos Generales'!$C$145:AP176)))*Índice!$G$51</f>
        <v>0</v>
      </c>
      <c r="E49" s="118">
        <f>INDEX('Datos Generales'!$C$171:$AP$171,,ROWS('Datos Generales'!$C$171:AP202))*Índice!$G$51</f>
        <v>0</v>
      </c>
      <c r="F49" s="118">
        <f>INDEX('Datos Generales'!$C$148:$AP$148,,ROWS('Datos Generales'!$C$148:AP179))*Índice!$G$51</f>
        <v>0</v>
      </c>
      <c r="G49" s="118">
        <f>INDEX('Datos Generales'!$C$130:$AP$130,,ROWS('Datos Generales'!$C$130:AP161))*Índice!$G$51</f>
        <v>0</v>
      </c>
      <c r="H49" s="118">
        <f>INDEX('Datos Generales'!$C$102:$AP$102,,ROWS('Datos Generales'!$C$102:AP133))*Índice!$G$51</f>
        <v>0</v>
      </c>
      <c r="I49" s="118">
        <f>(INDEX('Datos Generales'!$C$9:$AP$9,,ROWS('Datos Generales'!$C$9:AP40))+INDEX('Datos Generales'!$C$20:$AP$20,,ROWS('Datos Generales'!$C$20:AP51)))*Índice!$G$51</f>
        <v>0</v>
      </c>
    </row>
    <row r="50" spans="2:9" hidden="1">
      <c r="B50" s="124">
        <f>INDEX('Datos Generales'!$C$7:$AP$7,,ROWS('Datos Generales'!$C$7:AP39))</f>
        <v>0</v>
      </c>
      <c r="C50" s="118">
        <f>INDEX('Datos Generales'!$C$119:$AP$119,,ROWS('Datos Generales'!$C$119:AP151))*Índice!$G$51</f>
        <v>0</v>
      </c>
      <c r="D50" s="118">
        <f>(INDEX('Datos Generales'!$C$117:$AP$117,,ROWS('Datos Generales'!$C$117:AP149))-INDEX('Datos Generales'!$C$145:$AP$145,,ROWS('Datos Generales'!$C$145:AP177)))*Índice!$G$51</f>
        <v>0</v>
      </c>
      <c r="E50" s="118">
        <f>INDEX('Datos Generales'!$C$171:$AP$171,,ROWS('Datos Generales'!$C$171:AP203))*Índice!$G$51</f>
        <v>0</v>
      </c>
      <c r="F50" s="118">
        <f>INDEX('Datos Generales'!$C$148:$AP$148,,ROWS('Datos Generales'!$C$148:AP180))*Índice!$G$51</f>
        <v>0</v>
      </c>
      <c r="G50" s="118">
        <f>INDEX('Datos Generales'!$C$130:$AP$130,,ROWS('Datos Generales'!$C$130:AP162))*Índice!$G$51</f>
        <v>0</v>
      </c>
      <c r="H50" s="118">
        <f>INDEX('Datos Generales'!$C$102:$AP$102,,ROWS('Datos Generales'!$C$102:AP134))*Índice!$G$51</f>
        <v>0</v>
      </c>
      <c r="I50" s="118">
        <f>(INDEX('Datos Generales'!$C$9:$AP$9,,ROWS('Datos Generales'!$C$9:AP41))+INDEX('Datos Generales'!$C$20:$AP$20,,ROWS('Datos Generales'!$C$20:AP52)))*Índice!$G$51</f>
        <v>0</v>
      </c>
    </row>
    <row r="51" spans="2:9" hidden="1">
      <c r="B51" s="124">
        <f>INDEX('Datos Generales'!$C$7:$AP$7,,ROWS('Datos Generales'!$C$7:AP40))</f>
        <v>0</v>
      </c>
      <c r="C51" s="118">
        <f>INDEX('Datos Generales'!$C$119:$AP$119,,ROWS('Datos Generales'!$C$119:AP152))*Índice!$G$51</f>
        <v>0</v>
      </c>
      <c r="D51" s="118">
        <f>(INDEX('Datos Generales'!$C$117:$AP$117,,ROWS('Datos Generales'!$C$117:AP150))-INDEX('Datos Generales'!$C$145:$AP$145,,ROWS('Datos Generales'!$C$145:AP178)))*Índice!$G$51</f>
        <v>0</v>
      </c>
      <c r="E51" s="118">
        <f>INDEX('Datos Generales'!$C$171:$AP$171,,ROWS('Datos Generales'!$C$171:AP204))*Índice!$G$51</f>
        <v>0</v>
      </c>
      <c r="F51" s="118">
        <f>INDEX('Datos Generales'!$C$148:$AP$148,,ROWS('Datos Generales'!$C$148:AP181))*Índice!$G$51</f>
        <v>0</v>
      </c>
      <c r="G51" s="118">
        <f>INDEX('Datos Generales'!$C$130:$AP$130,,ROWS('Datos Generales'!$C$130:AP163))*Índice!$G$51</f>
        <v>0</v>
      </c>
      <c r="H51" s="118">
        <f>INDEX('Datos Generales'!$C$102:$AP$102,,ROWS('Datos Generales'!$C$102:AP135))*Índice!$G$51</f>
        <v>0</v>
      </c>
      <c r="I51" s="118">
        <f>(INDEX('Datos Generales'!$C$9:$AP$9,,ROWS('Datos Generales'!$C$9:AP42))+INDEX('Datos Generales'!$C$20:$AP$20,,ROWS('Datos Generales'!$C$20:AP53)))*Índice!$G$51</f>
        <v>0</v>
      </c>
    </row>
    <row r="52" spans="2:9" hidden="1">
      <c r="B52" s="124">
        <f>INDEX('Datos Generales'!$C$7:$AP$7,,ROWS('Datos Generales'!$C$7:AP41))</f>
        <v>0</v>
      </c>
      <c r="C52" s="118">
        <f>INDEX('Datos Generales'!$C$119:$AP$119,,ROWS('Datos Generales'!$C$119:AP153))*Índice!$G$51</f>
        <v>0</v>
      </c>
      <c r="D52" s="118">
        <f>(INDEX('Datos Generales'!$C$117:$AP$117,,ROWS('Datos Generales'!$C$117:AP151))-INDEX('Datos Generales'!$C$145:$AP$145,,ROWS('Datos Generales'!$C$145:AP179)))*Índice!$G$51</f>
        <v>0</v>
      </c>
      <c r="E52" s="118">
        <f>INDEX('Datos Generales'!$C$171:$AP$171,,ROWS('Datos Generales'!$C$171:AP205))*Índice!$G$51</f>
        <v>0</v>
      </c>
      <c r="F52" s="118">
        <f>INDEX('Datos Generales'!$C$148:$AP$148,,ROWS('Datos Generales'!$C$148:AP182))*Índice!$G$51</f>
        <v>0</v>
      </c>
      <c r="G52" s="118">
        <f>INDEX('Datos Generales'!$C$130:$AP$130,,ROWS('Datos Generales'!$C$130:AP164))*Índice!$G$51</f>
        <v>0</v>
      </c>
      <c r="H52" s="118">
        <f>INDEX('Datos Generales'!$C$102:$AP$102,,ROWS('Datos Generales'!$C$102:AP136))*Índice!$G$51</f>
        <v>0</v>
      </c>
      <c r="I52" s="118">
        <f>(INDEX('Datos Generales'!$C$9:$AP$9,,ROWS('Datos Generales'!$C$9:AP43))+INDEX('Datos Generales'!$C$20:$AP$20,,ROWS('Datos Generales'!$C$20:AP54)))*Índice!$G$51</f>
        <v>0</v>
      </c>
    </row>
    <row r="53" spans="2:9" hidden="1">
      <c r="B53" s="124">
        <f>INDEX('Datos Generales'!$C$7:$AP$7,,ROWS('Datos Generales'!$C$7:AP42))</f>
        <v>0</v>
      </c>
      <c r="C53" s="118">
        <f>INDEX('Datos Generales'!$C$119:$AP$119,,ROWS('Datos Generales'!$C$119:AP154))*Índice!$G$51</f>
        <v>0</v>
      </c>
      <c r="D53" s="118">
        <f>(INDEX('Datos Generales'!$C$117:$AP$117,,ROWS('Datos Generales'!$C$117:AP152))-INDEX('Datos Generales'!$C$145:$AP$145,,ROWS('Datos Generales'!$C$145:AP180)))*Índice!$G$51</f>
        <v>0</v>
      </c>
      <c r="E53" s="118">
        <f>INDEX('Datos Generales'!$C$171:$AP$171,,ROWS('Datos Generales'!$C$171:AP206))*Índice!$G$51</f>
        <v>0</v>
      </c>
      <c r="F53" s="118">
        <f>INDEX('Datos Generales'!$C$148:$AP$148,,ROWS('Datos Generales'!$C$148:AP183))*Índice!$G$51</f>
        <v>0</v>
      </c>
      <c r="G53" s="118">
        <f>INDEX('Datos Generales'!$C$130:$AP$130,,ROWS('Datos Generales'!$C$130:AP165))*Índice!$G$51</f>
        <v>0</v>
      </c>
      <c r="H53" s="118">
        <f>INDEX('Datos Generales'!$C$102:$AP$102,,ROWS('Datos Generales'!$C$102:AP137))*Índice!$G$51</f>
        <v>0</v>
      </c>
      <c r="I53" s="118">
        <f>(INDEX('Datos Generales'!$C$9:$AP$9,,ROWS('Datos Generales'!$C$9:AP44))+INDEX('Datos Generales'!$C$20:$AP$20,,ROWS('Datos Generales'!$C$20:AP55)))*Índice!$G$51</f>
        <v>0</v>
      </c>
    </row>
    <row r="54" spans="2:9" hidden="1">
      <c r="B54" s="124">
        <f>INDEX('Datos Generales'!$C$7:$AP$7,,ROWS('Datos Generales'!$C$7:AP43))</f>
        <v>0</v>
      </c>
      <c r="C54" s="118">
        <f>INDEX('Datos Generales'!$C$119:$AP$119,,ROWS('Datos Generales'!$C$119:AP155))*Índice!$G$51</f>
        <v>0</v>
      </c>
      <c r="D54" s="118">
        <f>(INDEX('Datos Generales'!$C$117:$AP$117,,ROWS('Datos Generales'!$C$117:AP153))-INDEX('Datos Generales'!$C$145:$AP$145,,ROWS('Datos Generales'!$C$145:AP181)))*Índice!$G$51</f>
        <v>0</v>
      </c>
      <c r="E54" s="118">
        <f>INDEX('Datos Generales'!$C$171:$AP$171,,ROWS('Datos Generales'!$C$171:AP207))*Índice!$G$51</f>
        <v>0</v>
      </c>
      <c r="F54" s="118">
        <f>INDEX('Datos Generales'!$C$148:$AP$148,,ROWS('Datos Generales'!$C$148:AP184))*Índice!$G$51</f>
        <v>0</v>
      </c>
      <c r="G54" s="118">
        <f>INDEX('Datos Generales'!$C$130:$AP$130,,ROWS('Datos Generales'!$C$130:AP166))*Índice!$G$51</f>
        <v>0</v>
      </c>
      <c r="H54" s="118">
        <f>INDEX('Datos Generales'!$C$102:$AP$102,,ROWS('Datos Generales'!$C$102:AP138))*Índice!$G$51</f>
        <v>0</v>
      </c>
      <c r="I54" s="118">
        <f>(INDEX('Datos Generales'!$C$9:$AP$9,,ROWS('Datos Generales'!$C$9:AP45))+INDEX('Datos Generales'!$C$20:$AP$20,,ROWS('Datos Generales'!$C$20:AP56)))*Índice!$G$51</f>
        <v>0</v>
      </c>
    </row>
    <row r="55" spans="2:9" hidden="1">
      <c r="B55" s="124">
        <f>INDEX('Datos Generales'!$C$7:$AP$7,,ROWS('Datos Generales'!$C$7:AP44))</f>
        <v>0</v>
      </c>
      <c r="C55" s="118">
        <f>INDEX('Datos Generales'!$C$119:$AP$119,,ROWS('Datos Generales'!$C$119:AP156))*Índice!$G$51</f>
        <v>0</v>
      </c>
      <c r="D55" s="118">
        <f>(INDEX('Datos Generales'!$C$117:$AP$117,,ROWS('Datos Generales'!$C$117:AP154))-INDEX('Datos Generales'!$C$145:$AP$145,,ROWS('Datos Generales'!$C$145:AP182)))*Índice!$G$51</f>
        <v>0</v>
      </c>
      <c r="E55" s="118">
        <f>INDEX('Datos Generales'!$C$171:$AP$171,,ROWS('Datos Generales'!$C$171:AP208))*Índice!$G$51</f>
        <v>0</v>
      </c>
      <c r="F55" s="118">
        <f>INDEX('Datos Generales'!$C$148:$AP$148,,ROWS('Datos Generales'!$C$148:AP185))*Índice!$G$51</f>
        <v>0</v>
      </c>
      <c r="G55" s="118">
        <f>INDEX('Datos Generales'!$C$130:$AP$130,,ROWS('Datos Generales'!$C$130:AP167))*Índice!$G$51</f>
        <v>0</v>
      </c>
      <c r="H55" s="118">
        <f>INDEX('Datos Generales'!$C$102:$AP$102,,ROWS('Datos Generales'!$C$102:AP139))*Índice!$G$51</f>
        <v>0</v>
      </c>
      <c r="I55" s="118">
        <f>(INDEX('Datos Generales'!$C$9:$AP$9,,ROWS('Datos Generales'!$C$9:AP46))+INDEX('Datos Generales'!$C$20:$AP$20,,ROWS('Datos Generales'!$C$20:AP57)))*Índice!$G$51</f>
        <v>0</v>
      </c>
    </row>
    <row r="56" spans="2:9" hidden="1">
      <c r="B56" s="124">
        <f>INDEX('Datos Generales'!$C$7:$AP$7,,ROWS('Datos Generales'!$C$7:AP45))</f>
        <v>0</v>
      </c>
      <c r="C56" s="118">
        <f>INDEX('Datos Generales'!$C$119:$AP$119,,ROWS('Datos Generales'!$C$119:AP157))*Índice!$G$51</f>
        <v>0</v>
      </c>
      <c r="D56" s="118">
        <f>(INDEX('Datos Generales'!$C$117:$AP$117,,ROWS('Datos Generales'!$C$117:AP155))-INDEX('Datos Generales'!$C$145:$AP$145,,ROWS('Datos Generales'!$C$145:AP183)))*Índice!$G$51</f>
        <v>0</v>
      </c>
      <c r="E56" s="118">
        <f>INDEX('Datos Generales'!$C$171:$AP$171,,ROWS('Datos Generales'!$C$171:AP209))*Índice!$G$51</f>
        <v>0</v>
      </c>
      <c r="F56" s="118">
        <f>INDEX('Datos Generales'!$C$148:$AP$148,,ROWS('Datos Generales'!$C$148:AP186))*Índice!$G$51</f>
        <v>0</v>
      </c>
      <c r="G56" s="118">
        <f>INDEX('Datos Generales'!$C$130:$AP$130,,ROWS('Datos Generales'!$C$130:AP168))*Índice!$G$51</f>
        <v>0</v>
      </c>
      <c r="H56" s="118">
        <f>INDEX('Datos Generales'!$C$102:$AP$102,,ROWS('Datos Generales'!$C$102:AP140))*Índice!$G$51</f>
        <v>0</v>
      </c>
      <c r="I56" s="118">
        <f>(INDEX('Datos Generales'!$C$9:$AP$9,,ROWS('Datos Generales'!$C$9:AP47))+INDEX('Datos Generales'!$C$20:$AP$20,,ROWS('Datos Generales'!$C$20:AP58)))*Índice!$G$51</f>
        <v>0</v>
      </c>
    </row>
    <row r="57" spans="2:9" hidden="1">
      <c r="B57" s="124">
        <f>INDEX('Datos Generales'!$C$7:$AP$7,,ROWS('Datos Generales'!$C$7:AP46))</f>
        <v>0</v>
      </c>
      <c r="C57" s="118">
        <f>INDEX('Datos Generales'!$C$119:$AP$119,,ROWS('Datos Generales'!$C$119:AP158))*Índice!$G$51</f>
        <v>0</v>
      </c>
      <c r="D57" s="118">
        <f>(INDEX('Datos Generales'!$C$117:$AP$117,,ROWS('Datos Generales'!$C$117:AP156))-INDEX('Datos Generales'!$C$145:$AP$145,,ROWS('Datos Generales'!$C$145:AP184)))*Índice!$G$51</f>
        <v>0</v>
      </c>
      <c r="E57" s="118">
        <f>INDEX('Datos Generales'!$C$171:$AP$171,,ROWS('Datos Generales'!$C$171:AP210))*Índice!$G$51</f>
        <v>0</v>
      </c>
      <c r="F57" s="118">
        <f>INDEX('Datos Generales'!$C$148:$AP$148,,ROWS('Datos Generales'!$C$148:AP187))*Índice!$G$51</f>
        <v>0</v>
      </c>
      <c r="G57" s="118">
        <f>INDEX('Datos Generales'!$C$130:$AP$130,,ROWS('Datos Generales'!$C$130:AP169))*Índice!$G$51</f>
        <v>0</v>
      </c>
      <c r="H57" s="118">
        <f>INDEX('Datos Generales'!$C$102:$AP$102,,ROWS('Datos Generales'!$C$102:AP141))*Índice!$G$51</f>
        <v>0</v>
      </c>
      <c r="I57" s="118">
        <f>(INDEX('Datos Generales'!$C$9:$AP$9,,ROWS('Datos Generales'!$C$9:AP48))+INDEX('Datos Generales'!$C$20:$AP$20,,ROWS('Datos Generales'!$C$20:AP59)))*Índice!$G$51</f>
        <v>0</v>
      </c>
    </row>
    <row r="58" spans="2:9">
      <c r="B58" s="123" t="s">
        <v>327</v>
      </c>
      <c r="C58" s="116">
        <f>SUM(C18:C57)</f>
        <v>59672936.007843815</v>
      </c>
      <c r="D58" s="116">
        <f>SUM(D18:D57)</f>
        <v>490665.06426217465</v>
      </c>
      <c r="E58" s="116">
        <f t="shared" ref="E58:I58" si="3">SUM(E18:E57)</f>
        <v>1862128.8961779117</v>
      </c>
      <c r="F58" s="116">
        <f t="shared" si="3"/>
        <v>1143653.4822418613</v>
      </c>
      <c r="G58" s="116">
        <f t="shared" si="3"/>
        <v>29234883.991669271</v>
      </c>
      <c r="H58" s="116">
        <f t="shared" si="3"/>
        <v>23201023.812527534</v>
      </c>
      <c r="I58" s="116">
        <f t="shared" si="3"/>
        <v>40661918.458858714</v>
      </c>
    </row>
    <row r="59" spans="2:9">
      <c r="B59" s="125"/>
    </row>
    <row r="60" spans="2:9">
      <c r="B60" s="125"/>
    </row>
    <row r="61" spans="2:9" ht="22.5">
      <c r="B61" s="122" t="s">
        <v>1</v>
      </c>
      <c r="C61" s="121" t="s">
        <v>7</v>
      </c>
      <c r="D61" s="121" t="s">
        <v>484</v>
      </c>
      <c r="E61" s="121" t="s">
        <v>485</v>
      </c>
      <c r="F61" s="121" t="s">
        <v>486</v>
      </c>
      <c r="G61" s="121" t="s">
        <v>14</v>
      </c>
      <c r="H61" s="121" t="s">
        <v>487</v>
      </c>
      <c r="I61" s="121" t="s">
        <v>488</v>
      </c>
    </row>
    <row r="62" spans="2:9">
      <c r="B62" s="124" t="str">
        <f>INDEX('Datos Vida'!$C$7:$AP$7,,ROWS('Datos Vida'!$C$7:AP7))</f>
        <v>Ace Vida</v>
      </c>
      <c r="C62" s="118">
        <f>INDEX('Datos Vida'!$C$119:$AP$119,,ROWS('Datos Vida'!$C$119:AP119))*Índice!$G$51</f>
        <v>834451.47525236767</v>
      </c>
      <c r="D62" s="118">
        <f>(INDEX('Datos Vida'!$C$117:$AP$117,,ROWS('Datos Vida'!$C$117:AP117))-INDEX('Datos Vida'!$C$145:$AP$145,,ROWS('Datos Vida'!$C$145:AP145)))*Índice!$G$51</f>
        <v>72806.974443418963</v>
      </c>
      <c r="E62" s="118">
        <f>INDEX('Datos Vida'!$C$171:$AP$171,,ROWS('Datos Vida'!$C$171:AP171))*Índice!$G$51</f>
        <v>64765.515547086128</v>
      </c>
      <c r="F62" s="118">
        <f>INDEX('Datos Vida'!$C$148:$AP$148,,ROWS('Datos Vida'!$C$148:AP148))*Índice!$G$51</f>
        <v>9569.1877978225893</v>
      </c>
      <c r="G62" s="118">
        <f>(INDEX('Datos Vida'!$C$130:$AP$130,,ROWS('Datos Vida'!$C$130:AP130))+INDEX('Datos Vida'!$C$134:$AP$134,,ROWS('Datos Vida'!$C$134:AP134)))*Índice!$G$51</f>
        <v>159541.23424984675</v>
      </c>
      <c r="H62" s="118">
        <f>INDEX('Datos Vida'!$C$102:$AP$102,,ROWS('Datos Vida'!$C$102:AP102))*Índice!$G$51</f>
        <v>357693.68842971005</v>
      </c>
      <c r="I62" s="118">
        <f>(INDEX('Datos Vida'!$C$9:$AP$9,,ROWS('Datos Vida'!$C$9:AP9))+INDEX('Datos Vida'!$C$20:$AP$20,,ROWS('Datos Vida'!$C$20:AP20)))*Índice!$G$51</f>
        <v>527152.83264832757</v>
      </c>
    </row>
    <row r="63" spans="2:9">
      <c r="B63" s="124" t="str">
        <f>INDEX('Datos Vida'!$C$7:$AP$7,,ROWS('Datos Vida'!$C$7:AP8))</f>
        <v>BanChile</v>
      </c>
      <c r="C63" s="118">
        <f>INDEX('Datos Vida'!$C$119:$AP$119,,ROWS('Datos Vida'!$C$119:AP120))*Índice!$G$51</f>
        <v>3838008.9017553413</v>
      </c>
      <c r="D63" s="118">
        <f>(INDEX('Datos Vida'!$C$117:$AP$117,,ROWS('Datos Vida'!$C$117:AP118))-INDEX('Datos Vida'!$C$145:$AP$145,,ROWS('Datos Vida'!$C$145:AP146)))*Índice!$G$51</f>
        <v>697733.12882756675</v>
      </c>
      <c r="E63" s="118">
        <f>INDEX('Datos Vida'!$C$171:$AP$171,,ROWS('Datos Vida'!$C$171:AP172))*Índice!$G$51</f>
        <v>662824.12725393474</v>
      </c>
      <c r="F63" s="118">
        <f>INDEX('Datos Vida'!$C$148:$AP$148,,ROWS('Datos Vida'!$C$148:AP149))*Índice!$G$51</f>
        <v>121894.51132196159</v>
      </c>
      <c r="G63" s="118">
        <f>(INDEX('Datos Vida'!$C$130:$AP$130,,ROWS('Datos Vida'!$C$130:AP131))+INDEX('Datos Vida'!$C$134:$AP$134,,ROWS('Datos Vida'!$C$134:AP135)))*Índice!$G$51</f>
        <v>1107281.9988446753</v>
      </c>
      <c r="H63" s="118">
        <f>INDEX('Datos Vida'!$C$102:$AP$102,,ROWS('Datos Vida'!$C$102:AP103))*Índice!$G$51</f>
        <v>1319968.4830939688</v>
      </c>
      <c r="I63" s="118">
        <f>(INDEX('Datos Vida'!$C$9:$AP$9,,ROWS('Datos Vida'!$C$9:AP10))+INDEX('Datos Vida'!$C$20:$AP$20,,ROWS('Datos Vida'!$C$20:AP21)))*Índice!$G$51</f>
        <v>4121778.7132514869</v>
      </c>
    </row>
    <row r="64" spans="2:9">
      <c r="B64" s="124" t="str">
        <f>INDEX('Datos Vida'!$C$7:$AP$7,,ROWS('Datos Vida'!$C$7:AP9))</f>
        <v>BBVA Vida</v>
      </c>
      <c r="C64" s="118">
        <f>INDEX('Datos Vida'!$C$119:$AP$119,,ROWS('Datos Vida'!$C$119:AP121))*Índice!$G$51</f>
        <v>2878742.5993922376</v>
      </c>
      <c r="D64" s="118">
        <f>(INDEX('Datos Vida'!$C$117:$AP$117,,ROWS('Datos Vida'!$C$117:AP119))-INDEX('Datos Vida'!$C$145:$AP$145,,ROWS('Datos Vida'!$C$145:AP147)))*Índice!$G$51</f>
        <v>759901.73099523934</v>
      </c>
      <c r="E64" s="118">
        <f>INDEX('Datos Vida'!$C$171:$AP$171,,ROWS('Datos Vida'!$C$171:AP173))*Índice!$G$51</f>
        <v>818864.77166842623</v>
      </c>
      <c r="F64" s="118">
        <f>INDEX('Datos Vida'!$C$148:$AP$148,,ROWS('Datos Vida'!$C$148:AP150))*Índice!$G$51</f>
        <v>333906.70199039002</v>
      </c>
      <c r="G64" s="118">
        <f>(INDEX('Datos Vida'!$C$130:$AP$130,,ROWS('Datos Vida'!$C$130:AP132))+INDEX('Datos Vida'!$C$134:$AP$134,,ROWS('Datos Vida'!$C$134:AP136)))*Índice!$G$51</f>
        <v>1563517.2778600375</v>
      </c>
      <c r="H64" s="118">
        <f>INDEX('Datos Vida'!$C$102:$AP$102,,ROWS('Datos Vida'!$C$102:AP104))*Índice!$G$51</f>
        <v>2430082.3998884517</v>
      </c>
      <c r="I64" s="118">
        <f>(INDEX('Datos Vida'!$C$9:$AP$9,,ROWS('Datos Vida'!$C$9:AP11))+INDEX('Datos Vida'!$C$20:$AP$20,,ROWS('Datos Vida'!$C$20:AP22)))*Índice!$G$51</f>
        <v>8648866.1217606086</v>
      </c>
    </row>
    <row r="65" spans="2:9">
      <c r="B65" s="124" t="str">
        <f>INDEX('Datos Vida'!$C$7:$AP$7,,ROWS('Datos Vida'!$C$7:AP10))</f>
        <v>BCI Seguros Vida</v>
      </c>
      <c r="C65" s="118">
        <f>INDEX('Datos Vida'!$C$119:$AP$119,,ROWS('Datos Vida'!$C$119:AP122))*Índice!$G$51</f>
        <v>2426012.9121931032</v>
      </c>
      <c r="D65" s="118">
        <f>(INDEX('Datos Vida'!$C$117:$AP$117,,ROWS('Datos Vida'!$C$117:AP120))-INDEX('Datos Vida'!$C$145:$AP$145,,ROWS('Datos Vida'!$C$145:AP148)))*Índice!$G$51</f>
        <v>15684.574200845027</v>
      </c>
      <c r="E65" s="118">
        <f>INDEX('Datos Vida'!$C$171:$AP$171,,ROWS('Datos Vida'!$C$171:AP174))*Índice!$G$51</f>
        <v>216638.27046551622</v>
      </c>
      <c r="F65" s="118">
        <f>INDEX('Datos Vida'!$C$148:$AP$148,,ROWS('Datos Vida'!$C$148:AP151))*Índice!$G$51</f>
        <v>180783.67318030813</v>
      </c>
      <c r="G65" s="118">
        <f>(INDEX('Datos Vida'!$C$130:$AP$130,,ROWS('Datos Vida'!$C$130:AP133))+INDEX('Datos Vida'!$C$134:$AP$134,,ROWS('Datos Vida'!$C$134:AP137)))*Índice!$G$51</f>
        <v>954629.46609387349</v>
      </c>
      <c r="H65" s="118">
        <f>INDEX('Datos Vida'!$C$102:$AP$102,,ROWS('Datos Vida'!$C$102:AP105))*Índice!$G$51</f>
        <v>894797.67430022068</v>
      </c>
      <c r="I65" s="118">
        <f>(INDEX('Datos Vida'!$C$9:$AP$9,,ROWS('Datos Vida'!$C$9:AP12))+INDEX('Datos Vida'!$C$20:$AP$20,,ROWS('Datos Vida'!$C$20:AP23)))*Índice!$G$51</f>
        <v>5939591.6524464339</v>
      </c>
    </row>
    <row r="66" spans="2:9">
      <c r="B66" s="124" t="str">
        <f>INDEX('Datos Vida'!$C$7:$AP$7,,ROWS('Datos Vida'!$C$7:AP11))</f>
        <v>BICE Vida</v>
      </c>
      <c r="C66" s="118">
        <f>INDEX('Datos Vida'!$C$119:$AP$119,,ROWS('Datos Vida'!$C$119:AP123))*Índice!$G$51</f>
        <v>7314480.2034433996</v>
      </c>
      <c r="D66" s="118">
        <f>(INDEX('Datos Vida'!$C$117:$AP$117,,ROWS('Datos Vida'!$C$117:AP121))-INDEX('Datos Vida'!$C$145:$AP$145,,ROWS('Datos Vida'!$C$145:AP149)))*Índice!$G$51</f>
        <v>-2690732.5246059834</v>
      </c>
      <c r="E66" s="118">
        <f>INDEX('Datos Vida'!$C$171:$AP$171,,ROWS('Datos Vida'!$C$171:AP175))*Índice!$G$51</f>
        <v>830300.14098503615</v>
      </c>
      <c r="F66" s="118">
        <f>INDEX('Datos Vida'!$C$148:$AP$148,,ROWS('Datos Vida'!$C$148:AP152))*Índice!$G$51</f>
        <v>3761196.1374083986</v>
      </c>
      <c r="G66" s="118">
        <f>(INDEX('Datos Vida'!$C$130:$AP$130,,ROWS('Datos Vida'!$C$130:AP134))+INDEX('Datos Vida'!$C$134:$AP$134,,ROWS('Datos Vida'!$C$134:AP138)))*Índice!$G$51</f>
        <v>8569847.8822365496</v>
      </c>
      <c r="H66" s="118">
        <f>INDEX('Datos Vida'!$C$102:$AP$102,,ROWS('Datos Vida'!$C$102:AP106))*Índice!$G$51</f>
        <v>9903775.7873140033</v>
      </c>
      <c r="I66" s="118">
        <f>(INDEX('Datos Vida'!$C$9:$AP$9,,ROWS('Datos Vida'!$C$9:AP13))+INDEX('Datos Vida'!$C$20:$AP$20,,ROWS('Datos Vida'!$C$20:AP24)))*Índice!$G$51</f>
        <v>88088704.509086564</v>
      </c>
    </row>
    <row r="67" spans="2:9">
      <c r="B67" s="124" t="str">
        <f>INDEX('Datos Vida'!$C$7:$AP$7,,ROWS('Datos Vida'!$C$7:AP12))</f>
        <v>Cámara</v>
      </c>
      <c r="C67" s="118">
        <f>INDEX('Datos Vida'!$C$119:$AP$119,,ROWS('Datos Vida'!$C$119:AP124))*Índice!$G$51</f>
        <v>4126702.3445125395</v>
      </c>
      <c r="D67" s="118">
        <f>(INDEX('Datos Vida'!$C$117:$AP$117,,ROWS('Datos Vida'!$C$117:AP122))-INDEX('Datos Vida'!$C$145:$AP$145,,ROWS('Datos Vida'!$C$145:AP150)))*Índice!$G$51</f>
        <v>1036357.6283528212</v>
      </c>
      <c r="E67" s="118">
        <f>INDEX('Datos Vida'!$C$171:$AP$171,,ROWS('Datos Vida'!$C$171:AP176))*Índice!$G$51</f>
        <v>955183.44654188282</v>
      </c>
      <c r="F67" s="118">
        <f>INDEX('Datos Vida'!$C$148:$AP$148,,ROWS('Datos Vida'!$C$148:AP153))*Índice!$G$51</f>
        <v>145180.85702081135</v>
      </c>
      <c r="G67" s="118">
        <f>(INDEX('Datos Vida'!$C$130:$AP$130,,ROWS('Datos Vida'!$C$130:AP135))+INDEX('Datos Vida'!$C$134:$AP$134,,ROWS('Datos Vida'!$C$134:AP139)))*Índice!$G$51</f>
        <v>2842228.316080926</v>
      </c>
      <c r="H67" s="118">
        <f>INDEX('Datos Vida'!$C$102:$AP$102,,ROWS('Datos Vida'!$C$102:AP107))*Índice!$G$51</f>
        <v>1154965.7497106155</v>
      </c>
      <c r="I67" s="118">
        <f>(INDEX('Datos Vida'!$C$9:$AP$9,,ROWS('Datos Vida'!$C$9:AP14))+INDEX('Datos Vida'!$C$20:$AP$20,,ROWS('Datos Vida'!$C$20:AP25)))*Índice!$G$51</f>
        <v>4965055.409111131</v>
      </c>
    </row>
    <row r="68" spans="2:9">
      <c r="B68" s="124" t="str">
        <f>INDEX('Datos Vida'!$C$7:$AP$7,,ROWS('Datos Vida'!$C$7:AP13))</f>
        <v>Cardif</v>
      </c>
      <c r="C68" s="118">
        <f>INDEX('Datos Vida'!$C$119:$AP$119,,ROWS('Datos Vida'!$C$119:AP125))*Índice!$G$51</f>
        <v>2696491.3096115501</v>
      </c>
      <c r="D68" s="118">
        <f>(INDEX('Datos Vida'!$C$117:$AP$117,,ROWS('Datos Vida'!$C$117:AP123))-INDEX('Datos Vida'!$C$145:$AP$145,,ROWS('Datos Vida'!$C$145:AP151)))*Índice!$G$51</f>
        <v>208090.23927617355</v>
      </c>
      <c r="E68" s="118">
        <f>INDEX('Datos Vida'!$C$171:$AP$171,,ROWS('Datos Vida'!$C$171:AP177))*Índice!$G$51</f>
        <v>288172.4399706964</v>
      </c>
      <c r="F68" s="118">
        <f>INDEX('Datos Vida'!$C$148:$AP$148,,ROWS('Datos Vida'!$C$148:AP154))*Índice!$G$51</f>
        <v>129485.12795996646</v>
      </c>
      <c r="G68" s="118">
        <f>(INDEX('Datos Vida'!$C$130:$AP$130,,ROWS('Datos Vida'!$C$130:AP136))+INDEX('Datos Vida'!$C$134:$AP$134,,ROWS('Datos Vida'!$C$134:AP140)))*Índice!$G$51</f>
        <v>130200.94240860872</v>
      </c>
      <c r="H68" s="118">
        <f>INDEX('Datos Vida'!$C$102:$AP$102,,ROWS('Datos Vida'!$C$102:AP108))*Índice!$G$51</f>
        <v>1888126.3155099035</v>
      </c>
      <c r="I68" s="118">
        <f>(INDEX('Datos Vida'!$C$9:$AP$9,,ROWS('Datos Vida'!$C$9:AP15))+INDEX('Datos Vida'!$C$20:$AP$20,,ROWS('Datos Vida'!$C$20:AP26)))*Índice!$G$51</f>
        <v>3740947.4991202271</v>
      </c>
    </row>
    <row r="69" spans="2:9">
      <c r="B69" s="124" t="str">
        <f>INDEX('Datos Vida'!$C$7:$AP$7,,ROWS('Datos Vida'!$C$7:AP14))</f>
        <v>Chilena Consolidada</v>
      </c>
      <c r="C69" s="118">
        <f>INDEX('Datos Vida'!$C$119:$AP$119,,ROWS('Datos Vida'!$C$119:AP126))*Índice!$G$51</f>
        <v>8826054.3445302453</v>
      </c>
      <c r="D69" s="118">
        <f>(INDEX('Datos Vida'!$C$117:$AP$117,,ROWS('Datos Vida'!$C$117:AP124))-INDEX('Datos Vida'!$C$145:$AP$145,,ROWS('Datos Vida'!$C$145:AP152)))*Índice!$G$51</f>
        <v>-1607529.486234593</v>
      </c>
      <c r="E69" s="118">
        <f>INDEX('Datos Vida'!$C$171:$AP$171,,ROWS('Datos Vida'!$C$171:AP178))*Índice!$G$51</f>
        <v>278286.44529581408</v>
      </c>
      <c r="F69" s="118">
        <f>INDEX('Datos Vida'!$C$148:$AP$148,,ROWS('Datos Vida'!$C$148:AP155))*Índice!$G$51</f>
        <v>1733111.8739500821</v>
      </c>
      <c r="G69" s="118">
        <f>(INDEX('Datos Vida'!$C$130:$AP$130,,ROWS('Datos Vida'!$C$130:AP137))+INDEX('Datos Vida'!$C$134:$AP$134,,ROWS('Datos Vida'!$C$134:AP141)))*Índice!$G$51</f>
        <v>8976248.2044880614</v>
      </c>
      <c r="H69" s="118">
        <f>INDEX('Datos Vida'!$C$102:$AP$102,,ROWS('Datos Vida'!$C$102:AP109))*Índice!$G$51</f>
        <v>4106609.5201418265</v>
      </c>
      <c r="I69" s="118">
        <f>(INDEX('Datos Vida'!$C$9:$AP$9,,ROWS('Datos Vida'!$C$9:AP16))+INDEX('Datos Vida'!$C$20:$AP$20,,ROWS('Datos Vida'!$C$20:AP27)))*Índice!$G$51</f>
        <v>54834489.587690704</v>
      </c>
    </row>
    <row r="70" spans="2:9">
      <c r="B70" s="124" t="str">
        <f>INDEX('Datos Vida'!$C$7:$AP$7,,ROWS('Datos Vida'!$C$7:AP15))</f>
        <v>CLC</v>
      </c>
      <c r="C70" s="118">
        <f>INDEX('Datos Vida'!$C$119:$AP$119,,ROWS('Datos Vida'!$C$119:AP127))*Índice!$G$51</f>
        <v>299240.14156048524</v>
      </c>
      <c r="D70" s="118">
        <f>(INDEX('Datos Vida'!$C$117:$AP$117,,ROWS('Datos Vida'!$C$117:AP125))-INDEX('Datos Vida'!$C$145:$AP$145,,ROWS('Datos Vida'!$C$145:AP153)))*Índice!$G$51</f>
        <v>-23195.336206152439</v>
      </c>
      <c r="E70" s="118">
        <f>INDEX('Datos Vida'!$C$171:$AP$171,,ROWS('Datos Vida'!$C$171:AP179))*Índice!$G$51</f>
        <v>-15237.405963866222</v>
      </c>
      <c r="F70" s="118">
        <f>INDEX('Datos Vida'!$C$148:$AP$148,,ROWS('Datos Vida'!$C$148:AP156))*Índice!$G$51</f>
        <v>2324.1062279088401</v>
      </c>
      <c r="G70" s="118">
        <f>(INDEX('Datos Vida'!$C$130:$AP$130,,ROWS('Datos Vida'!$C$130:AP138))+INDEX('Datos Vida'!$C$134:$AP$134,,ROWS('Datos Vida'!$C$134:AP142)))*Índice!$G$51</f>
        <v>229803.66118440713</v>
      </c>
      <c r="H70" s="118">
        <f>INDEX('Datos Vida'!$C$102:$AP$102,,ROWS('Datos Vida'!$C$102:AP110))*Índice!$G$51</f>
        <v>122711.47202099947</v>
      </c>
      <c r="I70" s="118">
        <f>(INDEX('Datos Vida'!$C$9:$AP$9,,ROWS('Datos Vida'!$C$9:AP17))+INDEX('Datos Vida'!$C$20:$AP$20,,ROWS('Datos Vida'!$C$20:AP28)))*Índice!$G$51</f>
        <v>186381.46522627326</v>
      </c>
    </row>
    <row r="71" spans="2:9">
      <c r="B71" s="124" t="str">
        <f>INDEX('Datos Vida'!$C$7:$AP$7,,ROWS('Datos Vida'!$C$7:AP16))</f>
        <v>CN Life</v>
      </c>
      <c r="C71" s="118">
        <f>INDEX('Datos Vida'!$C$119:$AP$119,,ROWS('Datos Vida'!$C$119:AP128))*Índice!$G$51</f>
        <v>1590605.1290223342</v>
      </c>
      <c r="D71" s="118">
        <f>(INDEX('Datos Vida'!$C$117:$AP$117,,ROWS('Datos Vida'!$C$117:AP126))-INDEX('Datos Vida'!$C$145:$AP$145,,ROWS('Datos Vida'!$C$145:AP154)))*Índice!$G$51</f>
        <v>-469964.69840932585</v>
      </c>
      <c r="E71" s="118">
        <f>INDEX('Datos Vida'!$C$171:$AP$171,,ROWS('Datos Vida'!$C$171:AP180))*Índice!$G$51</f>
        <v>215434.91781037181</v>
      </c>
      <c r="F71" s="118">
        <f>INDEX('Datos Vida'!$C$148:$AP$148,,ROWS('Datos Vida'!$C$148:AP157))*Índice!$G$51</f>
        <v>744194.58148248983</v>
      </c>
      <c r="G71" s="118">
        <f>(INDEX('Datos Vida'!$C$130:$AP$130,,ROWS('Datos Vida'!$C$130:AP139))+INDEX('Datos Vida'!$C$134:$AP$134,,ROWS('Datos Vida'!$C$134:AP143)))*Índice!$G$51</f>
        <v>2043405.5079334518</v>
      </c>
      <c r="H71" s="118">
        <f>INDEX('Datos Vida'!$C$102:$AP$102,,ROWS('Datos Vida'!$C$102:AP111))*Índice!$G$51</f>
        <v>2771941.2333645406</v>
      </c>
      <c r="I71" s="118">
        <f>(INDEX('Datos Vida'!$C$9:$AP$9,,ROWS('Datos Vida'!$C$9:AP18))+INDEX('Datos Vida'!$C$20:$AP$20,,ROWS('Datos Vida'!$C$20:AP29)))*Índice!$G$51</f>
        <v>18428959.742907036</v>
      </c>
    </row>
    <row r="72" spans="2:9">
      <c r="B72" s="124" t="str">
        <f>INDEX('Datos Vida'!$C$7:$AP$7,,ROWS('Datos Vida'!$C$7:AP17))</f>
        <v>Consorcio Nacional</v>
      </c>
      <c r="C72" s="118">
        <f>INDEX('Datos Vida'!$C$119:$AP$119,,ROWS('Datos Vida'!$C$119:AP129))*Índice!$G$51</f>
        <v>10123060.105661314</v>
      </c>
      <c r="D72" s="118">
        <f>(INDEX('Datos Vida'!$C$117:$AP$117,,ROWS('Datos Vida'!$C$117:AP127))-INDEX('Datos Vida'!$C$145:$AP$145,,ROWS('Datos Vida'!$C$145:AP155)))*Índice!$G$51</f>
        <v>-4400096.0557388877</v>
      </c>
      <c r="E72" s="118">
        <f>INDEX('Datos Vida'!$C$171:$AP$171,,ROWS('Datos Vida'!$C$171:AP181))*Índice!$G$51</f>
        <v>804560.03594343783</v>
      </c>
      <c r="F72" s="118">
        <f>INDEX('Datos Vida'!$C$148:$AP$148,,ROWS('Datos Vida'!$C$148:AP158))*Índice!$G$51</f>
        <v>5638281.0891924016</v>
      </c>
      <c r="G72" s="118">
        <f>(INDEX('Datos Vida'!$C$130:$AP$130,,ROWS('Datos Vida'!$C$130:AP140))+INDEX('Datos Vida'!$C$134:$AP$134,,ROWS('Datos Vida'!$C$134:AP144)))*Índice!$G$51</f>
        <v>11212647.840627152</v>
      </c>
      <c r="H72" s="118">
        <f>INDEX('Datos Vida'!$C$102:$AP$102,,ROWS('Datos Vida'!$C$102:AP112))*Índice!$G$51</f>
        <v>16804731.12139542</v>
      </c>
      <c r="I72" s="118">
        <f>(INDEX('Datos Vida'!$C$9:$AP$9,,ROWS('Datos Vida'!$C$9:AP19))+INDEX('Datos Vida'!$C$20:$AP$20,,ROWS('Datos Vida'!$C$20:AP30)))*Índice!$G$51</f>
        <v>145450589.7689572</v>
      </c>
    </row>
    <row r="73" spans="2:9">
      <c r="B73" s="124" t="str">
        <f>INDEX('Datos Vida'!$C$7:$AP$7,,ROWS('Datos Vida'!$C$7:AP18))</f>
        <v>CorpSeguros</v>
      </c>
      <c r="C73" s="118">
        <f>INDEX('Datos Vida'!$C$119:$AP$119,,ROWS('Datos Vida'!$C$119:AP130))*Índice!$G$51</f>
        <v>2051323.3780634368</v>
      </c>
      <c r="D73" s="118">
        <f>(INDEX('Datos Vida'!$C$117:$AP$117,,ROWS('Datos Vida'!$C$117:AP128))-INDEX('Datos Vida'!$C$145:$AP$145,,ROWS('Datos Vida'!$C$145:AP156)))*Índice!$G$51</f>
        <v>-2668908.2623428307</v>
      </c>
      <c r="E73" s="118">
        <f>INDEX('Datos Vida'!$C$171:$AP$171,,ROWS('Datos Vida'!$C$171:AP182))*Índice!$G$51</f>
        <v>354162.86538252985</v>
      </c>
      <c r="F73" s="118">
        <f>INDEX('Datos Vida'!$C$148:$AP$148,,ROWS('Datos Vida'!$C$148:AP159))*Índice!$G$51</f>
        <v>3083961.9672392388</v>
      </c>
      <c r="G73" s="118">
        <f>(INDEX('Datos Vida'!$C$130:$AP$130,,ROWS('Datos Vida'!$C$130:AP141))+INDEX('Datos Vida'!$C$134:$AP$134,,ROWS('Datos Vida'!$C$134:AP145)))*Índice!$G$51</f>
        <v>4517125.8529373361</v>
      </c>
      <c r="H73" s="118">
        <f>INDEX('Datos Vida'!$C$102:$AP$102,,ROWS('Datos Vida'!$C$102:AP113))*Índice!$G$51</f>
        <v>8001316.7603984773</v>
      </c>
      <c r="I73" s="118">
        <f>(INDEX('Datos Vida'!$C$9:$AP$9,,ROWS('Datos Vida'!$C$9:AP20))+INDEX('Datos Vida'!$C$20:$AP$20,,ROWS('Datos Vida'!$C$20:AP31)))*Índice!$G$51</f>
        <v>86153025.86643827</v>
      </c>
    </row>
    <row r="74" spans="2:9">
      <c r="B74" s="124" t="str">
        <f>INDEX('Datos Vida'!$C$7:$AP$7,,ROWS('Datos Vida'!$C$7:AP19))</f>
        <v>CorpVida</v>
      </c>
      <c r="C74" s="118">
        <f>INDEX('Datos Vida'!$C$119:$AP$119,,ROWS('Datos Vida'!$C$119:AP131))*Índice!$G$51</f>
        <v>9343518.8271461502</v>
      </c>
      <c r="D74" s="118">
        <f>(INDEX('Datos Vida'!$C$117:$AP$117,,ROWS('Datos Vida'!$C$117:AP129))-INDEX('Datos Vida'!$C$145:$AP$145,,ROWS('Datos Vida'!$C$145:AP157)))*Índice!$G$51</f>
        <v>-3215283.0435061674</v>
      </c>
      <c r="E74" s="118">
        <f>INDEX('Datos Vida'!$C$171:$AP$171,,ROWS('Datos Vida'!$C$171:AP183))*Índice!$G$51</f>
        <v>-382706.33724417415</v>
      </c>
      <c r="F74" s="118">
        <f>INDEX('Datos Vida'!$C$148:$AP$148,,ROWS('Datos Vida'!$C$148:AP160))*Índice!$G$51</f>
        <v>3004074.356880269</v>
      </c>
      <c r="G74" s="118">
        <f>(INDEX('Datos Vida'!$C$130:$AP$130,,ROWS('Datos Vida'!$C$130:AP142))+INDEX('Datos Vida'!$C$134:$AP$134,,ROWS('Datos Vida'!$C$134:AP146)))*Índice!$G$51</f>
        <v>10504285.635240505</v>
      </c>
      <c r="H74" s="118">
        <f>INDEX('Datos Vida'!$C$102:$AP$102,,ROWS('Datos Vida'!$C$102:AP114))*Índice!$G$51</f>
        <v>5048804.8585612448</v>
      </c>
      <c r="I74" s="118">
        <f>(INDEX('Datos Vida'!$C$9:$AP$9,,ROWS('Datos Vida'!$C$9:AP21))+INDEX('Datos Vida'!$C$20:$AP$20,,ROWS('Datos Vida'!$C$20:AP32)))*Índice!$G$51</f>
        <v>82559440.929040492</v>
      </c>
    </row>
    <row r="75" spans="2:9">
      <c r="B75" s="124" t="str">
        <f>INDEX('Datos Vida'!$C$7:$AP$7,,ROWS('Datos Vida'!$C$7:AP20))</f>
        <v>Cruz del Sur</v>
      </c>
      <c r="C75" s="118">
        <f>INDEX('Datos Vida'!$C$119:$AP$119,,ROWS('Datos Vida'!$C$119:AP132))*Índice!$G$51</f>
        <v>5247067.4448509477</v>
      </c>
      <c r="D75" s="118">
        <f>(INDEX('Datos Vida'!$C$117:$AP$117,,ROWS('Datos Vida'!$C$117:AP130))-INDEX('Datos Vida'!$C$145:$AP$145,,ROWS('Datos Vida'!$C$145:AP158)))*Índice!$G$51</f>
        <v>-1237253.912500747</v>
      </c>
      <c r="E75" s="118">
        <f>INDEX('Datos Vida'!$C$171:$AP$171,,ROWS('Datos Vida'!$C$171:AP184))*Índice!$G$51</f>
        <v>140995.92537752783</v>
      </c>
      <c r="F75" s="118">
        <f>INDEX('Datos Vida'!$C$148:$AP$148,,ROWS('Datos Vida'!$C$148:AP161))*Índice!$G$51</f>
        <v>1373286.8990153181</v>
      </c>
      <c r="G75" s="118">
        <f>(INDEX('Datos Vida'!$C$130:$AP$130,,ROWS('Datos Vida'!$C$130:AP143))+INDEX('Datos Vida'!$C$134:$AP$134,,ROWS('Datos Vida'!$C$134:AP147)))*Índice!$G$51</f>
        <v>5370605.793002096</v>
      </c>
      <c r="H75" s="118">
        <f>INDEX('Datos Vida'!$C$102:$AP$102,,ROWS('Datos Vida'!$C$102:AP115))*Índice!$G$51</f>
        <v>3092280.836880092</v>
      </c>
      <c r="I75" s="118">
        <f>(INDEX('Datos Vida'!$C$9:$AP$9,,ROWS('Datos Vida'!$C$9:AP22))+INDEX('Datos Vida'!$C$20:$AP$20,,ROWS('Datos Vida'!$C$20:AP33)))*Índice!$G$51</f>
        <v>37664142.127081305</v>
      </c>
    </row>
    <row r="76" spans="2:9">
      <c r="B76" s="124" t="str">
        <f>INDEX('Datos Vida'!$C$7:$AP$7,,ROWS('Datos Vida'!$C$7:AP21))</f>
        <v>EuroAmérica</v>
      </c>
      <c r="C76" s="118">
        <f>INDEX('Datos Vida'!$C$119:$AP$119,,ROWS('Datos Vida'!$C$119:AP133))*Índice!$G$51</f>
        <v>5285037.0832697023</v>
      </c>
      <c r="D76" s="118">
        <f>(INDEX('Datos Vida'!$C$117:$AP$117,,ROWS('Datos Vida'!$C$117:AP131))-INDEX('Datos Vida'!$C$145:$AP$145,,ROWS('Datos Vida'!$C$145:AP159)))*Índice!$G$51</f>
        <v>-1586284.966834211</v>
      </c>
      <c r="E76" s="118">
        <f>INDEX('Datos Vida'!$C$171:$AP$171,,ROWS('Datos Vida'!$C$171:AP185))*Índice!$G$51</f>
        <v>342988.79423488508</v>
      </c>
      <c r="F76" s="118">
        <f>INDEX('Datos Vida'!$C$148:$AP$148,,ROWS('Datos Vida'!$C$148:AP162))*Índice!$G$51</f>
        <v>2005882.9934863588</v>
      </c>
      <c r="G76" s="118">
        <f>(INDEX('Datos Vida'!$C$130:$AP$130,,ROWS('Datos Vida'!$C$130:AP144))+INDEX('Datos Vida'!$C$134:$AP$134,,ROWS('Datos Vida'!$C$134:AP148)))*Índice!$G$51</f>
        <v>4948385.7102702176</v>
      </c>
      <c r="H76" s="118">
        <f>INDEX('Datos Vida'!$C$102:$AP$102,,ROWS('Datos Vida'!$C$102:AP116))*Índice!$G$51</f>
        <v>2525753.9600859634</v>
      </c>
      <c r="I76" s="118">
        <f>(INDEX('Datos Vida'!$C$9:$AP$9,,ROWS('Datos Vida'!$C$9:AP23))+INDEX('Datos Vida'!$C$20:$AP$20,,ROWS('Datos Vida'!$C$20:AP34)))*Índice!$G$51</f>
        <v>36484719.125494391</v>
      </c>
    </row>
    <row r="77" spans="2:9">
      <c r="B77" s="124" t="str">
        <f>INDEX('Datos Vida'!$C$7:$AP$7,,ROWS('Datos Vida'!$C$7:AP22))</f>
        <v>Huelen</v>
      </c>
      <c r="C77" s="118">
        <f>INDEX('Datos Vida'!$C$119:$AP$119,,ROWS('Datos Vida'!$C$119:AP134))*Índice!$G$51</f>
        <v>13677.407645948286</v>
      </c>
      <c r="D77" s="118">
        <f>(INDEX('Datos Vida'!$C$117:$AP$117,,ROWS('Datos Vida'!$C$117:AP132))-INDEX('Datos Vida'!$C$145:$AP$145,,ROWS('Datos Vida'!$C$145:AP160)))*Índice!$G$51</f>
        <v>-818.73131173628497</v>
      </c>
      <c r="E77" s="118">
        <f>INDEX('Datos Vida'!$C$171:$AP$171,,ROWS('Datos Vida'!$C$171:AP186))*Índice!$G$51</f>
        <v>7257.3873281675715</v>
      </c>
      <c r="F77" s="118">
        <f>INDEX('Datos Vida'!$C$148:$AP$148,,ROWS('Datos Vida'!$C$148:AP163))*Índice!$G$51</f>
        <v>9499.0715349662823</v>
      </c>
      <c r="G77" s="118">
        <f>(INDEX('Datos Vida'!$C$130:$AP$130,,ROWS('Datos Vida'!$C$130:AP145))+INDEX('Datos Vida'!$C$134:$AP$134,,ROWS('Datos Vida'!$C$134:AP149)))*Índice!$G$51</f>
        <v>4379.6105094716713</v>
      </c>
      <c r="H77" s="118">
        <f>INDEX('Datos Vida'!$C$102:$AP$102,,ROWS('Datos Vida'!$C$102:AP117))*Índice!$G$51</f>
        <v>156751.85527011805</v>
      </c>
      <c r="I77" s="118">
        <f>(INDEX('Datos Vida'!$C$9:$AP$9,,ROWS('Datos Vida'!$C$9:AP24))+INDEX('Datos Vida'!$C$20:$AP$20,,ROWS('Datos Vida'!$C$20:AP35)))*Índice!$G$51</f>
        <v>221006.10640054359</v>
      </c>
    </row>
    <row r="78" spans="2:9">
      <c r="B78" s="124" t="str">
        <f>INDEX('Datos Vida'!$C$7:$AP$7,,ROWS('Datos Vida'!$C$7:AP23))</f>
        <v>Itaú</v>
      </c>
      <c r="C78" s="118">
        <f>INDEX('Datos Vida'!$C$119:$AP$119,,ROWS('Datos Vida'!$C$119:AP135))*Índice!$G$51</f>
        <v>578578.242268509</v>
      </c>
      <c r="D78" s="118">
        <f>(INDEX('Datos Vida'!$C$117:$AP$117,,ROWS('Datos Vida'!$C$117:AP133))-INDEX('Datos Vida'!$C$145:$AP$145,,ROWS('Datos Vida'!$C$145:AP161)))*Índice!$G$51</f>
        <v>136363.4271094084</v>
      </c>
      <c r="E78" s="118">
        <f>INDEX('Datos Vida'!$C$171:$AP$171,,ROWS('Datos Vida'!$C$171:AP187))*Índice!$G$51</f>
        <v>139583.06497484623</v>
      </c>
      <c r="F78" s="118">
        <f>INDEX('Datos Vida'!$C$148:$AP$148,,ROWS('Datos Vida'!$C$148:AP164))*Índice!$G$51</f>
        <v>25116.362453272428</v>
      </c>
      <c r="G78" s="118">
        <f>(INDEX('Datos Vida'!$C$130:$AP$130,,ROWS('Datos Vida'!$C$130:AP146))+INDEX('Datos Vida'!$C$134:$AP$134,,ROWS('Datos Vida'!$C$134:AP150)))*Índice!$G$51</f>
        <v>188461.13837116913</v>
      </c>
      <c r="H78" s="118">
        <f>INDEX('Datos Vida'!$C$102:$AP$102,,ROWS('Datos Vida'!$C$102:AP118))*Índice!$G$51</f>
        <v>949928.88776750094</v>
      </c>
      <c r="I78" s="118">
        <f>(INDEX('Datos Vida'!$C$9:$AP$9,,ROWS('Datos Vida'!$C$9:AP25))+INDEX('Datos Vida'!$C$20:$AP$20,,ROWS('Datos Vida'!$C$20:AP36)))*Índice!$G$51</f>
        <v>1175211.3779571999</v>
      </c>
    </row>
    <row r="79" spans="2:9">
      <c r="B79" s="124" t="str">
        <f>INDEX('Datos Vida'!$C$7:$AP$7,,ROWS('Datos Vida'!$C$7:AP24))</f>
        <v>M. de Carabineros</v>
      </c>
      <c r="C79" s="118">
        <f>INDEX('Datos Vida'!$C$119:$AP$119,,ROWS('Datos Vida'!$C$119:AP136))*Índice!$G$51</f>
        <v>644652.28486502403</v>
      </c>
      <c r="D79" s="118">
        <f>(INDEX('Datos Vida'!$C$117:$AP$117,,ROWS('Datos Vida'!$C$117:AP134))-INDEX('Datos Vida'!$C$145:$AP$145,,ROWS('Datos Vida'!$C$145:AP162)))*Índice!$G$51</f>
        <v>-37834.186547327372</v>
      </c>
      <c r="E79" s="118">
        <f>INDEX('Datos Vida'!$C$171:$AP$171,,ROWS('Datos Vida'!$C$171:AP188))*Índice!$G$51</f>
        <v>188013.04056252367</v>
      </c>
      <c r="F79" s="118">
        <f>INDEX('Datos Vida'!$C$148:$AP$148,,ROWS('Datos Vida'!$C$148:AP165))*Índice!$G$51</f>
        <v>237972.38286843686</v>
      </c>
      <c r="G79" s="118">
        <f>(INDEX('Datos Vida'!$C$130:$AP$130,,ROWS('Datos Vida'!$C$130:AP147))+INDEX('Datos Vida'!$C$134:$AP$134,,ROWS('Datos Vida'!$C$134:AP151)))*Índice!$G$51</f>
        <v>421345.53285482526</v>
      </c>
      <c r="H79" s="118">
        <f>INDEX('Datos Vida'!$C$102:$AP$102,,ROWS('Datos Vida'!$C$102:AP119))*Índice!$G$51</f>
        <v>3806168.9031718317</v>
      </c>
      <c r="I79" s="118">
        <f>(INDEX('Datos Vida'!$C$9:$AP$9,,ROWS('Datos Vida'!$C$9:AP26))+INDEX('Datos Vida'!$C$20:$AP$20,,ROWS('Datos Vida'!$C$20:AP37)))*Índice!$G$51</f>
        <v>8298253.0249811327</v>
      </c>
    </row>
    <row r="80" spans="2:9">
      <c r="B80" s="124" t="str">
        <f>INDEX('Datos Vida'!$C$7:$AP$7,,ROWS('Datos Vida'!$C$7:AP25))</f>
        <v>M. del Ej. y Av.</v>
      </c>
      <c r="C80" s="118">
        <f>INDEX('Datos Vida'!$C$119:$AP$119,,ROWS('Datos Vida'!$C$119:AP137))*Índice!$G$51</f>
        <v>616428.3643301219</v>
      </c>
      <c r="D80" s="118">
        <f>(INDEX('Datos Vida'!$C$117:$AP$117,,ROWS('Datos Vida'!$C$117:AP135))-INDEX('Datos Vida'!$C$145:$AP$145,,ROWS('Datos Vida'!$C$145:AP163)))*Índice!$G$51</f>
        <v>65429.628104935364</v>
      </c>
      <c r="E80" s="118">
        <f>INDEX('Datos Vida'!$C$171:$AP$171,,ROWS('Datos Vida'!$C$171:AP189))*Índice!$G$51</f>
        <v>396189.90706496604</v>
      </c>
      <c r="F80" s="118">
        <f>INDEX('Datos Vida'!$C$148:$AP$148,,ROWS('Datos Vida'!$C$148:AP166))*Índice!$G$51</f>
        <v>315814.0945197324</v>
      </c>
      <c r="G80" s="118">
        <f>(INDEX('Datos Vida'!$C$130:$AP$130,,ROWS('Datos Vida'!$C$130:AP148))+INDEX('Datos Vida'!$C$134:$AP$134,,ROWS('Datos Vida'!$C$134:AP152)))*Índice!$G$51</f>
        <v>362645.02977949235</v>
      </c>
      <c r="H80" s="118">
        <f>INDEX('Datos Vida'!$C$102:$AP$102,,ROWS('Datos Vida'!$C$102:AP120))*Índice!$G$51</f>
        <v>3561974.6315465639</v>
      </c>
      <c r="I80" s="118">
        <f>(INDEX('Datos Vida'!$C$9:$AP$9,,ROWS('Datos Vida'!$C$9:AP27))+INDEX('Datos Vida'!$C$20:$AP$20,,ROWS('Datos Vida'!$C$20:AP38)))*Índice!$G$51</f>
        <v>4870445.3312263042</v>
      </c>
    </row>
    <row r="81" spans="2:9">
      <c r="B81" s="124" t="str">
        <f>INDEX('Datos Vida'!$C$7:$AP$7,,ROWS('Datos Vida'!$C$7:AP26))</f>
        <v>Magallanes Vida</v>
      </c>
      <c r="C81" s="118">
        <f>INDEX('Datos Vida'!$C$119:$AP$119,,ROWS('Datos Vida'!$C$119:AP138))*Índice!$G$51</f>
        <v>2017.9672923569292</v>
      </c>
      <c r="D81" s="118">
        <f>(INDEX('Datos Vida'!$C$117:$AP$117,,ROWS('Datos Vida'!$C$117:AP136))-INDEX('Datos Vida'!$C$145:$AP$145,,ROWS('Datos Vida'!$C$145:AP164)))*Índice!$G$51</f>
        <v>-3562.5170144813987</v>
      </c>
      <c r="E81" s="118">
        <f>INDEX('Datos Vida'!$C$171:$AP$171,,ROWS('Datos Vida'!$C$171:AP190))*Índice!$G$51</f>
        <v>-1463.3228645857541</v>
      </c>
      <c r="F81" s="118">
        <f>INDEX('Datos Vida'!$C$148:$AP$148,,ROWS('Datos Vida'!$C$148:AP167))*Índice!$G$51</f>
        <v>2056.1239960072685</v>
      </c>
      <c r="G81" s="118">
        <f>(INDEX('Datos Vida'!$C$130:$AP$130,,ROWS('Datos Vida'!$C$130:AP149))+INDEX('Datos Vida'!$C$134:$AP$134,,ROWS('Datos Vida'!$C$134:AP153)))*Índice!$G$51</f>
        <v>605.81513475469274</v>
      </c>
      <c r="H81" s="118">
        <f>INDEX('Datos Vida'!$C$102:$AP$102,,ROWS('Datos Vida'!$C$102:AP121))*Índice!$G$51</f>
        <v>96963.266426306</v>
      </c>
      <c r="I81" s="118">
        <f>(INDEX('Datos Vida'!$C$9:$AP$9,,ROWS('Datos Vida'!$C$9:AP28))+INDEX('Datos Vida'!$C$20:$AP$20,,ROWS('Datos Vida'!$C$20:AP39)))*Índice!$G$51</f>
        <v>99245.364867945493</v>
      </c>
    </row>
    <row r="82" spans="2:9">
      <c r="B82" s="124" t="str">
        <f>INDEX('Datos Vida'!$C$7:$AP$7,,ROWS('Datos Vida'!$C$7:AP27))</f>
        <v>Mapfre Vida</v>
      </c>
      <c r="C82" s="118">
        <f>INDEX('Datos Vida'!$C$119:$AP$119,,ROWS('Datos Vida'!$C$119:AP139))*Índice!$G$51</f>
        <v>108134.46032831586</v>
      </c>
      <c r="D82" s="118">
        <f>(INDEX('Datos Vida'!$C$117:$AP$117,,ROWS('Datos Vida'!$C$117:AP137))-INDEX('Datos Vida'!$C$145:$AP$145,,ROWS('Datos Vida'!$C$145:AP165)))*Índice!$G$51</f>
        <v>-57481.790355029982</v>
      </c>
      <c r="E82" s="118">
        <f>INDEX('Datos Vida'!$C$171:$AP$171,,ROWS('Datos Vida'!$C$171:AP191))*Índice!$G$51</f>
        <v>6840.8064255534828</v>
      </c>
      <c r="F82" s="118">
        <f>INDEX('Datos Vida'!$C$148:$AP$148,,ROWS('Datos Vida'!$C$148:AP168))*Índice!$G$51</f>
        <v>40282.324194758548</v>
      </c>
      <c r="G82" s="118">
        <f>(INDEX('Datos Vida'!$C$130:$AP$130,,ROWS('Datos Vida'!$C$130:AP150))+INDEX('Datos Vida'!$C$134:$AP$134,,ROWS('Datos Vida'!$C$134:AP154)))*Índice!$G$51</f>
        <v>123944.70376542924</v>
      </c>
      <c r="H82" s="118">
        <f>INDEX('Datos Vida'!$C$102:$AP$102,,ROWS('Datos Vida'!$C$102:AP122))*Índice!$G$51</f>
        <v>156658.23412369058</v>
      </c>
      <c r="I82" s="118">
        <f>(INDEX('Datos Vida'!$C$9:$AP$9,,ROWS('Datos Vida'!$C$9:AP29))+INDEX('Datos Vida'!$C$20:$AP$20,,ROWS('Datos Vida'!$C$20:AP40)))*Índice!$G$51</f>
        <v>1442903.096580283</v>
      </c>
    </row>
    <row r="83" spans="2:9">
      <c r="B83" s="124" t="str">
        <f>INDEX('Datos Vida'!$C$7:$AP$7,,ROWS('Datos Vida'!$C$7:AP28))</f>
        <v>Metlife</v>
      </c>
      <c r="C83" s="118">
        <f>INDEX('Datos Vida'!$C$119:$AP$119,,ROWS('Datos Vida'!$C$119:AP140))*Índice!$G$51</f>
        <v>18104548.571226217</v>
      </c>
      <c r="D83" s="118">
        <f>(INDEX('Datos Vida'!$C$117:$AP$117,,ROWS('Datos Vida'!$C$117:AP138))-INDEX('Datos Vida'!$C$145:$AP$145,,ROWS('Datos Vida'!$C$145:AP166)))*Índice!$G$51</f>
        <v>-3524992.9950135122</v>
      </c>
      <c r="E83" s="118">
        <f>INDEX('Datos Vida'!$C$171:$AP$171,,ROWS('Datos Vida'!$C$171:AP192))*Índice!$G$51</f>
        <v>768714.46878299152</v>
      </c>
      <c r="F83" s="118">
        <f>INDEX('Datos Vida'!$C$148:$AP$148,,ROWS('Datos Vida'!$C$148:AP169))*Índice!$G$51</f>
        <v>4461517.1494906172</v>
      </c>
      <c r="G83" s="118">
        <f>(INDEX('Datos Vida'!$C$130:$AP$130,,ROWS('Datos Vida'!$C$130:AP151))+INDEX('Datos Vida'!$C$134:$AP$134,,ROWS('Datos Vida'!$C$134:AP155)))*Índice!$G$51</f>
        <v>16702341.19264045</v>
      </c>
      <c r="H83" s="118">
        <f>INDEX('Datos Vida'!$C$102:$AP$102,,ROWS('Datos Vida'!$C$102:AP123))*Índice!$G$51</f>
        <v>10302535.296057511</v>
      </c>
      <c r="I83" s="118">
        <f>(INDEX('Datos Vida'!$C$9:$AP$9,,ROWS('Datos Vida'!$C$9:AP30))+INDEX('Datos Vida'!$C$20:$AP$20,,ROWS('Datos Vida'!$C$20:AP41)))*Índice!$G$51</f>
        <v>125044072.58626758</v>
      </c>
    </row>
    <row r="84" spans="2:9">
      <c r="B84" s="124" t="str">
        <f>INDEX('Datos Vida'!$C$7:$AP$7,,ROWS('Datos Vida'!$C$7:AP29))</f>
        <v>Mutual de Seguros</v>
      </c>
      <c r="C84" s="118">
        <f>INDEX('Datos Vida'!$C$119:$AP$119,,ROWS('Datos Vida'!$C$119:AP141))*Índice!$G$51</f>
        <v>940669.46866126196</v>
      </c>
      <c r="D84" s="118">
        <f>(INDEX('Datos Vida'!$C$117:$AP$117,,ROWS('Datos Vida'!$C$117:AP139))-INDEX('Datos Vida'!$C$145:$AP$145,,ROWS('Datos Vida'!$C$145:AP167)))*Índice!$G$51</f>
        <v>68443.653570772498</v>
      </c>
      <c r="E84" s="118">
        <f>INDEX('Datos Vida'!$C$171:$AP$171,,ROWS('Datos Vida'!$C$171:AP193))*Índice!$G$51</f>
        <v>279116.37573286769</v>
      </c>
      <c r="F84" s="118">
        <f>INDEX('Datos Vida'!$C$148:$AP$148,,ROWS('Datos Vida'!$C$148:AP170))*Índice!$G$51</f>
        <v>251830.52580557347</v>
      </c>
      <c r="G84" s="118">
        <f>(INDEX('Datos Vida'!$C$130:$AP$130,,ROWS('Datos Vida'!$C$130:AP152))+INDEX('Datos Vida'!$C$134:$AP$134,,ROWS('Datos Vida'!$C$134:AP156)))*Índice!$G$51</f>
        <v>417995.00244565884</v>
      </c>
      <c r="H84" s="118">
        <f>INDEX('Datos Vida'!$C$102:$AP$102,,ROWS('Datos Vida'!$C$102:AP124))*Índice!$G$51</f>
        <v>5330591.406773922</v>
      </c>
      <c r="I84" s="118">
        <f>(INDEX('Datos Vida'!$C$9:$AP$9,,ROWS('Datos Vida'!$C$9:AP31))+INDEX('Datos Vida'!$C$20:$AP$20,,ROWS('Datos Vida'!$C$20:AP42)))*Índice!$G$51</f>
        <v>8429660.5956783779</v>
      </c>
    </row>
    <row r="85" spans="2:9">
      <c r="B85" s="124" t="str">
        <f>INDEX('Datos Vida'!$C$7:$AP$7,,ROWS('Datos Vida'!$C$7:AP30))</f>
        <v>Ohio National</v>
      </c>
      <c r="C85" s="118">
        <f>INDEX('Datos Vida'!$C$119:$AP$119,,ROWS('Datos Vida'!$C$119:AP142))*Índice!$G$51</f>
        <v>3153909.5349707077</v>
      </c>
      <c r="D85" s="118">
        <f>(INDEX('Datos Vida'!$C$117:$AP$117,,ROWS('Datos Vida'!$C$117:AP140))-INDEX('Datos Vida'!$C$145:$AP$145,,ROWS('Datos Vida'!$C$145:AP168)))*Índice!$G$51</f>
        <v>-622286.569238703</v>
      </c>
      <c r="E85" s="118">
        <f>INDEX('Datos Vida'!$C$171:$AP$171,,ROWS('Datos Vida'!$C$171:AP194))*Índice!$G$51</f>
        <v>222728.55843353897</v>
      </c>
      <c r="F85" s="118">
        <f>INDEX('Datos Vida'!$C$148:$AP$148,,ROWS('Datos Vida'!$C$148:AP171))*Índice!$G$51</f>
        <v>900606.21352261188</v>
      </c>
      <c r="G85" s="118">
        <f>(INDEX('Datos Vida'!$C$130:$AP$130,,ROWS('Datos Vida'!$C$130:AP153))+INDEX('Datos Vida'!$C$134:$AP$134,,ROWS('Datos Vida'!$C$134:AP157)))*Índice!$G$51</f>
        <v>2816831.178719006</v>
      </c>
      <c r="H85" s="118">
        <f>INDEX('Datos Vida'!$C$102:$AP$102,,ROWS('Datos Vida'!$C$102:AP125))*Índice!$G$51</f>
        <v>2574719.8558721268</v>
      </c>
      <c r="I85" s="118">
        <f>(INDEX('Datos Vida'!$C$9:$AP$9,,ROWS('Datos Vida'!$C$9:AP32))+INDEX('Datos Vida'!$C$20:$AP$20,,ROWS('Datos Vida'!$C$20:AP43)))*Índice!$G$51</f>
        <v>25668727.305725057</v>
      </c>
    </row>
    <row r="86" spans="2:9">
      <c r="B86" s="124" t="str">
        <f>INDEX('Datos Vida'!$C$7:$AP$7,,ROWS('Datos Vida'!$C$7:AP31))</f>
        <v>Penta Vida</v>
      </c>
      <c r="C86" s="118">
        <f>INDEX('Datos Vida'!$C$119:$AP$119,,ROWS('Datos Vida'!$C$119:AP143))*Índice!$G$51</f>
        <v>4900881.6323278472</v>
      </c>
      <c r="D86" s="118">
        <f>(INDEX('Datos Vida'!$C$117:$AP$117,,ROWS('Datos Vida'!$C$117:AP141))-INDEX('Datos Vida'!$C$145:$AP$145,,ROWS('Datos Vida'!$C$145:AP169)))*Índice!$G$51</f>
        <v>-2088204.0011420453</v>
      </c>
      <c r="E86" s="118">
        <f>INDEX('Datos Vida'!$C$171:$AP$171,,ROWS('Datos Vida'!$C$171:AP195))*Índice!$G$51</f>
        <v>343385.98692845181</v>
      </c>
      <c r="F86" s="118">
        <f>INDEX('Datos Vida'!$C$148:$AP$148,,ROWS('Datos Vida'!$C$148:AP172))*Índice!$G$51</f>
        <v>2068970.2780525917</v>
      </c>
      <c r="G86" s="118">
        <f>(INDEX('Datos Vida'!$C$130:$AP$130,,ROWS('Datos Vida'!$C$130:AP154))+INDEX('Datos Vida'!$C$134:$AP$134,,ROWS('Datos Vida'!$C$134:AP158)))*Índice!$G$51</f>
        <v>6279804.3915621461</v>
      </c>
      <c r="H86" s="118">
        <f>INDEX('Datos Vida'!$C$102:$AP$102,,ROWS('Datos Vida'!$C$102:AP126))*Índice!$G$51</f>
        <v>4204756.7067489121</v>
      </c>
      <c r="I86" s="118">
        <f>(INDEX('Datos Vida'!$C$9:$AP$9,,ROWS('Datos Vida'!$C$9:AP33))+INDEX('Datos Vida'!$C$20:$AP$20,,ROWS('Datos Vida'!$C$20:AP44)))*Índice!$G$51</f>
        <v>50071159.507858202</v>
      </c>
    </row>
    <row r="87" spans="2:9">
      <c r="B87" s="124" t="str">
        <f>INDEX('Datos Vida'!$C$7:$AP$7,,ROWS('Datos Vida'!$C$7:AP32))</f>
        <v>Principal</v>
      </c>
      <c r="C87" s="118">
        <f>INDEX('Datos Vida'!$C$119:$AP$119,,ROWS('Datos Vida'!$C$119:AP144))*Índice!$G$51</f>
        <v>5079579.5237494502</v>
      </c>
      <c r="D87" s="118">
        <f>(INDEX('Datos Vida'!$C$117:$AP$117,,ROWS('Datos Vida'!$C$117:AP142))-INDEX('Datos Vida'!$C$145:$AP$145,,ROWS('Datos Vida'!$C$145:AP170)))*Índice!$G$51</f>
        <v>-2687893.5684706997</v>
      </c>
      <c r="E87" s="118">
        <f>INDEX('Datos Vida'!$C$171:$AP$171,,ROWS('Datos Vida'!$C$171:AP196))*Índice!$G$51</f>
        <v>716635.6588117861</v>
      </c>
      <c r="F87" s="118">
        <f>INDEX('Datos Vida'!$C$148:$AP$148,,ROWS('Datos Vida'!$C$148:AP173))*Índice!$G$51</f>
        <v>3365329.4556915243</v>
      </c>
      <c r="G87" s="118">
        <f>(INDEX('Datos Vida'!$C$130:$AP$130,,ROWS('Datos Vida'!$C$130:AP155))+INDEX('Datos Vida'!$C$134:$AP$134,,ROWS('Datos Vida'!$C$134:AP159)))*Índice!$G$51</f>
        <v>7483588.7220824184</v>
      </c>
      <c r="H87" s="118">
        <f>INDEX('Datos Vida'!$C$102:$AP$102,,ROWS('Datos Vida'!$C$102:AP127))*Índice!$G$51</f>
        <v>5886465.7463907171</v>
      </c>
      <c r="I87" s="118">
        <f>(INDEX('Datos Vida'!$C$9:$AP$9,,ROWS('Datos Vida'!$C$9:AP34))+INDEX('Datos Vida'!$C$20:$AP$20,,ROWS('Datos Vida'!$C$20:AP45)))*Índice!$G$51</f>
        <v>91007691.098908648</v>
      </c>
    </row>
    <row r="88" spans="2:9">
      <c r="B88" s="124" t="str">
        <f>INDEX('Datos Vida'!$C$7:$AP$7,,ROWS('Datos Vida'!$C$7:AP33))</f>
        <v>Renta Nacional</v>
      </c>
      <c r="C88" s="118">
        <f>INDEX('Datos Vida'!$C$119:$AP$119,,ROWS('Datos Vida'!$C$119:AP145))*Índice!$G$51</f>
        <v>1907013.7067555515</v>
      </c>
      <c r="D88" s="118">
        <f>(INDEX('Datos Vida'!$C$117:$AP$117,,ROWS('Datos Vida'!$C$117:AP143))-INDEX('Datos Vida'!$C$145:$AP$145,,ROWS('Datos Vida'!$C$145:AP171)))*Índice!$G$51</f>
        <v>-772438.55420620122</v>
      </c>
      <c r="E88" s="118">
        <f>INDEX('Datos Vida'!$C$171:$AP$171,,ROWS('Datos Vida'!$C$171:AP197))*Índice!$G$51</f>
        <v>221879.77097124749</v>
      </c>
      <c r="F88" s="118">
        <f>INDEX('Datos Vida'!$C$148:$AP$148,,ROWS('Datos Vida'!$C$148:AP174))*Índice!$G$51</f>
        <v>1016179.7703072678</v>
      </c>
      <c r="G88" s="118">
        <f>(INDEX('Datos Vida'!$C$130:$AP$130,,ROWS('Datos Vida'!$C$130:AP156))+INDEX('Datos Vida'!$C$134:$AP$134,,ROWS('Datos Vida'!$C$134:AP160)))*Índice!$G$51</f>
        <v>2553717.5120235672</v>
      </c>
      <c r="H88" s="118">
        <f>INDEX('Datos Vida'!$C$102:$AP$102,,ROWS('Datos Vida'!$C$102:AP128))*Índice!$G$51</f>
        <v>1776390.0305652018</v>
      </c>
      <c r="I88" s="118">
        <f>(INDEX('Datos Vida'!$C$9:$AP$9,,ROWS('Datos Vida'!$C$9:AP35))+INDEX('Datos Vida'!$C$20:$AP$20,,ROWS('Datos Vida'!$C$20:AP46)))*Índice!$G$51</f>
        <v>23340242.706735633</v>
      </c>
    </row>
    <row r="89" spans="2:9">
      <c r="B89" s="124" t="str">
        <f>INDEX('Datos Vida'!$C$7:$AP$7,,ROWS('Datos Vida'!$C$7:AP34))</f>
        <v>Rigel</v>
      </c>
      <c r="C89" s="118">
        <f>INDEX('Datos Vida'!$C$119:$AP$119,,ROWS('Datos Vida'!$C$119:AP146))*Índice!$G$51</f>
        <v>1046947.8842284888</v>
      </c>
      <c r="D89" s="118">
        <f>(INDEX('Datos Vida'!$C$117:$AP$117,,ROWS('Datos Vida'!$C$117:AP144))-INDEX('Datos Vida'!$C$145:$AP$145,,ROWS('Datos Vida'!$C$145:AP172)))*Índice!$G$51</f>
        <v>274971.99112037732</v>
      </c>
      <c r="E89" s="118">
        <f>INDEX('Datos Vida'!$C$171:$AP$171,,ROWS('Datos Vida'!$C$171:AP198))*Índice!$G$51</f>
        <v>260069.4965484119</v>
      </c>
      <c r="F89" s="118">
        <f>INDEX('Datos Vida'!$C$148:$AP$148,,ROWS('Datos Vida'!$C$148:AP175))*Índice!$G$51</f>
        <v>44182.231458918468</v>
      </c>
      <c r="G89" s="118">
        <f>(INDEX('Datos Vida'!$C$130:$AP$130,,ROWS('Datos Vida'!$C$130:AP157))+INDEX('Datos Vida'!$C$134:$AP$134,,ROWS('Datos Vida'!$C$134:AP161)))*Índice!$G$51</f>
        <v>723113.13551162963</v>
      </c>
      <c r="H89" s="118">
        <f>INDEX('Datos Vida'!$C$102:$AP$102,,ROWS('Datos Vida'!$C$102:AP129))*Índice!$G$51</f>
        <v>724599.12221875484</v>
      </c>
      <c r="I89" s="118">
        <f>(INDEX('Datos Vida'!$C$9:$AP$9,,ROWS('Datos Vida'!$C$9:AP36))+INDEX('Datos Vida'!$C$20:$AP$20,,ROWS('Datos Vida'!$C$20:AP47)))*Índice!$G$51</f>
        <v>1482031.6010101347</v>
      </c>
    </row>
    <row r="90" spans="2:9">
      <c r="B90" s="124" t="str">
        <f>INDEX('Datos Vida'!$C$7:$AP$7,,ROWS('Datos Vida'!$C$7:AP35))</f>
        <v>Security Previsión</v>
      </c>
      <c r="C90" s="118">
        <f>INDEX('Datos Vida'!$C$119:$AP$119,,ROWS('Datos Vida'!$C$119:AP147))*Índice!$G$51</f>
        <v>4893404.7775557134</v>
      </c>
      <c r="D90" s="118">
        <f>(INDEX('Datos Vida'!$C$117:$AP$117,,ROWS('Datos Vida'!$C$117:AP145))-INDEX('Datos Vida'!$C$145:$AP$145,,ROWS('Datos Vida'!$C$145:AP173)))*Índice!$G$51</f>
        <v>-1260730.2892074517</v>
      </c>
      <c r="E90" s="118">
        <f>INDEX('Datos Vida'!$C$171:$AP$171,,ROWS('Datos Vida'!$C$171:AP199))*Índice!$G$51</f>
        <v>371707.77808025747</v>
      </c>
      <c r="F90" s="118">
        <f>INDEX('Datos Vida'!$C$148:$AP$148,,ROWS('Datos Vida'!$C$148:AP176))*Índice!$G$51</f>
        <v>1667732.1328579239</v>
      </c>
      <c r="G90" s="118">
        <f>(INDEX('Datos Vida'!$C$130:$AP$130,,ROWS('Datos Vida'!$C$130:AP158))+INDEX('Datos Vida'!$C$134:$AP$134,,ROWS('Datos Vida'!$C$134:AP162)))*Índice!$G$51</f>
        <v>4516815.1104087681</v>
      </c>
      <c r="H90" s="118">
        <f>INDEX('Datos Vida'!$C$102:$AP$102,,ROWS('Datos Vida'!$C$102:AP130))*Índice!$G$51</f>
        <v>3069347.7284145714</v>
      </c>
      <c r="I90" s="118">
        <f>(INDEX('Datos Vida'!$C$9:$AP$9,,ROWS('Datos Vida'!$C$9:AP37))+INDEX('Datos Vida'!$C$20:$AP$20,,ROWS('Datos Vida'!$C$20:AP48)))*Índice!$G$51</f>
        <v>36992711.671214931</v>
      </c>
    </row>
    <row r="91" spans="2:9">
      <c r="B91" s="124" t="str">
        <f>INDEX('Datos Vida'!$C$7:$AP$7,,ROWS('Datos Vida'!$C$7:AP36))</f>
        <v>Sura</v>
      </c>
      <c r="C91" s="118">
        <f>INDEX('Datos Vida'!$C$119:$AP$119,,ROWS('Datos Vida'!$C$119:AP148))*Índice!$G$51</f>
        <v>5656176.0520206019</v>
      </c>
      <c r="D91" s="118">
        <f>(INDEX('Datos Vida'!$C$117:$AP$117,,ROWS('Datos Vida'!$C$117:AP146))-INDEX('Datos Vida'!$C$145:$AP$145,,ROWS('Datos Vida'!$C$145:AP174)))*Índice!$G$51</f>
        <v>-323025.00326456717</v>
      </c>
      <c r="E91" s="118">
        <f>INDEX('Datos Vida'!$C$171:$AP$171,,ROWS('Datos Vida'!$C$171:AP200))*Índice!$G$51</f>
        <v>272311.55701040901</v>
      </c>
      <c r="F91" s="118">
        <f>INDEX('Datos Vida'!$C$148:$AP$148,,ROWS('Datos Vida'!$C$148:AP177))*Índice!$G$51</f>
        <v>951378.79824089631</v>
      </c>
      <c r="G91" s="118">
        <f>(INDEX('Datos Vida'!$C$130:$AP$130,,ROWS('Datos Vida'!$C$130:AP159))+INDEX('Datos Vida'!$C$134:$AP$134,,ROWS('Datos Vida'!$C$134:AP163)))*Índice!$G$51</f>
        <v>3808747.7563017216</v>
      </c>
      <c r="H91" s="118">
        <f>INDEX('Datos Vida'!$C$102:$AP$102,,ROWS('Datos Vida'!$C$102:AP131))*Índice!$G$51</f>
        <v>2902143.9021205301</v>
      </c>
      <c r="I91" s="118">
        <f>(INDEX('Datos Vida'!$C$9:$AP$9,,ROWS('Datos Vida'!$C$9:AP38))+INDEX('Datos Vida'!$C$20:$AP$20,,ROWS('Datos Vida'!$C$20:AP49)))*Índice!$G$51</f>
        <v>20077239.216415353</v>
      </c>
    </row>
    <row r="92" spans="2:9">
      <c r="B92" s="124" t="str">
        <f>INDEX('Datos Vida'!$C$7:$AP$7,,ROWS('Datos Vida'!$C$7:AP37))</f>
        <v>Zurich Santander</v>
      </c>
      <c r="C92" s="118">
        <f>INDEX('Datos Vida'!$C$119:$AP$119,,ROWS('Datos Vida'!$C$119:AP149))*Índice!$G$51</f>
        <v>4063342.2970601195</v>
      </c>
      <c r="D92" s="118">
        <f>(INDEX('Datos Vida'!$C$117:$AP$117,,ROWS('Datos Vida'!$C$117:AP147))-INDEX('Datos Vida'!$C$145:$AP$145,,ROWS('Datos Vida'!$C$145:AP175)))*Índice!$G$51</f>
        <v>683436.00673718133</v>
      </c>
      <c r="E92" s="118">
        <f>INDEX('Datos Vida'!$C$171:$AP$171,,ROWS('Datos Vida'!$C$171:AP201))*Índice!$G$51</f>
        <v>928989.00228187721</v>
      </c>
      <c r="F92" s="118">
        <f>INDEX('Datos Vida'!$C$148:$AP$148,,ROWS('Datos Vida'!$C$148:AP178))*Índice!$G$51</f>
        <v>424588.94119573903</v>
      </c>
      <c r="G92" s="118">
        <f>(INDEX('Datos Vida'!$C$130:$AP$130,,ROWS('Datos Vida'!$C$130:AP160))+INDEX('Datos Vida'!$C$134:$AP$134,,ROWS('Datos Vida'!$C$134:AP164)))*Índice!$G$51</f>
        <v>2210988.9093247107</v>
      </c>
      <c r="H92" s="118">
        <f>INDEX('Datos Vida'!$C$102:$AP$102,,ROWS('Datos Vida'!$C$102:AP132))*Índice!$G$51</f>
        <v>6454187.6539603081</v>
      </c>
      <c r="I92" s="118">
        <f>(INDEX('Datos Vida'!$C$9:$AP$9,,ROWS('Datos Vida'!$C$9:AP39))+INDEX('Datos Vida'!$C$20:$AP$20,,ROWS('Datos Vida'!$C$20:AP50)))*Índice!$G$51</f>
        <v>13275704.228001798</v>
      </c>
    </row>
    <row r="93" spans="2:9" hidden="1">
      <c r="B93" s="124">
        <f>INDEX('Datos Vida'!$C$7:$AP$7,,ROWS('Datos Vida'!$C$7:AP38))</f>
        <v>0</v>
      </c>
      <c r="C93" s="118">
        <f>INDEX('Datos Vida'!$C$119:$AP$119,,ROWS('Datos Vida'!$C$119:AP150))*Índice!$G$51</f>
        <v>0</v>
      </c>
      <c r="D93" s="118">
        <f>(INDEX('Datos Vida'!$C$117:$AP$117,,ROWS('Datos Vida'!$C$117:AP148))-INDEX('Datos Vida'!$C$145:$AP$145,,ROWS('Datos Vida'!$C$145:AP176)))*Índice!$G$51</f>
        <v>0</v>
      </c>
      <c r="E93" s="118">
        <f>INDEX('Datos Vida'!$C$171:$AP$171,,ROWS('Datos Vida'!$C$171:AP202))*Índice!$G$51</f>
        <v>0</v>
      </c>
      <c r="F93" s="118">
        <f>INDEX('Datos Vida'!$C$148:$AP$148,,ROWS('Datos Vida'!$C$148:AP179))*Índice!$G$51</f>
        <v>0</v>
      </c>
      <c r="G93" s="118">
        <f>(INDEX('Datos Vida'!$C$130:$AP$130,,ROWS('Datos Vida'!$C$130:AP161))+INDEX('Datos Vida'!$C$134:$AP$134,,ROWS('Datos Vida'!$C$134:AP165)))*Índice!$G$51</f>
        <v>0</v>
      </c>
      <c r="H93" s="118">
        <f>INDEX('Datos Vida'!$C$102:$AP$102,,ROWS('Datos Vida'!$C$102:AP133))*Índice!$G$51</f>
        <v>0</v>
      </c>
      <c r="I93" s="118">
        <f>(INDEX('Datos Vida'!$C$9:$AP$9,,ROWS('Datos Vida'!$C$9:AP40))+INDEX('Datos Vida'!$C$20:$AP$20,,ROWS('Datos Vida'!$C$20:AP51)))*Índice!$G$51</f>
        <v>0</v>
      </c>
    </row>
    <row r="94" spans="2:9" hidden="1">
      <c r="B94" s="124">
        <f>INDEX('Datos Vida'!$C$7:$AP$7,,ROWS('Datos Vida'!$C$7:AP39))</f>
        <v>0</v>
      </c>
      <c r="C94" s="118">
        <f>INDEX('Datos Vida'!$C$119:$AP$119,,ROWS('Datos Vida'!$C$119:AP151))*Índice!$G$51</f>
        <v>0</v>
      </c>
      <c r="D94" s="118">
        <f>(INDEX('Datos Vida'!$C$117:$AP$117,,ROWS('Datos Vida'!$C$117:AP149))-INDEX('Datos Vida'!$C$145:$AP$145,,ROWS('Datos Vida'!$C$145:AP177)))*Índice!$G$51</f>
        <v>0</v>
      </c>
      <c r="E94" s="118">
        <f>INDEX('Datos Vida'!$C$171:$AP$171,,ROWS('Datos Vida'!$C$171:AP203))*Índice!$G$51</f>
        <v>0</v>
      </c>
      <c r="F94" s="118">
        <f>INDEX('Datos Vida'!$C$148:$AP$148,,ROWS('Datos Vida'!$C$148:AP180))*Índice!$G$51</f>
        <v>0</v>
      </c>
      <c r="G94" s="118">
        <f>(INDEX('Datos Vida'!$C$130:$AP$130,,ROWS('Datos Vida'!$C$130:AP162))+INDEX('Datos Vida'!$C$134:$AP$134,,ROWS('Datos Vida'!$C$134:AP166)))*Índice!$G$51</f>
        <v>0</v>
      </c>
      <c r="H94" s="118">
        <f>INDEX('Datos Vida'!$C$102:$AP$102,,ROWS('Datos Vida'!$C$102:AP134))*Índice!$G$51</f>
        <v>0</v>
      </c>
      <c r="I94" s="118">
        <f>(INDEX('Datos Vida'!$C$9:$AP$9,,ROWS('Datos Vida'!$C$9:AP41))+INDEX('Datos Vida'!$C$20:$AP$20,,ROWS('Datos Vida'!$C$20:AP52)))*Índice!$G$51</f>
        <v>0</v>
      </c>
    </row>
    <row r="95" spans="2:9" hidden="1">
      <c r="B95" s="124">
        <f>INDEX('Datos Vida'!$C$7:$AP$7,,ROWS('Datos Vida'!$C$7:AP40))</f>
        <v>0</v>
      </c>
      <c r="C95" s="118">
        <f>INDEX('Datos Vida'!$C$119:$AP$119,,ROWS('Datos Vida'!$C$119:AP152))*Índice!$G$51</f>
        <v>0</v>
      </c>
      <c r="D95" s="118">
        <f>(INDEX('Datos Vida'!$C$117:$AP$117,,ROWS('Datos Vida'!$C$117:AP150))-INDEX('Datos Vida'!$C$145:$AP$145,,ROWS('Datos Vida'!$C$145:AP178)))*Índice!$G$51</f>
        <v>0</v>
      </c>
      <c r="E95" s="118">
        <f>INDEX('Datos Vida'!$C$171:$AP$171,,ROWS('Datos Vida'!$C$171:AP204))*Índice!$G$51</f>
        <v>0</v>
      </c>
      <c r="F95" s="118">
        <f>INDEX('Datos Vida'!$C$148:$AP$148,,ROWS('Datos Vida'!$C$148:AP181))*Índice!$G$51</f>
        <v>0</v>
      </c>
      <c r="G95" s="118">
        <f>(INDEX('Datos Vida'!$C$130:$AP$130,,ROWS('Datos Vida'!$C$130:AP163))+INDEX('Datos Vida'!$C$134:$AP$134,,ROWS('Datos Vida'!$C$134:AP167)))*Índice!$G$51</f>
        <v>0</v>
      </c>
      <c r="H95" s="118">
        <f>INDEX('Datos Vida'!$C$102:$AP$102,,ROWS('Datos Vida'!$C$102:AP135))*Índice!$G$51</f>
        <v>0</v>
      </c>
      <c r="I95" s="118">
        <f>(INDEX('Datos Vida'!$C$9:$AP$9,,ROWS('Datos Vida'!$C$9:AP42))+INDEX('Datos Vida'!$C$20:$AP$20,,ROWS('Datos Vida'!$C$20:AP53)))*Índice!$G$51</f>
        <v>0</v>
      </c>
    </row>
    <row r="96" spans="2:9" hidden="1">
      <c r="B96" s="124">
        <f>INDEX('Datos Vida'!$C$7:$AP$7,,ROWS('Datos Vida'!$C$7:AP41))</f>
        <v>0</v>
      </c>
      <c r="C96" s="118">
        <f>INDEX('Datos Vida'!$C$119:$AP$119,,ROWS('Datos Vida'!$C$119:AP153))*Índice!$G$51</f>
        <v>0</v>
      </c>
      <c r="D96" s="118">
        <f>(INDEX('Datos Vida'!$C$117:$AP$117,,ROWS('Datos Vida'!$C$117:AP151))-INDEX('Datos Vida'!$C$145:$AP$145,,ROWS('Datos Vida'!$C$145:AP179)))*Índice!$G$51</f>
        <v>0</v>
      </c>
      <c r="E96" s="118">
        <f>INDEX('Datos Vida'!$C$171:$AP$171,,ROWS('Datos Vida'!$C$171:AP205))*Índice!$G$51</f>
        <v>0</v>
      </c>
      <c r="F96" s="118">
        <f>INDEX('Datos Vida'!$C$148:$AP$148,,ROWS('Datos Vida'!$C$148:AP182))*Índice!$G$51</f>
        <v>0</v>
      </c>
      <c r="G96" s="118">
        <f>(INDEX('Datos Vida'!$C$130:$AP$130,,ROWS('Datos Vida'!$C$130:AP164))+INDEX('Datos Vida'!$C$134:$AP$134,,ROWS('Datos Vida'!$C$134:AP168)))*Índice!$G$51</f>
        <v>0</v>
      </c>
      <c r="H96" s="118">
        <f>INDEX('Datos Vida'!$C$102:$AP$102,,ROWS('Datos Vida'!$C$102:AP136))*Índice!$G$51</f>
        <v>0</v>
      </c>
      <c r="I96" s="118">
        <f>(INDEX('Datos Vida'!$C$9:$AP$9,,ROWS('Datos Vida'!$C$9:AP43))+INDEX('Datos Vida'!$C$20:$AP$20,,ROWS('Datos Vida'!$C$20:AP54)))*Índice!$G$51</f>
        <v>0</v>
      </c>
    </row>
    <row r="97" spans="2:9" hidden="1">
      <c r="B97" s="124">
        <f>INDEX('Datos Vida'!$C$7:$AP$7,,ROWS('Datos Vida'!$C$7:AP42))</f>
        <v>0</v>
      </c>
      <c r="C97" s="118">
        <f>INDEX('Datos Vida'!$C$119:$AP$119,,ROWS('Datos Vida'!$C$119:AP154))*Índice!$G$51</f>
        <v>0</v>
      </c>
      <c r="D97" s="118">
        <f>(INDEX('Datos Vida'!$C$117:$AP$117,,ROWS('Datos Vida'!$C$117:AP152))-INDEX('Datos Vida'!$C$145:$AP$145,,ROWS('Datos Vida'!$C$145:AP180)))*Índice!$G$51</f>
        <v>0</v>
      </c>
      <c r="E97" s="118">
        <f>INDEX('Datos Vida'!$C$171:$AP$171,,ROWS('Datos Vida'!$C$171:AP206))*Índice!$G$51</f>
        <v>0</v>
      </c>
      <c r="F97" s="118">
        <f>INDEX('Datos Vida'!$C$148:$AP$148,,ROWS('Datos Vida'!$C$148:AP183))*Índice!$G$51</f>
        <v>0</v>
      </c>
      <c r="G97" s="118">
        <f>(INDEX('Datos Vida'!$C$130:$AP$130,,ROWS('Datos Vida'!$C$130:AP165))+INDEX('Datos Vida'!$C$134:$AP$134,,ROWS('Datos Vida'!$C$134:AP169)))*Índice!$G$51</f>
        <v>0</v>
      </c>
      <c r="H97" s="118">
        <f>INDEX('Datos Vida'!$C$102:$AP$102,,ROWS('Datos Vida'!$C$102:AP137))*Índice!$G$51</f>
        <v>0</v>
      </c>
      <c r="I97" s="118">
        <f>(INDEX('Datos Vida'!$C$9:$AP$9,,ROWS('Datos Vida'!$C$9:AP44))+INDEX('Datos Vida'!$C$20:$AP$20,,ROWS('Datos Vida'!$C$20:AP55)))*Índice!$G$51</f>
        <v>0</v>
      </c>
    </row>
    <row r="98" spans="2:9" hidden="1">
      <c r="B98" s="124">
        <f>INDEX('Datos Vida'!$C$7:$AP$7,,ROWS('Datos Vida'!$C$7:AP43))</f>
        <v>0</v>
      </c>
      <c r="C98" s="118">
        <f>INDEX('Datos Vida'!$C$119:$AP$119,,ROWS('Datos Vida'!$C$119:AP155))*Índice!$G$51</f>
        <v>0</v>
      </c>
      <c r="D98" s="118">
        <f>(INDEX('Datos Vida'!$C$117:$AP$117,,ROWS('Datos Vida'!$C$117:AP153))-INDEX('Datos Vida'!$C$145:$AP$145,,ROWS('Datos Vida'!$C$145:AP181)))*Índice!$G$51</f>
        <v>0</v>
      </c>
      <c r="E98" s="118">
        <f>INDEX('Datos Vida'!$C$171:$AP$171,,ROWS('Datos Vida'!$C$171:AP207))*Índice!$G$51</f>
        <v>0</v>
      </c>
      <c r="F98" s="118">
        <f>INDEX('Datos Vida'!$C$148:$AP$148,,ROWS('Datos Vida'!$C$148:AP184))*Índice!$G$51</f>
        <v>0</v>
      </c>
      <c r="G98" s="118">
        <f>(INDEX('Datos Vida'!$C$130:$AP$130,,ROWS('Datos Vida'!$C$130:AP166))+INDEX('Datos Vida'!$C$134:$AP$134,,ROWS('Datos Vida'!$C$134:AP170)))*Índice!$G$51</f>
        <v>0</v>
      </c>
      <c r="H98" s="118">
        <f>INDEX('Datos Vida'!$C$102:$AP$102,,ROWS('Datos Vida'!$C$102:AP138))*Índice!$G$51</f>
        <v>0</v>
      </c>
      <c r="I98" s="118">
        <f>(INDEX('Datos Vida'!$C$9:$AP$9,,ROWS('Datos Vida'!$C$9:AP45))+INDEX('Datos Vida'!$C$20:$AP$20,,ROWS('Datos Vida'!$C$20:AP56)))*Índice!$G$51</f>
        <v>0</v>
      </c>
    </row>
    <row r="99" spans="2:9" hidden="1">
      <c r="B99" s="124">
        <f>INDEX('Datos Vida'!$C$7:$AP$7,,ROWS('Datos Vida'!$C$7:AP44))</f>
        <v>0</v>
      </c>
      <c r="C99" s="118">
        <f>INDEX('Datos Vida'!$C$119:$AP$119,,ROWS('Datos Vida'!$C$119:AP156))*Índice!$G$51</f>
        <v>0</v>
      </c>
      <c r="D99" s="118">
        <f>(INDEX('Datos Vida'!$C$117:$AP$117,,ROWS('Datos Vida'!$C$117:AP154))-INDEX('Datos Vida'!$C$145:$AP$145,,ROWS('Datos Vida'!$C$145:AP182)))*Índice!$G$51</f>
        <v>0</v>
      </c>
      <c r="E99" s="118">
        <f>INDEX('Datos Vida'!$C$171:$AP$171,,ROWS('Datos Vida'!$C$171:AP208))*Índice!$G$51</f>
        <v>0</v>
      </c>
      <c r="F99" s="118">
        <f>INDEX('Datos Vida'!$C$148:$AP$148,,ROWS('Datos Vida'!$C$148:AP185))*Índice!$G$51</f>
        <v>0</v>
      </c>
      <c r="G99" s="118">
        <f>(INDEX('Datos Vida'!$C$130:$AP$130,,ROWS('Datos Vida'!$C$130:AP167))+INDEX('Datos Vida'!$C$134:$AP$134,,ROWS('Datos Vida'!$C$134:AP171)))*Índice!$G$51</f>
        <v>0</v>
      </c>
      <c r="H99" s="118">
        <f>INDEX('Datos Vida'!$C$102:$AP$102,,ROWS('Datos Vida'!$C$102:AP139))*Índice!$G$51</f>
        <v>0</v>
      </c>
      <c r="I99" s="118">
        <f>(INDEX('Datos Vida'!$C$9:$AP$9,,ROWS('Datos Vida'!$C$9:AP46))+INDEX('Datos Vida'!$C$20:$AP$20,,ROWS('Datos Vida'!$C$20:AP57)))*Índice!$G$51</f>
        <v>0</v>
      </c>
    </row>
    <row r="100" spans="2:9" hidden="1">
      <c r="B100" s="124">
        <f>INDEX('Datos Vida'!$C$7:$AP$7,,ROWS('Datos Vida'!$C$7:AP45))</f>
        <v>0</v>
      </c>
      <c r="C100" s="118">
        <f>INDEX('Datos Vida'!$C$119:$AP$119,,ROWS('Datos Vida'!$C$119:AP157))*Índice!$G$51</f>
        <v>0</v>
      </c>
      <c r="D100" s="118">
        <f>(INDEX('Datos Vida'!$C$117:$AP$117,,ROWS('Datos Vida'!$C$117:AP155))-INDEX('Datos Vida'!$C$145:$AP$145,,ROWS('Datos Vida'!$C$145:AP183)))*Índice!$G$51</f>
        <v>0</v>
      </c>
      <c r="E100" s="118">
        <f>INDEX('Datos Vida'!$C$171:$AP$171,,ROWS('Datos Vida'!$C$171:AP209))*Índice!$G$51</f>
        <v>0</v>
      </c>
      <c r="F100" s="118">
        <f>INDEX('Datos Vida'!$C$148:$AP$148,,ROWS('Datos Vida'!$C$148:AP186))*Índice!$G$51</f>
        <v>0</v>
      </c>
      <c r="G100" s="118">
        <f>(INDEX('Datos Vida'!$C$130:$AP$130,,ROWS('Datos Vida'!$C$130:AP168))+INDEX('Datos Vida'!$C$134:$AP$134,,ROWS('Datos Vida'!$C$134:AP172)))*Índice!$G$51</f>
        <v>0</v>
      </c>
      <c r="H100" s="118">
        <f>INDEX('Datos Vida'!$C$102:$AP$102,,ROWS('Datos Vida'!$C$102:AP140))*Índice!$G$51</f>
        <v>0</v>
      </c>
      <c r="I100" s="118">
        <f>(INDEX('Datos Vida'!$C$9:$AP$9,,ROWS('Datos Vida'!$C$9:AP47))+INDEX('Datos Vida'!$C$20:$AP$20,,ROWS('Datos Vida'!$C$20:AP58)))*Índice!$G$51</f>
        <v>0</v>
      </c>
    </row>
    <row r="101" spans="2:9" hidden="1">
      <c r="B101" s="124">
        <f>INDEX('Datos Vida'!$C$7:$AP$7,,ROWS('Datos Vida'!$C$7:AP46))</f>
        <v>0</v>
      </c>
      <c r="C101" s="118">
        <f>INDEX('Datos Vida'!$C$119:$AP$119,,ROWS('Datos Vida'!$C$119:AP158))*Índice!$G$51</f>
        <v>0</v>
      </c>
      <c r="D101" s="118">
        <f>(INDEX('Datos Vida'!$C$117:$AP$117,,ROWS('Datos Vida'!$C$117:AP156))-INDEX('Datos Vida'!$C$145:$AP$145,,ROWS('Datos Vida'!$C$145:AP184)))*Índice!$G$51</f>
        <v>0</v>
      </c>
      <c r="E101" s="118">
        <f>INDEX('Datos Vida'!$C$171:$AP$171,,ROWS('Datos Vida'!$C$171:AP210))*Índice!$G$51</f>
        <v>0</v>
      </c>
      <c r="F101" s="118">
        <f>INDEX('Datos Vida'!$C$148:$AP$148,,ROWS('Datos Vida'!$C$148:AP187))*Índice!$G$51</f>
        <v>0</v>
      </c>
      <c r="G101" s="118">
        <f>(INDEX('Datos Vida'!$C$130:$AP$130,,ROWS('Datos Vida'!$C$130:AP169))+INDEX('Datos Vida'!$C$134:$AP$134,,ROWS('Datos Vida'!$C$134:AP173)))*Índice!$G$51</f>
        <v>0</v>
      </c>
      <c r="H101" s="118">
        <f>INDEX('Datos Vida'!$C$102:$AP$102,,ROWS('Datos Vida'!$C$102:AP141))*Índice!$G$51</f>
        <v>0</v>
      </c>
      <c r="I101" s="118">
        <f>(INDEX('Datos Vida'!$C$9:$AP$9,,ROWS('Datos Vida'!$C$9:AP48))+INDEX('Datos Vida'!$C$20:$AP$20,,ROWS('Datos Vida'!$C$20:AP59)))*Índice!$G$51</f>
        <v>0</v>
      </c>
    </row>
    <row r="102" spans="2:9">
      <c r="B102" s="123" t="s">
        <v>327</v>
      </c>
      <c r="C102" s="116">
        <f>SUM(C62:C101)</f>
        <v>118590758.37555136</v>
      </c>
      <c r="D102" s="116">
        <f t="shared" ref="D102:I102" si="4">SUM(D62:D101)</f>
        <v>-25259297.509411916</v>
      </c>
      <c r="E102" s="116">
        <f t="shared" si="4"/>
        <v>10697193.490342412</v>
      </c>
      <c r="F102" s="116">
        <f t="shared" si="4"/>
        <v>38050189.920344561</v>
      </c>
      <c r="G102" s="116">
        <f t="shared" si="4"/>
        <v>111745080.06489295</v>
      </c>
      <c r="H102" s="116">
        <f t="shared" si="4"/>
        <v>112377743.088524</v>
      </c>
      <c r="I102" s="116">
        <f t="shared" si="4"/>
        <v>989290150.17008948</v>
      </c>
    </row>
    <row r="103" spans="2:9">
      <c r="B103" s="125"/>
    </row>
    <row r="104" spans="2:9">
      <c r="B104" s="208" t="s">
        <v>542</v>
      </c>
    </row>
    <row r="105" spans="2:9">
      <c r="B105" s="39" t="s">
        <v>541</v>
      </c>
    </row>
    <row r="106" spans="2:9">
      <c r="B106" s="39" t="s">
        <v>543</v>
      </c>
    </row>
    <row r="107" spans="2:9">
      <c r="B107" s="39" t="s">
        <v>544</v>
      </c>
    </row>
  </sheetData>
  <sheetProtection sheet="1" objects="1" scenarios="1"/>
  <conditionalFormatting sqref="A1:A1048576 C1:XFD1048576 B106:B1048576 B1:B104">
    <cfRule type="cellIs" dxfId="44" priority="1" stopIfTrue="1" operator="lessThan">
      <formula>0</formula>
    </cfRule>
  </conditionalFormatting>
  <hyperlinks>
    <hyperlink ref="C2" location="Índice!A1" display="Volver al Índice"/>
  </hyperlinks>
  <pageMargins left="0.70866141732283472" right="0.70866141732283472" top="0.74803149606299213" bottom="0.74803149606299213" header="0.31496062992125984" footer="0.31496062992125984"/>
  <pageSetup scale="96" fitToHeight="2" orientation="landscape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G46"/>
  <sheetViews>
    <sheetView workbookViewId="0"/>
  </sheetViews>
  <sheetFormatPr baseColWidth="10" defaultRowHeight="11.25"/>
  <cols>
    <col min="1" max="1" width="2.85546875" style="39" customWidth="1"/>
    <col min="2" max="2" width="21.42578125" style="39" customWidth="1"/>
    <col min="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7">
      <c r="C2" s="96" t="s">
        <v>390</v>
      </c>
    </row>
    <row r="8" spans="2:7" ht="15.75">
      <c r="B8" s="38" t="s">
        <v>463</v>
      </c>
    </row>
    <row r="9" spans="2:7">
      <c r="B9" s="40" t="str">
        <f>Índice!H51</f>
        <v>Cifras en UF al 30.09.2012</v>
      </c>
    </row>
    <row r="11" spans="2:7">
      <c r="B11" s="224" t="s">
        <v>464</v>
      </c>
      <c r="C11" s="226" t="str">
        <f>Índice!H57</f>
        <v>30.09.2011</v>
      </c>
      <c r="D11" s="227"/>
      <c r="E11" s="226" t="str">
        <f>Índice!H56</f>
        <v>30.09.2012</v>
      </c>
      <c r="F11" s="227"/>
      <c r="G11" s="228" t="str">
        <f>CONCATENATE("Variación ",MID(C11,7,4),"/",MID(E11,7,4))</f>
        <v>Variación 2011/2012</v>
      </c>
    </row>
    <row r="12" spans="2:7">
      <c r="B12" s="225"/>
      <c r="C12" s="117" t="s">
        <v>465</v>
      </c>
      <c r="D12" s="117" t="s">
        <v>340</v>
      </c>
      <c r="E12" s="117" t="s">
        <v>465</v>
      </c>
      <c r="F12" s="117" t="s">
        <v>340</v>
      </c>
      <c r="G12" s="229"/>
    </row>
    <row r="13" spans="2:7">
      <c r="B13" s="80" t="s">
        <v>0</v>
      </c>
      <c r="C13" s="118">
        <f>'Gen. Prima Directa'!AS44</f>
        <v>58279459.984218203</v>
      </c>
      <c r="D13" s="114">
        <f>C13/C$15</f>
        <v>0.34664451575510663</v>
      </c>
      <c r="E13" s="118">
        <f>'Gen. Prima Directa'!AQ44</f>
        <v>59672936.016342759</v>
      </c>
      <c r="F13" s="114">
        <f>E13/E$15</f>
        <v>0.33474531210768488</v>
      </c>
      <c r="G13" s="114">
        <f>E13/C13-1</f>
        <v>2.3910242691025374E-2</v>
      </c>
    </row>
    <row r="14" spans="2:7">
      <c r="B14" s="80" t="s">
        <v>1</v>
      </c>
      <c r="C14" s="118">
        <f>'Vida Prima Directa'!AS49</f>
        <v>109845109.52546009</v>
      </c>
      <c r="D14" s="114">
        <f t="shared" ref="D14:D15" si="0">C14/C$15</f>
        <v>0.65335548424489331</v>
      </c>
      <c r="E14" s="118">
        <f>'Vida Prima Directa'!AQ49</f>
        <v>118590758.3745333</v>
      </c>
      <c r="F14" s="114">
        <f t="shared" ref="F14:F15" si="1">E14/E$15</f>
        <v>0.66525468789231512</v>
      </c>
      <c r="G14" s="114">
        <f t="shared" ref="G14:G15" si="2">E14/C14-1</f>
        <v>7.9618008365189175E-2</v>
      </c>
    </row>
    <row r="15" spans="2:7">
      <c r="B15" s="113" t="s">
        <v>327</v>
      </c>
      <c r="C15" s="119">
        <f>SUM(C13:C14)</f>
        <v>168124569.5096783</v>
      </c>
      <c r="D15" s="115">
        <f t="shared" si="0"/>
        <v>1</v>
      </c>
      <c r="E15" s="119">
        <f>SUM(E13:E14)</f>
        <v>178263694.39087605</v>
      </c>
      <c r="F15" s="115">
        <f t="shared" si="1"/>
        <v>1</v>
      </c>
      <c r="G15" s="115">
        <f t="shared" si="2"/>
        <v>6.0307216909269545E-2</v>
      </c>
    </row>
    <row r="18" spans="2:7">
      <c r="B18" s="224" t="s">
        <v>0</v>
      </c>
      <c r="C18" s="226" t="str">
        <f>Índice!H57</f>
        <v>30.09.2011</v>
      </c>
      <c r="D18" s="227"/>
      <c r="E18" s="226" t="str">
        <f>Índice!H56</f>
        <v>30.09.2012</v>
      </c>
      <c r="F18" s="227"/>
      <c r="G18" s="228" t="str">
        <f>CONCATENATE("Variación ",MID(C18,7,4),"/",MID(E18,7,4))</f>
        <v>Variación 2011/2012</v>
      </c>
    </row>
    <row r="19" spans="2:7">
      <c r="B19" s="225"/>
      <c r="C19" s="117" t="s">
        <v>465</v>
      </c>
      <c r="D19" s="117" t="s">
        <v>340</v>
      </c>
      <c r="E19" s="117" t="s">
        <v>465</v>
      </c>
      <c r="F19" s="117" t="s">
        <v>340</v>
      </c>
      <c r="G19" s="229"/>
    </row>
    <row r="20" spans="2:7">
      <c r="B20" s="80" t="s">
        <v>472</v>
      </c>
      <c r="C20" s="118">
        <f>'Gen. Prima Directa'!AS46</f>
        <v>20199388.943377659</v>
      </c>
      <c r="D20" s="114">
        <f>C20/C$30</f>
        <v>0.3465953347688458</v>
      </c>
      <c r="E20" s="118">
        <f>'Gen. Prima Directa'!AQ46</f>
        <v>21012775.502909344</v>
      </c>
      <c r="F20" s="114">
        <f>E20/E$30</f>
        <v>0.3521324222618194</v>
      </c>
      <c r="G20" s="114">
        <f>E20/C20-1</f>
        <v>4.0267879479510382E-2</v>
      </c>
    </row>
    <row r="21" spans="2:7">
      <c r="B21" s="80" t="s">
        <v>466</v>
      </c>
      <c r="C21" s="118">
        <f>'Gen. Prima Directa'!AS49</f>
        <v>13825529.001680395</v>
      </c>
      <c r="D21" s="114">
        <f t="shared" ref="D21:D30" si="3">C21/C$30</f>
        <v>0.23722815903620731</v>
      </c>
      <c r="E21" s="118">
        <f>'Gen. Prima Directa'!AQ49</f>
        <v>15384617.729454808</v>
      </c>
      <c r="F21" s="114">
        <f t="shared" ref="F21:F30" si="4">E21/E$30</f>
        <v>0.25781566580269133</v>
      </c>
      <c r="G21" s="114">
        <f t="shared" ref="G21:G30" si="5">E21/C21-1</f>
        <v>0.11276882986429793</v>
      </c>
    </row>
    <row r="22" spans="2:7">
      <c r="B22" s="80" t="s">
        <v>467</v>
      </c>
      <c r="C22" s="118">
        <f>'Gen. Prima Directa'!AS51</f>
        <v>2189801.0193211283</v>
      </c>
      <c r="D22" s="114">
        <f t="shared" si="3"/>
        <v>3.757414739110685E-2</v>
      </c>
      <c r="E22" s="118">
        <f>'Gen. Prima Directa'!AQ51</f>
        <v>2138143.9335931707</v>
      </c>
      <c r="F22" s="114">
        <f t="shared" si="4"/>
        <v>3.583104965721131E-2</v>
      </c>
      <c r="G22" s="114">
        <f t="shared" si="5"/>
        <v>-2.3589853722861043E-2</v>
      </c>
    </row>
    <row r="23" spans="2:7">
      <c r="B23" s="80" t="s">
        <v>520</v>
      </c>
      <c r="C23" s="118">
        <f>'Gen. Prima Directa'!AS19</f>
        <v>1445767.8275576499</v>
      </c>
      <c r="D23" s="114">
        <f t="shared" si="3"/>
        <v>2.4807502127664825E-2</v>
      </c>
      <c r="E23" s="118">
        <f>'Gen. Prima Directa'!AQ19</f>
        <v>1499649.2849601947</v>
      </c>
      <c r="F23" s="114">
        <f t="shared" si="4"/>
        <v>2.5131146296362598E-2</v>
      </c>
      <c r="G23" s="114">
        <f t="shared" si="5"/>
        <v>3.7268402557807168E-2</v>
      </c>
    </row>
    <row r="24" spans="2:7">
      <c r="B24" s="80" t="s">
        <v>468</v>
      </c>
      <c r="C24" s="118">
        <f>'Gen. Prima Directa'!AS35</f>
        <v>1971625.2761475316</v>
      </c>
      <c r="D24" s="114">
        <f t="shared" si="3"/>
        <v>3.3830534405799889E-2</v>
      </c>
      <c r="E24" s="118">
        <f>'Gen. Prima Directa'!AQ35</f>
        <v>2063286.3956743933</v>
      </c>
      <c r="F24" s="114">
        <f t="shared" si="4"/>
        <v>3.4576585859782669E-2</v>
      </c>
      <c r="G24" s="114">
        <f t="shared" si="5"/>
        <v>4.6490132093438996E-2</v>
      </c>
    </row>
    <row r="25" spans="2:7">
      <c r="B25" s="80" t="s">
        <v>469</v>
      </c>
      <c r="C25" s="118">
        <f>SUM('Gen. Prima Directa'!AS36,'Gen. Prima Directa'!AS38:AS40)</f>
        <v>1498105.2747301671</v>
      </c>
      <c r="D25" s="114">
        <f t="shared" si="3"/>
        <v>2.5705544888985708E-2</v>
      </c>
      <c r="E25" s="118">
        <f>SUM('Gen. Prima Directa'!AQ36,'Gen. Prima Directa'!AQ38:AQ40)</f>
        <v>1631094.3166430956</v>
      </c>
      <c r="F25" s="114">
        <f t="shared" si="4"/>
        <v>2.7333904204016105E-2</v>
      </c>
      <c r="G25" s="114">
        <f t="shared" si="5"/>
        <v>8.8771493002640867E-2</v>
      </c>
    </row>
    <row r="26" spans="2:7">
      <c r="B26" s="80" t="s">
        <v>470</v>
      </c>
      <c r="C26" s="118">
        <f>'Gen. Prima Directa'!AS32</f>
        <v>2347303.5326441252</v>
      </c>
      <c r="D26" s="114">
        <f t="shared" si="3"/>
        <v>4.0276686387961794E-2</v>
      </c>
      <c r="E26" s="118">
        <f>'Gen. Prima Directa'!AQ32</f>
        <v>2536176.4040626711</v>
      </c>
      <c r="F26" s="114">
        <f t="shared" si="4"/>
        <v>4.2501284055607429E-2</v>
      </c>
      <c r="G26" s="114">
        <f t="shared" si="5"/>
        <v>8.0463761414694357E-2</v>
      </c>
    </row>
    <row r="27" spans="2:7">
      <c r="B27" s="80" t="s">
        <v>473</v>
      </c>
      <c r="C27" s="118">
        <f>'Gen. Prima Directa'!AS50</f>
        <v>1017744.8553538892</v>
      </c>
      <c r="D27" s="114">
        <f t="shared" si="3"/>
        <v>1.7463182665547857E-2</v>
      </c>
      <c r="E27" s="118">
        <f>'Gen. Prima Directa'!AQ50</f>
        <v>972399.02709258767</v>
      </c>
      <c r="F27" s="114">
        <f t="shared" si="4"/>
        <v>1.6295478185056531E-2</v>
      </c>
      <c r="G27" s="114">
        <f t="shared" si="5"/>
        <v>-4.4555202635275348E-2</v>
      </c>
    </row>
    <row r="28" spans="2:7">
      <c r="B28" s="80" t="s">
        <v>474</v>
      </c>
      <c r="C28" s="118">
        <f>'Gen. Prima Directa'!AS52</f>
        <v>3092000.2507644459</v>
      </c>
      <c r="D28" s="114">
        <f t="shared" si="3"/>
        <v>5.3054716903721225E-2</v>
      </c>
      <c r="E28" s="118">
        <f>'Gen. Prima Directa'!AQ52</f>
        <v>2635301.26466012</v>
      </c>
      <c r="F28" s="114">
        <f t="shared" si="4"/>
        <v>4.4162420028040585E-2</v>
      </c>
      <c r="G28" s="114">
        <f t="shared" si="5"/>
        <v>-0.14770341172883628</v>
      </c>
    </row>
    <row r="29" spans="2:7">
      <c r="B29" s="80" t="s">
        <v>471</v>
      </c>
      <c r="C29" s="118">
        <f>SUM('Gen. Prima Directa'!AS33,'Gen. Prima Directa'!AS34,'Gen. Prima Directa'!AS37,'Gen. Prima Directa'!AS41,'Gen. Prima Directa'!AS42,'Gen. Prima Directa'!AS43)</f>
        <v>10692194.002641205</v>
      </c>
      <c r="D29" s="114">
        <f t="shared" si="3"/>
        <v>0.18346419142415871</v>
      </c>
      <c r="E29" s="118">
        <f>SUM('Gen. Prima Directa'!AQ33,'Gen. Prima Directa'!AQ34,'Gen. Prima Directa'!AQ37,'Gen. Prima Directa'!AQ41,'Gen. Prima Directa'!AQ42,'Gen. Prima Directa'!AQ43)</f>
        <v>9799492.1572923809</v>
      </c>
      <c r="F29" s="114">
        <f t="shared" si="4"/>
        <v>0.16422004364941203</v>
      </c>
      <c r="G29" s="114">
        <f t="shared" si="5"/>
        <v>-8.3490988390998777E-2</v>
      </c>
    </row>
    <row r="30" spans="2:7">
      <c r="B30" s="113" t="s">
        <v>327</v>
      </c>
      <c r="C30" s="119">
        <f>SUM(C20:C29)</f>
        <v>58279459.984218195</v>
      </c>
      <c r="D30" s="115">
        <f t="shared" si="3"/>
        <v>1</v>
      </c>
      <c r="E30" s="119">
        <f>SUM(E20:E29)</f>
        <v>59672936.016342767</v>
      </c>
      <c r="F30" s="115">
        <f t="shared" si="4"/>
        <v>1</v>
      </c>
      <c r="G30" s="115">
        <f t="shared" si="5"/>
        <v>2.3910242691025596E-2</v>
      </c>
    </row>
    <row r="31" spans="2:7">
      <c r="C31" s="55"/>
    </row>
    <row r="32" spans="2:7">
      <c r="C32" s="55"/>
    </row>
    <row r="33" spans="2:7">
      <c r="B33" s="224" t="s">
        <v>1</v>
      </c>
      <c r="C33" s="226" t="str">
        <f>Índice!H57</f>
        <v>30.09.2011</v>
      </c>
      <c r="D33" s="227"/>
      <c r="E33" s="226" t="str">
        <f>Índice!H56</f>
        <v>30.09.2012</v>
      </c>
      <c r="F33" s="227"/>
      <c r="G33" s="228" t="str">
        <f>CONCATENATE("Variación ",MID(C33,7,4),"/",MID(E33,7,4))</f>
        <v>Variación 2011/2012</v>
      </c>
    </row>
    <row r="34" spans="2:7">
      <c r="B34" s="225"/>
      <c r="C34" s="117" t="s">
        <v>465</v>
      </c>
      <c r="D34" s="117" t="s">
        <v>340</v>
      </c>
      <c r="E34" s="117" t="s">
        <v>465</v>
      </c>
      <c r="F34" s="117" t="s">
        <v>340</v>
      </c>
      <c r="G34" s="229"/>
    </row>
    <row r="35" spans="2:7">
      <c r="B35" s="80" t="s">
        <v>407</v>
      </c>
      <c r="C35" s="118">
        <f>SUM('Vida Prima Directa'!AS13:AS23,'Vida Prima Directa'!AS25,'Vida Prima Directa'!AS27)</f>
        <v>14212533.361438338</v>
      </c>
      <c r="D35" s="114">
        <f>C35/C$43</f>
        <v>0.12938703801050089</v>
      </c>
      <c r="E35" s="118">
        <f>SUM('Vida Prima Directa'!AQ13:AQ23,'Vida Prima Directa'!AQ25,'Vida Prima Directa'!AQ27)</f>
        <v>14482940.880038777</v>
      </c>
      <c r="F35" s="114">
        <f>E35/E$43</f>
        <v>0.12212537535428147</v>
      </c>
      <c r="G35" s="114">
        <f>E35/C35-1</f>
        <v>1.9025990069730492E-2</v>
      </c>
    </row>
    <row r="36" spans="2:7">
      <c r="B36" s="80" t="s">
        <v>475</v>
      </c>
      <c r="C36" s="118">
        <f>SUM('Vida Prima Directa'!AS24,'Vida Prima Directa'!AS40)</f>
        <v>15605888.012778087</v>
      </c>
      <c r="D36" s="114">
        <f t="shared" ref="D36:D43" si="6">C36/C$43</f>
        <v>0.14207175977334635</v>
      </c>
      <c r="E36" s="118">
        <f>SUM('Vida Prima Directa'!AQ24,'Vida Prima Directa'!AQ40)</f>
        <v>14573098.50582421</v>
      </c>
      <c r="F36" s="114">
        <f t="shared" ref="F36:F43" si="7">E36/E$43</f>
        <v>0.12288561693651924</v>
      </c>
      <c r="G36" s="114">
        <f t="shared" ref="G36:G43" si="8">E36/C36-1</f>
        <v>-6.6179477009461363E-2</v>
      </c>
    </row>
    <row r="37" spans="2:7">
      <c r="B37" s="80" t="s">
        <v>464</v>
      </c>
      <c r="C37" s="118">
        <f>SUM('Vida Prima Directa'!AS29:AS39,'Vida Prima Directa'!AS42)</f>
        <v>13874162.948735479</v>
      </c>
      <c r="D37" s="114">
        <f t="shared" si="6"/>
        <v>0.12630660580769598</v>
      </c>
      <c r="E37" s="118">
        <f>SUM('Vida Prima Directa'!AQ29:AQ39,'Vida Prima Directa'!AQ42)</f>
        <v>14783203.970643245</v>
      </c>
      <c r="F37" s="114">
        <f t="shared" si="7"/>
        <v>0.12465730191179766</v>
      </c>
      <c r="G37" s="114">
        <f t="shared" si="8"/>
        <v>6.5520422764720143E-2</v>
      </c>
    </row>
    <row r="38" spans="2:7">
      <c r="B38" s="80" t="s">
        <v>476</v>
      </c>
      <c r="C38" s="118">
        <f>SUM('Vida Prima Directa'!AS26,'Vida Prima Directa'!AS41)</f>
        <v>7473122.9122837791</v>
      </c>
      <c r="D38" s="114">
        <f t="shared" si="6"/>
        <v>6.8033278355024498E-2</v>
      </c>
      <c r="E38" s="118">
        <f>SUM('Vida Prima Directa'!AQ26,'Vida Prima Directa'!AQ41)</f>
        <v>6583072.2487002602</v>
      </c>
      <c r="F38" s="114">
        <f t="shared" si="7"/>
        <v>5.5510836922971714E-2</v>
      </c>
      <c r="G38" s="114">
        <f t="shared" si="8"/>
        <v>-0.1191002307911353</v>
      </c>
    </row>
    <row r="39" spans="2:7">
      <c r="B39" s="80" t="s">
        <v>477</v>
      </c>
      <c r="C39" s="118">
        <f>'Vida Prima Directa'!AS45</f>
        <v>30280883.163302626</v>
      </c>
      <c r="D39" s="114">
        <f t="shared" si="6"/>
        <v>0.27566892412523902</v>
      </c>
      <c r="E39" s="118">
        <f>'Vida Prima Directa'!AQ45</f>
        <v>37254643.630995467</v>
      </c>
      <c r="F39" s="114">
        <f t="shared" si="7"/>
        <v>0.3141445770448475</v>
      </c>
      <c r="G39" s="114">
        <f t="shared" si="8"/>
        <v>0.23030241324481371</v>
      </c>
    </row>
    <row r="40" spans="2:7">
      <c r="B40" s="80" t="s">
        <v>478</v>
      </c>
      <c r="C40" s="118">
        <f>'Vida Prima Directa'!AS46</f>
        <v>10769421.229300009</v>
      </c>
      <c r="D40" s="114">
        <f t="shared" si="6"/>
        <v>9.8041881662504549E-2</v>
      </c>
      <c r="E40" s="118">
        <f>'Vida Prima Directa'!AQ46</f>
        <v>11490307.710354323</v>
      </c>
      <c r="F40" s="114">
        <f t="shared" si="7"/>
        <v>9.6890414294051791E-2</v>
      </c>
      <c r="G40" s="114">
        <f t="shared" si="8"/>
        <v>6.6938275112967238E-2</v>
      </c>
    </row>
    <row r="41" spans="2:7">
      <c r="B41" s="80" t="s">
        <v>479</v>
      </c>
      <c r="C41" s="118">
        <f>'Vida Prima Directa'!AS47</f>
        <v>3375628.4216059013</v>
      </c>
      <c r="D41" s="114">
        <f t="shared" si="6"/>
        <v>3.0730803002417619E-2</v>
      </c>
      <c r="E41" s="118">
        <f>'Vida Prima Directa'!AQ47</f>
        <v>4606515.987526034</v>
      </c>
      <c r="F41" s="114">
        <f t="shared" si="7"/>
        <v>3.8843802423269243E-2</v>
      </c>
      <c r="G41" s="114">
        <f t="shared" si="8"/>
        <v>0.36463953142525019</v>
      </c>
    </row>
    <row r="42" spans="2:7">
      <c r="B42" s="80" t="s">
        <v>521</v>
      </c>
      <c r="C42" s="118">
        <f>SUM('Vida Prima Directa'!AS44,'Vida Prima Directa'!AS48)</f>
        <v>14253469.476015881</v>
      </c>
      <c r="D42" s="114">
        <f t="shared" si="6"/>
        <v>0.12975970926327118</v>
      </c>
      <c r="E42" s="118">
        <f>SUM('Vida Prima Directa'!AQ44,'Vida Prima Directa'!AQ48)</f>
        <v>14816975.440450978</v>
      </c>
      <c r="F42" s="114">
        <f t="shared" si="7"/>
        <v>0.12494207511226137</v>
      </c>
      <c r="G42" s="114">
        <f t="shared" si="8"/>
        <v>3.953465262498379E-2</v>
      </c>
    </row>
    <row r="43" spans="2:7">
      <c r="B43" s="113" t="s">
        <v>327</v>
      </c>
      <c r="C43" s="119">
        <f>SUM(C35:C42)</f>
        <v>109845109.52546009</v>
      </c>
      <c r="D43" s="115">
        <f t="shared" si="6"/>
        <v>1</v>
      </c>
      <c r="E43" s="119">
        <f>SUM(E35:E42)</f>
        <v>118590758.3745333</v>
      </c>
      <c r="F43" s="115">
        <f t="shared" si="7"/>
        <v>1</v>
      </c>
      <c r="G43" s="115">
        <f t="shared" si="8"/>
        <v>7.9618008365189175E-2</v>
      </c>
    </row>
    <row r="44" spans="2:7">
      <c r="C44" s="120"/>
      <c r="D44" s="49"/>
      <c r="E44" s="49"/>
      <c r="F44" s="49"/>
      <c r="G44" s="49"/>
    </row>
    <row r="45" spans="2:7">
      <c r="B45" s="80" t="s">
        <v>480</v>
      </c>
      <c r="C45" s="118">
        <f>SUM(C39:C41)</f>
        <v>44425932.814208537</v>
      </c>
      <c r="D45" s="114">
        <f>C45/C43</f>
        <v>0.40444160879016117</v>
      </c>
      <c r="E45" s="118">
        <f>SUM(E39:E41)</f>
        <v>53351467.328875825</v>
      </c>
      <c r="F45" s="114">
        <f>E45/E43</f>
        <v>0.44987879376216855</v>
      </c>
      <c r="G45" s="114">
        <f>E45/C45-1</f>
        <v>0.20090820719498037</v>
      </c>
    </row>
    <row r="46" spans="2:7">
      <c r="C46" s="55"/>
    </row>
  </sheetData>
  <sheetProtection sheet="1" objects="1" scenarios="1"/>
  <mergeCells count="12">
    <mergeCell ref="B33:B34"/>
    <mergeCell ref="C33:D33"/>
    <mergeCell ref="E33:F33"/>
    <mergeCell ref="G33:G34"/>
    <mergeCell ref="C11:D11"/>
    <mergeCell ref="E11:F11"/>
    <mergeCell ref="G11:G12"/>
    <mergeCell ref="B11:B12"/>
    <mergeCell ref="B18:B19"/>
    <mergeCell ref="C18:D18"/>
    <mergeCell ref="E18:F18"/>
    <mergeCell ref="G18:G19"/>
  </mergeCells>
  <conditionalFormatting sqref="A1:XFD1048576">
    <cfRule type="cellIs" dxfId="43" priority="1" operator="lessThan">
      <formula>0</formula>
    </cfRule>
  </conditionalFormatting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:G46"/>
  <sheetViews>
    <sheetView workbookViewId="0"/>
  </sheetViews>
  <sheetFormatPr baseColWidth="10" defaultRowHeight="11.25"/>
  <cols>
    <col min="1" max="1" width="2.85546875" style="39" customWidth="1"/>
    <col min="2" max="2" width="21.42578125" style="39" customWidth="1"/>
    <col min="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7">
      <c r="C2" s="96" t="s">
        <v>390</v>
      </c>
    </row>
    <row r="8" spans="2:7" ht="15.75">
      <c r="B8" s="38" t="s">
        <v>481</v>
      </c>
    </row>
    <row r="9" spans="2:7">
      <c r="B9" s="40" t="str">
        <f>Índice!H51</f>
        <v>Cifras en UF al 30.09.2012</v>
      </c>
    </row>
    <row r="11" spans="2:7">
      <c r="B11" s="224" t="s">
        <v>464</v>
      </c>
      <c r="C11" s="226" t="str">
        <f>Índice!H57</f>
        <v>30.09.2011</v>
      </c>
      <c r="D11" s="227"/>
      <c r="E11" s="226" t="str">
        <f>Índice!H56</f>
        <v>30.09.2012</v>
      </c>
      <c r="F11" s="227"/>
      <c r="G11" s="228" t="str">
        <f>CONCATENATE("Variación ",MID(C11,7,4),"/",MID(E11,7,4))</f>
        <v>Variación 2011/2012</v>
      </c>
    </row>
    <row r="12" spans="2:7">
      <c r="B12" s="225"/>
      <c r="C12" s="117" t="s">
        <v>465</v>
      </c>
      <c r="D12" s="117" t="s">
        <v>340</v>
      </c>
      <c r="E12" s="117" t="s">
        <v>465</v>
      </c>
      <c r="F12" s="117" t="s">
        <v>340</v>
      </c>
      <c r="G12" s="229"/>
    </row>
    <row r="13" spans="2:7">
      <c r="B13" s="80" t="s">
        <v>0</v>
      </c>
      <c r="C13" s="118">
        <f>'Gen. Siniestros Directos'!AS44</f>
        <v>-21116559.811635926</v>
      </c>
      <c r="D13" s="114">
        <f>C13/C$15</f>
        <v>0.17747272563380093</v>
      </c>
      <c r="E13" s="118">
        <f>'Gen. Siniestros Directos'!AQ44</f>
        <v>-29234883.997541882</v>
      </c>
      <c r="F13" s="114">
        <f>E13/E$15</f>
        <v>0.20738828144028029</v>
      </c>
      <c r="G13" s="114">
        <f>E13/C13-1</f>
        <v>0.38445297237443432</v>
      </c>
    </row>
    <row r="14" spans="2:7">
      <c r="B14" s="80" t="s">
        <v>1</v>
      </c>
      <c r="C14" s="118">
        <f>'Vida Siniestros Directos'!AS49</f>
        <v>-97868257.355189219</v>
      </c>
      <c r="D14" s="114">
        <f t="shared" ref="D14:D15" si="0">C14/C$15</f>
        <v>0.8225272743661991</v>
      </c>
      <c r="E14" s="118">
        <f>'Vida Siniestros Directos'!AQ49</f>
        <v>-111732020.18098754</v>
      </c>
      <c r="F14" s="114">
        <f t="shared" ref="F14:F15" si="1">E14/E$15</f>
        <v>0.79261171855971979</v>
      </c>
      <c r="G14" s="114">
        <f t="shared" ref="G14:G15" si="2">E14/C14-1</f>
        <v>0.14165739945162348</v>
      </c>
    </row>
    <row r="15" spans="2:7">
      <c r="B15" s="113" t="s">
        <v>327</v>
      </c>
      <c r="C15" s="119">
        <f>SUM(C13:C14)</f>
        <v>-118984817.16682515</v>
      </c>
      <c r="D15" s="115">
        <f t="shared" si="0"/>
        <v>1</v>
      </c>
      <c r="E15" s="119">
        <f>SUM(E13:E14)</f>
        <v>-140966904.17852941</v>
      </c>
      <c r="F15" s="115">
        <f t="shared" si="1"/>
        <v>1</v>
      </c>
      <c r="G15" s="115">
        <f t="shared" si="2"/>
        <v>0.18474699155005481</v>
      </c>
    </row>
    <row r="18" spans="2:7">
      <c r="B18" s="224" t="s">
        <v>0</v>
      </c>
      <c r="C18" s="226" t="str">
        <f>Índice!H57</f>
        <v>30.09.2011</v>
      </c>
      <c r="D18" s="227"/>
      <c r="E18" s="226" t="str">
        <f>Índice!H56</f>
        <v>30.09.2012</v>
      </c>
      <c r="F18" s="227"/>
      <c r="G18" s="228" t="str">
        <f>CONCATENATE("Variación ",MID(C18,7,4),"/",MID(E18,7,4))</f>
        <v>Variación 2011/2012</v>
      </c>
    </row>
    <row r="19" spans="2:7">
      <c r="B19" s="225"/>
      <c r="C19" s="117" t="s">
        <v>465</v>
      </c>
      <c r="D19" s="117" t="s">
        <v>340</v>
      </c>
      <c r="E19" s="117" t="s">
        <v>465</v>
      </c>
      <c r="F19" s="117" t="s">
        <v>340</v>
      </c>
      <c r="G19" s="229"/>
    </row>
    <row r="20" spans="2:7">
      <c r="B20" s="80" t="str">
        <f>'Mer. Prima Directa'!B20</f>
        <v>Incendio y Adicionales</v>
      </c>
      <c r="C20" s="118">
        <f>'Gen. Siniestros Directos'!AS46</f>
        <v>-4915657.6047725212</v>
      </c>
      <c r="D20" s="114">
        <f>C20/C$30</f>
        <v>0.23278685773730201</v>
      </c>
      <c r="E20" s="118">
        <f>'Gen. Siniestros Directos'!AQ46</f>
        <v>-7561298.6327642016</v>
      </c>
      <c r="F20" s="114">
        <f>E20/E$30</f>
        <v>0.25863959759169791</v>
      </c>
      <c r="G20" s="114">
        <f>E20/C20-1</f>
        <v>0.53820693805505826</v>
      </c>
    </row>
    <row r="21" spans="2:7">
      <c r="B21" s="80" t="str">
        <f>'Mer. Prima Directa'!B21</f>
        <v>Vehículos</v>
      </c>
      <c r="C21" s="118">
        <f>'Gen. Siniestros Directos'!AS49</f>
        <v>-8429184.2568990886</v>
      </c>
      <c r="D21" s="114">
        <f t="shared" ref="D21:D30" si="3">C21/C$30</f>
        <v>0.3991741236304186</v>
      </c>
      <c r="E21" s="118">
        <f>'Gen. Siniestros Directos'!AQ49</f>
        <v>-9708728.6998612285</v>
      </c>
      <c r="F21" s="114">
        <f t="shared" ref="F21:F30" si="4">E21/E$30</f>
        <v>0.33209397036354082</v>
      </c>
      <c r="G21" s="114">
        <f t="shared" ref="G21:G30" si="5">E21/C21-1</f>
        <v>0.15179932054692746</v>
      </c>
    </row>
    <row r="22" spans="2:7">
      <c r="B22" s="80" t="str">
        <f>'Mer. Prima Directa'!B22</f>
        <v>Transporte</v>
      </c>
      <c r="C22" s="118">
        <f>'Gen. Siniestros Directos'!AS51</f>
        <v>-621338.01002966927</v>
      </c>
      <c r="D22" s="114">
        <f t="shared" si="3"/>
        <v>2.9424206195144124E-2</v>
      </c>
      <c r="E22" s="118">
        <f>'Gen. Siniestros Directos'!AQ51</f>
        <v>-1558602.3842185291</v>
      </c>
      <c r="F22" s="114">
        <f t="shared" si="4"/>
        <v>5.33131030843009E-2</v>
      </c>
      <c r="G22" s="114">
        <f t="shared" si="5"/>
        <v>1.5084613512443972</v>
      </c>
    </row>
    <row r="23" spans="2:7">
      <c r="B23" s="80" t="str">
        <f>'Mer. Prima Directa'!B23</f>
        <v>Robo con Fractura</v>
      </c>
      <c r="C23" s="118">
        <f>'Gen. Siniestros Directos'!AS19</f>
        <v>-524145.79953654011</v>
      </c>
      <c r="D23" s="114">
        <f t="shared" si="3"/>
        <v>2.4821552573526601E-2</v>
      </c>
      <c r="E23" s="118">
        <f>'Gen. Siniestros Directos'!AQ19</f>
        <v>-366536.3564399124</v>
      </c>
      <c r="F23" s="114">
        <f t="shared" si="4"/>
        <v>1.2537636765404351E-2</v>
      </c>
      <c r="G23" s="114">
        <f t="shared" si="5"/>
        <v>-0.30069771280431712</v>
      </c>
    </row>
    <row r="24" spans="2:7">
      <c r="B24" s="80" t="str">
        <f>'Mer. Prima Directa'!B24</f>
        <v>SOAP</v>
      </c>
      <c r="C24" s="118">
        <f>'Gen. Siniestros Directos'!AS35</f>
        <v>-1037259.2808966102</v>
      </c>
      <c r="D24" s="114">
        <f t="shared" si="3"/>
        <v>4.9120656496568438E-2</v>
      </c>
      <c r="E24" s="118">
        <f>'Gen. Siniestros Directos'!AQ35</f>
        <v>-934903.57371613989</v>
      </c>
      <c r="F24" s="114">
        <f t="shared" si="4"/>
        <v>3.1979041674827513E-2</v>
      </c>
      <c r="G24" s="114">
        <f t="shared" si="5"/>
        <v>-9.8678998651131611E-2</v>
      </c>
    </row>
    <row r="25" spans="2:7">
      <c r="B25" s="80" t="str">
        <f>'Mer. Prima Directa'!B25</f>
        <v>Garantía y Crédito</v>
      </c>
      <c r="C25" s="118">
        <f>SUM('Gen. Siniestros Directos'!AS36,'Gen. Siniestros Directos'!AS38:AS40)</f>
        <v>-714254.18701667094</v>
      </c>
      <c r="D25" s="114">
        <f t="shared" si="3"/>
        <v>3.3824363124863414E-2</v>
      </c>
      <c r="E25" s="118">
        <f>SUM('Gen. Siniestros Directos'!AQ36,'Gen. Siniestros Directos'!AQ38:AQ40)</f>
        <v>-722452.82020977349</v>
      </c>
      <c r="F25" s="114">
        <f t="shared" si="4"/>
        <v>2.471201254879337E-2</v>
      </c>
      <c r="G25" s="114">
        <f t="shared" si="5"/>
        <v>1.1478593114514268E-2</v>
      </c>
    </row>
    <row r="26" spans="2:7">
      <c r="B26" s="80" t="str">
        <f>'Mer. Prima Directa'!B26</f>
        <v>Responsabilidad Civil</v>
      </c>
      <c r="C26" s="118">
        <f>'Gen. Siniestros Directos'!AS32</f>
        <v>-897162.40950106515</v>
      </c>
      <c r="D26" s="114">
        <f t="shared" si="3"/>
        <v>4.248620123277367E-2</v>
      </c>
      <c r="E26" s="118">
        <f>'Gen. Siniestros Directos'!AQ32</f>
        <v>-1461854.3528801131</v>
      </c>
      <c r="F26" s="114">
        <f t="shared" si="4"/>
        <v>5.0003767861812903E-2</v>
      </c>
      <c r="G26" s="114">
        <f t="shared" si="5"/>
        <v>0.62941997725148502</v>
      </c>
    </row>
    <row r="27" spans="2:7">
      <c r="B27" s="80" t="str">
        <f>'Mer. Prima Directa'!B27</f>
        <v>Casco</v>
      </c>
      <c r="C27" s="118">
        <f>'Gen. Siniestros Directos'!AS50</f>
        <v>246702.87911200314</v>
      </c>
      <c r="D27" s="114">
        <f t="shared" si="3"/>
        <v>-1.1682910536216303E-2</v>
      </c>
      <c r="E27" s="118">
        <f>'Gen. Siniestros Directos'!AQ50</f>
        <v>-535695.33067298774</v>
      </c>
      <c r="F27" s="114">
        <f t="shared" si="4"/>
        <v>1.8323839790779738E-2</v>
      </c>
      <c r="G27" s="114">
        <f t="shared" si="5"/>
        <v>-3.1714190470788224</v>
      </c>
    </row>
    <row r="28" spans="2:7">
      <c r="B28" s="80" t="str">
        <f>'Mer. Prima Directa'!B28</f>
        <v>Ingeniería</v>
      </c>
      <c r="C28" s="118">
        <f>'Gen. Siniestros Directos'!AS52</f>
        <v>-931334.562018545</v>
      </c>
      <c r="D28" s="114">
        <f t="shared" si="3"/>
        <v>4.4104464473675713E-2</v>
      </c>
      <c r="E28" s="118">
        <f>'Gen. Siniestros Directos'!AQ52</f>
        <v>-3309481.368595086</v>
      </c>
      <c r="F28" s="114">
        <f t="shared" si="4"/>
        <v>0.11320316403079803</v>
      </c>
      <c r="G28" s="114">
        <f t="shared" si="5"/>
        <v>2.5534828229956603</v>
      </c>
    </row>
    <row r="29" spans="2:7">
      <c r="B29" s="80" t="str">
        <f>'Mer. Prima Directa'!B29</f>
        <v>Otros</v>
      </c>
      <c r="C29" s="118">
        <f>SUM('Gen. Siniestros Directos'!AS33,'Gen. Siniestros Directos'!AS34,'Gen. Siniestros Directos'!AS37,'Gen. Siniestros Directos'!AS41,'Gen. Siniestros Directos'!AS42,'Gen. Siniestros Directos'!AS43)</f>
        <v>-3292926.5800772198</v>
      </c>
      <c r="D29" s="114">
        <f t="shared" si="3"/>
        <v>0.15594048507194377</v>
      </c>
      <c r="E29" s="118">
        <f>SUM('Gen. Siniestros Directos'!AQ33,'Gen. Siniestros Directos'!AQ34,'Gen. Siniestros Directos'!AQ37,'Gen. Siniestros Directos'!AQ41,'Gen. Siniestros Directos'!AQ42,'Gen. Siniestros Directos'!AQ43)</f>
        <v>-3075330.4781839112</v>
      </c>
      <c r="F29" s="114">
        <f t="shared" si="4"/>
        <v>0.10519386628804445</v>
      </c>
      <c r="G29" s="114">
        <f t="shared" si="5"/>
        <v>-6.6079852253555504E-2</v>
      </c>
    </row>
    <row r="30" spans="2:7">
      <c r="B30" s="113" t="s">
        <v>327</v>
      </c>
      <c r="C30" s="119">
        <f>SUM(C20:C29)</f>
        <v>-21116559.811635926</v>
      </c>
      <c r="D30" s="115">
        <f t="shared" si="3"/>
        <v>1</v>
      </c>
      <c r="E30" s="119">
        <f>SUM(E20:E29)</f>
        <v>-29234883.997541882</v>
      </c>
      <c r="F30" s="115">
        <f t="shared" si="4"/>
        <v>1</v>
      </c>
      <c r="G30" s="115">
        <f t="shared" si="5"/>
        <v>0.38445297237443432</v>
      </c>
    </row>
    <row r="31" spans="2:7">
      <c r="C31" s="55"/>
    </row>
    <row r="32" spans="2:7">
      <c r="C32" s="55"/>
    </row>
    <row r="33" spans="2:7">
      <c r="B33" s="224" t="s">
        <v>1</v>
      </c>
      <c r="C33" s="226" t="str">
        <f>Índice!H57</f>
        <v>30.09.2011</v>
      </c>
      <c r="D33" s="227"/>
      <c r="E33" s="226" t="str">
        <f>Índice!H56</f>
        <v>30.09.2012</v>
      </c>
      <c r="F33" s="227"/>
      <c r="G33" s="228" t="str">
        <f>CONCATENATE("Variación ",MID(C33,7,4),"/",MID(E33,7,4))</f>
        <v>Variación 2011/2012</v>
      </c>
    </row>
    <row r="34" spans="2:7">
      <c r="B34" s="225"/>
      <c r="C34" s="117" t="s">
        <v>465</v>
      </c>
      <c r="D34" s="117" t="s">
        <v>340</v>
      </c>
      <c r="E34" s="117" t="s">
        <v>465</v>
      </c>
      <c r="F34" s="117" t="s">
        <v>340</v>
      </c>
      <c r="G34" s="229"/>
    </row>
    <row r="35" spans="2:7">
      <c r="B35" s="80" t="str">
        <f>'Mer. Prima Directa'!B35</f>
        <v>Individuales</v>
      </c>
      <c r="C35" s="118">
        <f>SUM('Vida Siniestros Directos'!AS13:AS23,'Vida Siniestros Directos'!AS25,'Vida Siniestros Directos'!AS27)</f>
        <v>-6940559.9224810787</v>
      </c>
      <c r="D35" s="114">
        <f>C35/C$43</f>
        <v>7.0917375153539228E-2</v>
      </c>
      <c r="E35" s="118">
        <f>SUM('Vida Siniestros Directos'!AQ13:AQ23,'Vida Siniestros Directos'!AQ25,'Vida Siniestros Directos'!AQ27)</f>
        <v>-8191937.1053357488</v>
      </c>
      <c r="F35" s="114">
        <f>E35/E$43</f>
        <v>7.3317721205310299E-2</v>
      </c>
      <c r="G35" s="114">
        <f>E35/C35-1</f>
        <v>0.18029916848658711</v>
      </c>
    </row>
    <row r="36" spans="2:7">
      <c r="B36" s="80" t="str">
        <f>'Mer. Prima Directa'!B36</f>
        <v>Desgravamen</v>
      </c>
      <c r="C36" s="118">
        <f>SUM('Vida Siniestros Directos'!AS24,'Vida Siniestros Directos'!AS40)</f>
        <v>-3403042.926602792</v>
      </c>
      <c r="D36" s="114">
        <f t="shared" ref="D36:D43" si="6">C36/C$43</f>
        <v>3.4771671822583589E-2</v>
      </c>
      <c r="E36" s="118">
        <f>SUM('Vida Siniestros Directos'!AQ24,'Vida Siniestros Directos'!AQ40)</f>
        <v>-3508633.7930788402</v>
      </c>
      <c r="F36" s="114">
        <f t="shared" ref="F36:F43" si="7">E36/E$43</f>
        <v>3.1402222813079271E-2</v>
      </c>
      <c r="G36" s="114">
        <f t="shared" ref="G36:G43" si="8">E36/C36-1</f>
        <v>3.1028367479765562E-2</v>
      </c>
    </row>
    <row r="37" spans="2:7">
      <c r="B37" s="80" t="str">
        <f>'Mer. Prima Directa'!B37</f>
        <v>Grupo</v>
      </c>
      <c r="C37" s="118">
        <f>SUM('Vida Siniestros Directos'!AS29:AS39,'Vida Siniestros Directos'!AS42)</f>
        <v>-7961482.308613806</v>
      </c>
      <c r="D37" s="114">
        <f t="shared" si="6"/>
        <v>8.1348973852875789E-2</v>
      </c>
      <c r="E37" s="118">
        <f>SUM('Vida Siniestros Directos'!AQ29:AQ39,'Vida Siniestros Directos'!AQ42)</f>
        <v>-8656575.2838481795</v>
      </c>
      <c r="F37" s="114">
        <f t="shared" si="7"/>
        <v>7.7476226329980857E-2</v>
      </c>
      <c r="G37" s="114">
        <f t="shared" si="8"/>
        <v>8.7306979817354913E-2</v>
      </c>
    </row>
    <row r="38" spans="2:7">
      <c r="B38" s="80" t="str">
        <f>'Mer. Prima Directa'!B38</f>
        <v>Seguros APV</v>
      </c>
      <c r="C38" s="118">
        <f>SUM('Vida Siniestros Directos'!AS26,'Vida Siniestros Directos'!AS41)</f>
        <v>-2232748.7462913441</v>
      </c>
      <c r="D38" s="114">
        <f t="shared" si="6"/>
        <v>2.281381937953714E-2</v>
      </c>
      <c r="E38" s="118">
        <f>SUM('Vida Siniestros Directos'!AQ26,'Vida Siniestros Directos'!AQ41)</f>
        <v>-2485450.8303243844</v>
      </c>
      <c r="F38" s="114">
        <f t="shared" si="7"/>
        <v>2.2244749770910451E-2</v>
      </c>
      <c r="G38" s="114">
        <f t="shared" si="8"/>
        <v>0.11317981230659524</v>
      </c>
    </row>
    <row r="39" spans="2:7">
      <c r="B39" s="80" t="str">
        <f>'Mer. Prima Directa'!B39</f>
        <v>Renta Vitalicia Vejez</v>
      </c>
      <c r="C39" s="118">
        <f>'Vida Siniestros Directos'!AS45</f>
        <v>-44470122.779178739</v>
      </c>
      <c r="D39" s="114">
        <f t="shared" si="6"/>
        <v>0.45438760207801759</v>
      </c>
      <c r="E39" s="118">
        <f>'Vida Siniestros Directos'!AQ45</f>
        <v>-54183227.89660684</v>
      </c>
      <c r="F39" s="114">
        <f t="shared" si="7"/>
        <v>0.48493912317023269</v>
      </c>
      <c r="G39" s="114">
        <f t="shared" si="8"/>
        <v>0.21841867101783352</v>
      </c>
    </row>
    <row r="40" spans="2:7">
      <c r="B40" s="80" t="str">
        <f>'Mer. Prima Directa'!B40</f>
        <v>Renta Vitalicia Invalidez</v>
      </c>
      <c r="C40" s="118">
        <f>'Vida Siniestros Directos'!AS46</f>
        <v>-12185148.566576825</v>
      </c>
      <c r="D40" s="114">
        <f t="shared" si="6"/>
        <v>0.12450562517276434</v>
      </c>
      <c r="E40" s="118">
        <f>'Vida Siniestros Directos'!AQ46</f>
        <v>-13272896.504673121</v>
      </c>
      <c r="F40" s="114">
        <f t="shared" si="7"/>
        <v>0.11879223595145964</v>
      </c>
      <c r="G40" s="114">
        <f t="shared" si="8"/>
        <v>8.9268336135016613E-2</v>
      </c>
    </row>
    <row r="41" spans="2:7">
      <c r="B41" s="80" t="str">
        <f>'Mer. Prima Directa'!B41</f>
        <v>Renta Vitalicia Sobrevivencia</v>
      </c>
      <c r="C41" s="118">
        <f>'Vida Siniestros Directos'!AS47</f>
        <v>-9083175.5228461418</v>
      </c>
      <c r="D41" s="114">
        <f t="shared" si="6"/>
        <v>9.2810230490576212E-2</v>
      </c>
      <c r="E41" s="118">
        <f>'Vida Siniestros Directos'!AQ47</f>
        <v>-9646920.258341575</v>
      </c>
      <c r="F41" s="114">
        <f t="shared" si="7"/>
        <v>8.6339799841756618E-2</v>
      </c>
      <c r="G41" s="114">
        <f t="shared" si="8"/>
        <v>6.2064718894564441E-2</v>
      </c>
    </row>
    <row r="42" spans="2:7">
      <c r="B42" s="80" t="str">
        <f>'Mer. Prima Directa'!B42</f>
        <v>Seguro de AFP + Inv. y Sobr.</v>
      </c>
      <c r="C42" s="118">
        <f>SUM('Vida Siniestros Directos'!AS44,'Vida Siniestros Directos'!AS48)</f>
        <v>-11591976.582598493</v>
      </c>
      <c r="D42" s="114">
        <f t="shared" si="6"/>
        <v>0.11844470205010611</v>
      </c>
      <c r="E42" s="118">
        <f>SUM('Vida Siniestros Directos'!AQ44,'Vida Siniestros Directos'!AQ48)</f>
        <v>-11786378.508778842</v>
      </c>
      <c r="F42" s="114">
        <f t="shared" si="7"/>
        <v>0.10548792091727012</v>
      </c>
      <c r="G42" s="114">
        <f t="shared" si="8"/>
        <v>1.6770386378469615E-2</v>
      </c>
    </row>
    <row r="43" spans="2:7">
      <c r="B43" s="113" t="s">
        <v>327</v>
      </c>
      <c r="C43" s="119">
        <f>SUM(C35:C42)</f>
        <v>-97868257.355189219</v>
      </c>
      <c r="D43" s="115">
        <f t="shared" si="6"/>
        <v>1</v>
      </c>
      <c r="E43" s="119">
        <f>SUM(E35:E42)</f>
        <v>-111732020.18098754</v>
      </c>
      <c r="F43" s="115">
        <f t="shared" si="7"/>
        <v>1</v>
      </c>
      <c r="G43" s="115">
        <f t="shared" si="8"/>
        <v>0.14165739945162348</v>
      </c>
    </row>
    <row r="44" spans="2:7">
      <c r="C44" s="120"/>
      <c r="D44" s="49"/>
      <c r="E44" s="49"/>
      <c r="F44" s="49"/>
      <c r="G44" s="49"/>
    </row>
    <row r="45" spans="2:7">
      <c r="B45" s="80" t="s">
        <v>480</v>
      </c>
      <c r="C45" s="118">
        <f>SUM(C39:C41)</f>
        <v>-65738446.868601702</v>
      </c>
      <c r="D45" s="114">
        <f>C45/C43</f>
        <v>0.67170345774135809</v>
      </c>
      <c r="E45" s="118">
        <f>SUM(E39:E41)</f>
        <v>-77103044.659621537</v>
      </c>
      <c r="F45" s="114">
        <f>E45/E43</f>
        <v>0.69007115896344895</v>
      </c>
      <c r="G45" s="114">
        <f>E45/C45-1</f>
        <v>0.17287597033947955</v>
      </c>
    </row>
    <row r="46" spans="2:7">
      <c r="C46" s="55"/>
    </row>
  </sheetData>
  <sheetProtection sheet="1" objects="1" scenarios="1"/>
  <mergeCells count="12">
    <mergeCell ref="B33:B34"/>
    <mergeCell ref="C33:D33"/>
    <mergeCell ref="E33:F33"/>
    <mergeCell ref="G33:G34"/>
    <mergeCell ref="B11:B12"/>
    <mergeCell ref="C11:D11"/>
    <mergeCell ref="E11:F11"/>
    <mergeCell ref="G11:G12"/>
    <mergeCell ref="B18:B19"/>
    <mergeCell ref="C18:D18"/>
    <mergeCell ref="E18:F18"/>
    <mergeCell ref="G18:G19"/>
  </mergeCells>
  <conditionalFormatting sqref="A1:XFD1048576">
    <cfRule type="cellIs" dxfId="42" priority="1" operator="lessThan">
      <formula>0</formula>
    </cfRule>
  </conditionalFormatting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:G46"/>
  <sheetViews>
    <sheetView workbookViewId="0"/>
  </sheetViews>
  <sheetFormatPr baseColWidth="10" defaultRowHeight="11.25"/>
  <cols>
    <col min="1" max="1" width="2.85546875" style="39" customWidth="1"/>
    <col min="2" max="2" width="21.42578125" style="39" customWidth="1"/>
    <col min="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7">
      <c r="C2" s="96" t="s">
        <v>390</v>
      </c>
    </row>
    <row r="8" spans="2:7" ht="15.75">
      <c r="B8" s="38" t="s">
        <v>482</v>
      </c>
    </row>
    <row r="9" spans="2:7">
      <c r="B9" s="40" t="str">
        <f>Índice!H55</f>
        <v>Cifras al 30.09.2012</v>
      </c>
    </row>
    <row r="11" spans="2:7">
      <c r="B11" s="224" t="s">
        <v>464</v>
      </c>
      <c r="C11" s="226" t="str">
        <f>Índice!H57</f>
        <v>30.09.2011</v>
      </c>
      <c r="D11" s="227"/>
      <c r="E11" s="226" t="str">
        <f>Índice!H56</f>
        <v>30.09.2012</v>
      </c>
      <c r="F11" s="227"/>
      <c r="G11" s="228" t="str">
        <f>CONCATENATE("Variación ",MID(C11,7,4),"/",MID(E11,7,4))</f>
        <v>Variación 2011/2012</v>
      </c>
    </row>
    <row r="12" spans="2:7">
      <c r="B12" s="225"/>
      <c r="C12" s="117" t="s">
        <v>465</v>
      </c>
      <c r="D12" s="117" t="s">
        <v>340</v>
      </c>
      <c r="E12" s="117" t="s">
        <v>465</v>
      </c>
      <c r="F12" s="117" t="s">
        <v>340</v>
      </c>
      <c r="G12" s="229"/>
    </row>
    <row r="13" spans="2:7">
      <c r="B13" s="80" t="s">
        <v>0</v>
      </c>
      <c r="C13" s="118">
        <f>'Gen. Pólizas Emitidas'!AS44</f>
        <v>8890299</v>
      </c>
      <c r="D13" s="114">
        <f>C13/C$15</f>
        <v>0.91067929678664972</v>
      </c>
      <c r="E13" s="118">
        <f>'Gen. Pólizas Emitidas'!AQ44</f>
        <v>10432737</v>
      </c>
      <c r="F13" s="114">
        <f>E13/E$15</f>
        <v>0.95222651262488245</v>
      </c>
      <c r="G13" s="114">
        <f>E13/C13-1</f>
        <v>0.17349675190901914</v>
      </c>
    </row>
    <row r="14" spans="2:7">
      <c r="B14" s="80" t="s">
        <v>1</v>
      </c>
      <c r="C14" s="118">
        <f>'Vida Pólizas Emitidas'!AS49</f>
        <v>871973</v>
      </c>
      <c r="D14" s="114">
        <f t="shared" ref="D14:D15" si="0">C14/C$15</f>
        <v>8.9320703213350339E-2</v>
      </c>
      <c r="E14" s="118">
        <f>'Vida Pólizas Emitidas'!AQ49</f>
        <v>523413.51847421593</v>
      </c>
      <c r="F14" s="114">
        <f t="shared" ref="F14:F15" si="1">E14/E$15</f>
        <v>4.7773487375117586E-2</v>
      </c>
      <c r="G14" s="114">
        <f t="shared" ref="G14:G15" si="2">E14/C14-1</f>
        <v>-0.39973655322559765</v>
      </c>
    </row>
    <row r="15" spans="2:7">
      <c r="B15" s="113" t="s">
        <v>327</v>
      </c>
      <c r="C15" s="119">
        <f>SUM(C13:C14)</f>
        <v>9762272</v>
      </c>
      <c r="D15" s="115">
        <f t="shared" si="0"/>
        <v>1</v>
      </c>
      <c r="E15" s="119">
        <f>SUM(E13:E14)</f>
        <v>10956150.518474216</v>
      </c>
      <c r="F15" s="115">
        <f t="shared" si="1"/>
        <v>1</v>
      </c>
      <c r="G15" s="115">
        <f t="shared" si="2"/>
        <v>0.12229514998908209</v>
      </c>
    </row>
    <row r="18" spans="2:7">
      <c r="B18" s="224" t="s">
        <v>0</v>
      </c>
      <c r="C18" s="226" t="str">
        <f>Índice!H57</f>
        <v>30.09.2011</v>
      </c>
      <c r="D18" s="227"/>
      <c r="E18" s="226" t="str">
        <f>Índice!H56</f>
        <v>30.09.2012</v>
      </c>
      <c r="F18" s="227"/>
      <c r="G18" s="228" t="str">
        <f>CONCATENATE("Variación ",MID(C18,7,4),"/",MID(E18,7,4))</f>
        <v>Variación 2011/2012</v>
      </c>
    </row>
    <row r="19" spans="2:7">
      <c r="B19" s="225"/>
      <c r="C19" s="117" t="s">
        <v>465</v>
      </c>
      <c r="D19" s="117" t="s">
        <v>340</v>
      </c>
      <c r="E19" s="117" t="s">
        <v>465</v>
      </c>
      <c r="F19" s="117" t="s">
        <v>340</v>
      </c>
      <c r="G19" s="229"/>
    </row>
    <row r="20" spans="2:7">
      <c r="B20" s="80" t="str">
        <f>'Mer. Prima Directa'!B20</f>
        <v>Incendio y Adicionales</v>
      </c>
      <c r="C20" s="118">
        <f>'Gen. Pólizas Emitidas'!AS46</f>
        <v>1385370</v>
      </c>
      <c r="D20" s="114">
        <f>C20/C$30</f>
        <v>0.15582940461282574</v>
      </c>
      <c r="E20" s="118">
        <f>'Gen. Pólizas Emitidas'!AQ46</f>
        <v>1362811</v>
      </c>
      <c r="F20" s="114">
        <f>E20/E$30</f>
        <v>0.13062832888435699</v>
      </c>
      <c r="G20" s="114">
        <f>E20/C20-1</f>
        <v>-1.6283736474732358E-2</v>
      </c>
    </row>
    <row r="21" spans="2:7">
      <c r="B21" s="80" t="str">
        <f>'Mer. Prima Directa'!B21</f>
        <v>Vehículos</v>
      </c>
      <c r="C21" s="118">
        <f>'Gen. Pólizas Emitidas'!AS49</f>
        <v>1577629</v>
      </c>
      <c r="D21" s="114">
        <f t="shared" ref="D21:D30" si="3">C21/C$30</f>
        <v>0.17745511146475501</v>
      </c>
      <c r="E21" s="118">
        <f>'Gen. Pólizas Emitidas'!AQ49</f>
        <v>1783999</v>
      </c>
      <c r="F21" s="114">
        <f t="shared" ref="F21:F30" si="4">E21/E$30</f>
        <v>0.17100009326411661</v>
      </c>
      <c r="G21" s="114">
        <f t="shared" ref="G21:G30" si="5">E21/C21-1</f>
        <v>0.13081022217517546</v>
      </c>
    </row>
    <row r="22" spans="2:7">
      <c r="B22" s="80" t="str">
        <f>'Mer. Prima Directa'!B22</f>
        <v>Transporte</v>
      </c>
      <c r="C22" s="118">
        <f>'Gen. Pólizas Emitidas'!AS51</f>
        <v>69337</v>
      </c>
      <c r="D22" s="114">
        <f t="shared" si="3"/>
        <v>7.7991752583349561E-3</v>
      </c>
      <c r="E22" s="118">
        <f>'Gen. Pólizas Emitidas'!AQ51</f>
        <v>66543</v>
      </c>
      <c r="F22" s="114">
        <f t="shared" si="4"/>
        <v>6.3782878836109837E-3</v>
      </c>
      <c r="G22" s="114">
        <f t="shared" si="5"/>
        <v>-4.0295945887477091E-2</v>
      </c>
    </row>
    <row r="23" spans="2:7">
      <c r="B23" s="80" t="str">
        <f>'Mer. Prima Directa'!B23</f>
        <v>Robo con Fractura</v>
      </c>
      <c r="C23" s="118">
        <f>'Gen. Pólizas Emitidas'!AS19</f>
        <v>438620</v>
      </c>
      <c r="D23" s="114">
        <f t="shared" si="3"/>
        <v>4.9336923313827802E-2</v>
      </c>
      <c r="E23" s="118">
        <f>'Gen. Pólizas Emitidas'!AQ19</f>
        <v>305164</v>
      </c>
      <c r="F23" s="114">
        <f t="shared" si="4"/>
        <v>2.9250617551271542E-2</v>
      </c>
      <c r="G23" s="114">
        <f t="shared" si="5"/>
        <v>-0.30426337148328852</v>
      </c>
    </row>
    <row r="24" spans="2:7">
      <c r="B24" s="80" t="str">
        <f>'Mer. Prima Directa'!B24</f>
        <v>SOAP</v>
      </c>
      <c r="C24" s="118">
        <f>'Gen. Pólizas Emitidas'!AS35</f>
        <v>3205493</v>
      </c>
      <c r="D24" s="114">
        <f t="shared" si="3"/>
        <v>0.36056076404179432</v>
      </c>
      <c r="E24" s="118">
        <f>'Gen. Pólizas Emitidas'!AQ35</f>
        <v>3800944</v>
      </c>
      <c r="F24" s="114">
        <f t="shared" si="4"/>
        <v>0.36432855539251108</v>
      </c>
      <c r="G24" s="114">
        <f t="shared" si="5"/>
        <v>0.18575956958882767</v>
      </c>
    </row>
    <row r="25" spans="2:7">
      <c r="B25" s="80" t="str">
        <f>'Mer. Prima Directa'!B25</f>
        <v>Garantía y Crédito</v>
      </c>
      <c r="C25" s="118">
        <f>SUM('Gen. Pólizas Emitidas'!AS36,'Gen. Pólizas Emitidas'!AS38:AS40)</f>
        <v>38503</v>
      </c>
      <c r="D25" s="114">
        <f t="shared" si="3"/>
        <v>4.3309004567787879E-3</v>
      </c>
      <c r="E25" s="118">
        <f>SUM('Gen. Pólizas Emitidas'!AQ36,'Gen. Pólizas Emitidas'!AQ38:AQ40)</f>
        <v>43740</v>
      </c>
      <c r="F25" s="114">
        <f t="shared" si="4"/>
        <v>4.1925719013141041E-3</v>
      </c>
      <c r="G25" s="114">
        <f t="shared" si="5"/>
        <v>0.13601537542529152</v>
      </c>
    </row>
    <row r="26" spans="2:7">
      <c r="B26" s="80" t="str">
        <f>'Mer. Prima Directa'!B26</f>
        <v>Responsabilidad Civil</v>
      </c>
      <c r="C26" s="118">
        <f>'Gen. Pólizas Emitidas'!AS32</f>
        <v>193809</v>
      </c>
      <c r="D26" s="114">
        <f t="shared" si="3"/>
        <v>2.1800054193902813E-2</v>
      </c>
      <c r="E26" s="118">
        <f>'Gen. Pólizas Emitidas'!AQ32</f>
        <v>154038</v>
      </c>
      <c r="F26" s="114">
        <f t="shared" si="4"/>
        <v>1.4764869468098352E-2</v>
      </c>
      <c r="G26" s="114">
        <f t="shared" si="5"/>
        <v>-0.20520718852065689</v>
      </c>
    </row>
    <row r="27" spans="2:7">
      <c r="B27" s="80" t="str">
        <f>'Mer. Prima Directa'!B27</f>
        <v>Casco</v>
      </c>
      <c r="C27" s="118">
        <f>'Gen. Pólizas Emitidas'!AS50</f>
        <v>1777</v>
      </c>
      <c r="D27" s="114">
        <f t="shared" si="3"/>
        <v>1.9988079141095255E-4</v>
      </c>
      <c r="E27" s="118">
        <f>'Gen. Pólizas Emitidas'!AQ50</f>
        <v>2532</v>
      </c>
      <c r="F27" s="114">
        <f t="shared" si="4"/>
        <v>2.4269757782641315E-4</v>
      </c>
      <c r="G27" s="114">
        <f t="shared" si="5"/>
        <v>0.42487338210467085</v>
      </c>
    </row>
    <row r="28" spans="2:7">
      <c r="B28" s="80" t="str">
        <f>'Mer. Prima Directa'!B28</f>
        <v>Ingeniería</v>
      </c>
      <c r="C28" s="118">
        <f>'Gen. Pólizas Emitidas'!AS52</f>
        <v>35735</v>
      </c>
      <c r="D28" s="114">
        <f t="shared" si="3"/>
        <v>4.0195498486608828E-3</v>
      </c>
      <c r="E28" s="118">
        <f>'Gen. Pólizas Emitidas'!AQ52</f>
        <v>41191</v>
      </c>
      <c r="F28" s="114">
        <f t="shared" si="4"/>
        <v>3.9482448373806414E-3</v>
      </c>
      <c r="G28" s="114">
        <f t="shared" si="5"/>
        <v>0.15267944592136562</v>
      </c>
    </row>
    <row r="29" spans="2:7">
      <c r="B29" s="80" t="str">
        <f>'Mer. Prima Directa'!B29</f>
        <v>Otros</v>
      </c>
      <c r="C29" s="118">
        <f>SUM('Gen. Pólizas Emitidas'!AS33,'Gen. Pólizas Emitidas'!AS34,'Gen. Pólizas Emitidas'!AS37,'Gen. Pólizas Emitidas'!AS41,'Gen. Pólizas Emitidas'!AS42,'Gen. Pólizas Emitidas'!AS43)</f>
        <v>1944026</v>
      </c>
      <c r="D29" s="114">
        <f t="shared" si="3"/>
        <v>0.21866823601770874</v>
      </c>
      <c r="E29" s="118">
        <f>SUM('Gen. Pólizas Emitidas'!AQ33,'Gen. Pólizas Emitidas'!AQ34,'Gen. Pólizas Emitidas'!AQ37,'Gen. Pólizas Emitidas'!AQ41,'Gen. Pólizas Emitidas'!AQ42,'Gen. Pólizas Emitidas'!AQ43)</f>
        <v>2871775</v>
      </c>
      <c r="F29" s="114">
        <f t="shared" si="4"/>
        <v>0.27526573323951326</v>
      </c>
      <c r="G29" s="114">
        <f t="shared" si="5"/>
        <v>0.47723075720180708</v>
      </c>
    </row>
    <row r="30" spans="2:7">
      <c r="B30" s="113" t="s">
        <v>327</v>
      </c>
      <c r="C30" s="119">
        <f>SUM(C20:C29)</f>
        <v>8890299</v>
      </c>
      <c r="D30" s="115">
        <f t="shared" si="3"/>
        <v>1</v>
      </c>
      <c r="E30" s="119">
        <f>SUM(E20:E29)</f>
        <v>10432737</v>
      </c>
      <c r="F30" s="115">
        <f t="shared" si="4"/>
        <v>1</v>
      </c>
      <c r="G30" s="115">
        <f t="shared" si="5"/>
        <v>0.17349675190901914</v>
      </c>
    </row>
    <row r="31" spans="2:7">
      <c r="C31" s="55"/>
    </row>
    <row r="32" spans="2:7">
      <c r="C32" s="55"/>
    </row>
    <row r="33" spans="2:7">
      <c r="B33" s="224" t="s">
        <v>1</v>
      </c>
      <c r="C33" s="226" t="str">
        <f>Índice!H57</f>
        <v>30.09.2011</v>
      </c>
      <c r="D33" s="227"/>
      <c r="E33" s="226" t="str">
        <f>Índice!H56</f>
        <v>30.09.2012</v>
      </c>
      <c r="F33" s="227"/>
      <c r="G33" s="228" t="str">
        <f>CONCATENATE("Variación ",MID(C33,7,4),"/",MID(E33,7,4))</f>
        <v>Variación 2011/2012</v>
      </c>
    </row>
    <row r="34" spans="2:7">
      <c r="B34" s="225"/>
      <c r="C34" s="117" t="s">
        <v>465</v>
      </c>
      <c r="D34" s="117" t="s">
        <v>340</v>
      </c>
      <c r="E34" s="117" t="s">
        <v>465</v>
      </c>
      <c r="F34" s="117" t="s">
        <v>340</v>
      </c>
      <c r="G34" s="229"/>
    </row>
    <row r="35" spans="2:7">
      <c r="B35" s="80" t="str">
        <f>'Mer. Prima Directa'!B35</f>
        <v>Individuales</v>
      </c>
      <c r="C35" s="118">
        <f>SUM('Vida Pólizas Emitidas'!AS13:AS23,'Vida Pólizas Emitidas'!AS25,'Vida Pólizas Emitidas'!AS27)</f>
        <v>716270</v>
      </c>
      <c r="D35" s="114">
        <f>C35/C$43</f>
        <v>0.82143598482980551</v>
      </c>
      <c r="E35" s="118">
        <f>SUM('Vida Pólizas Emitidas'!AQ13:AQ23,'Vida Pólizas Emitidas'!AQ25,'Vida Pólizas Emitidas'!AQ27)</f>
        <v>380087.98719999997</v>
      </c>
      <c r="F35" s="114">
        <f>E35/E$43</f>
        <v>0.72617151407930935</v>
      </c>
      <c r="G35" s="114">
        <f>E35/C35-1</f>
        <v>-0.46935096095047957</v>
      </c>
    </row>
    <row r="36" spans="2:7">
      <c r="B36" s="80" t="str">
        <f>'Mer. Prima Directa'!B36</f>
        <v>Desgravamen</v>
      </c>
      <c r="C36" s="118">
        <f>SUM('Vida Pólizas Emitidas'!AS24,'Vida Pólizas Emitidas'!AS40)</f>
        <v>24753</v>
      </c>
      <c r="D36" s="114">
        <f t="shared" ref="D36:D43" si="6">C36/C$43</f>
        <v>2.8387346855923291E-2</v>
      </c>
      <c r="E36" s="118">
        <f>SUM('Vida Pólizas Emitidas'!AQ24,'Vida Pólizas Emitidas'!AQ40)</f>
        <v>52058.415521000003</v>
      </c>
      <c r="F36" s="114">
        <f t="shared" ref="F36:F43" si="7">E36/E$43</f>
        <v>9.9459440162633986E-2</v>
      </c>
      <c r="G36" s="114">
        <f t="shared" ref="G36:G43" si="8">E36/C36-1</f>
        <v>1.1031154010018991</v>
      </c>
    </row>
    <row r="37" spans="2:7">
      <c r="B37" s="80" t="str">
        <f>'Mer. Prima Directa'!B37</f>
        <v>Grupo</v>
      </c>
      <c r="C37" s="118">
        <f>SUM('Vida Pólizas Emitidas'!AS29:AS39,'Vida Pólizas Emitidas'!AS42)</f>
        <v>84670</v>
      </c>
      <c r="D37" s="114">
        <f t="shared" si="6"/>
        <v>9.7101630440392078E-2</v>
      </c>
      <c r="E37" s="118">
        <f>SUM('Vida Pólizas Emitidas'!AQ29:AQ39,'Vida Pólizas Emitidas'!AQ42)</f>
        <v>41314.007510000003</v>
      </c>
      <c r="F37" s="114">
        <f t="shared" si="7"/>
        <v>7.8931869452728287E-2</v>
      </c>
      <c r="G37" s="114">
        <f t="shared" si="8"/>
        <v>-0.5120584916735561</v>
      </c>
    </row>
    <row r="38" spans="2:7">
      <c r="B38" s="80" t="str">
        <f>'Mer. Prima Directa'!B38</f>
        <v>Seguros APV</v>
      </c>
      <c r="C38" s="118">
        <f>SUM('Vida Pólizas Emitidas'!AS26,'Vida Pólizas Emitidas'!AS41)</f>
        <v>28230</v>
      </c>
      <c r="D38" s="114">
        <f t="shared" si="6"/>
        <v>3.2374855643466025E-2</v>
      </c>
      <c r="E38" s="118">
        <f>SUM('Vida Pólizas Emitidas'!AQ26,'Vida Pólizas Emitidas'!AQ41)</f>
        <v>28340.108243216</v>
      </c>
      <c r="F38" s="114">
        <f t="shared" si="7"/>
        <v>5.4144777012693969E-2</v>
      </c>
      <c r="G38" s="114">
        <f t="shared" si="8"/>
        <v>3.9003982719092445E-3</v>
      </c>
    </row>
    <row r="39" spans="2:7">
      <c r="B39" s="80" t="str">
        <f>'Mer. Prima Directa'!B39</f>
        <v>Renta Vitalicia Vejez</v>
      </c>
      <c r="C39" s="118">
        <f>'Vida Pólizas Emitidas'!AS45</f>
        <v>12502</v>
      </c>
      <c r="D39" s="114">
        <f t="shared" si="6"/>
        <v>1.4337599902749283E-2</v>
      </c>
      <c r="E39" s="118">
        <f>'Vida Pólizas Emitidas'!AQ45</f>
        <v>15344</v>
      </c>
      <c r="F39" s="114">
        <f t="shared" si="7"/>
        <v>2.9315253539359751E-2</v>
      </c>
      <c r="G39" s="114">
        <f t="shared" si="8"/>
        <v>0.22732362821948482</v>
      </c>
    </row>
    <row r="40" spans="2:7">
      <c r="B40" s="80" t="str">
        <f>'Mer. Prima Directa'!B40</f>
        <v>Renta Vitalicia Invalidez</v>
      </c>
      <c r="C40" s="118">
        <f>'Vida Pólizas Emitidas'!AS46</f>
        <v>3967</v>
      </c>
      <c r="D40" s="114">
        <f t="shared" si="6"/>
        <v>4.549452792689682E-3</v>
      </c>
      <c r="E40" s="118">
        <f>'Vida Pólizas Emitidas'!AQ46</f>
        <v>4173</v>
      </c>
      <c r="F40" s="114">
        <f t="shared" si="7"/>
        <v>7.9726637786592964E-3</v>
      </c>
      <c r="G40" s="114">
        <f t="shared" si="8"/>
        <v>5.1928409377363316E-2</v>
      </c>
    </row>
    <row r="41" spans="2:7">
      <c r="B41" s="80" t="str">
        <f>'Mer. Prima Directa'!B41</f>
        <v>Renta Vitalicia Sobrevivencia</v>
      </c>
      <c r="C41" s="118">
        <f>'Vida Pólizas Emitidas'!AS47</f>
        <v>1578</v>
      </c>
      <c r="D41" s="114">
        <f t="shared" si="6"/>
        <v>1.8096890614732338E-3</v>
      </c>
      <c r="E41" s="118">
        <f>'Vida Pólizas Emitidas'!AQ47</f>
        <v>2094</v>
      </c>
      <c r="F41" s="114">
        <f t="shared" si="7"/>
        <v>4.0006609040288922E-3</v>
      </c>
      <c r="G41" s="114">
        <f t="shared" si="8"/>
        <v>0.32699619771863109</v>
      </c>
    </row>
    <row r="42" spans="2:7">
      <c r="B42" s="80" t="str">
        <f>'Mer. Prima Directa'!B42</f>
        <v>Seguro de AFP + Inv. y Sobr.</v>
      </c>
      <c r="C42" s="118">
        <f>SUM('Vida Pólizas Emitidas'!AS44,'Vida Pólizas Emitidas'!AS48)</f>
        <v>3</v>
      </c>
      <c r="D42" s="114">
        <f t="shared" si="6"/>
        <v>3.440473500899684E-6</v>
      </c>
      <c r="E42" s="118">
        <f>SUM('Vida Pólizas Emitidas'!AQ44,'Vida Pólizas Emitidas'!AQ48)</f>
        <v>2</v>
      </c>
      <c r="F42" s="114">
        <f t="shared" si="7"/>
        <v>3.821070586465035E-6</v>
      </c>
      <c r="G42" s="114">
        <f t="shared" si="8"/>
        <v>-0.33333333333333337</v>
      </c>
    </row>
    <row r="43" spans="2:7">
      <c r="B43" s="113" t="s">
        <v>327</v>
      </c>
      <c r="C43" s="119">
        <f>SUM(C35:C42)</f>
        <v>871973</v>
      </c>
      <c r="D43" s="115">
        <f t="shared" si="6"/>
        <v>1</v>
      </c>
      <c r="E43" s="119">
        <f>SUM(E35:E42)</f>
        <v>523413.51847421599</v>
      </c>
      <c r="F43" s="115">
        <f t="shared" si="7"/>
        <v>1</v>
      </c>
      <c r="G43" s="115">
        <f t="shared" si="8"/>
        <v>-0.39973655322559765</v>
      </c>
    </row>
    <row r="44" spans="2:7">
      <c r="C44" s="120"/>
      <c r="D44" s="49"/>
      <c r="E44" s="49"/>
      <c r="F44" s="49"/>
      <c r="G44" s="49"/>
    </row>
    <row r="45" spans="2:7">
      <c r="B45" s="80" t="s">
        <v>480</v>
      </c>
      <c r="C45" s="118">
        <f>SUM(C39:C41)</f>
        <v>18047</v>
      </c>
      <c r="D45" s="114">
        <f>C45/C43</f>
        <v>2.0696741756912197E-2</v>
      </c>
      <c r="E45" s="118">
        <f>SUM(E39:E41)</f>
        <v>21611</v>
      </c>
      <c r="F45" s="114">
        <f>E45/E43</f>
        <v>4.1288578222047935E-2</v>
      </c>
      <c r="G45" s="114">
        <f>E45/C45-1</f>
        <v>0.19748434642876922</v>
      </c>
    </row>
    <row r="46" spans="2:7">
      <c r="C46" s="55"/>
    </row>
  </sheetData>
  <sheetProtection sheet="1" objects="1" scenarios="1"/>
  <mergeCells count="12">
    <mergeCell ref="B33:B34"/>
    <mergeCell ref="C33:D33"/>
    <mergeCell ref="E33:F33"/>
    <mergeCell ref="G33:G34"/>
    <mergeCell ref="B11:B12"/>
    <mergeCell ref="C11:D11"/>
    <mergeCell ref="E11:F11"/>
    <mergeCell ref="G11:G12"/>
    <mergeCell ref="B18:B19"/>
    <mergeCell ref="C18:D18"/>
    <mergeCell ref="E18:F18"/>
    <mergeCell ref="G18:G19"/>
  </mergeCells>
  <conditionalFormatting sqref="A1:XFD1048576">
    <cfRule type="cellIs" dxfId="41" priority="1" operator="lessThan">
      <formula>0</formula>
    </cfRule>
  </conditionalFormatting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G46"/>
  <sheetViews>
    <sheetView workbookViewId="0"/>
  </sheetViews>
  <sheetFormatPr baseColWidth="10" defaultRowHeight="11.25"/>
  <cols>
    <col min="1" max="1" width="2.85546875" style="39" customWidth="1"/>
    <col min="2" max="2" width="21.42578125" style="39" customWidth="1"/>
    <col min="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7">
      <c r="C2" s="96" t="s">
        <v>390</v>
      </c>
    </row>
    <row r="8" spans="2:7" ht="15.75">
      <c r="B8" s="38" t="s">
        <v>483</v>
      </c>
    </row>
    <row r="9" spans="2:7">
      <c r="B9" s="40" t="str">
        <f>Índice!H55</f>
        <v>Cifras al 30.09.2012</v>
      </c>
    </row>
    <row r="11" spans="2:7">
      <c r="B11" s="224" t="s">
        <v>464</v>
      </c>
      <c r="C11" s="226" t="str">
        <f>Índice!H57</f>
        <v>30.09.2011</v>
      </c>
      <c r="D11" s="227"/>
      <c r="E11" s="226" t="str">
        <f>Índice!H56</f>
        <v>30.09.2012</v>
      </c>
      <c r="F11" s="227"/>
      <c r="G11" s="228" t="str">
        <f>CONCATENATE("Variación ",MID(C11,7,4),"/",MID(E11,7,4))</f>
        <v>Variación 2011/2012</v>
      </c>
    </row>
    <row r="12" spans="2:7">
      <c r="B12" s="225"/>
      <c r="C12" s="117" t="s">
        <v>465</v>
      </c>
      <c r="D12" s="117" t="s">
        <v>340</v>
      </c>
      <c r="E12" s="117" t="s">
        <v>465</v>
      </c>
      <c r="F12" s="117" t="s">
        <v>340</v>
      </c>
      <c r="G12" s="229"/>
    </row>
    <row r="13" spans="2:7">
      <c r="B13" s="80" t="s">
        <v>0</v>
      </c>
      <c r="C13" s="118">
        <f>'Gen. Número de Siniestros'!AS44</f>
        <v>716589</v>
      </c>
      <c r="D13" s="114">
        <f>C13/C$15</f>
        <v>9.0540541394252244E-2</v>
      </c>
      <c r="E13" s="118">
        <f>'Gen. Número de Siniestros'!AQ44</f>
        <v>661811</v>
      </c>
      <c r="F13" s="114">
        <f>E13/E$15</f>
        <v>7.0793464089761796E-2</v>
      </c>
      <c r="G13" s="114">
        <f>E13/C13-1</f>
        <v>-7.6442702860356482E-2</v>
      </c>
    </row>
    <row r="14" spans="2:7">
      <c r="B14" s="80" t="s">
        <v>1</v>
      </c>
      <c r="C14" s="118">
        <f>'Vida Número de Siniestros'!AS49</f>
        <v>7197976</v>
      </c>
      <c r="D14" s="114">
        <f t="shared" ref="D14:D15" si="0">C14/C$15</f>
        <v>0.90945945860574773</v>
      </c>
      <c r="E14" s="118">
        <f>'Vida Número de Siniestros'!AQ49</f>
        <v>8686665</v>
      </c>
      <c r="F14" s="114">
        <f t="shared" ref="F14:F15" si="1">E14/E$15</f>
        <v>0.92920653591023816</v>
      </c>
      <c r="G14" s="114">
        <f t="shared" ref="G14:G15" si="2">E14/C14-1</f>
        <v>0.20682050065184998</v>
      </c>
    </row>
    <row r="15" spans="2:7">
      <c r="B15" s="113" t="s">
        <v>327</v>
      </c>
      <c r="C15" s="119">
        <f>SUM(C13:C14)</f>
        <v>7914565</v>
      </c>
      <c r="D15" s="115">
        <f t="shared" si="0"/>
        <v>1</v>
      </c>
      <c r="E15" s="119">
        <f>SUM(E13:E14)</f>
        <v>9348476</v>
      </c>
      <c r="F15" s="115">
        <f t="shared" si="1"/>
        <v>1</v>
      </c>
      <c r="G15" s="115">
        <f t="shared" si="2"/>
        <v>0.18117369684878448</v>
      </c>
    </row>
    <row r="18" spans="2:7">
      <c r="B18" s="224" t="s">
        <v>0</v>
      </c>
      <c r="C18" s="226" t="str">
        <f>Índice!H57</f>
        <v>30.09.2011</v>
      </c>
      <c r="D18" s="227"/>
      <c r="E18" s="226" t="str">
        <f>Índice!H56</f>
        <v>30.09.2012</v>
      </c>
      <c r="F18" s="227"/>
      <c r="G18" s="228" t="str">
        <f>CONCATENATE("Variación ",MID(C18,7,4),"/",MID(E18,7,4))</f>
        <v>Variación 2011/2012</v>
      </c>
    </row>
    <row r="19" spans="2:7">
      <c r="B19" s="225"/>
      <c r="C19" s="117" t="s">
        <v>465</v>
      </c>
      <c r="D19" s="117" t="s">
        <v>340</v>
      </c>
      <c r="E19" s="117" t="s">
        <v>465</v>
      </c>
      <c r="F19" s="117" t="s">
        <v>340</v>
      </c>
      <c r="G19" s="229"/>
    </row>
    <row r="20" spans="2:7">
      <c r="B20" s="80" t="str">
        <f>'Mer. Prima Directa'!B20</f>
        <v>Incendio y Adicionales</v>
      </c>
      <c r="C20" s="118">
        <f>'Gen. Número de Siniestros'!AS46</f>
        <v>79782</v>
      </c>
      <c r="D20" s="114">
        <f>C20/C$30</f>
        <v>0.11133578662245723</v>
      </c>
      <c r="E20" s="118">
        <f>'Gen. Número de Siniestros'!AQ46</f>
        <v>39018</v>
      </c>
      <c r="F20" s="114">
        <f>E20/E$30</f>
        <v>5.8956409004987831E-2</v>
      </c>
      <c r="G20" s="114">
        <f>E20/C20-1</f>
        <v>-0.51094231781604871</v>
      </c>
    </row>
    <row r="21" spans="2:7">
      <c r="B21" s="80" t="str">
        <f>'Mer. Prima Directa'!B21</f>
        <v>Vehículos</v>
      </c>
      <c r="C21" s="118">
        <f>'Gen. Número de Siniestros'!AS49</f>
        <v>357572</v>
      </c>
      <c r="D21" s="114">
        <f t="shared" ref="D21:D30" si="3">C21/C$30</f>
        <v>0.49899175119908346</v>
      </c>
      <c r="E21" s="118">
        <f>'Gen. Número de Siniestros'!AQ49</f>
        <v>338284</v>
      </c>
      <c r="F21" s="114">
        <f t="shared" ref="F21:F30" si="4">E21/E$30</f>
        <v>0.5111489534021042</v>
      </c>
      <c r="G21" s="114">
        <f t="shared" ref="G21:G30" si="5">E21/C21-1</f>
        <v>-5.3941583792914471E-2</v>
      </c>
    </row>
    <row r="22" spans="2:7">
      <c r="B22" s="80" t="str">
        <f>'Mer. Prima Directa'!B22</f>
        <v>Transporte</v>
      </c>
      <c r="C22" s="118">
        <f>'Gen. Número de Siniestros'!AS51</f>
        <v>51477</v>
      </c>
      <c r="D22" s="114">
        <f t="shared" si="3"/>
        <v>7.1836157127725939E-2</v>
      </c>
      <c r="E22" s="118">
        <f>'Gen. Número de Siniestros'!AQ51</f>
        <v>40223</v>
      </c>
      <c r="F22" s="114">
        <f t="shared" si="4"/>
        <v>6.0777170521493298E-2</v>
      </c>
      <c r="G22" s="114">
        <f t="shared" si="5"/>
        <v>-0.21862190881364496</v>
      </c>
    </row>
    <row r="23" spans="2:7">
      <c r="B23" s="80" t="str">
        <f>'Mer. Prima Directa'!B23</f>
        <v>Robo con Fractura</v>
      </c>
      <c r="C23" s="118">
        <f>'Gen. Número de Siniestros'!AS19</f>
        <v>12585</v>
      </c>
      <c r="D23" s="114">
        <f t="shared" si="3"/>
        <v>1.7562368386899604E-2</v>
      </c>
      <c r="E23" s="118">
        <f>'Gen. Número de Siniestros'!AQ19</f>
        <v>13707</v>
      </c>
      <c r="F23" s="114">
        <f t="shared" si="4"/>
        <v>2.0711351125925679E-2</v>
      </c>
      <c r="G23" s="114">
        <f t="shared" si="5"/>
        <v>8.9153754469606605E-2</v>
      </c>
    </row>
    <row r="24" spans="2:7">
      <c r="B24" s="80" t="str">
        <f>'Mer. Prima Directa'!B24</f>
        <v>SOAP</v>
      </c>
      <c r="C24" s="118">
        <f>'Gen. Número de Siniestros'!AS35</f>
        <v>22672</v>
      </c>
      <c r="D24" s="114">
        <f t="shared" si="3"/>
        <v>3.1638777597758266E-2</v>
      </c>
      <c r="E24" s="118">
        <f>'Gen. Número de Siniestros'!AQ35</f>
        <v>21697</v>
      </c>
      <c r="F24" s="114">
        <f t="shared" si="4"/>
        <v>3.2784284334953638E-2</v>
      </c>
      <c r="G24" s="114">
        <f t="shared" si="5"/>
        <v>-4.3004587155963336E-2</v>
      </c>
    </row>
    <row r="25" spans="2:7">
      <c r="B25" s="80" t="str">
        <f>'Mer. Prima Directa'!B25</f>
        <v>Garantía y Crédito</v>
      </c>
      <c r="C25" s="118">
        <f>SUM('Gen. Número de Siniestros'!AS36,'Gen. Número de Siniestros'!AS38:AS40)</f>
        <v>2963</v>
      </c>
      <c r="D25" s="114">
        <f t="shared" si="3"/>
        <v>4.1348667088107688E-3</v>
      </c>
      <c r="E25" s="118">
        <f>SUM('Gen. Número de Siniestros'!AQ36,'Gen. Número de Siniestros'!AQ38:AQ40)</f>
        <v>3071</v>
      </c>
      <c r="F25" s="114">
        <f t="shared" si="4"/>
        <v>4.6402976076251375E-3</v>
      </c>
      <c r="G25" s="114">
        <f t="shared" si="5"/>
        <v>3.6449544380695142E-2</v>
      </c>
    </row>
    <row r="26" spans="2:7">
      <c r="B26" s="80" t="str">
        <f>'Mer. Prima Directa'!B26</f>
        <v>Responsabilidad Civil</v>
      </c>
      <c r="C26" s="118">
        <f>'Gen. Número de Siniestros'!AS32</f>
        <v>7295</v>
      </c>
      <c r="D26" s="114">
        <f t="shared" si="3"/>
        <v>1.0180173014098737E-2</v>
      </c>
      <c r="E26" s="118">
        <f>'Gen. Número de Siniestros'!AQ32</f>
        <v>10744</v>
      </c>
      <c r="F26" s="114">
        <f t="shared" si="4"/>
        <v>1.6234242102352484E-2</v>
      </c>
      <c r="G26" s="114">
        <f t="shared" si="5"/>
        <v>0.47278958190541465</v>
      </c>
    </row>
    <row r="27" spans="2:7">
      <c r="B27" s="80" t="str">
        <f>'Mer. Prima Directa'!B27</f>
        <v>Casco</v>
      </c>
      <c r="C27" s="118">
        <f>'Gen. Número de Siniestros'!AS50</f>
        <v>619</v>
      </c>
      <c r="D27" s="114">
        <f t="shared" si="3"/>
        <v>8.638145436226345E-4</v>
      </c>
      <c r="E27" s="118">
        <f>'Gen. Número de Siniestros'!AQ50</f>
        <v>273</v>
      </c>
      <c r="F27" s="114">
        <f t="shared" si="4"/>
        <v>4.1250447635352087E-4</v>
      </c>
      <c r="G27" s="114">
        <f t="shared" si="5"/>
        <v>-0.55896607431340872</v>
      </c>
    </row>
    <row r="28" spans="2:7">
      <c r="B28" s="80" t="str">
        <f>'Mer. Prima Directa'!B28</f>
        <v>Ingeniería</v>
      </c>
      <c r="C28" s="118">
        <f>'Gen. Número de Siniestros'!AS52</f>
        <v>4468</v>
      </c>
      <c r="D28" s="114">
        <f t="shared" si="3"/>
        <v>6.2350943148722629E-3</v>
      </c>
      <c r="E28" s="118">
        <f>'Gen. Número de Siniestros'!AQ52</f>
        <v>4773</v>
      </c>
      <c r="F28" s="114">
        <f t="shared" si="4"/>
        <v>7.2120288118511173E-3</v>
      </c>
      <c r="G28" s="114">
        <f t="shared" si="5"/>
        <v>6.8263205013428863E-2</v>
      </c>
    </row>
    <row r="29" spans="2:7">
      <c r="B29" s="80" t="str">
        <f>'Mer. Prima Directa'!B29</f>
        <v>Otros</v>
      </c>
      <c r="C29" s="118">
        <f>SUM('Gen. Número de Siniestros'!AS33,'Gen. Número de Siniestros'!AS34,'Gen. Número de Siniestros'!AS37,'Gen. Número de Siniestros'!AS41,'Gen. Número de Siniestros'!AS42,'Gen. Número de Siniestros'!AS43)</f>
        <v>177156</v>
      </c>
      <c r="D29" s="114">
        <f t="shared" si="3"/>
        <v>0.24722121048467113</v>
      </c>
      <c r="E29" s="118">
        <f>SUM('Gen. Número de Siniestros'!AQ33,'Gen. Número de Siniestros'!AQ34,'Gen. Número de Siniestros'!AQ37,'Gen. Número de Siniestros'!AQ41,'Gen. Número de Siniestros'!AQ42,'Gen. Número de Siniestros'!AQ43)</f>
        <v>190021</v>
      </c>
      <c r="F29" s="114">
        <f t="shared" si="4"/>
        <v>0.28712275861235309</v>
      </c>
      <c r="G29" s="114">
        <f t="shared" si="5"/>
        <v>7.261961209329626E-2</v>
      </c>
    </row>
    <row r="30" spans="2:7">
      <c r="B30" s="113" t="s">
        <v>327</v>
      </c>
      <c r="C30" s="119">
        <f>SUM(C20:C29)</f>
        <v>716589</v>
      </c>
      <c r="D30" s="115">
        <f t="shared" si="3"/>
        <v>1</v>
      </c>
      <c r="E30" s="119">
        <f>SUM(E20:E29)</f>
        <v>661811</v>
      </c>
      <c r="F30" s="115">
        <f t="shared" si="4"/>
        <v>1</v>
      </c>
      <c r="G30" s="115">
        <f t="shared" si="5"/>
        <v>-7.6442702860356482E-2</v>
      </c>
    </row>
    <row r="31" spans="2:7">
      <c r="C31" s="55"/>
    </row>
    <row r="32" spans="2:7">
      <c r="C32" s="55"/>
    </row>
    <row r="33" spans="2:7">
      <c r="B33" s="224" t="s">
        <v>1</v>
      </c>
      <c r="C33" s="226" t="str">
        <f>Índice!H57</f>
        <v>30.09.2011</v>
      </c>
      <c r="D33" s="227"/>
      <c r="E33" s="226" t="str">
        <f>Índice!H56</f>
        <v>30.09.2012</v>
      </c>
      <c r="F33" s="227"/>
      <c r="G33" s="228" t="str">
        <f>CONCATENATE("Variación ",MID(C33,7,4),"/",MID(E33,7,4))</f>
        <v>Variación 2011/2012</v>
      </c>
    </row>
    <row r="34" spans="2:7">
      <c r="B34" s="225"/>
      <c r="C34" s="117" t="s">
        <v>465</v>
      </c>
      <c r="D34" s="117" t="s">
        <v>340</v>
      </c>
      <c r="E34" s="117" t="s">
        <v>465</v>
      </c>
      <c r="F34" s="117" t="s">
        <v>340</v>
      </c>
      <c r="G34" s="229"/>
    </row>
    <row r="35" spans="2:7">
      <c r="B35" s="80" t="str">
        <f>'Mer. Prima Directa'!B35</f>
        <v>Individuales</v>
      </c>
      <c r="C35" s="118">
        <f>SUM('Vida Número de Siniestros'!AS13:AS23,'Vida Número de Siniestros'!AS25,'Vida Número de Siniestros'!AS27)</f>
        <v>87088</v>
      </c>
      <c r="D35" s="114">
        <f>C35/C$43</f>
        <v>1.2098956706718667E-2</v>
      </c>
      <c r="E35" s="118">
        <f>SUM('Vida Número de Siniestros'!AQ13:AQ23,'Vida Número de Siniestros'!AQ25,'Vida Número de Siniestros'!AQ27)</f>
        <v>77161</v>
      </c>
      <c r="F35" s="114">
        <f>E35/E$43</f>
        <v>8.8828775084795492E-3</v>
      </c>
      <c r="G35" s="114">
        <f>E35/C35-1</f>
        <v>-0.11398814991732498</v>
      </c>
    </row>
    <row r="36" spans="2:7">
      <c r="B36" s="80" t="str">
        <f>'Mer. Prima Directa'!B36</f>
        <v>Desgravamen</v>
      </c>
      <c r="C36" s="118">
        <f>SUM('Vida Número de Siniestros'!AS24,'Vida Número de Siniestros'!AS40)</f>
        <v>48877</v>
      </c>
      <c r="D36" s="114">
        <f t="shared" ref="D36:D43" si="6">C36/C$43</f>
        <v>6.7903810737907433E-3</v>
      </c>
      <c r="E36" s="118">
        <f>SUM('Vida Número de Siniestros'!AQ24,'Vida Número de Siniestros'!AQ40)</f>
        <v>45820</v>
      </c>
      <c r="F36" s="114">
        <f t="shared" ref="F36:F43" si="7">E36/E$43</f>
        <v>5.274859675723915E-3</v>
      </c>
      <c r="G36" s="114">
        <f t="shared" ref="G36:G43" si="8">E36/C36-1</f>
        <v>-6.2544755201833224E-2</v>
      </c>
    </row>
    <row r="37" spans="2:7">
      <c r="B37" s="80" t="str">
        <f>'Mer. Prima Directa'!B37</f>
        <v>Grupo</v>
      </c>
      <c r="C37" s="118">
        <f>SUM('Vida Número de Siniestros'!AS29:AS39,'Vida Número de Siniestros'!AS42)</f>
        <v>6942927</v>
      </c>
      <c r="D37" s="114">
        <f t="shared" si="6"/>
        <v>0.96456656704606958</v>
      </c>
      <c r="E37" s="118">
        <f>SUM('Vida Número de Siniestros'!AQ29:AQ39,'Vida Número de Siniestros'!AQ42)</f>
        <v>8393972</v>
      </c>
      <c r="F37" s="114">
        <f t="shared" si="7"/>
        <v>0.96632528201561807</v>
      </c>
      <c r="G37" s="114">
        <f t="shared" si="8"/>
        <v>0.20899614816632806</v>
      </c>
    </row>
    <row r="38" spans="2:7">
      <c r="B38" s="80" t="str">
        <f>'Mer. Prima Directa'!B38</f>
        <v>Seguros APV</v>
      </c>
      <c r="C38" s="118">
        <f>SUM('Vida Número de Siniestros'!AS26,'Vida Número de Siniestros'!AS41)</f>
        <v>8800</v>
      </c>
      <c r="D38" s="114">
        <f t="shared" si="6"/>
        <v>1.2225658990805193E-3</v>
      </c>
      <c r="E38" s="118">
        <f>SUM('Vida Número de Siniestros'!AQ26,'Vida Número de Siniestros'!AQ41)</f>
        <v>14455</v>
      </c>
      <c r="F38" s="114">
        <f t="shared" si="7"/>
        <v>1.6640789308727452E-3</v>
      </c>
      <c r="G38" s="114">
        <f t="shared" si="8"/>
        <v>0.64261363636363633</v>
      </c>
    </row>
    <row r="39" spans="2:7">
      <c r="B39" s="80" t="str">
        <f>'Mer. Prima Directa'!B39</f>
        <v>Renta Vitalicia Vejez</v>
      </c>
      <c r="C39" s="118">
        <f>'Vida Número de Siniestros'!AS45</f>
        <v>12593</v>
      </c>
      <c r="D39" s="114">
        <f t="shared" si="6"/>
        <v>1.7495195871728385E-3</v>
      </c>
      <c r="E39" s="118">
        <f>'Vida Número de Siniestros'!AQ45</f>
        <v>12323</v>
      </c>
      <c r="F39" s="114">
        <f t="shared" si="7"/>
        <v>1.4186402397194631E-3</v>
      </c>
      <c r="G39" s="114">
        <f t="shared" si="8"/>
        <v>-2.1440482807909111E-2</v>
      </c>
    </row>
    <row r="40" spans="2:7">
      <c r="B40" s="80" t="str">
        <f>'Mer. Prima Directa'!B40</f>
        <v>Renta Vitalicia Invalidez</v>
      </c>
      <c r="C40" s="118">
        <f>'Vida Número de Siniestros'!AS46</f>
        <v>4001</v>
      </c>
      <c r="D40" s="114">
        <f t="shared" si="6"/>
        <v>5.5585070025240433E-4</v>
      </c>
      <c r="E40" s="118">
        <f>'Vida Número de Siniestros'!AQ46</f>
        <v>3531</v>
      </c>
      <c r="F40" s="114">
        <f t="shared" si="7"/>
        <v>4.0649344205545925E-4</v>
      </c>
      <c r="G40" s="114">
        <f t="shared" si="8"/>
        <v>-0.11747063234191457</v>
      </c>
    </row>
    <row r="41" spans="2:7">
      <c r="B41" s="80" t="str">
        <f>'Mer. Prima Directa'!B41</f>
        <v>Renta Vitalicia Sobrevivencia</v>
      </c>
      <c r="C41" s="118">
        <f>'Vida Número de Siniestros'!AS47</f>
        <v>1555</v>
      </c>
      <c r="D41" s="114">
        <f t="shared" si="6"/>
        <v>2.1603295148525087E-4</v>
      </c>
      <c r="E41" s="118">
        <f>'Vida Número de Siniestros'!AQ47</f>
        <v>1508</v>
      </c>
      <c r="F41" s="114">
        <f t="shared" si="7"/>
        <v>1.7360297666939466E-4</v>
      </c>
      <c r="G41" s="114">
        <f t="shared" si="8"/>
        <v>-3.0225080385852143E-2</v>
      </c>
    </row>
    <row r="42" spans="2:7">
      <c r="B42" s="80" t="str">
        <f>'Mer. Prima Directa'!B42</f>
        <v>Seguro de AFP + Inv. y Sobr.</v>
      </c>
      <c r="C42" s="118">
        <f>SUM('Vida Número de Siniestros'!AS44,'Vida Número de Siniestros'!AS48)</f>
        <v>92135</v>
      </c>
      <c r="D42" s="114">
        <f t="shared" si="6"/>
        <v>1.280012603542996E-2</v>
      </c>
      <c r="E42" s="118">
        <f>SUM('Vida Número de Siniestros'!AQ44,'Vida Número de Siniestros'!AQ48)</f>
        <v>137717</v>
      </c>
      <c r="F42" s="114">
        <f t="shared" si="7"/>
        <v>1.5854165210861422E-2</v>
      </c>
      <c r="G42" s="114">
        <f t="shared" si="8"/>
        <v>0.49473055841971014</v>
      </c>
    </row>
    <row r="43" spans="2:7">
      <c r="B43" s="113" t="s">
        <v>327</v>
      </c>
      <c r="C43" s="119">
        <f>SUM(C35:C42)</f>
        <v>7197976</v>
      </c>
      <c r="D43" s="115">
        <f t="shared" si="6"/>
        <v>1</v>
      </c>
      <c r="E43" s="119">
        <f>SUM(E35:E42)</f>
        <v>8686487</v>
      </c>
      <c r="F43" s="115">
        <f t="shared" si="7"/>
        <v>1</v>
      </c>
      <c r="G43" s="115">
        <f t="shared" si="8"/>
        <v>0.20679577147798223</v>
      </c>
    </row>
    <row r="44" spans="2:7">
      <c r="C44" s="120"/>
      <c r="D44" s="49"/>
      <c r="E44" s="49"/>
      <c r="F44" s="49"/>
      <c r="G44" s="49"/>
    </row>
    <row r="45" spans="2:7">
      <c r="B45" s="80" t="s">
        <v>480</v>
      </c>
      <c r="C45" s="118">
        <f>SUM(C39:C41)</f>
        <v>18149</v>
      </c>
      <c r="D45" s="114">
        <f>C45/C43</f>
        <v>2.5214032389104936E-3</v>
      </c>
      <c r="E45" s="118">
        <f>SUM(E39:E41)</f>
        <v>17362</v>
      </c>
      <c r="F45" s="114">
        <f>E45/E43</f>
        <v>1.998736658444317E-3</v>
      </c>
      <c r="G45" s="114">
        <f>E45/C45-1</f>
        <v>-4.3363270703620005E-2</v>
      </c>
    </row>
    <row r="46" spans="2:7">
      <c r="C46" s="55"/>
    </row>
  </sheetData>
  <sheetProtection sheet="1" objects="1" scenarios="1"/>
  <mergeCells count="12">
    <mergeCell ref="B33:B34"/>
    <mergeCell ref="C33:D33"/>
    <mergeCell ref="E33:F33"/>
    <mergeCell ref="G33:G34"/>
    <mergeCell ref="B11:B12"/>
    <mergeCell ref="C11:D11"/>
    <mergeCell ref="E11:F11"/>
    <mergeCell ref="G11:G12"/>
    <mergeCell ref="B18:B19"/>
    <mergeCell ref="C18:D18"/>
    <mergeCell ref="E18:F18"/>
    <mergeCell ref="G18:G19"/>
  </mergeCells>
  <conditionalFormatting sqref="A1:XFD1048576">
    <cfRule type="cellIs" dxfId="40" priority="1" operator="lessThan">
      <formula>0</formula>
    </cfRule>
  </conditionalFormatting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3"/>
  <dimension ref="A2:AQ104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16384" width="11.42578125" style="39"/>
  </cols>
  <sheetData>
    <row r="2" spans="2:43">
      <c r="C2" s="96" t="s">
        <v>390</v>
      </c>
    </row>
    <row r="8" spans="2:43" ht="15.75">
      <c r="B8" s="38" t="s">
        <v>100</v>
      </c>
    </row>
    <row r="9" spans="2:43">
      <c r="B9" s="40" t="str">
        <f>Índice!H51</f>
        <v>Cifras en UF al 30.09.2012</v>
      </c>
    </row>
    <row r="10" spans="2:43"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</row>
    <row r="11" spans="2:43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</row>
    <row r="12" spans="2:43">
      <c r="B12" s="42" t="str">
        <f>'Datos Generales'!B8</f>
        <v xml:space="preserve">5.10.00.00  Total Activo </v>
      </c>
      <c r="C12" s="43">
        <f>Índice!$G$51*'Datos Generales'!C8</f>
        <v>4442375.0556083051</v>
      </c>
      <c r="D12" s="43">
        <f>Índice!$G$51*'Datos Generales'!D8</f>
        <v>153021.04151865453</v>
      </c>
      <c r="E12" s="43">
        <f>Índice!$G$51*'Datos Generales'!E8</f>
        <v>10278962.952142553</v>
      </c>
      <c r="F12" s="43">
        <f>Índice!$G$51*'Datos Generales'!F8</f>
        <v>9412589.5874693748</v>
      </c>
      <c r="G12" s="43">
        <f>Índice!$G$51*'Datos Generales'!G8</f>
        <v>301109.82003935188</v>
      </c>
      <c r="H12" s="43">
        <f>Índice!$G$51*'Datos Generales'!H8</f>
        <v>8341925.541309502</v>
      </c>
      <c r="I12" s="43">
        <f>Índice!$G$51*'Datos Generales'!I8</f>
        <v>10904724.348801849</v>
      </c>
      <c r="J12" s="43">
        <f>Índice!$G$51*'Datos Generales'!J8</f>
        <v>1687135.6134398358</v>
      </c>
      <c r="K12" s="43">
        <f>Índice!$G$51*'Datos Generales'!K8</f>
        <v>811872.13520398573</v>
      </c>
      <c r="L12" s="43">
        <f>Índice!$G$51*'Datos Generales'!L8</f>
        <v>2918683.1510708891</v>
      </c>
      <c r="M12" s="43">
        <f>Índice!$G$51*'Datos Generales'!M8</f>
        <v>1987264.7796361835</v>
      </c>
      <c r="N12" s="43">
        <f>Índice!$G$51*'Datos Generales'!N8</f>
        <v>195586.21666544938</v>
      </c>
      <c r="O12" s="43">
        <f>Índice!$G$51*'Datos Generales'!O8</f>
        <v>171996.96339922227</v>
      </c>
      <c r="P12" s="43">
        <f>Índice!$G$51*'Datos Generales'!P8</f>
        <v>1723227.8712144855</v>
      </c>
      <c r="Q12" s="43">
        <f>Índice!$G$51*'Datos Generales'!Q8</f>
        <v>143886.45060765216</v>
      </c>
      <c r="R12" s="43">
        <f>Índice!$G$51*'Datos Generales'!R8</f>
        <v>9330268.7568749581</v>
      </c>
      <c r="S12" s="43">
        <f>Índice!$G$51*'Datos Generales'!S8</f>
        <v>557431.19509717345</v>
      </c>
      <c r="T12" s="43">
        <f>Índice!$G$51*'Datos Generales'!T8</f>
        <v>7991607.2958096247</v>
      </c>
      <c r="U12" s="43">
        <f>Índice!$G$51*'Datos Generales'!U8</f>
        <v>417502.24093169643</v>
      </c>
      <c r="V12" s="43">
        <f>Índice!$G$51*'Datos Generales'!V8</f>
        <v>16141526.976391094</v>
      </c>
      <c r="W12" s="43">
        <f>Índice!$G$51*'Datos Generales'!W8</f>
        <v>630094.13019757834</v>
      </c>
      <c r="X12" s="43">
        <f>Índice!$G$51*'Datos Generales'!X8</f>
        <v>703644.09799455979</v>
      </c>
      <c r="Y12" s="43">
        <f>Índice!$G$51*'Datos Generales'!Y8</f>
        <v>13713611.053935077</v>
      </c>
      <c r="Z12" s="43">
        <f>Índice!$G$51*'Datos Generales'!Z8</f>
        <v>334462.45305109769</v>
      </c>
      <c r="AA12" s="43">
        <f>Índice!$G$51*'Datos Generales'!AA8</f>
        <v>953359.89252380934</v>
      </c>
      <c r="AB12" s="43">
        <f>Índice!$G$51*'Datos Generales'!AB8</f>
        <v>17030787.546395589</v>
      </c>
      <c r="AC12" s="43">
        <f>Índice!$G$51*'Datos Generales'!AC8</f>
        <v>608760.85883568937</v>
      </c>
      <c r="AD12" s="43">
        <f>Índice!$G$51*'Datos Generales'!AD8</f>
        <v>5575579.7096637832</v>
      </c>
      <c r="AE12" s="43">
        <f>Índice!$G$51*'Datos Generales'!AE8</f>
        <v>0</v>
      </c>
      <c r="AF12" s="43">
        <f>Índice!$G$51*'Datos Generales'!AF8</f>
        <v>0</v>
      </c>
      <c r="AG12" s="43">
        <f>Índice!$G$51*'Datos Generales'!AG8</f>
        <v>0</v>
      </c>
      <c r="AH12" s="43">
        <f>Índice!$G$51*'Datos Generales'!AH8</f>
        <v>0</v>
      </c>
      <c r="AI12" s="43">
        <f>Índice!$G$51*'Datos Generales'!AI8</f>
        <v>0</v>
      </c>
      <c r="AJ12" s="43">
        <f>Índice!$G$51*'Datos Generales'!AJ8</f>
        <v>0</v>
      </c>
      <c r="AK12" s="43">
        <f>Índice!$G$51*'Datos Generales'!AK8</f>
        <v>0</v>
      </c>
      <c r="AL12" s="43">
        <f>Índice!$G$51*'Datos Generales'!AL8</f>
        <v>0</v>
      </c>
      <c r="AM12" s="43">
        <f>Índice!$G$51*'Datos Generales'!AM8</f>
        <v>0</v>
      </c>
      <c r="AN12" s="43">
        <f>Índice!$G$51*'Datos Generales'!AN8</f>
        <v>0</v>
      </c>
      <c r="AO12" s="43">
        <f>Índice!$G$51*'Datos Generales'!AO8</f>
        <v>0</v>
      </c>
      <c r="AP12" s="43">
        <f>Índice!$G$51*'Datos Generales'!AP8</f>
        <v>0</v>
      </c>
      <c r="AQ12" s="43">
        <f>Índice!$G$51*'Datos Generales'!AQ8</f>
        <v>127462997.73582903</v>
      </c>
    </row>
    <row r="13" spans="2:43">
      <c r="B13" s="44" t="str">
        <f>'Datos Generales'!B9</f>
        <v xml:space="preserve">5.11.00.00  Total Inversiones Financieras </v>
      </c>
      <c r="C13" s="43">
        <f>Índice!$G$51*'Datos Generales'!C9</f>
        <v>629262.03075996914</v>
      </c>
      <c r="D13" s="43">
        <f>Índice!$G$51*'Datos Generales'!D9</f>
        <v>104960.99118898857</v>
      </c>
      <c r="E13" s="43">
        <f>Índice!$G$51*'Datos Generales'!E9</f>
        <v>4010169.2041759905</v>
      </c>
      <c r="F13" s="43">
        <f>Índice!$G$51*'Datos Generales'!F9</f>
        <v>8053446.2541581737</v>
      </c>
      <c r="G13" s="43">
        <f>Índice!$G$51*'Datos Generales'!G9</f>
        <v>101987.77834584936</v>
      </c>
      <c r="H13" s="43">
        <f>Índice!$G$51*'Datos Generales'!H9</f>
        <v>2055359.6225053729</v>
      </c>
      <c r="I13" s="43">
        <f>Índice!$G$51*'Datos Generales'!I9</f>
        <v>2198606.6163370009</v>
      </c>
      <c r="J13" s="43">
        <f>Índice!$G$51*'Datos Generales'!J9</f>
        <v>294564.30754657264</v>
      </c>
      <c r="K13" s="43">
        <f>Índice!$G$51*'Datos Generales'!K9</f>
        <v>421049.13228911452</v>
      </c>
      <c r="L13" s="43">
        <f>Índice!$G$51*'Datos Generales'!L9</f>
        <v>1260328.8913087263</v>
      </c>
      <c r="M13" s="43">
        <f>Índice!$G$51*'Datos Generales'!M9</f>
        <v>1049351.0925786982</v>
      </c>
      <c r="N13" s="43">
        <f>Índice!$G$51*'Datos Generales'!N9</f>
        <v>124724.39306716599</v>
      </c>
      <c r="O13" s="43">
        <f>Índice!$G$51*'Datos Generales'!O9</f>
        <v>138316.98836486132</v>
      </c>
      <c r="P13" s="43">
        <f>Índice!$G$51*'Datos Generales'!P9</f>
        <v>730981.33995542489</v>
      </c>
      <c r="Q13" s="43">
        <f>Índice!$G$51*'Datos Generales'!Q9</f>
        <v>141000.70603181349</v>
      </c>
      <c r="R13" s="43">
        <f>Índice!$G$51*'Datos Generales'!R9</f>
        <v>2286970.2382138059</v>
      </c>
      <c r="S13" s="43">
        <f>Índice!$G$51*'Datos Generales'!S9</f>
        <v>491755.1862352569</v>
      </c>
      <c r="T13" s="43">
        <f>Índice!$G$51*'Datos Generales'!T9</f>
        <v>1977042.1472220195</v>
      </c>
      <c r="U13" s="43">
        <f>Índice!$G$51*'Datos Generales'!U9</f>
        <v>213481.84347341096</v>
      </c>
      <c r="V13" s="43">
        <f>Índice!$G$51*'Datos Generales'!V9</f>
        <v>1984131.9460582843</v>
      </c>
      <c r="W13" s="43">
        <f>Índice!$G$51*'Datos Generales'!W9</f>
        <v>269136.27299306588</v>
      </c>
      <c r="X13" s="43">
        <f>Índice!$G$51*'Datos Generales'!X9</f>
        <v>201272.45081569915</v>
      </c>
      <c r="Y13" s="43">
        <f>Índice!$G$51*'Datos Generales'!Y9</f>
        <v>2425885.9592626286</v>
      </c>
      <c r="Z13" s="43">
        <f>Índice!$G$51*'Datos Generales'!Z9</f>
        <v>168966.86962314724</v>
      </c>
      <c r="AA13" s="43">
        <f>Índice!$G$51*'Datos Generales'!AA9</f>
        <v>447370.66227554722</v>
      </c>
      <c r="AB13" s="43">
        <f>Índice!$G$51*'Datos Generales'!AB9</f>
        <v>4069999.8893367066</v>
      </c>
      <c r="AC13" s="43">
        <f>Índice!$G$51*'Datos Generales'!AC9</f>
        <v>183653.5707724962</v>
      </c>
      <c r="AD13" s="43">
        <f>Índice!$G$51*'Datos Generales'!AD9</f>
        <v>2694747.3888995866</v>
      </c>
      <c r="AE13" s="43">
        <f>Índice!$G$51*'Datos Generales'!AE9</f>
        <v>0</v>
      </c>
      <c r="AF13" s="43">
        <f>Índice!$G$51*'Datos Generales'!AF9</f>
        <v>0</v>
      </c>
      <c r="AG13" s="43">
        <f>Índice!$G$51*'Datos Generales'!AG9</f>
        <v>0</v>
      </c>
      <c r="AH13" s="43">
        <f>Índice!$G$51*'Datos Generales'!AH9</f>
        <v>0</v>
      </c>
      <c r="AI13" s="43">
        <f>Índice!$G$51*'Datos Generales'!AI9</f>
        <v>0</v>
      </c>
      <c r="AJ13" s="43">
        <f>Índice!$G$51*'Datos Generales'!AJ9</f>
        <v>0</v>
      </c>
      <c r="AK13" s="43">
        <f>Índice!$G$51*'Datos Generales'!AK9</f>
        <v>0</v>
      </c>
      <c r="AL13" s="43">
        <f>Índice!$G$51*'Datos Generales'!AL9</f>
        <v>0</v>
      </c>
      <c r="AM13" s="43">
        <f>Índice!$G$51*'Datos Generales'!AM9</f>
        <v>0</v>
      </c>
      <c r="AN13" s="43">
        <f>Índice!$G$51*'Datos Generales'!AN9</f>
        <v>0</v>
      </c>
      <c r="AO13" s="43">
        <f>Índice!$G$51*'Datos Generales'!AO9</f>
        <v>0</v>
      </c>
      <c r="AP13" s="43">
        <f>Índice!$G$51*'Datos Generales'!AP9</f>
        <v>0</v>
      </c>
      <c r="AQ13" s="43">
        <f>Índice!$G$51*'Datos Generales'!AQ9</f>
        <v>38728523.773795381</v>
      </c>
    </row>
    <row r="14" spans="2:43">
      <c r="B14" s="45" t="str">
        <f>'Datos Generales'!B10</f>
        <v>5.11.10.00  Efectivo Y Efectivo Equivalente</v>
      </c>
      <c r="C14" s="46">
        <f>Índice!$G$51*'Datos Generales'!C10</f>
        <v>171437.31699057814</v>
      </c>
      <c r="D14" s="46">
        <f>Índice!$G$51*'Datos Generales'!D10</f>
        <v>104960.99118898857</v>
      </c>
      <c r="E14" s="46">
        <f>Índice!$G$51*'Datos Generales'!E10</f>
        <v>226497.83874587505</v>
      </c>
      <c r="F14" s="46">
        <f>Índice!$G$51*'Datos Generales'!F10</f>
        <v>513178.49325285904</v>
      </c>
      <c r="G14" s="46">
        <f>Índice!$G$51*'Datos Generales'!G10</f>
        <v>4220.3438972513459</v>
      </c>
      <c r="H14" s="46">
        <f>Índice!$G$51*'Datos Generales'!H10</f>
        <v>655724.89990505099</v>
      </c>
      <c r="I14" s="46">
        <f>Índice!$G$51*'Datos Generales'!I10</f>
        <v>264859.18095883104</v>
      </c>
      <c r="J14" s="46">
        <f>Índice!$G$51*'Datos Generales'!J10</f>
        <v>110305.36429249638</v>
      </c>
      <c r="K14" s="46">
        <f>Índice!$G$51*'Datos Generales'!K10</f>
        <v>41768.842085693228</v>
      </c>
      <c r="L14" s="46">
        <f>Índice!$G$51*'Datos Generales'!L10</f>
        <v>44287.095995980715</v>
      </c>
      <c r="M14" s="46">
        <f>Índice!$G$51*'Datos Generales'!M10</f>
        <v>50637.265642809878</v>
      </c>
      <c r="N14" s="46">
        <f>Índice!$G$51*'Datos Generales'!N10</f>
        <v>29040.659907352692</v>
      </c>
      <c r="O14" s="46">
        <f>Índice!$G$51*'Datos Generales'!O10</f>
        <v>36584.842227342247</v>
      </c>
      <c r="P14" s="46">
        <f>Índice!$G$51*'Datos Generales'!P10</f>
        <v>69598.004519488924</v>
      </c>
      <c r="Q14" s="46">
        <f>Índice!$G$51*'Datos Generales'!Q10</f>
        <v>141000.70603181349</v>
      </c>
      <c r="R14" s="46">
        <f>Índice!$G$51*'Datos Generales'!R10</f>
        <v>1371990.102275016</v>
      </c>
      <c r="S14" s="46">
        <f>Índice!$G$51*'Datos Generales'!S10</f>
        <v>317269.89228034997</v>
      </c>
      <c r="T14" s="46">
        <f>Índice!$G$51*'Datos Generales'!T10</f>
        <v>689132.37764512945</v>
      </c>
      <c r="U14" s="46">
        <f>Índice!$G$51*'Datos Generales'!U10</f>
        <v>83666.629041146836</v>
      </c>
      <c r="V14" s="46">
        <f>Índice!$G$51*'Datos Generales'!V10</f>
        <v>322157.4915729902</v>
      </c>
      <c r="W14" s="46">
        <f>Índice!$G$51*'Datos Generales'!W10</f>
        <v>69871.165793533291</v>
      </c>
      <c r="X14" s="46">
        <f>Índice!$G$51*'Datos Generales'!X10</f>
        <v>126195.37383167229</v>
      </c>
      <c r="Y14" s="46">
        <f>Índice!$G$51*'Datos Generales'!Y10</f>
        <v>189236.93232496941</v>
      </c>
      <c r="Z14" s="46">
        <f>Índice!$G$51*'Datos Generales'!Z10</f>
        <v>25332.819855650803</v>
      </c>
      <c r="AA14" s="46">
        <f>Índice!$G$51*'Datos Generales'!AA10</f>
        <v>39131.957124613509</v>
      </c>
      <c r="AB14" s="46">
        <f>Índice!$G$51*'Datos Generales'!AB10</f>
        <v>970137.11182083178</v>
      </c>
      <c r="AC14" s="46">
        <f>Índice!$G$51*'Datos Generales'!AC10</f>
        <v>36657.39308265884</v>
      </c>
      <c r="AD14" s="46">
        <f>Índice!$G$51*'Datos Generales'!AD10</f>
        <v>47175.230898962203</v>
      </c>
      <c r="AE14" s="46">
        <f>Índice!$G$51*'Datos Generales'!AE10</f>
        <v>0</v>
      </c>
      <c r="AF14" s="46">
        <f>Índice!$G$51*'Datos Generales'!AF10</f>
        <v>0</v>
      </c>
      <c r="AG14" s="46">
        <f>Índice!$G$51*'Datos Generales'!AG10</f>
        <v>0</v>
      </c>
      <c r="AH14" s="46">
        <f>Índice!$G$51*'Datos Generales'!AH10</f>
        <v>0</v>
      </c>
      <c r="AI14" s="46">
        <f>Índice!$G$51*'Datos Generales'!AI10</f>
        <v>0</v>
      </c>
      <c r="AJ14" s="46">
        <f>Índice!$G$51*'Datos Generales'!AJ10</f>
        <v>0</v>
      </c>
      <c r="AK14" s="46">
        <f>Índice!$G$51*'Datos Generales'!AK10</f>
        <v>0</v>
      </c>
      <c r="AL14" s="46">
        <f>Índice!$G$51*'Datos Generales'!AL10</f>
        <v>0</v>
      </c>
      <c r="AM14" s="46">
        <f>Índice!$G$51*'Datos Generales'!AM10</f>
        <v>0</v>
      </c>
      <c r="AN14" s="46">
        <f>Índice!$G$51*'Datos Generales'!AN10</f>
        <v>0</v>
      </c>
      <c r="AO14" s="46">
        <f>Índice!$G$51*'Datos Generales'!AO10</f>
        <v>0</v>
      </c>
      <c r="AP14" s="46">
        <f>Índice!$G$51*'Datos Generales'!AP10</f>
        <v>0</v>
      </c>
      <c r="AQ14" s="46">
        <f>Índice!$G$51*'Datos Generales'!AQ10</f>
        <v>6752056.3231899366</v>
      </c>
    </row>
    <row r="15" spans="2:43">
      <c r="B15" s="45" t="str">
        <f>'Datos Generales'!B11</f>
        <v>5.11.20.00  Activos Financieros A Valor Razonable</v>
      </c>
      <c r="C15" s="46">
        <f>Índice!$G$51*'Datos Generales'!C11</f>
        <v>457824.713769391</v>
      </c>
      <c r="D15" s="46">
        <f>Índice!$G$51*'Datos Generales'!D11</f>
        <v>0</v>
      </c>
      <c r="E15" s="46">
        <f>Índice!$G$51*'Datos Generales'!E11</f>
        <v>3783671.3654301153</v>
      </c>
      <c r="F15" s="46">
        <f>Índice!$G$51*'Datos Generales'!F11</f>
        <v>7528817.4741767207</v>
      </c>
      <c r="G15" s="46">
        <f>Índice!$G$51*'Datos Generales'!G11</f>
        <v>96821.528879799749</v>
      </c>
      <c r="H15" s="46">
        <f>Índice!$G$51*'Datos Generales'!H11</f>
        <v>1305565.1242416799</v>
      </c>
      <c r="I15" s="46">
        <f>Índice!$G$51*'Datos Generales'!I11</f>
        <v>1926927.4779171399</v>
      </c>
      <c r="J15" s="46">
        <f>Índice!$G$51*'Datos Generales'!J11</f>
        <v>0</v>
      </c>
      <c r="K15" s="46">
        <f>Índice!$G$51*'Datos Generales'!K11</f>
        <v>379280.24593810382</v>
      </c>
      <c r="L15" s="46">
        <f>Índice!$G$51*'Datos Generales'!L11</f>
        <v>267532.58480681508</v>
      </c>
      <c r="M15" s="46">
        <f>Índice!$G$51*'Datos Generales'!M11</f>
        <v>447780.47058458993</v>
      </c>
      <c r="N15" s="46">
        <f>Índice!$G$51*'Datos Generales'!N11</f>
        <v>0</v>
      </c>
      <c r="O15" s="46">
        <f>Índice!$G$51*'Datos Generales'!O11</f>
        <v>0</v>
      </c>
      <c r="P15" s="46">
        <f>Índice!$G$51*'Datos Generales'!P11</f>
        <v>661383.33543593599</v>
      </c>
      <c r="Q15" s="46">
        <f>Índice!$G$51*'Datos Generales'!Q11</f>
        <v>0</v>
      </c>
      <c r="R15" s="46">
        <f>Índice!$G$51*'Datos Generales'!R11</f>
        <v>914980.13593879004</v>
      </c>
      <c r="S15" s="46">
        <f>Índice!$G$51*'Datos Generales'!S11</f>
        <v>174485.29395490693</v>
      </c>
      <c r="T15" s="46">
        <f>Índice!$G$51*'Datos Generales'!T11</f>
        <v>1287909.8138422074</v>
      </c>
      <c r="U15" s="46">
        <f>Índice!$G$51*'Datos Generales'!U11</f>
        <v>129815.21443226411</v>
      </c>
      <c r="V15" s="46">
        <f>Índice!$G$51*'Datos Generales'!V11</f>
        <v>1661974.4544852942</v>
      </c>
      <c r="W15" s="46">
        <f>Índice!$G$51*'Datos Generales'!W11</f>
        <v>199265.10719953256</v>
      </c>
      <c r="X15" s="46">
        <f>Índice!$G$51*'Datos Generales'!X11</f>
        <v>75077.076984026862</v>
      </c>
      <c r="Y15" s="46">
        <f>Índice!$G$51*'Datos Generales'!Y11</f>
        <v>2236649.0269376589</v>
      </c>
      <c r="Z15" s="46">
        <f>Índice!$G$51*'Datos Generales'!Z11</f>
        <v>143634.04976749644</v>
      </c>
      <c r="AA15" s="46">
        <f>Índice!$G$51*'Datos Generales'!AA11</f>
        <v>408238.7051509337</v>
      </c>
      <c r="AB15" s="46">
        <f>Índice!$G$51*'Datos Generales'!AB11</f>
        <v>3098721.3520398568</v>
      </c>
      <c r="AC15" s="46">
        <f>Índice!$G$51*'Datos Generales'!AC11</f>
        <v>146996.17768983735</v>
      </c>
      <c r="AD15" s="46">
        <f>Índice!$G$51*'Datos Generales'!AD11</f>
        <v>2647572.1580006243</v>
      </c>
      <c r="AE15" s="46">
        <f>Índice!$G$51*'Datos Generales'!AE11</f>
        <v>0</v>
      </c>
      <c r="AF15" s="46">
        <f>Índice!$G$51*'Datos Generales'!AF11</f>
        <v>0</v>
      </c>
      <c r="AG15" s="46">
        <f>Índice!$G$51*'Datos Generales'!AG11</f>
        <v>0</v>
      </c>
      <c r="AH15" s="46">
        <f>Índice!$G$51*'Datos Generales'!AH11</f>
        <v>0</v>
      </c>
      <c r="AI15" s="46">
        <f>Índice!$G$51*'Datos Generales'!AI11</f>
        <v>0</v>
      </c>
      <c r="AJ15" s="46">
        <f>Índice!$G$51*'Datos Generales'!AJ11</f>
        <v>0</v>
      </c>
      <c r="AK15" s="46">
        <f>Índice!$G$51*'Datos Generales'!AK11</f>
        <v>0</v>
      </c>
      <c r="AL15" s="46">
        <f>Índice!$G$51*'Datos Generales'!AL11</f>
        <v>0</v>
      </c>
      <c r="AM15" s="46">
        <f>Índice!$G$51*'Datos Generales'!AM11</f>
        <v>0</v>
      </c>
      <c r="AN15" s="46">
        <f>Índice!$G$51*'Datos Generales'!AN11</f>
        <v>0</v>
      </c>
      <c r="AO15" s="46">
        <f>Índice!$G$51*'Datos Generales'!AO11</f>
        <v>0</v>
      </c>
      <c r="AP15" s="46">
        <f>Índice!$G$51*'Datos Generales'!AP11</f>
        <v>0</v>
      </c>
      <c r="AQ15" s="46">
        <f>Índice!$G$51*'Datos Generales'!AQ11</f>
        <v>29980922.887603723</v>
      </c>
    </row>
    <row r="16" spans="2:43">
      <c r="B16" s="45" t="str">
        <f>'Datos Generales'!B12</f>
        <v>5.11.30.00  Activos Financieros A Costo Amortizado</v>
      </c>
      <c r="C16" s="46">
        <f>Índice!$G$51*'Datos Generales'!C12</f>
        <v>0</v>
      </c>
      <c r="D16" s="46">
        <f>Índice!$G$51*'Datos Generales'!D12</f>
        <v>0</v>
      </c>
      <c r="E16" s="46">
        <f>Índice!$G$51*'Datos Generales'!E12</f>
        <v>0</v>
      </c>
      <c r="F16" s="46">
        <f>Índice!$G$51*'Datos Generales'!F12</f>
        <v>11450.286728593846</v>
      </c>
      <c r="G16" s="46">
        <f>Índice!$G$51*'Datos Generales'!G12</f>
        <v>0</v>
      </c>
      <c r="H16" s="46">
        <f>Índice!$G$51*'Datos Generales'!H12</f>
        <v>94069.598358642033</v>
      </c>
      <c r="I16" s="46">
        <f>Índice!$G$51*'Datos Generales'!I12</f>
        <v>6819.9574610299214</v>
      </c>
      <c r="J16" s="46">
        <f>Índice!$G$51*'Datos Generales'!J12</f>
        <v>184258.94325407629</v>
      </c>
      <c r="K16" s="46">
        <f>Índice!$G$51*'Datos Generales'!K12</f>
        <v>0</v>
      </c>
      <c r="L16" s="46">
        <f>Índice!$G$51*'Datos Generales'!L12</f>
        <v>948509.21050593047</v>
      </c>
      <c r="M16" s="46">
        <f>Índice!$G$51*'Datos Generales'!M12</f>
        <v>334138.9178457841</v>
      </c>
      <c r="N16" s="46">
        <f>Índice!$G$51*'Datos Generales'!N12</f>
        <v>95683.733159813302</v>
      </c>
      <c r="O16" s="46">
        <f>Índice!$G$51*'Datos Generales'!O12</f>
        <v>101732.14613751907</v>
      </c>
      <c r="P16" s="46">
        <f>Índice!$G$51*'Datos Generales'!P12</f>
        <v>0</v>
      </c>
      <c r="Q16" s="46">
        <f>Índice!$G$51*'Datos Generales'!Q12</f>
        <v>0</v>
      </c>
      <c r="R16" s="46">
        <f>Índice!$G$51*'Datos Generales'!R12</f>
        <v>0</v>
      </c>
      <c r="S16" s="46">
        <f>Índice!$G$51*'Datos Generales'!S12</f>
        <v>0</v>
      </c>
      <c r="T16" s="46">
        <f>Índice!$G$51*'Datos Generales'!T12</f>
        <v>0</v>
      </c>
      <c r="U16" s="46">
        <f>Índice!$G$51*'Datos Generales'!U12</f>
        <v>0</v>
      </c>
      <c r="V16" s="46">
        <f>Índice!$G$51*'Datos Generales'!V12</f>
        <v>0</v>
      </c>
      <c r="W16" s="46">
        <f>Índice!$G$51*'Datos Generales'!W12</f>
        <v>0</v>
      </c>
      <c r="X16" s="46">
        <f>Índice!$G$51*'Datos Generales'!X12</f>
        <v>0</v>
      </c>
      <c r="Y16" s="46">
        <f>Índice!$G$51*'Datos Generales'!Y12</f>
        <v>0</v>
      </c>
      <c r="Z16" s="46">
        <f>Índice!$G$51*'Datos Generales'!Z12</f>
        <v>0</v>
      </c>
      <c r="AA16" s="46">
        <f>Índice!$G$51*'Datos Generales'!AA12</f>
        <v>0</v>
      </c>
      <c r="AB16" s="46">
        <f>Índice!$G$51*'Datos Generales'!AB12</f>
        <v>1141.4254760181577</v>
      </c>
      <c r="AC16" s="46">
        <f>Índice!$G$51*'Datos Generales'!AC12</f>
        <v>0</v>
      </c>
      <c r="AD16" s="46">
        <f>Índice!$G$51*'Datos Generales'!AD12</f>
        <v>0</v>
      </c>
      <c r="AE16" s="46">
        <f>Índice!$G$51*'Datos Generales'!AE12</f>
        <v>0</v>
      </c>
      <c r="AF16" s="46">
        <f>Índice!$G$51*'Datos Generales'!AF12</f>
        <v>0</v>
      </c>
      <c r="AG16" s="46">
        <f>Índice!$G$51*'Datos Generales'!AG12</f>
        <v>0</v>
      </c>
      <c r="AH16" s="46">
        <f>Índice!$G$51*'Datos Generales'!AH12</f>
        <v>0</v>
      </c>
      <c r="AI16" s="46">
        <f>Índice!$G$51*'Datos Generales'!AI12</f>
        <v>0</v>
      </c>
      <c r="AJ16" s="46">
        <f>Índice!$G$51*'Datos Generales'!AJ12</f>
        <v>0</v>
      </c>
      <c r="AK16" s="46">
        <f>Índice!$G$51*'Datos Generales'!AK12</f>
        <v>0</v>
      </c>
      <c r="AL16" s="46">
        <f>Índice!$G$51*'Datos Generales'!AL12</f>
        <v>0</v>
      </c>
      <c r="AM16" s="46">
        <f>Índice!$G$51*'Datos Generales'!AM12</f>
        <v>0</v>
      </c>
      <c r="AN16" s="46">
        <f>Índice!$G$51*'Datos Generales'!AN12</f>
        <v>0</v>
      </c>
      <c r="AO16" s="46">
        <f>Índice!$G$51*'Datos Generales'!AO12</f>
        <v>0</v>
      </c>
      <c r="AP16" s="46">
        <f>Índice!$G$51*'Datos Generales'!AP12</f>
        <v>0</v>
      </c>
      <c r="AQ16" s="46">
        <f>Índice!$G$51*'Datos Generales'!AQ12</f>
        <v>1777804.2189274072</v>
      </c>
    </row>
    <row r="17" spans="2:43">
      <c r="B17" s="45" t="str">
        <f>'Datos Generales'!B13</f>
        <v>5.11.40.00  Préstamos</v>
      </c>
      <c r="C17" s="46">
        <f>Índice!$G$51*'Datos Generales'!C13</f>
        <v>0</v>
      </c>
      <c r="D17" s="46">
        <f>Índice!$G$51*'Datos Generales'!D13</f>
        <v>0</v>
      </c>
      <c r="E17" s="46">
        <f>Índice!$G$51*'Datos Generales'!E13</f>
        <v>0</v>
      </c>
      <c r="F17" s="46">
        <f>Índice!$G$51*'Datos Generales'!F13</f>
        <v>0</v>
      </c>
      <c r="G17" s="46">
        <f>Índice!$G$51*'Datos Generales'!G13</f>
        <v>0</v>
      </c>
      <c r="H17" s="46">
        <f>Índice!$G$51*'Datos Generales'!H13</f>
        <v>0</v>
      </c>
      <c r="I17" s="46">
        <f>Índice!$G$51*'Datos Generales'!I13</f>
        <v>0</v>
      </c>
      <c r="J17" s="46">
        <f>Índice!$G$51*'Datos Generales'!J13</f>
        <v>0</v>
      </c>
      <c r="K17" s="46">
        <f>Índice!$G$51*'Datos Generales'!K13</f>
        <v>0</v>
      </c>
      <c r="L17" s="46">
        <f>Índice!$G$51*'Datos Generales'!L13</f>
        <v>0</v>
      </c>
      <c r="M17" s="46">
        <f>Índice!$G$51*'Datos Generales'!M13</f>
        <v>0</v>
      </c>
      <c r="N17" s="46">
        <f>Índice!$G$51*'Datos Generales'!N13</f>
        <v>0</v>
      </c>
      <c r="O17" s="46">
        <f>Índice!$G$51*'Datos Generales'!O13</f>
        <v>0</v>
      </c>
      <c r="P17" s="46">
        <f>Índice!$G$51*'Datos Generales'!P13</f>
        <v>0</v>
      </c>
      <c r="Q17" s="46">
        <f>Índice!$G$51*'Datos Generales'!Q13</f>
        <v>0</v>
      </c>
      <c r="R17" s="46">
        <f>Índice!$G$51*'Datos Generales'!R13</f>
        <v>0</v>
      </c>
      <c r="S17" s="46">
        <f>Índice!$G$51*'Datos Generales'!S13</f>
        <v>0</v>
      </c>
      <c r="T17" s="46">
        <f>Índice!$G$51*'Datos Generales'!T13</f>
        <v>0</v>
      </c>
      <c r="U17" s="46">
        <f>Índice!$G$51*'Datos Generales'!U13</f>
        <v>0</v>
      </c>
      <c r="V17" s="46">
        <f>Índice!$G$51*'Datos Generales'!V13</f>
        <v>0</v>
      </c>
      <c r="W17" s="46">
        <f>Índice!$G$51*'Datos Generales'!W13</f>
        <v>0</v>
      </c>
      <c r="X17" s="46">
        <f>Índice!$G$51*'Datos Generales'!X13</f>
        <v>0</v>
      </c>
      <c r="Y17" s="46">
        <f>Índice!$G$51*'Datos Generales'!Y13</f>
        <v>0</v>
      </c>
      <c r="Z17" s="46">
        <f>Índice!$G$51*'Datos Generales'!Z13</f>
        <v>0</v>
      </c>
      <c r="AA17" s="46">
        <f>Índice!$G$51*'Datos Generales'!AA13</f>
        <v>0</v>
      </c>
      <c r="AB17" s="46">
        <f>Índice!$G$51*'Datos Generales'!AB13</f>
        <v>0</v>
      </c>
      <c r="AC17" s="46">
        <f>Índice!$G$51*'Datos Generales'!AC13</f>
        <v>0</v>
      </c>
      <c r="AD17" s="46">
        <f>Índice!$G$51*'Datos Generales'!AD13</f>
        <v>0</v>
      </c>
      <c r="AE17" s="46">
        <f>Índice!$G$51*'Datos Generales'!AE13</f>
        <v>0</v>
      </c>
      <c r="AF17" s="46">
        <f>Índice!$G$51*'Datos Generales'!AF13</f>
        <v>0</v>
      </c>
      <c r="AG17" s="46">
        <f>Índice!$G$51*'Datos Generales'!AG13</f>
        <v>0</v>
      </c>
      <c r="AH17" s="46">
        <f>Índice!$G$51*'Datos Generales'!AH13</f>
        <v>0</v>
      </c>
      <c r="AI17" s="46">
        <f>Índice!$G$51*'Datos Generales'!AI13</f>
        <v>0</v>
      </c>
      <c r="AJ17" s="46">
        <f>Índice!$G$51*'Datos Generales'!AJ13</f>
        <v>0</v>
      </c>
      <c r="AK17" s="46">
        <f>Índice!$G$51*'Datos Generales'!AK13</f>
        <v>0</v>
      </c>
      <c r="AL17" s="46">
        <f>Índice!$G$51*'Datos Generales'!AL13</f>
        <v>0</v>
      </c>
      <c r="AM17" s="46">
        <f>Índice!$G$51*'Datos Generales'!AM13</f>
        <v>0</v>
      </c>
      <c r="AN17" s="46">
        <f>Índice!$G$51*'Datos Generales'!AN13</f>
        <v>0</v>
      </c>
      <c r="AO17" s="46">
        <f>Índice!$G$51*'Datos Generales'!AO13</f>
        <v>0</v>
      </c>
      <c r="AP17" s="46">
        <f>Índice!$G$51*'Datos Generales'!AP13</f>
        <v>0</v>
      </c>
      <c r="AQ17" s="46">
        <f>Índice!$G$51*'Datos Generales'!AQ13</f>
        <v>0</v>
      </c>
    </row>
    <row r="18" spans="2:43">
      <c r="B18" s="47" t="str">
        <f>'Datos Generales'!B14</f>
        <v>5.11.41.00  Avance Tenedores De Pólizas</v>
      </c>
      <c r="C18" s="46">
        <f>Índice!$G$51*'Datos Generales'!C14</f>
        <v>0</v>
      </c>
      <c r="D18" s="46">
        <f>Índice!$G$51*'Datos Generales'!D14</f>
        <v>0</v>
      </c>
      <c r="E18" s="46">
        <f>Índice!$G$51*'Datos Generales'!E14</f>
        <v>0</v>
      </c>
      <c r="F18" s="46">
        <f>Índice!$G$51*'Datos Generales'!F14</f>
        <v>0</v>
      </c>
      <c r="G18" s="46">
        <f>Índice!$G$51*'Datos Generales'!G14</f>
        <v>0</v>
      </c>
      <c r="H18" s="46">
        <f>Índice!$G$51*'Datos Generales'!H14</f>
        <v>0</v>
      </c>
      <c r="I18" s="46">
        <f>Índice!$G$51*'Datos Generales'!I14</f>
        <v>0</v>
      </c>
      <c r="J18" s="46">
        <f>Índice!$G$51*'Datos Generales'!J14</f>
        <v>0</v>
      </c>
      <c r="K18" s="46">
        <f>Índice!$G$51*'Datos Generales'!K14</f>
        <v>0</v>
      </c>
      <c r="L18" s="46">
        <f>Índice!$G$51*'Datos Generales'!L14</f>
        <v>0</v>
      </c>
      <c r="M18" s="46">
        <f>Índice!$G$51*'Datos Generales'!M14</f>
        <v>0</v>
      </c>
      <c r="N18" s="46">
        <f>Índice!$G$51*'Datos Generales'!N14</f>
        <v>0</v>
      </c>
      <c r="O18" s="46">
        <f>Índice!$G$51*'Datos Generales'!O14</f>
        <v>0</v>
      </c>
      <c r="P18" s="46">
        <f>Índice!$G$51*'Datos Generales'!P14</f>
        <v>0</v>
      </c>
      <c r="Q18" s="46">
        <f>Índice!$G$51*'Datos Generales'!Q14</f>
        <v>0</v>
      </c>
      <c r="R18" s="46">
        <f>Índice!$G$51*'Datos Generales'!R14</f>
        <v>0</v>
      </c>
      <c r="S18" s="46">
        <f>Índice!$G$51*'Datos Generales'!S14</f>
        <v>0</v>
      </c>
      <c r="T18" s="46">
        <f>Índice!$G$51*'Datos Generales'!T14</f>
        <v>0</v>
      </c>
      <c r="U18" s="46">
        <f>Índice!$G$51*'Datos Generales'!U14</f>
        <v>0</v>
      </c>
      <c r="V18" s="46">
        <f>Índice!$G$51*'Datos Generales'!V14</f>
        <v>0</v>
      </c>
      <c r="W18" s="46">
        <f>Índice!$G$51*'Datos Generales'!W14</f>
        <v>0</v>
      </c>
      <c r="X18" s="46">
        <f>Índice!$G$51*'Datos Generales'!X14</f>
        <v>0</v>
      </c>
      <c r="Y18" s="46">
        <f>Índice!$G$51*'Datos Generales'!Y14</f>
        <v>0</v>
      </c>
      <c r="Z18" s="46">
        <f>Índice!$G$51*'Datos Generales'!Z14</f>
        <v>0</v>
      </c>
      <c r="AA18" s="46">
        <f>Índice!$G$51*'Datos Generales'!AA14</f>
        <v>0</v>
      </c>
      <c r="AB18" s="46">
        <f>Índice!$G$51*'Datos Generales'!AB14</f>
        <v>0</v>
      </c>
      <c r="AC18" s="46">
        <f>Índice!$G$51*'Datos Generales'!AC14</f>
        <v>0</v>
      </c>
      <c r="AD18" s="46">
        <f>Índice!$G$51*'Datos Generales'!AD14</f>
        <v>0</v>
      </c>
      <c r="AE18" s="46">
        <f>Índice!$G$51*'Datos Generales'!AE14</f>
        <v>0</v>
      </c>
      <c r="AF18" s="46">
        <f>Índice!$G$51*'Datos Generales'!AF14</f>
        <v>0</v>
      </c>
      <c r="AG18" s="46">
        <f>Índice!$G$51*'Datos Generales'!AG14</f>
        <v>0</v>
      </c>
      <c r="AH18" s="46">
        <f>Índice!$G$51*'Datos Generales'!AH14</f>
        <v>0</v>
      </c>
      <c r="AI18" s="46">
        <f>Índice!$G$51*'Datos Generales'!AI14</f>
        <v>0</v>
      </c>
      <c r="AJ18" s="46">
        <f>Índice!$G$51*'Datos Generales'!AJ14</f>
        <v>0</v>
      </c>
      <c r="AK18" s="46">
        <f>Índice!$G$51*'Datos Generales'!AK14</f>
        <v>0</v>
      </c>
      <c r="AL18" s="46">
        <f>Índice!$G$51*'Datos Generales'!AL14</f>
        <v>0</v>
      </c>
      <c r="AM18" s="46">
        <f>Índice!$G$51*'Datos Generales'!AM14</f>
        <v>0</v>
      </c>
      <c r="AN18" s="46">
        <f>Índice!$G$51*'Datos Generales'!AN14</f>
        <v>0</v>
      </c>
      <c r="AO18" s="46">
        <f>Índice!$G$51*'Datos Generales'!AO14</f>
        <v>0</v>
      </c>
      <c r="AP18" s="46">
        <f>Índice!$G$51*'Datos Generales'!AP14</f>
        <v>0</v>
      </c>
      <c r="AQ18" s="46">
        <f>Índice!$G$51*'Datos Generales'!AQ14</f>
        <v>0</v>
      </c>
    </row>
    <row r="19" spans="2:43">
      <c r="B19" s="47" t="str">
        <f>'Datos Generales'!B15</f>
        <v>5.11.42.00  Préstamos Otorgados</v>
      </c>
      <c r="C19" s="46">
        <f>Índice!$G$51*'Datos Generales'!C15</f>
        <v>0</v>
      </c>
      <c r="D19" s="46">
        <f>Índice!$G$51*'Datos Generales'!D15</f>
        <v>0</v>
      </c>
      <c r="E19" s="46">
        <f>Índice!$G$51*'Datos Generales'!E15</f>
        <v>0</v>
      </c>
      <c r="F19" s="46">
        <f>Índice!$G$51*'Datos Generales'!F15</f>
        <v>0</v>
      </c>
      <c r="G19" s="46">
        <f>Índice!$G$51*'Datos Generales'!G15</f>
        <v>0</v>
      </c>
      <c r="H19" s="46">
        <f>Índice!$G$51*'Datos Generales'!H15</f>
        <v>0</v>
      </c>
      <c r="I19" s="46">
        <f>Índice!$G$51*'Datos Generales'!I15</f>
        <v>0</v>
      </c>
      <c r="J19" s="46">
        <f>Índice!$G$51*'Datos Generales'!J15</f>
        <v>0</v>
      </c>
      <c r="K19" s="46">
        <f>Índice!$G$51*'Datos Generales'!K15</f>
        <v>0</v>
      </c>
      <c r="L19" s="46">
        <f>Índice!$G$51*'Datos Generales'!L15</f>
        <v>0</v>
      </c>
      <c r="M19" s="46">
        <f>Índice!$G$51*'Datos Generales'!M15</f>
        <v>0</v>
      </c>
      <c r="N19" s="46">
        <f>Índice!$G$51*'Datos Generales'!N15</f>
        <v>0</v>
      </c>
      <c r="O19" s="46">
        <f>Índice!$G$51*'Datos Generales'!O15</f>
        <v>0</v>
      </c>
      <c r="P19" s="46">
        <f>Índice!$G$51*'Datos Generales'!P15</f>
        <v>0</v>
      </c>
      <c r="Q19" s="46">
        <f>Índice!$G$51*'Datos Generales'!Q15</f>
        <v>0</v>
      </c>
      <c r="R19" s="46">
        <f>Índice!$G$51*'Datos Generales'!R15</f>
        <v>0</v>
      </c>
      <c r="S19" s="46">
        <f>Índice!$G$51*'Datos Generales'!S15</f>
        <v>0</v>
      </c>
      <c r="T19" s="46">
        <f>Índice!$G$51*'Datos Generales'!T15</f>
        <v>0</v>
      </c>
      <c r="U19" s="46">
        <f>Índice!$G$51*'Datos Generales'!U15</f>
        <v>0</v>
      </c>
      <c r="V19" s="46">
        <f>Índice!$G$51*'Datos Generales'!V15</f>
        <v>0</v>
      </c>
      <c r="W19" s="46">
        <f>Índice!$G$51*'Datos Generales'!W15</f>
        <v>0</v>
      </c>
      <c r="X19" s="46">
        <f>Índice!$G$51*'Datos Generales'!X15</f>
        <v>0</v>
      </c>
      <c r="Y19" s="46">
        <f>Índice!$G$51*'Datos Generales'!Y15</f>
        <v>0</v>
      </c>
      <c r="Z19" s="46">
        <f>Índice!$G$51*'Datos Generales'!Z15</f>
        <v>0</v>
      </c>
      <c r="AA19" s="46">
        <f>Índice!$G$51*'Datos Generales'!AA15</f>
        <v>0</v>
      </c>
      <c r="AB19" s="46">
        <f>Índice!$G$51*'Datos Generales'!AB15</f>
        <v>0</v>
      </c>
      <c r="AC19" s="46">
        <f>Índice!$G$51*'Datos Generales'!AC15</f>
        <v>0</v>
      </c>
      <c r="AD19" s="46">
        <f>Índice!$G$51*'Datos Generales'!AD15</f>
        <v>0</v>
      </c>
      <c r="AE19" s="46">
        <f>Índice!$G$51*'Datos Generales'!AE15</f>
        <v>0</v>
      </c>
      <c r="AF19" s="46">
        <f>Índice!$G$51*'Datos Generales'!AF15</f>
        <v>0</v>
      </c>
      <c r="AG19" s="46">
        <f>Índice!$G$51*'Datos Generales'!AG15</f>
        <v>0</v>
      </c>
      <c r="AH19" s="46">
        <f>Índice!$G$51*'Datos Generales'!AH15</f>
        <v>0</v>
      </c>
      <c r="AI19" s="46">
        <f>Índice!$G$51*'Datos Generales'!AI15</f>
        <v>0</v>
      </c>
      <c r="AJ19" s="46">
        <f>Índice!$G$51*'Datos Generales'!AJ15</f>
        <v>0</v>
      </c>
      <c r="AK19" s="46">
        <f>Índice!$G$51*'Datos Generales'!AK15</f>
        <v>0</v>
      </c>
      <c r="AL19" s="46">
        <f>Índice!$G$51*'Datos Generales'!AL15</f>
        <v>0</v>
      </c>
      <c r="AM19" s="46">
        <f>Índice!$G$51*'Datos Generales'!AM15</f>
        <v>0</v>
      </c>
      <c r="AN19" s="46">
        <f>Índice!$G$51*'Datos Generales'!AN15</f>
        <v>0</v>
      </c>
      <c r="AO19" s="46">
        <f>Índice!$G$51*'Datos Generales'!AO15</f>
        <v>0</v>
      </c>
      <c r="AP19" s="46">
        <f>Índice!$G$51*'Datos Generales'!AP15</f>
        <v>0</v>
      </c>
      <c r="AQ19" s="46">
        <f>Índice!$G$51*'Datos Generales'!AQ15</f>
        <v>0</v>
      </c>
    </row>
    <row r="20" spans="2:43">
      <c r="B20" s="45" t="str">
        <f>'Datos Generales'!B16</f>
        <v>5.11.50.00  Inversiones Seguros Cuenta Única De Inversión (Cui)</v>
      </c>
      <c r="C20" s="46">
        <f>Índice!$G$51*'Datos Generales'!C16</f>
        <v>0</v>
      </c>
      <c r="D20" s="46">
        <f>Índice!$G$51*'Datos Generales'!D16</f>
        <v>0</v>
      </c>
      <c r="E20" s="46">
        <f>Índice!$G$51*'Datos Generales'!E16</f>
        <v>0</v>
      </c>
      <c r="F20" s="46">
        <f>Índice!$G$51*'Datos Generales'!F16</f>
        <v>0</v>
      </c>
      <c r="G20" s="46">
        <f>Índice!$G$51*'Datos Generales'!G16</f>
        <v>0</v>
      </c>
      <c r="H20" s="46">
        <f>Índice!$G$51*'Datos Generales'!H16</f>
        <v>0</v>
      </c>
      <c r="I20" s="46">
        <f>Índice!$G$51*'Datos Generales'!I16</f>
        <v>0</v>
      </c>
      <c r="J20" s="46">
        <f>Índice!$G$51*'Datos Generales'!J16</f>
        <v>0</v>
      </c>
      <c r="K20" s="46">
        <f>Índice!$G$51*'Datos Generales'!K16</f>
        <v>0</v>
      </c>
      <c r="L20" s="46">
        <f>Índice!$G$51*'Datos Generales'!L16</f>
        <v>0</v>
      </c>
      <c r="M20" s="46">
        <f>Índice!$G$51*'Datos Generales'!M16</f>
        <v>0</v>
      </c>
      <c r="N20" s="46">
        <f>Índice!$G$51*'Datos Generales'!N16</f>
        <v>0</v>
      </c>
      <c r="O20" s="46">
        <f>Índice!$G$51*'Datos Generales'!O16</f>
        <v>0</v>
      </c>
      <c r="P20" s="46">
        <f>Índice!$G$51*'Datos Generales'!P16</f>
        <v>0</v>
      </c>
      <c r="Q20" s="46">
        <f>Índice!$G$51*'Datos Generales'!Q16</f>
        <v>0</v>
      </c>
      <c r="R20" s="46">
        <f>Índice!$G$51*'Datos Generales'!R16</f>
        <v>0</v>
      </c>
      <c r="S20" s="46">
        <f>Índice!$G$51*'Datos Generales'!S16</f>
        <v>0</v>
      </c>
      <c r="T20" s="46">
        <f>Índice!$G$51*'Datos Generales'!T16</f>
        <v>0</v>
      </c>
      <c r="U20" s="46">
        <f>Índice!$G$51*'Datos Generales'!U16</f>
        <v>0</v>
      </c>
      <c r="V20" s="46">
        <f>Índice!$G$51*'Datos Generales'!V16</f>
        <v>0</v>
      </c>
      <c r="W20" s="46">
        <f>Índice!$G$51*'Datos Generales'!W16</f>
        <v>0</v>
      </c>
      <c r="X20" s="46">
        <f>Índice!$G$51*'Datos Generales'!X16</f>
        <v>0</v>
      </c>
      <c r="Y20" s="46">
        <f>Índice!$G$51*'Datos Generales'!Y16</f>
        <v>0</v>
      </c>
      <c r="Z20" s="46">
        <f>Índice!$G$51*'Datos Generales'!Z16</f>
        <v>0</v>
      </c>
      <c r="AA20" s="46">
        <f>Índice!$G$51*'Datos Generales'!AA16</f>
        <v>0</v>
      </c>
      <c r="AB20" s="46">
        <f>Índice!$G$51*'Datos Generales'!AB16</f>
        <v>0</v>
      </c>
      <c r="AC20" s="46">
        <f>Índice!$G$51*'Datos Generales'!AC16</f>
        <v>0</v>
      </c>
      <c r="AD20" s="46">
        <f>Índice!$G$51*'Datos Generales'!AD16</f>
        <v>0</v>
      </c>
      <c r="AE20" s="46">
        <f>Índice!$G$51*'Datos Generales'!AE16</f>
        <v>0</v>
      </c>
      <c r="AF20" s="46">
        <f>Índice!$G$51*'Datos Generales'!AF16</f>
        <v>0</v>
      </c>
      <c r="AG20" s="46">
        <f>Índice!$G$51*'Datos Generales'!AG16</f>
        <v>0</v>
      </c>
      <c r="AH20" s="46">
        <f>Índice!$G$51*'Datos Generales'!AH16</f>
        <v>0</v>
      </c>
      <c r="AI20" s="46">
        <f>Índice!$G$51*'Datos Generales'!AI16</f>
        <v>0</v>
      </c>
      <c r="AJ20" s="46">
        <f>Índice!$G$51*'Datos Generales'!AJ16</f>
        <v>0</v>
      </c>
      <c r="AK20" s="46">
        <f>Índice!$G$51*'Datos Generales'!AK16</f>
        <v>0</v>
      </c>
      <c r="AL20" s="46">
        <f>Índice!$G$51*'Datos Generales'!AL16</f>
        <v>0</v>
      </c>
      <c r="AM20" s="46">
        <f>Índice!$G$51*'Datos Generales'!AM16</f>
        <v>0</v>
      </c>
      <c r="AN20" s="46">
        <f>Índice!$G$51*'Datos Generales'!AN16</f>
        <v>0</v>
      </c>
      <c r="AO20" s="46">
        <f>Índice!$G$51*'Datos Generales'!AO16</f>
        <v>0</v>
      </c>
      <c r="AP20" s="46">
        <f>Índice!$G$51*'Datos Generales'!AP16</f>
        <v>0</v>
      </c>
      <c r="AQ20" s="46">
        <f>Índice!$G$51*'Datos Generales'!AQ16</f>
        <v>0</v>
      </c>
    </row>
    <row r="21" spans="2:43">
      <c r="B21" s="45" t="str">
        <f>'Datos Generales'!B17</f>
        <v>5.11.60.00  Participaciones En Entidades Del Grupo</v>
      </c>
      <c r="C21" s="46">
        <f>Índice!$G$51*'Datos Generales'!C17</f>
        <v>0</v>
      </c>
      <c r="D21" s="46">
        <f>Índice!$G$51*'Datos Generales'!D17</f>
        <v>0</v>
      </c>
      <c r="E21" s="46">
        <f>Índice!$G$51*'Datos Generales'!E17</f>
        <v>0</v>
      </c>
      <c r="F21" s="46">
        <f>Índice!$G$51*'Datos Generales'!F17</f>
        <v>0</v>
      </c>
      <c r="G21" s="46">
        <f>Índice!$G$51*'Datos Generales'!G17</f>
        <v>945.90556879826306</v>
      </c>
      <c r="H21" s="46">
        <f>Índice!$G$51*'Datos Generales'!H17</f>
        <v>0</v>
      </c>
      <c r="I21" s="46">
        <f>Índice!$G$51*'Datos Generales'!I17</f>
        <v>0</v>
      </c>
      <c r="J21" s="46">
        <f>Índice!$G$51*'Datos Generales'!J17</f>
        <v>0</v>
      </c>
      <c r="K21" s="46">
        <f>Índice!$G$51*'Datos Generales'!K17</f>
        <v>0</v>
      </c>
      <c r="L21" s="46">
        <f>Índice!$G$51*'Datos Generales'!L17</f>
        <v>0</v>
      </c>
      <c r="M21" s="46">
        <f>Índice!$G$51*'Datos Generales'!M17</f>
        <v>216794.43850551438</v>
      </c>
      <c r="N21" s="46">
        <f>Índice!$G$51*'Datos Generales'!N17</f>
        <v>0</v>
      </c>
      <c r="O21" s="46">
        <f>Índice!$G$51*'Datos Generales'!O17</f>
        <v>0</v>
      </c>
      <c r="P21" s="46">
        <f>Índice!$G$51*'Datos Generales'!P17</f>
        <v>0</v>
      </c>
      <c r="Q21" s="46">
        <f>Índice!$G$51*'Datos Generales'!Q17</f>
        <v>0</v>
      </c>
      <c r="R21" s="46">
        <f>Índice!$G$51*'Datos Generales'!R17</f>
        <v>0</v>
      </c>
      <c r="S21" s="46">
        <f>Índice!$G$51*'Datos Generales'!S17</f>
        <v>0</v>
      </c>
      <c r="T21" s="46">
        <f>Índice!$G$51*'Datos Generales'!T17</f>
        <v>0</v>
      </c>
      <c r="U21" s="46">
        <f>Índice!$G$51*'Datos Generales'!U17</f>
        <v>0</v>
      </c>
      <c r="V21" s="46">
        <f>Índice!$G$51*'Datos Generales'!V17</f>
        <v>0</v>
      </c>
      <c r="W21" s="46">
        <f>Índice!$G$51*'Datos Generales'!W17</f>
        <v>0</v>
      </c>
      <c r="X21" s="46">
        <f>Índice!$G$51*'Datos Generales'!X17</f>
        <v>0</v>
      </c>
      <c r="Y21" s="46">
        <f>Índice!$G$51*'Datos Generales'!Y17</f>
        <v>0</v>
      </c>
      <c r="Z21" s="46">
        <f>Índice!$G$51*'Datos Generales'!Z17</f>
        <v>0</v>
      </c>
      <c r="AA21" s="46">
        <f>Índice!$G$51*'Datos Generales'!AA17</f>
        <v>0</v>
      </c>
      <c r="AB21" s="46">
        <f>Índice!$G$51*'Datos Generales'!AB17</f>
        <v>0</v>
      </c>
      <c r="AC21" s="46">
        <f>Índice!$G$51*'Datos Generales'!AC17</f>
        <v>0</v>
      </c>
      <c r="AD21" s="46">
        <f>Índice!$G$51*'Datos Generales'!AD17</f>
        <v>0</v>
      </c>
      <c r="AE21" s="46">
        <f>Índice!$G$51*'Datos Generales'!AE17</f>
        <v>0</v>
      </c>
      <c r="AF21" s="46">
        <f>Índice!$G$51*'Datos Generales'!AF17</f>
        <v>0</v>
      </c>
      <c r="AG21" s="46">
        <f>Índice!$G$51*'Datos Generales'!AG17</f>
        <v>0</v>
      </c>
      <c r="AH21" s="46">
        <f>Índice!$G$51*'Datos Generales'!AH17</f>
        <v>0</v>
      </c>
      <c r="AI21" s="46">
        <f>Índice!$G$51*'Datos Generales'!AI17</f>
        <v>0</v>
      </c>
      <c r="AJ21" s="46">
        <f>Índice!$G$51*'Datos Generales'!AJ17</f>
        <v>0</v>
      </c>
      <c r="AK21" s="46">
        <f>Índice!$G$51*'Datos Generales'!AK17</f>
        <v>0</v>
      </c>
      <c r="AL21" s="46">
        <f>Índice!$G$51*'Datos Generales'!AL17</f>
        <v>0</v>
      </c>
      <c r="AM21" s="46">
        <f>Índice!$G$51*'Datos Generales'!AM17</f>
        <v>0</v>
      </c>
      <c r="AN21" s="46">
        <f>Índice!$G$51*'Datos Generales'!AN17</f>
        <v>0</v>
      </c>
      <c r="AO21" s="46">
        <f>Índice!$G$51*'Datos Generales'!AO17</f>
        <v>0</v>
      </c>
      <c r="AP21" s="46">
        <f>Índice!$G$51*'Datos Generales'!AP17</f>
        <v>0</v>
      </c>
      <c r="AQ21" s="46">
        <f>Índice!$G$51*'Datos Generales'!AQ17</f>
        <v>217740.34407431263</v>
      </c>
    </row>
    <row r="22" spans="2:43">
      <c r="B22" s="47" t="str">
        <f>'Datos Generales'!B18</f>
        <v>5.11.61.00  Participaciones En Empresas Subsidiarias (Filiales)</v>
      </c>
      <c r="C22" s="46">
        <f>Índice!$G$51*'Datos Generales'!C18</f>
        <v>0</v>
      </c>
      <c r="D22" s="46">
        <f>Índice!$G$51*'Datos Generales'!D18</f>
        <v>0</v>
      </c>
      <c r="E22" s="46">
        <f>Índice!$G$51*'Datos Generales'!E18</f>
        <v>0</v>
      </c>
      <c r="F22" s="46">
        <f>Índice!$G$51*'Datos Generales'!F18</f>
        <v>0</v>
      </c>
      <c r="G22" s="46">
        <f>Índice!$G$51*'Datos Generales'!G18</f>
        <v>945.90556879826306</v>
      </c>
      <c r="H22" s="46">
        <f>Índice!$G$51*'Datos Generales'!H18</f>
        <v>0</v>
      </c>
      <c r="I22" s="46">
        <f>Índice!$G$51*'Datos Generales'!I18</f>
        <v>0</v>
      </c>
      <c r="J22" s="46">
        <f>Índice!$G$51*'Datos Generales'!J18</f>
        <v>0</v>
      </c>
      <c r="K22" s="46">
        <f>Índice!$G$51*'Datos Generales'!K18</f>
        <v>0</v>
      </c>
      <c r="L22" s="46">
        <f>Índice!$G$51*'Datos Generales'!L18</f>
        <v>0</v>
      </c>
      <c r="M22" s="46">
        <f>Índice!$G$51*'Datos Generales'!M18</f>
        <v>216794.43850551438</v>
      </c>
      <c r="N22" s="46">
        <f>Índice!$G$51*'Datos Generales'!N18</f>
        <v>0</v>
      </c>
      <c r="O22" s="46">
        <f>Índice!$G$51*'Datos Generales'!O18</f>
        <v>0</v>
      </c>
      <c r="P22" s="46">
        <f>Índice!$G$51*'Datos Generales'!P18</f>
        <v>0</v>
      </c>
      <c r="Q22" s="46">
        <f>Índice!$G$51*'Datos Generales'!Q18</f>
        <v>0</v>
      </c>
      <c r="R22" s="46">
        <f>Índice!$G$51*'Datos Generales'!R18</f>
        <v>0</v>
      </c>
      <c r="S22" s="46">
        <f>Índice!$G$51*'Datos Generales'!S18</f>
        <v>0</v>
      </c>
      <c r="T22" s="46">
        <f>Índice!$G$51*'Datos Generales'!T18</f>
        <v>0</v>
      </c>
      <c r="U22" s="46">
        <f>Índice!$G$51*'Datos Generales'!U18</f>
        <v>0</v>
      </c>
      <c r="V22" s="46">
        <f>Índice!$G$51*'Datos Generales'!V18</f>
        <v>0</v>
      </c>
      <c r="W22" s="46">
        <f>Índice!$G$51*'Datos Generales'!W18</f>
        <v>0</v>
      </c>
      <c r="X22" s="46">
        <f>Índice!$G$51*'Datos Generales'!X18</f>
        <v>0</v>
      </c>
      <c r="Y22" s="46">
        <f>Índice!$G$51*'Datos Generales'!Y18</f>
        <v>0</v>
      </c>
      <c r="Z22" s="46">
        <f>Índice!$G$51*'Datos Generales'!Z18</f>
        <v>0</v>
      </c>
      <c r="AA22" s="46">
        <f>Índice!$G$51*'Datos Generales'!AA18</f>
        <v>0</v>
      </c>
      <c r="AB22" s="46">
        <f>Índice!$G$51*'Datos Generales'!AB18</f>
        <v>0</v>
      </c>
      <c r="AC22" s="46">
        <f>Índice!$G$51*'Datos Generales'!AC18</f>
        <v>0</v>
      </c>
      <c r="AD22" s="46">
        <f>Índice!$G$51*'Datos Generales'!AD18</f>
        <v>0</v>
      </c>
      <c r="AE22" s="46">
        <f>Índice!$G$51*'Datos Generales'!AE18</f>
        <v>0</v>
      </c>
      <c r="AF22" s="46">
        <f>Índice!$G$51*'Datos Generales'!AF18</f>
        <v>0</v>
      </c>
      <c r="AG22" s="46">
        <f>Índice!$G$51*'Datos Generales'!AG18</f>
        <v>0</v>
      </c>
      <c r="AH22" s="46">
        <f>Índice!$G$51*'Datos Generales'!AH18</f>
        <v>0</v>
      </c>
      <c r="AI22" s="46">
        <f>Índice!$G$51*'Datos Generales'!AI18</f>
        <v>0</v>
      </c>
      <c r="AJ22" s="46">
        <f>Índice!$G$51*'Datos Generales'!AJ18</f>
        <v>0</v>
      </c>
      <c r="AK22" s="46">
        <f>Índice!$G$51*'Datos Generales'!AK18</f>
        <v>0</v>
      </c>
      <c r="AL22" s="46">
        <f>Índice!$G$51*'Datos Generales'!AL18</f>
        <v>0</v>
      </c>
      <c r="AM22" s="46">
        <f>Índice!$G$51*'Datos Generales'!AM18</f>
        <v>0</v>
      </c>
      <c r="AN22" s="46">
        <f>Índice!$G$51*'Datos Generales'!AN18</f>
        <v>0</v>
      </c>
      <c r="AO22" s="46">
        <f>Índice!$G$51*'Datos Generales'!AO18</f>
        <v>0</v>
      </c>
      <c r="AP22" s="46">
        <f>Índice!$G$51*'Datos Generales'!AP18</f>
        <v>0</v>
      </c>
      <c r="AQ22" s="46">
        <f>Índice!$G$51*'Datos Generales'!AQ18</f>
        <v>217740.34407431263</v>
      </c>
    </row>
    <row r="23" spans="2:43">
      <c r="B23" s="47" t="str">
        <f>'Datos Generales'!B19</f>
        <v>5.11.62.00  Participaciones En Empresas Asociadas (Coligadas)</v>
      </c>
      <c r="C23" s="46">
        <f>Índice!$G$51*'Datos Generales'!C19</f>
        <v>0</v>
      </c>
      <c r="D23" s="46">
        <f>Índice!$G$51*'Datos Generales'!D19</f>
        <v>0</v>
      </c>
      <c r="E23" s="46">
        <f>Índice!$G$51*'Datos Generales'!E19</f>
        <v>0</v>
      </c>
      <c r="F23" s="46">
        <f>Índice!$G$51*'Datos Generales'!F19</f>
        <v>0</v>
      </c>
      <c r="G23" s="46">
        <f>Índice!$G$51*'Datos Generales'!G19</f>
        <v>0</v>
      </c>
      <c r="H23" s="46">
        <f>Índice!$G$51*'Datos Generales'!H19</f>
        <v>0</v>
      </c>
      <c r="I23" s="46">
        <f>Índice!$G$51*'Datos Generales'!I19</f>
        <v>0</v>
      </c>
      <c r="J23" s="46">
        <f>Índice!$G$51*'Datos Generales'!J19</f>
        <v>0</v>
      </c>
      <c r="K23" s="46">
        <f>Índice!$G$51*'Datos Generales'!K19</f>
        <v>0</v>
      </c>
      <c r="L23" s="46">
        <f>Índice!$G$51*'Datos Generales'!L19</f>
        <v>0</v>
      </c>
      <c r="M23" s="46">
        <f>Índice!$G$51*'Datos Generales'!M19</f>
        <v>0</v>
      </c>
      <c r="N23" s="46">
        <f>Índice!$G$51*'Datos Generales'!N19</f>
        <v>0</v>
      </c>
      <c r="O23" s="46">
        <f>Índice!$G$51*'Datos Generales'!O19</f>
        <v>0</v>
      </c>
      <c r="P23" s="46">
        <f>Índice!$G$51*'Datos Generales'!P19</f>
        <v>0</v>
      </c>
      <c r="Q23" s="46">
        <f>Índice!$G$51*'Datos Generales'!Q19</f>
        <v>0</v>
      </c>
      <c r="R23" s="46">
        <f>Índice!$G$51*'Datos Generales'!R19</f>
        <v>0</v>
      </c>
      <c r="S23" s="46">
        <f>Índice!$G$51*'Datos Generales'!S19</f>
        <v>0</v>
      </c>
      <c r="T23" s="46">
        <f>Índice!$G$51*'Datos Generales'!T19</f>
        <v>0</v>
      </c>
      <c r="U23" s="46">
        <f>Índice!$G$51*'Datos Generales'!U19</f>
        <v>0</v>
      </c>
      <c r="V23" s="46">
        <f>Índice!$G$51*'Datos Generales'!V19</f>
        <v>0</v>
      </c>
      <c r="W23" s="46">
        <f>Índice!$G$51*'Datos Generales'!W19</f>
        <v>0</v>
      </c>
      <c r="X23" s="46">
        <f>Índice!$G$51*'Datos Generales'!X19</f>
        <v>0</v>
      </c>
      <c r="Y23" s="46">
        <f>Índice!$G$51*'Datos Generales'!Y19</f>
        <v>0</v>
      </c>
      <c r="Z23" s="46">
        <f>Índice!$G$51*'Datos Generales'!Z19</f>
        <v>0</v>
      </c>
      <c r="AA23" s="46">
        <f>Índice!$G$51*'Datos Generales'!AA19</f>
        <v>0</v>
      </c>
      <c r="AB23" s="46">
        <f>Índice!$G$51*'Datos Generales'!AB19</f>
        <v>0</v>
      </c>
      <c r="AC23" s="46">
        <f>Índice!$G$51*'Datos Generales'!AC19</f>
        <v>0</v>
      </c>
      <c r="AD23" s="46">
        <f>Índice!$G$51*'Datos Generales'!AD19</f>
        <v>0</v>
      </c>
      <c r="AE23" s="46">
        <f>Índice!$G$51*'Datos Generales'!AE19</f>
        <v>0</v>
      </c>
      <c r="AF23" s="46">
        <f>Índice!$G$51*'Datos Generales'!AF19</f>
        <v>0</v>
      </c>
      <c r="AG23" s="46">
        <f>Índice!$G$51*'Datos Generales'!AG19</f>
        <v>0</v>
      </c>
      <c r="AH23" s="46">
        <f>Índice!$G$51*'Datos Generales'!AH19</f>
        <v>0</v>
      </c>
      <c r="AI23" s="46">
        <f>Índice!$G$51*'Datos Generales'!AI19</f>
        <v>0</v>
      </c>
      <c r="AJ23" s="46">
        <f>Índice!$G$51*'Datos Generales'!AJ19</f>
        <v>0</v>
      </c>
      <c r="AK23" s="46">
        <f>Índice!$G$51*'Datos Generales'!AK19</f>
        <v>0</v>
      </c>
      <c r="AL23" s="46">
        <f>Índice!$G$51*'Datos Generales'!AL19</f>
        <v>0</v>
      </c>
      <c r="AM23" s="46">
        <f>Índice!$G$51*'Datos Generales'!AM19</f>
        <v>0</v>
      </c>
      <c r="AN23" s="46">
        <f>Índice!$G$51*'Datos Generales'!AN19</f>
        <v>0</v>
      </c>
      <c r="AO23" s="46">
        <f>Índice!$G$51*'Datos Generales'!AO19</f>
        <v>0</v>
      </c>
      <c r="AP23" s="46">
        <f>Índice!$G$51*'Datos Generales'!AP19</f>
        <v>0</v>
      </c>
      <c r="AQ23" s="46">
        <f>Índice!$G$51*'Datos Generales'!AQ19</f>
        <v>0</v>
      </c>
    </row>
    <row r="24" spans="2:43">
      <c r="B24" s="44" t="str">
        <f>'Datos Generales'!B20</f>
        <v xml:space="preserve">5.12.00.00  Total Inversiones Inmobiliarias </v>
      </c>
      <c r="C24" s="43">
        <f>Índice!$G$51*'Datos Generales'!C20</f>
        <v>89314.086773301824</v>
      </c>
      <c r="D24" s="43">
        <f>Índice!$G$51*'Datos Generales'!D20</f>
        <v>0</v>
      </c>
      <c r="E24" s="43">
        <f>Índice!$G$51*'Datos Generales'!E20</f>
        <v>126258.67323563978</v>
      </c>
      <c r="F24" s="43">
        <f>Índice!$G$51*'Datos Generales'!F20</f>
        <v>275325.9808641033</v>
      </c>
      <c r="G24" s="43">
        <f>Índice!$G$51*'Datos Generales'!G20</f>
        <v>18236.248425814651</v>
      </c>
      <c r="H24" s="43">
        <f>Índice!$G$51*'Datos Generales'!H20</f>
        <v>107721.02226324142</v>
      </c>
      <c r="I24" s="43">
        <f>Índice!$G$51*'Datos Generales'!I20</f>
        <v>37713.297965344689</v>
      </c>
      <c r="J24" s="43">
        <f>Índice!$G$51*'Datos Generales'!J20</f>
        <v>29118.699662034305</v>
      </c>
      <c r="K24" s="43">
        <f>Índice!$G$51*'Datos Generales'!K20</f>
        <v>4418.6967847886663</v>
      </c>
      <c r="L24" s="43">
        <f>Índice!$G$51*'Datos Generales'!L20</f>
        <v>20822.272537133071</v>
      </c>
      <c r="M24" s="43">
        <f>Índice!$G$51*'Datos Generales'!M20</f>
        <v>149666.48296559922</v>
      </c>
      <c r="N24" s="43">
        <f>Índice!$G$51*'Datos Generales'!N20</f>
        <v>413.0839425347649</v>
      </c>
      <c r="O24" s="43">
        <f>Índice!$G$51*'Datos Generales'!O20</f>
        <v>181.08941372800291</v>
      </c>
      <c r="P24" s="43">
        <f>Índice!$G$51*'Datos Generales'!P20</f>
        <v>30685.736165428349</v>
      </c>
      <c r="Q24" s="43">
        <f>Índice!$G$51*'Datos Generales'!Q20</f>
        <v>2295.5993634647352</v>
      </c>
      <c r="R24" s="43">
        <f>Índice!$G$51*'Datos Generales'!R20</f>
        <v>229567.99263425119</v>
      </c>
      <c r="S24" s="43">
        <f>Índice!$G$51*'Datos Generales'!S20</f>
        <v>24074.932329395935</v>
      </c>
      <c r="T24" s="43">
        <f>Índice!$G$51*'Datos Generales'!T20</f>
        <v>268739.96560584835</v>
      </c>
      <c r="U24" s="43">
        <f>Índice!$G$51*'Datos Generales'!U20</f>
        <v>383.02779197956716</v>
      </c>
      <c r="V24" s="43">
        <f>Índice!$G$51*'Datos Generales'!V20</f>
        <v>72643.502626039961</v>
      </c>
      <c r="W24" s="43">
        <f>Índice!$G$51*'Datos Generales'!W20</f>
        <v>990.03809030567425</v>
      </c>
      <c r="X24" s="43">
        <f>Índice!$G$51*'Datos Generales'!X20</f>
        <v>1473.105499744368</v>
      </c>
      <c r="Y24" s="43">
        <f>Índice!$G$51*'Datos Generales'!Y20</f>
        <v>160290.82313571085</v>
      </c>
      <c r="Z24" s="43">
        <f>Índice!$G$51*'Datos Generales'!Z20</f>
        <v>3814.2096095577676</v>
      </c>
      <c r="AA24" s="43">
        <f>Índice!$G$51*'Datos Generales'!AA20</f>
        <v>2433.795684574201</v>
      </c>
      <c r="AB24" s="43">
        <f>Índice!$G$51*'Datos Generales'!AB20</f>
        <v>271638.01593994081</v>
      </c>
      <c r="AC24" s="43">
        <f>Índice!$G$51*'Datos Generales'!AC20</f>
        <v>607.18735959594619</v>
      </c>
      <c r="AD24" s="43">
        <f>Índice!$G$51*'Datos Generales'!AD20</f>
        <v>4567.1183942313446</v>
      </c>
      <c r="AE24" s="43">
        <f>Índice!$G$51*'Datos Generales'!AE20</f>
        <v>0</v>
      </c>
      <c r="AF24" s="43">
        <f>Índice!$G$51*'Datos Generales'!AF20</f>
        <v>0</v>
      </c>
      <c r="AG24" s="43">
        <f>Índice!$G$51*'Datos Generales'!AG20</f>
        <v>0</v>
      </c>
      <c r="AH24" s="43">
        <f>Índice!$G$51*'Datos Generales'!AH20</f>
        <v>0</v>
      </c>
      <c r="AI24" s="43">
        <f>Índice!$G$51*'Datos Generales'!AI20</f>
        <v>0</v>
      </c>
      <c r="AJ24" s="43">
        <f>Índice!$G$51*'Datos Generales'!AJ20</f>
        <v>0</v>
      </c>
      <c r="AK24" s="43">
        <f>Índice!$G$51*'Datos Generales'!AK20</f>
        <v>0</v>
      </c>
      <c r="AL24" s="43">
        <f>Índice!$G$51*'Datos Generales'!AL20</f>
        <v>0</v>
      </c>
      <c r="AM24" s="43">
        <f>Índice!$G$51*'Datos Generales'!AM20</f>
        <v>0</v>
      </c>
      <c r="AN24" s="43">
        <f>Índice!$G$51*'Datos Generales'!AN20</f>
        <v>0</v>
      </c>
      <c r="AO24" s="43">
        <f>Índice!$G$51*'Datos Generales'!AO20</f>
        <v>0</v>
      </c>
      <c r="AP24" s="43">
        <f>Índice!$G$51*'Datos Generales'!AP20</f>
        <v>0</v>
      </c>
      <c r="AQ24" s="43">
        <f>Índice!$G$51*'Datos Generales'!AQ20</f>
        <v>1933394.6850633328</v>
      </c>
    </row>
    <row r="25" spans="2:43">
      <c r="B25" s="45" t="str">
        <f>'Datos Generales'!B21</f>
        <v>5.12.10.00  Propiedades De Inversión</v>
      </c>
      <c r="C25" s="46">
        <f>Índice!$G$51*'Datos Generales'!C21</f>
        <v>0</v>
      </c>
      <c r="D25" s="46">
        <f>Índice!$G$51*'Datos Generales'!D21</f>
        <v>0</v>
      </c>
      <c r="E25" s="46">
        <f>Índice!$G$51*'Datos Generales'!E21</f>
        <v>114252.5026503859</v>
      </c>
      <c r="F25" s="46">
        <f>Índice!$G$51*'Datos Generales'!F21</f>
        <v>128485.74988767676</v>
      </c>
      <c r="G25" s="46">
        <f>Índice!$G$51*'Datos Generales'!G21</f>
        <v>0</v>
      </c>
      <c r="H25" s="46">
        <f>Índice!$G$51*'Datos Generales'!H21</f>
        <v>0</v>
      </c>
      <c r="I25" s="46">
        <f>Índice!$G$51*'Datos Generales'!I21</f>
        <v>0</v>
      </c>
      <c r="J25" s="46">
        <f>Índice!$G$51*'Datos Generales'!J21</f>
        <v>0</v>
      </c>
      <c r="K25" s="46">
        <f>Índice!$G$51*'Datos Generales'!K21</f>
        <v>0</v>
      </c>
      <c r="L25" s="46">
        <f>Índice!$G$51*'Datos Generales'!L21</f>
        <v>0</v>
      </c>
      <c r="M25" s="46">
        <f>Índice!$G$51*'Datos Generales'!M21</f>
        <v>106142.25545072054</v>
      </c>
      <c r="N25" s="46">
        <f>Índice!$G$51*'Datos Generales'!N21</f>
        <v>0</v>
      </c>
      <c r="O25" s="46">
        <f>Índice!$G$51*'Datos Generales'!O21</f>
        <v>0</v>
      </c>
      <c r="P25" s="46">
        <f>Índice!$G$51*'Datos Generales'!P21</f>
        <v>0</v>
      </c>
      <c r="Q25" s="46">
        <f>Índice!$G$51*'Datos Generales'!Q21</f>
        <v>0</v>
      </c>
      <c r="R25" s="46">
        <f>Índice!$G$51*'Datos Generales'!R21</f>
        <v>32540.01031381897</v>
      </c>
      <c r="S25" s="46">
        <f>Índice!$G$51*'Datos Generales'!S21</f>
        <v>24074.932329395935</v>
      </c>
      <c r="T25" s="46">
        <f>Índice!$G$51*'Datos Generales'!T21</f>
        <v>18130.188725180993</v>
      </c>
      <c r="U25" s="46">
        <f>Índice!$G$51*'Datos Generales'!U21</f>
        <v>0</v>
      </c>
      <c r="V25" s="46">
        <f>Índice!$G$51*'Datos Generales'!V21</f>
        <v>0</v>
      </c>
      <c r="W25" s="46">
        <f>Índice!$G$51*'Datos Generales'!W21</f>
        <v>0</v>
      </c>
      <c r="X25" s="46">
        <f>Índice!$G$51*'Datos Generales'!X21</f>
        <v>0</v>
      </c>
      <c r="Y25" s="46">
        <f>Índice!$G$51*'Datos Generales'!Y21</f>
        <v>0</v>
      </c>
      <c r="Z25" s="46">
        <f>Índice!$G$51*'Datos Generales'!Z21</f>
        <v>0</v>
      </c>
      <c r="AA25" s="46">
        <f>Índice!$G$51*'Datos Generales'!AA21</f>
        <v>0</v>
      </c>
      <c r="AB25" s="46">
        <f>Índice!$G$51*'Datos Generales'!AB21</f>
        <v>0</v>
      </c>
      <c r="AC25" s="46">
        <f>Índice!$G$51*'Datos Generales'!AC21</f>
        <v>0</v>
      </c>
      <c r="AD25" s="46">
        <f>Índice!$G$51*'Datos Generales'!AD21</f>
        <v>0</v>
      </c>
      <c r="AE25" s="46">
        <f>Índice!$G$51*'Datos Generales'!AE21</f>
        <v>0</v>
      </c>
      <c r="AF25" s="46">
        <f>Índice!$G$51*'Datos Generales'!AF21</f>
        <v>0</v>
      </c>
      <c r="AG25" s="46">
        <f>Índice!$G$51*'Datos Generales'!AG21</f>
        <v>0</v>
      </c>
      <c r="AH25" s="46">
        <f>Índice!$G$51*'Datos Generales'!AH21</f>
        <v>0</v>
      </c>
      <c r="AI25" s="46">
        <f>Índice!$G$51*'Datos Generales'!AI21</f>
        <v>0</v>
      </c>
      <c r="AJ25" s="46">
        <f>Índice!$G$51*'Datos Generales'!AJ21</f>
        <v>0</v>
      </c>
      <c r="AK25" s="46">
        <f>Índice!$G$51*'Datos Generales'!AK21</f>
        <v>0</v>
      </c>
      <c r="AL25" s="46">
        <f>Índice!$G$51*'Datos Generales'!AL21</f>
        <v>0</v>
      </c>
      <c r="AM25" s="46">
        <f>Índice!$G$51*'Datos Generales'!AM21</f>
        <v>0</v>
      </c>
      <c r="AN25" s="46">
        <f>Índice!$G$51*'Datos Generales'!AN21</f>
        <v>0</v>
      </c>
      <c r="AO25" s="46">
        <f>Índice!$G$51*'Datos Generales'!AO21</f>
        <v>0</v>
      </c>
      <c r="AP25" s="46">
        <f>Índice!$G$51*'Datos Generales'!AP21</f>
        <v>0</v>
      </c>
      <c r="AQ25" s="46">
        <f>Índice!$G$51*'Datos Generales'!AQ21</f>
        <v>423625.63935717911</v>
      </c>
    </row>
    <row r="26" spans="2:43">
      <c r="B26" s="45" t="str">
        <f>'Datos Generales'!B22</f>
        <v>5.12.20.00  Cuentas Por Cobrar Leasing</v>
      </c>
      <c r="C26" s="46">
        <f>Índice!$G$51*'Datos Generales'!C22</f>
        <v>0</v>
      </c>
      <c r="D26" s="46">
        <f>Índice!$G$51*'Datos Generales'!D22</f>
        <v>0</v>
      </c>
      <c r="E26" s="46">
        <f>Índice!$G$51*'Datos Generales'!E22</f>
        <v>0</v>
      </c>
      <c r="F26" s="46">
        <f>Índice!$G$51*'Datos Generales'!F22</f>
        <v>0</v>
      </c>
      <c r="G26" s="46">
        <f>Índice!$G$51*'Datos Generales'!G22</f>
        <v>0</v>
      </c>
      <c r="H26" s="46">
        <f>Índice!$G$51*'Datos Generales'!H22</f>
        <v>0</v>
      </c>
      <c r="I26" s="46">
        <f>Índice!$G$51*'Datos Generales'!I22</f>
        <v>1279.4004705403247</v>
      </c>
      <c r="J26" s="46">
        <f>Índice!$G$51*'Datos Generales'!J22</f>
        <v>0</v>
      </c>
      <c r="K26" s="46">
        <f>Índice!$G$51*'Datos Generales'!K22</f>
        <v>0</v>
      </c>
      <c r="L26" s="46">
        <f>Índice!$G$51*'Datos Generales'!L22</f>
        <v>0</v>
      </c>
      <c r="M26" s="46">
        <f>Índice!$G$51*'Datos Generales'!M22</f>
        <v>0</v>
      </c>
      <c r="N26" s="46">
        <f>Índice!$G$51*'Datos Generales'!N22</f>
        <v>0</v>
      </c>
      <c r="O26" s="46">
        <f>Índice!$G$51*'Datos Generales'!O22</f>
        <v>0</v>
      </c>
      <c r="P26" s="46">
        <f>Índice!$G$51*'Datos Generales'!P22</f>
        <v>0</v>
      </c>
      <c r="Q26" s="46">
        <f>Índice!$G$51*'Datos Generales'!Q22</f>
        <v>0</v>
      </c>
      <c r="R26" s="46">
        <f>Índice!$G$51*'Datos Generales'!R22</f>
        <v>0</v>
      </c>
      <c r="S26" s="46">
        <f>Índice!$G$51*'Datos Generales'!S22</f>
        <v>0</v>
      </c>
      <c r="T26" s="46">
        <f>Índice!$G$51*'Datos Generales'!T22</f>
        <v>0</v>
      </c>
      <c r="U26" s="46">
        <f>Índice!$G$51*'Datos Generales'!U22</f>
        <v>0</v>
      </c>
      <c r="V26" s="46">
        <f>Índice!$G$51*'Datos Generales'!V22</f>
        <v>0</v>
      </c>
      <c r="W26" s="46">
        <f>Índice!$G$51*'Datos Generales'!W22</f>
        <v>0</v>
      </c>
      <c r="X26" s="46">
        <f>Índice!$G$51*'Datos Generales'!X22</f>
        <v>0</v>
      </c>
      <c r="Y26" s="46">
        <f>Índice!$G$51*'Datos Generales'!Y22</f>
        <v>0</v>
      </c>
      <c r="Z26" s="46">
        <f>Índice!$G$51*'Datos Generales'!Z22</f>
        <v>0</v>
      </c>
      <c r="AA26" s="46">
        <f>Índice!$G$51*'Datos Generales'!AA22</f>
        <v>0</v>
      </c>
      <c r="AB26" s="46">
        <f>Índice!$G$51*'Datos Generales'!AB22</f>
        <v>0</v>
      </c>
      <c r="AC26" s="46">
        <f>Índice!$G$51*'Datos Generales'!AC22</f>
        <v>0</v>
      </c>
      <c r="AD26" s="46">
        <f>Índice!$G$51*'Datos Generales'!AD22</f>
        <v>0</v>
      </c>
      <c r="AE26" s="46">
        <f>Índice!$G$51*'Datos Generales'!AE22</f>
        <v>0</v>
      </c>
      <c r="AF26" s="46">
        <f>Índice!$G$51*'Datos Generales'!AF22</f>
        <v>0</v>
      </c>
      <c r="AG26" s="46">
        <f>Índice!$G$51*'Datos Generales'!AG22</f>
        <v>0</v>
      </c>
      <c r="AH26" s="46">
        <f>Índice!$G$51*'Datos Generales'!AH22</f>
        <v>0</v>
      </c>
      <c r="AI26" s="46">
        <f>Índice!$G$51*'Datos Generales'!AI22</f>
        <v>0</v>
      </c>
      <c r="AJ26" s="46">
        <f>Índice!$G$51*'Datos Generales'!AJ22</f>
        <v>0</v>
      </c>
      <c r="AK26" s="46">
        <f>Índice!$G$51*'Datos Generales'!AK22</f>
        <v>0</v>
      </c>
      <c r="AL26" s="46">
        <f>Índice!$G$51*'Datos Generales'!AL22</f>
        <v>0</v>
      </c>
      <c r="AM26" s="46">
        <f>Índice!$G$51*'Datos Generales'!AM22</f>
        <v>0</v>
      </c>
      <c r="AN26" s="46">
        <f>Índice!$G$51*'Datos Generales'!AN22</f>
        <v>0</v>
      </c>
      <c r="AO26" s="46">
        <f>Índice!$G$51*'Datos Generales'!AO22</f>
        <v>0</v>
      </c>
      <c r="AP26" s="46">
        <f>Índice!$G$51*'Datos Generales'!AP22</f>
        <v>0</v>
      </c>
      <c r="AQ26" s="46">
        <f>Índice!$G$51*'Datos Generales'!AQ22</f>
        <v>1279.4004705403247</v>
      </c>
    </row>
    <row r="27" spans="2:43">
      <c r="B27" s="45" t="str">
        <f>'Datos Generales'!B23</f>
        <v>5.12.30.00  Propiedades, Muebles Y Equipos De Uso Propio</v>
      </c>
      <c r="C27" s="46">
        <f>Índice!$G$51*'Datos Generales'!C23</f>
        <v>89314.086773301824</v>
      </c>
      <c r="D27" s="46">
        <f>Índice!$G$51*'Datos Generales'!D23</f>
        <v>0</v>
      </c>
      <c r="E27" s="46">
        <f>Índice!$G$51*'Datos Generales'!E23</f>
        <v>12006.170585253896</v>
      </c>
      <c r="F27" s="46">
        <f>Índice!$G$51*'Datos Generales'!F23</f>
        <v>146840.23097642651</v>
      </c>
      <c r="G27" s="46">
        <f>Índice!$G$51*'Datos Generales'!G23</f>
        <v>18236.248425814651</v>
      </c>
      <c r="H27" s="46">
        <f>Índice!$G$51*'Datos Generales'!H23</f>
        <v>107721.02226324142</v>
      </c>
      <c r="I27" s="46">
        <f>Índice!$G$51*'Datos Generales'!I23</f>
        <v>36433.897494804361</v>
      </c>
      <c r="J27" s="46">
        <f>Índice!$G$51*'Datos Generales'!J23</f>
        <v>29118.699662034305</v>
      </c>
      <c r="K27" s="46">
        <f>Índice!$G$51*'Datos Generales'!K23</f>
        <v>4418.6967847886663</v>
      </c>
      <c r="L27" s="46">
        <f>Índice!$G$51*'Datos Generales'!L23</f>
        <v>20822.272537133071</v>
      </c>
      <c r="M27" s="46">
        <f>Índice!$G$51*'Datos Generales'!M23</f>
        <v>43524.227514878687</v>
      </c>
      <c r="N27" s="46">
        <f>Índice!$G$51*'Datos Generales'!N23</f>
        <v>413.0839425347649</v>
      </c>
      <c r="O27" s="46">
        <f>Índice!$G$51*'Datos Generales'!O23</f>
        <v>181.08941372800291</v>
      </c>
      <c r="P27" s="46">
        <f>Índice!$G$51*'Datos Generales'!P23</f>
        <v>30685.736165428349</v>
      </c>
      <c r="Q27" s="46">
        <f>Índice!$G$51*'Datos Generales'!Q23</f>
        <v>2295.5993634647352</v>
      </c>
      <c r="R27" s="46">
        <f>Índice!$G$51*'Datos Generales'!R23</f>
        <v>197027.98232043223</v>
      </c>
      <c r="S27" s="46">
        <f>Índice!$G$51*'Datos Generales'!S23</f>
        <v>0</v>
      </c>
      <c r="T27" s="46">
        <f>Índice!$G$51*'Datos Generales'!T23</f>
        <v>250609.77688066737</v>
      </c>
      <c r="U27" s="46">
        <f>Índice!$G$51*'Datos Generales'!U23</f>
        <v>383.02779197956716</v>
      </c>
      <c r="V27" s="46">
        <f>Índice!$G$51*'Datos Generales'!V23</f>
        <v>72643.502626039961</v>
      </c>
      <c r="W27" s="46">
        <f>Índice!$G$51*'Datos Generales'!W23</f>
        <v>990.03809030567425</v>
      </c>
      <c r="X27" s="46">
        <f>Índice!$G$51*'Datos Generales'!X23</f>
        <v>1473.105499744368</v>
      </c>
      <c r="Y27" s="46">
        <f>Índice!$G$51*'Datos Generales'!Y23</f>
        <v>160290.82313571085</v>
      </c>
      <c r="Z27" s="46">
        <f>Índice!$G$51*'Datos Generales'!Z23</f>
        <v>3814.2096095577676</v>
      </c>
      <c r="AA27" s="46">
        <f>Índice!$G$51*'Datos Generales'!AA23</f>
        <v>2433.795684574201</v>
      </c>
      <c r="AB27" s="46">
        <f>Índice!$G$51*'Datos Generales'!AB23</f>
        <v>271638.01593994081</v>
      </c>
      <c r="AC27" s="46">
        <f>Índice!$G$51*'Datos Generales'!AC23</f>
        <v>607.18735959594619</v>
      </c>
      <c r="AD27" s="46">
        <f>Índice!$G$51*'Datos Generales'!AD23</f>
        <v>4567.1183942313446</v>
      </c>
      <c r="AE27" s="46">
        <f>Índice!$G$51*'Datos Generales'!AE23</f>
        <v>0</v>
      </c>
      <c r="AF27" s="46">
        <f>Índice!$G$51*'Datos Generales'!AF23</f>
        <v>0</v>
      </c>
      <c r="AG27" s="46">
        <f>Índice!$G$51*'Datos Generales'!AG23</f>
        <v>0</v>
      </c>
      <c r="AH27" s="46">
        <f>Índice!$G$51*'Datos Generales'!AH23</f>
        <v>0</v>
      </c>
      <c r="AI27" s="46">
        <f>Índice!$G$51*'Datos Generales'!AI23</f>
        <v>0</v>
      </c>
      <c r="AJ27" s="46">
        <f>Índice!$G$51*'Datos Generales'!AJ23</f>
        <v>0</v>
      </c>
      <c r="AK27" s="46">
        <f>Índice!$G$51*'Datos Generales'!AK23</f>
        <v>0</v>
      </c>
      <c r="AL27" s="46">
        <f>Índice!$G$51*'Datos Generales'!AL23</f>
        <v>0</v>
      </c>
      <c r="AM27" s="46">
        <f>Índice!$G$51*'Datos Generales'!AM23</f>
        <v>0</v>
      </c>
      <c r="AN27" s="46">
        <f>Índice!$G$51*'Datos Generales'!AN23</f>
        <v>0</v>
      </c>
      <c r="AO27" s="46">
        <f>Índice!$G$51*'Datos Generales'!AO23</f>
        <v>0</v>
      </c>
      <c r="AP27" s="46">
        <f>Índice!$G$51*'Datos Generales'!AP23</f>
        <v>0</v>
      </c>
      <c r="AQ27" s="46">
        <f>Índice!$G$51*'Datos Generales'!AQ23</f>
        <v>1508489.6452356135</v>
      </c>
    </row>
    <row r="28" spans="2:43">
      <c r="B28" s="47" t="str">
        <f>'Datos Generales'!B24</f>
        <v>5.12.31.00  Propiedades De Uso Propio</v>
      </c>
      <c r="C28" s="46">
        <f>Índice!$G$51*'Datos Generales'!C24</f>
        <v>57945.381024786366</v>
      </c>
      <c r="D28" s="46">
        <f>Índice!$G$51*'Datos Generales'!D24</f>
        <v>0</v>
      </c>
      <c r="E28" s="46">
        <f>Índice!$G$51*'Datos Generales'!E24</f>
        <v>0</v>
      </c>
      <c r="F28" s="46">
        <f>Índice!$G$51*'Datos Generales'!F24</f>
        <v>134613.35351831809</v>
      </c>
      <c r="G28" s="46">
        <f>Índice!$G$51*'Datos Generales'!G24</f>
        <v>16898.373470909941</v>
      </c>
      <c r="H28" s="46">
        <f>Índice!$G$51*'Datos Generales'!H24</f>
        <v>81839.445267041607</v>
      </c>
      <c r="I28" s="46">
        <f>Índice!$G$51*'Datos Generales'!I24</f>
        <v>19635.253784131328</v>
      </c>
      <c r="J28" s="46">
        <f>Índice!$G$51*'Datos Generales'!J24</f>
        <v>0</v>
      </c>
      <c r="K28" s="46">
        <f>Índice!$G$51*'Datos Generales'!K24</f>
        <v>0</v>
      </c>
      <c r="L28" s="46">
        <f>Índice!$G$51*'Datos Generales'!L24</f>
        <v>16954.103505591818</v>
      </c>
      <c r="M28" s="46">
        <f>Índice!$G$51*'Datos Generales'!M24</f>
        <v>34861.726214584982</v>
      </c>
      <c r="N28" s="46">
        <f>Índice!$G$51*'Datos Generales'!N24</f>
        <v>0</v>
      </c>
      <c r="O28" s="46">
        <f>Índice!$G$51*'Datos Generales'!O24</f>
        <v>0</v>
      </c>
      <c r="P28" s="46">
        <f>Índice!$G$51*'Datos Generales'!P24</f>
        <v>24083.873923522813</v>
      </c>
      <c r="Q28" s="46">
        <f>Índice!$G$51*'Datos Generales'!Q24</f>
        <v>2278.6900121950953</v>
      </c>
      <c r="R28" s="46">
        <f>Índice!$G$51*'Datos Generales'!R24</f>
        <v>177705.86139201146</v>
      </c>
      <c r="S28" s="46">
        <f>Índice!$G$51*'Datos Generales'!S24</f>
        <v>0</v>
      </c>
      <c r="T28" s="46">
        <f>Índice!$G$51*'Datos Generales'!T24</f>
        <v>220111.50433468123</v>
      </c>
      <c r="U28" s="46">
        <f>Índice!$G$51*'Datos Generales'!U24</f>
        <v>0</v>
      </c>
      <c r="V28" s="46">
        <f>Índice!$G$51*'Datos Generales'!V24</f>
        <v>59674.694181988001</v>
      </c>
      <c r="W28" s="46">
        <f>Índice!$G$51*'Datos Generales'!W24</f>
        <v>0</v>
      </c>
      <c r="X28" s="46">
        <f>Índice!$G$51*'Datos Generales'!X24</f>
        <v>0</v>
      </c>
      <c r="Y28" s="46">
        <f>Índice!$G$51*'Datos Generales'!Y24</f>
        <v>124711.60039042011</v>
      </c>
      <c r="Z28" s="46">
        <f>Índice!$G$51*'Datos Generales'!Z24</f>
        <v>0</v>
      </c>
      <c r="AA28" s="46">
        <f>Índice!$G$51*'Datos Generales'!AA24</f>
        <v>0</v>
      </c>
      <c r="AB28" s="46">
        <f>Índice!$G$51*'Datos Generales'!AB24</f>
        <v>187301.69691094483</v>
      </c>
      <c r="AC28" s="46">
        <f>Índice!$G$51*'Datos Generales'!AC24</f>
        <v>0</v>
      </c>
      <c r="AD28" s="46">
        <f>Índice!$G$51*'Datos Generales'!AD24</f>
        <v>0</v>
      </c>
      <c r="AE28" s="46">
        <f>Índice!$G$51*'Datos Generales'!AE24</f>
        <v>0</v>
      </c>
      <c r="AF28" s="46">
        <f>Índice!$G$51*'Datos Generales'!AF24</f>
        <v>0</v>
      </c>
      <c r="AG28" s="46">
        <f>Índice!$G$51*'Datos Generales'!AG24</f>
        <v>0</v>
      </c>
      <c r="AH28" s="46">
        <f>Índice!$G$51*'Datos Generales'!AH24</f>
        <v>0</v>
      </c>
      <c r="AI28" s="46">
        <f>Índice!$G$51*'Datos Generales'!AI24</f>
        <v>0</v>
      </c>
      <c r="AJ28" s="46">
        <f>Índice!$G$51*'Datos Generales'!AJ24</f>
        <v>0</v>
      </c>
      <c r="AK28" s="46">
        <f>Índice!$G$51*'Datos Generales'!AK24</f>
        <v>0</v>
      </c>
      <c r="AL28" s="46">
        <f>Índice!$G$51*'Datos Generales'!AL24</f>
        <v>0</v>
      </c>
      <c r="AM28" s="46">
        <f>Índice!$G$51*'Datos Generales'!AM24</f>
        <v>0</v>
      </c>
      <c r="AN28" s="46">
        <f>Índice!$G$51*'Datos Generales'!AN24</f>
        <v>0</v>
      </c>
      <c r="AO28" s="46">
        <f>Índice!$G$51*'Datos Generales'!AO24</f>
        <v>0</v>
      </c>
      <c r="AP28" s="46">
        <f>Índice!$G$51*'Datos Generales'!AP24</f>
        <v>0</v>
      </c>
      <c r="AQ28" s="46">
        <f>Índice!$G$51*'Datos Generales'!AQ24</f>
        <v>1158615.5579311277</v>
      </c>
    </row>
    <row r="29" spans="2:43">
      <c r="B29" s="47" t="str">
        <f>'Datos Generales'!B25</f>
        <v>5.12.32.00  Muebles Y Equipos De Uso Propio</v>
      </c>
      <c r="C29" s="46">
        <f>Índice!$G$51*'Datos Generales'!C25</f>
        <v>31368.705748515455</v>
      </c>
      <c r="D29" s="46">
        <f>Índice!$G$51*'Datos Generales'!D25</f>
        <v>0</v>
      </c>
      <c r="E29" s="46">
        <f>Índice!$G$51*'Datos Generales'!E25</f>
        <v>12006.170585253896</v>
      </c>
      <c r="F29" s="46">
        <f>Índice!$G$51*'Datos Generales'!F25</f>
        <v>12226.877458108411</v>
      </c>
      <c r="G29" s="46">
        <f>Índice!$G$51*'Datos Generales'!G25</f>
        <v>1337.8749549047079</v>
      </c>
      <c r="H29" s="46">
        <f>Índice!$G$51*'Datos Generales'!H25</f>
        <v>25881.576996199823</v>
      </c>
      <c r="I29" s="46">
        <f>Índice!$G$51*'Datos Generales'!I25</f>
        <v>16798.643710673034</v>
      </c>
      <c r="J29" s="46">
        <f>Índice!$G$51*'Datos Generales'!J25</f>
        <v>29118.699662034305</v>
      </c>
      <c r="K29" s="46">
        <f>Índice!$G$51*'Datos Generales'!K25</f>
        <v>4418.6967847886663</v>
      </c>
      <c r="L29" s="46">
        <f>Índice!$G$51*'Datos Generales'!L25</f>
        <v>3868.1690315412525</v>
      </c>
      <c r="M29" s="46">
        <f>Índice!$G$51*'Datos Generales'!M25</f>
        <v>8662.5013002937012</v>
      </c>
      <c r="N29" s="46">
        <f>Índice!$G$51*'Datos Generales'!N25</f>
        <v>413.0839425347649</v>
      </c>
      <c r="O29" s="46">
        <f>Índice!$G$51*'Datos Generales'!O25</f>
        <v>181.08941372800291</v>
      </c>
      <c r="P29" s="46">
        <f>Índice!$G$51*'Datos Generales'!P25</f>
        <v>6601.8622419055337</v>
      </c>
      <c r="Q29" s="46">
        <f>Índice!$G$51*'Datos Generales'!Q25</f>
        <v>16.90935126963997</v>
      </c>
      <c r="R29" s="46">
        <f>Índice!$G$51*'Datos Generales'!R25</f>
        <v>19322.120928420769</v>
      </c>
      <c r="S29" s="46">
        <f>Índice!$G$51*'Datos Generales'!S25</f>
        <v>0</v>
      </c>
      <c r="T29" s="46">
        <f>Índice!$G$51*'Datos Generales'!T25</f>
        <v>30498.272545986136</v>
      </c>
      <c r="U29" s="46">
        <f>Índice!$G$51*'Datos Generales'!U25</f>
        <v>383.02779197956716</v>
      </c>
      <c r="V29" s="46">
        <f>Índice!$G$51*'Datos Generales'!V25</f>
        <v>12968.80844405196</v>
      </c>
      <c r="W29" s="46">
        <f>Índice!$G$51*'Datos Generales'!W25</f>
        <v>990.03809030567425</v>
      </c>
      <c r="X29" s="46">
        <f>Índice!$G$51*'Datos Generales'!X25</f>
        <v>1473.105499744368</v>
      </c>
      <c r="Y29" s="46">
        <f>Índice!$G$51*'Datos Generales'!Y25</f>
        <v>35579.222745290725</v>
      </c>
      <c r="Z29" s="46">
        <f>Índice!$G$51*'Datos Generales'!Z25</f>
        <v>3814.2096095577676</v>
      </c>
      <c r="AA29" s="46">
        <f>Índice!$G$51*'Datos Generales'!AA25</f>
        <v>2433.795684574201</v>
      </c>
      <c r="AB29" s="46">
        <f>Índice!$G$51*'Datos Generales'!AB25</f>
        <v>84336.319028996004</v>
      </c>
      <c r="AC29" s="46">
        <f>Índice!$G$51*'Datos Generales'!AC25</f>
        <v>607.18735959594619</v>
      </c>
      <c r="AD29" s="46">
        <f>Índice!$G$51*'Datos Generales'!AD25</f>
        <v>4567.1183942313446</v>
      </c>
      <c r="AE29" s="46">
        <f>Índice!$G$51*'Datos Generales'!AE25</f>
        <v>0</v>
      </c>
      <c r="AF29" s="46">
        <f>Índice!$G$51*'Datos Generales'!AF25</f>
        <v>0</v>
      </c>
      <c r="AG29" s="46">
        <f>Índice!$G$51*'Datos Generales'!AG25</f>
        <v>0</v>
      </c>
      <c r="AH29" s="46">
        <f>Índice!$G$51*'Datos Generales'!AH25</f>
        <v>0</v>
      </c>
      <c r="AI29" s="46">
        <f>Índice!$G$51*'Datos Generales'!AI25</f>
        <v>0</v>
      </c>
      <c r="AJ29" s="46">
        <f>Índice!$G$51*'Datos Generales'!AJ25</f>
        <v>0</v>
      </c>
      <c r="AK29" s="46">
        <f>Índice!$G$51*'Datos Generales'!AK25</f>
        <v>0</v>
      </c>
      <c r="AL29" s="46">
        <f>Índice!$G$51*'Datos Generales'!AL25</f>
        <v>0</v>
      </c>
      <c r="AM29" s="46">
        <f>Índice!$G$51*'Datos Generales'!AM25</f>
        <v>0</v>
      </c>
      <c r="AN29" s="46">
        <f>Índice!$G$51*'Datos Generales'!AN25</f>
        <v>0</v>
      </c>
      <c r="AO29" s="46">
        <f>Índice!$G$51*'Datos Generales'!AO25</f>
        <v>0</v>
      </c>
      <c r="AP29" s="46">
        <f>Índice!$G$51*'Datos Generales'!AP25</f>
        <v>0</v>
      </c>
      <c r="AQ29" s="46">
        <f>Índice!$G$51*'Datos Generales'!AQ25</f>
        <v>349874.08730448567</v>
      </c>
    </row>
    <row r="30" spans="2:43">
      <c r="B30" s="44" t="str">
        <f>'Datos Generales'!B26</f>
        <v xml:space="preserve">5.13.00.00  Activos No Corrientes Mantenidos Para La Venta </v>
      </c>
      <c r="C30" s="43">
        <f>Índice!$G$51*'Datos Generales'!C26</f>
        <v>0</v>
      </c>
      <c r="D30" s="43">
        <f>Índice!$G$51*'Datos Generales'!D26</f>
        <v>0</v>
      </c>
      <c r="E30" s="43">
        <f>Índice!$G$51*'Datos Generales'!E26</f>
        <v>0</v>
      </c>
      <c r="F30" s="43">
        <f>Índice!$G$51*'Datos Generales'!F26</f>
        <v>0</v>
      </c>
      <c r="G30" s="43">
        <f>Índice!$G$51*'Datos Generales'!G26</f>
        <v>0</v>
      </c>
      <c r="H30" s="43">
        <f>Índice!$G$51*'Datos Generales'!H26</f>
        <v>0</v>
      </c>
      <c r="I30" s="43">
        <f>Índice!$G$51*'Datos Generales'!I26</f>
        <v>0</v>
      </c>
      <c r="J30" s="43">
        <f>Índice!$G$51*'Datos Generales'!J26</f>
        <v>0</v>
      </c>
      <c r="K30" s="43">
        <f>Índice!$G$51*'Datos Generales'!K26</f>
        <v>0</v>
      </c>
      <c r="L30" s="43">
        <f>Índice!$G$51*'Datos Generales'!L26</f>
        <v>0</v>
      </c>
      <c r="M30" s="43">
        <f>Índice!$G$51*'Datos Generales'!M26</f>
        <v>0</v>
      </c>
      <c r="N30" s="43">
        <f>Índice!$G$51*'Datos Generales'!N26</f>
        <v>0</v>
      </c>
      <c r="O30" s="43">
        <f>Índice!$G$51*'Datos Generales'!O26</f>
        <v>0</v>
      </c>
      <c r="P30" s="43">
        <f>Índice!$G$51*'Datos Generales'!P26</f>
        <v>0</v>
      </c>
      <c r="Q30" s="43">
        <f>Índice!$G$51*'Datos Generales'!Q26</f>
        <v>0</v>
      </c>
      <c r="R30" s="43">
        <f>Índice!$G$51*'Datos Generales'!R26</f>
        <v>0</v>
      </c>
      <c r="S30" s="43">
        <f>Índice!$G$51*'Datos Generales'!S26</f>
        <v>0</v>
      </c>
      <c r="T30" s="43">
        <f>Índice!$G$51*'Datos Generales'!T26</f>
        <v>0</v>
      </c>
      <c r="U30" s="43">
        <f>Índice!$G$51*'Datos Generales'!U26</f>
        <v>0</v>
      </c>
      <c r="V30" s="43">
        <f>Índice!$G$51*'Datos Generales'!V26</f>
        <v>0</v>
      </c>
      <c r="W30" s="43">
        <f>Índice!$G$51*'Datos Generales'!W26</f>
        <v>0</v>
      </c>
      <c r="X30" s="43">
        <f>Índice!$G$51*'Datos Generales'!X26</f>
        <v>0</v>
      </c>
      <c r="Y30" s="43">
        <f>Índice!$G$51*'Datos Generales'!Y26</f>
        <v>0</v>
      </c>
      <c r="Z30" s="43">
        <f>Índice!$G$51*'Datos Generales'!Z26</f>
        <v>0</v>
      </c>
      <c r="AA30" s="43">
        <f>Índice!$G$51*'Datos Generales'!AA26</f>
        <v>0</v>
      </c>
      <c r="AB30" s="43">
        <f>Índice!$G$51*'Datos Generales'!AB26</f>
        <v>0</v>
      </c>
      <c r="AC30" s="43">
        <f>Índice!$G$51*'Datos Generales'!AC26</f>
        <v>0</v>
      </c>
      <c r="AD30" s="43">
        <f>Índice!$G$51*'Datos Generales'!AD26</f>
        <v>0</v>
      </c>
      <c r="AE30" s="43">
        <f>Índice!$G$51*'Datos Generales'!AE26</f>
        <v>0</v>
      </c>
      <c r="AF30" s="43">
        <f>Índice!$G$51*'Datos Generales'!AF26</f>
        <v>0</v>
      </c>
      <c r="AG30" s="43">
        <f>Índice!$G$51*'Datos Generales'!AG26</f>
        <v>0</v>
      </c>
      <c r="AH30" s="43">
        <f>Índice!$G$51*'Datos Generales'!AH26</f>
        <v>0</v>
      </c>
      <c r="AI30" s="43">
        <f>Índice!$G$51*'Datos Generales'!AI26</f>
        <v>0</v>
      </c>
      <c r="AJ30" s="43">
        <f>Índice!$G$51*'Datos Generales'!AJ26</f>
        <v>0</v>
      </c>
      <c r="AK30" s="43">
        <f>Índice!$G$51*'Datos Generales'!AK26</f>
        <v>0</v>
      </c>
      <c r="AL30" s="43">
        <f>Índice!$G$51*'Datos Generales'!AL26</f>
        <v>0</v>
      </c>
      <c r="AM30" s="43">
        <f>Índice!$G$51*'Datos Generales'!AM26</f>
        <v>0</v>
      </c>
      <c r="AN30" s="43">
        <f>Índice!$G$51*'Datos Generales'!AN26</f>
        <v>0</v>
      </c>
      <c r="AO30" s="43">
        <f>Índice!$G$51*'Datos Generales'!AO26</f>
        <v>0</v>
      </c>
      <c r="AP30" s="43">
        <f>Índice!$G$51*'Datos Generales'!AP26</f>
        <v>0</v>
      </c>
      <c r="AQ30" s="43">
        <f>Índice!$G$51*'Datos Generales'!AQ26</f>
        <v>0</v>
      </c>
    </row>
    <row r="31" spans="2:43">
      <c r="B31" s="44" t="str">
        <f>'Datos Generales'!B27</f>
        <v xml:space="preserve">5.14.00.00  Total Cuentas De Seguros </v>
      </c>
      <c r="C31" s="43">
        <f>Índice!$G$51*'Datos Generales'!C27</f>
        <v>3409482.0736530619</v>
      </c>
      <c r="D31" s="43">
        <f>Índice!$G$51*'Datos Generales'!D27</f>
        <v>46432.326076034537</v>
      </c>
      <c r="E31" s="43">
        <f>Índice!$G$51*'Datos Generales'!E27</f>
        <v>5816011.9162234608</v>
      </c>
      <c r="F31" s="43">
        <f>Índice!$G$51*'Datos Generales'!F27</f>
        <v>478255.9022267668</v>
      </c>
      <c r="G31" s="43">
        <f>Índice!$G$51*'Datos Generales'!G27</f>
        <v>166112.19930016535</v>
      </c>
      <c r="H31" s="43">
        <f>Índice!$G$51*'Datos Generales'!H27</f>
        <v>6030688.5248804288</v>
      </c>
      <c r="I31" s="43">
        <f>Índice!$G$51*'Datos Generales'!I27</f>
        <v>8542020.844537992</v>
      </c>
      <c r="J31" s="43">
        <f>Índice!$G$51*'Datos Generales'!J27</f>
        <v>1296418.6259602809</v>
      </c>
      <c r="K31" s="43">
        <f>Índice!$G$51*'Datos Generales'!K27</f>
        <v>345277.26688223879</v>
      </c>
      <c r="L31" s="43">
        <f>Índice!$G$51*'Datos Generales'!L27</f>
        <v>1558968.6623685046</v>
      </c>
      <c r="M31" s="43">
        <f>Índice!$G$51*'Datos Generales'!M27</f>
        <v>704190.42054264853</v>
      </c>
      <c r="N31" s="43">
        <f>Índice!$G$51*'Datos Generales'!N27</f>
        <v>67036.105006186088</v>
      </c>
      <c r="O31" s="43">
        <f>Índice!$G$51*'Datos Generales'!O27</f>
        <v>1099.3734244313569</v>
      </c>
      <c r="P31" s="43">
        <f>Índice!$G$51*'Datos Generales'!P27</f>
        <v>878908.06314890191</v>
      </c>
      <c r="Q31" s="43">
        <f>Índice!$G$51*'Datos Generales'!Q27</f>
        <v>546.54387467603328</v>
      </c>
      <c r="R31" s="43">
        <f>Índice!$G$51*'Datos Generales'!R27</f>
        <v>6643428.5258985311</v>
      </c>
      <c r="S31" s="43">
        <f>Índice!$G$51*'Datos Generales'!S27</f>
        <v>39440.176530086035</v>
      </c>
      <c r="T31" s="43">
        <f>Índice!$G$51*'Datos Generales'!T27</f>
        <v>5388704.8189437855</v>
      </c>
      <c r="U31" s="43">
        <f>Índice!$G$51*'Datos Generales'!U27</f>
        <v>190759.349388364</v>
      </c>
      <c r="V31" s="43">
        <f>Índice!$G$51*'Datos Generales'!V27</f>
        <v>13795630.172125688</v>
      </c>
      <c r="W31" s="43">
        <f>Índice!$G$51*'Datos Generales'!W27</f>
        <v>289179.21035100188</v>
      </c>
      <c r="X31" s="43">
        <f>Índice!$G$51*'Datos Generales'!X27</f>
        <v>480727.10210459458</v>
      </c>
      <c r="Y31" s="43">
        <f>Índice!$G$51*'Datos Generales'!Y27</f>
        <v>10689239.278386796</v>
      </c>
      <c r="Z31" s="43">
        <f>Índice!$G$51*'Datos Generales'!Z27</f>
        <v>142647.33157600023</v>
      </c>
      <c r="AA31" s="43">
        <f>Índice!$G$51*'Datos Generales'!AA27</f>
        <v>455378.87791846774</v>
      </c>
      <c r="AB31" s="43">
        <f>Índice!$G$51*'Datos Generales'!AB27</f>
        <v>12003550.786705356</v>
      </c>
      <c r="AC31" s="43">
        <f>Índice!$G$51*'Datos Generales'!AC27</f>
        <v>375094.87164164573</v>
      </c>
      <c r="AD31" s="43">
        <f>Índice!$G$51*'Datos Generales'!AD27</f>
        <v>2841907.3925293428</v>
      </c>
      <c r="AE31" s="43">
        <f>Índice!$G$51*'Datos Generales'!AE27</f>
        <v>0</v>
      </c>
      <c r="AF31" s="43">
        <f>Índice!$G$51*'Datos Generales'!AF27</f>
        <v>0</v>
      </c>
      <c r="AG31" s="43">
        <f>Índice!$G$51*'Datos Generales'!AG27</f>
        <v>0</v>
      </c>
      <c r="AH31" s="43">
        <f>Índice!$G$51*'Datos Generales'!AH27</f>
        <v>0</v>
      </c>
      <c r="AI31" s="43">
        <f>Índice!$G$51*'Datos Generales'!AI27</f>
        <v>0</v>
      </c>
      <c r="AJ31" s="43">
        <f>Índice!$G$51*'Datos Generales'!AJ27</f>
        <v>0</v>
      </c>
      <c r="AK31" s="43">
        <f>Índice!$G$51*'Datos Generales'!AK27</f>
        <v>0</v>
      </c>
      <c r="AL31" s="43">
        <f>Índice!$G$51*'Datos Generales'!AL27</f>
        <v>0</v>
      </c>
      <c r="AM31" s="43">
        <f>Índice!$G$51*'Datos Generales'!AM27</f>
        <v>0</v>
      </c>
      <c r="AN31" s="43">
        <f>Índice!$G$51*'Datos Generales'!AN27</f>
        <v>0</v>
      </c>
      <c r="AO31" s="43">
        <f>Índice!$G$51*'Datos Generales'!AO27</f>
        <v>0</v>
      </c>
      <c r="AP31" s="43">
        <f>Índice!$G$51*'Datos Generales'!AP27</f>
        <v>0</v>
      </c>
      <c r="AQ31" s="43">
        <f>Índice!$G$51*'Datos Generales'!AQ27</f>
        <v>82677136.742205441</v>
      </c>
    </row>
    <row r="32" spans="2:43">
      <c r="B32" s="45" t="str">
        <f>'Datos Generales'!B28</f>
        <v>5.14.10.00  Cuentas Por Cobrar De Seguros</v>
      </c>
      <c r="C32" s="46">
        <f>Índice!$G$51*'Datos Generales'!C28</f>
        <v>1079945.9077820643</v>
      </c>
      <c r="D32" s="46">
        <f>Índice!$G$51*'Datos Generales'!D28</f>
        <v>46432.326076034537</v>
      </c>
      <c r="E32" s="46">
        <f>Índice!$G$51*'Datos Generales'!E28</f>
        <v>4800685.0057876911</v>
      </c>
      <c r="F32" s="46">
        <f>Índice!$G$51*'Datos Generales'!F28</f>
        <v>477216.72963408078</v>
      </c>
      <c r="G32" s="46">
        <f>Índice!$G$51*'Datos Generales'!G28</f>
        <v>33279.683768572067</v>
      </c>
      <c r="H32" s="46">
        <f>Índice!$G$51*'Datos Generales'!H28</f>
        <v>1562377.0918129084</v>
      </c>
      <c r="I32" s="46">
        <f>Índice!$G$51*'Datos Generales'!I28</f>
        <v>2850762.315164634</v>
      </c>
      <c r="J32" s="46">
        <f>Índice!$G$51*'Datos Generales'!J28</f>
        <v>590010.73433948401</v>
      </c>
      <c r="K32" s="46">
        <f>Índice!$G$51*'Datos Generales'!K28</f>
        <v>193837.64809515275</v>
      </c>
      <c r="L32" s="46">
        <f>Índice!$G$51*'Datos Generales'!L28</f>
        <v>1171685.9552787498</v>
      </c>
      <c r="M32" s="46">
        <f>Índice!$G$51*'Datos Generales'!M28</f>
        <v>229696.18499361473</v>
      </c>
      <c r="N32" s="46">
        <f>Índice!$G$51*'Datos Generales'!N28</f>
        <v>39286.752939770398</v>
      </c>
      <c r="O32" s="46">
        <f>Índice!$G$51*'Datos Generales'!O28</f>
        <v>1099.3734244313569</v>
      </c>
      <c r="P32" s="46">
        <f>Índice!$G$51*'Datos Generales'!P28</f>
        <v>636014.08522401575</v>
      </c>
      <c r="Q32" s="46">
        <f>Índice!$G$51*'Datos Generales'!Q28</f>
        <v>546.54387467603328</v>
      </c>
      <c r="R32" s="46">
        <f>Índice!$G$51*'Datos Generales'!R28</f>
        <v>4247493.1886742758</v>
      </c>
      <c r="S32" s="46">
        <f>Índice!$G$51*'Datos Generales'!S28</f>
        <v>26960.411313329838</v>
      </c>
      <c r="T32" s="46">
        <f>Índice!$G$51*'Datos Generales'!T28</f>
        <v>3331165.1738188355</v>
      </c>
      <c r="U32" s="46">
        <f>Índice!$G$51*'Datos Generales'!U28</f>
        <v>51960.134655095717</v>
      </c>
      <c r="V32" s="46">
        <f>Índice!$G$51*'Datos Generales'!V28</f>
        <v>3198083.0461620865</v>
      </c>
      <c r="W32" s="46">
        <f>Índice!$G$51*'Datos Generales'!W28</f>
        <v>48229.188107679816</v>
      </c>
      <c r="X32" s="46">
        <f>Índice!$G$51*'Datos Generales'!X28</f>
        <v>154833.48494204564</v>
      </c>
      <c r="Y32" s="46">
        <f>Índice!$G$51*'Datos Generales'!Y28</f>
        <v>4107184.1282277717</v>
      </c>
      <c r="Z32" s="46">
        <f>Índice!$G$51*'Datos Generales'!Z28</f>
        <v>79947.235741587938</v>
      </c>
      <c r="AA32" s="46">
        <f>Índice!$G$51*'Datos Generales'!AA28</f>
        <v>369087.89100108232</v>
      </c>
      <c r="AB32" s="46">
        <f>Índice!$G$51*'Datos Generales'!AB28</f>
        <v>5451499.2884350223</v>
      </c>
      <c r="AC32" s="46">
        <f>Índice!$G$51*'Datos Generales'!AC28</f>
        <v>317674.56581256737</v>
      </c>
      <c r="AD32" s="46">
        <f>Índice!$G$51*'Datos Generales'!AD28</f>
        <v>658451.37786866934</v>
      </c>
      <c r="AE32" s="46">
        <f>Índice!$G$51*'Datos Generales'!AE28</f>
        <v>0</v>
      </c>
      <c r="AF32" s="46">
        <f>Índice!$G$51*'Datos Generales'!AF28</f>
        <v>0</v>
      </c>
      <c r="AG32" s="46">
        <f>Índice!$G$51*'Datos Generales'!AG28</f>
        <v>0</v>
      </c>
      <c r="AH32" s="46">
        <f>Índice!$G$51*'Datos Generales'!AH28</f>
        <v>0</v>
      </c>
      <c r="AI32" s="46">
        <f>Índice!$G$51*'Datos Generales'!AI28</f>
        <v>0</v>
      </c>
      <c r="AJ32" s="46">
        <f>Índice!$G$51*'Datos Generales'!AJ28</f>
        <v>0</v>
      </c>
      <c r="AK32" s="46">
        <f>Índice!$G$51*'Datos Generales'!AK28</f>
        <v>0</v>
      </c>
      <c r="AL32" s="46">
        <f>Índice!$G$51*'Datos Generales'!AL28</f>
        <v>0</v>
      </c>
      <c r="AM32" s="46">
        <f>Índice!$G$51*'Datos Generales'!AM28</f>
        <v>0</v>
      </c>
      <c r="AN32" s="46">
        <f>Índice!$G$51*'Datos Generales'!AN28</f>
        <v>0</v>
      </c>
      <c r="AO32" s="46">
        <f>Índice!$G$51*'Datos Generales'!AO28</f>
        <v>0</v>
      </c>
      <c r="AP32" s="46">
        <f>Índice!$G$51*'Datos Generales'!AP28</f>
        <v>0</v>
      </c>
      <c r="AQ32" s="46">
        <f>Índice!$G$51*'Datos Generales'!AQ28</f>
        <v>35755445.452955931</v>
      </c>
    </row>
    <row r="33" spans="2:43">
      <c r="B33" s="47" t="str">
        <f>'Datos Generales'!B29</f>
        <v>5.14.11.00  Cuentas Por Cobrar Asegurados</v>
      </c>
      <c r="C33" s="46">
        <f>Índice!$G$51*'Datos Generales'!C29</f>
        <v>915842.7784454464</v>
      </c>
      <c r="D33" s="46">
        <f>Índice!$G$51*'Datos Generales'!D29</f>
        <v>46432.326076034537</v>
      </c>
      <c r="E33" s="46">
        <f>Índice!$G$51*'Datos Generales'!E29</f>
        <v>4129455.2046053638</v>
      </c>
      <c r="F33" s="46">
        <f>Índice!$G$51*'Datos Generales'!F29</f>
        <v>367387.30603491206</v>
      </c>
      <c r="G33" s="46">
        <f>Índice!$G$51*'Datos Generales'!G29</f>
        <v>30434.353427574195</v>
      </c>
      <c r="H33" s="46">
        <f>Índice!$G$51*'Datos Generales'!H29</f>
        <v>1033028.4780919878</v>
      </c>
      <c r="I33" s="46">
        <f>Índice!$G$51*'Datos Generales'!I29</f>
        <v>2098106.1969231181</v>
      </c>
      <c r="J33" s="46">
        <f>Índice!$G$51*'Datos Generales'!J29</f>
        <v>238118.59121200655</v>
      </c>
      <c r="K33" s="46">
        <f>Índice!$G$51*'Datos Generales'!K29</f>
        <v>141517.94626633116</v>
      </c>
      <c r="L33" s="46">
        <f>Índice!$G$51*'Datos Generales'!L29</f>
        <v>1072891.8310569895</v>
      </c>
      <c r="M33" s="46">
        <f>Índice!$G$51*'Datos Generales'!M29</f>
        <v>108713.84906854706</v>
      </c>
      <c r="N33" s="46">
        <f>Índice!$G$51*'Datos Generales'!N29</f>
        <v>37643.22596780584</v>
      </c>
      <c r="O33" s="46">
        <f>Índice!$G$51*'Datos Generales'!O29</f>
        <v>1099.3734244313569</v>
      </c>
      <c r="P33" s="46">
        <f>Índice!$G$51*'Datos Generales'!P29</f>
        <v>531907.8573151757</v>
      </c>
      <c r="Q33" s="46">
        <f>Índice!$G$51*'Datos Generales'!Q29</f>
        <v>546.54387467603328</v>
      </c>
      <c r="R33" s="46">
        <f>Índice!$G$51*'Datos Generales'!R29</f>
        <v>3009571.0912064738</v>
      </c>
      <c r="S33" s="46">
        <f>Índice!$G$51*'Datos Generales'!S29</f>
        <v>18027.493188674278</v>
      </c>
      <c r="T33" s="46">
        <f>Índice!$G$51*'Datos Generales'!T29</f>
        <v>2723323.8384227385</v>
      </c>
      <c r="U33" s="46">
        <f>Índice!$G$51*'Datos Generales'!U29</f>
        <v>29445.289174252637</v>
      </c>
      <c r="V33" s="46">
        <f>Índice!$G$51*'Datos Generales'!V29</f>
        <v>2467836.2448845892</v>
      </c>
      <c r="W33" s="46">
        <f>Índice!$G$51*'Datos Generales'!W29</f>
        <v>28421.697973312443</v>
      </c>
      <c r="X33" s="46">
        <f>Índice!$G$51*'Datos Generales'!X29</f>
        <v>148338.4349111706</v>
      </c>
      <c r="Y33" s="46">
        <f>Índice!$G$51*'Datos Generales'!Y29</f>
        <v>3453000.3696154011</v>
      </c>
      <c r="Z33" s="46">
        <f>Índice!$G$51*'Datos Generales'!Z29</f>
        <v>21227.255926572692</v>
      </c>
      <c r="AA33" s="46">
        <f>Índice!$G$51*'Datos Generales'!AA29</f>
        <v>357813.24905216892</v>
      </c>
      <c r="AB33" s="46">
        <f>Índice!$G$51*'Datos Generales'!AB29</f>
        <v>4112537.7085173116</v>
      </c>
      <c r="AC33" s="46">
        <f>Índice!$G$51*'Datos Generales'!AC29</f>
        <v>315380.5600005312</v>
      </c>
      <c r="AD33" s="46">
        <f>Índice!$G$51*'Datos Generales'!AD29</f>
        <v>521930.45475973899</v>
      </c>
      <c r="AE33" s="46">
        <f>Índice!$G$51*'Datos Generales'!AE29</f>
        <v>0</v>
      </c>
      <c r="AF33" s="46">
        <f>Índice!$G$51*'Datos Generales'!AF29</f>
        <v>0</v>
      </c>
      <c r="AG33" s="46">
        <f>Índice!$G$51*'Datos Generales'!AG29</f>
        <v>0</v>
      </c>
      <c r="AH33" s="46">
        <f>Índice!$G$51*'Datos Generales'!AH29</f>
        <v>0</v>
      </c>
      <c r="AI33" s="46">
        <f>Índice!$G$51*'Datos Generales'!AI29</f>
        <v>0</v>
      </c>
      <c r="AJ33" s="46">
        <f>Índice!$G$51*'Datos Generales'!AJ29</f>
        <v>0</v>
      </c>
      <c r="AK33" s="46">
        <f>Índice!$G$51*'Datos Generales'!AK29</f>
        <v>0</v>
      </c>
      <c r="AL33" s="46">
        <f>Índice!$G$51*'Datos Generales'!AL29</f>
        <v>0</v>
      </c>
      <c r="AM33" s="46">
        <f>Índice!$G$51*'Datos Generales'!AM29</f>
        <v>0</v>
      </c>
      <c r="AN33" s="46">
        <f>Índice!$G$51*'Datos Generales'!AN29</f>
        <v>0</v>
      </c>
      <c r="AO33" s="46">
        <f>Índice!$G$51*'Datos Generales'!AO29</f>
        <v>0</v>
      </c>
      <c r="AP33" s="46">
        <f>Índice!$G$51*'Datos Generales'!AP29</f>
        <v>0</v>
      </c>
      <c r="AQ33" s="46">
        <f>Índice!$G$51*'Datos Generales'!AQ29</f>
        <v>27959979.549423337</v>
      </c>
    </row>
    <row r="34" spans="2:43">
      <c r="B34" s="47" t="str">
        <f>'Datos Generales'!B30</f>
        <v>5.14.12.00  Deudores Por Operaciones De Reaseguro</v>
      </c>
      <c r="C34" s="46">
        <f>Índice!$G$51*'Datos Generales'!C30</f>
        <v>161308.39425347649</v>
      </c>
      <c r="D34" s="46">
        <f>Índice!$G$51*'Datos Generales'!D30</f>
        <v>0</v>
      </c>
      <c r="E34" s="46">
        <f>Índice!$G$51*'Datos Generales'!E30</f>
        <v>652943.00176397292</v>
      </c>
      <c r="F34" s="46">
        <f>Índice!$G$51*'Datos Generales'!F30</f>
        <v>109751.25104853472</v>
      </c>
      <c r="G34" s="46">
        <f>Índice!$G$51*'Datos Generales'!G30</f>
        <v>2845.3303409978735</v>
      </c>
      <c r="H34" s="46">
        <f>Índice!$G$51*'Datos Generales'!H30</f>
        <v>406314.4918009566</v>
      </c>
      <c r="I34" s="46">
        <f>Índice!$G$51*'Datos Generales'!I30</f>
        <v>526879.22872110864</v>
      </c>
      <c r="J34" s="46">
        <f>Índice!$G$51*'Datos Generales'!J30</f>
        <v>323291.08208781801</v>
      </c>
      <c r="K34" s="46">
        <f>Índice!$G$51*'Datos Generales'!K30</f>
        <v>52319.701828821599</v>
      </c>
      <c r="L34" s="46">
        <f>Índice!$G$51*'Datos Generales'!L30</f>
        <v>98794.124221760401</v>
      </c>
      <c r="M34" s="46">
        <f>Índice!$G$51*'Datos Generales'!M30</f>
        <v>120982.29165975022</v>
      </c>
      <c r="N34" s="46">
        <f>Índice!$G$51*'Datos Generales'!N30</f>
        <v>1643.5269719645614</v>
      </c>
      <c r="O34" s="46">
        <f>Índice!$G$51*'Datos Generales'!O30</f>
        <v>0</v>
      </c>
      <c r="P34" s="46">
        <f>Índice!$G$51*'Datos Generales'!P30</f>
        <v>104104.10317360195</v>
      </c>
      <c r="Q34" s="46">
        <f>Índice!$G$51*'Datos Generales'!Q30</f>
        <v>0</v>
      </c>
      <c r="R34" s="46">
        <f>Índice!$G$51*'Datos Generales'!R30</f>
        <v>943084.54011655063</v>
      </c>
      <c r="S34" s="46">
        <f>Índice!$G$51*'Datos Generales'!S30</f>
        <v>8932.9181246555618</v>
      </c>
      <c r="T34" s="46">
        <f>Índice!$G$51*'Datos Generales'!T30</f>
        <v>452042.24681898364</v>
      </c>
      <c r="U34" s="46">
        <f>Índice!$G$51*'Datos Generales'!U30</f>
        <v>22514.84548084308</v>
      </c>
      <c r="V34" s="46">
        <f>Índice!$G$51*'Datos Generales'!V30</f>
        <v>591709.10603978124</v>
      </c>
      <c r="W34" s="46">
        <f>Índice!$G$51*'Datos Generales'!W30</f>
        <v>19807.490134367374</v>
      </c>
      <c r="X34" s="46">
        <f>Índice!$G$51*'Datos Generales'!X30</f>
        <v>6495.0500308750597</v>
      </c>
      <c r="Y34" s="46">
        <f>Índice!$G$51*'Datos Generales'!Y30</f>
        <v>435281.18436283397</v>
      </c>
      <c r="Z34" s="46">
        <f>Índice!$G$51*'Datos Generales'!Z30</f>
        <v>8344.6320556149458</v>
      </c>
      <c r="AA34" s="46">
        <f>Índice!$G$51*'Datos Generales'!AA30</f>
        <v>11274.641948913399</v>
      </c>
      <c r="AB34" s="46">
        <f>Índice!$G$51*'Datos Generales'!AB30</f>
        <v>857996.41893581755</v>
      </c>
      <c r="AC34" s="46">
        <f>Índice!$G$51*'Datos Generales'!AC30</f>
        <v>2294.0058120361828</v>
      </c>
      <c r="AD34" s="46">
        <f>Índice!$G$51*'Datos Generales'!AD30</f>
        <v>136520.92310893032</v>
      </c>
      <c r="AE34" s="46">
        <f>Índice!$G$51*'Datos Generales'!AE30</f>
        <v>0</v>
      </c>
      <c r="AF34" s="46">
        <f>Índice!$G$51*'Datos Generales'!AF30</f>
        <v>0</v>
      </c>
      <c r="AG34" s="46">
        <f>Índice!$G$51*'Datos Generales'!AG30</f>
        <v>0</v>
      </c>
      <c r="AH34" s="46">
        <f>Índice!$G$51*'Datos Generales'!AH30</f>
        <v>0</v>
      </c>
      <c r="AI34" s="46">
        <f>Índice!$G$51*'Datos Generales'!AI30</f>
        <v>0</v>
      </c>
      <c r="AJ34" s="46">
        <f>Índice!$G$51*'Datos Generales'!AJ30</f>
        <v>0</v>
      </c>
      <c r="AK34" s="46">
        <f>Índice!$G$51*'Datos Generales'!AK30</f>
        <v>0</v>
      </c>
      <c r="AL34" s="46">
        <f>Índice!$G$51*'Datos Generales'!AL30</f>
        <v>0</v>
      </c>
      <c r="AM34" s="46">
        <f>Índice!$G$51*'Datos Generales'!AM30</f>
        <v>0</v>
      </c>
      <c r="AN34" s="46">
        <f>Índice!$G$51*'Datos Generales'!AN30</f>
        <v>0</v>
      </c>
      <c r="AO34" s="46">
        <f>Índice!$G$51*'Datos Generales'!AO30</f>
        <v>0</v>
      </c>
      <c r="AP34" s="46">
        <f>Índice!$G$51*'Datos Generales'!AP30</f>
        <v>0</v>
      </c>
      <c r="AQ34" s="46">
        <f>Índice!$G$51*'Datos Generales'!AQ30</f>
        <v>6057474.5308429673</v>
      </c>
    </row>
    <row r="35" spans="2:43">
      <c r="B35" s="48" t="str">
        <f>'Datos Generales'!B31</f>
        <v>5.14.12.10  Siniestros Por Cobrar A Reaseguradores</v>
      </c>
      <c r="C35" s="46">
        <f>Índice!$G$51*'Datos Generales'!C31</f>
        <v>120002.83298031744</v>
      </c>
      <c r="D35" s="46">
        <f>Índice!$G$51*'Datos Generales'!D31</f>
        <v>0</v>
      </c>
      <c r="E35" s="46">
        <f>Índice!$G$51*'Datos Generales'!E31</f>
        <v>390933.48914725083</v>
      </c>
      <c r="F35" s="46">
        <f>Índice!$G$51*'Datos Generales'!F31</f>
        <v>1322.6034203810802</v>
      </c>
      <c r="G35" s="46">
        <f>Índice!$G$51*'Datos Generales'!G31</f>
        <v>2845.3303409978735</v>
      </c>
      <c r="H35" s="46">
        <f>Índice!$G$51*'Datos Generales'!H31</f>
        <v>401121.06342998671</v>
      </c>
      <c r="I35" s="46">
        <f>Índice!$G$51*'Datos Generales'!I31</f>
        <v>495233.86473846948</v>
      </c>
      <c r="J35" s="46">
        <f>Índice!$G$51*'Datos Generales'!J31</f>
        <v>146416.56762301887</v>
      </c>
      <c r="K35" s="46">
        <f>Índice!$G$51*'Datos Generales'!K31</f>
        <v>52319.701828821599</v>
      </c>
      <c r="L35" s="46">
        <f>Índice!$G$51*'Datos Generales'!L31</f>
        <v>53167.471188811505</v>
      </c>
      <c r="M35" s="46">
        <f>Índice!$G$51*'Datos Generales'!M31</f>
        <v>114806.70442498247</v>
      </c>
      <c r="N35" s="46">
        <f>Índice!$G$51*'Datos Generales'!N31</f>
        <v>1643.5269719645614</v>
      </c>
      <c r="O35" s="46">
        <f>Índice!$G$51*'Datos Generales'!O31</f>
        <v>0</v>
      </c>
      <c r="P35" s="46">
        <f>Índice!$G$51*'Datos Generales'!P31</f>
        <v>79909.787283016951</v>
      </c>
      <c r="Q35" s="46">
        <f>Índice!$G$51*'Datos Generales'!Q31</f>
        <v>0</v>
      </c>
      <c r="R35" s="46">
        <f>Índice!$G$51*'Datos Generales'!R31</f>
        <v>698424.46455565374</v>
      </c>
      <c r="S35" s="46">
        <f>Índice!$G$51*'Datos Generales'!S31</f>
        <v>3487.8414239267322</v>
      </c>
      <c r="T35" s="46">
        <f>Índice!$G$51*'Datos Generales'!T31</f>
        <v>348514.43381339073</v>
      </c>
      <c r="U35" s="46">
        <f>Índice!$G$51*'Datos Generales'!U31</f>
        <v>19513.834018339123</v>
      </c>
      <c r="V35" s="46">
        <f>Índice!$G$51*'Datos Generales'!V31</f>
        <v>543406.17191321345</v>
      </c>
      <c r="W35" s="46">
        <f>Índice!$G$51*'Datos Generales'!W31</f>
        <v>17740.698196852296</v>
      </c>
      <c r="X35" s="46">
        <f>Índice!$G$51*'Datos Generales'!X31</f>
        <v>6224.1020227036815</v>
      </c>
      <c r="Y35" s="46">
        <f>Índice!$G$51*'Datos Generales'!Y31</f>
        <v>385474.64593279199</v>
      </c>
      <c r="Z35" s="46">
        <f>Índice!$G$51*'Datos Generales'!Z31</f>
        <v>125.00525650644836</v>
      </c>
      <c r="AA35" s="46">
        <f>Índice!$G$51*'Datos Generales'!AA31</f>
        <v>6695.0850004758531</v>
      </c>
      <c r="AB35" s="46">
        <f>Índice!$G$51*'Datos Generales'!AB31</f>
        <v>463471.06486860954</v>
      </c>
      <c r="AC35" s="46">
        <f>Índice!$G$51*'Datos Generales'!AC31</f>
        <v>0</v>
      </c>
      <c r="AD35" s="46">
        <f>Índice!$G$51*'Datos Generales'!AD31</f>
        <v>108439.62542688366</v>
      </c>
      <c r="AE35" s="46">
        <f>Índice!$G$51*'Datos Generales'!AE31</f>
        <v>0</v>
      </c>
      <c r="AF35" s="46">
        <f>Índice!$G$51*'Datos Generales'!AF31</f>
        <v>0</v>
      </c>
      <c r="AG35" s="46">
        <f>Índice!$G$51*'Datos Generales'!AG31</f>
        <v>0</v>
      </c>
      <c r="AH35" s="46">
        <f>Índice!$G$51*'Datos Generales'!AH31</f>
        <v>0</v>
      </c>
      <c r="AI35" s="46">
        <f>Índice!$G$51*'Datos Generales'!AI31</f>
        <v>0</v>
      </c>
      <c r="AJ35" s="46">
        <f>Índice!$G$51*'Datos Generales'!AJ31</f>
        <v>0</v>
      </c>
      <c r="AK35" s="46">
        <f>Índice!$G$51*'Datos Generales'!AK31</f>
        <v>0</v>
      </c>
      <c r="AL35" s="46">
        <f>Índice!$G$51*'Datos Generales'!AL31</f>
        <v>0</v>
      </c>
      <c r="AM35" s="46">
        <f>Índice!$G$51*'Datos Generales'!AM31</f>
        <v>0</v>
      </c>
      <c r="AN35" s="46">
        <f>Índice!$G$51*'Datos Generales'!AN31</f>
        <v>0</v>
      </c>
      <c r="AO35" s="46">
        <f>Índice!$G$51*'Datos Generales'!AO31</f>
        <v>0</v>
      </c>
      <c r="AP35" s="46">
        <f>Índice!$G$51*'Datos Generales'!AP31</f>
        <v>0</v>
      </c>
      <c r="AQ35" s="46">
        <f>Índice!$G$51*'Datos Generales'!AQ31</f>
        <v>4461239.9158073664</v>
      </c>
    </row>
    <row r="36" spans="2:43">
      <c r="B36" s="48" t="str">
        <f>'Datos Generales'!B32</f>
        <v>5.14.12.20  Primas Por Cobrar Reaseguro Aceptado</v>
      </c>
      <c r="C36" s="46">
        <f>Índice!$G$51*'Datos Generales'!C32</f>
        <v>40734.58294324523</v>
      </c>
      <c r="D36" s="46">
        <f>Índice!$G$51*'Datos Generales'!D32</f>
        <v>0</v>
      </c>
      <c r="E36" s="46">
        <f>Índice!$G$51*'Datos Generales'!E32</f>
        <v>22788.051020204904</v>
      </c>
      <c r="F36" s="46">
        <f>Índice!$G$51*'Datos Generales'!F32</f>
        <v>107584.15390165575</v>
      </c>
      <c r="G36" s="46">
        <f>Índice!$G$51*'Datos Generales'!G32</f>
        <v>0</v>
      </c>
      <c r="H36" s="46">
        <f>Índice!$G$51*'Datos Generales'!H32</f>
        <v>5193.4283709699203</v>
      </c>
      <c r="I36" s="46">
        <f>Índice!$G$51*'Datos Generales'!I32</f>
        <v>9141.9832190181514</v>
      </c>
      <c r="J36" s="46">
        <f>Índice!$G$51*'Datos Generales'!J32</f>
        <v>44110.521644633605</v>
      </c>
      <c r="K36" s="46">
        <f>Índice!$G$51*'Datos Generales'!K32</f>
        <v>0</v>
      </c>
      <c r="L36" s="46">
        <f>Índice!$G$51*'Datos Generales'!L32</f>
        <v>0</v>
      </c>
      <c r="M36" s="46">
        <f>Índice!$G$51*'Datos Generales'!M32</f>
        <v>0</v>
      </c>
      <c r="N36" s="46">
        <f>Índice!$G$51*'Datos Generales'!N32</f>
        <v>0</v>
      </c>
      <c r="O36" s="46">
        <f>Índice!$G$51*'Datos Generales'!O32</f>
        <v>0</v>
      </c>
      <c r="P36" s="46">
        <f>Índice!$G$51*'Datos Generales'!P32</f>
        <v>0</v>
      </c>
      <c r="Q36" s="46">
        <f>Índice!$G$51*'Datos Generales'!Q32</f>
        <v>0</v>
      </c>
      <c r="R36" s="46">
        <f>Índice!$G$51*'Datos Generales'!R32</f>
        <v>0</v>
      </c>
      <c r="S36" s="46">
        <f>Índice!$G$51*'Datos Generales'!S32</f>
        <v>0</v>
      </c>
      <c r="T36" s="46">
        <f>Índice!$G$51*'Datos Generales'!T32</f>
        <v>0</v>
      </c>
      <c r="U36" s="46">
        <f>Índice!$G$51*'Datos Generales'!U32</f>
        <v>0</v>
      </c>
      <c r="V36" s="46">
        <f>Índice!$G$51*'Datos Generales'!V32</f>
        <v>0</v>
      </c>
      <c r="W36" s="46">
        <f>Índice!$G$51*'Datos Generales'!W32</f>
        <v>0</v>
      </c>
      <c r="X36" s="46">
        <f>Índice!$G$51*'Datos Generales'!X32</f>
        <v>0</v>
      </c>
      <c r="Y36" s="46">
        <f>Índice!$G$51*'Datos Generales'!Y32</f>
        <v>0</v>
      </c>
      <c r="Z36" s="46">
        <f>Índice!$G$51*'Datos Generales'!Z32</f>
        <v>0</v>
      </c>
      <c r="AA36" s="46">
        <f>Índice!$G$51*'Datos Generales'!AA32</f>
        <v>0</v>
      </c>
      <c r="AB36" s="46">
        <f>Índice!$G$51*'Datos Generales'!AB32</f>
        <v>125338.2202243809</v>
      </c>
      <c r="AC36" s="46">
        <f>Índice!$G$51*'Datos Generales'!AC32</f>
        <v>0</v>
      </c>
      <c r="AD36" s="46">
        <f>Índice!$G$51*'Datos Generales'!AD32</f>
        <v>0</v>
      </c>
      <c r="AE36" s="46">
        <f>Índice!$G$51*'Datos Generales'!AE32</f>
        <v>0</v>
      </c>
      <c r="AF36" s="46">
        <f>Índice!$G$51*'Datos Generales'!AF32</f>
        <v>0</v>
      </c>
      <c r="AG36" s="46">
        <f>Índice!$G$51*'Datos Generales'!AG32</f>
        <v>0</v>
      </c>
      <c r="AH36" s="46">
        <f>Índice!$G$51*'Datos Generales'!AH32</f>
        <v>0</v>
      </c>
      <c r="AI36" s="46">
        <f>Índice!$G$51*'Datos Generales'!AI32</f>
        <v>0</v>
      </c>
      <c r="AJ36" s="46">
        <f>Índice!$G$51*'Datos Generales'!AJ32</f>
        <v>0</v>
      </c>
      <c r="AK36" s="46">
        <f>Índice!$G$51*'Datos Generales'!AK32</f>
        <v>0</v>
      </c>
      <c r="AL36" s="46">
        <f>Índice!$G$51*'Datos Generales'!AL32</f>
        <v>0</v>
      </c>
      <c r="AM36" s="46">
        <f>Índice!$G$51*'Datos Generales'!AM32</f>
        <v>0</v>
      </c>
      <c r="AN36" s="46">
        <f>Índice!$G$51*'Datos Generales'!AN32</f>
        <v>0</v>
      </c>
      <c r="AO36" s="46">
        <f>Índice!$G$51*'Datos Generales'!AO32</f>
        <v>0</v>
      </c>
      <c r="AP36" s="46">
        <f>Índice!$G$51*'Datos Generales'!AP32</f>
        <v>0</v>
      </c>
      <c r="AQ36" s="46">
        <f>Índice!$G$51*'Datos Generales'!AQ32</f>
        <v>354890.94132410845</v>
      </c>
    </row>
    <row r="37" spans="2:43">
      <c r="B37" s="48" t="str">
        <f>'Datos Generales'!B33</f>
        <v>5.14.12.30  Activo Por Reaseguro No Proporcional</v>
      </c>
      <c r="C37" s="46">
        <f>Índice!$G$51*'Datos Generales'!C33</f>
        <v>0</v>
      </c>
      <c r="D37" s="46">
        <f>Índice!$G$51*'Datos Generales'!D33</f>
        <v>0</v>
      </c>
      <c r="E37" s="46">
        <f>Índice!$G$51*'Datos Generales'!E33</f>
        <v>239221.46159651721</v>
      </c>
      <c r="F37" s="46">
        <f>Índice!$G$51*'Datos Generales'!F33</f>
        <v>844.49372649788313</v>
      </c>
      <c r="G37" s="46">
        <f>Índice!$G$51*'Datos Generales'!G33</f>
        <v>0</v>
      </c>
      <c r="H37" s="46">
        <f>Índice!$G$51*'Datos Generales'!H33</f>
        <v>0</v>
      </c>
      <c r="I37" s="46">
        <f>Índice!$G$51*'Datos Generales'!I33</f>
        <v>22503.380763620993</v>
      </c>
      <c r="J37" s="46">
        <f>Índice!$G$51*'Datos Generales'!J33</f>
        <v>0</v>
      </c>
      <c r="K37" s="46">
        <f>Índice!$G$51*'Datos Generales'!K33</f>
        <v>0</v>
      </c>
      <c r="L37" s="46">
        <f>Índice!$G$51*'Datos Generales'!L33</f>
        <v>45626.653032948896</v>
      </c>
      <c r="M37" s="46">
        <f>Índice!$G$51*'Datos Generales'!M33</f>
        <v>6175.5872347677514</v>
      </c>
      <c r="N37" s="46">
        <f>Índice!$G$51*'Datos Generales'!N33</f>
        <v>0</v>
      </c>
      <c r="O37" s="46">
        <f>Índice!$G$51*'Datos Generales'!O33</f>
        <v>0</v>
      </c>
      <c r="P37" s="46">
        <f>Índice!$G$51*'Datos Generales'!P33</f>
        <v>22894.287782108404</v>
      </c>
      <c r="Q37" s="46">
        <f>Índice!$G$51*'Datos Generales'!Q33</f>
        <v>0</v>
      </c>
      <c r="R37" s="46">
        <f>Índice!$G$51*'Datos Generales'!R33</f>
        <v>244660.07556089692</v>
      </c>
      <c r="S37" s="46">
        <f>Índice!$G$51*'Datos Generales'!S33</f>
        <v>0</v>
      </c>
      <c r="T37" s="46">
        <f>Índice!$G$51*'Datos Generales'!T33</f>
        <v>82803.54388131584</v>
      </c>
      <c r="U37" s="46">
        <f>Índice!$G$51*'Datos Generales'!U33</f>
        <v>3001.0114625039564</v>
      </c>
      <c r="V37" s="46">
        <f>Índice!$G$51*'Datos Generales'!V33</f>
        <v>48302.934126567823</v>
      </c>
      <c r="W37" s="46">
        <f>Índice!$G$51*'Datos Generales'!W33</f>
        <v>2066.7919375150782</v>
      </c>
      <c r="X37" s="46">
        <f>Índice!$G$51*'Datos Generales'!X33</f>
        <v>270.94800817137764</v>
      </c>
      <c r="Y37" s="46">
        <f>Índice!$G$51*'Datos Generales'!Y33</f>
        <v>19526.184041910405</v>
      </c>
      <c r="Z37" s="46">
        <f>Índice!$G$51*'Datos Generales'!Z33</f>
        <v>8219.6267991084969</v>
      </c>
      <c r="AA37" s="46">
        <f>Índice!$G$51*'Datos Generales'!AA33</f>
        <v>0</v>
      </c>
      <c r="AB37" s="46">
        <f>Índice!$G$51*'Datos Generales'!AB33</f>
        <v>269187.17810814461</v>
      </c>
      <c r="AC37" s="46">
        <f>Índice!$G$51*'Datos Generales'!AC33</f>
        <v>2294.0058120361828</v>
      </c>
      <c r="AD37" s="46">
        <f>Índice!$G$51*'Datos Generales'!AD33</f>
        <v>28081.297682046654</v>
      </c>
      <c r="AE37" s="46">
        <f>Índice!$G$51*'Datos Generales'!AE33</f>
        <v>0</v>
      </c>
      <c r="AF37" s="46">
        <f>Índice!$G$51*'Datos Generales'!AF33</f>
        <v>0</v>
      </c>
      <c r="AG37" s="46">
        <f>Índice!$G$51*'Datos Generales'!AG33</f>
        <v>0</v>
      </c>
      <c r="AH37" s="46">
        <f>Índice!$G$51*'Datos Generales'!AH33</f>
        <v>0</v>
      </c>
      <c r="AI37" s="46">
        <f>Índice!$G$51*'Datos Generales'!AI33</f>
        <v>0</v>
      </c>
      <c r="AJ37" s="46">
        <f>Índice!$G$51*'Datos Generales'!AJ33</f>
        <v>0</v>
      </c>
      <c r="AK37" s="46">
        <f>Índice!$G$51*'Datos Generales'!AK33</f>
        <v>0</v>
      </c>
      <c r="AL37" s="46">
        <f>Índice!$G$51*'Datos Generales'!AL33</f>
        <v>0</v>
      </c>
      <c r="AM37" s="46">
        <f>Índice!$G$51*'Datos Generales'!AM33</f>
        <v>0</v>
      </c>
      <c r="AN37" s="46">
        <f>Índice!$G$51*'Datos Generales'!AN33</f>
        <v>0</v>
      </c>
      <c r="AO37" s="46">
        <f>Índice!$G$51*'Datos Generales'!AO33</f>
        <v>0</v>
      </c>
      <c r="AP37" s="46">
        <f>Índice!$G$51*'Datos Generales'!AP33</f>
        <v>0</v>
      </c>
      <c r="AQ37" s="46">
        <f>Índice!$G$51*'Datos Generales'!AQ33</f>
        <v>1045679.4615566785</v>
      </c>
    </row>
    <row r="38" spans="2:43">
      <c r="B38" s="48" t="str">
        <f>'Datos Generales'!B34</f>
        <v>5.14.12.40  Otros Deudores Por Operaciones De Reaseguro</v>
      </c>
      <c r="C38" s="46">
        <f>Índice!$G$51*'Datos Generales'!C34</f>
        <v>570.97832991383757</v>
      </c>
      <c r="D38" s="46">
        <f>Índice!$G$51*'Datos Generales'!D34</f>
        <v>0</v>
      </c>
      <c r="E38" s="46">
        <f>Índice!$G$51*'Datos Generales'!E34</f>
        <v>0</v>
      </c>
      <c r="F38" s="46">
        <f>Índice!$G$51*'Datos Generales'!F34</f>
        <v>0</v>
      </c>
      <c r="G38" s="46">
        <f>Índice!$G$51*'Datos Generales'!G34</f>
        <v>0</v>
      </c>
      <c r="H38" s="46">
        <f>Índice!$G$51*'Datos Generales'!H34</f>
        <v>0</v>
      </c>
      <c r="I38" s="46">
        <f>Índice!$G$51*'Datos Generales'!I34</f>
        <v>0</v>
      </c>
      <c r="J38" s="46">
        <f>Índice!$G$51*'Datos Generales'!J34</f>
        <v>132764.03708548297</v>
      </c>
      <c r="K38" s="46">
        <f>Índice!$G$51*'Datos Generales'!K34</f>
        <v>0</v>
      </c>
      <c r="L38" s="46">
        <f>Índice!$G$51*'Datos Generales'!L34</f>
        <v>0</v>
      </c>
      <c r="M38" s="46">
        <f>Índice!$G$51*'Datos Generales'!M34</f>
        <v>0</v>
      </c>
      <c r="N38" s="46">
        <f>Índice!$G$51*'Datos Generales'!N34</f>
        <v>0</v>
      </c>
      <c r="O38" s="46">
        <f>Índice!$G$51*'Datos Generales'!O34</f>
        <v>0</v>
      </c>
      <c r="P38" s="46">
        <f>Índice!$G$51*'Datos Generales'!P34</f>
        <v>1300.028108476587</v>
      </c>
      <c r="Q38" s="46">
        <f>Índice!$G$51*'Datos Generales'!Q34</f>
        <v>0</v>
      </c>
      <c r="R38" s="46">
        <f>Índice!$G$51*'Datos Generales'!R34</f>
        <v>0</v>
      </c>
      <c r="S38" s="46">
        <f>Índice!$G$51*'Datos Generales'!S34</f>
        <v>5445.0767007288287</v>
      </c>
      <c r="T38" s="46">
        <f>Índice!$G$51*'Datos Generales'!T34</f>
        <v>20724.313389594554</v>
      </c>
      <c r="U38" s="46">
        <f>Índice!$G$51*'Datos Generales'!U34</f>
        <v>0</v>
      </c>
      <c r="V38" s="46">
        <f>Índice!$G$51*'Datos Generales'!V34</f>
        <v>0</v>
      </c>
      <c r="W38" s="46">
        <f>Índice!$G$51*'Datos Generales'!W34</f>
        <v>0</v>
      </c>
      <c r="X38" s="46">
        <f>Índice!$G$51*'Datos Generales'!X34</f>
        <v>0</v>
      </c>
      <c r="Y38" s="46">
        <f>Índice!$G$51*'Datos Generales'!Y34</f>
        <v>30280.310122814124</v>
      </c>
      <c r="Z38" s="46">
        <f>Índice!$G$51*'Datos Generales'!Z34</f>
        <v>0</v>
      </c>
      <c r="AA38" s="46">
        <f>Índice!$G$51*'Datos Generales'!AA34</f>
        <v>4579.5569484375455</v>
      </c>
      <c r="AB38" s="46">
        <f>Índice!$G$51*'Datos Generales'!AB34</f>
        <v>0</v>
      </c>
      <c r="AC38" s="46">
        <f>Índice!$G$51*'Datos Generales'!AC34</f>
        <v>0</v>
      </c>
      <c r="AD38" s="46">
        <f>Índice!$G$51*'Datos Generales'!AD34</f>
        <v>0</v>
      </c>
      <c r="AE38" s="46">
        <f>Índice!$G$51*'Datos Generales'!AE34</f>
        <v>0</v>
      </c>
      <c r="AF38" s="46">
        <f>Índice!$G$51*'Datos Generales'!AF34</f>
        <v>0</v>
      </c>
      <c r="AG38" s="46">
        <f>Índice!$G$51*'Datos Generales'!AG34</f>
        <v>0</v>
      </c>
      <c r="AH38" s="46">
        <f>Índice!$G$51*'Datos Generales'!AH34</f>
        <v>0</v>
      </c>
      <c r="AI38" s="46">
        <f>Índice!$G$51*'Datos Generales'!AI34</f>
        <v>0</v>
      </c>
      <c r="AJ38" s="46">
        <f>Índice!$G$51*'Datos Generales'!AJ34</f>
        <v>0</v>
      </c>
      <c r="AK38" s="46">
        <f>Índice!$G$51*'Datos Generales'!AK34</f>
        <v>0</v>
      </c>
      <c r="AL38" s="46">
        <f>Índice!$G$51*'Datos Generales'!AL34</f>
        <v>0</v>
      </c>
      <c r="AM38" s="46">
        <f>Índice!$G$51*'Datos Generales'!AM34</f>
        <v>0</v>
      </c>
      <c r="AN38" s="46">
        <f>Índice!$G$51*'Datos Generales'!AN34</f>
        <v>0</v>
      </c>
      <c r="AO38" s="46">
        <f>Índice!$G$51*'Datos Generales'!AO34</f>
        <v>0</v>
      </c>
      <c r="AP38" s="46">
        <f>Índice!$G$51*'Datos Generales'!AP34</f>
        <v>0</v>
      </c>
      <c r="AQ38" s="46">
        <f>Índice!$G$51*'Datos Generales'!AQ34</f>
        <v>195664.30068544846</v>
      </c>
    </row>
    <row r="39" spans="2:43">
      <c r="B39" s="47" t="str">
        <f>'Datos Generales'!B35</f>
        <v>5.14.13.00  Deudores Por Operaciones De Coaseguro</v>
      </c>
      <c r="C39" s="46">
        <f>Índice!$G$51*'Datos Generales'!C35</f>
        <v>2794.7350831413328</v>
      </c>
      <c r="D39" s="46">
        <f>Índice!$G$51*'Datos Generales'!D35</f>
        <v>0</v>
      </c>
      <c r="E39" s="46">
        <f>Índice!$G$51*'Datos Generales'!E35</f>
        <v>18286.79941835373</v>
      </c>
      <c r="F39" s="46">
        <f>Índice!$G$51*'Datos Generales'!F35</f>
        <v>78.172550633990014</v>
      </c>
      <c r="G39" s="46">
        <f>Índice!$G$51*'Datos Generales'!G35</f>
        <v>0</v>
      </c>
      <c r="H39" s="46">
        <f>Índice!$G$51*'Datos Generales'!H35</f>
        <v>123034.12191996389</v>
      </c>
      <c r="I39" s="46">
        <f>Índice!$G$51*'Datos Generales'!I35</f>
        <v>225776.88952040745</v>
      </c>
      <c r="J39" s="46">
        <f>Índice!$G$51*'Datos Generales'!J35</f>
        <v>28601.061039659515</v>
      </c>
      <c r="K39" s="46">
        <f>Índice!$G$51*'Datos Generales'!K35</f>
        <v>0</v>
      </c>
      <c r="L39" s="46">
        <f>Índice!$G$51*'Datos Generales'!L35</f>
        <v>0</v>
      </c>
      <c r="M39" s="46">
        <f>Índice!$G$51*'Datos Generales'!M35</f>
        <v>0</v>
      </c>
      <c r="N39" s="46">
        <f>Índice!$G$51*'Datos Generales'!N35</f>
        <v>0</v>
      </c>
      <c r="O39" s="46">
        <f>Índice!$G$51*'Datos Generales'!O35</f>
        <v>0</v>
      </c>
      <c r="P39" s="46">
        <f>Índice!$G$51*'Datos Generales'!P35</f>
        <v>2.1247352380699436</v>
      </c>
      <c r="Q39" s="46">
        <f>Índice!$G$51*'Datos Generales'!Q35</f>
        <v>0</v>
      </c>
      <c r="R39" s="46">
        <f>Índice!$G$51*'Datos Generales'!R35</f>
        <v>294837.55735125195</v>
      </c>
      <c r="S39" s="46">
        <f>Índice!$G$51*'Datos Generales'!S35</f>
        <v>0</v>
      </c>
      <c r="T39" s="46">
        <f>Índice!$G$51*'Datos Generales'!T35</f>
        <v>155799.08857711352</v>
      </c>
      <c r="U39" s="46">
        <f>Índice!$G$51*'Datos Generales'!U35</f>
        <v>0</v>
      </c>
      <c r="V39" s="46">
        <f>Índice!$G$51*'Datos Generales'!V35</f>
        <v>138537.69523771584</v>
      </c>
      <c r="W39" s="46">
        <f>Índice!$G$51*'Datos Generales'!W35</f>
        <v>0</v>
      </c>
      <c r="X39" s="46">
        <f>Índice!$G$51*'Datos Generales'!X35</f>
        <v>0</v>
      </c>
      <c r="Y39" s="46">
        <f>Índice!$G$51*'Datos Generales'!Y35</f>
        <v>218902.61851485434</v>
      </c>
      <c r="Z39" s="46">
        <f>Índice!$G$51*'Datos Generales'!Z35</f>
        <v>50375.347759400298</v>
      </c>
      <c r="AA39" s="46">
        <f>Índice!$G$51*'Datos Generales'!AA35</f>
        <v>0</v>
      </c>
      <c r="AB39" s="46">
        <f>Índice!$G$51*'Datos Generales'!AB35</f>
        <v>480965.16098189331</v>
      </c>
      <c r="AC39" s="46">
        <f>Índice!$G$51*'Datos Generales'!AC35</f>
        <v>0</v>
      </c>
      <c r="AD39" s="46">
        <f>Índice!$G$51*'Datos Generales'!AD35</f>
        <v>0</v>
      </c>
      <c r="AE39" s="46">
        <f>Índice!$G$51*'Datos Generales'!AE35</f>
        <v>0</v>
      </c>
      <c r="AF39" s="46">
        <f>Índice!$G$51*'Datos Generales'!AF35</f>
        <v>0</v>
      </c>
      <c r="AG39" s="46">
        <f>Índice!$G$51*'Datos Generales'!AG35</f>
        <v>0</v>
      </c>
      <c r="AH39" s="46">
        <f>Índice!$G$51*'Datos Generales'!AH35</f>
        <v>0</v>
      </c>
      <c r="AI39" s="46">
        <f>Índice!$G$51*'Datos Generales'!AI35</f>
        <v>0</v>
      </c>
      <c r="AJ39" s="46">
        <f>Índice!$G$51*'Datos Generales'!AJ35</f>
        <v>0</v>
      </c>
      <c r="AK39" s="46">
        <f>Índice!$G$51*'Datos Generales'!AK35</f>
        <v>0</v>
      </c>
      <c r="AL39" s="46">
        <f>Índice!$G$51*'Datos Generales'!AL35</f>
        <v>0</v>
      </c>
      <c r="AM39" s="46">
        <f>Índice!$G$51*'Datos Generales'!AM35</f>
        <v>0</v>
      </c>
      <c r="AN39" s="46">
        <f>Índice!$G$51*'Datos Generales'!AN35</f>
        <v>0</v>
      </c>
      <c r="AO39" s="46">
        <f>Índice!$G$51*'Datos Generales'!AO35</f>
        <v>0</v>
      </c>
      <c r="AP39" s="46">
        <f>Índice!$G$51*'Datos Generales'!AP35</f>
        <v>0</v>
      </c>
      <c r="AQ39" s="46">
        <f>Índice!$G$51*'Datos Generales'!AQ35</f>
        <v>1737991.3726896271</v>
      </c>
    </row>
    <row r="40" spans="2:43">
      <c r="B40" s="48" t="str">
        <f>'Datos Generales'!B36</f>
        <v>5.14.13.10  Primas Por Cobrar Por Operaciones De Coaseguro</v>
      </c>
      <c r="C40" s="46">
        <f>Índice!$G$51*'Datos Generales'!C36</f>
        <v>0</v>
      </c>
      <c r="D40" s="46">
        <f>Índice!$G$51*'Datos Generales'!D36</f>
        <v>0</v>
      </c>
      <c r="E40" s="46">
        <f>Índice!$G$51*'Datos Generales'!E36</f>
        <v>0</v>
      </c>
      <c r="F40" s="46">
        <f>Índice!$G$51*'Datos Generales'!F36</f>
        <v>0</v>
      </c>
      <c r="G40" s="46">
        <f>Índice!$G$51*'Datos Generales'!G36</f>
        <v>0</v>
      </c>
      <c r="H40" s="46">
        <f>Índice!$G$51*'Datos Generales'!H36</f>
        <v>95614.767795210937</v>
      </c>
      <c r="I40" s="46">
        <f>Índice!$G$51*'Datos Generales'!I36</f>
        <v>133813.83335435938</v>
      </c>
      <c r="J40" s="46">
        <f>Índice!$G$51*'Datos Generales'!J36</f>
        <v>23599.832677100003</v>
      </c>
      <c r="K40" s="46">
        <f>Índice!$G$51*'Datos Generales'!K36</f>
        <v>0</v>
      </c>
      <c r="L40" s="46">
        <f>Índice!$G$51*'Datos Generales'!L36</f>
        <v>0</v>
      </c>
      <c r="M40" s="46">
        <f>Índice!$G$51*'Datos Generales'!M36</f>
        <v>0</v>
      </c>
      <c r="N40" s="46">
        <f>Índice!$G$51*'Datos Generales'!N36</f>
        <v>0</v>
      </c>
      <c r="O40" s="46">
        <f>Índice!$G$51*'Datos Generales'!O36</f>
        <v>0</v>
      </c>
      <c r="P40" s="46">
        <f>Índice!$G$51*'Datos Generales'!P36</f>
        <v>0</v>
      </c>
      <c r="Q40" s="46">
        <f>Índice!$G$51*'Datos Generales'!Q36</f>
        <v>0</v>
      </c>
      <c r="R40" s="46">
        <f>Índice!$G$51*'Datos Generales'!R36</f>
        <v>224767.50748637185</v>
      </c>
      <c r="S40" s="46">
        <f>Índice!$G$51*'Datos Generales'!S36</f>
        <v>0</v>
      </c>
      <c r="T40" s="46">
        <f>Índice!$G$51*'Datos Generales'!T36</f>
        <v>148450.33763370893</v>
      </c>
      <c r="U40" s="46">
        <f>Índice!$G$51*'Datos Generales'!U36</f>
        <v>0</v>
      </c>
      <c r="V40" s="46">
        <f>Índice!$G$51*'Datos Generales'!V36</f>
        <v>122376.73769036854</v>
      </c>
      <c r="W40" s="46">
        <f>Índice!$G$51*'Datos Generales'!W36</f>
        <v>0</v>
      </c>
      <c r="X40" s="46">
        <f>Índice!$G$51*'Datos Generales'!X36</f>
        <v>0</v>
      </c>
      <c r="Y40" s="46">
        <f>Índice!$G$51*'Datos Generales'!Y36</f>
        <v>187897.77367585836</v>
      </c>
      <c r="Z40" s="46">
        <f>Índice!$G$51*'Datos Generales'!Z36</f>
        <v>50375.347759400298</v>
      </c>
      <c r="AA40" s="46">
        <f>Índice!$G$51*'Datos Generales'!AA36</f>
        <v>0</v>
      </c>
      <c r="AB40" s="46">
        <f>Índice!$G$51*'Datos Generales'!AB36</f>
        <v>385895.34350992984</v>
      </c>
      <c r="AC40" s="46">
        <f>Índice!$G$51*'Datos Generales'!AC36</f>
        <v>0</v>
      </c>
      <c r="AD40" s="46">
        <f>Índice!$G$51*'Datos Generales'!AD36</f>
        <v>0</v>
      </c>
      <c r="AE40" s="46">
        <f>Índice!$G$51*'Datos Generales'!AE36</f>
        <v>0</v>
      </c>
      <c r="AF40" s="46">
        <f>Índice!$G$51*'Datos Generales'!AF36</f>
        <v>0</v>
      </c>
      <c r="AG40" s="46">
        <f>Índice!$G$51*'Datos Generales'!AG36</f>
        <v>0</v>
      </c>
      <c r="AH40" s="46">
        <f>Índice!$G$51*'Datos Generales'!AH36</f>
        <v>0</v>
      </c>
      <c r="AI40" s="46">
        <f>Índice!$G$51*'Datos Generales'!AI36</f>
        <v>0</v>
      </c>
      <c r="AJ40" s="46">
        <f>Índice!$G$51*'Datos Generales'!AJ36</f>
        <v>0</v>
      </c>
      <c r="AK40" s="46">
        <f>Índice!$G$51*'Datos Generales'!AK36</f>
        <v>0</v>
      </c>
      <c r="AL40" s="46">
        <f>Índice!$G$51*'Datos Generales'!AL36</f>
        <v>0</v>
      </c>
      <c r="AM40" s="46">
        <f>Índice!$G$51*'Datos Generales'!AM36</f>
        <v>0</v>
      </c>
      <c r="AN40" s="46">
        <f>Índice!$G$51*'Datos Generales'!AN36</f>
        <v>0</v>
      </c>
      <c r="AO40" s="46">
        <f>Índice!$G$51*'Datos Generales'!AO36</f>
        <v>0</v>
      </c>
      <c r="AP40" s="46">
        <f>Índice!$G$51*'Datos Generales'!AP36</f>
        <v>0</v>
      </c>
      <c r="AQ40" s="46">
        <f>Índice!$G$51*'Datos Generales'!AQ36</f>
        <v>1372791.4815823082</v>
      </c>
    </row>
    <row r="41" spans="2:43">
      <c r="B41" s="48" t="str">
        <f>'Datos Generales'!B37</f>
        <v>5.14.13.20  Siniestros Por Cobrar Por Operaciones De Coaseguro</v>
      </c>
      <c r="C41" s="46">
        <f>Índice!$G$51*'Datos Generales'!C37</f>
        <v>2794.7350831413328</v>
      </c>
      <c r="D41" s="46">
        <f>Índice!$G$51*'Datos Generales'!D37</f>
        <v>0</v>
      </c>
      <c r="E41" s="46">
        <f>Índice!$G$51*'Datos Generales'!E37</f>
        <v>18286.79941835373</v>
      </c>
      <c r="F41" s="46">
        <f>Índice!$G$51*'Datos Generales'!F37</f>
        <v>78.172550633990014</v>
      </c>
      <c r="G41" s="46">
        <f>Índice!$G$51*'Datos Generales'!G37</f>
        <v>0</v>
      </c>
      <c r="H41" s="46">
        <f>Índice!$G$51*'Datos Generales'!H37</f>
        <v>27419.354124752947</v>
      </c>
      <c r="I41" s="46">
        <f>Índice!$G$51*'Datos Generales'!I37</f>
        <v>91963.05616604806</v>
      </c>
      <c r="J41" s="46">
        <f>Índice!$G$51*'Datos Generales'!J37</f>
        <v>5001.2283625595092</v>
      </c>
      <c r="K41" s="46">
        <f>Índice!$G$51*'Datos Generales'!K37</f>
        <v>0</v>
      </c>
      <c r="L41" s="46">
        <f>Índice!$G$51*'Datos Generales'!L37</f>
        <v>0</v>
      </c>
      <c r="M41" s="46">
        <f>Índice!$G$51*'Datos Generales'!M37</f>
        <v>0</v>
      </c>
      <c r="N41" s="46">
        <f>Índice!$G$51*'Datos Generales'!N37</f>
        <v>0</v>
      </c>
      <c r="O41" s="46">
        <f>Índice!$G$51*'Datos Generales'!O37</f>
        <v>0</v>
      </c>
      <c r="P41" s="46">
        <f>Índice!$G$51*'Datos Generales'!P37</f>
        <v>2.1247352380699436</v>
      </c>
      <c r="Q41" s="46">
        <f>Índice!$G$51*'Datos Generales'!Q37</f>
        <v>0</v>
      </c>
      <c r="R41" s="46">
        <f>Índice!$G$51*'Datos Generales'!R37</f>
        <v>70070.049864880129</v>
      </c>
      <c r="S41" s="46">
        <f>Índice!$G$51*'Datos Generales'!S37</f>
        <v>0</v>
      </c>
      <c r="T41" s="46">
        <f>Índice!$G$51*'Datos Generales'!T37</f>
        <v>7348.7509434045787</v>
      </c>
      <c r="U41" s="46">
        <f>Índice!$G$51*'Datos Generales'!U37</f>
        <v>0</v>
      </c>
      <c r="V41" s="46">
        <f>Índice!$G$51*'Datos Generales'!V37</f>
        <v>16160.957547347292</v>
      </c>
      <c r="W41" s="46">
        <f>Índice!$G$51*'Datos Generales'!W37</f>
        <v>0</v>
      </c>
      <c r="X41" s="46">
        <f>Índice!$G$51*'Datos Generales'!X37</f>
        <v>0</v>
      </c>
      <c r="Y41" s="46">
        <f>Índice!$G$51*'Datos Generales'!Y37</f>
        <v>31004.800573678516</v>
      </c>
      <c r="Z41" s="46">
        <f>Índice!$G$51*'Datos Generales'!Z37</f>
        <v>0</v>
      </c>
      <c r="AA41" s="46">
        <f>Índice!$G$51*'Datos Generales'!AA37</f>
        <v>0</v>
      </c>
      <c r="AB41" s="46">
        <f>Índice!$G$51*'Datos Generales'!AB37</f>
        <v>95069.817471963455</v>
      </c>
      <c r="AC41" s="46">
        <f>Índice!$G$51*'Datos Generales'!AC37</f>
        <v>0</v>
      </c>
      <c r="AD41" s="46">
        <f>Índice!$G$51*'Datos Generales'!AD37</f>
        <v>0</v>
      </c>
      <c r="AE41" s="46">
        <f>Índice!$G$51*'Datos Generales'!AE37</f>
        <v>0</v>
      </c>
      <c r="AF41" s="46">
        <f>Índice!$G$51*'Datos Generales'!AF37</f>
        <v>0</v>
      </c>
      <c r="AG41" s="46">
        <f>Índice!$G$51*'Datos Generales'!AG37</f>
        <v>0</v>
      </c>
      <c r="AH41" s="46">
        <f>Índice!$G$51*'Datos Generales'!AH37</f>
        <v>0</v>
      </c>
      <c r="AI41" s="46">
        <f>Índice!$G$51*'Datos Generales'!AI37</f>
        <v>0</v>
      </c>
      <c r="AJ41" s="46">
        <f>Índice!$G$51*'Datos Generales'!AJ37</f>
        <v>0</v>
      </c>
      <c r="AK41" s="46">
        <f>Índice!$G$51*'Datos Generales'!AK37</f>
        <v>0</v>
      </c>
      <c r="AL41" s="46">
        <f>Índice!$G$51*'Datos Generales'!AL37</f>
        <v>0</v>
      </c>
      <c r="AM41" s="46">
        <f>Índice!$G$51*'Datos Generales'!AM37</f>
        <v>0</v>
      </c>
      <c r="AN41" s="46">
        <f>Índice!$G$51*'Datos Generales'!AN37</f>
        <v>0</v>
      </c>
      <c r="AO41" s="46">
        <f>Índice!$G$51*'Datos Generales'!AO37</f>
        <v>0</v>
      </c>
      <c r="AP41" s="46">
        <f>Índice!$G$51*'Datos Generales'!AP37</f>
        <v>0</v>
      </c>
      <c r="AQ41" s="46">
        <f>Índice!$G$51*'Datos Generales'!AQ37</f>
        <v>365199.8468420016</v>
      </c>
    </row>
    <row r="42" spans="2:43">
      <c r="B42" s="45" t="str">
        <f>'Datos Generales'!B38</f>
        <v>5.14.20.00  Participación Del Reaseguro En Las Reservas Técnicas</v>
      </c>
      <c r="C42" s="46">
        <f>Índice!$G$51*'Datos Generales'!C38</f>
        <v>2329536.1658709976</v>
      </c>
      <c r="D42" s="46">
        <f>Índice!$G$51*'Datos Generales'!D38</f>
        <v>0</v>
      </c>
      <c r="E42" s="46">
        <f>Índice!$G$51*'Datos Generales'!E38</f>
        <v>1015326.9104357701</v>
      </c>
      <c r="F42" s="46">
        <f>Índice!$G$51*'Datos Generales'!F38</f>
        <v>1039.1725926860418</v>
      </c>
      <c r="G42" s="46">
        <f>Índice!$G$51*'Datos Generales'!G38</f>
        <v>132832.51553159326</v>
      </c>
      <c r="H42" s="46">
        <f>Índice!$G$51*'Datos Generales'!H38</f>
        <v>4468311.4330675201</v>
      </c>
      <c r="I42" s="46">
        <f>Índice!$G$51*'Datos Generales'!I38</f>
        <v>5691258.5293733589</v>
      </c>
      <c r="J42" s="46">
        <f>Índice!$G$51*'Datos Generales'!J38</f>
        <v>706407.89162079676</v>
      </c>
      <c r="K42" s="46">
        <f>Índice!$G$51*'Datos Generales'!K38</f>
        <v>151439.61878708604</v>
      </c>
      <c r="L42" s="46">
        <f>Índice!$G$51*'Datos Generales'!L38</f>
        <v>387282.70708975458</v>
      </c>
      <c r="M42" s="46">
        <f>Índice!$G$51*'Datos Generales'!M38</f>
        <v>474494.27981435129</v>
      </c>
      <c r="N42" s="46">
        <f>Índice!$G$51*'Datos Generales'!N38</f>
        <v>27749.307801098224</v>
      </c>
      <c r="O42" s="46">
        <f>Índice!$G$51*'Datos Generales'!O38</f>
        <v>0</v>
      </c>
      <c r="P42" s="46">
        <f>Índice!$G$51*'Datos Generales'!P38</f>
        <v>242893.97792488619</v>
      </c>
      <c r="Q42" s="46">
        <f>Índice!$G$51*'Datos Generales'!Q38</f>
        <v>0</v>
      </c>
      <c r="R42" s="46">
        <f>Índice!$G$51*'Datos Generales'!R38</f>
        <v>2395935.3372242549</v>
      </c>
      <c r="S42" s="46">
        <f>Índice!$G$51*'Datos Generales'!S38</f>
        <v>12479.765216756194</v>
      </c>
      <c r="T42" s="46">
        <f>Índice!$G$51*'Datos Generales'!T38</f>
        <v>2057539.64512495</v>
      </c>
      <c r="U42" s="46">
        <f>Índice!$G$51*'Datos Generales'!U38</f>
        <v>138799.21473326828</v>
      </c>
      <c r="V42" s="46">
        <f>Índice!$G$51*'Datos Generales'!V38</f>
        <v>10597547.125963602</v>
      </c>
      <c r="W42" s="46">
        <f>Índice!$G$51*'Datos Generales'!W38</f>
        <v>240950.02224332205</v>
      </c>
      <c r="X42" s="46">
        <f>Índice!$G$51*'Datos Generales'!X38</f>
        <v>325893.61716254894</v>
      </c>
      <c r="Y42" s="46">
        <f>Índice!$G$51*'Datos Generales'!Y38</f>
        <v>6582055.1501590237</v>
      </c>
      <c r="Z42" s="46">
        <f>Índice!$G$51*'Datos Generales'!Z38</f>
        <v>62700.095834412306</v>
      </c>
      <c r="AA42" s="46">
        <f>Índice!$G$51*'Datos Generales'!AA38</f>
        <v>86290.986917385439</v>
      </c>
      <c r="AB42" s="46">
        <f>Índice!$G$51*'Datos Generales'!AB38</f>
        <v>6552051.4982703328</v>
      </c>
      <c r="AC42" s="46">
        <f>Índice!$G$51*'Datos Generales'!AC38</f>
        <v>57420.305829078337</v>
      </c>
      <c r="AD42" s="46">
        <f>Índice!$G$51*'Datos Generales'!AD38</f>
        <v>2183456.0146606732</v>
      </c>
      <c r="AE42" s="46">
        <f>Índice!$G$51*'Datos Generales'!AE38</f>
        <v>0</v>
      </c>
      <c r="AF42" s="46">
        <f>Índice!$G$51*'Datos Generales'!AF38</f>
        <v>0</v>
      </c>
      <c r="AG42" s="46">
        <f>Índice!$G$51*'Datos Generales'!AG38</f>
        <v>0</v>
      </c>
      <c r="AH42" s="46">
        <f>Índice!$G$51*'Datos Generales'!AH38</f>
        <v>0</v>
      </c>
      <c r="AI42" s="46">
        <f>Índice!$G$51*'Datos Generales'!AI38</f>
        <v>0</v>
      </c>
      <c r="AJ42" s="46">
        <f>Índice!$G$51*'Datos Generales'!AJ38</f>
        <v>0</v>
      </c>
      <c r="AK42" s="46">
        <f>Índice!$G$51*'Datos Generales'!AK38</f>
        <v>0</v>
      </c>
      <c r="AL42" s="46">
        <f>Índice!$G$51*'Datos Generales'!AL38</f>
        <v>0</v>
      </c>
      <c r="AM42" s="46">
        <f>Índice!$G$51*'Datos Generales'!AM38</f>
        <v>0</v>
      </c>
      <c r="AN42" s="46">
        <f>Índice!$G$51*'Datos Generales'!AN38</f>
        <v>0</v>
      </c>
      <c r="AO42" s="46">
        <f>Índice!$G$51*'Datos Generales'!AO38</f>
        <v>0</v>
      </c>
      <c r="AP42" s="46">
        <f>Índice!$G$51*'Datos Generales'!AP38</f>
        <v>0</v>
      </c>
      <c r="AQ42" s="46">
        <f>Índice!$G$51*'Datos Generales'!AQ38</f>
        <v>46921691.28924951</v>
      </c>
    </row>
    <row r="43" spans="2:43">
      <c r="B43" s="47" t="str">
        <f>'Datos Generales'!B39</f>
        <v>5.14.21.00  Participación Del Reaseguro En La Reserva Riesgos En Curso</v>
      </c>
      <c r="C43" s="46">
        <f>Índice!$G$51*'Datos Generales'!C39</f>
        <v>923472.21576686355</v>
      </c>
      <c r="D43" s="46">
        <f>Índice!$G$51*'Datos Generales'!D39</f>
        <v>0</v>
      </c>
      <c r="E43" s="46">
        <f>Índice!$G$51*'Datos Generales'!E39</f>
        <v>492347.14632564673</v>
      </c>
      <c r="F43" s="46">
        <f>Índice!$G$51*'Datos Generales'!F39</f>
        <v>1030.1867332417041</v>
      </c>
      <c r="G43" s="46">
        <f>Índice!$G$51*'Datos Generales'!G39</f>
        <v>90635.450764794034</v>
      </c>
      <c r="H43" s="46">
        <f>Índice!$G$51*'Datos Generales'!H39</f>
        <v>0</v>
      </c>
      <c r="I43" s="46">
        <f>Índice!$G$51*'Datos Generales'!I39</f>
        <v>1298238.1075691481</v>
      </c>
      <c r="J43" s="46">
        <f>Índice!$G$51*'Datos Generales'!J39</f>
        <v>270868.5519265373</v>
      </c>
      <c r="K43" s="46">
        <f>Índice!$G$51*'Datos Generales'!K39</f>
        <v>22023.721783626705</v>
      </c>
      <c r="L43" s="46">
        <f>Índice!$G$51*'Datos Generales'!L39</f>
        <v>75374.9383052138</v>
      </c>
      <c r="M43" s="46">
        <f>Índice!$G$51*'Datos Generales'!M39</f>
        <v>183923.45641304855</v>
      </c>
      <c r="N43" s="46">
        <f>Índice!$G$51*'Datos Generales'!N39</f>
        <v>25586.283063425562</v>
      </c>
      <c r="O43" s="46">
        <f>Índice!$G$51*'Datos Generales'!O39</f>
        <v>0</v>
      </c>
      <c r="P43" s="46">
        <f>Índice!$G$51*'Datos Generales'!P39</f>
        <v>184331.71543598018</v>
      </c>
      <c r="Q43" s="46">
        <f>Índice!$G$51*'Datos Generales'!Q39</f>
        <v>0</v>
      </c>
      <c r="R43" s="46">
        <f>Índice!$G$51*'Datos Generales'!R39</f>
        <v>981725.4178092652</v>
      </c>
      <c r="S43" s="46">
        <f>Índice!$G$51*'Datos Generales'!S39</f>
        <v>12479.765216756194</v>
      </c>
      <c r="T43" s="46">
        <f>Índice!$G$51*'Datos Generales'!T39</f>
        <v>1005866.8366454858</v>
      </c>
      <c r="U43" s="46">
        <f>Índice!$G$51*'Datos Generales'!U39</f>
        <v>114568.20289450912</v>
      </c>
      <c r="V43" s="46">
        <f>Índice!$G$51*'Datos Generales'!V39</f>
        <v>2270418.6392398761</v>
      </c>
      <c r="W43" s="46">
        <f>Índice!$G$51*'Datos Generales'!W39</f>
        <v>80247.443124600235</v>
      </c>
      <c r="X43" s="46">
        <f>Índice!$G$51*'Datos Generales'!X39</f>
        <v>256908.37743265586</v>
      </c>
      <c r="Y43" s="46">
        <f>Índice!$G$51*'Datos Generales'!Y39</f>
        <v>2287462.2029520543</v>
      </c>
      <c r="Z43" s="46">
        <f>Índice!$G$51*'Datos Generales'!Z39</f>
        <v>41060.419945066744</v>
      </c>
      <c r="AA43" s="46">
        <f>Índice!$G$51*'Datos Generales'!AA39</f>
        <v>85932.437845961133</v>
      </c>
      <c r="AB43" s="46">
        <f>Índice!$G$51*'Datos Generales'!AB39</f>
        <v>2555090.6221711696</v>
      </c>
      <c r="AC43" s="46">
        <f>Índice!$G$51*'Datos Generales'!AC39</f>
        <v>43927.971475429433</v>
      </c>
      <c r="AD43" s="46">
        <f>Índice!$G$51*'Datos Generales'!AD39</f>
        <v>2077878.9387832794</v>
      </c>
      <c r="AE43" s="46">
        <f>Índice!$G$51*'Datos Generales'!AE39</f>
        <v>0</v>
      </c>
      <c r="AF43" s="46">
        <f>Índice!$G$51*'Datos Generales'!AF39</f>
        <v>0</v>
      </c>
      <c r="AG43" s="46">
        <f>Índice!$G$51*'Datos Generales'!AG39</f>
        <v>0</v>
      </c>
      <c r="AH43" s="46">
        <f>Índice!$G$51*'Datos Generales'!AH39</f>
        <v>0</v>
      </c>
      <c r="AI43" s="46">
        <f>Índice!$G$51*'Datos Generales'!AI39</f>
        <v>0</v>
      </c>
      <c r="AJ43" s="46">
        <f>Índice!$G$51*'Datos Generales'!AJ39</f>
        <v>0</v>
      </c>
      <c r="AK43" s="46">
        <f>Índice!$G$51*'Datos Generales'!AK39</f>
        <v>0</v>
      </c>
      <c r="AL43" s="46">
        <f>Índice!$G$51*'Datos Generales'!AL39</f>
        <v>0</v>
      </c>
      <c r="AM43" s="46">
        <f>Índice!$G$51*'Datos Generales'!AM39</f>
        <v>0</v>
      </c>
      <c r="AN43" s="46">
        <f>Índice!$G$51*'Datos Generales'!AN39</f>
        <v>0</v>
      </c>
      <c r="AO43" s="46">
        <f>Índice!$G$51*'Datos Generales'!AO39</f>
        <v>0</v>
      </c>
      <c r="AP43" s="46">
        <f>Índice!$G$51*'Datos Generales'!AP39</f>
        <v>0</v>
      </c>
      <c r="AQ43" s="46">
        <f>Índice!$G$51*'Datos Generales'!AQ39</f>
        <v>15381399.049623635</v>
      </c>
    </row>
    <row r="44" spans="2:43">
      <c r="B44" s="47" t="str">
        <f>'Datos Generales'!B40</f>
        <v>5.14.22.00  Participación Del Reaseguro En Las Reservas Seguros Previsionales</v>
      </c>
      <c r="C44" s="46">
        <f>Índice!$G$51*'Datos Generales'!C40</f>
        <v>0</v>
      </c>
      <c r="D44" s="46">
        <f>Índice!$G$51*'Datos Generales'!D40</f>
        <v>0</v>
      </c>
      <c r="E44" s="46">
        <f>Índice!$G$51*'Datos Generales'!E40</f>
        <v>0</v>
      </c>
      <c r="F44" s="46">
        <f>Índice!$G$51*'Datos Generales'!F40</f>
        <v>0</v>
      </c>
      <c r="G44" s="46">
        <f>Índice!$G$51*'Datos Generales'!G40</f>
        <v>0</v>
      </c>
      <c r="H44" s="46">
        <f>Índice!$G$51*'Datos Generales'!H40</f>
        <v>1158925.1495614415</v>
      </c>
      <c r="I44" s="46">
        <f>Índice!$G$51*'Datos Generales'!I40</f>
        <v>0</v>
      </c>
      <c r="J44" s="46">
        <f>Índice!$G$51*'Datos Generales'!J40</f>
        <v>0</v>
      </c>
      <c r="K44" s="46">
        <f>Índice!$G$51*'Datos Generales'!K40</f>
        <v>0</v>
      </c>
      <c r="L44" s="46">
        <f>Índice!$G$51*'Datos Generales'!L40</f>
        <v>0</v>
      </c>
      <c r="M44" s="46">
        <f>Índice!$G$51*'Datos Generales'!M40</f>
        <v>0</v>
      </c>
      <c r="N44" s="46">
        <f>Índice!$G$51*'Datos Generales'!N40</f>
        <v>0</v>
      </c>
      <c r="O44" s="46">
        <f>Índice!$G$51*'Datos Generales'!O40</f>
        <v>0</v>
      </c>
      <c r="P44" s="46">
        <f>Índice!$G$51*'Datos Generales'!P40</f>
        <v>0</v>
      </c>
      <c r="Q44" s="46">
        <f>Índice!$G$51*'Datos Generales'!Q40</f>
        <v>0</v>
      </c>
      <c r="R44" s="46">
        <f>Índice!$G$51*'Datos Generales'!R40</f>
        <v>0</v>
      </c>
      <c r="S44" s="46">
        <f>Índice!$G$51*'Datos Generales'!S40</f>
        <v>0</v>
      </c>
      <c r="T44" s="46">
        <f>Índice!$G$51*'Datos Generales'!T40</f>
        <v>0</v>
      </c>
      <c r="U44" s="46">
        <f>Índice!$G$51*'Datos Generales'!U40</f>
        <v>0</v>
      </c>
      <c r="V44" s="46">
        <f>Índice!$G$51*'Datos Generales'!V40</f>
        <v>0</v>
      </c>
      <c r="W44" s="46">
        <f>Índice!$G$51*'Datos Generales'!W40</f>
        <v>0</v>
      </c>
      <c r="X44" s="46">
        <f>Índice!$G$51*'Datos Generales'!X40</f>
        <v>0</v>
      </c>
      <c r="Y44" s="46">
        <f>Índice!$G$51*'Datos Generales'!Y40</f>
        <v>0</v>
      </c>
      <c r="Z44" s="46">
        <f>Índice!$G$51*'Datos Generales'!Z40</f>
        <v>0</v>
      </c>
      <c r="AA44" s="46">
        <f>Índice!$G$51*'Datos Generales'!AA40</f>
        <v>0</v>
      </c>
      <c r="AB44" s="46">
        <f>Índice!$G$51*'Datos Generales'!AB40</f>
        <v>0</v>
      </c>
      <c r="AC44" s="46">
        <f>Índice!$G$51*'Datos Generales'!AC40</f>
        <v>0</v>
      </c>
      <c r="AD44" s="46">
        <f>Índice!$G$51*'Datos Generales'!AD40</f>
        <v>0</v>
      </c>
      <c r="AE44" s="46">
        <f>Índice!$G$51*'Datos Generales'!AE40</f>
        <v>0</v>
      </c>
      <c r="AF44" s="46">
        <f>Índice!$G$51*'Datos Generales'!AF40</f>
        <v>0</v>
      </c>
      <c r="AG44" s="46">
        <f>Índice!$G$51*'Datos Generales'!AG40</f>
        <v>0</v>
      </c>
      <c r="AH44" s="46">
        <f>Índice!$G$51*'Datos Generales'!AH40</f>
        <v>0</v>
      </c>
      <c r="AI44" s="46">
        <f>Índice!$G$51*'Datos Generales'!AI40</f>
        <v>0</v>
      </c>
      <c r="AJ44" s="46">
        <f>Índice!$G$51*'Datos Generales'!AJ40</f>
        <v>0</v>
      </c>
      <c r="AK44" s="46">
        <f>Índice!$G$51*'Datos Generales'!AK40</f>
        <v>0</v>
      </c>
      <c r="AL44" s="46">
        <f>Índice!$G$51*'Datos Generales'!AL40</f>
        <v>0</v>
      </c>
      <c r="AM44" s="46">
        <f>Índice!$G$51*'Datos Generales'!AM40</f>
        <v>0</v>
      </c>
      <c r="AN44" s="46">
        <f>Índice!$G$51*'Datos Generales'!AN40</f>
        <v>0</v>
      </c>
      <c r="AO44" s="46">
        <f>Índice!$G$51*'Datos Generales'!AO40</f>
        <v>0</v>
      </c>
      <c r="AP44" s="46">
        <f>Índice!$G$51*'Datos Generales'!AP40</f>
        <v>0</v>
      </c>
      <c r="AQ44" s="46">
        <f>Índice!$G$51*'Datos Generales'!AQ40</f>
        <v>1158925.1495614415</v>
      </c>
    </row>
    <row r="45" spans="2:43">
      <c r="B45" s="48" t="str">
        <f>'Datos Generales'!B41</f>
        <v>5.14.22.10  Participación Del Reaseguro En La Reserva Rentas Vitalicias</v>
      </c>
      <c r="C45" s="46">
        <f>Índice!$G$51*'Datos Generales'!C41</f>
        <v>0</v>
      </c>
      <c r="D45" s="46">
        <f>Índice!$G$51*'Datos Generales'!D41</f>
        <v>0</v>
      </c>
      <c r="E45" s="46">
        <f>Índice!$G$51*'Datos Generales'!E41</f>
        <v>0</v>
      </c>
      <c r="F45" s="46">
        <f>Índice!$G$51*'Datos Generales'!F41</f>
        <v>0</v>
      </c>
      <c r="G45" s="46">
        <f>Índice!$G$51*'Datos Generales'!G41</f>
        <v>0</v>
      </c>
      <c r="H45" s="46">
        <f>Índice!$G$51*'Datos Generales'!H41</f>
        <v>1158925.1495614415</v>
      </c>
      <c r="I45" s="46">
        <f>Índice!$G$51*'Datos Generales'!I41</f>
        <v>0</v>
      </c>
      <c r="J45" s="46">
        <f>Índice!$G$51*'Datos Generales'!J41</f>
        <v>0</v>
      </c>
      <c r="K45" s="46">
        <f>Índice!$G$51*'Datos Generales'!K41</f>
        <v>0</v>
      </c>
      <c r="L45" s="46">
        <f>Índice!$G$51*'Datos Generales'!L41</f>
        <v>0</v>
      </c>
      <c r="M45" s="46">
        <f>Índice!$G$51*'Datos Generales'!M41</f>
        <v>0</v>
      </c>
      <c r="N45" s="46">
        <f>Índice!$G$51*'Datos Generales'!N41</f>
        <v>0</v>
      </c>
      <c r="O45" s="46">
        <f>Índice!$G$51*'Datos Generales'!O41</f>
        <v>0</v>
      </c>
      <c r="P45" s="46">
        <f>Índice!$G$51*'Datos Generales'!P41</f>
        <v>0</v>
      </c>
      <c r="Q45" s="46">
        <f>Índice!$G$51*'Datos Generales'!Q41</f>
        <v>0</v>
      </c>
      <c r="R45" s="46">
        <f>Índice!$G$51*'Datos Generales'!R41</f>
        <v>0</v>
      </c>
      <c r="S45" s="46">
        <f>Índice!$G$51*'Datos Generales'!S41</f>
        <v>0</v>
      </c>
      <c r="T45" s="46">
        <f>Índice!$G$51*'Datos Generales'!T41</f>
        <v>0</v>
      </c>
      <c r="U45" s="46">
        <f>Índice!$G$51*'Datos Generales'!U41</f>
        <v>0</v>
      </c>
      <c r="V45" s="46">
        <f>Índice!$G$51*'Datos Generales'!V41</f>
        <v>0</v>
      </c>
      <c r="W45" s="46">
        <f>Índice!$G$51*'Datos Generales'!W41</f>
        <v>0</v>
      </c>
      <c r="X45" s="46">
        <f>Índice!$G$51*'Datos Generales'!X41</f>
        <v>0</v>
      </c>
      <c r="Y45" s="46">
        <f>Índice!$G$51*'Datos Generales'!Y41</f>
        <v>0</v>
      </c>
      <c r="Z45" s="46">
        <f>Índice!$G$51*'Datos Generales'!Z41</f>
        <v>0</v>
      </c>
      <c r="AA45" s="46">
        <f>Índice!$G$51*'Datos Generales'!AA41</f>
        <v>0</v>
      </c>
      <c r="AB45" s="46">
        <f>Índice!$G$51*'Datos Generales'!AB41</f>
        <v>0</v>
      </c>
      <c r="AC45" s="46">
        <f>Índice!$G$51*'Datos Generales'!AC41</f>
        <v>0</v>
      </c>
      <c r="AD45" s="46">
        <f>Índice!$G$51*'Datos Generales'!AD41</f>
        <v>0</v>
      </c>
      <c r="AE45" s="46">
        <f>Índice!$G$51*'Datos Generales'!AE41</f>
        <v>0</v>
      </c>
      <c r="AF45" s="46">
        <f>Índice!$G$51*'Datos Generales'!AF41</f>
        <v>0</v>
      </c>
      <c r="AG45" s="46">
        <f>Índice!$G$51*'Datos Generales'!AG41</f>
        <v>0</v>
      </c>
      <c r="AH45" s="46">
        <f>Índice!$G$51*'Datos Generales'!AH41</f>
        <v>0</v>
      </c>
      <c r="AI45" s="46">
        <f>Índice!$G$51*'Datos Generales'!AI41</f>
        <v>0</v>
      </c>
      <c r="AJ45" s="46">
        <f>Índice!$G$51*'Datos Generales'!AJ41</f>
        <v>0</v>
      </c>
      <c r="AK45" s="46">
        <f>Índice!$G$51*'Datos Generales'!AK41</f>
        <v>0</v>
      </c>
      <c r="AL45" s="46">
        <f>Índice!$G$51*'Datos Generales'!AL41</f>
        <v>0</v>
      </c>
      <c r="AM45" s="46">
        <f>Índice!$G$51*'Datos Generales'!AM41</f>
        <v>0</v>
      </c>
      <c r="AN45" s="46">
        <f>Índice!$G$51*'Datos Generales'!AN41</f>
        <v>0</v>
      </c>
      <c r="AO45" s="46">
        <f>Índice!$G$51*'Datos Generales'!AO41</f>
        <v>0</v>
      </c>
      <c r="AP45" s="46">
        <f>Índice!$G$51*'Datos Generales'!AP41</f>
        <v>0</v>
      </c>
      <c r="AQ45" s="46">
        <f>Índice!$G$51*'Datos Generales'!AQ41</f>
        <v>1158925.1495614415</v>
      </c>
    </row>
    <row r="46" spans="2:43">
      <c r="B46" s="48" t="str">
        <f>'Datos Generales'!B42</f>
        <v>5.14.22.20  Participación Del Reaseguro En La Reserva Seguro Invalidez Y Sobrevivencia</v>
      </c>
      <c r="C46" s="46">
        <f>Índice!$G$51*'Datos Generales'!C42</f>
        <v>0</v>
      </c>
      <c r="D46" s="46">
        <f>Índice!$G$51*'Datos Generales'!D42</f>
        <v>0</v>
      </c>
      <c r="E46" s="46">
        <f>Índice!$G$51*'Datos Generales'!E42</f>
        <v>0</v>
      </c>
      <c r="F46" s="46">
        <f>Índice!$G$51*'Datos Generales'!F42</f>
        <v>0</v>
      </c>
      <c r="G46" s="46">
        <f>Índice!$G$51*'Datos Generales'!G42</f>
        <v>0</v>
      </c>
      <c r="H46" s="46">
        <f>Índice!$G$51*'Datos Generales'!H42</f>
        <v>0</v>
      </c>
      <c r="I46" s="46">
        <f>Índice!$G$51*'Datos Generales'!I42</f>
        <v>0</v>
      </c>
      <c r="J46" s="46">
        <f>Índice!$G$51*'Datos Generales'!J42</f>
        <v>0</v>
      </c>
      <c r="K46" s="46">
        <f>Índice!$G$51*'Datos Generales'!K42</f>
        <v>0</v>
      </c>
      <c r="L46" s="46">
        <f>Índice!$G$51*'Datos Generales'!L42</f>
        <v>0</v>
      </c>
      <c r="M46" s="46">
        <f>Índice!$G$51*'Datos Generales'!M42</f>
        <v>0</v>
      </c>
      <c r="N46" s="46">
        <f>Índice!$G$51*'Datos Generales'!N42</f>
        <v>0</v>
      </c>
      <c r="O46" s="46">
        <f>Índice!$G$51*'Datos Generales'!O42</f>
        <v>0</v>
      </c>
      <c r="P46" s="46">
        <f>Índice!$G$51*'Datos Generales'!P42</f>
        <v>0</v>
      </c>
      <c r="Q46" s="46">
        <f>Índice!$G$51*'Datos Generales'!Q42</f>
        <v>0</v>
      </c>
      <c r="R46" s="46">
        <f>Índice!$G$51*'Datos Generales'!R42</f>
        <v>0</v>
      </c>
      <c r="S46" s="46">
        <f>Índice!$G$51*'Datos Generales'!S42</f>
        <v>0</v>
      </c>
      <c r="T46" s="46">
        <f>Índice!$G$51*'Datos Generales'!T42</f>
        <v>0</v>
      </c>
      <c r="U46" s="46">
        <f>Índice!$G$51*'Datos Generales'!U42</f>
        <v>0</v>
      </c>
      <c r="V46" s="46">
        <f>Índice!$G$51*'Datos Generales'!V42</f>
        <v>0</v>
      </c>
      <c r="W46" s="46">
        <f>Índice!$G$51*'Datos Generales'!W42</f>
        <v>0</v>
      </c>
      <c r="X46" s="46">
        <f>Índice!$G$51*'Datos Generales'!X42</f>
        <v>0</v>
      </c>
      <c r="Y46" s="46">
        <f>Índice!$G$51*'Datos Generales'!Y42</f>
        <v>0</v>
      </c>
      <c r="Z46" s="46">
        <f>Índice!$G$51*'Datos Generales'!Z42</f>
        <v>0</v>
      </c>
      <c r="AA46" s="46">
        <f>Índice!$G$51*'Datos Generales'!AA42</f>
        <v>0</v>
      </c>
      <c r="AB46" s="46">
        <f>Índice!$G$51*'Datos Generales'!AB42</f>
        <v>0</v>
      </c>
      <c r="AC46" s="46">
        <f>Índice!$G$51*'Datos Generales'!AC42</f>
        <v>0</v>
      </c>
      <c r="AD46" s="46">
        <f>Índice!$G$51*'Datos Generales'!AD42</f>
        <v>0</v>
      </c>
      <c r="AE46" s="46">
        <f>Índice!$G$51*'Datos Generales'!AE42</f>
        <v>0</v>
      </c>
      <c r="AF46" s="46">
        <f>Índice!$G$51*'Datos Generales'!AF42</f>
        <v>0</v>
      </c>
      <c r="AG46" s="46">
        <f>Índice!$G$51*'Datos Generales'!AG42</f>
        <v>0</v>
      </c>
      <c r="AH46" s="46">
        <f>Índice!$G$51*'Datos Generales'!AH42</f>
        <v>0</v>
      </c>
      <c r="AI46" s="46">
        <f>Índice!$G$51*'Datos Generales'!AI42</f>
        <v>0</v>
      </c>
      <c r="AJ46" s="46">
        <f>Índice!$G$51*'Datos Generales'!AJ42</f>
        <v>0</v>
      </c>
      <c r="AK46" s="46">
        <f>Índice!$G$51*'Datos Generales'!AK42</f>
        <v>0</v>
      </c>
      <c r="AL46" s="46">
        <f>Índice!$G$51*'Datos Generales'!AL42</f>
        <v>0</v>
      </c>
      <c r="AM46" s="46">
        <f>Índice!$G$51*'Datos Generales'!AM42</f>
        <v>0</v>
      </c>
      <c r="AN46" s="46">
        <f>Índice!$G$51*'Datos Generales'!AN42</f>
        <v>0</v>
      </c>
      <c r="AO46" s="46">
        <f>Índice!$G$51*'Datos Generales'!AO42</f>
        <v>0</v>
      </c>
      <c r="AP46" s="46">
        <f>Índice!$G$51*'Datos Generales'!AP42</f>
        <v>0</v>
      </c>
      <c r="AQ46" s="46">
        <f>Índice!$G$51*'Datos Generales'!AQ42</f>
        <v>0</v>
      </c>
    </row>
    <row r="47" spans="2:43">
      <c r="B47" s="47" t="str">
        <f>'Datos Generales'!B43</f>
        <v>5.14.23.00  Participación Del Reaseguro En La Reserva Matemática</v>
      </c>
      <c r="C47" s="46">
        <f>Índice!$G$51*'Datos Generales'!C43</f>
        <v>0</v>
      </c>
      <c r="D47" s="46">
        <f>Índice!$G$51*'Datos Generales'!D43</f>
        <v>0</v>
      </c>
      <c r="E47" s="46">
        <f>Índice!$G$51*'Datos Generales'!E43</f>
        <v>0</v>
      </c>
      <c r="F47" s="46">
        <f>Índice!$G$51*'Datos Generales'!F43</f>
        <v>0</v>
      </c>
      <c r="G47" s="46">
        <f>Índice!$G$51*'Datos Generales'!G43</f>
        <v>0</v>
      </c>
      <c r="H47" s="46">
        <f>Índice!$G$51*'Datos Generales'!H43</f>
        <v>0</v>
      </c>
      <c r="I47" s="46">
        <f>Índice!$G$51*'Datos Generales'!I43</f>
        <v>0</v>
      </c>
      <c r="J47" s="46">
        <f>Índice!$G$51*'Datos Generales'!J43</f>
        <v>0</v>
      </c>
      <c r="K47" s="46">
        <f>Índice!$G$51*'Datos Generales'!K43</f>
        <v>0</v>
      </c>
      <c r="L47" s="46">
        <f>Índice!$G$51*'Datos Generales'!L43</f>
        <v>0</v>
      </c>
      <c r="M47" s="46">
        <f>Índice!$G$51*'Datos Generales'!M43</f>
        <v>0</v>
      </c>
      <c r="N47" s="46">
        <f>Índice!$G$51*'Datos Generales'!N43</f>
        <v>0</v>
      </c>
      <c r="O47" s="46">
        <f>Índice!$G$51*'Datos Generales'!O43</f>
        <v>0</v>
      </c>
      <c r="P47" s="46">
        <f>Índice!$G$51*'Datos Generales'!P43</f>
        <v>0</v>
      </c>
      <c r="Q47" s="46">
        <f>Índice!$G$51*'Datos Generales'!Q43</f>
        <v>0</v>
      </c>
      <c r="R47" s="46">
        <f>Índice!$G$51*'Datos Generales'!R43</f>
        <v>0</v>
      </c>
      <c r="S47" s="46">
        <f>Índice!$G$51*'Datos Generales'!S43</f>
        <v>0</v>
      </c>
      <c r="T47" s="46">
        <f>Índice!$G$51*'Datos Generales'!T43</f>
        <v>0</v>
      </c>
      <c r="U47" s="46">
        <f>Índice!$G$51*'Datos Generales'!U43</f>
        <v>0</v>
      </c>
      <c r="V47" s="46">
        <f>Índice!$G$51*'Datos Generales'!V43</f>
        <v>0</v>
      </c>
      <c r="W47" s="46">
        <f>Índice!$G$51*'Datos Generales'!W43</f>
        <v>0</v>
      </c>
      <c r="X47" s="46">
        <f>Índice!$G$51*'Datos Generales'!X43</f>
        <v>0</v>
      </c>
      <c r="Y47" s="46">
        <f>Índice!$G$51*'Datos Generales'!Y43</f>
        <v>0</v>
      </c>
      <c r="Z47" s="46">
        <f>Índice!$G$51*'Datos Generales'!Z43</f>
        <v>0</v>
      </c>
      <c r="AA47" s="46">
        <f>Índice!$G$51*'Datos Generales'!AA43</f>
        <v>0</v>
      </c>
      <c r="AB47" s="46">
        <f>Índice!$G$51*'Datos Generales'!AB43</f>
        <v>0</v>
      </c>
      <c r="AC47" s="46">
        <f>Índice!$G$51*'Datos Generales'!AC43</f>
        <v>0</v>
      </c>
      <c r="AD47" s="46">
        <f>Índice!$G$51*'Datos Generales'!AD43</f>
        <v>0</v>
      </c>
      <c r="AE47" s="46">
        <f>Índice!$G$51*'Datos Generales'!AE43</f>
        <v>0</v>
      </c>
      <c r="AF47" s="46">
        <f>Índice!$G$51*'Datos Generales'!AF43</f>
        <v>0</v>
      </c>
      <c r="AG47" s="46">
        <f>Índice!$G$51*'Datos Generales'!AG43</f>
        <v>0</v>
      </c>
      <c r="AH47" s="46">
        <f>Índice!$G$51*'Datos Generales'!AH43</f>
        <v>0</v>
      </c>
      <c r="AI47" s="46">
        <f>Índice!$G$51*'Datos Generales'!AI43</f>
        <v>0</v>
      </c>
      <c r="AJ47" s="46">
        <f>Índice!$G$51*'Datos Generales'!AJ43</f>
        <v>0</v>
      </c>
      <c r="AK47" s="46">
        <f>Índice!$G$51*'Datos Generales'!AK43</f>
        <v>0</v>
      </c>
      <c r="AL47" s="46">
        <f>Índice!$G$51*'Datos Generales'!AL43</f>
        <v>0</v>
      </c>
      <c r="AM47" s="46">
        <f>Índice!$G$51*'Datos Generales'!AM43</f>
        <v>0</v>
      </c>
      <c r="AN47" s="46">
        <f>Índice!$G$51*'Datos Generales'!AN43</f>
        <v>0</v>
      </c>
      <c r="AO47" s="46">
        <f>Índice!$G$51*'Datos Generales'!AO43</f>
        <v>0</v>
      </c>
      <c r="AP47" s="46">
        <f>Índice!$G$51*'Datos Generales'!AP43</f>
        <v>0</v>
      </c>
      <c r="AQ47" s="46">
        <f>Índice!$G$51*'Datos Generales'!AQ43</f>
        <v>0</v>
      </c>
    </row>
    <row r="48" spans="2:43">
      <c r="B48" s="47" t="str">
        <f>'Datos Generales'!B44</f>
        <v>5.14.24.00  Participación Del Reaseguro En La Reserva Rentas Privadas</v>
      </c>
      <c r="C48" s="46">
        <f>Índice!$G$51*'Datos Generales'!C44</f>
        <v>0</v>
      </c>
      <c r="D48" s="46">
        <f>Índice!$G$51*'Datos Generales'!D44</f>
        <v>0</v>
      </c>
      <c r="E48" s="46">
        <f>Índice!$G$51*'Datos Generales'!E44</f>
        <v>0</v>
      </c>
      <c r="F48" s="46">
        <f>Índice!$G$51*'Datos Generales'!F44</f>
        <v>0</v>
      </c>
      <c r="G48" s="46">
        <f>Índice!$G$51*'Datos Generales'!G44</f>
        <v>0</v>
      </c>
      <c r="H48" s="46">
        <f>Índice!$G$51*'Datos Generales'!H44</f>
        <v>0</v>
      </c>
      <c r="I48" s="46">
        <f>Índice!$G$51*'Datos Generales'!I44</f>
        <v>0</v>
      </c>
      <c r="J48" s="46">
        <f>Índice!$G$51*'Datos Generales'!J44</f>
        <v>0</v>
      </c>
      <c r="K48" s="46">
        <f>Índice!$G$51*'Datos Generales'!K44</f>
        <v>0</v>
      </c>
      <c r="L48" s="46">
        <f>Índice!$G$51*'Datos Generales'!L44</f>
        <v>0</v>
      </c>
      <c r="M48" s="46">
        <f>Índice!$G$51*'Datos Generales'!M44</f>
        <v>0</v>
      </c>
      <c r="N48" s="46">
        <f>Índice!$G$51*'Datos Generales'!N44</f>
        <v>0</v>
      </c>
      <c r="O48" s="46">
        <f>Índice!$G$51*'Datos Generales'!O44</f>
        <v>0</v>
      </c>
      <c r="P48" s="46">
        <f>Índice!$G$51*'Datos Generales'!P44</f>
        <v>0</v>
      </c>
      <c r="Q48" s="46">
        <f>Índice!$G$51*'Datos Generales'!Q44</f>
        <v>0</v>
      </c>
      <c r="R48" s="46">
        <f>Índice!$G$51*'Datos Generales'!R44</f>
        <v>0</v>
      </c>
      <c r="S48" s="46">
        <f>Índice!$G$51*'Datos Generales'!S44</f>
        <v>0</v>
      </c>
      <c r="T48" s="46">
        <f>Índice!$G$51*'Datos Generales'!T44</f>
        <v>0</v>
      </c>
      <c r="U48" s="46">
        <f>Índice!$G$51*'Datos Generales'!U44</f>
        <v>0</v>
      </c>
      <c r="V48" s="46">
        <f>Índice!$G$51*'Datos Generales'!V44</f>
        <v>0</v>
      </c>
      <c r="W48" s="46">
        <f>Índice!$G$51*'Datos Generales'!W44</f>
        <v>0</v>
      </c>
      <c r="X48" s="46">
        <f>Índice!$G$51*'Datos Generales'!X44</f>
        <v>0</v>
      </c>
      <c r="Y48" s="46">
        <f>Índice!$G$51*'Datos Generales'!Y44</f>
        <v>0</v>
      </c>
      <c r="Z48" s="46">
        <f>Índice!$G$51*'Datos Generales'!Z44</f>
        <v>0</v>
      </c>
      <c r="AA48" s="46">
        <f>Índice!$G$51*'Datos Generales'!AA44</f>
        <v>0</v>
      </c>
      <c r="AB48" s="46">
        <f>Índice!$G$51*'Datos Generales'!AB44</f>
        <v>0</v>
      </c>
      <c r="AC48" s="46">
        <f>Índice!$G$51*'Datos Generales'!AC44</f>
        <v>0</v>
      </c>
      <c r="AD48" s="46">
        <f>Índice!$G$51*'Datos Generales'!AD44</f>
        <v>0</v>
      </c>
      <c r="AE48" s="46">
        <f>Índice!$G$51*'Datos Generales'!AE44</f>
        <v>0</v>
      </c>
      <c r="AF48" s="46">
        <f>Índice!$G$51*'Datos Generales'!AF44</f>
        <v>0</v>
      </c>
      <c r="AG48" s="46">
        <f>Índice!$G$51*'Datos Generales'!AG44</f>
        <v>0</v>
      </c>
      <c r="AH48" s="46">
        <f>Índice!$G$51*'Datos Generales'!AH44</f>
        <v>0</v>
      </c>
      <c r="AI48" s="46">
        <f>Índice!$G$51*'Datos Generales'!AI44</f>
        <v>0</v>
      </c>
      <c r="AJ48" s="46">
        <f>Índice!$G$51*'Datos Generales'!AJ44</f>
        <v>0</v>
      </c>
      <c r="AK48" s="46">
        <f>Índice!$G$51*'Datos Generales'!AK44</f>
        <v>0</v>
      </c>
      <c r="AL48" s="46">
        <f>Índice!$G$51*'Datos Generales'!AL44</f>
        <v>0</v>
      </c>
      <c r="AM48" s="46">
        <f>Índice!$G$51*'Datos Generales'!AM44</f>
        <v>0</v>
      </c>
      <c r="AN48" s="46">
        <f>Índice!$G$51*'Datos Generales'!AN44</f>
        <v>0</v>
      </c>
      <c r="AO48" s="46">
        <f>Índice!$G$51*'Datos Generales'!AO44</f>
        <v>0</v>
      </c>
      <c r="AP48" s="46">
        <f>Índice!$G$51*'Datos Generales'!AP44</f>
        <v>0</v>
      </c>
      <c r="AQ48" s="46">
        <f>Índice!$G$51*'Datos Generales'!AQ44</f>
        <v>0</v>
      </c>
    </row>
    <row r="49" spans="2:43">
      <c r="B49" s="47" t="str">
        <f>'Datos Generales'!B45</f>
        <v>5.14.25.00  Participación Del Reaseguro En La Reserva De Siniestros</v>
      </c>
      <c r="C49" s="46">
        <f>Índice!$G$51*'Datos Generales'!C45</f>
        <v>1227735.5412873684</v>
      </c>
      <c r="D49" s="46">
        <f>Índice!$G$51*'Datos Generales'!D45</f>
        <v>0</v>
      </c>
      <c r="E49" s="46">
        <f>Índice!$G$51*'Datos Generales'!E45</f>
        <v>502402.10171727301</v>
      </c>
      <c r="F49" s="46">
        <f>Índice!$G$51*'Datos Generales'!F45</f>
        <v>8.9858594443374713</v>
      </c>
      <c r="G49" s="46">
        <f>Índice!$G$51*'Datos Generales'!G45</f>
        <v>42197.064766799245</v>
      </c>
      <c r="H49" s="46">
        <f>Índice!$G$51*'Datos Generales'!H45</f>
        <v>3301675.8849190278</v>
      </c>
      <c r="I49" s="46">
        <f>Índice!$G$51*'Datos Generales'!I45</f>
        <v>4393020.4218042102</v>
      </c>
      <c r="J49" s="46">
        <f>Índice!$G$51*'Datos Generales'!J45</f>
        <v>357971.49756208766</v>
      </c>
      <c r="K49" s="46">
        <f>Índice!$G$51*'Datos Generales'!K45</f>
        <v>128264.5560963302</v>
      </c>
      <c r="L49" s="46">
        <f>Índice!$G$51*'Datos Generales'!L45</f>
        <v>311779.57642517728</v>
      </c>
      <c r="M49" s="46">
        <f>Índice!$G$51*'Datos Generales'!M45</f>
        <v>290570.7791359853</v>
      </c>
      <c r="N49" s="46">
        <f>Índice!$G$51*'Datos Generales'!N45</f>
        <v>2163.0247376726625</v>
      </c>
      <c r="O49" s="46">
        <f>Índice!$G$51*'Datos Generales'!O45</f>
        <v>0</v>
      </c>
      <c r="P49" s="46">
        <f>Índice!$G$51*'Datos Generales'!P45</f>
        <v>58562.26248890601</v>
      </c>
      <c r="Q49" s="46">
        <f>Índice!$G$51*'Datos Generales'!Q45</f>
        <v>0</v>
      </c>
      <c r="R49" s="46">
        <f>Índice!$G$51*'Datos Generales'!R45</f>
        <v>1414209.9194149897</v>
      </c>
      <c r="S49" s="46">
        <f>Índice!$G$51*'Datos Generales'!S45</f>
        <v>0</v>
      </c>
      <c r="T49" s="46">
        <f>Índice!$G$51*'Datos Generales'!T45</f>
        <v>980704.70385395992</v>
      </c>
      <c r="U49" s="46">
        <f>Índice!$G$51*'Datos Generales'!U45</f>
        <v>24231.056104076615</v>
      </c>
      <c r="V49" s="46">
        <f>Índice!$G$51*'Datos Generales'!V45</f>
        <v>8327128.4867237257</v>
      </c>
      <c r="W49" s="46">
        <f>Índice!$G$51*'Datos Generales'!W45</f>
        <v>160702.5791187218</v>
      </c>
      <c r="X49" s="46">
        <f>Índice!$G$51*'Datos Generales'!X45</f>
        <v>68985.239729893045</v>
      </c>
      <c r="Y49" s="46">
        <f>Índice!$G$51*'Datos Generales'!Y45</f>
        <v>4272699.0113341352</v>
      </c>
      <c r="Z49" s="46">
        <f>Índice!$G$51*'Datos Generales'!Z45</f>
        <v>21639.675889345563</v>
      </c>
      <c r="AA49" s="46">
        <f>Índice!$G$51*'Datos Generales'!AA45</f>
        <v>147.53630309348173</v>
      </c>
      <c r="AB49" s="46">
        <f>Índice!$G$51*'Datos Generales'!AB45</f>
        <v>3996960.8760991637</v>
      </c>
      <c r="AC49" s="46">
        <f>Índice!$G$51*'Datos Generales'!AC45</f>
        <v>13492.334353648901</v>
      </c>
      <c r="AD49" s="46">
        <f>Índice!$G$51*'Datos Generales'!AD45</f>
        <v>105577.07587739393</v>
      </c>
      <c r="AE49" s="46">
        <f>Índice!$G$51*'Datos Generales'!AE45</f>
        <v>0</v>
      </c>
      <c r="AF49" s="46">
        <f>Índice!$G$51*'Datos Generales'!AF45</f>
        <v>0</v>
      </c>
      <c r="AG49" s="46">
        <f>Índice!$G$51*'Datos Generales'!AG45</f>
        <v>0</v>
      </c>
      <c r="AH49" s="46">
        <f>Índice!$G$51*'Datos Generales'!AH45</f>
        <v>0</v>
      </c>
      <c r="AI49" s="46">
        <f>Índice!$G$51*'Datos Generales'!AI45</f>
        <v>0</v>
      </c>
      <c r="AJ49" s="46">
        <f>Índice!$G$51*'Datos Generales'!AJ45</f>
        <v>0</v>
      </c>
      <c r="AK49" s="46">
        <f>Índice!$G$51*'Datos Generales'!AK45</f>
        <v>0</v>
      </c>
      <c r="AL49" s="46">
        <f>Índice!$G$51*'Datos Generales'!AL45</f>
        <v>0</v>
      </c>
      <c r="AM49" s="46">
        <f>Índice!$G$51*'Datos Generales'!AM45</f>
        <v>0</v>
      </c>
      <c r="AN49" s="46">
        <f>Índice!$G$51*'Datos Generales'!AN45</f>
        <v>0</v>
      </c>
      <c r="AO49" s="46">
        <f>Índice!$G$51*'Datos Generales'!AO45</f>
        <v>0</v>
      </c>
      <c r="AP49" s="46">
        <f>Índice!$G$51*'Datos Generales'!AP45</f>
        <v>0</v>
      </c>
      <c r="AQ49" s="46">
        <f>Índice!$G$51*'Datos Generales'!AQ45</f>
        <v>30002830.191602428</v>
      </c>
    </row>
    <row r="50" spans="2:43">
      <c r="B50" s="47" t="str">
        <f>'Datos Generales'!B46</f>
        <v>5.14.26.00  Participación Del Reaseguro En La Reserva Catastrófica De Terremoto</v>
      </c>
      <c r="C50" s="46">
        <f>Índice!$G$51*'Datos Generales'!C46</f>
        <v>0</v>
      </c>
      <c r="D50" s="46">
        <f>Índice!$G$51*'Datos Generales'!D46</f>
        <v>0</v>
      </c>
      <c r="E50" s="46">
        <f>Índice!$G$51*'Datos Generales'!E46</f>
        <v>0</v>
      </c>
      <c r="F50" s="46">
        <f>Índice!$G$51*'Datos Generales'!F46</f>
        <v>0</v>
      </c>
      <c r="G50" s="46">
        <f>Índice!$G$51*'Datos Generales'!G46</f>
        <v>0</v>
      </c>
      <c r="H50" s="46">
        <f>Índice!$G$51*'Datos Generales'!H46</f>
        <v>0</v>
      </c>
      <c r="I50" s="46">
        <f>Índice!$G$51*'Datos Generales'!I46</f>
        <v>0</v>
      </c>
      <c r="J50" s="46">
        <f>Índice!$G$51*'Datos Generales'!J46</f>
        <v>0</v>
      </c>
      <c r="K50" s="46">
        <f>Índice!$G$51*'Datos Generales'!K46</f>
        <v>0</v>
      </c>
      <c r="L50" s="46">
        <f>Índice!$G$51*'Datos Generales'!L46</f>
        <v>0</v>
      </c>
      <c r="M50" s="46">
        <f>Índice!$G$51*'Datos Generales'!M46</f>
        <v>0</v>
      </c>
      <c r="N50" s="46">
        <f>Índice!$G$51*'Datos Generales'!N46</f>
        <v>0</v>
      </c>
      <c r="O50" s="46">
        <f>Índice!$G$51*'Datos Generales'!O46</f>
        <v>0</v>
      </c>
      <c r="P50" s="46">
        <f>Índice!$G$51*'Datos Generales'!P46</f>
        <v>0</v>
      </c>
      <c r="Q50" s="46">
        <f>Índice!$G$51*'Datos Generales'!Q46</f>
        <v>0</v>
      </c>
      <c r="R50" s="46">
        <f>Índice!$G$51*'Datos Generales'!R46</f>
        <v>0</v>
      </c>
      <c r="S50" s="46">
        <f>Índice!$G$51*'Datos Generales'!S46</f>
        <v>0</v>
      </c>
      <c r="T50" s="46">
        <f>Índice!$G$51*'Datos Generales'!T46</f>
        <v>0</v>
      </c>
      <c r="U50" s="46">
        <f>Índice!$G$51*'Datos Generales'!U46</f>
        <v>0</v>
      </c>
      <c r="V50" s="46">
        <f>Índice!$G$51*'Datos Generales'!V46</f>
        <v>0</v>
      </c>
      <c r="W50" s="46">
        <f>Índice!$G$51*'Datos Generales'!W46</f>
        <v>0</v>
      </c>
      <c r="X50" s="46">
        <f>Índice!$G$51*'Datos Generales'!X46</f>
        <v>0</v>
      </c>
      <c r="Y50" s="46">
        <f>Índice!$G$51*'Datos Generales'!Y46</f>
        <v>0</v>
      </c>
      <c r="Z50" s="46">
        <f>Índice!$G$51*'Datos Generales'!Z46</f>
        <v>0</v>
      </c>
      <c r="AA50" s="46">
        <f>Índice!$G$51*'Datos Generales'!AA46</f>
        <v>0</v>
      </c>
      <c r="AB50" s="46">
        <f>Índice!$G$51*'Datos Generales'!AB46</f>
        <v>0</v>
      </c>
      <c r="AC50" s="46">
        <f>Índice!$G$51*'Datos Generales'!AC46</f>
        <v>0</v>
      </c>
      <c r="AD50" s="46">
        <f>Índice!$G$51*'Datos Generales'!AD46</f>
        <v>0</v>
      </c>
      <c r="AE50" s="46">
        <f>Índice!$G$51*'Datos Generales'!AE46</f>
        <v>0</v>
      </c>
      <c r="AF50" s="46">
        <f>Índice!$G$51*'Datos Generales'!AF46</f>
        <v>0</v>
      </c>
      <c r="AG50" s="46">
        <f>Índice!$G$51*'Datos Generales'!AG46</f>
        <v>0</v>
      </c>
      <c r="AH50" s="46">
        <f>Índice!$G$51*'Datos Generales'!AH46</f>
        <v>0</v>
      </c>
      <c r="AI50" s="46">
        <f>Índice!$G$51*'Datos Generales'!AI46</f>
        <v>0</v>
      </c>
      <c r="AJ50" s="46">
        <f>Índice!$G$51*'Datos Generales'!AJ46</f>
        <v>0</v>
      </c>
      <c r="AK50" s="46">
        <f>Índice!$G$51*'Datos Generales'!AK46</f>
        <v>0</v>
      </c>
      <c r="AL50" s="46">
        <f>Índice!$G$51*'Datos Generales'!AL46</f>
        <v>0</v>
      </c>
      <c r="AM50" s="46">
        <f>Índice!$G$51*'Datos Generales'!AM46</f>
        <v>0</v>
      </c>
      <c r="AN50" s="46">
        <f>Índice!$G$51*'Datos Generales'!AN46</f>
        <v>0</v>
      </c>
      <c r="AO50" s="46">
        <f>Índice!$G$51*'Datos Generales'!AO46</f>
        <v>0</v>
      </c>
      <c r="AP50" s="46">
        <f>Índice!$G$51*'Datos Generales'!AP46</f>
        <v>0</v>
      </c>
      <c r="AQ50" s="46">
        <f>Índice!$G$51*'Datos Generales'!AQ46</f>
        <v>0</v>
      </c>
    </row>
    <row r="51" spans="2:43">
      <c r="B51" s="47" t="str">
        <f>'Datos Generales'!B47</f>
        <v>5.14.27.00  Participación Del Reaseguro En La Reserva De Insuficiencia De Primas</v>
      </c>
      <c r="C51" s="46">
        <f>Índice!$G$51*'Datos Generales'!C47</f>
        <v>178328.40881676594</v>
      </c>
      <c r="D51" s="46">
        <f>Índice!$G$51*'Datos Generales'!D47</f>
        <v>0</v>
      </c>
      <c r="E51" s="46">
        <f>Índice!$G$51*'Datos Generales'!E47</f>
        <v>20577.662392850267</v>
      </c>
      <c r="F51" s="46">
        <f>Índice!$G$51*'Datos Generales'!F47</f>
        <v>0</v>
      </c>
      <c r="G51" s="46">
        <f>Índice!$G$51*'Datos Generales'!G47</f>
        <v>0</v>
      </c>
      <c r="H51" s="46">
        <f>Índice!$G$51*'Datos Generales'!H47</f>
        <v>7710.3985870510669</v>
      </c>
      <c r="I51" s="46">
        <f>Índice!$G$51*'Datos Generales'!I47</f>
        <v>0</v>
      </c>
      <c r="J51" s="46">
        <f>Índice!$G$51*'Datos Generales'!J47</f>
        <v>77567.84213217182</v>
      </c>
      <c r="K51" s="46">
        <f>Índice!$G$51*'Datos Generales'!K47</f>
        <v>1151.3409071291508</v>
      </c>
      <c r="L51" s="46">
        <f>Índice!$G$51*'Datos Generales'!L47</f>
        <v>128.19235936355327</v>
      </c>
      <c r="M51" s="46">
        <f>Índice!$G$51*'Datos Generales'!M47</f>
        <v>0</v>
      </c>
      <c r="N51" s="46">
        <f>Índice!$G$51*'Datos Generales'!N47</f>
        <v>0</v>
      </c>
      <c r="O51" s="46">
        <f>Índice!$G$51*'Datos Generales'!O47</f>
        <v>0</v>
      </c>
      <c r="P51" s="46">
        <f>Índice!$G$51*'Datos Generales'!P47</f>
        <v>0</v>
      </c>
      <c r="Q51" s="46">
        <f>Índice!$G$51*'Datos Generales'!Q47</f>
        <v>0</v>
      </c>
      <c r="R51" s="46">
        <f>Índice!$G$51*'Datos Generales'!R47</f>
        <v>0</v>
      </c>
      <c r="S51" s="46">
        <f>Índice!$G$51*'Datos Generales'!S47</f>
        <v>0</v>
      </c>
      <c r="T51" s="46">
        <f>Índice!$G$51*'Datos Generales'!T47</f>
        <v>70968.060360186893</v>
      </c>
      <c r="U51" s="46">
        <f>Índice!$G$51*'Datos Generales'!U47</f>
        <v>0</v>
      </c>
      <c r="V51" s="46">
        <f>Índice!$G$51*'Datos Generales'!V47</f>
        <v>0</v>
      </c>
      <c r="W51" s="46">
        <f>Índice!$G$51*'Datos Generales'!W47</f>
        <v>0</v>
      </c>
      <c r="X51" s="46">
        <f>Índice!$G$51*'Datos Generales'!X47</f>
        <v>0</v>
      </c>
      <c r="Y51" s="46">
        <f>Índice!$G$51*'Datos Generales'!Y47</f>
        <v>21893.935872834598</v>
      </c>
      <c r="Z51" s="46">
        <f>Índice!$G$51*'Datos Generales'!Z47</f>
        <v>0</v>
      </c>
      <c r="AA51" s="46">
        <f>Índice!$G$51*'Datos Generales'!AA47</f>
        <v>211.0127683308213</v>
      </c>
      <c r="AB51" s="46">
        <f>Índice!$G$51*'Datos Generales'!AB47</f>
        <v>0</v>
      </c>
      <c r="AC51" s="46">
        <f>Índice!$G$51*'Datos Generales'!AC47</f>
        <v>0</v>
      </c>
      <c r="AD51" s="46">
        <f>Índice!$G$51*'Datos Generales'!AD47</f>
        <v>0</v>
      </c>
      <c r="AE51" s="46">
        <f>Índice!$G$51*'Datos Generales'!AE47</f>
        <v>0</v>
      </c>
      <c r="AF51" s="46">
        <f>Índice!$G$51*'Datos Generales'!AF47</f>
        <v>0</v>
      </c>
      <c r="AG51" s="46">
        <f>Índice!$G$51*'Datos Generales'!AG47</f>
        <v>0</v>
      </c>
      <c r="AH51" s="46">
        <f>Índice!$G$51*'Datos Generales'!AH47</f>
        <v>0</v>
      </c>
      <c r="AI51" s="46">
        <f>Índice!$G$51*'Datos Generales'!AI47</f>
        <v>0</v>
      </c>
      <c r="AJ51" s="46">
        <f>Índice!$G$51*'Datos Generales'!AJ47</f>
        <v>0</v>
      </c>
      <c r="AK51" s="46">
        <f>Índice!$G$51*'Datos Generales'!AK47</f>
        <v>0</v>
      </c>
      <c r="AL51" s="46">
        <f>Índice!$G$51*'Datos Generales'!AL47</f>
        <v>0</v>
      </c>
      <c r="AM51" s="46">
        <f>Índice!$G$51*'Datos Generales'!AM47</f>
        <v>0</v>
      </c>
      <c r="AN51" s="46">
        <f>Índice!$G$51*'Datos Generales'!AN47</f>
        <v>0</v>
      </c>
      <c r="AO51" s="46">
        <f>Índice!$G$51*'Datos Generales'!AO47</f>
        <v>0</v>
      </c>
      <c r="AP51" s="46">
        <f>Índice!$G$51*'Datos Generales'!AP47</f>
        <v>0</v>
      </c>
      <c r="AQ51" s="46">
        <f>Índice!$G$51*'Datos Generales'!AQ47</f>
        <v>378536.85419668414</v>
      </c>
    </row>
    <row r="52" spans="2:43">
      <c r="B52" s="47" t="str">
        <f>'Datos Generales'!B48</f>
        <v>5.14.28.00  Participación Del Reaseguro En Otras Reservas Técnicas</v>
      </c>
      <c r="C52" s="46">
        <f>Índice!$G$51*'Datos Generales'!C48</f>
        <v>0</v>
      </c>
      <c r="D52" s="46">
        <f>Índice!$G$51*'Datos Generales'!D48</f>
        <v>0</v>
      </c>
      <c r="E52" s="46">
        <f>Índice!$G$51*'Datos Generales'!E48</f>
        <v>0</v>
      </c>
      <c r="F52" s="46">
        <f>Índice!$G$51*'Datos Generales'!F48</f>
        <v>0</v>
      </c>
      <c r="G52" s="46">
        <f>Índice!$G$51*'Datos Generales'!G48</f>
        <v>0</v>
      </c>
      <c r="H52" s="46">
        <f>Índice!$G$51*'Datos Generales'!H48</f>
        <v>0</v>
      </c>
      <c r="I52" s="46">
        <f>Índice!$G$51*'Datos Generales'!I48</f>
        <v>0</v>
      </c>
      <c r="J52" s="46">
        <f>Índice!$G$51*'Datos Generales'!J48</f>
        <v>0</v>
      </c>
      <c r="K52" s="46">
        <f>Índice!$G$51*'Datos Generales'!K48</f>
        <v>0</v>
      </c>
      <c r="L52" s="46">
        <f>Índice!$G$51*'Datos Generales'!L48</f>
        <v>0</v>
      </c>
      <c r="M52" s="46">
        <f>Índice!$G$51*'Datos Generales'!M48</f>
        <v>0</v>
      </c>
      <c r="N52" s="46">
        <f>Índice!$G$51*'Datos Generales'!N48</f>
        <v>0</v>
      </c>
      <c r="O52" s="46">
        <f>Índice!$G$51*'Datos Generales'!O48</f>
        <v>0</v>
      </c>
      <c r="P52" s="46">
        <f>Índice!$G$51*'Datos Generales'!P48</f>
        <v>0</v>
      </c>
      <c r="Q52" s="46">
        <f>Índice!$G$51*'Datos Generales'!Q48</f>
        <v>0</v>
      </c>
      <c r="R52" s="46">
        <f>Índice!$G$51*'Datos Generales'!R48</f>
        <v>0</v>
      </c>
      <c r="S52" s="46">
        <f>Índice!$G$51*'Datos Generales'!S48</f>
        <v>0</v>
      </c>
      <c r="T52" s="46">
        <f>Índice!$G$51*'Datos Generales'!T48</f>
        <v>0</v>
      </c>
      <c r="U52" s="46">
        <f>Índice!$G$51*'Datos Generales'!U48</f>
        <v>0</v>
      </c>
      <c r="V52" s="46">
        <f>Índice!$G$51*'Datos Generales'!V48</f>
        <v>0</v>
      </c>
      <c r="W52" s="46">
        <f>Índice!$G$51*'Datos Generales'!W48</f>
        <v>0</v>
      </c>
      <c r="X52" s="46">
        <f>Índice!$G$51*'Datos Generales'!X48</f>
        <v>0</v>
      </c>
      <c r="Y52" s="46">
        <f>Índice!$G$51*'Datos Generales'!Y48</f>
        <v>0</v>
      </c>
      <c r="Z52" s="46">
        <f>Índice!$G$51*'Datos Generales'!Z48</f>
        <v>0</v>
      </c>
      <c r="AA52" s="46">
        <f>Índice!$G$51*'Datos Generales'!AA48</f>
        <v>0</v>
      </c>
      <c r="AB52" s="46">
        <f>Índice!$G$51*'Datos Generales'!AB48</f>
        <v>0</v>
      </c>
      <c r="AC52" s="46">
        <f>Índice!$G$51*'Datos Generales'!AC48</f>
        <v>0</v>
      </c>
      <c r="AD52" s="46">
        <f>Índice!$G$51*'Datos Generales'!AD48</f>
        <v>0</v>
      </c>
      <c r="AE52" s="46">
        <f>Índice!$G$51*'Datos Generales'!AE48</f>
        <v>0</v>
      </c>
      <c r="AF52" s="46">
        <f>Índice!$G$51*'Datos Generales'!AF48</f>
        <v>0</v>
      </c>
      <c r="AG52" s="46">
        <f>Índice!$G$51*'Datos Generales'!AG48</f>
        <v>0</v>
      </c>
      <c r="AH52" s="46">
        <f>Índice!$G$51*'Datos Generales'!AH48</f>
        <v>0</v>
      </c>
      <c r="AI52" s="46">
        <f>Índice!$G$51*'Datos Generales'!AI48</f>
        <v>0</v>
      </c>
      <c r="AJ52" s="46">
        <f>Índice!$G$51*'Datos Generales'!AJ48</f>
        <v>0</v>
      </c>
      <c r="AK52" s="46">
        <f>Índice!$G$51*'Datos Generales'!AK48</f>
        <v>0</v>
      </c>
      <c r="AL52" s="46">
        <f>Índice!$G$51*'Datos Generales'!AL48</f>
        <v>0</v>
      </c>
      <c r="AM52" s="46">
        <f>Índice!$G$51*'Datos Generales'!AM48</f>
        <v>0</v>
      </c>
      <c r="AN52" s="46">
        <f>Índice!$G$51*'Datos Generales'!AN48</f>
        <v>0</v>
      </c>
      <c r="AO52" s="46">
        <f>Índice!$G$51*'Datos Generales'!AO48</f>
        <v>0</v>
      </c>
      <c r="AP52" s="46">
        <f>Índice!$G$51*'Datos Generales'!AP48</f>
        <v>0</v>
      </c>
      <c r="AQ52" s="46">
        <f>Índice!$G$51*'Datos Generales'!AQ48</f>
        <v>0</v>
      </c>
    </row>
    <row r="53" spans="2:43">
      <c r="B53" s="44" t="str">
        <f>'Datos Generales'!B49</f>
        <v xml:space="preserve">5.15.00.00  Otros Activos </v>
      </c>
      <c r="C53" s="43">
        <f>Índice!$G$51*'Datos Generales'!C49</f>
        <v>314316.86442197242</v>
      </c>
      <c r="D53" s="43">
        <f>Índice!$G$51*'Datos Generales'!D49</f>
        <v>1627.7242536314161</v>
      </c>
      <c r="E53" s="43">
        <f>Índice!$G$51*'Datos Generales'!E49</f>
        <v>326523.15850746207</v>
      </c>
      <c r="F53" s="43">
        <f>Índice!$G$51*'Datos Generales'!F49</f>
        <v>605561.45022033062</v>
      </c>
      <c r="G53" s="43">
        <f>Índice!$G$51*'Datos Generales'!G49</f>
        <v>14773.593967522538</v>
      </c>
      <c r="H53" s="43">
        <f>Índice!$G$51*'Datos Generales'!H49</f>
        <v>148156.37166045848</v>
      </c>
      <c r="I53" s="43">
        <f>Índice!$G$51*'Datos Generales'!I49</f>
        <v>126383.58996151132</v>
      </c>
      <c r="J53" s="43">
        <f>Índice!$G$51*'Datos Generales'!J49</f>
        <v>67033.93600563056</v>
      </c>
      <c r="K53" s="43">
        <f>Índice!$G$51*'Datos Generales'!K49</f>
        <v>41127.039247843728</v>
      </c>
      <c r="L53" s="43">
        <f>Índice!$G$51*'Datos Generales'!L49</f>
        <v>78563.32485652504</v>
      </c>
      <c r="M53" s="43">
        <f>Índice!$G$51*'Datos Generales'!M49</f>
        <v>84056.783549237429</v>
      </c>
      <c r="N53" s="43">
        <f>Índice!$G$51*'Datos Generales'!N49</f>
        <v>3412.6346495625485</v>
      </c>
      <c r="O53" s="43">
        <f>Índice!$G$51*'Datos Generales'!O49</f>
        <v>32399.512196201595</v>
      </c>
      <c r="P53" s="43">
        <f>Índice!$G$51*'Datos Generales'!P49</f>
        <v>82652.731944730331</v>
      </c>
      <c r="Q53" s="43">
        <f>Índice!$G$51*'Datos Generales'!Q49</f>
        <v>43.557072380433851</v>
      </c>
      <c r="R53" s="43">
        <f>Índice!$G$51*'Datos Generales'!R49</f>
        <v>170302.00012836943</v>
      </c>
      <c r="S53" s="43">
        <f>Índice!$G$51*'Datos Generales'!S49</f>
        <v>2160.9000024345928</v>
      </c>
      <c r="T53" s="43">
        <f>Índice!$G$51*'Datos Generales'!T49</f>
        <v>357120.36403797084</v>
      </c>
      <c r="U53" s="43">
        <f>Índice!$G$51*'Datos Generales'!U49</f>
        <v>12878.020277941929</v>
      </c>
      <c r="V53" s="43">
        <f>Índice!$G$51*'Datos Generales'!V49</f>
        <v>289121.35558108194</v>
      </c>
      <c r="W53" s="43">
        <f>Índice!$G$51*'Datos Generales'!W49</f>
        <v>70788.608763204902</v>
      </c>
      <c r="X53" s="43">
        <f>Índice!$G$51*'Datos Generales'!X49</f>
        <v>20171.43957452177</v>
      </c>
      <c r="Y53" s="43">
        <f>Índice!$G$51*'Datos Generales'!Y49</f>
        <v>438194.99314994214</v>
      </c>
      <c r="Z53" s="43">
        <f>Índice!$G$51*'Datos Generales'!Z49</f>
        <v>19034.042242392454</v>
      </c>
      <c r="AA53" s="43">
        <f>Índice!$G$51*'Datos Generales'!AA49</f>
        <v>48176.556645220124</v>
      </c>
      <c r="AB53" s="43">
        <f>Índice!$G$51*'Datos Generales'!AB49</f>
        <v>685598.85441358422</v>
      </c>
      <c r="AC53" s="43">
        <f>Índice!$G$51*'Datos Generales'!AC49</f>
        <v>49405.229061951526</v>
      </c>
      <c r="AD53" s="43">
        <f>Índice!$G$51*'Datos Generales'!AD49</f>
        <v>34357.809840622729</v>
      </c>
      <c r="AE53" s="43">
        <f>Índice!$G$51*'Datos Generales'!AE49</f>
        <v>0</v>
      </c>
      <c r="AF53" s="43">
        <f>Índice!$G$51*'Datos Generales'!AF49</f>
        <v>0</v>
      </c>
      <c r="AG53" s="43">
        <f>Índice!$G$51*'Datos Generales'!AG49</f>
        <v>0</v>
      </c>
      <c r="AH53" s="43">
        <f>Índice!$G$51*'Datos Generales'!AH49</f>
        <v>0</v>
      </c>
      <c r="AI53" s="43">
        <f>Índice!$G$51*'Datos Generales'!AI49</f>
        <v>0</v>
      </c>
      <c r="AJ53" s="43">
        <f>Índice!$G$51*'Datos Generales'!AJ49</f>
        <v>0</v>
      </c>
      <c r="AK53" s="43">
        <f>Índice!$G$51*'Datos Generales'!AK49</f>
        <v>0</v>
      </c>
      <c r="AL53" s="43">
        <f>Índice!$G$51*'Datos Generales'!AL49</f>
        <v>0</v>
      </c>
      <c r="AM53" s="43">
        <f>Índice!$G$51*'Datos Generales'!AM49</f>
        <v>0</v>
      </c>
      <c r="AN53" s="43">
        <f>Índice!$G$51*'Datos Generales'!AN49</f>
        <v>0</v>
      </c>
      <c r="AO53" s="43">
        <f>Índice!$G$51*'Datos Generales'!AO49</f>
        <v>0</v>
      </c>
      <c r="AP53" s="43">
        <f>Índice!$G$51*'Datos Generales'!AP49</f>
        <v>0</v>
      </c>
      <c r="AQ53" s="43">
        <f>Índice!$G$51*'Datos Generales'!AQ49</f>
        <v>4123942.4462342393</v>
      </c>
    </row>
    <row r="54" spans="2:43">
      <c r="B54" s="45" t="str">
        <f>'Datos Generales'!B50</f>
        <v>5.15.10.00  Intangibles</v>
      </c>
      <c r="C54" s="46">
        <f>Índice!$G$51*'Datos Generales'!C50</f>
        <v>179798.50427492303</v>
      </c>
      <c r="D54" s="46">
        <f>Índice!$G$51*'Datos Generales'!D50</f>
        <v>0</v>
      </c>
      <c r="E54" s="46">
        <f>Índice!$G$51*'Datos Generales'!E50</f>
        <v>0</v>
      </c>
      <c r="F54" s="46">
        <f>Índice!$G$51*'Datos Generales'!F50</f>
        <v>2170.771168228126</v>
      </c>
      <c r="G54" s="46">
        <f>Índice!$G$51*'Datos Generales'!G50</f>
        <v>9564.539939489312</v>
      </c>
      <c r="H54" s="46">
        <f>Índice!$G$51*'Datos Generales'!H50</f>
        <v>204.81562388645062</v>
      </c>
      <c r="I54" s="46">
        <f>Índice!$G$51*'Datos Generales'!I50</f>
        <v>860.82762864054575</v>
      </c>
      <c r="J54" s="46">
        <f>Índice!$G$51*'Datos Generales'!J50</f>
        <v>27705.131014273353</v>
      </c>
      <c r="K54" s="46">
        <f>Índice!$G$51*'Datos Generales'!K50</f>
        <v>0</v>
      </c>
      <c r="L54" s="46">
        <f>Índice!$G$51*'Datos Generales'!L50</f>
        <v>0</v>
      </c>
      <c r="M54" s="46">
        <f>Índice!$G$51*'Datos Generales'!M50</f>
        <v>0</v>
      </c>
      <c r="N54" s="46">
        <f>Índice!$G$51*'Datos Generales'!N50</f>
        <v>136.73556563329285</v>
      </c>
      <c r="O54" s="46">
        <f>Índice!$G$51*'Datos Generales'!O50</f>
        <v>233.8094068226134</v>
      </c>
      <c r="P54" s="46">
        <f>Índice!$G$51*'Datos Generales'!P50</f>
        <v>7415.8128993561613</v>
      </c>
      <c r="Q54" s="46">
        <f>Índice!$G$51*'Datos Generales'!Q50</f>
        <v>0</v>
      </c>
      <c r="R54" s="46">
        <f>Índice!$G$51*'Datos Generales'!R50</f>
        <v>383.60324110654443</v>
      </c>
      <c r="S54" s="46">
        <f>Índice!$G$51*'Datos Generales'!S50</f>
        <v>0</v>
      </c>
      <c r="T54" s="46">
        <f>Índice!$G$51*'Datos Generales'!T50</f>
        <v>1481.737236649027</v>
      </c>
      <c r="U54" s="46">
        <f>Índice!$G$51*'Datos Generales'!U50</f>
        <v>0</v>
      </c>
      <c r="V54" s="46">
        <f>Índice!$G$51*'Datos Generales'!V50</f>
        <v>3193.2557362318266</v>
      </c>
      <c r="W54" s="46">
        <f>Índice!$G$51*'Datos Generales'!W50</f>
        <v>363.8166442020181</v>
      </c>
      <c r="X54" s="46">
        <f>Índice!$G$51*'Datos Generales'!X50</f>
        <v>5775.5615608836251</v>
      </c>
      <c r="Y54" s="46">
        <f>Índice!$G$51*'Datos Generales'!Y50</f>
        <v>57537.122001854725</v>
      </c>
      <c r="Z54" s="46">
        <f>Índice!$G$51*'Datos Generales'!Z50</f>
        <v>300.69430150435682</v>
      </c>
      <c r="AA54" s="46">
        <f>Índice!$G$51*'Datos Generales'!AA50</f>
        <v>353.06017205928902</v>
      </c>
      <c r="AB54" s="46">
        <f>Índice!$G$51*'Datos Generales'!AB50</f>
        <v>93047.689239765314</v>
      </c>
      <c r="AC54" s="46">
        <f>Índice!$G$51*'Datos Generales'!AC50</f>
        <v>0</v>
      </c>
      <c r="AD54" s="46">
        <f>Índice!$G$51*'Datos Generales'!AD50</f>
        <v>66.309445554766157</v>
      </c>
      <c r="AE54" s="46">
        <f>Índice!$G$51*'Datos Generales'!AE50</f>
        <v>0</v>
      </c>
      <c r="AF54" s="46">
        <f>Índice!$G$51*'Datos Generales'!AF50</f>
        <v>0</v>
      </c>
      <c r="AG54" s="46">
        <f>Índice!$G$51*'Datos Generales'!AG50</f>
        <v>0</v>
      </c>
      <c r="AH54" s="46">
        <f>Índice!$G$51*'Datos Generales'!AH50</f>
        <v>0</v>
      </c>
      <c r="AI54" s="46">
        <f>Índice!$G$51*'Datos Generales'!AI50</f>
        <v>0</v>
      </c>
      <c r="AJ54" s="46">
        <f>Índice!$G$51*'Datos Generales'!AJ50</f>
        <v>0</v>
      </c>
      <c r="AK54" s="46">
        <f>Índice!$G$51*'Datos Generales'!AK50</f>
        <v>0</v>
      </c>
      <c r="AL54" s="46">
        <f>Índice!$G$51*'Datos Generales'!AL50</f>
        <v>0</v>
      </c>
      <c r="AM54" s="46">
        <f>Índice!$G$51*'Datos Generales'!AM50</f>
        <v>0</v>
      </c>
      <c r="AN54" s="46">
        <f>Índice!$G$51*'Datos Generales'!AN50</f>
        <v>0</v>
      </c>
      <c r="AO54" s="46">
        <f>Índice!$G$51*'Datos Generales'!AO50</f>
        <v>0</v>
      </c>
      <c r="AP54" s="46">
        <f>Índice!$G$51*'Datos Generales'!AP50</f>
        <v>0</v>
      </c>
      <c r="AQ54" s="46">
        <f>Índice!$G$51*'Datos Generales'!AQ50</f>
        <v>390593.79710106441</v>
      </c>
    </row>
    <row r="55" spans="2:43">
      <c r="B55" s="47" t="str">
        <f>'Datos Generales'!B51</f>
        <v>5.15.11.00  Goodwill</v>
      </c>
      <c r="C55" s="46">
        <f>Índice!$G$51*'Datos Generales'!C51</f>
        <v>0</v>
      </c>
      <c r="D55" s="46">
        <f>Índice!$G$51*'Datos Generales'!D51</f>
        <v>0</v>
      </c>
      <c r="E55" s="46">
        <f>Índice!$G$51*'Datos Generales'!E51</f>
        <v>0</v>
      </c>
      <c r="F55" s="46">
        <f>Índice!$G$51*'Datos Generales'!F51</f>
        <v>0</v>
      </c>
      <c r="G55" s="46">
        <f>Índice!$G$51*'Datos Generales'!G51</f>
        <v>0</v>
      </c>
      <c r="H55" s="46">
        <f>Índice!$G$51*'Datos Generales'!H51</f>
        <v>0</v>
      </c>
      <c r="I55" s="46">
        <f>Índice!$G$51*'Datos Generales'!I51</f>
        <v>0</v>
      </c>
      <c r="J55" s="46">
        <f>Índice!$G$51*'Datos Generales'!J51</f>
        <v>0</v>
      </c>
      <c r="K55" s="46">
        <f>Índice!$G$51*'Datos Generales'!K51</f>
        <v>0</v>
      </c>
      <c r="L55" s="46">
        <f>Índice!$G$51*'Datos Generales'!L51</f>
        <v>0</v>
      </c>
      <c r="M55" s="46">
        <f>Índice!$G$51*'Datos Generales'!M51</f>
        <v>0</v>
      </c>
      <c r="N55" s="46">
        <f>Índice!$G$51*'Datos Generales'!N51</f>
        <v>0</v>
      </c>
      <c r="O55" s="46">
        <f>Índice!$G$51*'Datos Generales'!O51</f>
        <v>0</v>
      </c>
      <c r="P55" s="46">
        <f>Índice!$G$51*'Datos Generales'!P51</f>
        <v>0</v>
      </c>
      <c r="Q55" s="46">
        <f>Índice!$G$51*'Datos Generales'!Q51</f>
        <v>0</v>
      </c>
      <c r="R55" s="46">
        <f>Índice!$G$51*'Datos Generales'!R51</f>
        <v>0</v>
      </c>
      <c r="S55" s="46">
        <f>Índice!$G$51*'Datos Generales'!S51</f>
        <v>0</v>
      </c>
      <c r="T55" s="46">
        <f>Índice!$G$51*'Datos Generales'!T51</f>
        <v>0</v>
      </c>
      <c r="U55" s="46">
        <f>Índice!$G$51*'Datos Generales'!U51</f>
        <v>0</v>
      </c>
      <c r="V55" s="46">
        <f>Índice!$G$51*'Datos Generales'!V51</f>
        <v>0</v>
      </c>
      <c r="W55" s="46">
        <f>Índice!$G$51*'Datos Generales'!W51</f>
        <v>0</v>
      </c>
      <c r="X55" s="46">
        <f>Índice!$G$51*'Datos Generales'!X51</f>
        <v>0</v>
      </c>
      <c r="Y55" s="46">
        <f>Índice!$G$51*'Datos Generales'!Y51</f>
        <v>0</v>
      </c>
      <c r="Z55" s="46">
        <f>Índice!$G$51*'Datos Generales'!Z51</f>
        <v>0</v>
      </c>
      <c r="AA55" s="46">
        <f>Índice!$G$51*'Datos Generales'!AA51</f>
        <v>0</v>
      </c>
      <c r="AB55" s="46">
        <f>Índice!$G$51*'Datos Generales'!AB51</f>
        <v>0</v>
      </c>
      <c r="AC55" s="46">
        <f>Índice!$G$51*'Datos Generales'!AC51</f>
        <v>0</v>
      </c>
      <c r="AD55" s="46">
        <f>Índice!$G$51*'Datos Generales'!AD51</f>
        <v>0</v>
      </c>
      <c r="AE55" s="46">
        <f>Índice!$G$51*'Datos Generales'!AE51</f>
        <v>0</v>
      </c>
      <c r="AF55" s="46">
        <f>Índice!$G$51*'Datos Generales'!AF51</f>
        <v>0</v>
      </c>
      <c r="AG55" s="46">
        <f>Índice!$G$51*'Datos Generales'!AG51</f>
        <v>0</v>
      </c>
      <c r="AH55" s="46">
        <f>Índice!$G$51*'Datos Generales'!AH51</f>
        <v>0</v>
      </c>
      <c r="AI55" s="46">
        <f>Índice!$G$51*'Datos Generales'!AI51</f>
        <v>0</v>
      </c>
      <c r="AJ55" s="46">
        <f>Índice!$G$51*'Datos Generales'!AJ51</f>
        <v>0</v>
      </c>
      <c r="AK55" s="46">
        <f>Índice!$G$51*'Datos Generales'!AK51</f>
        <v>0</v>
      </c>
      <c r="AL55" s="46">
        <f>Índice!$G$51*'Datos Generales'!AL51</f>
        <v>0</v>
      </c>
      <c r="AM55" s="46">
        <f>Índice!$G$51*'Datos Generales'!AM51</f>
        <v>0</v>
      </c>
      <c r="AN55" s="46">
        <f>Índice!$G$51*'Datos Generales'!AN51</f>
        <v>0</v>
      </c>
      <c r="AO55" s="46">
        <f>Índice!$G$51*'Datos Generales'!AO51</f>
        <v>0</v>
      </c>
      <c r="AP55" s="46">
        <f>Índice!$G$51*'Datos Generales'!AP51</f>
        <v>0</v>
      </c>
      <c r="AQ55" s="46">
        <f>Índice!$G$51*'Datos Generales'!AQ51</f>
        <v>0</v>
      </c>
    </row>
    <row r="56" spans="2:43">
      <c r="B56" s="47" t="str">
        <f>'Datos Generales'!B52</f>
        <v>5.15.12.00  Activos Intangibles Distintos A Goodwill</v>
      </c>
      <c r="C56" s="46">
        <f>Índice!$G$51*'Datos Generales'!C52</f>
        <v>179798.50427492303</v>
      </c>
      <c r="D56" s="46">
        <f>Índice!$G$51*'Datos Generales'!D52</f>
        <v>0</v>
      </c>
      <c r="E56" s="46">
        <f>Índice!$G$51*'Datos Generales'!E52</f>
        <v>0</v>
      </c>
      <c r="F56" s="46">
        <f>Índice!$G$51*'Datos Generales'!F52</f>
        <v>2170.771168228126</v>
      </c>
      <c r="G56" s="46">
        <f>Índice!$G$51*'Datos Generales'!G52</f>
        <v>9564.539939489312</v>
      </c>
      <c r="H56" s="46">
        <f>Índice!$G$51*'Datos Generales'!H52</f>
        <v>204.81562388645062</v>
      </c>
      <c r="I56" s="46">
        <f>Índice!$G$51*'Datos Generales'!I52</f>
        <v>860.82762864054575</v>
      </c>
      <c r="J56" s="46">
        <f>Índice!$G$51*'Datos Generales'!J52</f>
        <v>27705.131014273353</v>
      </c>
      <c r="K56" s="46">
        <f>Índice!$G$51*'Datos Generales'!K52</f>
        <v>0</v>
      </c>
      <c r="L56" s="46">
        <f>Índice!$G$51*'Datos Generales'!L52</f>
        <v>0</v>
      </c>
      <c r="M56" s="46">
        <f>Índice!$G$51*'Datos Generales'!M52</f>
        <v>0</v>
      </c>
      <c r="N56" s="46">
        <f>Índice!$G$51*'Datos Generales'!N52</f>
        <v>136.73556563329285</v>
      </c>
      <c r="O56" s="46">
        <f>Índice!$G$51*'Datos Generales'!O52</f>
        <v>233.8094068226134</v>
      </c>
      <c r="P56" s="46">
        <f>Índice!$G$51*'Datos Generales'!P52</f>
        <v>7415.8128993561613</v>
      </c>
      <c r="Q56" s="46">
        <f>Índice!$G$51*'Datos Generales'!Q52</f>
        <v>0</v>
      </c>
      <c r="R56" s="46">
        <f>Índice!$G$51*'Datos Generales'!R52</f>
        <v>383.60324110654443</v>
      </c>
      <c r="S56" s="46">
        <f>Índice!$G$51*'Datos Generales'!S52</f>
        <v>0</v>
      </c>
      <c r="T56" s="46">
        <f>Índice!$G$51*'Datos Generales'!T52</f>
        <v>1481.737236649027</v>
      </c>
      <c r="U56" s="46">
        <f>Índice!$G$51*'Datos Generales'!U52</f>
        <v>0</v>
      </c>
      <c r="V56" s="46">
        <f>Índice!$G$51*'Datos Generales'!V52</f>
        <v>3193.2557362318266</v>
      </c>
      <c r="W56" s="46">
        <f>Índice!$G$51*'Datos Generales'!W52</f>
        <v>363.8166442020181</v>
      </c>
      <c r="X56" s="46">
        <f>Índice!$G$51*'Datos Generales'!X52</f>
        <v>5775.5615608836251</v>
      </c>
      <c r="Y56" s="46">
        <f>Índice!$G$51*'Datos Generales'!Y52</f>
        <v>57537.122001854725</v>
      </c>
      <c r="Z56" s="46">
        <f>Índice!$G$51*'Datos Generales'!Z52</f>
        <v>300.69430150435682</v>
      </c>
      <c r="AA56" s="46">
        <f>Índice!$G$51*'Datos Generales'!AA52</f>
        <v>353.06017205928902</v>
      </c>
      <c r="AB56" s="46">
        <f>Índice!$G$51*'Datos Generales'!AB52</f>
        <v>93047.689239765314</v>
      </c>
      <c r="AC56" s="46">
        <f>Índice!$G$51*'Datos Generales'!AC52</f>
        <v>0</v>
      </c>
      <c r="AD56" s="46">
        <f>Índice!$G$51*'Datos Generales'!AD52</f>
        <v>66.309445554766157</v>
      </c>
      <c r="AE56" s="46">
        <f>Índice!$G$51*'Datos Generales'!AE52</f>
        <v>0</v>
      </c>
      <c r="AF56" s="46">
        <f>Índice!$G$51*'Datos Generales'!AF52</f>
        <v>0</v>
      </c>
      <c r="AG56" s="46">
        <f>Índice!$G$51*'Datos Generales'!AG52</f>
        <v>0</v>
      </c>
      <c r="AH56" s="46">
        <f>Índice!$G$51*'Datos Generales'!AH52</f>
        <v>0</v>
      </c>
      <c r="AI56" s="46">
        <f>Índice!$G$51*'Datos Generales'!AI52</f>
        <v>0</v>
      </c>
      <c r="AJ56" s="46">
        <f>Índice!$G$51*'Datos Generales'!AJ52</f>
        <v>0</v>
      </c>
      <c r="AK56" s="46">
        <f>Índice!$G$51*'Datos Generales'!AK52</f>
        <v>0</v>
      </c>
      <c r="AL56" s="46">
        <f>Índice!$G$51*'Datos Generales'!AL52</f>
        <v>0</v>
      </c>
      <c r="AM56" s="46">
        <f>Índice!$G$51*'Datos Generales'!AM52</f>
        <v>0</v>
      </c>
      <c r="AN56" s="46">
        <f>Índice!$G$51*'Datos Generales'!AN52</f>
        <v>0</v>
      </c>
      <c r="AO56" s="46">
        <f>Índice!$G$51*'Datos Generales'!AO52</f>
        <v>0</v>
      </c>
      <c r="AP56" s="46">
        <f>Índice!$G$51*'Datos Generales'!AP52</f>
        <v>0</v>
      </c>
      <c r="AQ56" s="46">
        <f>Índice!$G$51*'Datos Generales'!AQ52</f>
        <v>390593.79710106441</v>
      </c>
    </row>
    <row r="57" spans="2:43">
      <c r="B57" s="45" t="str">
        <f>'Datos Generales'!B53</f>
        <v>5.15.20.00  Impuestos Por Cobrar</v>
      </c>
      <c r="C57" s="46">
        <f>Índice!$G$51*'Datos Generales'!C53</f>
        <v>84147.394654077623</v>
      </c>
      <c r="D57" s="46">
        <f>Índice!$G$51*'Datos Generales'!D53</f>
        <v>1627.7242536314161</v>
      </c>
      <c r="E57" s="46">
        <f>Índice!$G$51*'Datos Generales'!E53</f>
        <v>106225.961166037</v>
      </c>
      <c r="F57" s="46">
        <f>Índice!$G$51*'Datos Generales'!F53</f>
        <v>322172.89590346621</v>
      </c>
      <c r="G57" s="46">
        <f>Índice!$G$51*'Datos Generales'!G53</f>
        <v>3639.3173402741354</v>
      </c>
      <c r="H57" s="46">
        <f>Índice!$G$51*'Datos Generales'!H53</f>
        <v>93532.704323172235</v>
      </c>
      <c r="I57" s="46">
        <f>Índice!$G$51*'Datos Generales'!I53</f>
        <v>58616.133380254578</v>
      </c>
      <c r="J57" s="46">
        <f>Índice!$G$51*'Datos Generales'!J53</f>
        <v>24768.215731451175</v>
      </c>
      <c r="K57" s="46">
        <f>Índice!$G$51*'Datos Generales'!K53</f>
        <v>27954.034894349756</v>
      </c>
      <c r="L57" s="46">
        <f>Índice!$G$51*'Datos Generales'!L53</f>
        <v>26403.332293098374</v>
      </c>
      <c r="M57" s="46">
        <f>Índice!$G$51*'Datos Generales'!M53</f>
        <v>9590.8778033778872</v>
      </c>
      <c r="N57" s="46">
        <f>Índice!$G$51*'Datos Generales'!N53</f>
        <v>2966.0418617107221</v>
      </c>
      <c r="O57" s="46">
        <f>Índice!$G$51*'Datos Generales'!O53</f>
        <v>29357.201192507655</v>
      </c>
      <c r="P57" s="46">
        <f>Índice!$G$51*'Datos Generales'!P53</f>
        <v>36395.519464566722</v>
      </c>
      <c r="Q57" s="46">
        <f>Índice!$G$51*'Datos Generales'!Q53</f>
        <v>40.237173570949558</v>
      </c>
      <c r="R57" s="46">
        <f>Índice!$G$51*'Datos Generales'!R53</f>
        <v>121838.73702196225</v>
      </c>
      <c r="S57" s="46">
        <f>Índice!$G$51*'Datos Generales'!S53</f>
        <v>0</v>
      </c>
      <c r="T57" s="46">
        <f>Índice!$G$51*'Datos Generales'!T53</f>
        <v>105736.87367342378</v>
      </c>
      <c r="U57" s="46">
        <f>Índice!$G$51*'Datos Generales'!U53</f>
        <v>7464.9474017365292</v>
      </c>
      <c r="V57" s="46">
        <f>Índice!$G$51*'Datos Generales'!V53</f>
        <v>54575.550937207438</v>
      </c>
      <c r="W57" s="46">
        <f>Índice!$G$51*'Datos Generales'!W53</f>
        <v>6362.3868744480669</v>
      </c>
      <c r="X57" s="46">
        <f>Índice!$G$51*'Datos Generales'!X53</f>
        <v>5136.7687646213881</v>
      </c>
      <c r="Y57" s="46">
        <f>Índice!$G$51*'Datos Generales'!Y53</f>
        <v>81051.655412209715</v>
      </c>
      <c r="Z57" s="46">
        <f>Índice!$G$51*'Datos Generales'!Z53</f>
        <v>18259.133594941362</v>
      </c>
      <c r="AA57" s="46">
        <f>Índice!$G$51*'Datos Generales'!AA53</f>
        <v>14046.31480165818</v>
      </c>
      <c r="AB57" s="46">
        <f>Índice!$G$51*'Datos Generales'!AB53</f>
        <v>413000.41388071829</v>
      </c>
      <c r="AC57" s="46">
        <f>Índice!$G$51*'Datos Generales'!AC53</f>
        <v>31999.752114222229</v>
      </c>
      <c r="AD57" s="46">
        <f>Índice!$G$51*'Datos Generales'!AD53</f>
        <v>24045.407362650254</v>
      </c>
      <c r="AE57" s="46">
        <f>Índice!$G$51*'Datos Generales'!AE53</f>
        <v>0</v>
      </c>
      <c r="AF57" s="46">
        <f>Índice!$G$51*'Datos Generales'!AF53</f>
        <v>0</v>
      </c>
      <c r="AG57" s="46">
        <f>Índice!$G$51*'Datos Generales'!AG53</f>
        <v>0</v>
      </c>
      <c r="AH57" s="46">
        <f>Índice!$G$51*'Datos Generales'!AH53</f>
        <v>0</v>
      </c>
      <c r="AI57" s="46">
        <f>Índice!$G$51*'Datos Generales'!AI53</f>
        <v>0</v>
      </c>
      <c r="AJ57" s="46">
        <f>Índice!$G$51*'Datos Generales'!AJ53</f>
        <v>0</v>
      </c>
      <c r="AK57" s="46">
        <f>Índice!$G$51*'Datos Generales'!AK53</f>
        <v>0</v>
      </c>
      <c r="AL57" s="46">
        <f>Índice!$G$51*'Datos Generales'!AL53</f>
        <v>0</v>
      </c>
      <c r="AM57" s="46">
        <f>Índice!$G$51*'Datos Generales'!AM53</f>
        <v>0</v>
      </c>
      <c r="AN57" s="46">
        <f>Índice!$G$51*'Datos Generales'!AN53</f>
        <v>0</v>
      </c>
      <c r="AO57" s="46">
        <f>Índice!$G$51*'Datos Generales'!AO53</f>
        <v>0</v>
      </c>
      <c r="AP57" s="46">
        <f>Índice!$G$51*'Datos Generales'!AP53</f>
        <v>0</v>
      </c>
      <c r="AQ57" s="46">
        <f>Índice!$G$51*'Datos Generales'!AQ53</f>
        <v>1710955.5332753458</v>
      </c>
    </row>
    <row r="58" spans="2:43">
      <c r="B58" s="47" t="str">
        <f>'Datos Generales'!B54</f>
        <v>5.15.21.00  Cuenta Por Cobrar Por Impuesto</v>
      </c>
      <c r="C58" s="46">
        <f>Índice!$G$51*'Datos Generales'!C54</f>
        <v>13530.181200077022</v>
      </c>
      <c r="D58" s="46">
        <f>Índice!$G$51*'Datos Generales'!D54</f>
        <v>1627.7242536314161</v>
      </c>
      <c r="E58" s="46">
        <f>Índice!$G$51*'Datos Generales'!E54</f>
        <v>0</v>
      </c>
      <c r="F58" s="46">
        <f>Índice!$G$51*'Datos Generales'!F54</f>
        <v>130645.941645032</v>
      </c>
      <c r="G58" s="46">
        <f>Índice!$G$51*'Datos Generales'!G54</f>
        <v>46.080195475641908</v>
      </c>
      <c r="H58" s="46">
        <f>Índice!$G$51*'Datos Generales'!H54</f>
        <v>57133.33377598651</v>
      </c>
      <c r="I58" s="46">
        <f>Índice!$G$51*'Datos Generales'!I54</f>
        <v>28604.513734421376</v>
      </c>
      <c r="J58" s="46">
        <f>Índice!$G$51*'Datos Generales'!J54</f>
        <v>8088.0260103005403</v>
      </c>
      <c r="K58" s="46">
        <f>Índice!$G$51*'Datos Generales'!K54</f>
        <v>15712.018697670097</v>
      </c>
      <c r="L58" s="46">
        <f>Índice!$G$51*'Datos Generales'!L54</f>
        <v>14184.378326815266</v>
      </c>
      <c r="M58" s="46">
        <f>Índice!$G$51*'Datos Generales'!M54</f>
        <v>2248.2797391002191</v>
      </c>
      <c r="N58" s="46">
        <f>Índice!$G$51*'Datos Generales'!N54</f>
        <v>16.15684087282353</v>
      </c>
      <c r="O58" s="46">
        <f>Índice!$G$51*'Datos Generales'!O54</f>
        <v>68.522711427755681</v>
      </c>
      <c r="P58" s="46">
        <f>Índice!$G$51*'Datos Generales'!P54</f>
        <v>22169.443208704335</v>
      </c>
      <c r="Q58" s="46">
        <f>Índice!$G$51*'Datos Generales'!Q54</f>
        <v>0</v>
      </c>
      <c r="R58" s="46">
        <f>Índice!$G$51*'Datos Generales'!R54</f>
        <v>22392.806000606437</v>
      </c>
      <c r="S58" s="46">
        <f>Índice!$G$51*'Datos Generales'!S54</f>
        <v>0</v>
      </c>
      <c r="T58" s="46">
        <f>Índice!$G$51*'Datos Generales'!T54</f>
        <v>71377.381750737579</v>
      </c>
      <c r="U58" s="46">
        <f>Índice!$G$51*'Datos Generales'!U54</f>
        <v>6468.8449629388633</v>
      </c>
      <c r="V58" s="46">
        <f>Índice!$G$51*'Datos Generales'!V54</f>
        <v>3907.9635519376038</v>
      </c>
      <c r="W58" s="46">
        <f>Índice!$G$51*'Datos Generales'!W54</f>
        <v>4612.4460793101698</v>
      </c>
      <c r="X58" s="46">
        <f>Índice!$G$51*'Datos Generales'!X54</f>
        <v>4079.4916570942919</v>
      </c>
      <c r="Y58" s="46">
        <f>Índice!$G$51*'Datos Generales'!Y54</f>
        <v>26075.636147943547</v>
      </c>
      <c r="Z58" s="46">
        <f>Índice!$G$51*'Datos Generales'!Z54</f>
        <v>1068.4762328444231</v>
      </c>
      <c r="AA58" s="46">
        <f>Índice!$G$51*'Datos Generales'!AA54</f>
        <v>9756.0317028203663</v>
      </c>
      <c r="AB58" s="46">
        <f>Índice!$G$51*'Datos Generales'!AB54</f>
        <v>38641.187549936818</v>
      </c>
      <c r="AC58" s="46">
        <f>Índice!$G$51*'Datos Generales'!AC54</f>
        <v>18654.644206444587</v>
      </c>
      <c r="AD58" s="46">
        <f>Índice!$G$51*'Datos Generales'!AD54</f>
        <v>0</v>
      </c>
      <c r="AE58" s="46">
        <f>Índice!$G$51*'Datos Generales'!AE54</f>
        <v>0</v>
      </c>
      <c r="AF58" s="46">
        <f>Índice!$G$51*'Datos Generales'!AF54</f>
        <v>0</v>
      </c>
      <c r="AG58" s="46">
        <f>Índice!$G$51*'Datos Generales'!AG54</f>
        <v>0</v>
      </c>
      <c r="AH58" s="46">
        <f>Índice!$G$51*'Datos Generales'!AH54</f>
        <v>0</v>
      </c>
      <c r="AI58" s="46">
        <f>Índice!$G$51*'Datos Generales'!AI54</f>
        <v>0</v>
      </c>
      <c r="AJ58" s="46">
        <f>Índice!$G$51*'Datos Generales'!AJ54</f>
        <v>0</v>
      </c>
      <c r="AK58" s="46">
        <f>Índice!$G$51*'Datos Generales'!AK54</f>
        <v>0</v>
      </c>
      <c r="AL58" s="46">
        <f>Índice!$G$51*'Datos Generales'!AL54</f>
        <v>0</v>
      </c>
      <c r="AM58" s="46">
        <f>Índice!$G$51*'Datos Generales'!AM54</f>
        <v>0</v>
      </c>
      <c r="AN58" s="46">
        <f>Índice!$G$51*'Datos Generales'!AN54</f>
        <v>0</v>
      </c>
      <c r="AO58" s="46">
        <f>Índice!$G$51*'Datos Generales'!AO54</f>
        <v>0</v>
      </c>
      <c r="AP58" s="46">
        <f>Índice!$G$51*'Datos Generales'!AP54</f>
        <v>0</v>
      </c>
      <c r="AQ58" s="46">
        <f>Índice!$G$51*'Datos Generales'!AQ54</f>
        <v>501109.51018212968</v>
      </c>
    </row>
    <row r="59" spans="2:43">
      <c r="B59" s="47" t="str">
        <f>'Datos Generales'!B55</f>
        <v>5.15.22.00  Activo Por Impuesto Diferido</v>
      </c>
      <c r="C59" s="46">
        <f>Índice!$G$51*'Datos Generales'!C55</f>
        <v>70617.213454000594</v>
      </c>
      <c r="D59" s="46">
        <f>Índice!$G$51*'Datos Generales'!D55</f>
        <v>0</v>
      </c>
      <c r="E59" s="46">
        <f>Índice!$G$51*'Datos Generales'!E55</f>
        <v>106225.961166037</v>
      </c>
      <c r="F59" s="46">
        <f>Índice!$G$51*'Datos Generales'!F55</f>
        <v>191526.95425843421</v>
      </c>
      <c r="G59" s="46">
        <f>Índice!$G$51*'Datos Generales'!G55</f>
        <v>3593.2371447984933</v>
      </c>
      <c r="H59" s="46">
        <f>Índice!$G$51*'Datos Generales'!H55</f>
        <v>36399.370547185725</v>
      </c>
      <c r="I59" s="46">
        <f>Índice!$G$51*'Datos Generales'!I55</f>
        <v>30011.619645833198</v>
      </c>
      <c r="J59" s="46">
        <f>Índice!$G$51*'Datos Generales'!J55</f>
        <v>16680.233986468094</v>
      </c>
      <c r="K59" s="46">
        <f>Índice!$G$51*'Datos Generales'!K55</f>
        <v>12242.01619667966</v>
      </c>
      <c r="L59" s="46">
        <f>Índice!$G$51*'Datos Generales'!L55</f>
        <v>12218.953966283108</v>
      </c>
      <c r="M59" s="46">
        <f>Índice!$G$51*'Datos Generales'!M55</f>
        <v>7342.5980642776685</v>
      </c>
      <c r="N59" s="46">
        <f>Índice!$G$51*'Datos Generales'!N55</f>
        <v>2949.8850208378985</v>
      </c>
      <c r="O59" s="46">
        <f>Índice!$G$51*'Datos Generales'!O55</f>
        <v>29288.722746397358</v>
      </c>
      <c r="P59" s="46">
        <f>Índice!$G$51*'Datos Generales'!P55</f>
        <v>14226.076255862388</v>
      </c>
      <c r="Q59" s="46">
        <f>Índice!$G$51*'Datos Generales'!Q55</f>
        <v>40.237173570949558</v>
      </c>
      <c r="R59" s="46">
        <f>Índice!$G$51*'Datos Generales'!R55</f>
        <v>99445.931021355806</v>
      </c>
      <c r="S59" s="46">
        <f>Índice!$G$51*'Datos Generales'!S55</f>
        <v>0</v>
      </c>
      <c r="T59" s="46">
        <f>Índice!$G$51*'Datos Generales'!T55</f>
        <v>34359.447657368743</v>
      </c>
      <c r="U59" s="46">
        <f>Índice!$G$51*'Datos Generales'!U55</f>
        <v>996.10243879766551</v>
      </c>
      <c r="V59" s="46">
        <f>Índice!$G$51*'Datos Generales'!V55</f>
        <v>50667.587385269835</v>
      </c>
      <c r="W59" s="46">
        <f>Índice!$G$51*'Datos Generales'!W55</f>
        <v>1749.9407951378976</v>
      </c>
      <c r="X59" s="46">
        <f>Índice!$G$51*'Datos Generales'!X55</f>
        <v>1057.2771075270959</v>
      </c>
      <c r="Y59" s="46">
        <f>Índice!$G$51*'Datos Generales'!Y55</f>
        <v>54975.974998948703</v>
      </c>
      <c r="Z59" s="46">
        <f>Índice!$G$51*'Datos Generales'!Z55</f>
        <v>17190.657362096939</v>
      </c>
      <c r="AA59" s="46">
        <f>Índice!$G$51*'Datos Generales'!AA55</f>
        <v>4290.2830988378146</v>
      </c>
      <c r="AB59" s="46">
        <f>Índice!$G$51*'Datos Generales'!AB55</f>
        <v>374359.18206546403</v>
      </c>
      <c r="AC59" s="46">
        <f>Índice!$G$51*'Datos Generales'!AC55</f>
        <v>13345.107907777639</v>
      </c>
      <c r="AD59" s="46">
        <f>Índice!$G$51*'Datos Generales'!AD55</f>
        <v>24045.407362650254</v>
      </c>
      <c r="AE59" s="46">
        <f>Índice!$G$51*'Datos Generales'!AE55</f>
        <v>0</v>
      </c>
      <c r="AF59" s="46">
        <f>Índice!$G$51*'Datos Generales'!AF55</f>
        <v>0</v>
      </c>
      <c r="AG59" s="46">
        <f>Índice!$G$51*'Datos Generales'!AG55</f>
        <v>0</v>
      </c>
      <c r="AH59" s="46">
        <f>Índice!$G$51*'Datos Generales'!AH55</f>
        <v>0</v>
      </c>
      <c r="AI59" s="46">
        <f>Índice!$G$51*'Datos Generales'!AI55</f>
        <v>0</v>
      </c>
      <c r="AJ59" s="46">
        <f>Índice!$G$51*'Datos Generales'!AJ55</f>
        <v>0</v>
      </c>
      <c r="AK59" s="46">
        <f>Índice!$G$51*'Datos Generales'!AK55</f>
        <v>0</v>
      </c>
      <c r="AL59" s="46">
        <f>Índice!$G$51*'Datos Generales'!AL55</f>
        <v>0</v>
      </c>
      <c r="AM59" s="46">
        <f>Índice!$G$51*'Datos Generales'!AM55</f>
        <v>0</v>
      </c>
      <c r="AN59" s="46">
        <f>Índice!$G$51*'Datos Generales'!AN55</f>
        <v>0</v>
      </c>
      <c r="AO59" s="46">
        <f>Índice!$G$51*'Datos Generales'!AO55</f>
        <v>0</v>
      </c>
      <c r="AP59" s="46">
        <f>Índice!$G$51*'Datos Generales'!AP55</f>
        <v>0</v>
      </c>
      <c r="AQ59" s="46">
        <f>Índice!$G$51*'Datos Generales'!AQ55</f>
        <v>1209845.9788278989</v>
      </c>
    </row>
    <row r="60" spans="2:43">
      <c r="B60" s="45" t="str">
        <f>'Datos Generales'!B56</f>
        <v>5.15.30.00  Otros Activos</v>
      </c>
      <c r="C60" s="46">
        <f>Índice!$G$51*'Datos Generales'!C56</f>
        <v>50370.96549297178</v>
      </c>
      <c r="D60" s="46">
        <f>Índice!$G$51*'Datos Generales'!D56</f>
        <v>0</v>
      </c>
      <c r="E60" s="46">
        <f>Índice!$G$51*'Datos Generales'!E56</f>
        <v>220297.19734142505</v>
      </c>
      <c r="F60" s="46">
        <f>Índice!$G$51*'Datos Generales'!F56</f>
        <v>281217.78314863634</v>
      </c>
      <c r="G60" s="46">
        <f>Índice!$G$51*'Datos Generales'!G56</f>
        <v>1569.7366877590905</v>
      </c>
      <c r="H60" s="46">
        <f>Índice!$G$51*'Datos Generales'!H56</f>
        <v>54418.851713399781</v>
      </c>
      <c r="I60" s="46">
        <f>Índice!$G$51*'Datos Generales'!I56</f>
        <v>66906.6289526162</v>
      </c>
      <c r="J60" s="46">
        <f>Índice!$G$51*'Datos Generales'!J56</f>
        <v>14560.589259906026</v>
      </c>
      <c r="K60" s="46">
        <f>Índice!$G$51*'Datos Generales'!K56</f>
        <v>13173.004353493974</v>
      </c>
      <c r="L60" s="46">
        <f>Índice!$G$51*'Datos Generales'!L56</f>
        <v>52159.992563426669</v>
      </c>
      <c r="M60" s="46">
        <f>Índice!$G$51*'Datos Generales'!M56</f>
        <v>74465.905745859534</v>
      </c>
      <c r="N60" s="46">
        <f>Índice!$G$51*'Datos Generales'!N56</f>
        <v>309.90148753599328</v>
      </c>
      <c r="O60" s="46">
        <f>Índice!$G$51*'Datos Generales'!O56</f>
        <v>2808.4573315538678</v>
      </c>
      <c r="P60" s="46">
        <f>Índice!$G$51*'Datos Generales'!P56</f>
        <v>38841.399580807447</v>
      </c>
      <c r="Q60" s="46">
        <f>Índice!$G$51*'Datos Generales'!Q56</f>
        <v>3.3641641269440776</v>
      </c>
      <c r="R60" s="46">
        <f>Índice!$G$51*'Datos Generales'!R56</f>
        <v>48079.659865300644</v>
      </c>
      <c r="S60" s="46">
        <f>Índice!$G$51*'Datos Generales'!S56</f>
        <v>2160.9000024345928</v>
      </c>
      <c r="T60" s="46">
        <f>Índice!$G$51*'Datos Generales'!T56</f>
        <v>249901.79739321547</v>
      </c>
      <c r="U60" s="46">
        <f>Índice!$G$51*'Datos Generales'!U56</f>
        <v>5413.0728762054005</v>
      </c>
      <c r="V60" s="46">
        <f>Índice!$G$51*'Datos Generales'!V56</f>
        <v>231352.54890764266</v>
      </c>
      <c r="W60" s="46">
        <f>Índice!$G$51*'Datos Generales'!W56</f>
        <v>64062.405244554815</v>
      </c>
      <c r="X60" s="46">
        <f>Índice!$G$51*'Datos Generales'!X56</f>
        <v>9259.1092490167575</v>
      </c>
      <c r="Y60" s="46">
        <f>Índice!$G$51*'Datos Generales'!Y56</f>
        <v>299606.21573587775</v>
      </c>
      <c r="Z60" s="46">
        <f>Índice!$G$51*'Datos Generales'!Z56</f>
        <v>474.21434594673559</v>
      </c>
      <c r="AA60" s="46">
        <f>Índice!$G$51*'Datos Generales'!AA56</f>
        <v>33777.181671502658</v>
      </c>
      <c r="AB60" s="46">
        <f>Índice!$G$51*'Datos Generales'!AB56</f>
        <v>179550.75129310059</v>
      </c>
      <c r="AC60" s="46">
        <f>Índice!$G$51*'Datos Generales'!AC56</f>
        <v>17405.476947729301</v>
      </c>
      <c r="AD60" s="46">
        <f>Índice!$G$51*'Datos Generales'!AD56</f>
        <v>10246.093032417706</v>
      </c>
      <c r="AE60" s="46">
        <f>Índice!$G$51*'Datos Generales'!AE56</f>
        <v>0</v>
      </c>
      <c r="AF60" s="46">
        <f>Índice!$G$51*'Datos Generales'!AF56</f>
        <v>0</v>
      </c>
      <c r="AG60" s="46">
        <f>Índice!$G$51*'Datos Generales'!AG56</f>
        <v>0</v>
      </c>
      <c r="AH60" s="46">
        <f>Índice!$G$51*'Datos Generales'!AH56</f>
        <v>0</v>
      </c>
      <c r="AI60" s="46">
        <f>Índice!$G$51*'Datos Generales'!AI56</f>
        <v>0</v>
      </c>
      <c r="AJ60" s="46">
        <f>Índice!$G$51*'Datos Generales'!AJ56</f>
        <v>0</v>
      </c>
      <c r="AK60" s="46">
        <f>Índice!$G$51*'Datos Generales'!AK56</f>
        <v>0</v>
      </c>
      <c r="AL60" s="46">
        <f>Índice!$G$51*'Datos Generales'!AL56</f>
        <v>0</v>
      </c>
      <c r="AM60" s="46">
        <f>Índice!$G$51*'Datos Generales'!AM56</f>
        <v>0</v>
      </c>
      <c r="AN60" s="46">
        <f>Índice!$G$51*'Datos Generales'!AN56</f>
        <v>0</v>
      </c>
      <c r="AO60" s="46">
        <f>Índice!$G$51*'Datos Generales'!AO56</f>
        <v>0</v>
      </c>
      <c r="AP60" s="46">
        <f>Índice!$G$51*'Datos Generales'!AP56</f>
        <v>0</v>
      </c>
      <c r="AQ60" s="46">
        <f>Índice!$G$51*'Datos Generales'!AQ56</f>
        <v>2022393.2043884636</v>
      </c>
    </row>
    <row r="61" spans="2:43">
      <c r="B61" s="47" t="str">
        <f>'Datos Generales'!B57</f>
        <v>5.15.31.00  Deudas Del Personal</v>
      </c>
      <c r="C61" s="46">
        <f>Índice!$G$51*'Datos Generales'!C57</f>
        <v>0</v>
      </c>
      <c r="D61" s="46">
        <f>Índice!$G$51*'Datos Generales'!D57</f>
        <v>0</v>
      </c>
      <c r="E61" s="46">
        <f>Índice!$G$51*'Datos Generales'!E57</f>
        <v>3978.699529238349</v>
      </c>
      <c r="F61" s="46">
        <f>Índice!$G$51*'Datos Generales'!F57</f>
        <v>2371.5143829082758</v>
      </c>
      <c r="G61" s="46">
        <f>Índice!$G$51*'Datos Generales'!G57</f>
        <v>5.4888993650140216</v>
      </c>
      <c r="H61" s="46">
        <f>Índice!$G$51*'Datos Generales'!H57</f>
        <v>4072.4092063007256</v>
      </c>
      <c r="I61" s="46">
        <f>Índice!$G$51*'Datos Generales'!I57</f>
        <v>6155.6235765933861</v>
      </c>
      <c r="J61" s="46">
        <f>Índice!$G$51*'Datos Generales'!J57</f>
        <v>2276.3439503697264</v>
      </c>
      <c r="K61" s="46">
        <f>Índice!$G$51*'Datos Generales'!K57</f>
        <v>90.920962062409671</v>
      </c>
      <c r="L61" s="46">
        <f>Índice!$G$51*'Datos Generales'!L57</f>
        <v>5112.7326972407218</v>
      </c>
      <c r="M61" s="46">
        <f>Índice!$G$51*'Datos Generales'!M57</f>
        <v>70.603181348365837</v>
      </c>
      <c r="N61" s="46">
        <f>Índice!$G$51*'Datos Generales'!N57</f>
        <v>0</v>
      </c>
      <c r="O61" s="46">
        <f>Índice!$G$51*'Datos Generales'!O57</f>
        <v>0</v>
      </c>
      <c r="P61" s="46">
        <f>Índice!$G$51*'Datos Generales'!P57</f>
        <v>413.39379975698341</v>
      </c>
      <c r="Q61" s="46">
        <f>Índice!$G$51*'Datos Generales'!Q57</f>
        <v>0</v>
      </c>
      <c r="R61" s="46">
        <f>Índice!$G$51*'Datos Generales'!R57</f>
        <v>2215.4348735450544</v>
      </c>
      <c r="S61" s="46">
        <f>Índice!$G$51*'Datos Generales'!S57</f>
        <v>0</v>
      </c>
      <c r="T61" s="46">
        <f>Índice!$G$51*'Datos Generales'!T57</f>
        <v>9423.6876993322585</v>
      </c>
      <c r="U61" s="46">
        <f>Índice!$G$51*'Datos Generales'!U57</f>
        <v>3.8953479364615635</v>
      </c>
      <c r="V61" s="46">
        <f>Índice!$G$51*'Datos Generales'!V57</f>
        <v>11441.21233851459</v>
      </c>
      <c r="W61" s="46">
        <f>Índice!$G$51*'Datos Generales'!W57</f>
        <v>89.504471903696384</v>
      </c>
      <c r="X61" s="46">
        <f>Índice!$G$51*'Datos Generales'!X57</f>
        <v>0</v>
      </c>
      <c r="Y61" s="46">
        <f>Índice!$G$51*'Datos Generales'!Y57</f>
        <v>7971.2541028416126</v>
      </c>
      <c r="Z61" s="46">
        <f>Índice!$G$51*'Datos Generales'!Z57</f>
        <v>0</v>
      </c>
      <c r="AA61" s="46">
        <f>Índice!$G$51*'Datos Generales'!AA57</f>
        <v>891.37069768780123</v>
      </c>
      <c r="AB61" s="46">
        <f>Índice!$G$51*'Datos Generales'!AB57</f>
        <v>10719.377806697787</v>
      </c>
      <c r="AC61" s="46">
        <f>Índice!$G$51*'Datos Generales'!AC57</f>
        <v>526.22609396198936</v>
      </c>
      <c r="AD61" s="46">
        <f>Índice!$G$51*'Datos Generales'!AD57</f>
        <v>6235.389678655928</v>
      </c>
      <c r="AE61" s="46">
        <f>Índice!$G$51*'Datos Generales'!AE57</f>
        <v>0</v>
      </c>
      <c r="AF61" s="46">
        <f>Índice!$G$51*'Datos Generales'!AF57</f>
        <v>0</v>
      </c>
      <c r="AG61" s="46">
        <f>Índice!$G$51*'Datos Generales'!AG57</f>
        <v>0</v>
      </c>
      <c r="AH61" s="46">
        <f>Índice!$G$51*'Datos Generales'!AH57</f>
        <v>0</v>
      </c>
      <c r="AI61" s="46">
        <f>Índice!$G$51*'Datos Generales'!AI57</f>
        <v>0</v>
      </c>
      <c r="AJ61" s="46">
        <f>Índice!$G$51*'Datos Generales'!AJ57</f>
        <v>0</v>
      </c>
      <c r="AK61" s="46">
        <f>Índice!$G$51*'Datos Generales'!AK57</f>
        <v>0</v>
      </c>
      <c r="AL61" s="46">
        <f>Índice!$G$51*'Datos Generales'!AL57</f>
        <v>0</v>
      </c>
      <c r="AM61" s="46">
        <f>Índice!$G$51*'Datos Generales'!AM57</f>
        <v>0</v>
      </c>
      <c r="AN61" s="46">
        <f>Índice!$G$51*'Datos Generales'!AN57</f>
        <v>0</v>
      </c>
      <c r="AO61" s="46">
        <f>Índice!$G$51*'Datos Generales'!AO57</f>
        <v>0</v>
      </c>
      <c r="AP61" s="46">
        <f>Índice!$G$51*'Datos Generales'!AP57</f>
        <v>0</v>
      </c>
      <c r="AQ61" s="46">
        <f>Índice!$G$51*'Datos Generales'!AQ57</f>
        <v>74065.083296261131</v>
      </c>
    </row>
    <row r="62" spans="2:43">
      <c r="B62" s="47" t="str">
        <f>'Datos Generales'!B58</f>
        <v>5.15.32.00  Cuentas Por Cobrar Intermediarios</v>
      </c>
      <c r="C62" s="46">
        <f>Índice!$G$51*'Datos Generales'!C58</f>
        <v>8739.301626086437</v>
      </c>
      <c r="D62" s="46">
        <f>Índice!$G$51*'Datos Generales'!D58</f>
        <v>0</v>
      </c>
      <c r="E62" s="46">
        <f>Índice!$G$51*'Datos Generales'!E58</f>
        <v>115115.0123610899</v>
      </c>
      <c r="F62" s="46">
        <f>Índice!$G$51*'Datos Generales'!F58</f>
        <v>203.97458285471461</v>
      </c>
      <c r="G62" s="46">
        <f>Índice!$G$51*'Datos Generales'!G58</f>
        <v>1458.3208837127979</v>
      </c>
      <c r="H62" s="46">
        <f>Índice!$G$51*'Datos Generales'!H58</f>
        <v>4028.2324194758548</v>
      </c>
      <c r="I62" s="46">
        <f>Índice!$G$51*'Datos Generales'!I58</f>
        <v>636.71232634162652</v>
      </c>
      <c r="J62" s="46">
        <f>Índice!$G$51*'Datos Generales'!J58</f>
        <v>0</v>
      </c>
      <c r="K62" s="46">
        <f>Índice!$G$51*'Datos Generales'!K58</f>
        <v>0</v>
      </c>
      <c r="L62" s="46">
        <f>Índice!$G$51*'Datos Generales'!L58</f>
        <v>0</v>
      </c>
      <c r="M62" s="46">
        <f>Índice!$G$51*'Datos Generales'!M58</f>
        <v>0</v>
      </c>
      <c r="N62" s="46">
        <f>Índice!$G$51*'Datos Generales'!N58</f>
        <v>0</v>
      </c>
      <c r="O62" s="46">
        <f>Índice!$G$51*'Datos Generales'!O58</f>
        <v>0</v>
      </c>
      <c r="P62" s="46">
        <f>Índice!$G$51*'Datos Generales'!P58</f>
        <v>4596.9089528817831</v>
      </c>
      <c r="Q62" s="46">
        <f>Índice!$G$51*'Datos Generales'!Q58</f>
        <v>0</v>
      </c>
      <c r="R62" s="46">
        <f>Índice!$G$51*'Datos Generales'!R58</f>
        <v>3793.0065224945279</v>
      </c>
      <c r="S62" s="46">
        <f>Índice!$G$51*'Datos Generales'!S58</f>
        <v>0</v>
      </c>
      <c r="T62" s="46">
        <f>Índice!$G$51*'Datos Generales'!T58</f>
        <v>8401.8228457729947</v>
      </c>
      <c r="U62" s="46">
        <f>Índice!$G$51*'Datos Generales'!U58</f>
        <v>0</v>
      </c>
      <c r="V62" s="46">
        <f>Índice!$G$51*'Datos Generales'!V58</f>
        <v>52417.041261915678</v>
      </c>
      <c r="W62" s="46">
        <f>Índice!$G$51*'Datos Generales'!W58</f>
        <v>390.86275316995005</v>
      </c>
      <c r="X62" s="46">
        <f>Índice!$G$51*'Datos Generales'!X58</f>
        <v>423.79614936003424</v>
      </c>
      <c r="Y62" s="46">
        <f>Índice!$G$51*'Datos Generales'!Y58</f>
        <v>36469.973728534089</v>
      </c>
      <c r="Z62" s="46">
        <f>Índice!$G$51*'Datos Generales'!Z58</f>
        <v>0</v>
      </c>
      <c r="AA62" s="46">
        <f>Índice!$G$51*'Datos Generales'!AA58</f>
        <v>7193.5124750730938</v>
      </c>
      <c r="AB62" s="46">
        <f>Índice!$G$51*'Datos Generales'!AB58</f>
        <v>0</v>
      </c>
      <c r="AC62" s="46">
        <f>Índice!$G$51*'Datos Generales'!AC58</f>
        <v>10249.72278844941</v>
      </c>
      <c r="AD62" s="46">
        <f>Índice!$G$51*'Datos Generales'!AD58</f>
        <v>0</v>
      </c>
      <c r="AE62" s="46">
        <f>Índice!$G$51*'Datos Generales'!AE58</f>
        <v>0</v>
      </c>
      <c r="AF62" s="46">
        <f>Índice!$G$51*'Datos Generales'!AF58</f>
        <v>0</v>
      </c>
      <c r="AG62" s="46">
        <f>Índice!$G$51*'Datos Generales'!AG58</f>
        <v>0</v>
      </c>
      <c r="AH62" s="46">
        <f>Índice!$G$51*'Datos Generales'!AH58</f>
        <v>0</v>
      </c>
      <c r="AI62" s="46">
        <f>Índice!$G$51*'Datos Generales'!AI58</f>
        <v>0</v>
      </c>
      <c r="AJ62" s="46">
        <f>Índice!$G$51*'Datos Generales'!AJ58</f>
        <v>0</v>
      </c>
      <c r="AK62" s="46">
        <f>Índice!$G$51*'Datos Generales'!AK58</f>
        <v>0</v>
      </c>
      <c r="AL62" s="46">
        <f>Índice!$G$51*'Datos Generales'!AL58</f>
        <v>0</v>
      </c>
      <c r="AM62" s="46">
        <f>Índice!$G$51*'Datos Generales'!AM58</f>
        <v>0</v>
      </c>
      <c r="AN62" s="46">
        <f>Índice!$G$51*'Datos Generales'!AN58</f>
        <v>0</v>
      </c>
      <c r="AO62" s="46">
        <f>Índice!$G$51*'Datos Generales'!AO58</f>
        <v>0</v>
      </c>
      <c r="AP62" s="46">
        <f>Índice!$G$51*'Datos Generales'!AP58</f>
        <v>0</v>
      </c>
      <c r="AQ62" s="46">
        <f>Índice!$G$51*'Datos Generales'!AQ58</f>
        <v>254118.2016772129</v>
      </c>
    </row>
    <row r="63" spans="2:43">
      <c r="B63" s="47" t="str">
        <f>'Datos Generales'!B59</f>
        <v>5.15.33.00  Deudores Relacionados</v>
      </c>
      <c r="C63" s="46">
        <f>Índice!$G$51*'Datos Generales'!C59</f>
        <v>12722.427687070765</v>
      </c>
      <c r="D63" s="46">
        <f>Índice!$G$51*'Datos Generales'!D59</f>
        <v>0</v>
      </c>
      <c r="E63" s="46">
        <f>Índice!$G$51*'Datos Generales'!E59</f>
        <v>1246.1129518105622</v>
      </c>
      <c r="F63" s="46">
        <f>Índice!$G$51*'Datos Generales'!F59</f>
        <v>98913.463517631986</v>
      </c>
      <c r="G63" s="46">
        <f>Índice!$G$51*'Datos Generales'!G59</f>
        <v>0</v>
      </c>
      <c r="H63" s="46">
        <f>Índice!$G$51*'Datos Generales'!H59</f>
        <v>18762.208927871881</v>
      </c>
      <c r="I63" s="46">
        <f>Índice!$G$51*'Datos Generales'!I59</f>
        <v>0</v>
      </c>
      <c r="J63" s="46">
        <f>Índice!$G$51*'Datos Generales'!J59</f>
        <v>2557.7828387790742</v>
      </c>
      <c r="K63" s="46">
        <f>Índice!$G$51*'Datos Generales'!K59</f>
        <v>1234.7367652233961</v>
      </c>
      <c r="L63" s="46">
        <f>Índice!$G$51*'Datos Generales'!L59</f>
        <v>0</v>
      </c>
      <c r="M63" s="46">
        <f>Índice!$G$51*'Datos Generales'!M59</f>
        <v>0</v>
      </c>
      <c r="N63" s="46">
        <f>Índice!$G$51*'Datos Generales'!N59</f>
        <v>125.35937904612669</v>
      </c>
      <c r="O63" s="46">
        <f>Índice!$G$51*'Datos Generales'!O59</f>
        <v>2021.2429258489535</v>
      </c>
      <c r="P63" s="46">
        <f>Índice!$G$51*'Datos Generales'!P59</f>
        <v>0</v>
      </c>
      <c r="Q63" s="46">
        <f>Índice!$G$51*'Datos Generales'!Q59</f>
        <v>0</v>
      </c>
      <c r="R63" s="46">
        <f>Índice!$G$51*'Datos Generales'!R59</f>
        <v>0</v>
      </c>
      <c r="S63" s="46">
        <f>Índice!$G$51*'Datos Generales'!S59</f>
        <v>0</v>
      </c>
      <c r="T63" s="46">
        <f>Índice!$G$51*'Datos Generales'!T59</f>
        <v>2027.1302130711058</v>
      </c>
      <c r="U63" s="46">
        <f>Índice!$G$51*'Datos Generales'!U59</f>
        <v>1253.4167291914277</v>
      </c>
      <c r="V63" s="46">
        <f>Índice!$G$51*'Datos Generales'!V59</f>
        <v>0</v>
      </c>
      <c r="W63" s="46">
        <f>Índice!$G$51*'Datos Generales'!W59</f>
        <v>0</v>
      </c>
      <c r="X63" s="46">
        <f>Índice!$G$51*'Datos Generales'!X59</f>
        <v>73.746018888010965</v>
      </c>
      <c r="Y63" s="46">
        <f>Índice!$G$51*'Datos Generales'!Y59</f>
        <v>0</v>
      </c>
      <c r="Z63" s="46">
        <f>Índice!$G$51*'Datos Generales'!Z59</f>
        <v>0</v>
      </c>
      <c r="AA63" s="46">
        <f>Índice!$G$51*'Datos Generales'!AA59</f>
        <v>5689.5540490592521</v>
      </c>
      <c r="AB63" s="46">
        <f>Índice!$G$51*'Datos Generales'!AB59</f>
        <v>0</v>
      </c>
      <c r="AC63" s="46">
        <f>Índice!$G$51*'Datos Generales'!AC59</f>
        <v>0</v>
      </c>
      <c r="AD63" s="46">
        <f>Índice!$G$51*'Datos Generales'!AD59</f>
        <v>0</v>
      </c>
      <c r="AE63" s="46">
        <f>Índice!$G$51*'Datos Generales'!AE59</f>
        <v>0</v>
      </c>
      <c r="AF63" s="46">
        <f>Índice!$G$51*'Datos Generales'!AF59</f>
        <v>0</v>
      </c>
      <c r="AG63" s="46">
        <f>Índice!$G$51*'Datos Generales'!AG59</f>
        <v>0</v>
      </c>
      <c r="AH63" s="46">
        <f>Índice!$G$51*'Datos Generales'!AH59</f>
        <v>0</v>
      </c>
      <c r="AI63" s="46">
        <f>Índice!$G$51*'Datos Generales'!AI59</f>
        <v>0</v>
      </c>
      <c r="AJ63" s="46">
        <f>Índice!$G$51*'Datos Generales'!AJ59</f>
        <v>0</v>
      </c>
      <c r="AK63" s="46">
        <f>Índice!$G$51*'Datos Generales'!AK59</f>
        <v>0</v>
      </c>
      <c r="AL63" s="46">
        <f>Índice!$G$51*'Datos Generales'!AL59</f>
        <v>0</v>
      </c>
      <c r="AM63" s="46">
        <f>Índice!$G$51*'Datos Generales'!AM59</f>
        <v>0</v>
      </c>
      <c r="AN63" s="46">
        <f>Índice!$G$51*'Datos Generales'!AN59</f>
        <v>0</v>
      </c>
      <c r="AO63" s="46">
        <f>Índice!$G$51*'Datos Generales'!AO59</f>
        <v>0</v>
      </c>
      <c r="AP63" s="46">
        <f>Índice!$G$51*'Datos Generales'!AP59</f>
        <v>0</v>
      </c>
      <c r="AQ63" s="46">
        <f>Índice!$G$51*'Datos Generales'!AQ59</f>
        <v>146627.18200349255</v>
      </c>
    </row>
    <row r="64" spans="2:43">
      <c r="B64" s="47" t="str">
        <f>'Datos Generales'!B60</f>
        <v>5.15.34.00  Gastos Anticipados</v>
      </c>
      <c r="C64" s="46">
        <f>Índice!$G$51*'Datos Generales'!C60</f>
        <v>17305.658656857475</v>
      </c>
      <c r="D64" s="46">
        <f>Índice!$G$51*'Datos Generales'!D60</f>
        <v>0</v>
      </c>
      <c r="E64" s="46">
        <f>Índice!$G$51*'Datos Generales'!E60</f>
        <v>58984.597882789873</v>
      </c>
      <c r="F64" s="46">
        <f>Índice!$G$51*'Datos Generales'!F60</f>
        <v>22395.196327749265</v>
      </c>
      <c r="G64" s="46">
        <f>Índice!$G$51*'Datos Generales'!G60</f>
        <v>0</v>
      </c>
      <c r="H64" s="46">
        <f>Índice!$G$51*'Datos Generales'!H60</f>
        <v>14723.529893475516</v>
      </c>
      <c r="I64" s="46">
        <f>Índice!$G$51*'Datos Generales'!I60</f>
        <v>46322.238231512041</v>
      </c>
      <c r="J64" s="46">
        <f>Índice!$G$51*'Datos Generales'!J60</f>
        <v>5828.1487580258563</v>
      </c>
      <c r="K64" s="46">
        <f>Índice!$G$51*'Datos Generales'!K60</f>
        <v>1592.9759794254805</v>
      </c>
      <c r="L64" s="46">
        <f>Índice!$G$51*'Datos Generales'!L60</f>
        <v>4371.0230378844726</v>
      </c>
      <c r="M64" s="46">
        <f>Índice!$G$51*'Datos Generales'!M60</f>
        <v>0</v>
      </c>
      <c r="N64" s="46">
        <f>Índice!$G$51*'Datos Generales'!N60</f>
        <v>75.029713094344885</v>
      </c>
      <c r="O64" s="46">
        <f>Índice!$G$51*'Datos Generales'!O60</f>
        <v>0</v>
      </c>
      <c r="P64" s="46">
        <f>Índice!$G$51*'Datos Generales'!P60</f>
        <v>1982.9976915636946</v>
      </c>
      <c r="Q64" s="46">
        <f>Índice!$G$51*'Datos Generales'!Q60</f>
        <v>0.66397976189685748</v>
      </c>
      <c r="R64" s="46">
        <f>Índice!$G$51*'Datos Generales'!R60</f>
        <v>1309.323825143143</v>
      </c>
      <c r="S64" s="46">
        <f>Índice!$G$51*'Datos Generales'!S60</f>
        <v>0</v>
      </c>
      <c r="T64" s="46">
        <f>Índice!$G$51*'Datos Generales'!T60</f>
        <v>14251.218956179549</v>
      </c>
      <c r="U64" s="46">
        <f>Índice!$G$51*'Datos Generales'!U60</f>
        <v>0</v>
      </c>
      <c r="V64" s="46">
        <f>Índice!$G$51*'Datos Generales'!V60</f>
        <v>34241.347790386018</v>
      </c>
      <c r="W64" s="46">
        <f>Índice!$G$51*'Datos Generales'!W60</f>
        <v>382.05395499545176</v>
      </c>
      <c r="X64" s="46">
        <f>Índice!$G$51*'Datos Generales'!X60</f>
        <v>663.53710872225952</v>
      </c>
      <c r="Y64" s="46">
        <f>Índice!$G$51*'Datos Generales'!Y60</f>
        <v>17893.280746136192</v>
      </c>
      <c r="Z64" s="46">
        <f>Índice!$G$51*'Datos Generales'!Z60</f>
        <v>87.955185792603714</v>
      </c>
      <c r="AA64" s="46">
        <f>Índice!$G$51*'Datos Generales'!AA60</f>
        <v>0</v>
      </c>
      <c r="AB64" s="46">
        <f>Índice!$G$51*'Datos Generales'!AB60</f>
        <v>15912.230728540728</v>
      </c>
      <c r="AC64" s="46">
        <f>Índice!$G$51*'Datos Generales'!AC60</f>
        <v>1275.8149798260818</v>
      </c>
      <c r="AD64" s="46">
        <f>Índice!$G$51*'Datos Generales'!AD60</f>
        <v>2715.5444302057676</v>
      </c>
      <c r="AE64" s="46">
        <f>Índice!$G$51*'Datos Generales'!AE60</f>
        <v>0</v>
      </c>
      <c r="AF64" s="46">
        <f>Índice!$G$51*'Datos Generales'!AF60</f>
        <v>0</v>
      </c>
      <c r="AG64" s="46">
        <f>Índice!$G$51*'Datos Generales'!AG60</f>
        <v>0</v>
      </c>
      <c r="AH64" s="46">
        <f>Índice!$G$51*'Datos Generales'!AH60</f>
        <v>0</v>
      </c>
      <c r="AI64" s="46">
        <f>Índice!$G$51*'Datos Generales'!AI60</f>
        <v>0</v>
      </c>
      <c r="AJ64" s="46">
        <f>Índice!$G$51*'Datos Generales'!AJ60</f>
        <v>0</v>
      </c>
      <c r="AK64" s="46">
        <f>Índice!$G$51*'Datos Generales'!AK60</f>
        <v>0</v>
      </c>
      <c r="AL64" s="46">
        <f>Índice!$G$51*'Datos Generales'!AL60</f>
        <v>0</v>
      </c>
      <c r="AM64" s="46">
        <f>Índice!$G$51*'Datos Generales'!AM60</f>
        <v>0</v>
      </c>
      <c r="AN64" s="46">
        <f>Índice!$G$51*'Datos Generales'!AN60</f>
        <v>0</v>
      </c>
      <c r="AO64" s="46">
        <f>Índice!$G$51*'Datos Generales'!AO60</f>
        <v>0</v>
      </c>
      <c r="AP64" s="46">
        <f>Índice!$G$51*'Datos Generales'!AP60</f>
        <v>0</v>
      </c>
      <c r="AQ64" s="46">
        <f>Índice!$G$51*'Datos Generales'!AQ60</f>
        <v>262314.36785806768</v>
      </c>
    </row>
    <row r="65" spans="2:43">
      <c r="B65" s="47" t="str">
        <f>'Datos Generales'!B61</f>
        <v>5.15.35.00  Otros Activos</v>
      </c>
      <c r="C65" s="46">
        <f>Índice!$G$51*'Datos Generales'!C61</f>
        <v>11603.577522957101</v>
      </c>
      <c r="D65" s="46">
        <f>Índice!$G$51*'Datos Generales'!D61</f>
        <v>0</v>
      </c>
      <c r="E65" s="46">
        <f>Índice!$G$51*'Datos Generales'!E61</f>
        <v>40972.774616496361</v>
      </c>
      <c r="F65" s="46">
        <f>Índice!$G$51*'Datos Generales'!F61</f>
        <v>157333.63433749208</v>
      </c>
      <c r="G65" s="46">
        <f>Índice!$G$51*'Datos Generales'!G61</f>
        <v>105.92690468127866</v>
      </c>
      <c r="H65" s="46">
        <f>Índice!$G$51*'Datos Generales'!H61</f>
        <v>12832.471266275805</v>
      </c>
      <c r="I65" s="46">
        <f>Índice!$G$51*'Datos Generales'!I61</f>
        <v>13792.054818169143</v>
      </c>
      <c r="J65" s="46">
        <f>Índice!$G$51*'Datos Generales'!J61</f>
        <v>3898.2694474139098</v>
      </c>
      <c r="K65" s="46">
        <f>Índice!$G$51*'Datos Generales'!K61</f>
        <v>10254.370646782687</v>
      </c>
      <c r="L65" s="46">
        <f>Índice!$G$51*'Datos Generales'!L61</f>
        <v>42676.23682830148</v>
      </c>
      <c r="M65" s="46">
        <f>Índice!$G$51*'Datos Generales'!M61</f>
        <v>74395.302564511177</v>
      </c>
      <c r="N65" s="46">
        <f>Índice!$G$51*'Datos Generales'!N61</f>
        <v>109.46813007806189</v>
      </c>
      <c r="O65" s="46">
        <f>Índice!$G$51*'Datos Generales'!O61</f>
        <v>787.21440570491416</v>
      </c>
      <c r="P65" s="46">
        <f>Índice!$G$51*'Datos Generales'!P61</f>
        <v>31848.099136604986</v>
      </c>
      <c r="Q65" s="46">
        <f>Índice!$G$51*'Datos Generales'!Q61</f>
        <v>2.6559190475874299</v>
      </c>
      <c r="R65" s="46">
        <f>Índice!$G$51*'Datos Generales'!R61</f>
        <v>40761.894644117914</v>
      </c>
      <c r="S65" s="46">
        <f>Índice!$G$51*'Datos Generales'!S61</f>
        <v>2160.9000024345928</v>
      </c>
      <c r="T65" s="46">
        <f>Índice!$G$51*'Datos Generales'!T61</f>
        <v>215797.93767885957</v>
      </c>
      <c r="U65" s="46">
        <f>Índice!$G$51*'Datos Generales'!U61</f>
        <v>4155.8050643949709</v>
      </c>
      <c r="V65" s="46">
        <f>Índice!$G$51*'Datos Generales'!V61</f>
        <v>133252.94751682636</v>
      </c>
      <c r="W65" s="46">
        <f>Índice!$G$51*'Datos Generales'!W61</f>
        <v>63199.984064485718</v>
      </c>
      <c r="X65" s="46">
        <f>Índice!$G$51*'Datos Generales'!X61</f>
        <v>8098.0299720464527</v>
      </c>
      <c r="Y65" s="46">
        <f>Índice!$G$51*'Datos Generales'!Y61</f>
        <v>237271.75142368328</v>
      </c>
      <c r="Z65" s="46">
        <f>Índice!$G$51*'Datos Generales'!Z61</f>
        <v>386.25916015413185</v>
      </c>
      <c r="AA65" s="46">
        <f>Índice!$G$51*'Datos Generales'!AA61</f>
        <v>20002.744449682508</v>
      </c>
      <c r="AB65" s="46">
        <f>Índice!$G$51*'Datos Generales'!AB61</f>
        <v>152919.14275786208</v>
      </c>
      <c r="AC65" s="46">
        <f>Índice!$G$51*'Datos Generales'!AC61</f>
        <v>5353.7130854918214</v>
      </c>
      <c r="AD65" s="46">
        <f>Índice!$G$51*'Datos Generales'!AD61</f>
        <v>1295.1589235560102</v>
      </c>
      <c r="AE65" s="46">
        <f>Índice!$G$51*'Datos Generales'!AE61</f>
        <v>0</v>
      </c>
      <c r="AF65" s="46">
        <f>Índice!$G$51*'Datos Generales'!AF61</f>
        <v>0</v>
      </c>
      <c r="AG65" s="46">
        <f>Índice!$G$51*'Datos Generales'!AG61</f>
        <v>0</v>
      </c>
      <c r="AH65" s="46">
        <f>Índice!$G$51*'Datos Generales'!AH61</f>
        <v>0</v>
      </c>
      <c r="AI65" s="46">
        <f>Índice!$G$51*'Datos Generales'!AI61</f>
        <v>0</v>
      </c>
      <c r="AJ65" s="46">
        <f>Índice!$G$51*'Datos Generales'!AJ61</f>
        <v>0</v>
      </c>
      <c r="AK65" s="46">
        <f>Índice!$G$51*'Datos Generales'!AK61</f>
        <v>0</v>
      </c>
      <c r="AL65" s="46">
        <f>Índice!$G$51*'Datos Generales'!AL61</f>
        <v>0</v>
      </c>
      <c r="AM65" s="46">
        <f>Índice!$G$51*'Datos Generales'!AM61</f>
        <v>0</v>
      </c>
      <c r="AN65" s="46">
        <f>Índice!$G$51*'Datos Generales'!AN61</f>
        <v>0</v>
      </c>
      <c r="AO65" s="46">
        <f>Índice!$G$51*'Datos Generales'!AO61</f>
        <v>0</v>
      </c>
      <c r="AP65" s="46">
        <f>Índice!$G$51*'Datos Generales'!AP61</f>
        <v>0</v>
      </c>
      <c r="AQ65" s="46">
        <f>Índice!$G$51*'Datos Generales'!AQ61</f>
        <v>1285268.325288112</v>
      </c>
    </row>
    <row r="67" spans="2:43" hidden="1">
      <c r="B67" s="49" t="s">
        <v>101</v>
      </c>
      <c r="C67" s="50">
        <f>INDEX(Benchmark!$D$9:$D$48,COLUMNS(Benchmark!$D$9:D48),)</f>
        <v>1</v>
      </c>
      <c r="D67" s="50">
        <f>INDEX(Benchmark!$D$9:$D$48,COLUMNS(Benchmark!$D$9:E48),)</f>
        <v>1</v>
      </c>
      <c r="E67" s="50">
        <f>INDEX(Benchmark!$D$9:$D$48,COLUMNS(Benchmark!$D$9:F48),)</f>
        <v>1</v>
      </c>
      <c r="F67" s="50">
        <f>INDEX(Benchmark!$D$9:$D$48,COLUMNS(Benchmark!$D$9:G48),)</f>
        <v>1</v>
      </c>
      <c r="G67" s="50">
        <f>INDEX(Benchmark!$D$9:$D$48,COLUMNS(Benchmark!$D$9:H48),)</f>
        <v>1</v>
      </c>
      <c r="H67" s="50">
        <f>INDEX(Benchmark!$D$9:$D$48,COLUMNS(Benchmark!$D$9:I48),)</f>
        <v>1</v>
      </c>
      <c r="I67" s="50">
        <f>INDEX(Benchmark!$D$9:$D$48,COLUMNS(Benchmark!$D$9:J48),)</f>
        <v>1</v>
      </c>
      <c r="J67" s="50">
        <f>INDEX(Benchmark!$D$9:$D$48,COLUMNS(Benchmark!$D$9:K48),)</f>
        <v>1</v>
      </c>
      <c r="K67" s="50">
        <f>INDEX(Benchmark!$D$9:$D$48,COLUMNS(Benchmark!$D$9:L48),)</f>
        <v>1</v>
      </c>
      <c r="L67" s="50">
        <f>INDEX(Benchmark!$D$9:$D$48,COLUMNS(Benchmark!$D$9:M48),)</f>
        <v>1</v>
      </c>
      <c r="M67" s="50">
        <f>INDEX(Benchmark!$D$9:$D$48,COLUMNS(Benchmark!$D$9:N48),)</f>
        <v>1</v>
      </c>
      <c r="N67" s="50">
        <f>INDEX(Benchmark!$D$9:$D$48,COLUMNS(Benchmark!$D$9:O48),)</f>
        <v>1</v>
      </c>
      <c r="O67" s="50">
        <f>INDEX(Benchmark!$D$9:$D$48,COLUMNS(Benchmark!$D$9:P48),)</f>
        <v>1</v>
      </c>
      <c r="P67" s="50">
        <f>INDEX(Benchmark!$D$9:$D$48,COLUMNS(Benchmark!$D$9:Q48),)</f>
        <v>1</v>
      </c>
      <c r="Q67" s="50">
        <f>INDEX(Benchmark!$D$9:$D$48,COLUMNS(Benchmark!$D$9:R48),)</f>
        <v>1</v>
      </c>
      <c r="R67" s="50">
        <f>INDEX(Benchmark!$D$9:$D$48,COLUMNS(Benchmark!$D$9:S48),)</f>
        <v>1</v>
      </c>
      <c r="S67" s="50">
        <f>INDEX(Benchmark!$D$9:$D$48,COLUMNS(Benchmark!$D$9:T48),)</f>
        <v>1</v>
      </c>
      <c r="T67" s="50">
        <f>INDEX(Benchmark!$D$9:$D$48,COLUMNS(Benchmark!$D$9:U48),)</f>
        <v>1</v>
      </c>
      <c r="U67" s="50">
        <f>INDEX(Benchmark!$D$9:$D$48,COLUMNS(Benchmark!$D$9:V48),)</f>
        <v>1</v>
      </c>
      <c r="V67" s="50">
        <f>INDEX(Benchmark!$D$9:$D$48,COLUMNS(Benchmark!$D$9:W48),)</f>
        <v>1</v>
      </c>
      <c r="W67" s="50">
        <f>INDEX(Benchmark!$D$9:$D$48,COLUMNS(Benchmark!$D$9:X48),)</f>
        <v>1</v>
      </c>
      <c r="X67" s="50">
        <f>INDEX(Benchmark!$D$9:$D$48,COLUMNS(Benchmark!$D$9:Y48),)</f>
        <v>1</v>
      </c>
      <c r="Y67" s="50">
        <f>INDEX(Benchmark!$D$9:$D$48,COLUMNS(Benchmark!$D$9:Z48),)</f>
        <v>1</v>
      </c>
      <c r="Z67" s="50">
        <f>INDEX(Benchmark!$D$9:$D$48,COLUMNS(Benchmark!$D$9:AA48),)</f>
        <v>1</v>
      </c>
      <c r="AA67" s="50">
        <f>INDEX(Benchmark!$D$9:$D$48,COLUMNS(Benchmark!$D$9:AB48),)</f>
        <v>1</v>
      </c>
      <c r="AB67" s="50">
        <f>INDEX(Benchmark!$D$9:$D$48,COLUMNS(Benchmark!$D$9:AC48),)</f>
        <v>1</v>
      </c>
      <c r="AC67" s="50">
        <f>INDEX(Benchmark!$D$9:$D$48,COLUMNS(Benchmark!$D$9:AD48),)</f>
        <v>1</v>
      </c>
      <c r="AD67" s="50">
        <f>INDEX(Benchmark!$D$9:$D$48,COLUMNS(Benchmark!$D$9:AE48),)</f>
        <v>1</v>
      </c>
      <c r="AE67" s="50">
        <f>INDEX(Benchmark!$D$9:$D$48,COLUMNS(Benchmark!$D$9:AF48),)</f>
        <v>0</v>
      </c>
      <c r="AF67" s="50">
        <f>INDEX(Benchmark!$D$9:$D$48,COLUMNS(Benchmark!$D$9:AG48),)</f>
        <v>0</v>
      </c>
      <c r="AG67" s="50">
        <f>INDEX(Benchmark!$D$9:$D$48,COLUMNS(Benchmark!$D$9:AH48),)</f>
        <v>0</v>
      </c>
      <c r="AH67" s="50">
        <f>INDEX(Benchmark!$D$9:$D$48,COLUMNS(Benchmark!$D$9:AI48),)</f>
        <v>0</v>
      </c>
      <c r="AI67" s="50">
        <f>INDEX(Benchmark!$D$9:$D$48,COLUMNS(Benchmark!$D$9:AJ48),)</f>
        <v>0</v>
      </c>
      <c r="AJ67" s="50">
        <f>INDEX(Benchmark!$D$9:$D$48,COLUMNS(Benchmark!$D$9:AK48),)</f>
        <v>0</v>
      </c>
      <c r="AK67" s="50">
        <f>INDEX(Benchmark!$D$9:$D$48,COLUMNS(Benchmark!$D$9:AL48),)</f>
        <v>0</v>
      </c>
      <c r="AL67" s="50">
        <f>INDEX(Benchmark!$D$9:$D$48,COLUMNS(Benchmark!$D$9:AM48),)</f>
        <v>0</v>
      </c>
      <c r="AM67" s="50">
        <f>INDEX(Benchmark!$D$9:$D$48,COLUMNS(Benchmark!$D$9:AN48),)</f>
        <v>0</v>
      </c>
      <c r="AN67" s="50">
        <f>INDEX(Benchmark!$D$9:$D$48,COLUMNS(Benchmark!$D$9:AO48),)</f>
        <v>0</v>
      </c>
      <c r="AO67" s="50">
        <f>INDEX(Benchmark!$D$9:$D$48,COLUMNS(Benchmark!$D$9:AP48),)</f>
        <v>0</v>
      </c>
      <c r="AP67" s="50">
        <f>INDEX(Benchmark!$D$9:$D$48,COLUMNS(Benchmark!$D$9:AQ48),)</f>
        <v>0</v>
      </c>
    </row>
    <row r="68" spans="2:43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2:43" hidden="1">
      <c r="B69" s="49" t="s">
        <v>102</v>
      </c>
      <c r="C69" s="50">
        <f>IFERROR(RANK(C71,$C$71:$AP$71,0),"")</f>
        <v>11</v>
      </c>
      <c r="D69" s="50">
        <f t="shared" ref="D69:AP69" si="0">IFERROR(RANK(D71,$C$71:$AP$71,0),"")</f>
        <v>27</v>
      </c>
      <c r="E69" s="50">
        <f t="shared" si="0"/>
        <v>5</v>
      </c>
      <c r="F69" s="50">
        <f t="shared" si="0"/>
        <v>6</v>
      </c>
      <c r="G69" s="50">
        <f t="shared" si="0"/>
        <v>24</v>
      </c>
      <c r="H69" s="50">
        <f t="shared" si="0"/>
        <v>8</v>
      </c>
      <c r="I69" s="50">
        <f t="shared" si="0"/>
        <v>4</v>
      </c>
      <c r="J69" s="50">
        <f t="shared" si="0"/>
        <v>15</v>
      </c>
      <c r="K69" s="50">
        <f t="shared" si="0"/>
        <v>17</v>
      </c>
      <c r="L69" s="50">
        <f t="shared" si="0"/>
        <v>12</v>
      </c>
      <c r="M69" s="50">
        <f t="shared" si="0"/>
        <v>13</v>
      </c>
      <c r="N69" s="50">
        <f t="shared" si="0"/>
        <v>25</v>
      </c>
      <c r="O69" s="50">
        <f t="shared" si="0"/>
        <v>26</v>
      </c>
      <c r="P69" s="50">
        <f t="shared" si="0"/>
        <v>14</v>
      </c>
      <c r="Q69" s="50">
        <f t="shared" si="0"/>
        <v>28</v>
      </c>
      <c r="R69" s="50">
        <f t="shared" si="0"/>
        <v>7</v>
      </c>
      <c r="S69" s="50">
        <f t="shared" si="0"/>
        <v>21</v>
      </c>
      <c r="T69" s="50">
        <f t="shared" si="0"/>
        <v>9</v>
      </c>
      <c r="U69" s="50">
        <f t="shared" si="0"/>
        <v>22</v>
      </c>
      <c r="V69" s="50">
        <f t="shared" si="0"/>
        <v>2</v>
      </c>
      <c r="W69" s="50">
        <f t="shared" si="0"/>
        <v>19</v>
      </c>
      <c r="X69" s="50">
        <f t="shared" si="0"/>
        <v>18</v>
      </c>
      <c r="Y69" s="50">
        <f t="shared" si="0"/>
        <v>3</v>
      </c>
      <c r="Z69" s="50">
        <f t="shared" si="0"/>
        <v>23</v>
      </c>
      <c r="AA69" s="50">
        <f t="shared" si="0"/>
        <v>16</v>
      </c>
      <c r="AB69" s="50">
        <f t="shared" si="0"/>
        <v>1</v>
      </c>
      <c r="AC69" s="50">
        <f t="shared" si="0"/>
        <v>20</v>
      </c>
      <c r="AD69" s="50">
        <f t="shared" si="0"/>
        <v>10</v>
      </c>
      <c r="AE69" s="50" t="str">
        <f t="shared" si="0"/>
        <v/>
      </c>
      <c r="AF69" s="50" t="str">
        <f t="shared" si="0"/>
        <v/>
      </c>
      <c r="AG69" s="50" t="str">
        <f t="shared" si="0"/>
        <v/>
      </c>
      <c r="AH69" s="50" t="str">
        <f t="shared" si="0"/>
        <v/>
      </c>
      <c r="AI69" s="50" t="str">
        <f t="shared" si="0"/>
        <v/>
      </c>
      <c r="AJ69" s="50" t="str">
        <f t="shared" si="0"/>
        <v/>
      </c>
      <c r="AK69" s="50" t="str">
        <f t="shared" si="0"/>
        <v/>
      </c>
      <c r="AL69" s="50" t="str">
        <f t="shared" si="0"/>
        <v/>
      </c>
      <c r="AM69" s="50" t="str">
        <f t="shared" si="0"/>
        <v/>
      </c>
      <c r="AN69" s="50" t="str">
        <f t="shared" si="0"/>
        <v/>
      </c>
      <c r="AO69" s="50" t="str">
        <f t="shared" si="0"/>
        <v/>
      </c>
      <c r="AP69" s="50" t="str">
        <f t="shared" si="0"/>
        <v/>
      </c>
    </row>
    <row r="70" spans="2:43" hidden="1">
      <c r="C70" s="50" t="str">
        <f>C11</f>
        <v>Ace Seguros</v>
      </c>
      <c r="D70" s="50" t="str">
        <f t="shared" ref="D70:AP70" si="1">D11</f>
        <v>Assurant Chile</v>
      </c>
      <c r="E70" s="50" t="str">
        <f t="shared" si="1"/>
        <v>BCI Seguros</v>
      </c>
      <c r="F70" s="50" t="str">
        <f t="shared" si="1"/>
        <v>Cardif</v>
      </c>
      <c r="G70" s="50" t="str">
        <f t="shared" si="1"/>
        <v>Cesce Chile</v>
      </c>
      <c r="H70" s="50" t="str">
        <f t="shared" si="1"/>
        <v>Chartis</v>
      </c>
      <c r="I70" s="50" t="str">
        <f t="shared" si="1"/>
        <v>Chilena Consolidada</v>
      </c>
      <c r="J70" s="50" t="str">
        <f t="shared" si="1"/>
        <v>Chubb de Chile</v>
      </c>
      <c r="K70" s="50" t="str">
        <f t="shared" si="1"/>
        <v>Coface Chile</v>
      </c>
      <c r="L70" s="50" t="str">
        <f t="shared" si="1"/>
        <v>Consorio Nacional</v>
      </c>
      <c r="M70" s="50" t="str">
        <f t="shared" si="1"/>
        <v>Continental Crédito</v>
      </c>
      <c r="N70" s="50" t="str">
        <f t="shared" si="1"/>
        <v>Euler Hermes</v>
      </c>
      <c r="O70" s="50" t="str">
        <f t="shared" si="1"/>
        <v>FAF International</v>
      </c>
      <c r="P70" s="50" t="str">
        <f t="shared" si="1"/>
        <v>HDI Seguros</v>
      </c>
      <c r="Q70" s="50" t="str">
        <f t="shared" si="1"/>
        <v>Huelen</v>
      </c>
      <c r="R70" s="50" t="str">
        <f t="shared" si="1"/>
        <v>Liberty Seguros</v>
      </c>
      <c r="S70" s="50" t="str">
        <f t="shared" si="1"/>
        <v>M. de Carabineros</v>
      </c>
      <c r="T70" s="50" t="str">
        <f t="shared" si="1"/>
        <v>Magallanes</v>
      </c>
      <c r="U70" s="50" t="str">
        <f t="shared" si="1"/>
        <v>Magallanes Gar. y Cré.</v>
      </c>
      <c r="V70" s="50" t="str">
        <f t="shared" si="1"/>
        <v>Mapfre</v>
      </c>
      <c r="W70" s="50" t="str">
        <f t="shared" si="1"/>
        <v>Mapfre Gar. y Cré.</v>
      </c>
      <c r="X70" s="50" t="str">
        <f t="shared" si="1"/>
        <v>Orion Seguros</v>
      </c>
      <c r="Y70" s="50" t="str">
        <f t="shared" si="1"/>
        <v>Penta Security</v>
      </c>
      <c r="Z70" s="50" t="str">
        <f t="shared" si="1"/>
        <v>QBE Chile</v>
      </c>
      <c r="AA70" s="50" t="str">
        <f t="shared" si="1"/>
        <v>Renta Nacional</v>
      </c>
      <c r="AB70" s="50" t="str">
        <f t="shared" si="1"/>
        <v>RSA Seguros</v>
      </c>
      <c r="AC70" s="50" t="str">
        <f t="shared" si="1"/>
        <v>Zenit Seguros</v>
      </c>
      <c r="AD70" s="50" t="str">
        <f t="shared" si="1"/>
        <v>Zurich Santander</v>
      </c>
      <c r="AE70" s="50" t="str">
        <f t="shared" si="1"/>
        <v/>
      </c>
      <c r="AF70" s="50" t="str">
        <f t="shared" si="1"/>
        <v/>
      </c>
      <c r="AG70" s="50" t="str">
        <f t="shared" si="1"/>
        <v/>
      </c>
      <c r="AH70" s="50" t="str">
        <f t="shared" si="1"/>
        <v/>
      </c>
      <c r="AI70" s="50" t="str">
        <f t="shared" si="1"/>
        <v/>
      </c>
      <c r="AJ70" s="50" t="str">
        <f t="shared" si="1"/>
        <v/>
      </c>
      <c r="AK70" s="50" t="str">
        <f t="shared" si="1"/>
        <v/>
      </c>
      <c r="AL70" s="50" t="str">
        <f t="shared" si="1"/>
        <v/>
      </c>
      <c r="AM70" s="50" t="str">
        <f t="shared" si="1"/>
        <v/>
      </c>
      <c r="AN70" s="50" t="str">
        <f t="shared" si="1"/>
        <v/>
      </c>
      <c r="AO70" s="50" t="str">
        <f t="shared" si="1"/>
        <v/>
      </c>
      <c r="AP70" s="50" t="str">
        <f t="shared" si="1"/>
        <v/>
      </c>
    </row>
    <row r="71" spans="2:43" hidden="1">
      <c r="C71" s="52">
        <f>IFERROR(IF(C67=1,VLOOKUP($B$100,$B$12:$AQ$65,C74+1,FALSE)+C72/1000000,""),"")</f>
        <v>4442375.0556483055</v>
      </c>
      <c r="D71" s="52">
        <f t="shared" ref="D71:AP71" si="2">IFERROR(IF(D67=1,VLOOKUP($B$100,$B$12:$AQ$65,D74+1,FALSE)+D72/1000000,""),"")</f>
        <v>153021.04155765453</v>
      </c>
      <c r="E71" s="52">
        <f t="shared" si="2"/>
        <v>10278962.952180553</v>
      </c>
      <c r="F71" s="52">
        <f t="shared" si="2"/>
        <v>9412589.5875063743</v>
      </c>
      <c r="G71" s="52">
        <f t="shared" si="2"/>
        <v>301109.82007535186</v>
      </c>
      <c r="H71" s="52">
        <f t="shared" si="2"/>
        <v>8341925.541344502</v>
      </c>
      <c r="I71" s="52">
        <f t="shared" si="2"/>
        <v>10904724.34883585</v>
      </c>
      <c r="J71" s="52">
        <f t="shared" si="2"/>
        <v>1687135.6134728359</v>
      </c>
      <c r="K71" s="52">
        <f t="shared" si="2"/>
        <v>811872.13523598574</v>
      </c>
      <c r="L71" s="52">
        <f t="shared" si="2"/>
        <v>2918683.1511018891</v>
      </c>
      <c r="M71" s="52">
        <f t="shared" si="2"/>
        <v>1987264.7796661835</v>
      </c>
      <c r="N71" s="52">
        <f t="shared" si="2"/>
        <v>195586.21669444937</v>
      </c>
      <c r="O71" s="52">
        <f t="shared" si="2"/>
        <v>171996.96342722228</v>
      </c>
      <c r="P71" s="52">
        <f t="shared" si="2"/>
        <v>1723227.8712414855</v>
      </c>
      <c r="Q71" s="52">
        <f t="shared" si="2"/>
        <v>143886.45063365216</v>
      </c>
      <c r="R71" s="52">
        <f t="shared" si="2"/>
        <v>9330268.7568999585</v>
      </c>
      <c r="S71" s="52">
        <f t="shared" si="2"/>
        <v>557431.1951211734</v>
      </c>
      <c r="T71" s="52">
        <f t="shared" si="2"/>
        <v>7991607.2958326247</v>
      </c>
      <c r="U71" s="52">
        <f t="shared" si="2"/>
        <v>417502.24095369643</v>
      </c>
      <c r="V71" s="52">
        <f t="shared" si="2"/>
        <v>16141526.976412093</v>
      </c>
      <c r="W71" s="52">
        <f t="shared" si="2"/>
        <v>630094.13021757838</v>
      </c>
      <c r="X71" s="52">
        <f t="shared" si="2"/>
        <v>703644.09801355982</v>
      </c>
      <c r="Y71" s="52">
        <f t="shared" si="2"/>
        <v>13713611.053953078</v>
      </c>
      <c r="Z71" s="52">
        <f t="shared" si="2"/>
        <v>334462.4530680977</v>
      </c>
      <c r="AA71" s="52">
        <f t="shared" si="2"/>
        <v>953359.89253980934</v>
      </c>
      <c r="AB71" s="52">
        <f t="shared" si="2"/>
        <v>17030787.54641059</v>
      </c>
      <c r="AC71" s="52">
        <f t="shared" si="2"/>
        <v>608760.85884968936</v>
      </c>
      <c r="AD71" s="52">
        <f t="shared" si="2"/>
        <v>5575579.7096767835</v>
      </c>
      <c r="AE71" s="52" t="str">
        <f t="shared" si="2"/>
        <v/>
      </c>
      <c r="AF71" s="52" t="str">
        <f t="shared" si="2"/>
        <v/>
      </c>
      <c r="AG71" s="52" t="str">
        <f t="shared" si="2"/>
        <v/>
      </c>
      <c r="AH71" s="52" t="str">
        <f t="shared" si="2"/>
        <v/>
      </c>
      <c r="AI71" s="52" t="str">
        <f t="shared" si="2"/>
        <v/>
      </c>
      <c r="AJ71" s="52" t="str">
        <f t="shared" si="2"/>
        <v/>
      </c>
      <c r="AK71" s="52" t="str">
        <f t="shared" si="2"/>
        <v/>
      </c>
      <c r="AL71" s="52" t="str">
        <f t="shared" si="2"/>
        <v/>
      </c>
      <c r="AM71" s="52" t="str">
        <f t="shared" si="2"/>
        <v/>
      </c>
      <c r="AN71" s="52" t="str">
        <f t="shared" si="2"/>
        <v/>
      </c>
      <c r="AO71" s="52" t="str">
        <f t="shared" si="2"/>
        <v/>
      </c>
      <c r="AP71" s="52" t="str">
        <f t="shared" si="2"/>
        <v/>
      </c>
    </row>
    <row r="72" spans="2:43" hidden="1">
      <c r="C72" s="50">
        <v>40</v>
      </c>
      <c r="D72" s="50">
        <f>C72-1</f>
        <v>39</v>
      </c>
      <c r="E72" s="50">
        <f t="shared" ref="E72:AP72" si="3">D72-1</f>
        <v>38</v>
      </c>
      <c r="F72" s="50">
        <f t="shared" si="3"/>
        <v>37</v>
      </c>
      <c r="G72" s="50">
        <f t="shared" si="3"/>
        <v>36</v>
      </c>
      <c r="H72" s="50">
        <f t="shared" si="3"/>
        <v>35</v>
      </c>
      <c r="I72" s="50">
        <f t="shared" si="3"/>
        <v>34</v>
      </c>
      <c r="J72" s="50">
        <f t="shared" si="3"/>
        <v>33</v>
      </c>
      <c r="K72" s="50">
        <f t="shared" si="3"/>
        <v>32</v>
      </c>
      <c r="L72" s="50">
        <f t="shared" si="3"/>
        <v>31</v>
      </c>
      <c r="M72" s="50">
        <f t="shared" si="3"/>
        <v>30</v>
      </c>
      <c r="N72" s="50">
        <f t="shared" si="3"/>
        <v>29</v>
      </c>
      <c r="O72" s="50">
        <f t="shared" si="3"/>
        <v>28</v>
      </c>
      <c r="P72" s="50">
        <f t="shared" si="3"/>
        <v>27</v>
      </c>
      <c r="Q72" s="50">
        <f t="shared" si="3"/>
        <v>26</v>
      </c>
      <c r="R72" s="50">
        <f t="shared" si="3"/>
        <v>25</v>
      </c>
      <c r="S72" s="50">
        <f t="shared" si="3"/>
        <v>24</v>
      </c>
      <c r="T72" s="50">
        <f t="shared" si="3"/>
        <v>23</v>
      </c>
      <c r="U72" s="50">
        <f t="shared" si="3"/>
        <v>22</v>
      </c>
      <c r="V72" s="50">
        <f t="shared" si="3"/>
        <v>21</v>
      </c>
      <c r="W72" s="50">
        <f t="shared" si="3"/>
        <v>20</v>
      </c>
      <c r="X72" s="50">
        <f t="shared" si="3"/>
        <v>19</v>
      </c>
      <c r="Y72" s="50">
        <f t="shared" si="3"/>
        <v>18</v>
      </c>
      <c r="Z72" s="50">
        <f t="shared" si="3"/>
        <v>17</v>
      </c>
      <c r="AA72" s="50">
        <f t="shared" si="3"/>
        <v>16</v>
      </c>
      <c r="AB72" s="50">
        <f t="shared" si="3"/>
        <v>15</v>
      </c>
      <c r="AC72" s="50">
        <f t="shared" si="3"/>
        <v>14</v>
      </c>
      <c r="AD72" s="50">
        <f t="shared" si="3"/>
        <v>13</v>
      </c>
      <c r="AE72" s="50">
        <f t="shared" si="3"/>
        <v>12</v>
      </c>
      <c r="AF72" s="50">
        <f t="shared" si="3"/>
        <v>11</v>
      </c>
      <c r="AG72" s="50">
        <f t="shared" si="3"/>
        <v>10</v>
      </c>
      <c r="AH72" s="50">
        <f t="shared" si="3"/>
        <v>9</v>
      </c>
      <c r="AI72" s="50">
        <f t="shared" si="3"/>
        <v>8</v>
      </c>
      <c r="AJ72" s="50">
        <f t="shared" si="3"/>
        <v>7</v>
      </c>
      <c r="AK72" s="50">
        <f t="shared" si="3"/>
        <v>6</v>
      </c>
      <c r="AL72" s="50">
        <f t="shared" si="3"/>
        <v>5</v>
      </c>
      <c r="AM72" s="50">
        <f t="shared" si="3"/>
        <v>4</v>
      </c>
      <c r="AN72" s="50">
        <f t="shared" si="3"/>
        <v>3</v>
      </c>
      <c r="AO72" s="50">
        <f t="shared" si="3"/>
        <v>2</v>
      </c>
      <c r="AP72" s="50">
        <f t="shared" si="3"/>
        <v>1</v>
      </c>
    </row>
    <row r="73" spans="2:43" hidden="1"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2:43" hidden="1">
      <c r="B74" s="49" t="s">
        <v>103</v>
      </c>
      <c r="C74" s="50">
        <v>1</v>
      </c>
      <c r="D74" s="50">
        <v>2</v>
      </c>
      <c r="E74" s="50">
        <v>3</v>
      </c>
      <c r="F74" s="50">
        <v>4</v>
      </c>
      <c r="G74" s="50">
        <v>5</v>
      </c>
      <c r="H74" s="50">
        <v>6</v>
      </c>
      <c r="I74" s="50">
        <v>7</v>
      </c>
      <c r="J74" s="50">
        <v>8</v>
      </c>
      <c r="K74" s="50">
        <v>9</v>
      </c>
      <c r="L74" s="50">
        <v>10</v>
      </c>
      <c r="M74" s="50">
        <v>11</v>
      </c>
      <c r="N74" s="50">
        <v>12</v>
      </c>
      <c r="O74" s="50">
        <v>13</v>
      </c>
      <c r="P74" s="50">
        <v>14</v>
      </c>
      <c r="Q74" s="50">
        <v>15</v>
      </c>
      <c r="R74" s="50">
        <v>16</v>
      </c>
      <c r="S74" s="50">
        <v>17</v>
      </c>
      <c r="T74" s="50">
        <v>18</v>
      </c>
      <c r="U74" s="50">
        <v>19</v>
      </c>
      <c r="V74" s="50">
        <v>20</v>
      </c>
      <c r="W74" s="50">
        <v>21</v>
      </c>
      <c r="X74" s="50">
        <v>22</v>
      </c>
      <c r="Y74" s="50">
        <v>23</v>
      </c>
      <c r="Z74" s="50">
        <v>24</v>
      </c>
      <c r="AA74" s="50">
        <v>25</v>
      </c>
      <c r="AB74" s="50">
        <v>26</v>
      </c>
      <c r="AC74" s="50">
        <v>27</v>
      </c>
      <c r="AD74" s="50">
        <v>28</v>
      </c>
      <c r="AE74" s="50">
        <v>29</v>
      </c>
      <c r="AF74" s="50">
        <v>30</v>
      </c>
      <c r="AG74" s="50">
        <v>31</v>
      </c>
      <c r="AH74" s="50">
        <v>32</v>
      </c>
      <c r="AI74" s="50">
        <v>33</v>
      </c>
      <c r="AJ74" s="50">
        <v>34</v>
      </c>
      <c r="AK74" s="50">
        <v>35</v>
      </c>
      <c r="AL74" s="50">
        <v>36</v>
      </c>
      <c r="AM74" s="50">
        <v>37</v>
      </c>
      <c r="AN74" s="50">
        <v>38</v>
      </c>
      <c r="AO74" s="50">
        <v>39</v>
      </c>
      <c r="AP74" s="50">
        <v>40</v>
      </c>
    </row>
    <row r="75" spans="2:43" hidden="1">
      <c r="C75" s="50" t="str">
        <f>IFERROR(HLOOKUP(C74,$C$69:$AP$70,2,FALSE),"")</f>
        <v>RSA Seguros</v>
      </c>
      <c r="D75" s="50" t="str">
        <f>IFERROR(HLOOKUP(D74,$C$69:$AP$70,2,FALSE),"")</f>
        <v>Mapfre</v>
      </c>
      <c r="E75" s="50" t="str">
        <f t="shared" ref="E75:AP75" si="4">IFERROR(HLOOKUP(E74,$C$69:$AP$70,2,FALSE),"")</f>
        <v>Penta Security</v>
      </c>
      <c r="F75" s="50" t="str">
        <f t="shared" si="4"/>
        <v>Chilena Consolidada</v>
      </c>
      <c r="G75" s="50" t="str">
        <f t="shared" si="4"/>
        <v>BCI Seguros</v>
      </c>
      <c r="H75" s="50" t="str">
        <f t="shared" si="4"/>
        <v>Cardif</v>
      </c>
      <c r="I75" s="50" t="str">
        <f t="shared" si="4"/>
        <v>Liberty Seguros</v>
      </c>
      <c r="J75" s="50" t="str">
        <f t="shared" si="4"/>
        <v>Chartis</v>
      </c>
      <c r="K75" s="50" t="str">
        <f t="shared" si="4"/>
        <v>Magallanes</v>
      </c>
      <c r="L75" s="50" t="str">
        <f t="shared" si="4"/>
        <v>Zurich Santander</v>
      </c>
      <c r="M75" s="50" t="str">
        <f t="shared" si="4"/>
        <v>Ace Seguros</v>
      </c>
      <c r="N75" s="50" t="str">
        <f t="shared" si="4"/>
        <v>Consorio Nacional</v>
      </c>
      <c r="O75" s="50" t="str">
        <f t="shared" si="4"/>
        <v>Continental Crédito</v>
      </c>
      <c r="P75" s="50" t="str">
        <f t="shared" si="4"/>
        <v>HDI Seguros</v>
      </c>
      <c r="Q75" s="50" t="str">
        <f t="shared" si="4"/>
        <v>Chubb de Chile</v>
      </c>
      <c r="R75" s="50" t="str">
        <f t="shared" si="4"/>
        <v>Renta Nacional</v>
      </c>
      <c r="S75" s="50" t="str">
        <f t="shared" si="4"/>
        <v>Coface Chile</v>
      </c>
      <c r="T75" s="50" t="str">
        <f t="shared" si="4"/>
        <v>Orion Seguros</v>
      </c>
      <c r="U75" s="50" t="str">
        <f t="shared" si="4"/>
        <v>Mapfre Gar. y Cré.</v>
      </c>
      <c r="V75" s="50" t="str">
        <f t="shared" si="4"/>
        <v>Zenit Seguros</v>
      </c>
      <c r="W75" s="50" t="str">
        <f t="shared" si="4"/>
        <v>M. de Carabineros</v>
      </c>
      <c r="X75" s="50" t="str">
        <f t="shared" si="4"/>
        <v>Magallanes Gar. y Cré.</v>
      </c>
      <c r="Y75" s="50" t="str">
        <f t="shared" si="4"/>
        <v>QBE Chile</v>
      </c>
      <c r="Z75" s="50" t="str">
        <f t="shared" si="4"/>
        <v>Cesce Chile</v>
      </c>
      <c r="AA75" s="50" t="str">
        <f t="shared" si="4"/>
        <v>Euler Hermes</v>
      </c>
      <c r="AB75" s="50" t="str">
        <f t="shared" si="4"/>
        <v>FAF International</v>
      </c>
      <c r="AC75" s="50" t="str">
        <f t="shared" si="4"/>
        <v>Assurant Chile</v>
      </c>
      <c r="AD75" s="50" t="str">
        <f t="shared" si="4"/>
        <v>Huelen</v>
      </c>
      <c r="AE75" s="50" t="str">
        <f t="shared" si="4"/>
        <v/>
      </c>
      <c r="AF75" s="50" t="str">
        <f t="shared" si="4"/>
        <v/>
      </c>
      <c r="AG75" s="50" t="str">
        <f t="shared" si="4"/>
        <v/>
      </c>
      <c r="AH75" s="50" t="str">
        <f t="shared" si="4"/>
        <v/>
      </c>
      <c r="AI75" s="50" t="str">
        <f t="shared" si="4"/>
        <v/>
      </c>
      <c r="AJ75" s="50" t="str">
        <f t="shared" si="4"/>
        <v/>
      </c>
      <c r="AK75" s="50" t="str">
        <f t="shared" si="4"/>
        <v/>
      </c>
      <c r="AL75" s="50" t="str">
        <f t="shared" si="4"/>
        <v/>
      </c>
      <c r="AM75" s="50" t="str">
        <f t="shared" si="4"/>
        <v/>
      </c>
      <c r="AN75" s="50" t="str">
        <f t="shared" si="4"/>
        <v/>
      </c>
      <c r="AO75" s="50" t="str">
        <f t="shared" si="4"/>
        <v/>
      </c>
      <c r="AP75" s="50" t="str">
        <f t="shared" si="4"/>
        <v/>
      </c>
    </row>
    <row r="76" spans="2:43" hidden="1">
      <c r="C76" s="52">
        <f>IFERROR((HLOOKUP(C74,$C$69:$AP$71,3,FALSE)-HLOOKUP(C74,$C$69:$AP$72,4,FALSE)/1000000)/$C$94,"")</f>
        <v>17030.78754639559</v>
      </c>
      <c r="D76" s="52">
        <f t="shared" ref="D76:AP76" si="5">IFERROR((HLOOKUP(D74,$C$69:$AP$71,3,FALSE)-HLOOKUP(D74,$C$69:$AP$72,4,FALSE)/1000000)/$C$94,"")</f>
        <v>16141.526976391095</v>
      </c>
      <c r="E76" s="52">
        <f t="shared" si="5"/>
        <v>13713.611053935078</v>
      </c>
      <c r="F76" s="52">
        <f t="shared" si="5"/>
        <v>10904.72434880185</v>
      </c>
      <c r="G76" s="52">
        <f t="shared" si="5"/>
        <v>10278.962952142554</v>
      </c>
      <c r="H76" s="52">
        <f>IFERROR((HLOOKUP(H74,$C$69:$AP$71,3,FALSE)-HLOOKUP(H74,$C$69:$AP$72,4,FALSE)/1000000)/$C$94,"")</f>
        <v>9412.5895874693742</v>
      </c>
      <c r="I76" s="52">
        <f t="shared" si="5"/>
        <v>9330.2687568749589</v>
      </c>
      <c r="J76" s="52">
        <f t="shared" si="5"/>
        <v>8341.9255413095016</v>
      </c>
      <c r="K76" s="52">
        <f t="shared" si="5"/>
        <v>7991.6072958096247</v>
      </c>
      <c r="L76" s="52">
        <f t="shared" si="5"/>
        <v>5575.5797096637834</v>
      </c>
      <c r="M76" s="52">
        <f t="shared" si="5"/>
        <v>4442.375055608305</v>
      </c>
      <c r="N76" s="52">
        <f t="shared" si="5"/>
        <v>2918.6831510708889</v>
      </c>
      <c r="O76" s="52">
        <f t="shared" si="5"/>
        <v>1987.2647796361834</v>
      </c>
      <c r="P76" s="52">
        <f t="shared" si="5"/>
        <v>1723.2278712144855</v>
      </c>
      <c r="Q76" s="52">
        <f t="shared" si="5"/>
        <v>1687.1356134398359</v>
      </c>
      <c r="R76" s="52">
        <f t="shared" si="5"/>
        <v>953.35989252380932</v>
      </c>
      <c r="S76" s="52">
        <f t="shared" si="5"/>
        <v>811.87213520398575</v>
      </c>
      <c r="T76" s="52">
        <f t="shared" si="5"/>
        <v>703.64409799455984</v>
      </c>
      <c r="U76" s="52">
        <f t="shared" si="5"/>
        <v>630.09413019757835</v>
      </c>
      <c r="V76" s="52">
        <f t="shared" si="5"/>
        <v>608.76085883568942</v>
      </c>
      <c r="W76" s="52">
        <f t="shared" si="5"/>
        <v>557.43119509717349</v>
      </c>
      <c r="X76" s="52">
        <f t="shared" si="5"/>
        <v>417.50224093169641</v>
      </c>
      <c r="Y76" s="52">
        <f t="shared" si="5"/>
        <v>334.46245305109767</v>
      </c>
      <c r="Z76" s="52">
        <f t="shared" si="5"/>
        <v>301.10982003935186</v>
      </c>
      <c r="AA76" s="52">
        <f t="shared" si="5"/>
        <v>195.58621666544937</v>
      </c>
      <c r="AB76" s="52">
        <f t="shared" si="5"/>
        <v>171.99696339922227</v>
      </c>
      <c r="AC76" s="52">
        <f t="shared" si="5"/>
        <v>153.02104151865453</v>
      </c>
      <c r="AD76" s="52">
        <f t="shared" si="5"/>
        <v>143.88645060765216</v>
      </c>
      <c r="AE76" s="52" t="str">
        <f t="shared" si="5"/>
        <v/>
      </c>
      <c r="AF76" s="52" t="str">
        <f t="shared" si="5"/>
        <v/>
      </c>
      <c r="AG76" s="52" t="str">
        <f t="shared" si="5"/>
        <v/>
      </c>
      <c r="AH76" s="52" t="str">
        <f t="shared" si="5"/>
        <v/>
      </c>
      <c r="AI76" s="52" t="str">
        <f t="shared" si="5"/>
        <v/>
      </c>
      <c r="AJ76" s="52" t="str">
        <f t="shared" si="5"/>
        <v/>
      </c>
      <c r="AK76" s="52" t="str">
        <f t="shared" si="5"/>
        <v/>
      </c>
      <c r="AL76" s="52" t="str">
        <f t="shared" si="5"/>
        <v/>
      </c>
      <c r="AM76" s="52" t="str">
        <f t="shared" si="5"/>
        <v/>
      </c>
      <c r="AN76" s="52" t="str">
        <f t="shared" si="5"/>
        <v/>
      </c>
      <c r="AO76" s="52" t="str">
        <f t="shared" si="5"/>
        <v/>
      </c>
      <c r="AP76" s="52" t="str">
        <f t="shared" si="5"/>
        <v/>
      </c>
    </row>
    <row r="77" spans="2:43" hidden="1">
      <c r="C77" s="52" t="str">
        <f>IF(ISNUMBER(C76),CONCATENATE(C75," - ",C74),"")</f>
        <v>RSA Seguros - 1</v>
      </c>
      <c r="D77" s="52" t="str">
        <f t="shared" ref="D77:AP77" si="6">IF(ISNUMBER(D76),CONCATENATE(D75," - ",D74),"")</f>
        <v>Mapfre - 2</v>
      </c>
      <c r="E77" s="52" t="str">
        <f t="shared" si="6"/>
        <v>Penta Security - 3</v>
      </c>
      <c r="F77" s="52" t="str">
        <f t="shared" si="6"/>
        <v>Chilena Consolidada - 4</v>
      </c>
      <c r="G77" s="52" t="str">
        <f t="shared" si="6"/>
        <v>BCI Seguros - 5</v>
      </c>
      <c r="H77" s="52" t="str">
        <f t="shared" si="6"/>
        <v>Cardif - 6</v>
      </c>
      <c r="I77" s="52" t="str">
        <f t="shared" si="6"/>
        <v>Liberty Seguros - 7</v>
      </c>
      <c r="J77" s="52" t="str">
        <f t="shared" si="6"/>
        <v>Chartis - 8</v>
      </c>
      <c r="K77" s="52" t="str">
        <f t="shared" si="6"/>
        <v>Magallanes - 9</v>
      </c>
      <c r="L77" s="52" t="str">
        <f t="shared" si="6"/>
        <v>Zurich Santander - 10</v>
      </c>
      <c r="M77" s="52" t="str">
        <f t="shared" si="6"/>
        <v>Ace Seguros - 11</v>
      </c>
      <c r="N77" s="52" t="str">
        <f t="shared" si="6"/>
        <v>Consorio Nacional - 12</v>
      </c>
      <c r="O77" s="52" t="str">
        <f t="shared" si="6"/>
        <v>Continental Crédito - 13</v>
      </c>
      <c r="P77" s="52" t="str">
        <f t="shared" si="6"/>
        <v>HDI Seguros - 14</v>
      </c>
      <c r="Q77" s="52" t="str">
        <f t="shared" si="6"/>
        <v>Chubb de Chile - 15</v>
      </c>
      <c r="R77" s="52" t="str">
        <f t="shared" si="6"/>
        <v>Renta Nacional - 16</v>
      </c>
      <c r="S77" s="52" t="str">
        <f t="shared" si="6"/>
        <v>Coface Chile - 17</v>
      </c>
      <c r="T77" s="52" t="str">
        <f t="shared" si="6"/>
        <v>Orion Seguros - 18</v>
      </c>
      <c r="U77" s="52" t="str">
        <f t="shared" si="6"/>
        <v>Mapfre Gar. y Cré. - 19</v>
      </c>
      <c r="V77" s="52" t="str">
        <f t="shared" si="6"/>
        <v>Zenit Seguros - 20</v>
      </c>
      <c r="W77" s="52" t="str">
        <f t="shared" si="6"/>
        <v>M. de Carabineros - 21</v>
      </c>
      <c r="X77" s="52" t="str">
        <f t="shared" si="6"/>
        <v>Magallanes Gar. y Cré. - 22</v>
      </c>
      <c r="Y77" s="52" t="str">
        <f t="shared" si="6"/>
        <v>QBE Chile - 23</v>
      </c>
      <c r="Z77" s="52" t="str">
        <f t="shared" si="6"/>
        <v>Cesce Chile - 24</v>
      </c>
      <c r="AA77" s="52" t="str">
        <f t="shared" si="6"/>
        <v>Euler Hermes - 25</v>
      </c>
      <c r="AB77" s="52" t="str">
        <f t="shared" si="6"/>
        <v>FAF International - 26</v>
      </c>
      <c r="AC77" s="52" t="str">
        <f t="shared" si="6"/>
        <v>Assurant Chile - 27</v>
      </c>
      <c r="AD77" s="52" t="str">
        <f t="shared" si="6"/>
        <v>Huelen - 28</v>
      </c>
      <c r="AE77" s="52" t="str">
        <f t="shared" si="6"/>
        <v/>
      </c>
      <c r="AF77" s="52" t="str">
        <f t="shared" si="6"/>
        <v/>
      </c>
      <c r="AG77" s="52" t="str">
        <f t="shared" si="6"/>
        <v/>
      </c>
      <c r="AH77" s="52" t="str">
        <f t="shared" si="6"/>
        <v/>
      </c>
      <c r="AI77" s="52" t="str">
        <f t="shared" si="6"/>
        <v/>
      </c>
      <c r="AJ77" s="52" t="str">
        <f t="shared" si="6"/>
        <v/>
      </c>
      <c r="AK77" s="52" t="str">
        <f t="shared" si="6"/>
        <v/>
      </c>
      <c r="AL77" s="52" t="str">
        <f t="shared" si="6"/>
        <v/>
      </c>
      <c r="AM77" s="52" t="str">
        <f t="shared" si="6"/>
        <v/>
      </c>
      <c r="AN77" s="52" t="str">
        <f t="shared" si="6"/>
        <v/>
      </c>
      <c r="AO77" s="52" t="str">
        <f t="shared" si="6"/>
        <v/>
      </c>
      <c r="AP77" s="52" t="str">
        <f t="shared" si="6"/>
        <v/>
      </c>
    </row>
    <row r="78" spans="2:43" hidden="1"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</row>
    <row r="79" spans="2:43" hidden="1">
      <c r="B79" s="49" t="s">
        <v>104</v>
      </c>
      <c r="C79" s="52" t="str">
        <f>IF($B$103=C75,C76,"")</f>
        <v/>
      </c>
      <c r="D79" s="52" t="str">
        <f t="shared" ref="D79:AP79" si="7">IF($B$103=D75,D76,"")</f>
        <v/>
      </c>
      <c r="E79" s="52" t="str">
        <f t="shared" si="7"/>
        <v/>
      </c>
      <c r="F79" s="52" t="str">
        <f t="shared" si="7"/>
        <v/>
      </c>
      <c r="G79" s="52" t="str">
        <f t="shared" si="7"/>
        <v/>
      </c>
      <c r="H79" s="52" t="str">
        <f t="shared" si="7"/>
        <v/>
      </c>
      <c r="I79" s="52" t="str">
        <f t="shared" si="7"/>
        <v/>
      </c>
      <c r="J79" s="52" t="str">
        <f t="shared" si="7"/>
        <v/>
      </c>
      <c r="K79" s="52" t="str">
        <f t="shared" si="7"/>
        <v/>
      </c>
      <c r="L79" s="52" t="str">
        <f t="shared" si="7"/>
        <v/>
      </c>
      <c r="M79" s="52" t="str">
        <f t="shared" si="7"/>
        <v/>
      </c>
      <c r="N79" s="52" t="str">
        <f t="shared" si="7"/>
        <v/>
      </c>
      <c r="O79" s="52" t="str">
        <f t="shared" si="7"/>
        <v/>
      </c>
      <c r="P79" s="52" t="str">
        <f t="shared" si="7"/>
        <v/>
      </c>
      <c r="Q79" s="52" t="str">
        <f t="shared" si="7"/>
        <v/>
      </c>
      <c r="R79" s="52" t="str">
        <f t="shared" si="7"/>
        <v/>
      </c>
      <c r="S79" s="52" t="str">
        <f t="shared" si="7"/>
        <v/>
      </c>
      <c r="T79" s="52" t="str">
        <f t="shared" si="7"/>
        <v/>
      </c>
      <c r="U79" s="52" t="str">
        <f t="shared" si="7"/>
        <v/>
      </c>
      <c r="V79" s="52" t="str">
        <f t="shared" si="7"/>
        <v/>
      </c>
      <c r="W79" s="52" t="str">
        <f t="shared" si="7"/>
        <v/>
      </c>
      <c r="X79" s="52" t="str">
        <f t="shared" si="7"/>
        <v/>
      </c>
      <c r="Y79" s="52" t="str">
        <f t="shared" si="7"/>
        <v/>
      </c>
      <c r="Z79" s="52" t="str">
        <f t="shared" si="7"/>
        <v/>
      </c>
      <c r="AA79" s="52" t="str">
        <f t="shared" si="7"/>
        <v/>
      </c>
      <c r="AB79" s="52" t="str">
        <f t="shared" si="7"/>
        <v/>
      </c>
      <c r="AC79" s="52" t="str">
        <f t="shared" si="7"/>
        <v/>
      </c>
      <c r="AD79" s="52" t="str">
        <f t="shared" si="7"/>
        <v/>
      </c>
      <c r="AE79" s="52" t="str">
        <f t="shared" si="7"/>
        <v/>
      </c>
      <c r="AF79" s="52" t="str">
        <f t="shared" si="7"/>
        <v/>
      </c>
      <c r="AG79" s="52" t="str">
        <f t="shared" si="7"/>
        <v/>
      </c>
      <c r="AH79" s="52" t="str">
        <f t="shared" si="7"/>
        <v/>
      </c>
      <c r="AI79" s="52" t="str">
        <f t="shared" si="7"/>
        <v/>
      </c>
      <c r="AJ79" s="52" t="str">
        <f t="shared" si="7"/>
        <v/>
      </c>
      <c r="AK79" s="52" t="str">
        <f t="shared" si="7"/>
        <v/>
      </c>
      <c r="AL79" s="52" t="str">
        <f t="shared" si="7"/>
        <v/>
      </c>
      <c r="AM79" s="52" t="str">
        <f t="shared" si="7"/>
        <v/>
      </c>
      <c r="AN79" s="52" t="str">
        <f t="shared" si="7"/>
        <v/>
      </c>
      <c r="AO79" s="52" t="str">
        <f t="shared" si="7"/>
        <v/>
      </c>
      <c r="AP79" s="52" t="str">
        <f t="shared" si="7"/>
        <v/>
      </c>
    </row>
    <row r="80" spans="2:43" hidden="1"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</row>
    <row r="81" spans="2:42" hidden="1">
      <c r="B81" s="49" t="s">
        <v>114</v>
      </c>
      <c r="C81" s="52">
        <f t="shared" ref="C81:I81" si="8">HLOOKUP(C75,$C$11:$AP$65,2,FALSE)</f>
        <v>17030787.546395589</v>
      </c>
      <c r="D81" s="52">
        <f t="shared" si="8"/>
        <v>16141526.976391094</v>
      </c>
      <c r="E81" s="52">
        <f t="shared" si="8"/>
        <v>13713611.053935077</v>
      </c>
      <c r="F81" s="52">
        <f t="shared" si="8"/>
        <v>10904724.348801849</v>
      </c>
      <c r="G81" s="52">
        <f t="shared" si="8"/>
        <v>10278962.952142553</v>
      </c>
      <c r="H81" s="52">
        <f t="shared" si="8"/>
        <v>9412589.5874693748</v>
      </c>
      <c r="I81" s="52">
        <f t="shared" si="8"/>
        <v>9330268.7568749581</v>
      </c>
      <c r="J81" s="52">
        <f t="shared" ref="J81:AP81" si="9">HLOOKUP(J75,$C$11:$AP$65,2,FALSE)</f>
        <v>8341925.541309502</v>
      </c>
      <c r="K81" s="52">
        <f t="shared" si="9"/>
        <v>7991607.2958096247</v>
      </c>
      <c r="L81" s="52">
        <f t="shared" si="9"/>
        <v>5575579.7096637832</v>
      </c>
      <c r="M81" s="52">
        <f t="shared" si="9"/>
        <v>4442375.0556083051</v>
      </c>
      <c r="N81" s="52">
        <f t="shared" si="9"/>
        <v>2918683.1510708891</v>
      </c>
      <c r="O81" s="52">
        <f t="shared" si="9"/>
        <v>1987264.7796361835</v>
      </c>
      <c r="P81" s="52">
        <f t="shared" si="9"/>
        <v>1723227.8712144855</v>
      </c>
      <c r="Q81" s="52">
        <f t="shared" si="9"/>
        <v>1687135.6134398358</v>
      </c>
      <c r="R81" s="52">
        <f t="shared" si="9"/>
        <v>953359.89252380934</v>
      </c>
      <c r="S81" s="52">
        <f t="shared" si="9"/>
        <v>811872.13520398573</v>
      </c>
      <c r="T81" s="52">
        <f t="shared" si="9"/>
        <v>703644.09799455979</v>
      </c>
      <c r="U81" s="52">
        <f t="shared" si="9"/>
        <v>630094.13019757834</v>
      </c>
      <c r="V81" s="52">
        <f t="shared" si="9"/>
        <v>608760.85883568937</v>
      </c>
      <c r="W81" s="52">
        <f t="shared" si="9"/>
        <v>557431.19509717345</v>
      </c>
      <c r="X81" s="52">
        <f t="shared" si="9"/>
        <v>417502.24093169643</v>
      </c>
      <c r="Y81" s="52">
        <f t="shared" si="9"/>
        <v>334462.45305109769</v>
      </c>
      <c r="Z81" s="52">
        <f t="shared" si="9"/>
        <v>301109.82003935188</v>
      </c>
      <c r="AA81" s="52">
        <f t="shared" si="9"/>
        <v>195586.21666544938</v>
      </c>
      <c r="AB81" s="52">
        <f t="shared" si="9"/>
        <v>171996.96339922227</v>
      </c>
      <c r="AC81" s="52">
        <f t="shared" si="9"/>
        <v>153021.04151865453</v>
      </c>
      <c r="AD81" s="52">
        <f t="shared" si="9"/>
        <v>143886.45060765216</v>
      </c>
      <c r="AE81" s="52">
        <f t="shared" si="9"/>
        <v>0</v>
      </c>
      <c r="AF81" s="52">
        <f t="shared" si="9"/>
        <v>0</v>
      </c>
      <c r="AG81" s="52">
        <f t="shared" si="9"/>
        <v>0</v>
      </c>
      <c r="AH81" s="52">
        <f t="shared" si="9"/>
        <v>0</v>
      </c>
      <c r="AI81" s="52">
        <f t="shared" si="9"/>
        <v>0</v>
      </c>
      <c r="AJ81" s="52">
        <f t="shared" si="9"/>
        <v>0</v>
      </c>
      <c r="AK81" s="52">
        <f t="shared" si="9"/>
        <v>0</v>
      </c>
      <c r="AL81" s="52">
        <f t="shared" si="9"/>
        <v>0</v>
      </c>
      <c r="AM81" s="52">
        <f t="shared" si="9"/>
        <v>0</v>
      </c>
      <c r="AN81" s="52">
        <f t="shared" si="9"/>
        <v>0</v>
      </c>
      <c r="AO81" s="52">
        <f t="shared" si="9"/>
        <v>0</v>
      </c>
      <c r="AP81" s="52">
        <f t="shared" si="9"/>
        <v>0</v>
      </c>
    </row>
    <row r="82" spans="2:42" hidden="1">
      <c r="B82" s="49" t="s">
        <v>109</v>
      </c>
      <c r="C82" s="52">
        <f t="shared" ref="C82:I82" si="10">HLOOKUP(C75,$C$11:$AP$65,3,FALSE)</f>
        <v>4069999.8893367066</v>
      </c>
      <c r="D82" s="52">
        <f t="shared" si="10"/>
        <v>1984131.9460582843</v>
      </c>
      <c r="E82" s="52">
        <f t="shared" si="10"/>
        <v>2425885.9592626286</v>
      </c>
      <c r="F82" s="52">
        <f t="shared" si="10"/>
        <v>2198606.6163370009</v>
      </c>
      <c r="G82" s="52">
        <f t="shared" si="10"/>
        <v>4010169.2041759905</v>
      </c>
      <c r="H82" s="52">
        <f t="shared" si="10"/>
        <v>8053446.2541581737</v>
      </c>
      <c r="I82" s="52">
        <f t="shared" si="10"/>
        <v>2286970.2382138059</v>
      </c>
      <c r="J82" s="52">
        <f t="shared" ref="J82:AP82" si="11">HLOOKUP(J75,$C$11:$AP$65,3,FALSE)</f>
        <v>2055359.6225053729</v>
      </c>
      <c r="K82" s="52">
        <f t="shared" si="11"/>
        <v>1977042.1472220195</v>
      </c>
      <c r="L82" s="52">
        <f t="shared" si="11"/>
        <v>2694747.3888995866</v>
      </c>
      <c r="M82" s="52">
        <f t="shared" si="11"/>
        <v>629262.03075996914</v>
      </c>
      <c r="N82" s="52">
        <f t="shared" si="11"/>
        <v>1260328.8913087263</v>
      </c>
      <c r="O82" s="52">
        <f t="shared" si="11"/>
        <v>1049351.0925786982</v>
      </c>
      <c r="P82" s="52">
        <f t="shared" si="11"/>
        <v>730981.33995542489</v>
      </c>
      <c r="Q82" s="52">
        <f t="shared" si="11"/>
        <v>294564.30754657264</v>
      </c>
      <c r="R82" s="52">
        <f t="shared" si="11"/>
        <v>447370.66227554722</v>
      </c>
      <c r="S82" s="52">
        <f t="shared" si="11"/>
        <v>421049.13228911452</v>
      </c>
      <c r="T82" s="52">
        <f t="shared" si="11"/>
        <v>201272.45081569915</v>
      </c>
      <c r="U82" s="52">
        <f t="shared" si="11"/>
        <v>269136.27299306588</v>
      </c>
      <c r="V82" s="52">
        <f t="shared" si="11"/>
        <v>183653.5707724962</v>
      </c>
      <c r="W82" s="52">
        <f t="shared" si="11"/>
        <v>491755.1862352569</v>
      </c>
      <c r="X82" s="52">
        <f t="shared" si="11"/>
        <v>213481.84347341096</v>
      </c>
      <c r="Y82" s="52">
        <f t="shared" si="11"/>
        <v>168966.86962314724</v>
      </c>
      <c r="Z82" s="52">
        <f t="shared" si="11"/>
        <v>101987.77834584936</v>
      </c>
      <c r="AA82" s="52">
        <f t="shared" si="11"/>
        <v>124724.39306716599</v>
      </c>
      <c r="AB82" s="52">
        <f t="shared" si="11"/>
        <v>138316.98836486132</v>
      </c>
      <c r="AC82" s="52">
        <f t="shared" si="11"/>
        <v>104960.99118898857</v>
      </c>
      <c r="AD82" s="52">
        <f t="shared" si="11"/>
        <v>141000.70603181349</v>
      </c>
      <c r="AE82" s="52">
        <f t="shared" si="11"/>
        <v>0</v>
      </c>
      <c r="AF82" s="52">
        <f t="shared" si="11"/>
        <v>0</v>
      </c>
      <c r="AG82" s="52">
        <f t="shared" si="11"/>
        <v>0</v>
      </c>
      <c r="AH82" s="52">
        <f t="shared" si="11"/>
        <v>0</v>
      </c>
      <c r="AI82" s="52">
        <f t="shared" si="11"/>
        <v>0</v>
      </c>
      <c r="AJ82" s="52">
        <f t="shared" si="11"/>
        <v>0</v>
      </c>
      <c r="AK82" s="52">
        <f t="shared" si="11"/>
        <v>0</v>
      </c>
      <c r="AL82" s="52">
        <f t="shared" si="11"/>
        <v>0</v>
      </c>
      <c r="AM82" s="52">
        <f t="shared" si="11"/>
        <v>0</v>
      </c>
      <c r="AN82" s="52">
        <f t="shared" si="11"/>
        <v>0</v>
      </c>
      <c r="AO82" s="52">
        <f t="shared" si="11"/>
        <v>0</v>
      </c>
      <c r="AP82" s="52">
        <f t="shared" si="11"/>
        <v>0</v>
      </c>
    </row>
    <row r="83" spans="2:42" hidden="1">
      <c r="B83" s="49" t="s">
        <v>110</v>
      </c>
      <c r="C83" s="52">
        <f t="shared" ref="C83:I83" si="12">HLOOKUP(C75,$C$11:$AP$65,14,FALSE)</f>
        <v>271638.01593994081</v>
      </c>
      <c r="D83" s="52">
        <f t="shared" si="12"/>
        <v>72643.502626039961</v>
      </c>
      <c r="E83" s="52">
        <f t="shared" si="12"/>
        <v>160290.82313571085</v>
      </c>
      <c r="F83" s="52">
        <f t="shared" si="12"/>
        <v>37713.297965344689</v>
      </c>
      <c r="G83" s="52">
        <f t="shared" si="12"/>
        <v>126258.67323563978</v>
      </c>
      <c r="H83" s="52">
        <f t="shared" si="12"/>
        <v>275325.9808641033</v>
      </c>
      <c r="I83" s="52">
        <f t="shared" si="12"/>
        <v>229567.99263425119</v>
      </c>
      <c r="J83" s="52">
        <f t="shared" ref="J83:AP83" si="13">HLOOKUP(J75,$C$11:$AP$65,14,FALSE)</f>
        <v>107721.02226324142</v>
      </c>
      <c r="K83" s="52">
        <f t="shared" si="13"/>
        <v>268739.96560584835</v>
      </c>
      <c r="L83" s="52">
        <f t="shared" si="13"/>
        <v>4567.1183942313446</v>
      </c>
      <c r="M83" s="52">
        <f t="shared" si="13"/>
        <v>89314.086773301824</v>
      </c>
      <c r="N83" s="52">
        <f t="shared" si="13"/>
        <v>20822.272537133071</v>
      </c>
      <c r="O83" s="52">
        <f t="shared" si="13"/>
        <v>149666.48296559922</v>
      </c>
      <c r="P83" s="52">
        <f t="shared" si="13"/>
        <v>30685.736165428349</v>
      </c>
      <c r="Q83" s="52">
        <f t="shared" si="13"/>
        <v>29118.699662034305</v>
      </c>
      <c r="R83" s="52">
        <f t="shared" si="13"/>
        <v>2433.795684574201</v>
      </c>
      <c r="S83" s="52">
        <f t="shared" si="13"/>
        <v>4418.6967847886663</v>
      </c>
      <c r="T83" s="52">
        <f t="shared" si="13"/>
        <v>1473.105499744368</v>
      </c>
      <c r="U83" s="52">
        <f t="shared" si="13"/>
        <v>990.03809030567425</v>
      </c>
      <c r="V83" s="52">
        <f t="shared" si="13"/>
        <v>607.18735959594619</v>
      </c>
      <c r="W83" s="52">
        <f t="shared" si="13"/>
        <v>24074.932329395935</v>
      </c>
      <c r="X83" s="52">
        <f t="shared" si="13"/>
        <v>383.02779197956716</v>
      </c>
      <c r="Y83" s="52">
        <f t="shared" si="13"/>
        <v>3814.2096095577676</v>
      </c>
      <c r="Z83" s="52">
        <f t="shared" si="13"/>
        <v>18236.248425814651</v>
      </c>
      <c r="AA83" s="52">
        <f t="shared" si="13"/>
        <v>413.0839425347649</v>
      </c>
      <c r="AB83" s="52">
        <f t="shared" si="13"/>
        <v>181.08941372800291</v>
      </c>
      <c r="AC83" s="52">
        <f t="shared" si="13"/>
        <v>0</v>
      </c>
      <c r="AD83" s="52">
        <f t="shared" si="13"/>
        <v>2295.5993634647352</v>
      </c>
      <c r="AE83" s="52">
        <f t="shared" si="13"/>
        <v>0</v>
      </c>
      <c r="AF83" s="52">
        <f t="shared" si="13"/>
        <v>0</v>
      </c>
      <c r="AG83" s="52">
        <f t="shared" si="13"/>
        <v>0</v>
      </c>
      <c r="AH83" s="52">
        <f t="shared" si="13"/>
        <v>0</v>
      </c>
      <c r="AI83" s="52">
        <f t="shared" si="13"/>
        <v>0</v>
      </c>
      <c r="AJ83" s="52">
        <f t="shared" si="13"/>
        <v>0</v>
      </c>
      <c r="AK83" s="52">
        <f t="shared" si="13"/>
        <v>0</v>
      </c>
      <c r="AL83" s="52">
        <f t="shared" si="13"/>
        <v>0</v>
      </c>
      <c r="AM83" s="52">
        <f t="shared" si="13"/>
        <v>0</v>
      </c>
      <c r="AN83" s="52">
        <f t="shared" si="13"/>
        <v>0</v>
      </c>
      <c r="AO83" s="52">
        <f t="shared" si="13"/>
        <v>0</v>
      </c>
      <c r="AP83" s="52">
        <f t="shared" si="13"/>
        <v>0</v>
      </c>
    </row>
    <row r="84" spans="2:42" hidden="1">
      <c r="B84" s="49" t="s">
        <v>111</v>
      </c>
      <c r="C84" s="52">
        <f t="shared" ref="C84:I84" si="14">HLOOKUP(C75,$C$11:$AP$65,20,FALSE)</f>
        <v>0</v>
      </c>
      <c r="D84" s="52">
        <f t="shared" si="14"/>
        <v>0</v>
      </c>
      <c r="E84" s="52">
        <f t="shared" si="14"/>
        <v>0</v>
      </c>
      <c r="F84" s="52">
        <f t="shared" si="14"/>
        <v>0</v>
      </c>
      <c r="G84" s="52">
        <f t="shared" si="14"/>
        <v>0</v>
      </c>
      <c r="H84" s="52">
        <f t="shared" si="14"/>
        <v>0</v>
      </c>
      <c r="I84" s="52">
        <f t="shared" si="14"/>
        <v>0</v>
      </c>
      <c r="J84" s="52">
        <f t="shared" ref="J84:AP84" si="15">HLOOKUP(J75,$C$11:$AP$65,20,FALSE)</f>
        <v>0</v>
      </c>
      <c r="K84" s="52">
        <f t="shared" si="15"/>
        <v>0</v>
      </c>
      <c r="L84" s="52">
        <f t="shared" si="15"/>
        <v>0</v>
      </c>
      <c r="M84" s="52">
        <f t="shared" si="15"/>
        <v>0</v>
      </c>
      <c r="N84" s="52">
        <f t="shared" si="15"/>
        <v>0</v>
      </c>
      <c r="O84" s="52">
        <f t="shared" si="15"/>
        <v>0</v>
      </c>
      <c r="P84" s="52">
        <f t="shared" si="15"/>
        <v>0</v>
      </c>
      <c r="Q84" s="52">
        <f t="shared" si="15"/>
        <v>0</v>
      </c>
      <c r="R84" s="52">
        <f t="shared" si="15"/>
        <v>0</v>
      </c>
      <c r="S84" s="52">
        <f t="shared" si="15"/>
        <v>0</v>
      </c>
      <c r="T84" s="52">
        <f t="shared" si="15"/>
        <v>0</v>
      </c>
      <c r="U84" s="52">
        <f t="shared" si="15"/>
        <v>0</v>
      </c>
      <c r="V84" s="52">
        <f t="shared" si="15"/>
        <v>0</v>
      </c>
      <c r="W84" s="52">
        <f t="shared" si="15"/>
        <v>0</v>
      </c>
      <c r="X84" s="52">
        <f t="shared" si="15"/>
        <v>0</v>
      </c>
      <c r="Y84" s="52">
        <f t="shared" si="15"/>
        <v>0</v>
      </c>
      <c r="Z84" s="52">
        <f t="shared" si="15"/>
        <v>0</v>
      </c>
      <c r="AA84" s="52">
        <f t="shared" si="15"/>
        <v>0</v>
      </c>
      <c r="AB84" s="52">
        <f t="shared" si="15"/>
        <v>0</v>
      </c>
      <c r="AC84" s="52">
        <f t="shared" si="15"/>
        <v>0</v>
      </c>
      <c r="AD84" s="52">
        <f t="shared" si="15"/>
        <v>0</v>
      </c>
      <c r="AE84" s="52">
        <f t="shared" si="15"/>
        <v>0</v>
      </c>
      <c r="AF84" s="52">
        <f t="shared" si="15"/>
        <v>0</v>
      </c>
      <c r="AG84" s="52">
        <f t="shared" si="15"/>
        <v>0</v>
      </c>
      <c r="AH84" s="52">
        <f t="shared" si="15"/>
        <v>0</v>
      </c>
      <c r="AI84" s="52">
        <f t="shared" si="15"/>
        <v>0</v>
      </c>
      <c r="AJ84" s="52">
        <f t="shared" si="15"/>
        <v>0</v>
      </c>
      <c r="AK84" s="52">
        <f t="shared" si="15"/>
        <v>0</v>
      </c>
      <c r="AL84" s="52">
        <f t="shared" si="15"/>
        <v>0</v>
      </c>
      <c r="AM84" s="52">
        <f t="shared" si="15"/>
        <v>0</v>
      </c>
      <c r="AN84" s="52">
        <f t="shared" si="15"/>
        <v>0</v>
      </c>
      <c r="AO84" s="52">
        <f t="shared" si="15"/>
        <v>0</v>
      </c>
      <c r="AP84" s="52">
        <f t="shared" si="15"/>
        <v>0</v>
      </c>
    </row>
    <row r="85" spans="2:42" hidden="1">
      <c r="B85" s="49" t="s">
        <v>112</v>
      </c>
      <c r="C85" s="52">
        <f t="shared" ref="C85:I85" si="16">HLOOKUP(C75,$C$11:$AP$65,21,FALSE)</f>
        <v>12003550.786705356</v>
      </c>
      <c r="D85" s="52">
        <f t="shared" si="16"/>
        <v>13795630.172125688</v>
      </c>
      <c r="E85" s="52">
        <f t="shared" si="16"/>
        <v>10689239.278386796</v>
      </c>
      <c r="F85" s="52">
        <f t="shared" si="16"/>
        <v>8542020.844537992</v>
      </c>
      <c r="G85" s="52">
        <f t="shared" si="16"/>
        <v>5816011.9162234608</v>
      </c>
      <c r="H85" s="52">
        <f t="shared" si="16"/>
        <v>478255.9022267668</v>
      </c>
      <c r="I85" s="52">
        <f t="shared" si="16"/>
        <v>6643428.5258985311</v>
      </c>
      <c r="J85" s="52">
        <f t="shared" ref="J85:AP85" si="17">HLOOKUP(J75,$C$11:$AP$65,21,FALSE)</f>
        <v>6030688.5248804288</v>
      </c>
      <c r="K85" s="52">
        <f t="shared" si="17"/>
        <v>5388704.8189437855</v>
      </c>
      <c r="L85" s="52">
        <f t="shared" si="17"/>
        <v>2841907.3925293428</v>
      </c>
      <c r="M85" s="52">
        <f t="shared" si="17"/>
        <v>3409482.0736530619</v>
      </c>
      <c r="N85" s="52">
        <f t="shared" si="17"/>
        <v>1558968.6623685046</v>
      </c>
      <c r="O85" s="52">
        <f t="shared" si="17"/>
        <v>704190.42054264853</v>
      </c>
      <c r="P85" s="52">
        <f t="shared" si="17"/>
        <v>878908.06314890191</v>
      </c>
      <c r="Q85" s="52">
        <f t="shared" si="17"/>
        <v>1296418.6259602809</v>
      </c>
      <c r="R85" s="52">
        <f t="shared" si="17"/>
        <v>455378.87791846774</v>
      </c>
      <c r="S85" s="52">
        <f t="shared" si="17"/>
        <v>345277.26688223879</v>
      </c>
      <c r="T85" s="52">
        <f t="shared" si="17"/>
        <v>480727.10210459458</v>
      </c>
      <c r="U85" s="52">
        <f t="shared" si="17"/>
        <v>289179.21035100188</v>
      </c>
      <c r="V85" s="52">
        <f t="shared" si="17"/>
        <v>375094.87164164573</v>
      </c>
      <c r="W85" s="52">
        <f t="shared" si="17"/>
        <v>39440.176530086035</v>
      </c>
      <c r="X85" s="52">
        <f t="shared" si="17"/>
        <v>190759.349388364</v>
      </c>
      <c r="Y85" s="52">
        <f t="shared" si="17"/>
        <v>142647.33157600023</v>
      </c>
      <c r="Z85" s="52">
        <f t="shared" si="17"/>
        <v>166112.19930016535</v>
      </c>
      <c r="AA85" s="52">
        <f t="shared" si="17"/>
        <v>67036.105006186088</v>
      </c>
      <c r="AB85" s="52">
        <f t="shared" si="17"/>
        <v>1099.3734244313569</v>
      </c>
      <c r="AC85" s="52">
        <f t="shared" si="17"/>
        <v>46432.326076034537</v>
      </c>
      <c r="AD85" s="52">
        <f t="shared" si="17"/>
        <v>546.54387467603328</v>
      </c>
      <c r="AE85" s="52">
        <f t="shared" si="17"/>
        <v>0</v>
      </c>
      <c r="AF85" s="52">
        <f t="shared" si="17"/>
        <v>0</v>
      </c>
      <c r="AG85" s="52">
        <f t="shared" si="17"/>
        <v>0</v>
      </c>
      <c r="AH85" s="52">
        <f t="shared" si="17"/>
        <v>0</v>
      </c>
      <c r="AI85" s="52">
        <f t="shared" si="17"/>
        <v>0</v>
      </c>
      <c r="AJ85" s="52">
        <f t="shared" si="17"/>
        <v>0</v>
      </c>
      <c r="AK85" s="52">
        <f t="shared" si="17"/>
        <v>0</v>
      </c>
      <c r="AL85" s="52">
        <f t="shared" si="17"/>
        <v>0</v>
      </c>
      <c r="AM85" s="52">
        <f t="shared" si="17"/>
        <v>0</v>
      </c>
      <c r="AN85" s="52">
        <f t="shared" si="17"/>
        <v>0</v>
      </c>
      <c r="AO85" s="52">
        <f t="shared" si="17"/>
        <v>0</v>
      </c>
      <c r="AP85" s="52">
        <f t="shared" si="17"/>
        <v>0</v>
      </c>
    </row>
    <row r="86" spans="2:42" hidden="1">
      <c r="B86" s="49" t="s">
        <v>113</v>
      </c>
      <c r="C86" s="52">
        <f t="shared" ref="C86:I86" si="18">HLOOKUP(C75,$C$11:$AP$65,43,FALSE)</f>
        <v>685598.85441358422</v>
      </c>
      <c r="D86" s="52">
        <f t="shared" si="18"/>
        <v>289121.35558108194</v>
      </c>
      <c r="E86" s="52">
        <f t="shared" si="18"/>
        <v>438194.99314994214</v>
      </c>
      <c r="F86" s="52">
        <f t="shared" si="18"/>
        <v>126383.58996151132</v>
      </c>
      <c r="G86" s="52">
        <f t="shared" si="18"/>
        <v>326523.15850746207</v>
      </c>
      <c r="H86" s="52">
        <f t="shared" si="18"/>
        <v>605561.45022033062</v>
      </c>
      <c r="I86" s="52">
        <f t="shared" si="18"/>
        <v>170302.00012836943</v>
      </c>
      <c r="J86" s="52">
        <f t="shared" ref="J86:AP86" si="19">HLOOKUP(J75,$C$11:$AP$65,43,FALSE)</f>
        <v>148156.37166045848</v>
      </c>
      <c r="K86" s="52">
        <f t="shared" si="19"/>
        <v>357120.36403797084</v>
      </c>
      <c r="L86" s="52">
        <f t="shared" si="19"/>
        <v>34357.809840622729</v>
      </c>
      <c r="M86" s="52">
        <f t="shared" si="19"/>
        <v>314316.86442197242</v>
      </c>
      <c r="N86" s="52">
        <f t="shared" si="19"/>
        <v>78563.32485652504</v>
      </c>
      <c r="O86" s="52">
        <f t="shared" si="19"/>
        <v>84056.783549237429</v>
      </c>
      <c r="P86" s="52">
        <f t="shared" si="19"/>
        <v>82652.731944730331</v>
      </c>
      <c r="Q86" s="52">
        <f t="shared" si="19"/>
        <v>67033.93600563056</v>
      </c>
      <c r="R86" s="52">
        <f t="shared" si="19"/>
        <v>48176.556645220124</v>
      </c>
      <c r="S86" s="52">
        <f t="shared" si="19"/>
        <v>41127.039247843728</v>
      </c>
      <c r="T86" s="52">
        <f t="shared" si="19"/>
        <v>20171.43957452177</v>
      </c>
      <c r="U86" s="52">
        <f t="shared" si="19"/>
        <v>70788.608763204902</v>
      </c>
      <c r="V86" s="52">
        <f t="shared" si="19"/>
        <v>49405.229061951526</v>
      </c>
      <c r="W86" s="52">
        <f t="shared" si="19"/>
        <v>2160.9000024345928</v>
      </c>
      <c r="X86" s="52">
        <f t="shared" si="19"/>
        <v>12878.020277941929</v>
      </c>
      <c r="Y86" s="52">
        <f t="shared" si="19"/>
        <v>19034.042242392454</v>
      </c>
      <c r="Z86" s="52">
        <f t="shared" si="19"/>
        <v>14773.593967522538</v>
      </c>
      <c r="AA86" s="52">
        <f t="shared" si="19"/>
        <v>3412.6346495625485</v>
      </c>
      <c r="AB86" s="52">
        <f t="shared" si="19"/>
        <v>32399.512196201595</v>
      </c>
      <c r="AC86" s="52">
        <f t="shared" si="19"/>
        <v>1627.7242536314161</v>
      </c>
      <c r="AD86" s="52">
        <f t="shared" si="19"/>
        <v>43.557072380433851</v>
      </c>
      <c r="AE86" s="52">
        <f t="shared" si="19"/>
        <v>0</v>
      </c>
      <c r="AF86" s="52">
        <f t="shared" si="19"/>
        <v>0</v>
      </c>
      <c r="AG86" s="52">
        <f t="shared" si="19"/>
        <v>0</v>
      </c>
      <c r="AH86" s="52">
        <f t="shared" si="19"/>
        <v>0</v>
      </c>
      <c r="AI86" s="52">
        <f t="shared" si="19"/>
        <v>0</v>
      </c>
      <c r="AJ86" s="52">
        <f t="shared" si="19"/>
        <v>0</v>
      </c>
      <c r="AK86" s="52">
        <f t="shared" si="19"/>
        <v>0</v>
      </c>
      <c r="AL86" s="52">
        <f t="shared" si="19"/>
        <v>0</v>
      </c>
      <c r="AM86" s="52">
        <f t="shared" si="19"/>
        <v>0</v>
      </c>
      <c r="AN86" s="52">
        <f t="shared" si="19"/>
        <v>0</v>
      </c>
      <c r="AO86" s="52">
        <f t="shared" si="19"/>
        <v>0</v>
      </c>
      <c r="AP86" s="52">
        <f t="shared" si="19"/>
        <v>0</v>
      </c>
    </row>
    <row r="87" spans="2:42" hidden="1"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</row>
    <row r="88" spans="2:42" hidden="1">
      <c r="B88" s="49" t="s">
        <v>117</v>
      </c>
      <c r="C88" s="53">
        <f>IFERROR(C82/C$81,"")</f>
        <v>0.23897895961940321</v>
      </c>
      <c r="D88" s="53">
        <f t="shared" ref="D88:AP88" si="20">IFERROR(D82/D$81,"")</f>
        <v>0.12292095716596785</v>
      </c>
      <c r="E88" s="53">
        <f t="shared" si="20"/>
        <v>0.17689622009270331</v>
      </c>
      <c r="F88" s="53">
        <f t="shared" si="20"/>
        <v>0.20161964172698887</v>
      </c>
      <c r="G88" s="53">
        <f t="shared" si="20"/>
        <v>0.39013363729850864</v>
      </c>
      <c r="H88" s="53">
        <f t="shared" si="20"/>
        <v>0.85560367625923295</v>
      </c>
      <c r="I88" s="53">
        <f t="shared" si="20"/>
        <v>0.24511300776075334</v>
      </c>
      <c r="J88" s="53">
        <f t="shared" si="20"/>
        <v>0.24638911152193355</v>
      </c>
      <c r="K88" s="53">
        <f t="shared" si="20"/>
        <v>0.24738980208132544</v>
      </c>
      <c r="L88" s="53">
        <f t="shared" si="20"/>
        <v>0.48331250367185308</v>
      </c>
      <c r="M88" s="53">
        <f t="shared" si="20"/>
        <v>0.14164991088844542</v>
      </c>
      <c r="N88" s="53">
        <f t="shared" si="20"/>
        <v>0.43181422102851458</v>
      </c>
      <c r="O88" s="53">
        <f t="shared" si="20"/>
        <v>0.5280378857068091</v>
      </c>
      <c r="P88" s="53">
        <f t="shared" si="20"/>
        <v>0.42419308099993097</v>
      </c>
      <c r="Q88" s="53">
        <f t="shared" si="20"/>
        <v>0.17459432733210867</v>
      </c>
      <c r="R88" s="53">
        <f t="shared" si="20"/>
        <v>0.46925685230079522</v>
      </c>
      <c r="S88" s="53">
        <f t="shared" si="20"/>
        <v>0.51861507992674793</v>
      </c>
      <c r="T88" s="53">
        <f t="shared" si="20"/>
        <v>0.2860429745511136</v>
      </c>
      <c r="U88" s="53">
        <f t="shared" si="20"/>
        <v>0.42713661355434773</v>
      </c>
      <c r="V88" s="53">
        <f t="shared" si="20"/>
        <v>0.30168426255878278</v>
      </c>
      <c r="W88" s="53">
        <f t="shared" si="20"/>
        <v>0.88218095894244375</v>
      </c>
      <c r="X88" s="53">
        <f t="shared" si="20"/>
        <v>0.51133101225278621</v>
      </c>
      <c r="Y88" s="53">
        <f t="shared" si="20"/>
        <v>0.50518935109685759</v>
      </c>
      <c r="Z88" s="53">
        <f t="shared" si="20"/>
        <v>0.33870625120270287</v>
      </c>
      <c r="AA88" s="53">
        <f t="shared" si="20"/>
        <v>0.63769520773801414</v>
      </c>
      <c r="AB88" s="53">
        <f t="shared" si="20"/>
        <v>0.80418273457429401</v>
      </c>
      <c r="AC88" s="53">
        <f t="shared" si="20"/>
        <v>0.68592521752110125</v>
      </c>
      <c r="AD88" s="53">
        <f t="shared" si="20"/>
        <v>0.97994429243579373</v>
      </c>
      <c r="AE88" s="53" t="str">
        <f t="shared" si="20"/>
        <v/>
      </c>
      <c r="AF88" s="53" t="str">
        <f t="shared" si="20"/>
        <v/>
      </c>
      <c r="AG88" s="53" t="str">
        <f t="shared" si="20"/>
        <v/>
      </c>
      <c r="AH88" s="53" t="str">
        <f t="shared" si="20"/>
        <v/>
      </c>
      <c r="AI88" s="53" t="str">
        <f t="shared" si="20"/>
        <v/>
      </c>
      <c r="AJ88" s="53" t="str">
        <f t="shared" si="20"/>
        <v/>
      </c>
      <c r="AK88" s="53" t="str">
        <f t="shared" si="20"/>
        <v/>
      </c>
      <c r="AL88" s="53" t="str">
        <f t="shared" si="20"/>
        <v/>
      </c>
      <c r="AM88" s="53" t="str">
        <f t="shared" si="20"/>
        <v/>
      </c>
      <c r="AN88" s="53" t="str">
        <f t="shared" si="20"/>
        <v/>
      </c>
      <c r="AO88" s="53" t="str">
        <f t="shared" si="20"/>
        <v/>
      </c>
      <c r="AP88" s="53" t="str">
        <f t="shared" si="20"/>
        <v/>
      </c>
    </row>
    <row r="89" spans="2:42" hidden="1">
      <c r="B89" s="49" t="s">
        <v>118</v>
      </c>
      <c r="C89" s="53">
        <f>IFERROR(C83/C$81,"")</f>
        <v>1.5949821181195496E-2</v>
      </c>
      <c r="D89" s="53">
        <f t="shared" ref="D89:AP89" si="21">IFERROR(D83/D$81,"")</f>
        <v>4.500410818151823E-3</v>
      </c>
      <c r="E89" s="53">
        <f t="shared" si="21"/>
        <v>1.1688447521611451E-2</v>
      </c>
      <c r="F89" s="53">
        <f t="shared" si="21"/>
        <v>3.4584366150886168E-3</v>
      </c>
      <c r="G89" s="53">
        <f t="shared" si="21"/>
        <v>1.2283211236725234E-2</v>
      </c>
      <c r="H89" s="53">
        <f t="shared" si="21"/>
        <v>2.9250821817476711E-2</v>
      </c>
      <c r="I89" s="53">
        <f t="shared" si="21"/>
        <v>2.4604649513991252E-2</v>
      </c>
      <c r="J89" s="53">
        <f t="shared" si="21"/>
        <v>1.2913208315011112E-2</v>
      </c>
      <c r="K89" s="53">
        <f t="shared" si="21"/>
        <v>3.3627774195906915E-2</v>
      </c>
      <c r="L89" s="53">
        <f t="shared" si="21"/>
        <v>8.1912888561443402E-4</v>
      </c>
      <c r="M89" s="53">
        <f t="shared" si="21"/>
        <v>2.010503067735055E-2</v>
      </c>
      <c r="N89" s="53">
        <f t="shared" si="21"/>
        <v>7.1341325725929536E-3</v>
      </c>
      <c r="O89" s="53">
        <f t="shared" si="21"/>
        <v>7.5312804060765001E-2</v>
      </c>
      <c r="P89" s="53">
        <f t="shared" si="21"/>
        <v>1.7807126194983054E-2</v>
      </c>
      <c r="Q89" s="53">
        <f t="shared" si="21"/>
        <v>1.7259252563974575E-2</v>
      </c>
      <c r="R89" s="53">
        <f t="shared" si="21"/>
        <v>2.5528614153583341E-3</v>
      </c>
      <c r="S89" s="53">
        <f t="shared" si="21"/>
        <v>5.4426018497093177E-3</v>
      </c>
      <c r="T89" s="53">
        <f t="shared" si="21"/>
        <v>2.0935377756209892E-3</v>
      </c>
      <c r="U89" s="53">
        <f t="shared" si="21"/>
        <v>1.5712542663986228E-3</v>
      </c>
      <c r="V89" s="53">
        <f t="shared" si="21"/>
        <v>9.9741524242745721E-4</v>
      </c>
      <c r="W89" s="53">
        <f t="shared" si="21"/>
        <v>4.318906537908971E-2</v>
      </c>
      <c r="X89" s="53">
        <f t="shared" si="21"/>
        <v>9.1742691278687218E-4</v>
      </c>
      <c r="Y89" s="53">
        <f t="shared" si="21"/>
        <v>1.1403999386965716E-2</v>
      </c>
      <c r="Z89" s="53">
        <f t="shared" si="21"/>
        <v>6.0563446331412786E-2</v>
      </c>
      <c r="AA89" s="53">
        <f t="shared" si="21"/>
        <v>2.1120299251012448E-3</v>
      </c>
      <c r="AB89" s="53">
        <f t="shared" si="21"/>
        <v>1.0528640166028755E-3</v>
      </c>
      <c r="AC89" s="53">
        <f t="shared" si="21"/>
        <v>0</v>
      </c>
      <c r="AD89" s="53">
        <f t="shared" si="21"/>
        <v>1.5954242764138701E-2</v>
      </c>
      <c r="AE89" s="53" t="str">
        <f t="shared" si="21"/>
        <v/>
      </c>
      <c r="AF89" s="53" t="str">
        <f t="shared" si="21"/>
        <v/>
      </c>
      <c r="AG89" s="53" t="str">
        <f t="shared" si="21"/>
        <v/>
      </c>
      <c r="AH89" s="53" t="str">
        <f t="shared" si="21"/>
        <v/>
      </c>
      <c r="AI89" s="53" t="str">
        <f t="shared" si="21"/>
        <v/>
      </c>
      <c r="AJ89" s="53" t="str">
        <f t="shared" si="21"/>
        <v/>
      </c>
      <c r="AK89" s="53" t="str">
        <f t="shared" si="21"/>
        <v/>
      </c>
      <c r="AL89" s="53" t="str">
        <f t="shared" si="21"/>
        <v/>
      </c>
      <c r="AM89" s="53" t="str">
        <f t="shared" si="21"/>
        <v/>
      </c>
      <c r="AN89" s="53" t="str">
        <f t="shared" si="21"/>
        <v/>
      </c>
      <c r="AO89" s="53" t="str">
        <f t="shared" si="21"/>
        <v/>
      </c>
      <c r="AP89" s="53" t="str">
        <f t="shared" si="21"/>
        <v/>
      </c>
    </row>
    <row r="90" spans="2:42" hidden="1">
      <c r="B90" s="49" t="s">
        <v>364</v>
      </c>
      <c r="C90" s="53">
        <f>IFERROR(C84/C$81,"")</f>
        <v>0</v>
      </c>
      <c r="D90" s="53">
        <f t="shared" ref="D90:AP90" si="22">IFERROR(D84/D$81,"")</f>
        <v>0</v>
      </c>
      <c r="E90" s="53">
        <f t="shared" si="22"/>
        <v>0</v>
      </c>
      <c r="F90" s="53">
        <f t="shared" si="22"/>
        <v>0</v>
      </c>
      <c r="G90" s="53">
        <f t="shared" si="22"/>
        <v>0</v>
      </c>
      <c r="H90" s="53">
        <f t="shared" si="22"/>
        <v>0</v>
      </c>
      <c r="I90" s="53">
        <f t="shared" si="22"/>
        <v>0</v>
      </c>
      <c r="J90" s="53">
        <f t="shared" si="22"/>
        <v>0</v>
      </c>
      <c r="K90" s="53">
        <f t="shared" si="22"/>
        <v>0</v>
      </c>
      <c r="L90" s="53">
        <f t="shared" si="22"/>
        <v>0</v>
      </c>
      <c r="M90" s="53">
        <f t="shared" si="22"/>
        <v>0</v>
      </c>
      <c r="N90" s="53">
        <f t="shared" si="22"/>
        <v>0</v>
      </c>
      <c r="O90" s="53">
        <f t="shared" si="22"/>
        <v>0</v>
      </c>
      <c r="P90" s="53">
        <f t="shared" si="22"/>
        <v>0</v>
      </c>
      <c r="Q90" s="53">
        <f t="shared" si="22"/>
        <v>0</v>
      </c>
      <c r="R90" s="53">
        <f t="shared" si="22"/>
        <v>0</v>
      </c>
      <c r="S90" s="53">
        <f t="shared" si="22"/>
        <v>0</v>
      </c>
      <c r="T90" s="53">
        <f t="shared" si="22"/>
        <v>0</v>
      </c>
      <c r="U90" s="53">
        <f t="shared" si="22"/>
        <v>0</v>
      </c>
      <c r="V90" s="53">
        <f t="shared" si="22"/>
        <v>0</v>
      </c>
      <c r="W90" s="53">
        <f t="shared" si="22"/>
        <v>0</v>
      </c>
      <c r="X90" s="53">
        <f t="shared" si="22"/>
        <v>0</v>
      </c>
      <c r="Y90" s="53">
        <f t="shared" si="22"/>
        <v>0</v>
      </c>
      <c r="Z90" s="53">
        <f t="shared" si="22"/>
        <v>0</v>
      </c>
      <c r="AA90" s="53">
        <f t="shared" si="22"/>
        <v>0</v>
      </c>
      <c r="AB90" s="53">
        <f t="shared" si="22"/>
        <v>0</v>
      </c>
      <c r="AC90" s="53">
        <f t="shared" si="22"/>
        <v>0</v>
      </c>
      <c r="AD90" s="53">
        <f t="shared" si="22"/>
        <v>0</v>
      </c>
      <c r="AE90" s="53" t="str">
        <f t="shared" si="22"/>
        <v/>
      </c>
      <c r="AF90" s="53" t="str">
        <f t="shared" si="22"/>
        <v/>
      </c>
      <c r="AG90" s="53" t="str">
        <f t="shared" si="22"/>
        <v/>
      </c>
      <c r="AH90" s="53" t="str">
        <f t="shared" si="22"/>
        <v/>
      </c>
      <c r="AI90" s="53" t="str">
        <f t="shared" si="22"/>
        <v/>
      </c>
      <c r="AJ90" s="53" t="str">
        <f t="shared" si="22"/>
        <v/>
      </c>
      <c r="AK90" s="53" t="str">
        <f t="shared" si="22"/>
        <v/>
      </c>
      <c r="AL90" s="53" t="str">
        <f t="shared" si="22"/>
        <v/>
      </c>
      <c r="AM90" s="53" t="str">
        <f t="shared" si="22"/>
        <v/>
      </c>
      <c r="AN90" s="53" t="str">
        <f t="shared" si="22"/>
        <v/>
      </c>
      <c r="AO90" s="53" t="str">
        <f t="shared" si="22"/>
        <v/>
      </c>
      <c r="AP90" s="53" t="str">
        <f t="shared" si="22"/>
        <v/>
      </c>
    </row>
    <row r="91" spans="2:42" hidden="1">
      <c r="B91" s="49" t="s">
        <v>365</v>
      </c>
      <c r="C91" s="53">
        <f>IFERROR(C85/C$81,"")</f>
        <v>0.70481478052644719</v>
      </c>
      <c r="D91" s="53">
        <f t="shared" ref="D91:AP91" si="23">IFERROR(D85/D$81,"")</f>
        <v>0.85466698363193527</v>
      </c>
      <c r="E91" s="53">
        <f t="shared" si="23"/>
        <v>0.77946204222552695</v>
      </c>
      <c r="F91" s="53">
        <f t="shared" si="23"/>
        <v>0.78333212021783405</v>
      </c>
      <c r="G91" s="53">
        <f t="shared" si="23"/>
        <v>0.56581699372806549</v>
      </c>
      <c r="H91" s="53">
        <f t="shared" si="23"/>
        <v>5.0810236416070964E-2</v>
      </c>
      <c r="I91" s="53">
        <f t="shared" si="23"/>
        <v>0.71202970664734144</v>
      </c>
      <c r="J91" s="53">
        <f t="shared" si="23"/>
        <v>0.72293722774391256</v>
      </c>
      <c r="K91" s="53">
        <f t="shared" si="23"/>
        <v>0.67429549769910946</v>
      </c>
      <c r="L91" s="53">
        <f t="shared" si="23"/>
        <v>0.50970617236511795</v>
      </c>
      <c r="M91" s="53">
        <f t="shared" si="23"/>
        <v>0.76749081988220225</v>
      </c>
      <c r="N91" s="53">
        <f t="shared" si="23"/>
        <v>0.53413425907382439</v>
      </c>
      <c r="O91" s="53">
        <f t="shared" si="23"/>
        <v>0.35435158301933345</v>
      </c>
      <c r="P91" s="53">
        <f t="shared" si="23"/>
        <v>0.51003589126577364</v>
      </c>
      <c r="Q91" s="53">
        <f t="shared" si="23"/>
        <v>0.76841400041165797</v>
      </c>
      <c r="R91" s="53">
        <f t="shared" si="23"/>
        <v>0.47765684448183882</v>
      </c>
      <c r="S91" s="53">
        <f t="shared" si="23"/>
        <v>0.42528527819899453</v>
      </c>
      <c r="T91" s="53">
        <f t="shared" si="23"/>
        <v>0.68319638219762535</v>
      </c>
      <c r="U91" s="53">
        <f t="shared" si="23"/>
        <v>0.45894604709350978</v>
      </c>
      <c r="V91" s="53">
        <f t="shared" si="23"/>
        <v>0.61616128270639614</v>
      </c>
      <c r="W91" s="53">
        <f t="shared" si="23"/>
        <v>7.0753443432979526E-2</v>
      </c>
      <c r="X91" s="53">
        <f t="shared" si="23"/>
        <v>0.45690616884514479</v>
      </c>
      <c r="Y91" s="53">
        <f t="shared" si="23"/>
        <v>0.42649729521121227</v>
      </c>
      <c r="Z91" s="53">
        <f t="shared" si="23"/>
        <v>0.55166649589327987</v>
      </c>
      <c r="AA91" s="53">
        <f t="shared" si="23"/>
        <v>0.34274452540207107</v>
      </c>
      <c r="AB91" s="53">
        <f t="shared" si="23"/>
        <v>6.3918188013563967E-3</v>
      </c>
      <c r="AC91" s="53">
        <f t="shared" si="23"/>
        <v>0.30343752476925895</v>
      </c>
      <c r="AD91" s="53">
        <f t="shared" si="23"/>
        <v>3.7984387853609823E-3</v>
      </c>
      <c r="AE91" s="53" t="str">
        <f t="shared" si="23"/>
        <v/>
      </c>
      <c r="AF91" s="53" t="str">
        <f t="shared" si="23"/>
        <v/>
      </c>
      <c r="AG91" s="53" t="str">
        <f t="shared" si="23"/>
        <v/>
      </c>
      <c r="AH91" s="53" t="str">
        <f t="shared" si="23"/>
        <v/>
      </c>
      <c r="AI91" s="53" t="str">
        <f t="shared" si="23"/>
        <v/>
      </c>
      <c r="AJ91" s="53" t="str">
        <f t="shared" si="23"/>
        <v/>
      </c>
      <c r="AK91" s="53" t="str">
        <f t="shared" si="23"/>
        <v/>
      </c>
      <c r="AL91" s="53" t="str">
        <f t="shared" si="23"/>
        <v/>
      </c>
      <c r="AM91" s="53" t="str">
        <f t="shared" si="23"/>
        <v/>
      </c>
      <c r="AN91" s="53" t="str">
        <f t="shared" si="23"/>
        <v/>
      </c>
      <c r="AO91" s="53" t="str">
        <f t="shared" si="23"/>
        <v/>
      </c>
      <c r="AP91" s="53" t="str">
        <f t="shared" si="23"/>
        <v/>
      </c>
    </row>
    <row r="92" spans="2:42" hidden="1">
      <c r="B92" s="49" t="s">
        <v>113</v>
      </c>
      <c r="C92" s="53">
        <f>IFERROR(C86/C$81,"")</f>
        <v>4.0256438672954087E-2</v>
      </c>
      <c r="D92" s="53">
        <f t="shared" ref="D92:AP92" si="24">IFERROR(D86/D$81,"")</f>
        <v>1.7911648383945111E-2</v>
      </c>
      <c r="E92" s="53">
        <f t="shared" si="24"/>
        <v>3.1953290160158326E-2</v>
      </c>
      <c r="F92" s="53">
        <f t="shared" si="24"/>
        <v>1.1589801440088456E-2</v>
      </c>
      <c r="G92" s="53">
        <f t="shared" si="24"/>
        <v>3.1766157736700606E-2</v>
      </c>
      <c r="H92" s="53">
        <f t="shared" si="24"/>
        <v>6.4335265507219366E-2</v>
      </c>
      <c r="I92" s="53">
        <f t="shared" si="24"/>
        <v>1.8252636077913973E-2</v>
      </c>
      <c r="J92" s="53">
        <f t="shared" si="24"/>
        <v>1.7760452419142682E-2</v>
      </c>
      <c r="K92" s="53">
        <f t="shared" si="24"/>
        <v>4.468692602365807E-2</v>
      </c>
      <c r="L92" s="53">
        <f t="shared" si="24"/>
        <v>6.1621950774145709E-3</v>
      </c>
      <c r="M92" s="53">
        <f t="shared" si="24"/>
        <v>7.075423855200183E-2</v>
      </c>
      <c r="N92" s="53">
        <f t="shared" si="24"/>
        <v>2.6917387325067987E-2</v>
      </c>
      <c r="O92" s="53">
        <f t="shared" si="24"/>
        <v>4.2297727213092377E-2</v>
      </c>
      <c r="P92" s="53">
        <f t="shared" si="24"/>
        <v>4.7963901539312306E-2</v>
      </c>
      <c r="Q92" s="53">
        <f t="shared" si="24"/>
        <v>3.973239345529412E-2</v>
      </c>
      <c r="R92" s="53">
        <f t="shared" si="24"/>
        <v>5.0533441802007584E-2</v>
      </c>
      <c r="S92" s="53">
        <f t="shared" si="24"/>
        <v>5.0657040024548218E-2</v>
      </c>
      <c r="T92" s="53">
        <f t="shared" si="24"/>
        <v>2.8667105475640223E-2</v>
      </c>
      <c r="U92" s="53">
        <f t="shared" si="24"/>
        <v>0.11234608508574385</v>
      </c>
      <c r="V92" s="53">
        <f t="shared" si="24"/>
        <v>8.1157039492393668E-2</v>
      </c>
      <c r="W92" s="53">
        <f t="shared" si="24"/>
        <v>3.876532245487081E-3</v>
      </c>
      <c r="X92" s="53">
        <f t="shared" si="24"/>
        <v>3.0845391989282229E-2</v>
      </c>
      <c r="Y92" s="53">
        <f t="shared" si="24"/>
        <v>5.6909354304964445E-2</v>
      </c>
      <c r="Z92" s="53">
        <f t="shared" si="24"/>
        <v>4.906380657260459E-2</v>
      </c>
      <c r="AA92" s="53">
        <f t="shared" si="24"/>
        <v>1.7448236934813597E-2</v>
      </c>
      <c r="AB92" s="53">
        <f t="shared" si="24"/>
        <v>0.18837258260774678</v>
      </c>
      <c r="AC92" s="53">
        <f t="shared" si="24"/>
        <v>1.0637257709639776E-2</v>
      </c>
      <c r="AD92" s="53">
        <f t="shared" si="24"/>
        <v>3.0271837408238491E-4</v>
      </c>
      <c r="AE92" s="53" t="str">
        <f t="shared" si="24"/>
        <v/>
      </c>
      <c r="AF92" s="53" t="str">
        <f t="shared" si="24"/>
        <v/>
      </c>
      <c r="AG92" s="53" t="str">
        <f t="shared" si="24"/>
        <v/>
      </c>
      <c r="AH92" s="53" t="str">
        <f t="shared" si="24"/>
        <v/>
      </c>
      <c r="AI92" s="53" t="str">
        <f t="shared" si="24"/>
        <v/>
      </c>
      <c r="AJ92" s="53" t="str">
        <f t="shared" si="24"/>
        <v/>
      </c>
      <c r="AK92" s="53" t="str">
        <f t="shared" si="24"/>
        <v/>
      </c>
      <c r="AL92" s="53" t="str">
        <f t="shared" si="24"/>
        <v/>
      </c>
      <c r="AM92" s="53" t="str">
        <f t="shared" si="24"/>
        <v/>
      </c>
      <c r="AN92" s="53" t="str">
        <f t="shared" si="24"/>
        <v/>
      </c>
      <c r="AO92" s="53" t="str">
        <f t="shared" si="24"/>
        <v/>
      </c>
      <c r="AP92" s="53" t="str">
        <f t="shared" si="24"/>
        <v/>
      </c>
    </row>
    <row r="93" spans="2:42" hidden="1"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</row>
    <row r="94" spans="2:42" hidden="1">
      <c r="B94" s="49" t="s">
        <v>108</v>
      </c>
      <c r="C94" s="37">
        <f>IF(MAX(C71:AP71)&lt;100000,1,IF(AND(MAX(C71:AP71)&gt;=100000,MAX(C71:AP71)&lt;100000000),1000,IF(MAX(C71:AP71)&gt;=100000000,1000000)))</f>
        <v>1000</v>
      </c>
      <c r="D94" s="37">
        <v>1000000</v>
      </c>
      <c r="E94" s="37">
        <v>1000</v>
      </c>
      <c r="F94" s="37">
        <v>1</v>
      </c>
      <c r="G94" s="37" t="str">
        <f>INDEX(D95:F97,MATCH(Índice!$H$51,C95:C97,0),MATCH(C94,D94:F94,0))</f>
        <v>Miles de UF</v>
      </c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</row>
    <row r="95" spans="2:42" hidden="1">
      <c r="C95" s="37" t="str">
        <f>Índice!H52</f>
        <v>Cifras en UF al 30.09.2012</v>
      </c>
      <c r="D95" s="37" t="s">
        <v>372</v>
      </c>
      <c r="E95" s="37" t="s">
        <v>105</v>
      </c>
      <c r="F95" s="37" t="s">
        <v>22</v>
      </c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</row>
    <row r="96" spans="2:42" hidden="1">
      <c r="C96" s="37" t="str">
        <f>Índice!H53</f>
        <v>Cifras en M$ al 30.09.2012</v>
      </c>
      <c r="D96" s="37" t="s">
        <v>373</v>
      </c>
      <c r="E96" s="37" t="s">
        <v>106</v>
      </c>
      <c r="F96" s="37" t="s">
        <v>370</v>
      </c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</row>
    <row r="97" spans="1:42" hidden="1">
      <c r="C97" s="37" t="str">
        <f>Índice!H54</f>
        <v>Cifras en US$ al 30.09.2012</v>
      </c>
      <c r="D97" s="37" t="s">
        <v>374</v>
      </c>
      <c r="E97" s="37" t="s">
        <v>107</v>
      </c>
      <c r="F97" s="37" t="s">
        <v>371</v>
      </c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</row>
    <row r="99" spans="1:42">
      <c r="B99" s="54" t="s">
        <v>115</v>
      </c>
      <c r="D99" s="55"/>
    </row>
    <row r="100" spans="1:42">
      <c r="A100" s="56"/>
      <c r="B100" s="59" t="s">
        <v>46</v>
      </c>
      <c r="C100" s="57"/>
    </row>
    <row r="101" spans="1:42">
      <c r="B101" s="58"/>
    </row>
    <row r="102" spans="1:42">
      <c r="B102" s="54" t="s">
        <v>116</v>
      </c>
    </row>
    <row r="103" spans="1:42">
      <c r="A103" s="56"/>
      <c r="B103" s="59"/>
      <c r="C103" s="57"/>
    </row>
    <row r="104" spans="1:42">
      <c r="B104" s="58"/>
    </row>
  </sheetData>
  <sheetProtection sheet="1" objects="1" scenarios="1"/>
  <conditionalFormatting sqref="A1:XFD1048576">
    <cfRule type="cellIs" dxfId="39" priority="3" operator="lessThan">
      <formula>0</formula>
    </cfRule>
  </conditionalFormatting>
  <dataValidations count="2">
    <dataValidation type="list" allowBlank="1" showInputMessage="1" showErrorMessage="1" sqref="B103">
      <formula1>$B$11:$AD$11</formula1>
    </dataValidation>
    <dataValidation type="list" allowBlank="1" showInputMessage="1" showErrorMessage="1" sqref="B100">
      <formula1>$B$12:$B$65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4"/>
  <dimension ref="A2:AQ93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16384" width="11.42578125" style="39"/>
  </cols>
  <sheetData>
    <row r="2" spans="2:43">
      <c r="C2" s="96" t="s">
        <v>390</v>
      </c>
    </row>
    <row r="8" spans="2:43" ht="15.75">
      <c r="B8" s="38" t="s">
        <v>163</v>
      </c>
    </row>
    <row r="9" spans="2:43">
      <c r="B9" s="40" t="str">
        <f>Índice!H51</f>
        <v>Cifras en UF al 30.09.2012</v>
      </c>
    </row>
    <row r="11" spans="2:43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</row>
    <row r="12" spans="2:43">
      <c r="B12" s="60" t="str">
        <f>'Datos Generales'!B68</f>
        <v xml:space="preserve">5.21.00.00  Total Pasivo </v>
      </c>
      <c r="C12" s="43">
        <f>Índice!$G$51*'Datos Generales'!C68</f>
        <v>3484571.8990485175</v>
      </c>
      <c r="D12" s="43">
        <f>Índice!$G$51*'Datos Generales'!D68</f>
        <v>34050.564272134325</v>
      </c>
      <c r="E12" s="43">
        <f>Índice!$G$51*'Datos Generales'!E68</f>
        <v>8389345.4708833806</v>
      </c>
      <c r="F12" s="43">
        <f>Índice!$G$51*'Datos Generales'!F68</f>
        <v>6527238.0433844384</v>
      </c>
      <c r="G12" s="43">
        <f>Índice!$G$51*'Datos Generales'!G68</f>
        <v>195320.97888323033</v>
      </c>
      <c r="H12" s="43">
        <f>Índice!$G$51*'Datos Generales'!H68</f>
        <v>6406896.1380723789</v>
      </c>
      <c r="I12" s="43">
        <f>Índice!$G$51*'Datos Generales'!I68</f>
        <v>9614732.5600182377</v>
      </c>
      <c r="J12" s="43">
        <f>Índice!$G$51*'Datos Generales'!J68</f>
        <v>1339137.1804320738</v>
      </c>
      <c r="K12" s="43">
        <f>Índice!$G$51*'Datos Generales'!K68</f>
        <v>585299.93072477821</v>
      </c>
      <c r="L12" s="43">
        <f>Índice!$G$51*'Datos Generales'!L68</f>
        <v>2090841.0631643948</v>
      </c>
      <c r="M12" s="43">
        <f>Índice!$G$51*'Datos Generales'!M68</f>
        <v>1048459.5005544232</v>
      </c>
      <c r="N12" s="43">
        <f>Índice!$G$51*'Datos Generales'!N68</f>
        <v>101198.21787831908</v>
      </c>
      <c r="O12" s="43">
        <f>Índice!$G$51*'Datos Generales'!O68</f>
        <v>32247.372300092295</v>
      </c>
      <c r="P12" s="43">
        <f>Índice!$G$51*'Datos Generales'!P68</f>
        <v>1384252.6133136796</v>
      </c>
      <c r="Q12" s="43">
        <f>Índice!$G$51*'Datos Generales'!Q68</f>
        <v>13343.824213571304</v>
      </c>
      <c r="R12" s="43">
        <f>Índice!$G$51*'Datos Generales'!R68</f>
        <v>7587054.2980516627</v>
      </c>
      <c r="S12" s="43">
        <f>Índice!$G$51*'Datos Generales'!S68</f>
        <v>77139.265328526133</v>
      </c>
      <c r="T12" s="43">
        <f>Índice!$G$51*'Datos Generales'!T68</f>
        <v>6747600.5763344336</v>
      </c>
      <c r="U12" s="43">
        <f>Índice!$G$51*'Datos Generales'!U68</f>
        <v>270247.64231852884</v>
      </c>
      <c r="V12" s="43">
        <f>Índice!$G$51*'Datos Generales'!V68</f>
        <v>14885299.178214382</v>
      </c>
      <c r="W12" s="43">
        <f>Índice!$G$51*'Datos Generales'!W68</f>
        <v>422570.70831147738</v>
      </c>
      <c r="X12" s="43">
        <f>Índice!$G$51*'Datos Generales'!X68</f>
        <v>541427.6007533957</v>
      </c>
      <c r="Y12" s="43">
        <f>Índice!$G$51*'Datos Generales'!Y68</f>
        <v>12347123.883130711</v>
      </c>
      <c r="Z12" s="43">
        <f>Índice!$G$51*'Datos Generales'!Z68</f>
        <v>198034.97402732499</v>
      </c>
      <c r="AA12" s="43">
        <f>Índice!$G$51*'Datos Generales'!AA68</f>
        <v>715441.51334267342</v>
      </c>
      <c r="AB12" s="43">
        <f>Índice!$G$51*'Datos Generales'!AB68</f>
        <v>14284458.668366456</v>
      </c>
      <c r="AC12" s="43">
        <f>Índice!$G$51*'Datos Generales'!AC68</f>
        <v>485133.89151898655</v>
      </c>
      <c r="AD12" s="43">
        <f>Índice!$G$51*'Datos Generales'!AD68</f>
        <v>4453506.3221939662</v>
      </c>
      <c r="AE12" s="43">
        <f>Índice!$G$51*'Datos Generales'!AE68</f>
        <v>0</v>
      </c>
      <c r="AF12" s="43">
        <f>Índice!$G$51*'Datos Generales'!AF68</f>
        <v>0</v>
      </c>
      <c r="AG12" s="43">
        <f>Índice!$G$51*'Datos Generales'!AG68</f>
        <v>0</v>
      </c>
      <c r="AH12" s="43">
        <f>Índice!$G$51*'Datos Generales'!AH68</f>
        <v>0</v>
      </c>
      <c r="AI12" s="43">
        <f>Índice!$G$51*'Datos Generales'!AI68</f>
        <v>0</v>
      </c>
      <c r="AJ12" s="43">
        <f>Índice!$G$51*'Datos Generales'!AJ68</f>
        <v>0</v>
      </c>
      <c r="AK12" s="43">
        <f>Índice!$G$51*'Datos Generales'!AK68</f>
        <v>0</v>
      </c>
      <c r="AL12" s="43">
        <f>Índice!$G$51*'Datos Generales'!AL68</f>
        <v>0</v>
      </c>
      <c r="AM12" s="43">
        <f>Índice!$G$51*'Datos Generales'!AM68</f>
        <v>0</v>
      </c>
      <c r="AN12" s="43">
        <f>Índice!$G$51*'Datos Generales'!AN68</f>
        <v>0</v>
      </c>
      <c r="AO12" s="43">
        <f>Índice!$G$51*'Datos Generales'!AO68</f>
        <v>0</v>
      </c>
      <c r="AP12" s="43">
        <f>Índice!$G$51*'Datos Generales'!AP68</f>
        <v>0</v>
      </c>
      <c r="AQ12" s="43">
        <f>Índice!$G$51*'Datos Generales'!AQ68</f>
        <v>104261973.87903617</v>
      </c>
    </row>
    <row r="13" spans="2:43">
      <c r="B13" s="60" t="str">
        <f>'Datos Generales'!B69</f>
        <v>5.21.10.00  Pasivos Financieros</v>
      </c>
      <c r="C13" s="43">
        <f>Índice!$G$51*'Datos Generales'!C69</f>
        <v>0</v>
      </c>
      <c r="D13" s="43">
        <f>Índice!$G$51*'Datos Generales'!D69</f>
        <v>0</v>
      </c>
      <c r="E13" s="43">
        <f>Índice!$G$51*'Datos Generales'!E69</f>
        <v>25417.720734538681</v>
      </c>
      <c r="F13" s="43">
        <f>Índice!$G$51*'Datos Generales'!F69</f>
        <v>0</v>
      </c>
      <c r="G13" s="43">
        <f>Índice!$G$51*'Datos Generales'!G69</f>
        <v>0</v>
      </c>
      <c r="H13" s="43">
        <f>Índice!$G$51*'Datos Generales'!H69</f>
        <v>24932.085936687319</v>
      </c>
      <c r="I13" s="43">
        <f>Índice!$G$51*'Datos Generales'!I69</f>
        <v>0</v>
      </c>
      <c r="J13" s="43">
        <f>Índice!$G$51*'Datos Generales'!J69</f>
        <v>0</v>
      </c>
      <c r="K13" s="43">
        <f>Índice!$G$51*'Datos Generales'!K69</f>
        <v>0</v>
      </c>
      <c r="L13" s="43">
        <f>Índice!$G$51*'Datos Generales'!L69</f>
        <v>0</v>
      </c>
      <c r="M13" s="43">
        <f>Índice!$G$51*'Datos Generales'!M69</f>
        <v>0</v>
      </c>
      <c r="N13" s="43">
        <f>Índice!$G$51*'Datos Generales'!N69</f>
        <v>0</v>
      </c>
      <c r="O13" s="43">
        <f>Índice!$G$51*'Datos Generales'!O69</f>
        <v>0</v>
      </c>
      <c r="P13" s="43">
        <f>Índice!$G$51*'Datos Generales'!P69</f>
        <v>44512.539257803423</v>
      </c>
      <c r="Q13" s="43">
        <f>Índice!$G$51*'Datos Generales'!Q69</f>
        <v>0</v>
      </c>
      <c r="R13" s="43">
        <f>Índice!$G$51*'Datos Generales'!R69</f>
        <v>0</v>
      </c>
      <c r="S13" s="43">
        <f>Índice!$G$51*'Datos Generales'!S69</f>
        <v>0</v>
      </c>
      <c r="T13" s="43">
        <f>Índice!$G$51*'Datos Generales'!T69</f>
        <v>61316.671867841476</v>
      </c>
      <c r="U13" s="43">
        <f>Índice!$G$51*'Datos Generales'!U69</f>
        <v>0</v>
      </c>
      <c r="V13" s="43">
        <f>Índice!$G$51*'Datos Generales'!V69</f>
        <v>0</v>
      </c>
      <c r="W13" s="43">
        <f>Índice!$G$51*'Datos Generales'!W69</f>
        <v>0</v>
      </c>
      <c r="X13" s="43">
        <f>Índice!$G$51*'Datos Generales'!X69</f>
        <v>0</v>
      </c>
      <c r="Y13" s="43">
        <f>Índice!$G$51*'Datos Generales'!Y69</f>
        <v>114944.10397037766</v>
      </c>
      <c r="Z13" s="43">
        <f>Índice!$G$51*'Datos Generales'!Z69</f>
        <v>0</v>
      </c>
      <c r="AA13" s="43">
        <f>Índice!$G$51*'Datos Generales'!AA69</f>
        <v>0</v>
      </c>
      <c r="AB13" s="43">
        <f>Índice!$G$51*'Datos Generales'!AB69</f>
        <v>0</v>
      </c>
      <c r="AC13" s="43">
        <f>Índice!$G$51*'Datos Generales'!AC69</f>
        <v>18827.765863029828</v>
      </c>
      <c r="AD13" s="43">
        <f>Índice!$G$51*'Datos Generales'!AD69</f>
        <v>0</v>
      </c>
      <c r="AE13" s="43">
        <f>Índice!$G$51*'Datos Generales'!AE69</f>
        <v>0</v>
      </c>
      <c r="AF13" s="43">
        <f>Índice!$G$51*'Datos Generales'!AF69</f>
        <v>0</v>
      </c>
      <c r="AG13" s="43">
        <f>Índice!$G$51*'Datos Generales'!AG69</f>
        <v>0</v>
      </c>
      <c r="AH13" s="43">
        <f>Índice!$G$51*'Datos Generales'!AH69</f>
        <v>0</v>
      </c>
      <c r="AI13" s="43">
        <f>Índice!$G$51*'Datos Generales'!AI69</f>
        <v>0</v>
      </c>
      <c r="AJ13" s="43">
        <f>Índice!$G$51*'Datos Generales'!AJ69</f>
        <v>0</v>
      </c>
      <c r="AK13" s="43">
        <f>Índice!$G$51*'Datos Generales'!AK69</f>
        <v>0</v>
      </c>
      <c r="AL13" s="43">
        <f>Índice!$G$51*'Datos Generales'!AL69</f>
        <v>0</v>
      </c>
      <c r="AM13" s="43">
        <f>Índice!$G$51*'Datos Generales'!AM69</f>
        <v>0</v>
      </c>
      <c r="AN13" s="43">
        <f>Índice!$G$51*'Datos Generales'!AN69</f>
        <v>0</v>
      </c>
      <c r="AO13" s="43">
        <f>Índice!$G$51*'Datos Generales'!AO69</f>
        <v>0</v>
      </c>
      <c r="AP13" s="43">
        <f>Índice!$G$51*'Datos Generales'!AP69</f>
        <v>0</v>
      </c>
      <c r="AQ13" s="43">
        <f>Índice!$G$51*'Datos Generales'!AQ69</f>
        <v>289950.88763027836</v>
      </c>
    </row>
    <row r="14" spans="2:43">
      <c r="B14" s="60" t="str">
        <f>'Datos Generales'!B70</f>
        <v>5.21.20.00  Pasivos No Corrientes Mantenidos Para La Venta</v>
      </c>
      <c r="C14" s="43">
        <f>Índice!$G$51*'Datos Generales'!C70</f>
        <v>0</v>
      </c>
      <c r="D14" s="43">
        <f>Índice!$G$51*'Datos Generales'!D70</f>
        <v>0</v>
      </c>
      <c r="E14" s="43">
        <f>Índice!$G$51*'Datos Generales'!E70</f>
        <v>0</v>
      </c>
      <c r="F14" s="43">
        <f>Índice!$G$51*'Datos Generales'!F70</f>
        <v>0</v>
      </c>
      <c r="G14" s="43">
        <f>Índice!$G$51*'Datos Generales'!G70</f>
        <v>0</v>
      </c>
      <c r="H14" s="43">
        <f>Índice!$G$51*'Datos Generales'!H70</f>
        <v>0</v>
      </c>
      <c r="I14" s="43">
        <f>Índice!$G$51*'Datos Generales'!I70</f>
        <v>0</v>
      </c>
      <c r="J14" s="43">
        <f>Índice!$G$51*'Datos Generales'!J70</f>
        <v>0</v>
      </c>
      <c r="K14" s="43">
        <f>Índice!$G$51*'Datos Generales'!K70</f>
        <v>0</v>
      </c>
      <c r="L14" s="43">
        <f>Índice!$G$51*'Datos Generales'!L70</f>
        <v>0</v>
      </c>
      <c r="M14" s="43">
        <f>Índice!$G$51*'Datos Generales'!M70</f>
        <v>0</v>
      </c>
      <c r="N14" s="43">
        <f>Índice!$G$51*'Datos Generales'!N70</f>
        <v>0</v>
      </c>
      <c r="O14" s="43">
        <f>Índice!$G$51*'Datos Generales'!O70</f>
        <v>0</v>
      </c>
      <c r="P14" s="43">
        <f>Índice!$G$51*'Datos Generales'!P70</f>
        <v>0</v>
      </c>
      <c r="Q14" s="43">
        <f>Índice!$G$51*'Datos Generales'!Q70</f>
        <v>0</v>
      </c>
      <c r="R14" s="43">
        <f>Índice!$G$51*'Datos Generales'!R70</f>
        <v>0</v>
      </c>
      <c r="S14" s="43">
        <f>Índice!$G$51*'Datos Generales'!S70</f>
        <v>0</v>
      </c>
      <c r="T14" s="43">
        <f>Índice!$G$51*'Datos Generales'!T70</f>
        <v>0</v>
      </c>
      <c r="U14" s="43">
        <f>Índice!$G$51*'Datos Generales'!U70</f>
        <v>0</v>
      </c>
      <c r="V14" s="43">
        <f>Índice!$G$51*'Datos Generales'!V70</f>
        <v>0</v>
      </c>
      <c r="W14" s="43">
        <f>Índice!$G$51*'Datos Generales'!W70</f>
        <v>0</v>
      </c>
      <c r="X14" s="43">
        <f>Índice!$G$51*'Datos Generales'!X70</f>
        <v>0</v>
      </c>
      <c r="Y14" s="43">
        <f>Índice!$G$51*'Datos Generales'!Y70</f>
        <v>0</v>
      </c>
      <c r="Z14" s="43">
        <f>Índice!$G$51*'Datos Generales'!Z70</f>
        <v>0</v>
      </c>
      <c r="AA14" s="43">
        <f>Índice!$G$51*'Datos Generales'!AA70</f>
        <v>0</v>
      </c>
      <c r="AB14" s="43">
        <f>Índice!$G$51*'Datos Generales'!AB70</f>
        <v>0</v>
      </c>
      <c r="AC14" s="43">
        <f>Índice!$G$51*'Datos Generales'!AC70</f>
        <v>0</v>
      </c>
      <c r="AD14" s="43">
        <f>Índice!$G$51*'Datos Generales'!AD70</f>
        <v>0</v>
      </c>
      <c r="AE14" s="43">
        <f>Índice!$G$51*'Datos Generales'!AE70</f>
        <v>0</v>
      </c>
      <c r="AF14" s="43">
        <f>Índice!$G$51*'Datos Generales'!AF70</f>
        <v>0</v>
      </c>
      <c r="AG14" s="43">
        <f>Índice!$G$51*'Datos Generales'!AG70</f>
        <v>0</v>
      </c>
      <c r="AH14" s="43">
        <f>Índice!$G$51*'Datos Generales'!AH70</f>
        <v>0</v>
      </c>
      <c r="AI14" s="43">
        <f>Índice!$G$51*'Datos Generales'!AI70</f>
        <v>0</v>
      </c>
      <c r="AJ14" s="43">
        <f>Índice!$G$51*'Datos Generales'!AJ70</f>
        <v>0</v>
      </c>
      <c r="AK14" s="43">
        <f>Índice!$G$51*'Datos Generales'!AK70</f>
        <v>0</v>
      </c>
      <c r="AL14" s="43">
        <f>Índice!$G$51*'Datos Generales'!AL70</f>
        <v>0</v>
      </c>
      <c r="AM14" s="43">
        <f>Índice!$G$51*'Datos Generales'!AM70</f>
        <v>0</v>
      </c>
      <c r="AN14" s="43">
        <f>Índice!$G$51*'Datos Generales'!AN70</f>
        <v>0</v>
      </c>
      <c r="AO14" s="43">
        <f>Índice!$G$51*'Datos Generales'!AO70</f>
        <v>0</v>
      </c>
      <c r="AP14" s="43">
        <f>Índice!$G$51*'Datos Generales'!AP70</f>
        <v>0</v>
      </c>
      <c r="AQ14" s="43">
        <f>Índice!$G$51*'Datos Generales'!AQ70</f>
        <v>0</v>
      </c>
    </row>
    <row r="15" spans="2:43">
      <c r="B15" s="60" t="str">
        <f>'Datos Generales'!B71</f>
        <v xml:space="preserve">5.21.30.00  Total Cuentas De Seguros </v>
      </c>
      <c r="C15" s="43">
        <f>Índice!$G$51*'Datos Generales'!C71</f>
        <v>3259057.0602074717</v>
      </c>
      <c r="D15" s="43">
        <f>Índice!$G$51*'Datos Generales'!D71</f>
        <v>28493.496318232221</v>
      </c>
      <c r="E15" s="43">
        <f>Índice!$G$51*'Datos Generales'!E71</f>
        <v>7422378.7738949722</v>
      </c>
      <c r="F15" s="43">
        <f>Índice!$G$51*'Datos Generales'!F71</f>
        <v>5220091.7177377772</v>
      </c>
      <c r="G15" s="43">
        <f>Índice!$G$51*'Datos Generales'!G71</f>
        <v>184477.34833042292</v>
      </c>
      <c r="H15" s="43">
        <f>Índice!$G$51*'Datos Generales'!H71</f>
        <v>6124176.0785797918</v>
      </c>
      <c r="I15" s="43">
        <f>Índice!$G$51*'Datos Generales'!I71</f>
        <v>9133876.2917172965</v>
      </c>
      <c r="J15" s="43">
        <f>Índice!$G$51*'Datos Generales'!J71</f>
        <v>1068012.199521492</v>
      </c>
      <c r="K15" s="43">
        <f>Índice!$G$51*'Datos Generales'!K71</f>
        <v>516160.82475139498</v>
      </c>
      <c r="L15" s="43">
        <f>Índice!$G$51*'Datos Generales'!L71</f>
        <v>1913827.5113374547</v>
      </c>
      <c r="M15" s="43">
        <f>Índice!$G$51*'Datos Generales'!M71</f>
        <v>884632.54253343702</v>
      </c>
      <c r="N15" s="43">
        <f>Índice!$G$51*'Datos Generales'!N71</f>
        <v>90705.965415507482</v>
      </c>
      <c r="O15" s="43">
        <f>Índice!$G$51*'Datos Generales'!O71</f>
        <v>5602.0415164412461</v>
      </c>
      <c r="P15" s="43">
        <f>Índice!$G$51*'Datos Generales'!P71</f>
        <v>1203015.3976906785</v>
      </c>
      <c r="Q15" s="43">
        <f>Índice!$G$51*'Datos Generales'!Q71</f>
        <v>12758.061267625897</v>
      </c>
      <c r="R15" s="43">
        <f>Índice!$G$51*'Datos Generales'!R71</f>
        <v>7070667.3217933653</v>
      </c>
      <c r="S15" s="43">
        <f>Índice!$G$51*'Datos Generales'!S71</f>
        <v>71387.82836565809</v>
      </c>
      <c r="T15" s="43">
        <f>Índice!$G$51*'Datos Generales'!T71</f>
        <v>6199397.7260906426</v>
      </c>
      <c r="U15" s="43">
        <f>Índice!$G$51*'Datos Generales'!U71</f>
        <v>241079.49829689192</v>
      </c>
      <c r="V15" s="43">
        <f>Índice!$G$51*'Datos Generales'!V71</f>
        <v>14156366.171559092</v>
      </c>
      <c r="W15" s="43">
        <f>Índice!$G$51*'Datos Generales'!W71</f>
        <v>366721.02447650733</v>
      </c>
      <c r="X15" s="43">
        <f>Índice!$G$51*'Datos Generales'!X71</f>
        <v>496302.5622979012</v>
      </c>
      <c r="Y15" s="43">
        <f>Índice!$G$51*'Datos Generales'!Y71</f>
        <v>11768846.202367753</v>
      </c>
      <c r="Z15" s="43">
        <f>Índice!$G$51*'Datos Generales'!Z71</f>
        <v>182140.36089513326</v>
      </c>
      <c r="AA15" s="43">
        <f>Índice!$G$51*'Datos Generales'!AA71</f>
        <v>634690.1981094284</v>
      </c>
      <c r="AB15" s="43">
        <f>Índice!$G$51*'Datos Generales'!AB71</f>
        <v>12917881.594702328</v>
      </c>
      <c r="AC15" s="43">
        <f>Índice!$G$51*'Datos Generales'!AC71</f>
        <v>394701.48576538055</v>
      </c>
      <c r="AD15" s="43">
        <f>Índice!$G$51*'Datos Generales'!AD71</f>
        <v>4029801.9348370265</v>
      </c>
      <c r="AE15" s="43">
        <f>Índice!$G$51*'Datos Generales'!AE71</f>
        <v>0</v>
      </c>
      <c r="AF15" s="43">
        <f>Índice!$G$51*'Datos Generales'!AF71</f>
        <v>0</v>
      </c>
      <c r="AG15" s="43">
        <f>Índice!$G$51*'Datos Generales'!AG71</f>
        <v>0</v>
      </c>
      <c r="AH15" s="43">
        <f>Índice!$G$51*'Datos Generales'!AH71</f>
        <v>0</v>
      </c>
      <c r="AI15" s="43">
        <f>Índice!$G$51*'Datos Generales'!AI71</f>
        <v>0</v>
      </c>
      <c r="AJ15" s="43">
        <f>Índice!$G$51*'Datos Generales'!AJ71</f>
        <v>0</v>
      </c>
      <c r="AK15" s="43">
        <f>Índice!$G$51*'Datos Generales'!AK71</f>
        <v>0</v>
      </c>
      <c r="AL15" s="43">
        <f>Índice!$G$51*'Datos Generales'!AL71</f>
        <v>0</v>
      </c>
      <c r="AM15" s="43">
        <f>Índice!$G$51*'Datos Generales'!AM71</f>
        <v>0</v>
      </c>
      <c r="AN15" s="43">
        <f>Índice!$G$51*'Datos Generales'!AN71</f>
        <v>0</v>
      </c>
      <c r="AO15" s="43">
        <f>Índice!$G$51*'Datos Generales'!AO71</f>
        <v>0</v>
      </c>
      <c r="AP15" s="43">
        <f>Índice!$G$51*'Datos Generales'!AP71</f>
        <v>0</v>
      </c>
      <c r="AQ15" s="43">
        <f>Índice!$G$51*'Datos Generales'!AQ71</f>
        <v>95597249.220377102</v>
      </c>
    </row>
    <row r="16" spans="2:43">
      <c r="B16" s="61" t="str">
        <f>'Datos Generales'!B72</f>
        <v>5.21.31.00  Reservas Técnicas</v>
      </c>
      <c r="C16" s="46">
        <f>Índice!$G$51*'Datos Generales'!C72</f>
        <v>2774467.543562606</v>
      </c>
      <c r="D16" s="46">
        <f>Índice!$G$51*'Datos Generales'!D72</f>
        <v>28493.496318232221</v>
      </c>
      <c r="E16" s="46">
        <f>Índice!$G$51*'Datos Generales'!E72</f>
        <v>6394678.8219228415</v>
      </c>
      <c r="F16" s="46">
        <f>Índice!$G$51*'Datos Generales'!F72</f>
        <v>5006997.5499146786</v>
      </c>
      <c r="G16" s="46">
        <f>Índice!$G$51*'Datos Generales'!G72</f>
        <v>153592.81662428263</v>
      </c>
      <c r="H16" s="46">
        <f>Índice!$G$51*'Datos Generales'!H72</f>
        <v>5224264.078030902</v>
      </c>
      <c r="I16" s="46">
        <f>Índice!$G$51*'Datos Generales'!I72</f>
        <v>7984607.5768943904</v>
      </c>
      <c r="J16" s="46">
        <f>Índice!$G$51*'Datos Generales'!J72</f>
        <v>737135.4585112246</v>
      </c>
      <c r="K16" s="46">
        <f>Índice!$G$51*'Datos Generales'!K72</f>
        <v>424331.53837471036</v>
      </c>
      <c r="L16" s="46">
        <f>Índice!$G$51*'Datos Generales'!L72</f>
        <v>1810825.6588339189</v>
      </c>
      <c r="M16" s="46">
        <f>Índice!$G$51*'Datos Generales'!M72</f>
        <v>630219.09118876723</v>
      </c>
      <c r="N16" s="46">
        <f>Índice!$G$51*'Datos Generales'!N72</f>
        <v>30164.157929799636</v>
      </c>
      <c r="O16" s="46">
        <f>Índice!$G$51*'Datos Generales'!O72</f>
        <v>5593.7196367588058</v>
      </c>
      <c r="P16" s="46">
        <f>Índice!$G$51*'Datos Generales'!P72</f>
        <v>923462.78725424455</v>
      </c>
      <c r="Q16" s="46">
        <f>Índice!$G$51*'Datos Generales'!Q72</f>
        <v>12638.367849214623</v>
      </c>
      <c r="R16" s="46">
        <f>Índice!$G$51*'Datos Generales'!R72</f>
        <v>5505762.104904376</v>
      </c>
      <c r="S16" s="46">
        <f>Índice!$G$51*'Datos Generales'!S72</f>
        <v>43636.749951861471</v>
      </c>
      <c r="T16" s="46">
        <f>Índice!$G$51*'Datos Generales'!T72</f>
        <v>5406972.6728062667</v>
      </c>
      <c r="U16" s="46">
        <f>Índice!$G$51*'Datos Generales'!U72</f>
        <v>152823.70673341877</v>
      </c>
      <c r="V16" s="46">
        <f>Índice!$G$51*'Datos Generales'!V72</f>
        <v>12205888.747977629</v>
      </c>
      <c r="W16" s="46">
        <f>Índice!$G$51*'Datos Generales'!W72</f>
        <v>309276.81537600071</v>
      </c>
      <c r="X16" s="46">
        <f>Índice!$G$51*'Datos Generales'!X72</f>
        <v>322983.48239678988</v>
      </c>
      <c r="Y16" s="46">
        <f>Índice!$G$51*'Datos Generales'!Y72</f>
        <v>9908420.3257484715</v>
      </c>
      <c r="Z16" s="46">
        <f>Índice!$G$51*'Datos Generales'!Z72</f>
        <v>134892.71193680685</v>
      </c>
      <c r="AA16" s="46">
        <f>Índice!$G$51*'Datos Generales'!AA72</f>
        <v>562681.01748258714</v>
      </c>
      <c r="AB16" s="46">
        <f>Índice!$G$51*'Datos Generales'!AB72</f>
        <v>11172702.286967628</v>
      </c>
      <c r="AC16" s="46">
        <f>Índice!$G$51*'Datos Generales'!AC72</f>
        <v>368456.35771688347</v>
      </c>
      <c r="AD16" s="46">
        <f>Índice!$G$51*'Datos Generales'!AD72</f>
        <v>3075189.1567678354</v>
      </c>
      <c r="AE16" s="46">
        <f>Índice!$G$51*'Datos Generales'!AE72</f>
        <v>0</v>
      </c>
      <c r="AF16" s="46">
        <f>Índice!$G$51*'Datos Generales'!AF72</f>
        <v>0</v>
      </c>
      <c r="AG16" s="46">
        <f>Índice!$G$51*'Datos Generales'!AG72</f>
        <v>0</v>
      </c>
      <c r="AH16" s="46">
        <f>Índice!$G$51*'Datos Generales'!AH72</f>
        <v>0</v>
      </c>
      <c r="AI16" s="46">
        <f>Índice!$G$51*'Datos Generales'!AI72</f>
        <v>0</v>
      </c>
      <c r="AJ16" s="46">
        <f>Índice!$G$51*'Datos Generales'!AJ72</f>
        <v>0</v>
      </c>
      <c r="AK16" s="46">
        <f>Índice!$G$51*'Datos Generales'!AK72</f>
        <v>0</v>
      </c>
      <c r="AL16" s="46">
        <f>Índice!$G$51*'Datos Generales'!AL72</f>
        <v>0</v>
      </c>
      <c r="AM16" s="46">
        <f>Índice!$G$51*'Datos Generales'!AM72</f>
        <v>0</v>
      </c>
      <c r="AN16" s="46">
        <f>Índice!$G$51*'Datos Generales'!AN72</f>
        <v>0</v>
      </c>
      <c r="AO16" s="46">
        <f>Índice!$G$51*'Datos Generales'!AO72</f>
        <v>0</v>
      </c>
      <c r="AP16" s="46">
        <f>Índice!$G$51*'Datos Generales'!AP72</f>
        <v>0</v>
      </c>
      <c r="AQ16" s="46">
        <f>Índice!$G$51*'Datos Generales'!AQ72</f>
        <v>81311158.799613133</v>
      </c>
    </row>
    <row r="17" spans="2:43">
      <c r="B17" s="62" t="str">
        <f>'Datos Generales'!B73</f>
        <v>5.21.31.10  Reserva De Riesgos En Curso</v>
      </c>
      <c r="C17" s="46">
        <f>Índice!$G$51*'Datos Generales'!C73</f>
        <v>1106226.6694111165</v>
      </c>
      <c r="D17" s="46">
        <f>Índice!$G$51*'Datos Generales'!D73</f>
        <v>27456.44846078425</v>
      </c>
      <c r="E17" s="46">
        <f>Índice!$G$51*'Datos Generales'!E73</f>
        <v>4482845.374606316</v>
      </c>
      <c r="F17" s="46">
        <f>Índice!$G$51*'Datos Generales'!F73</f>
        <v>4598293.3506853385</v>
      </c>
      <c r="G17" s="46">
        <f>Índice!$G$51*'Datos Generales'!G73</f>
        <v>105693.62645826556</v>
      </c>
      <c r="H17" s="46">
        <f>Índice!$G$51*'Datos Generales'!H73</f>
        <v>1610069.1202932135</v>
      </c>
      <c r="I17" s="46">
        <f>Índice!$G$51*'Datos Generales'!I73</f>
        <v>2466339.855827861</v>
      </c>
      <c r="J17" s="46">
        <f>Índice!$G$51*'Datos Generales'!J73</f>
        <v>260680.04807213478</v>
      </c>
      <c r="K17" s="46">
        <f>Índice!$G$51*'Datos Generales'!K73</f>
        <v>93622.784244202907</v>
      </c>
      <c r="L17" s="46">
        <f>Índice!$G$51*'Datos Generales'!L73</f>
        <v>982715.41163425345</v>
      </c>
      <c r="M17" s="46">
        <f>Índice!$G$51*'Datos Generales'!M73</f>
        <v>229207.80574608088</v>
      </c>
      <c r="N17" s="46">
        <f>Índice!$G$51*'Datos Generales'!N73</f>
        <v>27760.772518320311</v>
      </c>
      <c r="O17" s="46">
        <f>Índice!$G$51*'Datos Generales'!O73</f>
        <v>0</v>
      </c>
      <c r="P17" s="46">
        <f>Índice!$G$51*'Datos Generales'!P73</f>
        <v>597444.56322304637</v>
      </c>
      <c r="Q17" s="46">
        <f>Índice!$G$51*'Datos Generales'!Q73</f>
        <v>12135.381046919025</v>
      </c>
      <c r="R17" s="46">
        <f>Índice!$G$51*'Datos Generales'!R73</f>
        <v>2790226.7933540056</v>
      </c>
      <c r="S17" s="46">
        <f>Índice!$G$51*'Datos Generales'!S73</f>
        <v>26034.64646397578</v>
      </c>
      <c r="T17" s="46">
        <f>Índice!$G$51*'Datos Generales'!T73</f>
        <v>3127910.7876791917</v>
      </c>
      <c r="U17" s="46">
        <f>Índice!$G$51*'Datos Generales'!U73</f>
        <v>124143.36651018877</v>
      </c>
      <c r="V17" s="46">
        <f>Índice!$G$51*'Datos Generales'!V73</f>
        <v>3176485.8649775023</v>
      </c>
      <c r="W17" s="46">
        <f>Índice!$G$51*'Datos Generales'!W73</f>
        <v>98355.676252321166</v>
      </c>
      <c r="X17" s="46">
        <f>Índice!$G$51*'Datos Generales'!X73</f>
        <v>244405.50572018567</v>
      </c>
      <c r="Y17" s="46">
        <f>Índice!$G$51*'Datos Generales'!Y73</f>
        <v>4154757.8797798245</v>
      </c>
      <c r="Z17" s="46">
        <f>Índice!$G$51*'Datos Generales'!Z73</f>
        <v>68830.178322831387</v>
      </c>
      <c r="AA17" s="46">
        <f>Índice!$G$51*'Datos Generales'!AA73</f>
        <v>331372.06991264242</v>
      </c>
      <c r="AB17" s="46">
        <f>Índice!$G$51*'Datos Generales'!AB73</f>
        <v>5128467.7339034714</v>
      </c>
      <c r="AC17" s="46">
        <f>Índice!$G$51*'Datos Generales'!AC73</f>
        <v>279093.66762501083</v>
      </c>
      <c r="AD17" s="46">
        <f>Índice!$G$51*'Datos Generales'!AD73</f>
        <v>2844732.1837630393</v>
      </c>
      <c r="AE17" s="46">
        <f>Índice!$G$51*'Datos Generales'!AE73</f>
        <v>0</v>
      </c>
      <c r="AF17" s="46">
        <f>Índice!$G$51*'Datos Generales'!AF73</f>
        <v>0</v>
      </c>
      <c r="AG17" s="46">
        <f>Índice!$G$51*'Datos Generales'!AG73</f>
        <v>0</v>
      </c>
      <c r="AH17" s="46">
        <f>Índice!$G$51*'Datos Generales'!AH73</f>
        <v>0</v>
      </c>
      <c r="AI17" s="46">
        <f>Índice!$G$51*'Datos Generales'!AI73</f>
        <v>0</v>
      </c>
      <c r="AJ17" s="46">
        <f>Índice!$G$51*'Datos Generales'!AJ73</f>
        <v>0</v>
      </c>
      <c r="AK17" s="46">
        <f>Índice!$G$51*'Datos Generales'!AK73</f>
        <v>0</v>
      </c>
      <c r="AL17" s="46">
        <f>Índice!$G$51*'Datos Generales'!AL73</f>
        <v>0</v>
      </c>
      <c r="AM17" s="46">
        <f>Índice!$G$51*'Datos Generales'!AM73</f>
        <v>0</v>
      </c>
      <c r="AN17" s="46">
        <f>Índice!$G$51*'Datos Generales'!AN73</f>
        <v>0</v>
      </c>
      <c r="AO17" s="46">
        <f>Índice!$G$51*'Datos Generales'!AO73</f>
        <v>0</v>
      </c>
      <c r="AP17" s="46">
        <f>Índice!$G$51*'Datos Generales'!AP73</f>
        <v>0</v>
      </c>
      <c r="AQ17" s="46">
        <f>Índice!$G$51*'Datos Generales'!AQ73</f>
        <v>38995307.566492043</v>
      </c>
    </row>
    <row r="18" spans="2:43">
      <c r="B18" s="62" t="str">
        <f>'Datos Generales'!B74</f>
        <v>5.21.31.20  Reservas Seguros Previsionales</v>
      </c>
      <c r="C18" s="46">
        <f>Índice!$G$51*'Datos Generales'!C74</f>
        <v>0</v>
      </c>
      <c r="D18" s="46">
        <f>Índice!$G$51*'Datos Generales'!D74</f>
        <v>0</v>
      </c>
      <c r="E18" s="46">
        <f>Índice!$G$51*'Datos Generales'!E74</f>
        <v>0</v>
      </c>
      <c r="F18" s="46">
        <f>Índice!$G$51*'Datos Generales'!F74</f>
        <v>0</v>
      </c>
      <c r="G18" s="46">
        <f>Índice!$G$51*'Datos Generales'!G74</f>
        <v>0</v>
      </c>
      <c r="H18" s="46">
        <f>Índice!$G$51*'Datos Generales'!H74</f>
        <v>0</v>
      </c>
      <c r="I18" s="46">
        <f>Índice!$G$51*'Datos Generales'!I74</f>
        <v>0</v>
      </c>
      <c r="J18" s="46">
        <f>Índice!$G$51*'Datos Generales'!J74</f>
        <v>0</v>
      </c>
      <c r="K18" s="46">
        <f>Índice!$G$51*'Datos Generales'!K74</f>
        <v>0</v>
      </c>
      <c r="L18" s="46">
        <f>Índice!$G$51*'Datos Generales'!L74</f>
        <v>0</v>
      </c>
      <c r="M18" s="46">
        <f>Índice!$G$51*'Datos Generales'!M74</f>
        <v>0</v>
      </c>
      <c r="N18" s="46">
        <f>Índice!$G$51*'Datos Generales'!N74</f>
        <v>0</v>
      </c>
      <c r="O18" s="46">
        <f>Índice!$G$51*'Datos Generales'!O74</f>
        <v>0</v>
      </c>
      <c r="P18" s="46">
        <f>Índice!$G$51*'Datos Generales'!P74</f>
        <v>0</v>
      </c>
      <c r="Q18" s="46">
        <f>Índice!$G$51*'Datos Generales'!Q74</f>
        <v>0</v>
      </c>
      <c r="R18" s="46">
        <f>Índice!$G$51*'Datos Generales'!R74</f>
        <v>0</v>
      </c>
      <c r="S18" s="46">
        <f>Índice!$G$51*'Datos Generales'!S74</f>
        <v>0</v>
      </c>
      <c r="T18" s="46">
        <f>Índice!$G$51*'Datos Generales'!T74</f>
        <v>0</v>
      </c>
      <c r="U18" s="46">
        <f>Índice!$G$51*'Datos Generales'!U74</f>
        <v>0</v>
      </c>
      <c r="V18" s="46">
        <f>Índice!$G$51*'Datos Generales'!V74</f>
        <v>0</v>
      </c>
      <c r="W18" s="46">
        <f>Índice!$G$51*'Datos Generales'!W74</f>
        <v>0</v>
      </c>
      <c r="X18" s="46">
        <f>Índice!$G$51*'Datos Generales'!X74</f>
        <v>0</v>
      </c>
      <c r="Y18" s="46">
        <f>Índice!$G$51*'Datos Generales'!Y74</f>
        <v>0</v>
      </c>
      <c r="Z18" s="46">
        <f>Índice!$G$51*'Datos Generales'!Z74</f>
        <v>0</v>
      </c>
      <c r="AA18" s="46">
        <f>Índice!$G$51*'Datos Generales'!AA74</f>
        <v>0</v>
      </c>
      <c r="AB18" s="46">
        <f>Índice!$G$51*'Datos Generales'!AB74</f>
        <v>0</v>
      </c>
      <c r="AC18" s="46">
        <f>Índice!$G$51*'Datos Generales'!AC74</f>
        <v>0</v>
      </c>
      <c r="AD18" s="46">
        <f>Índice!$G$51*'Datos Generales'!AD74</f>
        <v>0</v>
      </c>
      <c r="AE18" s="46">
        <f>Índice!$G$51*'Datos Generales'!AE74</f>
        <v>0</v>
      </c>
      <c r="AF18" s="46">
        <f>Índice!$G$51*'Datos Generales'!AF74</f>
        <v>0</v>
      </c>
      <c r="AG18" s="46">
        <f>Índice!$G$51*'Datos Generales'!AG74</f>
        <v>0</v>
      </c>
      <c r="AH18" s="46">
        <f>Índice!$G$51*'Datos Generales'!AH74</f>
        <v>0</v>
      </c>
      <c r="AI18" s="46">
        <f>Índice!$G$51*'Datos Generales'!AI74</f>
        <v>0</v>
      </c>
      <c r="AJ18" s="46">
        <f>Índice!$G$51*'Datos Generales'!AJ74</f>
        <v>0</v>
      </c>
      <c r="AK18" s="46">
        <f>Índice!$G$51*'Datos Generales'!AK74</f>
        <v>0</v>
      </c>
      <c r="AL18" s="46">
        <f>Índice!$G$51*'Datos Generales'!AL74</f>
        <v>0</v>
      </c>
      <c r="AM18" s="46">
        <f>Índice!$G$51*'Datos Generales'!AM74</f>
        <v>0</v>
      </c>
      <c r="AN18" s="46">
        <f>Índice!$G$51*'Datos Generales'!AN74</f>
        <v>0</v>
      </c>
      <c r="AO18" s="46">
        <f>Índice!$G$51*'Datos Generales'!AO74</f>
        <v>0</v>
      </c>
      <c r="AP18" s="46">
        <f>Índice!$G$51*'Datos Generales'!AP74</f>
        <v>0</v>
      </c>
      <c r="AQ18" s="46">
        <f>Índice!$G$51*'Datos Generales'!AQ74</f>
        <v>0</v>
      </c>
    </row>
    <row r="19" spans="2:43">
      <c r="B19" s="63" t="str">
        <f>'Datos Generales'!B75</f>
        <v>5.21.31.21  Reserva Rentas Vitalicias</v>
      </c>
      <c r="C19" s="46">
        <f>Índice!$G$51*'Datos Generales'!C75</f>
        <v>0</v>
      </c>
      <c r="D19" s="46">
        <f>Índice!$G$51*'Datos Generales'!D75</f>
        <v>0</v>
      </c>
      <c r="E19" s="46">
        <f>Índice!$G$51*'Datos Generales'!E75</f>
        <v>0</v>
      </c>
      <c r="F19" s="46">
        <f>Índice!$G$51*'Datos Generales'!F75</f>
        <v>0</v>
      </c>
      <c r="G19" s="46">
        <f>Índice!$G$51*'Datos Generales'!G75</f>
        <v>0</v>
      </c>
      <c r="H19" s="46">
        <f>Índice!$G$51*'Datos Generales'!H75</f>
        <v>0</v>
      </c>
      <c r="I19" s="46">
        <f>Índice!$G$51*'Datos Generales'!I75</f>
        <v>0</v>
      </c>
      <c r="J19" s="46">
        <f>Índice!$G$51*'Datos Generales'!J75</f>
        <v>0</v>
      </c>
      <c r="K19" s="46">
        <f>Índice!$G$51*'Datos Generales'!K75</f>
        <v>0</v>
      </c>
      <c r="L19" s="46">
        <f>Índice!$G$51*'Datos Generales'!L75</f>
        <v>0</v>
      </c>
      <c r="M19" s="46">
        <f>Índice!$G$51*'Datos Generales'!M75</f>
        <v>0</v>
      </c>
      <c r="N19" s="46">
        <f>Índice!$G$51*'Datos Generales'!N75</f>
        <v>0</v>
      </c>
      <c r="O19" s="46">
        <f>Índice!$G$51*'Datos Generales'!O75</f>
        <v>0</v>
      </c>
      <c r="P19" s="46">
        <f>Índice!$G$51*'Datos Generales'!P75</f>
        <v>0</v>
      </c>
      <c r="Q19" s="46">
        <f>Índice!$G$51*'Datos Generales'!Q75</f>
        <v>0</v>
      </c>
      <c r="R19" s="46">
        <f>Índice!$G$51*'Datos Generales'!R75</f>
        <v>0</v>
      </c>
      <c r="S19" s="46">
        <f>Índice!$G$51*'Datos Generales'!S75</f>
        <v>0</v>
      </c>
      <c r="T19" s="46">
        <f>Índice!$G$51*'Datos Generales'!T75</f>
        <v>0</v>
      </c>
      <c r="U19" s="46">
        <f>Índice!$G$51*'Datos Generales'!U75</f>
        <v>0</v>
      </c>
      <c r="V19" s="46">
        <f>Índice!$G$51*'Datos Generales'!V75</f>
        <v>0</v>
      </c>
      <c r="W19" s="46">
        <f>Índice!$G$51*'Datos Generales'!W75</f>
        <v>0</v>
      </c>
      <c r="X19" s="46">
        <f>Índice!$G$51*'Datos Generales'!X75</f>
        <v>0</v>
      </c>
      <c r="Y19" s="46">
        <f>Índice!$G$51*'Datos Generales'!Y75</f>
        <v>0</v>
      </c>
      <c r="Z19" s="46">
        <f>Índice!$G$51*'Datos Generales'!Z75</f>
        <v>0</v>
      </c>
      <c r="AA19" s="46">
        <f>Índice!$G$51*'Datos Generales'!AA75</f>
        <v>0</v>
      </c>
      <c r="AB19" s="46">
        <f>Índice!$G$51*'Datos Generales'!AB75</f>
        <v>0</v>
      </c>
      <c r="AC19" s="46">
        <f>Índice!$G$51*'Datos Generales'!AC75</f>
        <v>0</v>
      </c>
      <c r="AD19" s="46">
        <f>Índice!$G$51*'Datos Generales'!AD75</f>
        <v>0</v>
      </c>
      <c r="AE19" s="46">
        <f>Índice!$G$51*'Datos Generales'!AE75</f>
        <v>0</v>
      </c>
      <c r="AF19" s="46">
        <f>Índice!$G$51*'Datos Generales'!AF75</f>
        <v>0</v>
      </c>
      <c r="AG19" s="46">
        <f>Índice!$G$51*'Datos Generales'!AG75</f>
        <v>0</v>
      </c>
      <c r="AH19" s="46">
        <f>Índice!$G$51*'Datos Generales'!AH75</f>
        <v>0</v>
      </c>
      <c r="AI19" s="46">
        <f>Índice!$G$51*'Datos Generales'!AI75</f>
        <v>0</v>
      </c>
      <c r="AJ19" s="46">
        <f>Índice!$G$51*'Datos Generales'!AJ75</f>
        <v>0</v>
      </c>
      <c r="AK19" s="46">
        <f>Índice!$G$51*'Datos Generales'!AK75</f>
        <v>0</v>
      </c>
      <c r="AL19" s="46">
        <f>Índice!$G$51*'Datos Generales'!AL75</f>
        <v>0</v>
      </c>
      <c r="AM19" s="46">
        <f>Índice!$G$51*'Datos Generales'!AM75</f>
        <v>0</v>
      </c>
      <c r="AN19" s="46">
        <f>Índice!$G$51*'Datos Generales'!AN75</f>
        <v>0</v>
      </c>
      <c r="AO19" s="46">
        <f>Índice!$G$51*'Datos Generales'!AO75</f>
        <v>0</v>
      </c>
      <c r="AP19" s="46">
        <f>Índice!$G$51*'Datos Generales'!AP75</f>
        <v>0</v>
      </c>
      <c r="AQ19" s="46">
        <f>Índice!$G$51*'Datos Generales'!AQ75</f>
        <v>0</v>
      </c>
    </row>
    <row r="20" spans="2:43">
      <c r="B20" s="63" t="str">
        <f>'Datos Generales'!B76</f>
        <v>5.21.31.22  Reserva Seguro Invalidez Y Sobrevivencia</v>
      </c>
      <c r="C20" s="46">
        <f>Índice!$G$51*'Datos Generales'!C76</f>
        <v>0</v>
      </c>
      <c r="D20" s="46">
        <f>Índice!$G$51*'Datos Generales'!D76</f>
        <v>0</v>
      </c>
      <c r="E20" s="46">
        <f>Índice!$G$51*'Datos Generales'!E76</f>
        <v>0</v>
      </c>
      <c r="F20" s="46">
        <f>Índice!$G$51*'Datos Generales'!F76</f>
        <v>0</v>
      </c>
      <c r="G20" s="46">
        <f>Índice!$G$51*'Datos Generales'!G76</f>
        <v>0</v>
      </c>
      <c r="H20" s="46">
        <f>Índice!$G$51*'Datos Generales'!H76</f>
        <v>0</v>
      </c>
      <c r="I20" s="46">
        <f>Índice!$G$51*'Datos Generales'!I76</f>
        <v>0</v>
      </c>
      <c r="J20" s="46">
        <f>Índice!$G$51*'Datos Generales'!J76</f>
        <v>0</v>
      </c>
      <c r="K20" s="46">
        <f>Índice!$G$51*'Datos Generales'!K76</f>
        <v>0</v>
      </c>
      <c r="L20" s="46">
        <f>Índice!$G$51*'Datos Generales'!L76</f>
        <v>0</v>
      </c>
      <c r="M20" s="46">
        <f>Índice!$G$51*'Datos Generales'!M76</f>
        <v>0</v>
      </c>
      <c r="N20" s="46">
        <f>Índice!$G$51*'Datos Generales'!N76</f>
        <v>0</v>
      </c>
      <c r="O20" s="46">
        <f>Índice!$G$51*'Datos Generales'!O76</f>
        <v>0</v>
      </c>
      <c r="P20" s="46">
        <f>Índice!$G$51*'Datos Generales'!P76</f>
        <v>0</v>
      </c>
      <c r="Q20" s="46">
        <f>Índice!$G$51*'Datos Generales'!Q76</f>
        <v>0</v>
      </c>
      <c r="R20" s="46">
        <f>Índice!$G$51*'Datos Generales'!R76</f>
        <v>0</v>
      </c>
      <c r="S20" s="46">
        <f>Índice!$G$51*'Datos Generales'!S76</f>
        <v>0</v>
      </c>
      <c r="T20" s="46">
        <f>Índice!$G$51*'Datos Generales'!T76</f>
        <v>0</v>
      </c>
      <c r="U20" s="46">
        <f>Índice!$G$51*'Datos Generales'!U76</f>
        <v>0</v>
      </c>
      <c r="V20" s="46">
        <f>Índice!$G$51*'Datos Generales'!V76</f>
        <v>0</v>
      </c>
      <c r="W20" s="46">
        <f>Índice!$G$51*'Datos Generales'!W76</f>
        <v>0</v>
      </c>
      <c r="X20" s="46">
        <f>Índice!$G$51*'Datos Generales'!X76</f>
        <v>0</v>
      </c>
      <c r="Y20" s="46">
        <f>Índice!$G$51*'Datos Generales'!Y76</f>
        <v>0</v>
      </c>
      <c r="Z20" s="46">
        <f>Índice!$G$51*'Datos Generales'!Z76</f>
        <v>0</v>
      </c>
      <c r="AA20" s="46">
        <f>Índice!$G$51*'Datos Generales'!AA76</f>
        <v>0</v>
      </c>
      <c r="AB20" s="46">
        <f>Índice!$G$51*'Datos Generales'!AB76</f>
        <v>0</v>
      </c>
      <c r="AC20" s="46">
        <f>Índice!$G$51*'Datos Generales'!AC76</f>
        <v>0</v>
      </c>
      <c r="AD20" s="46">
        <f>Índice!$G$51*'Datos Generales'!AD76</f>
        <v>0</v>
      </c>
      <c r="AE20" s="46">
        <f>Índice!$G$51*'Datos Generales'!AE76</f>
        <v>0</v>
      </c>
      <c r="AF20" s="46">
        <f>Índice!$G$51*'Datos Generales'!AF76</f>
        <v>0</v>
      </c>
      <c r="AG20" s="46">
        <f>Índice!$G$51*'Datos Generales'!AG76</f>
        <v>0</v>
      </c>
      <c r="AH20" s="46">
        <f>Índice!$G$51*'Datos Generales'!AH76</f>
        <v>0</v>
      </c>
      <c r="AI20" s="46">
        <f>Índice!$G$51*'Datos Generales'!AI76</f>
        <v>0</v>
      </c>
      <c r="AJ20" s="46">
        <f>Índice!$G$51*'Datos Generales'!AJ76</f>
        <v>0</v>
      </c>
      <c r="AK20" s="46">
        <f>Índice!$G$51*'Datos Generales'!AK76</f>
        <v>0</v>
      </c>
      <c r="AL20" s="46">
        <f>Índice!$G$51*'Datos Generales'!AL76</f>
        <v>0</v>
      </c>
      <c r="AM20" s="46">
        <f>Índice!$G$51*'Datos Generales'!AM76</f>
        <v>0</v>
      </c>
      <c r="AN20" s="46">
        <f>Índice!$G$51*'Datos Generales'!AN76</f>
        <v>0</v>
      </c>
      <c r="AO20" s="46">
        <f>Índice!$G$51*'Datos Generales'!AO76</f>
        <v>0</v>
      </c>
      <c r="AP20" s="46">
        <f>Índice!$G$51*'Datos Generales'!AP76</f>
        <v>0</v>
      </c>
      <c r="AQ20" s="46">
        <f>Índice!$G$51*'Datos Generales'!AQ76</f>
        <v>0</v>
      </c>
    </row>
    <row r="21" spans="2:43">
      <c r="B21" s="62" t="str">
        <f>'Datos Generales'!B77</f>
        <v>5.21.31.30  Reserva Matemática</v>
      </c>
      <c r="C21" s="46">
        <f>Índice!$G$51*'Datos Generales'!C77</f>
        <v>0</v>
      </c>
      <c r="D21" s="46">
        <f>Índice!$G$51*'Datos Generales'!D77</f>
        <v>0</v>
      </c>
      <c r="E21" s="46">
        <f>Índice!$G$51*'Datos Generales'!E77</f>
        <v>0</v>
      </c>
      <c r="F21" s="46">
        <f>Índice!$G$51*'Datos Generales'!F77</f>
        <v>0</v>
      </c>
      <c r="G21" s="46">
        <f>Índice!$G$51*'Datos Generales'!G77</f>
        <v>0</v>
      </c>
      <c r="H21" s="46">
        <f>Índice!$G$51*'Datos Generales'!H77</f>
        <v>0</v>
      </c>
      <c r="I21" s="46">
        <f>Índice!$G$51*'Datos Generales'!I77</f>
        <v>0</v>
      </c>
      <c r="J21" s="46">
        <f>Índice!$G$51*'Datos Generales'!J77</f>
        <v>0</v>
      </c>
      <c r="K21" s="46">
        <f>Índice!$G$51*'Datos Generales'!K77</f>
        <v>0</v>
      </c>
      <c r="L21" s="46">
        <f>Índice!$G$51*'Datos Generales'!L77</f>
        <v>0</v>
      </c>
      <c r="M21" s="46">
        <f>Índice!$G$51*'Datos Generales'!M77</f>
        <v>0</v>
      </c>
      <c r="N21" s="46">
        <f>Índice!$G$51*'Datos Generales'!N77</f>
        <v>0</v>
      </c>
      <c r="O21" s="46">
        <f>Índice!$G$51*'Datos Generales'!O77</f>
        <v>0</v>
      </c>
      <c r="P21" s="46">
        <f>Índice!$G$51*'Datos Generales'!P77</f>
        <v>0</v>
      </c>
      <c r="Q21" s="46">
        <f>Índice!$G$51*'Datos Generales'!Q77</f>
        <v>0</v>
      </c>
      <c r="R21" s="46">
        <f>Índice!$G$51*'Datos Generales'!R77</f>
        <v>0</v>
      </c>
      <c r="S21" s="46">
        <f>Índice!$G$51*'Datos Generales'!S77</f>
        <v>0</v>
      </c>
      <c r="T21" s="46">
        <f>Índice!$G$51*'Datos Generales'!T77</f>
        <v>0</v>
      </c>
      <c r="U21" s="46">
        <f>Índice!$G$51*'Datos Generales'!U77</f>
        <v>0</v>
      </c>
      <c r="V21" s="46">
        <f>Índice!$G$51*'Datos Generales'!V77</f>
        <v>0</v>
      </c>
      <c r="W21" s="46">
        <f>Índice!$G$51*'Datos Generales'!W77</f>
        <v>0</v>
      </c>
      <c r="X21" s="46">
        <f>Índice!$G$51*'Datos Generales'!X77</f>
        <v>0</v>
      </c>
      <c r="Y21" s="46">
        <f>Índice!$G$51*'Datos Generales'!Y77</f>
        <v>0</v>
      </c>
      <c r="Z21" s="46">
        <f>Índice!$G$51*'Datos Generales'!Z77</f>
        <v>0</v>
      </c>
      <c r="AA21" s="46">
        <f>Índice!$G$51*'Datos Generales'!AA77</f>
        <v>0</v>
      </c>
      <c r="AB21" s="46">
        <f>Índice!$G$51*'Datos Generales'!AB77</f>
        <v>0</v>
      </c>
      <c r="AC21" s="46">
        <f>Índice!$G$51*'Datos Generales'!AC77</f>
        <v>0</v>
      </c>
      <c r="AD21" s="46">
        <f>Índice!$G$51*'Datos Generales'!AD77</f>
        <v>0</v>
      </c>
      <c r="AE21" s="46">
        <f>Índice!$G$51*'Datos Generales'!AE77</f>
        <v>0</v>
      </c>
      <c r="AF21" s="46">
        <f>Índice!$G$51*'Datos Generales'!AF77</f>
        <v>0</v>
      </c>
      <c r="AG21" s="46">
        <f>Índice!$G$51*'Datos Generales'!AG77</f>
        <v>0</v>
      </c>
      <c r="AH21" s="46">
        <f>Índice!$G$51*'Datos Generales'!AH77</f>
        <v>0</v>
      </c>
      <c r="AI21" s="46">
        <f>Índice!$G$51*'Datos Generales'!AI77</f>
        <v>0</v>
      </c>
      <c r="AJ21" s="46">
        <f>Índice!$G$51*'Datos Generales'!AJ77</f>
        <v>0</v>
      </c>
      <c r="AK21" s="46">
        <f>Índice!$G$51*'Datos Generales'!AK77</f>
        <v>0</v>
      </c>
      <c r="AL21" s="46">
        <f>Índice!$G$51*'Datos Generales'!AL77</f>
        <v>0</v>
      </c>
      <c r="AM21" s="46">
        <f>Índice!$G$51*'Datos Generales'!AM77</f>
        <v>0</v>
      </c>
      <c r="AN21" s="46">
        <f>Índice!$G$51*'Datos Generales'!AN77</f>
        <v>0</v>
      </c>
      <c r="AO21" s="46">
        <f>Índice!$G$51*'Datos Generales'!AO77</f>
        <v>0</v>
      </c>
      <c r="AP21" s="46">
        <f>Índice!$G$51*'Datos Generales'!AP77</f>
        <v>0</v>
      </c>
      <c r="AQ21" s="46">
        <f>Índice!$G$51*'Datos Generales'!AQ77</f>
        <v>0</v>
      </c>
    </row>
    <row r="22" spans="2:43">
      <c r="B22" s="62" t="str">
        <f>'Datos Generales'!B78</f>
        <v>5.21.31.40  Reserva Valor Del Fondo</v>
      </c>
      <c r="C22" s="46">
        <f>Índice!$G$51*'Datos Generales'!C78</f>
        <v>0</v>
      </c>
      <c r="D22" s="46">
        <f>Índice!$G$51*'Datos Generales'!D78</f>
        <v>0</v>
      </c>
      <c r="E22" s="46">
        <f>Índice!$G$51*'Datos Generales'!E78</f>
        <v>0</v>
      </c>
      <c r="F22" s="46">
        <f>Índice!$G$51*'Datos Generales'!F78</f>
        <v>0</v>
      </c>
      <c r="G22" s="46">
        <f>Índice!$G$51*'Datos Generales'!G78</f>
        <v>0</v>
      </c>
      <c r="H22" s="46">
        <f>Índice!$G$51*'Datos Generales'!H78</f>
        <v>0</v>
      </c>
      <c r="I22" s="46">
        <f>Índice!$G$51*'Datos Generales'!I78</f>
        <v>0</v>
      </c>
      <c r="J22" s="46">
        <f>Índice!$G$51*'Datos Generales'!J78</f>
        <v>0</v>
      </c>
      <c r="K22" s="46">
        <f>Índice!$G$51*'Datos Generales'!K78</f>
        <v>0</v>
      </c>
      <c r="L22" s="46">
        <f>Índice!$G$51*'Datos Generales'!L78</f>
        <v>0</v>
      </c>
      <c r="M22" s="46">
        <f>Índice!$G$51*'Datos Generales'!M78</f>
        <v>0</v>
      </c>
      <c r="N22" s="46">
        <f>Índice!$G$51*'Datos Generales'!N78</f>
        <v>0</v>
      </c>
      <c r="O22" s="46">
        <f>Índice!$G$51*'Datos Generales'!O78</f>
        <v>0</v>
      </c>
      <c r="P22" s="46">
        <f>Índice!$G$51*'Datos Generales'!P78</f>
        <v>0</v>
      </c>
      <c r="Q22" s="46">
        <f>Índice!$G$51*'Datos Generales'!Q78</f>
        <v>0</v>
      </c>
      <c r="R22" s="46">
        <f>Índice!$G$51*'Datos Generales'!R78</f>
        <v>0</v>
      </c>
      <c r="S22" s="46">
        <f>Índice!$G$51*'Datos Generales'!S78</f>
        <v>0</v>
      </c>
      <c r="T22" s="46">
        <f>Índice!$G$51*'Datos Generales'!T78</f>
        <v>0</v>
      </c>
      <c r="U22" s="46">
        <f>Índice!$G$51*'Datos Generales'!U78</f>
        <v>0</v>
      </c>
      <c r="V22" s="46">
        <f>Índice!$G$51*'Datos Generales'!V78</f>
        <v>0</v>
      </c>
      <c r="W22" s="46">
        <f>Índice!$G$51*'Datos Generales'!W78</f>
        <v>0</v>
      </c>
      <c r="X22" s="46">
        <f>Índice!$G$51*'Datos Generales'!X78</f>
        <v>0</v>
      </c>
      <c r="Y22" s="46">
        <f>Índice!$G$51*'Datos Generales'!Y78</f>
        <v>0</v>
      </c>
      <c r="Z22" s="46">
        <f>Índice!$G$51*'Datos Generales'!Z78</f>
        <v>0</v>
      </c>
      <c r="AA22" s="46">
        <f>Índice!$G$51*'Datos Generales'!AA78</f>
        <v>0</v>
      </c>
      <c r="AB22" s="46">
        <f>Índice!$G$51*'Datos Generales'!AB78</f>
        <v>0</v>
      </c>
      <c r="AC22" s="46">
        <f>Índice!$G$51*'Datos Generales'!AC78</f>
        <v>0</v>
      </c>
      <c r="AD22" s="46">
        <f>Índice!$G$51*'Datos Generales'!AD78</f>
        <v>0</v>
      </c>
      <c r="AE22" s="46">
        <f>Índice!$G$51*'Datos Generales'!AE78</f>
        <v>0</v>
      </c>
      <c r="AF22" s="46">
        <f>Índice!$G$51*'Datos Generales'!AF78</f>
        <v>0</v>
      </c>
      <c r="AG22" s="46">
        <f>Índice!$G$51*'Datos Generales'!AG78</f>
        <v>0</v>
      </c>
      <c r="AH22" s="46">
        <f>Índice!$G$51*'Datos Generales'!AH78</f>
        <v>0</v>
      </c>
      <c r="AI22" s="46">
        <f>Índice!$G$51*'Datos Generales'!AI78</f>
        <v>0</v>
      </c>
      <c r="AJ22" s="46">
        <f>Índice!$G$51*'Datos Generales'!AJ78</f>
        <v>0</v>
      </c>
      <c r="AK22" s="46">
        <f>Índice!$G$51*'Datos Generales'!AK78</f>
        <v>0</v>
      </c>
      <c r="AL22" s="46">
        <f>Índice!$G$51*'Datos Generales'!AL78</f>
        <v>0</v>
      </c>
      <c r="AM22" s="46">
        <f>Índice!$G$51*'Datos Generales'!AM78</f>
        <v>0</v>
      </c>
      <c r="AN22" s="46">
        <f>Índice!$G$51*'Datos Generales'!AN78</f>
        <v>0</v>
      </c>
      <c r="AO22" s="46">
        <f>Índice!$G$51*'Datos Generales'!AO78</f>
        <v>0</v>
      </c>
      <c r="AP22" s="46">
        <f>Índice!$G$51*'Datos Generales'!AP78</f>
        <v>0</v>
      </c>
      <c r="AQ22" s="46">
        <f>Índice!$G$51*'Datos Generales'!AQ78</f>
        <v>0</v>
      </c>
    </row>
    <row r="23" spans="2:43">
      <c r="B23" s="62" t="str">
        <f>'Datos Generales'!B79</f>
        <v>5.21.31.50  Reserva Rentas Privadas</v>
      </c>
      <c r="C23" s="46">
        <f>Índice!$G$51*'Datos Generales'!C79</f>
        <v>0</v>
      </c>
      <c r="D23" s="46">
        <f>Índice!$G$51*'Datos Generales'!D79</f>
        <v>0</v>
      </c>
      <c r="E23" s="46">
        <f>Índice!$G$51*'Datos Generales'!E79</f>
        <v>0</v>
      </c>
      <c r="F23" s="46">
        <f>Índice!$G$51*'Datos Generales'!F79</f>
        <v>0</v>
      </c>
      <c r="G23" s="46">
        <f>Índice!$G$51*'Datos Generales'!G79</f>
        <v>0</v>
      </c>
      <c r="H23" s="46">
        <f>Índice!$G$51*'Datos Generales'!H79</f>
        <v>0</v>
      </c>
      <c r="I23" s="46">
        <f>Índice!$G$51*'Datos Generales'!I79</f>
        <v>0</v>
      </c>
      <c r="J23" s="46">
        <f>Índice!$G$51*'Datos Generales'!J79</f>
        <v>0</v>
      </c>
      <c r="K23" s="46">
        <f>Índice!$G$51*'Datos Generales'!K79</f>
        <v>0</v>
      </c>
      <c r="L23" s="46">
        <f>Índice!$G$51*'Datos Generales'!L79</f>
        <v>0</v>
      </c>
      <c r="M23" s="46">
        <f>Índice!$G$51*'Datos Generales'!M79</f>
        <v>0</v>
      </c>
      <c r="N23" s="46">
        <f>Índice!$G$51*'Datos Generales'!N79</f>
        <v>0</v>
      </c>
      <c r="O23" s="46">
        <f>Índice!$G$51*'Datos Generales'!O79</f>
        <v>0</v>
      </c>
      <c r="P23" s="46">
        <f>Índice!$G$51*'Datos Generales'!P79</f>
        <v>0</v>
      </c>
      <c r="Q23" s="46">
        <f>Índice!$G$51*'Datos Generales'!Q79</f>
        <v>0</v>
      </c>
      <c r="R23" s="46">
        <f>Índice!$G$51*'Datos Generales'!R79</f>
        <v>0</v>
      </c>
      <c r="S23" s="46">
        <f>Índice!$G$51*'Datos Generales'!S79</f>
        <v>0</v>
      </c>
      <c r="T23" s="46">
        <f>Índice!$G$51*'Datos Generales'!T79</f>
        <v>0</v>
      </c>
      <c r="U23" s="46">
        <f>Índice!$G$51*'Datos Generales'!U79</f>
        <v>0</v>
      </c>
      <c r="V23" s="46">
        <f>Índice!$G$51*'Datos Generales'!V79</f>
        <v>0</v>
      </c>
      <c r="W23" s="46">
        <f>Índice!$G$51*'Datos Generales'!W79</f>
        <v>0</v>
      </c>
      <c r="X23" s="46">
        <f>Índice!$G$51*'Datos Generales'!X79</f>
        <v>0</v>
      </c>
      <c r="Y23" s="46">
        <f>Índice!$G$51*'Datos Generales'!Y79</f>
        <v>0</v>
      </c>
      <c r="Z23" s="46">
        <f>Índice!$G$51*'Datos Generales'!Z79</f>
        <v>0</v>
      </c>
      <c r="AA23" s="46">
        <f>Índice!$G$51*'Datos Generales'!AA79</f>
        <v>0</v>
      </c>
      <c r="AB23" s="46">
        <f>Índice!$G$51*'Datos Generales'!AB79</f>
        <v>0</v>
      </c>
      <c r="AC23" s="46">
        <f>Índice!$G$51*'Datos Generales'!AC79</f>
        <v>0</v>
      </c>
      <c r="AD23" s="46">
        <f>Índice!$G$51*'Datos Generales'!AD79</f>
        <v>0</v>
      </c>
      <c r="AE23" s="46">
        <f>Índice!$G$51*'Datos Generales'!AE79</f>
        <v>0</v>
      </c>
      <c r="AF23" s="46">
        <f>Índice!$G$51*'Datos Generales'!AF79</f>
        <v>0</v>
      </c>
      <c r="AG23" s="46">
        <f>Índice!$G$51*'Datos Generales'!AG79</f>
        <v>0</v>
      </c>
      <c r="AH23" s="46">
        <f>Índice!$G$51*'Datos Generales'!AH79</f>
        <v>0</v>
      </c>
      <c r="AI23" s="46">
        <f>Índice!$G$51*'Datos Generales'!AI79</f>
        <v>0</v>
      </c>
      <c r="AJ23" s="46">
        <f>Índice!$G$51*'Datos Generales'!AJ79</f>
        <v>0</v>
      </c>
      <c r="AK23" s="46">
        <f>Índice!$G$51*'Datos Generales'!AK79</f>
        <v>0</v>
      </c>
      <c r="AL23" s="46">
        <f>Índice!$G$51*'Datos Generales'!AL79</f>
        <v>0</v>
      </c>
      <c r="AM23" s="46">
        <f>Índice!$G$51*'Datos Generales'!AM79</f>
        <v>0</v>
      </c>
      <c r="AN23" s="46">
        <f>Índice!$G$51*'Datos Generales'!AN79</f>
        <v>0</v>
      </c>
      <c r="AO23" s="46">
        <f>Índice!$G$51*'Datos Generales'!AO79</f>
        <v>0</v>
      </c>
      <c r="AP23" s="46">
        <f>Índice!$G$51*'Datos Generales'!AP79</f>
        <v>0</v>
      </c>
      <c r="AQ23" s="46">
        <f>Índice!$G$51*'Datos Generales'!AQ79</f>
        <v>0</v>
      </c>
    </row>
    <row r="24" spans="2:43">
      <c r="B24" s="62" t="str">
        <f>'Datos Generales'!B80</f>
        <v>5.21.31.60  Reserva De Siniestros</v>
      </c>
      <c r="C24" s="46">
        <f>Índice!$G$51*'Datos Generales'!C80</f>
        <v>1406333.1717649247</v>
      </c>
      <c r="D24" s="46">
        <f>Índice!$G$51*'Datos Generales'!D80</f>
        <v>1037.0478574479716</v>
      </c>
      <c r="E24" s="46">
        <f>Índice!$G$51*'Datos Generales'!E80</f>
        <v>1697416.2776851896</v>
      </c>
      <c r="F24" s="46">
        <f>Índice!$G$51*'Datos Generales'!F80</f>
        <v>405862.94129754929</v>
      </c>
      <c r="G24" s="46">
        <f>Índice!$G$51*'Datos Generales'!G80</f>
        <v>47899.190166017077</v>
      </c>
      <c r="H24" s="46">
        <f>Índice!$G$51*'Datos Generales'!H80</f>
        <v>3594285.4360465761</v>
      </c>
      <c r="I24" s="46">
        <f>Índice!$G$51*'Datos Generales'!I80</f>
        <v>5465430.5576766022</v>
      </c>
      <c r="J24" s="46">
        <f>Índice!$G$51*'Datos Generales'!J80</f>
        <v>393995.27689062705</v>
      </c>
      <c r="K24" s="46">
        <f>Índice!$G$51*'Datos Generales'!K80</f>
        <v>292710.87443921377</v>
      </c>
      <c r="L24" s="46">
        <f>Índice!$G$51*'Datos Generales'!L80</f>
        <v>815093.89780466165</v>
      </c>
      <c r="M24" s="46">
        <f>Índice!$G$51*'Datos Generales'!M80</f>
        <v>401011.28544268641</v>
      </c>
      <c r="N24" s="46">
        <f>Índice!$G$51*'Datos Generales'!N80</f>
        <v>2403.3854114793248</v>
      </c>
      <c r="O24" s="46">
        <f>Índice!$G$51*'Datos Generales'!O80</f>
        <v>2079.9830021180956</v>
      </c>
      <c r="P24" s="46">
        <f>Índice!$G$51*'Datos Generales'!P80</f>
        <v>263244.86909638997</v>
      </c>
      <c r="Q24" s="46">
        <f>Índice!$G$51*'Datos Generales'!Q80</f>
        <v>502.98680229559943</v>
      </c>
      <c r="R24" s="46">
        <f>Índice!$G$51*'Datos Generales'!R80</f>
        <v>2668200.2385900612</v>
      </c>
      <c r="S24" s="46">
        <f>Índice!$G$51*'Datos Generales'!S80</f>
        <v>2696.1119558409196</v>
      </c>
      <c r="T24" s="46">
        <f>Índice!$G$51*'Datos Generales'!T80</f>
        <v>2170179.8278521807</v>
      </c>
      <c r="U24" s="46">
        <f>Índice!$G$51*'Datos Generales'!U80</f>
        <v>28680.384488547457</v>
      </c>
      <c r="V24" s="46">
        <f>Índice!$G$51*'Datos Generales'!V80</f>
        <v>8960782.8321392778</v>
      </c>
      <c r="W24" s="46">
        <f>Índice!$G$51*'Datos Generales'!W80</f>
        <v>210921.13912367952</v>
      </c>
      <c r="X24" s="46">
        <f>Índice!$G$51*'Datos Generales'!X80</f>
        <v>70328.736380115137</v>
      </c>
      <c r="Y24" s="46">
        <f>Índice!$G$51*'Datos Generales'!Y80</f>
        <v>5698489.4903070023</v>
      </c>
      <c r="Z24" s="46">
        <f>Índice!$G$51*'Datos Generales'!Z80</f>
        <v>40480.942674200625</v>
      </c>
      <c r="AA24" s="46">
        <f>Índice!$G$51*'Datos Generales'!AA80</f>
        <v>190695.96145376159</v>
      </c>
      <c r="AB24" s="46">
        <f>Índice!$G$51*'Datos Generales'!AB80</f>
        <v>5992524.3846567562</v>
      </c>
      <c r="AC24" s="46">
        <f>Índice!$G$51*'Datos Generales'!AC80</f>
        <v>87162.70381412108</v>
      </c>
      <c r="AD24" s="46">
        <f>Índice!$G$51*'Datos Generales'!AD80</f>
        <v>207094.93361309016</v>
      </c>
      <c r="AE24" s="46">
        <f>Índice!$G$51*'Datos Generales'!AE80</f>
        <v>0</v>
      </c>
      <c r="AF24" s="46">
        <f>Índice!$G$51*'Datos Generales'!AF80</f>
        <v>0</v>
      </c>
      <c r="AG24" s="46">
        <f>Índice!$G$51*'Datos Generales'!AG80</f>
        <v>0</v>
      </c>
      <c r="AH24" s="46">
        <f>Índice!$G$51*'Datos Generales'!AH80</f>
        <v>0</v>
      </c>
      <c r="AI24" s="46">
        <f>Índice!$G$51*'Datos Generales'!AI80</f>
        <v>0</v>
      </c>
      <c r="AJ24" s="46">
        <f>Índice!$G$51*'Datos Generales'!AJ80</f>
        <v>0</v>
      </c>
      <c r="AK24" s="46">
        <f>Índice!$G$51*'Datos Generales'!AK80</f>
        <v>0</v>
      </c>
      <c r="AL24" s="46">
        <f>Índice!$G$51*'Datos Generales'!AL80</f>
        <v>0</v>
      </c>
      <c r="AM24" s="46">
        <f>Índice!$G$51*'Datos Generales'!AM80</f>
        <v>0</v>
      </c>
      <c r="AN24" s="46">
        <f>Índice!$G$51*'Datos Generales'!AN80</f>
        <v>0</v>
      </c>
      <c r="AO24" s="46">
        <f>Índice!$G$51*'Datos Generales'!AO80</f>
        <v>0</v>
      </c>
      <c r="AP24" s="46">
        <f>Índice!$G$51*'Datos Generales'!AP80</f>
        <v>0</v>
      </c>
      <c r="AQ24" s="46">
        <f>Índice!$G$51*'Datos Generales'!AQ80</f>
        <v>41117544.86843241</v>
      </c>
    </row>
    <row r="25" spans="2:43">
      <c r="B25" s="62" t="str">
        <f>'Datos Generales'!B81</f>
        <v>5.21.31.70  Reserva Catastrófica De Terremoto</v>
      </c>
      <c r="C25" s="46">
        <f>Índice!$G$51*'Datos Generales'!C81</f>
        <v>46137.474796434872</v>
      </c>
      <c r="D25" s="46">
        <f>Índice!$G$51*'Datos Generales'!D81</f>
        <v>0</v>
      </c>
      <c r="E25" s="46">
        <f>Índice!$G$51*'Datos Generales'!E81</f>
        <v>186501.99968571626</v>
      </c>
      <c r="F25" s="46">
        <f>Índice!$G$51*'Datos Generales'!F81</f>
        <v>2841.2579317915724</v>
      </c>
      <c r="G25" s="46">
        <f>Índice!$G$51*'Datos Generales'!G81</f>
        <v>0</v>
      </c>
      <c r="H25" s="46">
        <f>Índice!$G$51*'Datos Generales'!H81</f>
        <v>11534.390831767449</v>
      </c>
      <c r="I25" s="46">
        <f>Índice!$G$51*'Datos Generales'!I81</f>
        <v>0</v>
      </c>
      <c r="J25" s="46">
        <f>Índice!$G$51*'Datos Generales'!J81</f>
        <v>3460.3083964667426</v>
      </c>
      <c r="K25" s="46">
        <f>Índice!$G$51*'Datos Generales'!K81</f>
        <v>0</v>
      </c>
      <c r="L25" s="46">
        <f>Índice!$G$51*'Datos Generales'!L81</f>
        <v>5500.0099596964292</v>
      </c>
      <c r="M25" s="46">
        <f>Índice!$G$51*'Datos Generales'!M81</f>
        <v>0</v>
      </c>
      <c r="N25" s="46">
        <f>Índice!$G$51*'Datos Generales'!N81</f>
        <v>0</v>
      </c>
      <c r="O25" s="46">
        <f>Índice!$G$51*'Datos Generales'!O81</f>
        <v>0</v>
      </c>
      <c r="P25" s="46">
        <f>Índice!$G$51*'Datos Generales'!P81</f>
        <v>27500.005533164684</v>
      </c>
      <c r="Q25" s="46">
        <f>Índice!$G$51*'Datos Generales'!Q81</f>
        <v>0</v>
      </c>
      <c r="R25" s="46">
        <f>Índice!$G$51*'Datos Generales'!R81</f>
        <v>43517.986105116855</v>
      </c>
      <c r="S25" s="46">
        <f>Índice!$G$51*'Datos Generales'!S81</f>
        <v>14905.991532044771</v>
      </c>
      <c r="T25" s="46">
        <f>Índice!$G$51*'Datos Generales'!T81</f>
        <v>12599.989818976985</v>
      </c>
      <c r="U25" s="46">
        <f>Índice!$G$51*'Datos Generales'!U81</f>
        <v>0</v>
      </c>
      <c r="V25" s="46">
        <f>Índice!$G$51*'Datos Generales'!V81</f>
        <v>68620.050860849762</v>
      </c>
      <c r="W25" s="46">
        <f>Índice!$G$51*'Datos Generales'!W81</f>
        <v>0</v>
      </c>
      <c r="X25" s="46">
        <f>Índice!$G$51*'Datos Generales'!X81</f>
        <v>8249.2402964890971</v>
      </c>
      <c r="Y25" s="46">
        <f>Índice!$G$51*'Datos Generales'!Y81</f>
        <v>13694.980976979823</v>
      </c>
      <c r="Z25" s="46">
        <f>Índice!$G$51*'Datos Generales'!Z81</f>
        <v>25581.590939774826</v>
      </c>
      <c r="AA25" s="46">
        <f>Índice!$G$51*'Datos Generales'!AA81</f>
        <v>7699.9962374480165</v>
      </c>
      <c r="AB25" s="46">
        <f>Índice!$G$51*'Datos Generales'!AB81</f>
        <v>27500.005533164684</v>
      </c>
      <c r="AC25" s="46">
        <f>Índice!$G$51*'Datos Generales'!AC81</f>
        <v>2199.9862777515877</v>
      </c>
      <c r="AD25" s="46">
        <f>Índice!$G$51*'Datos Generales'!AD81</f>
        <v>21999.995573468255</v>
      </c>
      <c r="AE25" s="46">
        <f>Índice!$G$51*'Datos Generales'!AE81</f>
        <v>0</v>
      </c>
      <c r="AF25" s="46">
        <f>Índice!$G$51*'Datos Generales'!AF81</f>
        <v>0</v>
      </c>
      <c r="AG25" s="46">
        <f>Índice!$G$51*'Datos Generales'!AG81</f>
        <v>0</v>
      </c>
      <c r="AH25" s="46">
        <f>Índice!$G$51*'Datos Generales'!AH81</f>
        <v>0</v>
      </c>
      <c r="AI25" s="46">
        <f>Índice!$G$51*'Datos Generales'!AI81</f>
        <v>0</v>
      </c>
      <c r="AJ25" s="46">
        <f>Índice!$G$51*'Datos Generales'!AJ81</f>
        <v>0</v>
      </c>
      <c r="AK25" s="46">
        <f>Índice!$G$51*'Datos Generales'!AK81</f>
        <v>0</v>
      </c>
      <c r="AL25" s="46">
        <f>Índice!$G$51*'Datos Generales'!AL81</f>
        <v>0</v>
      </c>
      <c r="AM25" s="46">
        <f>Índice!$G$51*'Datos Generales'!AM81</f>
        <v>0</v>
      </c>
      <c r="AN25" s="46">
        <f>Índice!$G$51*'Datos Generales'!AN81</f>
        <v>0</v>
      </c>
      <c r="AO25" s="46">
        <f>Índice!$G$51*'Datos Generales'!AO81</f>
        <v>0</v>
      </c>
      <c r="AP25" s="46">
        <f>Índice!$G$51*'Datos Generales'!AP81</f>
        <v>0</v>
      </c>
      <c r="AQ25" s="46">
        <f>Índice!$G$51*'Datos Generales'!AQ81</f>
        <v>530045.26128710271</v>
      </c>
    </row>
    <row r="26" spans="2:43">
      <c r="B26" s="62" t="str">
        <f>'Datos Generales'!B82</f>
        <v>5.21.31.80  Reserva De Insuficiencia De Prima</v>
      </c>
      <c r="C26" s="46">
        <f>Índice!$G$51*'Datos Generales'!C82</f>
        <v>215770.22759012974</v>
      </c>
      <c r="D26" s="46">
        <f>Índice!$G$51*'Datos Generales'!D82</f>
        <v>0</v>
      </c>
      <c r="E26" s="46">
        <f>Índice!$G$51*'Datos Generales'!E82</f>
        <v>27915.169945620059</v>
      </c>
      <c r="F26" s="46">
        <f>Índice!$G$51*'Datos Generales'!F82</f>
        <v>0</v>
      </c>
      <c r="G26" s="46">
        <f>Índice!$G$51*'Datos Generales'!G82</f>
        <v>0</v>
      </c>
      <c r="H26" s="46">
        <f>Índice!$G$51*'Datos Generales'!H82</f>
        <v>8375.1308593447411</v>
      </c>
      <c r="I26" s="46">
        <f>Índice!$G$51*'Datos Generales'!I82</f>
        <v>52837.163389926543</v>
      </c>
      <c r="J26" s="46">
        <f>Índice!$G$51*'Datos Generales'!J82</f>
        <v>78999.825151996047</v>
      </c>
      <c r="K26" s="46">
        <f>Índice!$G$51*'Datos Generales'!K82</f>
        <v>4605.3193631991435</v>
      </c>
      <c r="L26" s="46">
        <f>Índice!$G$51*'Datos Generales'!L82</f>
        <v>7516.3394353073454</v>
      </c>
      <c r="M26" s="46">
        <f>Índice!$G$51*'Datos Generales'!M82</f>
        <v>0</v>
      </c>
      <c r="N26" s="46">
        <f>Índice!$G$51*'Datos Generales'!N82</f>
        <v>0</v>
      </c>
      <c r="O26" s="46">
        <f>Índice!$G$51*'Datos Generales'!O82</f>
        <v>0</v>
      </c>
      <c r="P26" s="46">
        <f>Índice!$G$51*'Datos Generales'!P82</f>
        <v>35273.349401643572</v>
      </c>
      <c r="Q26" s="46">
        <f>Índice!$G$51*'Datos Generales'!Q82</f>
        <v>0</v>
      </c>
      <c r="R26" s="46">
        <f>Índice!$G$51*'Datos Generales'!R82</f>
        <v>3817.0868551926542</v>
      </c>
      <c r="S26" s="46">
        <f>Índice!$G$51*'Datos Generales'!S82</f>
        <v>0</v>
      </c>
      <c r="T26" s="46">
        <f>Índice!$G$51*'Datos Generales'!T82</f>
        <v>96282.067455917291</v>
      </c>
      <c r="U26" s="46">
        <f>Índice!$G$51*'Datos Generales'!U82</f>
        <v>0</v>
      </c>
      <c r="V26" s="46">
        <f>Índice!$G$51*'Datos Generales'!V82</f>
        <v>0</v>
      </c>
      <c r="W26" s="46">
        <f>Índice!$G$51*'Datos Generales'!W82</f>
        <v>0</v>
      </c>
      <c r="X26" s="46">
        <f>Índice!$G$51*'Datos Generales'!X82</f>
        <v>0</v>
      </c>
      <c r="Y26" s="46">
        <f>Índice!$G$51*'Datos Generales'!Y82</f>
        <v>41477.97468466495</v>
      </c>
      <c r="Z26" s="46">
        <f>Índice!$G$51*'Datos Generales'!Z82</f>
        <v>0</v>
      </c>
      <c r="AA26" s="46">
        <f>Índice!$G$51*'Datos Generales'!AA82</f>
        <v>32912.989878735163</v>
      </c>
      <c r="AB26" s="46">
        <f>Índice!$G$51*'Datos Generales'!AB82</f>
        <v>24210.207139553055</v>
      </c>
      <c r="AC26" s="46">
        <f>Índice!$G$51*'Datos Generales'!AC82</f>
        <v>0</v>
      </c>
      <c r="AD26" s="46">
        <f>Índice!$G$51*'Datos Generales'!AD82</f>
        <v>0</v>
      </c>
      <c r="AE26" s="46">
        <f>Índice!$G$51*'Datos Generales'!AE82</f>
        <v>0</v>
      </c>
      <c r="AF26" s="46">
        <f>Índice!$G$51*'Datos Generales'!AF82</f>
        <v>0</v>
      </c>
      <c r="AG26" s="46">
        <f>Índice!$G$51*'Datos Generales'!AG82</f>
        <v>0</v>
      </c>
      <c r="AH26" s="46">
        <f>Índice!$G$51*'Datos Generales'!AH82</f>
        <v>0</v>
      </c>
      <c r="AI26" s="46">
        <f>Índice!$G$51*'Datos Generales'!AI82</f>
        <v>0</v>
      </c>
      <c r="AJ26" s="46">
        <f>Índice!$G$51*'Datos Generales'!AJ82</f>
        <v>0</v>
      </c>
      <c r="AK26" s="46">
        <f>Índice!$G$51*'Datos Generales'!AK82</f>
        <v>0</v>
      </c>
      <c r="AL26" s="46">
        <f>Índice!$G$51*'Datos Generales'!AL82</f>
        <v>0</v>
      </c>
      <c r="AM26" s="46">
        <f>Índice!$G$51*'Datos Generales'!AM82</f>
        <v>0</v>
      </c>
      <c r="AN26" s="46">
        <f>Índice!$G$51*'Datos Generales'!AN82</f>
        <v>0</v>
      </c>
      <c r="AO26" s="46">
        <f>Índice!$G$51*'Datos Generales'!AO82</f>
        <v>0</v>
      </c>
      <c r="AP26" s="46">
        <f>Índice!$G$51*'Datos Generales'!AP82</f>
        <v>0</v>
      </c>
      <c r="AQ26" s="46">
        <f>Índice!$G$51*'Datos Generales'!AQ82</f>
        <v>629992.85115123028</v>
      </c>
    </row>
    <row r="27" spans="2:43">
      <c r="B27" s="62" t="str">
        <f>'Datos Generales'!B83</f>
        <v>5.21.31.90  Otras Reservas Técnicas</v>
      </c>
      <c r="C27" s="46">
        <f>Índice!$G$51*'Datos Generales'!C83</f>
        <v>0</v>
      </c>
      <c r="D27" s="46">
        <f>Índice!$G$51*'Datos Generales'!D83</f>
        <v>0</v>
      </c>
      <c r="E27" s="46">
        <f>Índice!$G$51*'Datos Generales'!E83</f>
        <v>0</v>
      </c>
      <c r="F27" s="46">
        <f>Índice!$G$51*'Datos Generales'!F83</f>
        <v>0</v>
      </c>
      <c r="G27" s="46">
        <f>Índice!$G$51*'Datos Generales'!G83</f>
        <v>0</v>
      </c>
      <c r="H27" s="46">
        <f>Índice!$G$51*'Datos Generales'!H83</f>
        <v>0</v>
      </c>
      <c r="I27" s="46">
        <f>Índice!$G$51*'Datos Generales'!I83</f>
        <v>0</v>
      </c>
      <c r="J27" s="46">
        <f>Índice!$G$51*'Datos Generales'!J83</f>
        <v>0</v>
      </c>
      <c r="K27" s="46">
        <f>Índice!$G$51*'Datos Generales'!K83</f>
        <v>33392.516062777075</v>
      </c>
      <c r="L27" s="46">
        <f>Índice!$G$51*'Datos Generales'!L83</f>
        <v>0</v>
      </c>
      <c r="M27" s="46">
        <f>Índice!$G$51*'Datos Generales'!M83</f>
        <v>0</v>
      </c>
      <c r="N27" s="46">
        <f>Índice!$G$51*'Datos Generales'!N83</f>
        <v>0</v>
      </c>
      <c r="O27" s="46">
        <f>Índice!$G$51*'Datos Generales'!O83</f>
        <v>3513.6923693232497</v>
      </c>
      <c r="P27" s="46">
        <f>Índice!$G$51*'Datos Generales'!P83</f>
        <v>0</v>
      </c>
      <c r="Q27" s="46">
        <f>Índice!$G$51*'Datos Generales'!Q83</f>
        <v>0</v>
      </c>
      <c r="R27" s="46">
        <f>Índice!$G$51*'Datos Generales'!R83</f>
        <v>0</v>
      </c>
      <c r="S27" s="46">
        <f>Índice!$G$51*'Datos Generales'!S83</f>
        <v>0</v>
      </c>
      <c r="T27" s="46">
        <f>Índice!$G$51*'Datos Generales'!T83</f>
        <v>0</v>
      </c>
      <c r="U27" s="46">
        <f>Índice!$G$51*'Datos Generales'!U83</f>
        <v>0</v>
      </c>
      <c r="V27" s="46">
        <f>Índice!$G$51*'Datos Generales'!V83</f>
        <v>0</v>
      </c>
      <c r="W27" s="46">
        <f>Índice!$G$51*'Datos Generales'!W83</f>
        <v>0</v>
      </c>
      <c r="X27" s="46">
        <f>Índice!$G$51*'Datos Generales'!X83</f>
        <v>0</v>
      </c>
      <c r="Y27" s="46">
        <f>Índice!$G$51*'Datos Generales'!Y83</f>
        <v>0</v>
      </c>
      <c r="Z27" s="46">
        <f>Índice!$G$51*'Datos Generales'!Z83</f>
        <v>0</v>
      </c>
      <c r="AA27" s="46">
        <f>Índice!$G$51*'Datos Generales'!AA83</f>
        <v>0</v>
      </c>
      <c r="AB27" s="46">
        <f>Índice!$G$51*'Datos Generales'!AB83</f>
        <v>0</v>
      </c>
      <c r="AC27" s="46">
        <f>Índice!$G$51*'Datos Generales'!AC83</f>
        <v>0</v>
      </c>
      <c r="AD27" s="46">
        <f>Índice!$G$51*'Datos Generales'!AD83</f>
        <v>1362.0438182377536</v>
      </c>
      <c r="AE27" s="46">
        <f>Índice!$G$51*'Datos Generales'!AE83</f>
        <v>0</v>
      </c>
      <c r="AF27" s="46">
        <f>Índice!$G$51*'Datos Generales'!AF83</f>
        <v>0</v>
      </c>
      <c r="AG27" s="46">
        <f>Índice!$G$51*'Datos Generales'!AG83</f>
        <v>0</v>
      </c>
      <c r="AH27" s="46">
        <f>Índice!$G$51*'Datos Generales'!AH83</f>
        <v>0</v>
      </c>
      <c r="AI27" s="46">
        <f>Índice!$G$51*'Datos Generales'!AI83</f>
        <v>0</v>
      </c>
      <c r="AJ27" s="46">
        <f>Índice!$G$51*'Datos Generales'!AJ83</f>
        <v>0</v>
      </c>
      <c r="AK27" s="46">
        <f>Índice!$G$51*'Datos Generales'!AK83</f>
        <v>0</v>
      </c>
      <c r="AL27" s="46">
        <f>Índice!$G$51*'Datos Generales'!AL83</f>
        <v>0</v>
      </c>
      <c r="AM27" s="46">
        <f>Índice!$G$51*'Datos Generales'!AM83</f>
        <v>0</v>
      </c>
      <c r="AN27" s="46">
        <f>Índice!$G$51*'Datos Generales'!AN83</f>
        <v>0</v>
      </c>
      <c r="AO27" s="46">
        <f>Índice!$G$51*'Datos Generales'!AO83</f>
        <v>0</v>
      </c>
      <c r="AP27" s="46">
        <f>Índice!$G$51*'Datos Generales'!AP83</f>
        <v>0</v>
      </c>
      <c r="AQ27" s="46">
        <f>Índice!$G$51*'Datos Generales'!AQ83</f>
        <v>38268.252250338082</v>
      </c>
    </row>
    <row r="28" spans="2:43">
      <c r="B28" s="61" t="str">
        <f>'Datos Generales'!B84</f>
        <v>5.21.32.00  Deudas Por Operaciones De Seguro</v>
      </c>
      <c r="C28" s="46">
        <f>Índice!$G$51*'Datos Generales'!C84</f>
        <v>484589.51664486603</v>
      </c>
      <c r="D28" s="46">
        <f>Índice!$G$51*'Datos Generales'!D84</f>
        <v>0</v>
      </c>
      <c r="E28" s="46">
        <f>Índice!$G$51*'Datos Generales'!E84</f>
        <v>1027699.9519721307</v>
      </c>
      <c r="F28" s="46">
        <f>Índice!$G$51*'Datos Generales'!F84</f>
        <v>213094.16782309811</v>
      </c>
      <c r="G28" s="46">
        <f>Índice!$G$51*'Datos Generales'!G84</f>
        <v>30884.531706140267</v>
      </c>
      <c r="H28" s="46">
        <f>Índice!$G$51*'Datos Generales'!H84</f>
        <v>899912.00054888998</v>
      </c>
      <c r="I28" s="46">
        <f>Índice!$G$51*'Datos Generales'!I84</f>
        <v>1149268.7148229056</v>
      </c>
      <c r="J28" s="46">
        <f>Índice!$G$51*'Datos Generales'!J84</f>
        <v>330876.74101026735</v>
      </c>
      <c r="K28" s="46">
        <f>Índice!$G$51*'Datos Generales'!K84</f>
        <v>91829.286376684584</v>
      </c>
      <c r="L28" s="46">
        <f>Índice!$G$51*'Datos Generales'!L84</f>
        <v>103001.8525035357</v>
      </c>
      <c r="M28" s="46">
        <f>Índice!$G$51*'Datos Generales'!M84</f>
        <v>254413.45134466971</v>
      </c>
      <c r="N28" s="46">
        <f>Índice!$G$51*'Datos Generales'!N84</f>
        <v>60541.8517510253</v>
      </c>
      <c r="O28" s="46">
        <f>Índice!$G$51*'Datos Generales'!O84</f>
        <v>8.3218796824406134</v>
      </c>
      <c r="P28" s="46">
        <f>Índice!$G$51*'Datos Generales'!P84</f>
        <v>279552.61043643393</v>
      </c>
      <c r="Q28" s="46">
        <f>Índice!$G$51*'Datos Generales'!Q84</f>
        <v>119.6934184112735</v>
      </c>
      <c r="R28" s="46">
        <f>Índice!$G$51*'Datos Generales'!R84</f>
        <v>1564905.2168889893</v>
      </c>
      <c r="S28" s="46">
        <f>Índice!$G$51*'Datos Generales'!S84</f>
        <v>27751.034148479157</v>
      </c>
      <c r="T28" s="46">
        <f>Índice!$G$51*'Datos Generales'!T84</f>
        <v>792425.05328437593</v>
      </c>
      <c r="U28" s="46">
        <f>Índice!$G$51*'Datos Generales'!U84</f>
        <v>88255.791563473147</v>
      </c>
      <c r="V28" s="46">
        <f>Índice!$G$51*'Datos Generales'!V84</f>
        <v>1950477.4235814628</v>
      </c>
      <c r="W28" s="46">
        <f>Índice!$G$51*'Datos Generales'!W84</f>
        <v>57444.209100506618</v>
      </c>
      <c r="X28" s="46">
        <f>Índice!$G$51*'Datos Generales'!X84</f>
        <v>173319.07990111128</v>
      </c>
      <c r="Y28" s="46">
        <f>Índice!$G$51*'Datos Generales'!Y84</f>
        <v>1860425.8766192808</v>
      </c>
      <c r="Z28" s="46">
        <f>Índice!$G$51*'Datos Generales'!Z84</f>
        <v>47247.648958326419</v>
      </c>
      <c r="AA28" s="46">
        <f>Índice!$G$51*'Datos Generales'!AA84</f>
        <v>72009.18062684116</v>
      </c>
      <c r="AB28" s="46">
        <f>Índice!$G$51*'Datos Generales'!AB84</f>
        <v>1745179.3077347004</v>
      </c>
      <c r="AC28" s="46">
        <f>Índice!$G$51*'Datos Generales'!AC84</f>
        <v>26245.128048497085</v>
      </c>
      <c r="AD28" s="46">
        <f>Índice!$G$51*'Datos Generales'!AD84</f>
        <v>954612.77806919115</v>
      </c>
      <c r="AE28" s="46">
        <f>Índice!$G$51*'Datos Generales'!AE84</f>
        <v>0</v>
      </c>
      <c r="AF28" s="46">
        <f>Índice!$G$51*'Datos Generales'!AF84</f>
        <v>0</v>
      </c>
      <c r="AG28" s="46">
        <f>Índice!$G$51*'Datos Generales'!AG84</f>
        <v>0</v>
      </c>
      <c r="AH28" s="46">
        <f>Índice!$G$51*'Datos Generales'!AH84</f>
        <v>0</v>
      </c>
      <c r="AI28" s="46">
        <f>Índice!$G$51*'Datos Generales'!AI84</f>
        <v>0</v>
      </c>
      <c r="AJ28" s="46">
        <f>Índice!$G$51*'Datos Generales'!AJ84</f>
        <v>0</v>
      </c>
      <c r="AK28" s="46">
        <f>Índice!$G$51*'Datos Generales'!AK84</f>
        <v>0</v>
      </c>
      <c r="AL28" s="46">
        <f>Índice!$G$51*'Datos Generales'!AL84</f>
        <v>0</v>
      </c>
      <c r="AM28" s="46">
        <f>Índice!$G$51*'Datos Generales'!AM84</f>
        <v>0</v>
      </c>
      <c r="AN28" s="46">
        <f>Índice!$G$51*'Datos Generales'!AN84</f>
        <v>0</v>
      </c>
      <c r="AO28" s="46">
        <f>Índice!$G$51*'Datos Generales'!AO84</f>
        <v>0</v>
      </c>
      <c r="AP28" s="46">
        <f>Índice!$G$51*'Datos Generales'!AP84</f>
        <v>0</v>
      </c>
      <c r="AQ28" s="46">
        <f>Índice!$G$51*'Datos Generales'!AQ84</f>
        <v>14286090.420763977</v>
      </c>
    </row>
    <row r="29" spans="2:43">
      <c r="B29" s="62" t="str">
        <f>'Datos Generales'!B85</f>
        <v>5.21.32.10  Deudas Con Asegurados</v>
      </c>
      <c r="C29" s="46">
        <f>Índice!$G$51*'Datos Generales'!C85</f>
        <v>0</v>
      </c>
      <c r="D29" s="46">
        <f>Índice!$G$51*'Datos Generales'!D85</f>
        <v>0</v>
      </c>
      <c r="E29" s="46">
        <f>Índice!$G$51*'Datos Generales'!E85</f>
        <v>52189.473264854889</v>
      </c>
      <c r="F29" s="46">
        <f>Índice!$G$51*'Datos Generales'!F85</f>
        <v>212392.60680667788</v>
      </c>
      <c r="G29" s="46">
        <f>Índice!$G$51*'Datos Generales'!G85</f>
        <v>0</v>
      </c>
      <c r="H29" s="46">
        <f>Índice!$G$51*'Datos Generales'!H85</f>
        <v>0</v>
      </c>
      <c r="I29" s="46">
        <f>Índice!$G$51*'Datos Generales'!I85</f>
        <v>0</v>
      </c>
      <c r="J29" s="46">
        <f>Índice!$G$51*'Datos Generales'!J85</f>
        <v>0</v>
      </c>
      <c r="K29" s="46">
        <f>Índice!$G$51*'Datos Generales'!K85</f>
        <v>112.74376357008639</v>
      </c>
      <c r="L29" s="46">
        <f>Índice!$G$51*'Datos Generales'!L85</f>
        <v>16700.153379324998</v>
      </c>
      <c r="M29" s="46">
        <f>Índice!$G$51*'Datos Generales'!M85</f>
        <v>0</v>
      </c>
      <c r="N29" s="46">
        <f>Índice!$G$51*'Datos Generales'!N85</f>
        <v>0</v>
      </c>
      <c r="O29" s="46">
        <f>Índice!$G$51*'Datos Generales'!O85</f>
        <v>0</v>
      </c>
      <c r="P29" s="46">
        <f>Índice!$G$51*'Datos Generales'!P85</f>
        <v>6669.7209735713932</v>
      </c>
      <c r="Q29" s="46">
        <f>Índice!$G$51*'Datos Generales'!Q85</f>
        <v>119.6934184112735</v>
      </c>
      <c r="R29" s="46">
        <f>Índice!$G$51*'Datos Generales'!R85</f>
        <v>81316.052153397031</v>
      </c>
      <c r="S29" s="46">
        <f>Índice!$G$51*'Datos Generales'!S85</f>
        <v>0</v>
      </c>
      <c r="T29" s="46">
        <f>Índice!$G$51*'Datos Generales'!T85</f>
        <v>44520.50701494619</v>
      </c>
      <c r="U29" s="46">
        <f>Índice!$G$51*'Datos Generales'!U85</f>
        <v>419.76800547119325</v>
      </c>
      <c r="V29" s="46">
        <f>Índice!$G$51*'Datos Generales'!V85</f>
        <v>58617.549870413284</v>
      </c>
      <c r="W29" s="46">
        <f>Índice!$G$51*'Datos Generales'!W85</f>
        <v>0</v>
      </c>
      <c r="X29" s="46">
        <f>Índice!$G$51*'Datos Generales'!X85</f>
        <v>640.6519395955479</v>
      </c>
      <c r="Y29" s="46">
        <f>Índice!$G$51*'Datos Generales'!Y85</f>
        <v>184733.06906938812</v>
      </c>
      <c r="Z29" s="46">
        <f>Índice!$G$51*'Datos Generales'!Z85</f>
        <v>0</v>
      </c>
      <c r="AA29" s="46">
        <f>Índice!$G$51*'Datos Generales'!AA85</f>
        <v>0</v>
      </c>
      <c r="AB29" s="46">
        <f>Índice!$G$51*'Datos Generales'!AB85</f>
        <v>0</v>
      </c>
      <c r="AC29" s="46">
        <f>Índice!$G$51*'Datos Generales'!AC85</f>
        <v>904.65029292573831</v>
      </c>
      <c r="AD29" s="46">
        <f>Índice!$G$51*'Datos Generales'!AD85</f>
        <v>37600.819793679359</v>
      </c>
      <c r="AE29" s="46">
        <f>Índice!$G$51*'Datos Generales'!AE85</f>
        <v>0</v>
      </c>
      <c r="AF29" s="46">
        <f>Índice!$G$51*'Datos Generales'!AF85</f>
        <v>0</v>
      </c>
      <c r="AG29" s="46">
        <f>Índice!$G$51*'Datos Generales'!AG85</f>
        <v>0</v>
      </c>
      <c r="AH29" s="46">
        <f>Índice!$G$51*'Datos Generales'!AH85</f>
        <v>0</v>
      </c>
      <c r="AI29" s="46">
        <f>Índice!$G$51*'Datos Generales'!AI85</f>
        <v>0</v>
      </c>
      <c r="AJ29" s="46">
        <f>Índice!$G$51*'Datos Generales'!AJ85</f>
        <v>0</v>
      </c>
      <c r="AK29" s="46">
        <f>Índice!$G$51*'Datos Generales'!AK85</f>
        <v>0</v>
      </c>
      <c r="AL29" s="46">
        <f>Índice!$G$51*'Datos Generales'!AL85</f>
        <v>0</v>
      </c>
      <c r="AM29" s="46">
        <f>Índice!$G$51*'Datos Generales'!AM85</f>
        <v>0</v>
      </c>
      <c r="AN29" s="46">
        <f>Índice!$G$51*'Datos Generales'!AN85</f>
        <v>0</v>
      </c>
      <c r="AO29" s="46">
        <f>Índice!$G$51*'Datos Generales'!AO85</f>
        <v>0</v>
      </c>
      <c r="AP29" s="46">
        <f>Índice!$G$51*'Datos Generales'!AP85</f>
        <v>0</v>
      </c>
      <c r="AQ29" s="46">
        <f>Índice!$G$51*'Datos Generales'!AQ85</f>
        <v>696937.45974622702</v>
      </c>
    </row>
    <row r="30" spans="2:43">
      <c r="B30" s="62" t="str">
        <f>'Datos Generales'!B86</f>
        <v>5.21.32.20  Deudas Por Operaciones Reaseguro</v>
      </c>
      <c r="C30" s="46">
        <f>Índice!$G$51*'Datos Generales'!C86</f>
        <v>357489.66958153783</v>
      </c>
      <c r="D30" s="46">
        <f>Índice!$G$51*'Datos Generales'!D86</f>
        <v>0</v>
      </c>
      <c r="E30" s="46">
        <f>Índice!$G$51*'Datos Generales'!E86</f>
        <v>934405.97050601908</v>
      </c>
      <c r="F30" s="46">
        <f>Índice!$G$51*'Datos Generales'!F86</f>
        <v>701.56101642021952</v>
      </c>
      <c r="G30" s="46">
        <f>Índice!$G$51*'Datos Generales'!G86</f>
        <v>22959.402064091755</v>
      </c>
      <c r="H30" s="46">
        <f>Índice!$G$51*'Datos Generales'!H86</f>
        <v>751277.38639859599</v>
      </c>
      <c r="I30" s="46">
        <f>Índice!$G$51*'Datos Generales'!I86</f>
        <v>972737.96481349925</v>
      </c>
      <c r="J30" s="46">
        <f>Índice!$G$51*'Datos Generales'!J86</f>
        <v>285645.0674050122</v>
      </c>
      <c r="K30" s="46">
        <f>Índice!$G$51*'Datos Generales'!K86</f>
        <v>89161.459958700463</v>
      </c>
      <c r="L30" s="46">
        <f>Índice!$G$51*'Datos Generales'!L86</f>
        <v>84574.820559469357</v>
      </c>
      <c r="M30" s="46">
        <f>Índice!$G$51*'Datos Generales'!M86</f>
        <v>245005.03517986106</v>
      </c>
      <c r="N30" s="46">
        <f>Índice!$G$51*'Datos Generales'!N86</f>
        <v>58963.704652948851</v>
      </c>
      <c r="O30" s="46">
        <f>Índice!$G$51*'Datos Generales'!O86</f>
        <v>8.3218796824406134</v>
      </c>
      <c r="P30" s="46">
        <f>Índice!$G$51*'Datos Generales'!P86</f>
        <v>265357.56416811084</v>
      </c>
      <c r="Q30" s="46">
        <f>Índice!$G$51*'Datos Generales'!Q86</f>
        <v>0</v>
      </c>
      <c r="R30" s="46">
        <f>Índice!$G$51*'Datos Generales'!R86</f>
        <v>990520.5822659859</v>
      </c>
      <c r="S30" s="46">
        <f>Índice!$G$51*'Datos Generales'!S86</f>
        <v>26389.787105955678</v>
      </c>
      <c r="T30" s="46">
        <f>Índice!$G$51*'Datos Generales'!T86</f>
        <v>689965.40665440517</v>
      </c>
      <c r="U30" s="46">
        <f>Índice!$G$51*'Datos Generales'!U86</f>
        <v>77862.826207723861</v>
      </c>
      <c r="V30" s="46">
        <f>Índice!$G$51*'Datos Generales'!V86</f>
        <v>1807853.3755624464</v>
      </c>
      <c r="W30" s="46">
        <f>Índice!$G$51*'Datos Generales'!W86</f>
        <v>54354.534207130702</v>
      </c>
      <c r="X30" s="46">
        <f>Índice!$G$51*'Datos Generales'!X86</f>
        <v>163350.13202130934</v>
      </c>
      <c r="Y30" s="46">
        <f>Índice!$G$51*'Datos Generales'!Y86</f>
        <v>1417489.5810509031</v>
      </c>
      <c r="Z30" s="46">
        <f>Índice!$G$51*'Datos Generales'!Z86</f>
        <v>41177.457444430431</v>
      </c>
      <c r="AA30" s="46">
        <f>Índice!$G$51*'Datos Generales'!AA86</f>
        <v>72009.18062684116</v>
      </c>
      <c r="AB30" s="46">
        <f>Índice!$G$51*'Datos Generales'!AB86</f>
        <v>1654855.5290701408</v>
      </c>
      <c r="AC30" s="46">
        <f>Índice!$G$51*'Datos Generales'!AC86</f>
        <v>21289.31590165132</v>
      </c>
      <c r="AD30" s="46">
        <f>Índice!$G$51*'Datos Generales'!AD86</f>
        <v>876520.56898639072</v>
      </c>
      <c r="AE30" s="46">
        <f>Índice!$G$51*'Datos Generales'!AE86</f>
        <v>0</v>
      </c>
      <c r="AF30" s="46">
        <f>Índice!$G$51*'Datos Generales'!AF86</f>
        <v>0</v>
      </c>
      <c r="AG30" s="46">
        <f>Índice!$G$51*'Datos Generales'!AG86</f>
        <v>0</v>
      </c>
      <c r="AH30" s="46">
        <f>Índice!$G$51*'Datos Generales'!AH86</f>
        <v>0</v>
      </c>
      <c r="AI30" s="46">
        <f>Índice!$G$51*'Datos Generales'!AI86</f>
        <v>0</v>
      </c>
      <c r="AJ30" s="46">
        <f>Índice!$G$51*'Datos Generales'!AJ86</f>
        <v>0</v>
      </c>
      <c r="AK30" s="46">
        <f>Índice!$G$51*'Datos Generales'!AK86</f>
        <v>0</v>
      </c>
      <c r="AL30" s="46">
        <f>Índice!$G$51*'Datos Generales'!AL86</f>
        <v>0</v>
      </c>
      <c r="AM30" s="46">
        <f>Índice!$G$51*'Datos Generales'!AM86</f>
        <v>0</v>
      </c>
      <c r="AN30" s="46">
        <f>Índice!$G$51*'Datos Generales'!AN86</f>
        <v>0</v>
      </c>
      <c r="AO30" s="46">
        <f>Índice!$G$51*'Datos Generales'!AO86</f>
        <v>0</v>
      </c>
      <c r="AP30" s="46">
        <f>Índice!$G$51*'Datos Generales'!AP86</f>
        <v>0</v>
      </c>
      <c r="AQ30" s="46">
        <f>Índice!$G$51*'Datos Generales'!AQ86</f>
        <v>11961926.205289263</v>
      </c>
    </row>
    <row r="31" spans="2:43">
      <c r="B31" s="62" t="str">
        <f>'Datos Generales'!B87</f>
        <v>5.21.32.30  Deudas Por Operaciones Por Coaseguro</v>
      </c>
      <c r="C31" s="46">
        <f>Índice!$G$51*'Datos Generales'!C87</f>
        <v>93698.787794281365</v>
      </c>
      <c r="D31" s="46">
        <f>Índice!$G$51*'Datos Generales'!D87</f>
        <v>0</v>
      </c>
      <c r="E31" s="46">
        <f>Índice!$G$51*'Datos Generales'!E87</f>
        <v>20380.4604035669</v>
      </c>
      <c r="F31" s="46">
        <f>Índice!$G$51*'Datos Generales'!F87</f>
        <v>0</v>
      </c>
      <c r="G31" s="46">
        <f>Índice!$G$51*'Datos Generales'!G87</f>
        <v>0</v>
      </c>
      <c r="H31" s="46">
        <f>Índice!$G$51*'Datos Generales'!H87</f>
        <v>148634.61415029404</v>
      </c>
      <c r="I31" s="46">
        <f>Índice!$G$51*'Datos Generales'!I87</f>
        <v>146781.40236952246</v>
      </c>
      <c r="J31" s="46">
        <f>Índice!$G$51*'Datos Generales'!J87</f>
        <v>17242.536314159814</v>
      </c>
      <c r="K31" s="46">
        <f>Índice!$G$51*'Datos Generales'!K87</f>
        <v>0</v>
      </c>
      <c r="L31" s="46">
        <f>Índice!$G$51*'Datos Generales'!L87</f>
        <v>0</v>
      </c>
      <c r="M31" s="46">
        <f>Índice!$G$51*'Datos Generales'!M87</f>
        <v>0</v>
      </c>
      <c r="N31" s="46">
        <f>Índice!$G$51*'Datos Generales'!N87</f>
        <v>0</v>
      </c>
      <c r="O31" s="46">
        <f>Índice!$G$51*'Datos Generales'!O87</f>
        <v>0</v>
      </c>
      <c r="P31" s="46">
        <f>Índice!$G$51*'Datos Generales'!P87</f>
        <v>2585.8027847311214</v>
      </c>
      <c r="Q31" s="46">
        <f>Índice!$G$51*'Datos Generales'!Q87</f>
        <v>0</v>
      </c>
      <c r="R31" s="46">
        <f>Índice!$G$51*'Datos Generales'!R87</f>
        <v>451732.3895967651</v>
      </c>
      <c r="S31" s="46">
        <f>Índice!$G$51*'Datos Generales'!S87</f>
        <v>0</v>
      </c>
      <c r="T31" s="46">
        <f>Índice!$G$51*'Datos Generales'!T87</f>
        <v>4739.0891525626303</v>
      </c>
      <c r="U31" s="46">
        <f>Índice!$G$51*'Datos Generales'!U87</f>
        <v>0</v>
      </c>
      <c r="V31" s="46">
        <f>Índice!$G$51*'Datos Generales'!V87</f>
        <v>43870.913481223761</v>
      </c>
      <c r="W31" s="46">
        <f>Índice!$G$51*'Datos Generales'!W87</f>
        <v>0</v>
      </c>
      <c r="X31" s="46">
        <f>Índice!$G$51*'Datos Generales'!X87</f>
        <v>1670.8829381547118</v>
      </c>
      <c r="Y31" s="46">
        <f>Índice!$G$51*'Datos Generales'!Y87</f>
        <v>217122.00185471683</v>
      </c>
      <c r="Z31" s="46">
        <f>Índice!$G$51*'Datos Generales'!Z87</f>
        <v>5068.0247266063334</v>
      </c>
      <c r="AA31" s="46">
        <f>Índice!$G$51*'Datos Generales'!AA87</f>
        <v>0</v>
      </c>
      <c r="AB31" s="46">
        <f>Índice!$G$51*'Datos Generales'!AB87</f>
        <v>22781.499753220858</v>
      </c>
      <c r="AC31" s="46">
        <f>Índice!$G$51*'Datos Generales'!AC87</f>
        <v>0</v>
      </c>
      <c r="AD31" s="46">
        <f>Índice!$G$51*'Datos Generales'!AD87</f>
        <v>0</v>
      </c>
      <c r="AE31" s="46">
        <f>Índice!$G$51*'Datos Generales'!AE87</f>
        <v>0</v>
      </c>
      <c r="AF31" s="46">
        <f>Índice!$G$51*'Datos Generales'!AF87</f>
        <v>0</v>
      </c>
      <c r="AG31" s="46">
        <f>Índice!$G$51*'Datos Generales'!AG87</f>
        <v>0</v>
      </c>
      <c r="AH31" s="46">
        <f>Índice!$G$51*'Datos Generales'!AH87</f>
        <v>0</v>
      </c>
      <c r="AI31" s="46">
        <f>Índice!$G$51*'Datos Generales'!AI87</f>
        <v>0</v>
      </c>
      <c r="AJ31" s="46">
        <f>Índice!$G$51*'Datos Generales'!AJ87</f>
        <v>0</v>
      </c>
      <c r="AK31" s="46">
        <f>Índice!$G$51*'Datos Generales'!AK87</f>
        <v>0</v>
      </c>
      <c r="AL31" s="46">
        <f>Índice!$G$51*'Datos Generales'!AL87</f>
        <v>0</v>
      </c>
      <c r="AM31" s="46">
        <f>Índice!$G$51*'Datos Generales'!AM87</f>
        <v>0</v>
      </c>
      <c r="AN31" s="46">
        <f>Índice!$G$51*'Datos Generales'!AN87</f>
        <v>0</v>
      </c>
      <c r="AO31" s="46">
        <f>Índice!$G$51*'Datos Generales'!AO87</f>
        <v>0</v>
      </c>
      <c r="AP31" s="46">
        <f>Índice!$G$51*'Datos Generales'!AP87</f>
        <v>0</v>
      </c>
      <c r="AQ31" s="46">
        <f>Índice!$G$51*'Datos Generales'!AQ87</f>
        <v>1176308.405319806</v>
      </c>
    </row>
    <row r="32" spans="2:43">
      <c r="B32" s="63" t="str">
        <f>'Datos Generales'!B88</f>
        <v>5.21.32.31  Primas Por Pagar Por Operaciones De Coaseguro</v>
      </c>
      <c r="C32" s="46">
        <f>Índice!$G$51*'Datos Generales'!C88</f>
        <v>93698.787794281365</v>
      </c>
      <c r="D32" s="46">
        <f>Índice!$G$51*'Datos Generales'!D88</f>
        <v>0</v>
      </c>
      <c r="E32" s="46">
        <f>Índice!$G$51*'Datos Generales'!E88</f>
        <v>20380.4604035669</v>
      </c>
      <c r="F32" s="46">
        <f>Índice!$G$51*'Datos Generales'!F88</f>
        <v>0</v>
      </c>
      <c r="G32" s="46">
        <f>Índice!$G$51*'Datos Generales'!G88</f>
        <v>0</v>
      </c>
      <c r="H32" s="46">
        <f>Índice!$G$51*'Datos Generales'!H88</f>
        <v>148634.61415029404</v>
      </c>
      <c r="I32" s="46">
        <f>Índice!$G$51*'Datos Generales'!I88</f>
        <v>146781.40236952246</v>
      </c>
      <c r="J32" s="46">
        <f>Índice!$G$51*'Datos Generales'!J88</f>
        <v>17242.536314159814</v>
      </c>
      <c r="K32" s="46">
        <f>Índice!$G$51*'Datos Generales'!K88</f>
        <v>0</v>
      </c>
      <c r="L32" s="46">
        <f>Índice!$G$51*'Datos Generales'!L88</f>
        <v>0</v>
      </c>
      <c r="M32" s="46">
        <f>Índice!$G$51*'Datos Generales'!M88</f>
        <v>0</v>
      </c>
      <c r="N32" s="46">
        <f>Índice!$G$51*'Datos Generales'!N88</f>
        <v>0</v>
      </c>
      <c r="O32" s="46">
        <f>Índice!$G$51*'Datos Generales'!O88</f>
        <v>0</v>
      </c>
      <c r="P32" s="46">
        <f>Índice!$G$51*'Datos Generales'!P88</f>
        <v>2585.8027847311214</v>
      </c>
      <c r="Q32" s="46">
        <f>Índice!$G$51*'Datos Generales'!Q88</f>
        <v>0</v>
      </c>
      <c r="R32" s="46">
        <f>Índice!$G$51*'Datos Generales'!R88</f>
        <v>451732.3895967651</v>
      </c>
      <c r="S32" s="46">
        <f>Índice!$G$51*'Datos Generales'!S88</f>
        <v>0</v>
      </c>
      <c r="T32" s="46">
        <f>Índice!$G$51*'Datos Generales'!T88</f>
        <v>4739.0891525626303</v>
      </c>
      <c r="U32" s="46">
        <f>Índice!$G$51*'Datos Generales'!U88</f>
        <v>0</v>
      </c>
      <c r="V32" s="46">
        <f>Índice!$G$51*'Datos Generales'!V88</f>
        <v>43870.913481223761</v>
      </c>
      <c r="W32" s="46">
        <f>Índice!$G$51*'Datos Generales'!W88</f>
        <v>0</v>
      </c>
      <c r="X32" s="46">
        <f>Índice!$G$51*'Datos Generales'!X88</f>
        <v>1670.8829381547118</v>
      </c>
      <c r="Y32" s="46">
        <f>Índice!$G$51*'Datos Generales'!Y88</f>
        <v>198804.74789795076</v>
      </c>
      <c r="Z32" s="46">
        <f>Índice!$G$51*'Datos Generales'!Z88</f>
        <v>5068.0247266063334</v>
      </c>
      <c r="AA32" s="46">
        <f>Índice!$G$51*'Datos Generales'!AA88</f>
        <v>0</v>
      </c>
      <c r="AB32" s="46">
        <f>Índice!$G$51*'Datos Generales'!AB88</f>
        <v>22781.499753220858</v>
      </c>
      <c r="AC32" s="46">
        <f>Índice!$G$51*'Datos Generales'!AC88</f>
        <v>0</v>
      </c>
      <c r="AD32" s="46">
        <f>Índice!$G$51*'Datos Generales'!AD88</f>
        <v>0</v>
      </c>
      <c r="AE32" s="46">
        <f>Índice!$G$51*'Datos Generales'!AE88</f>
        <v>0</v>
      </c>
      <c r="AF32" s="46">
        <f>Índice!$G$51*'Datos Generales'!AF88</f>
        <v>0</v>
      </c>
      <c r="AG32" s="46">
        <f>Índice!$G$51*'Datos Generales'!AG88</f>
        <v>0</v>
      </c>
      <c r="AH32" s="46">
        <f>Índice!$G$51*'Datos Generales'!AH88</f>
        <v>0</v>
      </c>
      <c r="AI32" s="46">
        <f>Índice!$G$51*'Datos Generales'!AI88</f>
        <v>0</v>
      </c>
      <c r="AJ32" s="46">
        <f>Índice!$G$51*'Datos Generales'!AJ88</f>
        <v>0</v>
      </c>
      <c r="AK32" s="46">
        <f>Índice!$G$51*'Datos Generales'!AK88</f>
        <v>0</v>
      </c>
      <c r="AL32" s="46">
        <f>Índice!$G$51*'Datos Generales'!AL88</f>
        <v>0</v>
      </c>
      <c r="AM32" s="46">
        <f>Índice!$G$51*'Datos Generales'!AM88</f>
        <v>0</v>
      </c>
      <c r="AN32" s="46">
        <f>Índice!$G$51*'Datos Generales'!AN88</f>
        <v>0</v>
      </c>
      <c r="AO32" s="46">
        <f>Índice!$G$51*'Datos Generales'!AO88</f>
        <v>0</v>
      </c>
      <c r="AP32" s="46">
        <f>Índice!$G$51*'Datos Generales'!AP88</f>
        <v>0</v>
      </c>
      <c r="AQ32" s="46">
        <f>Índice!$G$51*'Datos Generales'!AQ88</f>
        <v>1157991.1513630399</v>
      </c>
    </row>
    <row r="33" spans="2:43">
      <c r="B33" s="63" t="str">
        <f>'Datos Generales'!B89</f>
        <v>5.21.32.32  Siniestros Por Pagar Por Operaciones De Coaseguro</v>
      </c>
      <c r="C33" s="46">
        <f>Índice!$G$51*'Datos Generales'!C89</f>
        <v>0</v>
      </c>
      <c r="D33" s="46">
        <f>Índice!$G$51*'Datos Generales'!D89</f>
        <v>0</v>
      </c>
      <c r="E33" s="46">
        <f>Índice!$G$51*'Datos Generales'!E89</f>
        <v>0</v>
      </c>
      <c r="F33" s="46">
        <f>Índice!$G$51*'Datos Generales'!F89</f>
        <v>0</v>
      </c>
      <c r="G33" s="46">
        <f>Índice!$G$51*'Datos Generales'!G89</f>
        <v>0</v>
      </c>
      <c r="H33" s="46">
        <f>Índice!$G$51*'Datos Generales'!H89</f>
        <v>0</v>
      </c>
      <c r="I33" s="46">
        <f>Índice!$G$51*'Datos Generales'!I89</f>
        <v>0</v>
      </c>
      <c r="J33" s="46">
        <f>Índice!$G$51*'Datos Generales'!J89</f>
        <v>0</v>
      </c>
      <c r="K33" s="46">
        <f>Índice!$G$51*'Datos Generales'!K89</f>
        <v>0</v>
      </c>
      <c r="L33" s="46">
        <f>Índice!$G$51*'Datos Generales'!L89</f>
        <v>0</v>
      </c>
      <c r="M33" s="46">
        <f>Índice!$G$51*'Datos Generales'!M89</f>
        <v>0</v>
      </c>
      <c r="N33" s="46">
        <f>Índice!$G$51*'Datos Generales'!N89</f>
        <v>0</v>
      </c>
      <c r="O33" s="46">
        <f>Índice!$G$51*'Datos Generales'!O89</f>
        <v>0</v>
      </c>
      <c r="P33" s="46">
        <f>Índice!$G$51*'Datos Generales'!P89</f>
        <v>0</v>
      </c>
      <c r="Q33" s="46">
        <f>Índice!$G$51*'Datos Generales'!Q89</f>
        <v>0</v>
      </c>
      <c r="R33" s="46">
        <f>Índice!$G$51*'Datos Generales'!R89</f>
        <v>0</v>
      </c>
      <c r="S33" s="46">
        <f>Índice!$G$51*'Datos Generales'!S89</f>
        <v>0</v>
      </c>
      <c r="T33" s="46">
        <f>Índice!$G$51*'Datos Generales'!T89</f>
        <v>0</v>
      </c>
      <c r="U33" s="46">
        <f>Índice!$G$51*'Datos Generales'!U89</f>
        <v>0</v>
      </c>
      <c r="V33" s="46">
        <f>Índice!$G$51*'Datos Generales'!V89</f>
        <v>0</v>
      </c>
      <c r="W33" s="46">
        <f>Índice!$G$51*'Datos Generales'!W89</f>
        <v>0</v>
      </c>
      <c r="X33" s="46">
        <f>Índice!$G$51*'Datos Generales'!X89</f>
        <v>0</v>
      </c>
      <c r="Y33" s="46">
        <f>Índice!$G$51*'Datos Generales'!Y89</f>
        <v>18317.298222083526</v>
      </c>
      <c r="Z33" s="46">
        <f>Índice!$G$51*'Datos Generales'!Z89</f>
        <v>0</v>
      </c>
      <c r="AA33" s="46">
        <f>Índice!$G$51*'Datos Generales'!AA89</f>
        <v>0</v>
      </c>
      <c r="AB33" s="46">
        <f>Índice!$G$51*'Datos Generales'!AB89</f>
        <v>0</v>
      </c>
      <c r="AC33" s="46">
        <f>Índice!$G$51*'Datos Generales'!AC89</f>
        <v>0</v>
      </c>
      <c r="AD33" s="46">
        <f>Índice!$G$51*'Datos Generales'!AD89</f>
        <v>0</v>
      </c>
      <c r="AE33" s="46">
        <f>Índice!$G$51*'Datos Generales'!AE89</f>
        <v>0</v>
      </c>
      <c r="AF33" s="46">
        <f>Índice!$G$51*'Datos Generales'!AF89</f>
        <v>0</v>
      </c>
      <c r="AG33" s="46">
        <f>Índice!$G$51*'Datos Generales'!AG89</f>
        <v>0</v>
      </c>
      <c r="AH33" s="46">
        <f>Índice!$G$51*'Datos Generales'!AH89</f>
        <v>0</v>
      </c>
      <c r="AI33" s="46">
        <f>Índice!$G$51*'Datos Generales'!AI89</f>
        <v>0</v>
      </c>
      <c r="AJ33" s="46">
        <f>Índice!$G$51*'Datos Generales'!AJ89</f>
        <v>0</v>
      </c>
      <c r="AK33" s="46">
        <f>Índice!$G$51*'Datos Generales'!AK89</f>
        <v>0</v>
      </c>
      <c r="AL33" s="46">
        <f>Índice!$G$51*'Datos Generales'!AL89</f>
        <v>0</v>
      </c>
      <c r="AM33" s="46">
        <f>Índice!$G$51*'Datos Generales'!AM89</f>
        <v>0</v>
      </c>
      <c r="AN33" s="46">
        <f>Índice!$G$51*'Datos Generales'!AN89</f>
        <v>0</v>
      </c>
      <c r="AO33" s="46">
        <f>Índice!$G$51*'Datos Generales'!AO89</f>
        <v>0</v>
      </c>
      <c r="AP33" s="46">
        <f>Índice!$G$51*'Datos Generales'!AP89</f>
        <v>0</v>
      </c>
      <c r="AQ33" s="46">
        <f>Índice!$G$51*'Datos Generales'!AQ89</f>
        <v>18317.298222083526</v>
      </c>
    </row>
    <row r="34" spans="2:43">
      <c r="B34" s="62" t="str">
        <f>'Datos Generales'!B90</f>
        <v>5.21.32.40  Ingresos Anticipados Por Operaciones De Seguros</v>
      </c>
      <c r="C34" s="46">
        <f>Índice!$G$51*'Datos Generales'!C90</f>
        <v>33401.059269046818</v>
      </c>
      <c r="D34" s="46">
        <f>Índice!$G$51*'Datos Generales'!D90</f>
        <v>0</v>
      </c>
      <c r="E34" s="46">
        <f>Índice!$G$51*'Datos Generales'!E90</f>
        <v>20724.047797689796</v>
      </c>
      <c r="F34" s="46">
        <f>Índice!$G$51*'Datos Generales'!F90</f>
        <v>0</v>
      </c>
      <c r="G34" s="46">
        <f>Índice!$G$51*'Datos Generales'!G90</f>
        <v>7925.1296420485114</v>
      </c>
      <c r="H34" s="46">
        <f>Índice!$G$51*'Datos Generales'!H90</f>
        <v>0</v>
      </c>
      <c r="I34" s="46">
        <f>Índice!$G$51*'Datos Generales'!I90</f>
        <v>29749.347639883938</v>
      </c>
      <c r="J34" s="46">
        <f>Índice!$G$51*'Datos Generales'!J90</f>
        <v>27989.137291095369</v>
      </c>
      <c r="K34" s="46">
        <f>Índice!$G$51*'Datos Generales'!K90</f>
        <v>2555.1269197314869</v>
      </c>
      <c r="L34" s="46">
        <f>Índice!$G$51*'Datos Generales'!L90</f>
        <v>1726.8785647413467</v>
      </c>
      <c r="M34" s="46">
        <f>Índice!$G$51*'Datos Generales'!M90</f>
        <v>9408.3718994911706</v>
      </c>
      <c r="N34" s="46">
        <f>Índice!$G$51*'Datos Generales'!N90</f>
        <v>1578.1028327589909</v>
      </c>
      <c r="O34" s="46">
        <f>Índice!$G$51*'Datos Generales'!O90</f>
        <v>0</v>
      </c>
      <c r="P34" s="46">
        <f>Índice!$G$51*'Datos Generales'!P90</f>
        <v>4939.5225100205616</v>
      </c>
      <c r="Q34" s="46">
        <f>Índice!$G$51*'Datos Generales'!Q90</f>
        <v>0</v>
      </c>
      <c r="R34" s="46">
        <f>Índice!$G$51*'Datos Generales'!R90</f>
        <v>41336.192872841239</v>
      </c>
      <c r="S34" s="46">
        <f>Índice!$G$51*'Datos Generales'!S90</f>
        <v>1361.2913078409372</v>
      </c>
      <c r="T34" s="46">
        <f>Índice!$G$51*'Datos Generales'!T90</f>
        <v>53200.050462461906</v>
      </c>
      <c r="U34" s="46">
        <f>Índice!$G$51*'Datos Generales'!U90</f>
        <v>9973.153084960637</v>
      </c>
      <c r="V34" s="46">
        <f>Índice!$G$51*'Datos Generales'!V90</f>
        <v>40135.584667379342</v>
      </c>
      <c r="W34" s="46">
        <f>Índice!$G$51*'Datos Generales'!W90</f>
        <v>3089.6748933759168</v>
      </c>
      <c r="X34" s="46">
        <f>Índice!$G$51*'Datos Generales'!X90</f>
        <v>7657.4130020516977</v>
      </c>
      <c r="Y34" s="46">
        <f>Índice!$G$51*'Datos Generales'!Y90</f>
        <v>41081.224644272843</v>
      </c>
      <c r="Z34" s="46">
        <f>Índice!$G$51*'Datos Generales'!Z90</f>
        <v>1002.1667872896568</v>
      </c>
      <c r="AA34" s="46">
        <f>Índice!$G$51*'Datos Generales'!AA90</f>
        <v>0</v>
      </c>
      <c r="AB34" s="46">
        <f>Índice!$G$51*'Datos Generales'!AB90</f>
        <v>67542.23464602133</v>
      </c>
      <c r="AC34" s="46">
        <f>Índice!$G$51*'Datos Generales'!AC90</f>
        <v>4051.1618539200263</v>
      </c>
      <c r="AD34" s="46">
        <f>Índice!$G$51*'Datos Generales'!AD90</f>
        <v>40491.389289121136</v>
      </c>
      <c r="AE34" s="46">
        <f>Índice!$G$51*'Datos Generales'!AE90</f>
        <v>0</v>
      </c>
      <c r="AF34" s="46">
        <f>Índice!$G$51*'Datos Generales'!AF90</f>
        <v>0</v>
      </c>
      <c r="AG34" s="46">
        <f>Índice!$G$51*'Datos Generales'!AG90</f>
        <v>0</v>
      </c>
      <c r="AH34" s="46">
        <f>Índice!$G$51*'Datos Generales'!AH90</f>
        <v>0</v>
      </c>
      <c r="AI34" s="46">
        <f>Índice!$G$51*'Datos Generales'!AI90</f>
        <v>0</v>
      </c>
      <c r="AJ34" s="46">
        <f>Índice!$G$51*'Datos Generales'!AJ90</f>
        <v>0</v>
      </c>
      <c r="AK34" s="46">
        <f>Índice!$G$51*'Datos Generales'!AK90</f>
        <v>0</v>
      </c>
      <c r="AL34" s="46">
        <f>Índice!$G$51*'Datos Generales'!AL90</f>
        <v>0</v>
      </c>
      <c r="AM34" s="46">
        <f>Índice!$G$51*'Datos Generales'!AM90</f>
        <v>0</v>
      </c>
      <c r="AN34" s="46">
        <f>Índice!$G$51*'Datos Generales'!AN90</f>
        <v>0</v>
      </c>
      <c r="AO34" s="46">
        <f>Índice!$G$51*'Datos Generales'!AO90</f>
        <v>0</v>
      </c>
      <c r="AP34" s="46">
        <f>Índice!$G$51*'Datos Generales'!AP90</f>
        <v>0</v>
      </c>
      <c r="AQ34" s="46">
        <f>Índice!$G$51*'Datos Generales'!AQ90</f>
        <v>450918.26187804464</v>
      </c>
    </row>
    <row r="35" spans="2:43">
      <c r="B35" s="60" t="str">
        <f>'Datos Generales'!B91</f>
        <v xml:space="preserve">5.21.40.00  Otros Pasivos </v>
      </c>
      <c r="C35" s="43">
        <f>Índice!$G$51*'Datos Generales'!C91</f>
        <v>225514.83884104548</v>
      </c>
      <c r="D35" s="43">
        <f>Índice!$G$51*'Datos Generales'!D91</f>
        <v>5557.0679539020985</v>
      </c>
      <c r="E35" s="43">
        <f>Índice!$G$51*'Datos Generales'!E91</f>
        <v>941548.97625387053</v>
      </c>
      <c r="F35" s="43">
        <f>Índice!$G$51*'Datos Generales'!F91</f>
        <v>1307146.325646661</v>
      </c>
      <c r="G35" s="43">
        <f>Índice!$G$51*'Datos Generales'!G91</f>
        <v>10843.630552807417</v>
      </c>
      <c r="H35" s="43">
        <f>Índice!$G$51*'Datos Generales'!H91</f>
        <v>257787.97355589937</v>
      </c>
      <c r="I35" s="43">
        <f>Índice!$G$51*'Datos Generales'!I91</f>
        <v>480856.2683009422</v>
      </c>
      <c r="J35" s="43">
        <f>Índice!$G$51*'Datos Generales'!J91</f>
        <v>271124.98091058189</v>
      </c>
      <c r="K35" s="43">
        <f>Índice!$G$51*'Datos Generales'!K91</f>
        <v>69139.061708065812</v>
      </c>
      <c r="L35" s="43">
        <f>Índice!$G$51*'Datos Generales'!L91</f>
        <v>177013.55182694033</v>
      </c>
      <c r="M35" s="43">
        <f>Índice!$G$51*'Datos Generales'!M91</f>
        <v>163826.9580209862</v>
      </c>
      <c r="N35" s="43">
        <f>Índice!$G$51*'Datos Generales'!N91</f>
        <v>10492.208197494141</v>
      </c>
      <c r="O35" s="43">
        <f>Índice!$G$51*'Datos Generales'!O91</f>
        <v>26645.375048968508</v>
      </c>
      <c r="P35" s="43">
        <f>Índice!$G$51*'Datos Generales'!P91</f>
        <v>136724.67636519772</v>
      </c>
      <c r="Q35" s="43">
        <f>Índice!$G$51*'Datos Generales'!Q91</f>
        <v>585.76294594540764</v>
      </c>
      <c r="R35" s="43">
        <f>Índice!$G$51*'Datos Generales'!R91</f>
        <v>516386.97625829704</v>
      </c>
      <c r="S35" s="43">
        <f>Índice!$G$51*'Datos Generales'!S91</f>
        <v>5751.4812281854984</v>
      </c>
      <c r="T35" s="43">
        <f>Índice!$G$51*'Datos Generales'!T91</f>
        <v>486886.22264126729</v>
      </c>
      <c r="U35" s="43">
        <f>Índice!$G$51*'Datos Generales'!U91</f>
        <v>29168.14402163689</v>
      </c>
      <c r="V35" s="43">
        <f>Índice!$G$51*'Datos Generales'!V91</f>
        <v>728933.00665529049</v>
      </c>
      <c r="W35" s="43">
        <f>Índice!$G$51*'Datos Generales'!W91</f>
        <v>55849.683834970048</v>
      </c>
      <c r="X35" s="43">
        <f>Índice!$G$51*'Datos Generales'!X91</f>
        <v>45125.038455494549</v>
      </c>
      <c r="Y35" s="43">
        <f>Índice!$G$51*'Datos Generales'!Y91</f>
        <v>463333.57679257938</v>
      </c>
      <c r="Z35" s="43">
        <f>Índice!$G$51*'Datos Generales'!Z91</f>
        <v>15894.613132191733</v>
      </c>
      <c r="AA35" s="43">
        <f>Índice!$G$51*'Datos Generales'!AA91</f>
        <v>80751.315233245026</v>
      </c>
      <c r="AB35" s="43">
        <f>Índice!$G$51*'Datos Generales'!AB91</f>
        <v>1366577.0736641281</v>
      </c>
      <c r="AC35" s="43">
        <f>Índice!$G$51*'Datos Generales'!AC91</f>
        <v>71604.639890576145</v>
      </c>
      <c r="AD35" s="43">
        <f>Índice!$G$51*'Datos Generales'!AD91</f>
        <v>423704.38735694007</v>
      </c>
      <c r="AE35" s="43">
        <f>Índice!$G$51*'Datos Generales'!AE91</f>
        <v>0</v>
      </c>
      <c r="AF35" s="43">
        <f>Índice!$G$51*'Datos Generales'!AF91</f>
        <v>0</v>
      </c>
      <c r="AG35" s="43">
        <f>Índice!$G$51*'Datos Generales'!AG91</f>
        <v>0</v>
      </c>
      <c r="AH35" s="43">
        <f>Índice!$G$51*'Datos Generales'!AH91</f>
        <v>0</v>
      </c>
      <c r="AI35" s="43">
        <f>Índice!$G$51*'Datos Generales'!AI91</f>
        <v>0</v>
      </c>
      <c r="AJ35" s="43">
        <f>Índice!$G$51*'Datos Generales'!AJ91</f>
        <v>0</v>
      </c>
      <c r="AK35" s="43">
        <f>Índice!$G$51*'Datos Generales'!AK91</f>
        <v>0</v>
      </c>
      <c r="AL35" s="43">
        <f>Índice!$G$51*'Datos Generales'!AL91</f>
        <v>0</v>
      </c>
      <c r="AM35" s="43">
        <f>Índice!$G$51*'Datos Generales'!AM91</f>
        <v>0</v>
      </c>
      <c r="AN35" s="43">
        <f>Índice!$G$51*'Datos Generales'!AN91</f>
        <v>0</v>
      </c>
      <c r="AO35" s="43">
        <f>Índice!$G$51*'Datos Generales'!AO91</f>
        <v>0</v>
      </c>
      <c r="AP35" s="43">
        <f>Índice!$G$51*'Datos Generales'!AP91</f>
        <v>0</v>
      </c>
      <c r="AQ35" s="43">
        <f>Índice!$G$51*'Datos Generales'!AQ91</f>
        <v>8374773.8152941102</v>
      </c>
    </row>
    <row r="36" spans="2:43">
      <c r="B36" s="61" t="str">
        <f>'Datos Generales'!B92</f>
        <v>5.21.41.00  Provisiones</v>
      </c>
      <c r="C36" s="46">
        <f>Índice!$G$51*'Datos Generales'!C92</f>
        <v>6058.5940007215249</v>
      </c>
      <c r="D36" s="46">
        <f>Índice!$G$51*'Datos Generales'!D92</f>
        <v>0</v>
      </c>
      <c r="E36" s="46">
        <f>Índice!$G$51*'Datos Generales'!E92</f>
        <v>15508.398237355061</v>
      </c>
      <c r="F36" s="46">
        <f>Índice!$G$51*'Datos Generales'!F92</f>
        <v>0</v>
      </c>
      <c r="G36" s="46">
        <f>Índice!$G$51*'Datos Generales'!G92</f>
        <v>0</v>
      </c>
      <c r="H36" s="46">
        <f>Índice!$G$51*'Datos Generales'!H92</f>
        <v>0</v>
      </c>
      <c r="I36" s="46">
        <f>Índice!$G$51*'Datos Generales'!I92</f>
        <v>0</v>
      </c>
      <c r="J36" s="46">
        <f>Índice!$G$51*'Datos Generales'!J92</f>
        <v>0</v>
      </c>
      <c r="K36" s="46">
        <f>Índice!$G$51*'Datos Generales'!K92</f>
        <v>0</v>
      </c>
      <c r="L36" s="46">
        <f>Índice!$G$51*'Datos Generales'!L92</f>
        <v>0</v>
      </c>
      <c r="M36" s="46">
        <f>Índice!$G$51*'Datos Generales'!M92</f>
        <v>0</v>
      </c>
      <c r="N36" s="46">
        <f>Índice!$G$51*'Datos Generales'!N92</f>
        <v>3581.2412437668904</v>
      </c>
      <c r="O36" s="46">
        <f>Índice!$G$51*'Datos Generales'!O92</f>
        <v>902.17143514799011</v>
      </c>
      <c r="P36" s="46">
        <f>Índice!$G$51*'Datos Generales'!P92</f>
        <v>3117.1636555184468</v>
      </c>
      <c r="Q36" s="46">
        <f>Índice!$G$51*'Datos Generales'!Q92</f>
        <v>0</v>
      </c>
      <c r="R36" s="46">
        <f>Índice!$G$51*'Datos Generales'!R92</f>
        <v>248032.65009815837</v>
      </c>
      <c r="S36" s="46">
        <f>Índice!$G$51*'Datos Generales'!S92</f>
        <v>0</v>
      </c>
      <c r="T36" s="46">
        <f>Índice!$G$51*'Datos Generales'!T92</f>
        <v>8781.9291268002162</v>
      </c>
      <c r="U36" s="46">
        <f>Índice!$G$51*'Datos Generales'!U92</f>
        <v>74.321468014988241</v>
      </c>
      <c r="V36" s="46">
        <f>Índice!$G$51*'Datos Generales'!V92</f>
        <v>187830.62318927186</v>
      </c>
      <c r="W36" s="46">
        <f>Índice!$G$51*'Datos Generales'!W92</f>
        <v>21096.363382844094</v>
      </c>
      <c r="X36" s="46">
        <f>Índice!$G$51*'Datos Generales'!X92</f>
        <v>634.80891769085554</v>
      </c>
      <c r="Y36" s="46">
        <f>Índice!$G$51*'Datos Generales'!Y92</f>
        <v>23823.770918129085</v>
      </c>
      <c r="Z36" s="46">
        <f>Índice!$G$51*'Datos Generales'!Z92</f>
        <v>4725.189842880256</v>
      </c>
      <c r="AA36" s="46">
        <f>Índice!$G$51*'Datos Generales'!AA92</f>
        <v>0</v>
      </c>
      <c r="AB36" s="46">
        <f>Índice!$G$51*'Datos Generales'!AB92</f>
        <v>0</v>
      </c>
      <c r="AC36" s="46">
        <f>Índice!$G$51*'Datos Generales'!AC92</f>
        <v>18269.845801766631</v>
      </c>
      <c r="AD36" s="46">
        <f>Índice!$G$51*'Datos Generales'!AD92</f>
        <v>68464.989453788119</v>
      </c>
      <c r="AE36" s="46">
        <f>Índice!$G$51*'Datos Generales'!AE92</f>
        <v>0</v>
      </c>
      <c r="AF36" s="46">
        <f>Índice!$G$51*'Datos Generales'!AF92</f>
        <v>0</v>
      </c>
      <c r="AG36" s="46">
        <f>Índice!$G$51*'Datos Generales'!AG92</f>
        <v>0</v>
      </c>
      <c r="AH36" s="46">
        <f>Índice!$G$51*'Datos Generales'!AH92</f>
        <v>0</v>
      </c>
      <c r="AI36" s="46">
        <f>Índice!$G$51*'Datos Generales'!AI92</f>
        <v>0</v>
      </c>
      <c r="AJ36" s="46">
        <f>Índice!$G$51*'Datos Generales'!AJ92</f>
        <v>0</v>
      </c>
      <c r="AK36" s="46">
        <f>Índice!$G$51*'Datos Generales'!AK92</f>
        <v>0</v>
      </c>
      <c r="AL36" s="46">
        <f>Índice!$G$51*'Datos Generales'!AL92</f>
        <v>0</v>
      </c>
      <c r="AM36" s="46">
        <f>Índice!$G$51*'Datos Generales'!AM92</f>
        <v>0</v>
      </c>
      <c r="AN36" s="46">
        <f>Índice!$G$51*'Datos Generales'!AN92</f>
        <v>0</v>
      </c>
      <c r="AO36" s="46">
        <f>Índice!$G$51*'Datos Generales'!AO92</f>
        <v>0</v>
      </c>
      <c r="AP36" s="46">
        <f>Índice!$G$51*'Datos Generales'!AP92</f>
        <v>0</v>
      </c>
      <c r="AQ36" s="46">
        <f>Índice!$G$51*'Datos Generales'!AQ92</f>
        <v>610902.06077185436</v>
      </c>
    </row>
    <row r="37" spans="2:43">
      <c r="B37" s="61" t="str">
        <f>'Datos Generales'!B93</f>
        <v>5.21.42.00  Otros Pasivos</v>
      </c>
      <c r="C37" s="46">
        <f>Índice!$G$51*'Datos Generales'!C93</f>
        <v>219456.24484032395</v>
      </c>
      <c r="D37" s="46">
        <f>Índice!$G$51*'Datos Generales'!D93</f>
        <v>5557.0679539020985</v>
      </c>
      <c r="E37" s="46">
        <f>Índice!$G$51*'Datos Generales'!E93</f>
        <v>926040.57801651547</v>
      </c>
      <c r="F37" s="46">
        <f>Índice!$G$51*'Datos Generales'!F93</f>
        <v>1307146.325646661</v>
      </c>
      <c r="G37" s="46">
        <f>Índice!$G$51*'Datos Generales'!G93</f>
        <v>10843.630552807417</v>
      </c>
      <c r="H37" s="46">
        <f>Índice!$G$51*'Datos Generales'!H93</f>
        <v>257787.97355589937</v>
      </c>
      <c r="I37" s="46">
        <f>Índice!$G$51*'Datos Generales'!I93</f>
        <v>480856.2683009422</v>
      </c>
      <c r="J37" s="46">
        <f>Índice!$G$51*'Datos Generales'!J93</f>
        <v>271124.98091058189</v>
      </c>
      <c r="K37" s="46">
        <f>Índice!$G$51*'Datos Generales'!K93</f>
        <v>69139.061708065812</v>
      </c>
      <c r="L37" s="46">
        <f>Índice!$G$51*'Datos Generales'!L93</f>
        <v>177013.55182694033</v>
      </c>
      <c r="M37" s="46">
        <f>Índice!$G$51*'Datos Generales'!M93</f>
        <v>163826.9580209862</v>
      </c>
      <c r="N37" s="46">
        <f>Índice!$G$51*'Datos Generales'!N93</f>
        <v>6911.0112190447107</v>
      </c>
      <c r="O37" s="46">
        <f>Índice!$G$51*'Datos Generales'!O93</f>
        <v>25743.159348503061</v>
      </c>
      <c r="P37" s="46">
        <f>Índice!$G$51*'Datos Generales'!P93</f>
        <v>133607.51270967929</v>
      </c>
      <c r="Q37" s="46">
        <f>Índice!$G$51*'Datos Generales'!Q93</f>
        <v>585.76294594540764</v>
      </c>
      <c r="R37" s="46">
        <f>Índice!$G$51*'Datos Generales'!R93</f>
        <v>268354.32616013865</v>
      </c>
      <c r="S37" s="46">
        <f>Índice!$G$51*'Datos Generales'!S93</f>
        <v>5751.4812281854984</v>
      </c>
      <c r="T37" s="46">
        <f>Índice!$G$51*'Datos Generales'!T93</f>
        <v>478104.29351446708</v>
      </c>
      <c r="U37" s="46">
        <f>Índice!$G$51*'Datos Generales'!U93</f>
        <v>29093.866818939361</v>
      </c>
      <c r="V37" s="46">
        <f>Índice!$G$51*'Datos Generales'!V93</f>
        <v>541102.38346601871</v>
      </c>
      <c r="W37" s="46">
        <f>Índice!$G$51*'Datos Generales'!W93</f>
        <v>34753.320452125954</v>
      </c>
      <c r="X37" s="46">
        <f>Índice!$G$51*'Datos Generales'!X93</f>
        <v>44490.229537803694</v>
      </c>
      <c r="Y37" s="46">
        <f>Índice!$G$51*'Datos Generales'!Y93</f>
        <v>439509.76160913287</v>
      </c>
      <c r="Z37" s="46">
        <f>Índice!$G$51*'Datos Generales'!Z93</f>
        <v>11169.423289311477</v>
      </c>
      <c r="AA37" s="46">
        <f>Índice!$G$51*'Datos Generales'!AA93</f>
        <v>80751.315233245026</v>
      </c>
      <c r="AB37" s="46">
        <f>Índice!$G$51*'Datos Generales'!AB93</f>
        <v>1366577.0736641281</v>
      </c>
      <c r="AC37" s="46">
        <f>Índice!$G$51*'Datos Generales'!AC93</f>
        <v>53334.794088809511</v>
      </c>
      <c r="AD37" s="46">
        <f>Índice!$G$51*'Datos Generales'!AD93</f>
        <v>355239.39790315193</v>
      </c>
      <c r="AE37" s="46">
        <f>Índice!$G$51*'Datos Generales'!AE93</f>
        <v>0</v>
      </c>
      <c r="AF37" s="46">
        <f>Índice!$G$51*'Datos Generales'!AF93</f>
        <v>0</v>
      </c>
      <c r="AG37" s="46">
        <f>Índice!$G$51*'Datos Generales'!AG93</f>
        <v>0</v>
      </c>
      <c r="AH37" s="46">
        <f>Índice!$G$51*'Datos Generales'!AH93</f>
        <v>0</v>
      </c>
      <c r="AI37" s="46">
        <f>Índice!$G$51*'Datos Generales'!AI93</f>
        <v>0</v>
      </c>
      <c r="AJ37" s="46">
        <f>Índice!$G$51*'Datos Generales'!AJ93</f>
        <v>0</v>
      </c>
      <c r="AK37" s="46">
        <f>Índice!$G$51*'Datos Generales'!AK93</f>
        <v>0</v>
      </c>
      <c r="AL37" s="46">
        <f>Índice!$G$51*'Datos Generales'!AL93</f>
        <v>0</v>
      </c>
      <c r="AM37" s="46">
        <f>Índice!$G$51*'Datos Generales'!AM93</f>
        <v>0</v>
      </c>
      <c r="AN37" s="46">
        <f>Índice!$G$51*'Datos Generales'!AN93</f>
        <v>0</v>
      </c>
      <c r="AO37" s="46">
        <f>Índice!$G$51*'Datos Generales'!AO93</f>
        <v>0</v>
      </c>
      <c r="AP37" s="46">
        <f>Índice!$G$51*'Datos Generales'!AP93</f>
        <v>0</v>
      </c>
      <c r="AQ37" s="46">
        <f>Índice!$G$51*'Datos Generales'!AQ93</f>
        <v>7763871.7545222566</v>
      </c>
    </row>
    <row r="38" spans="2:43">
      <c r="B38" s="62" t="str">
        <f>'Datos Generales'!B94</f>
        <v>5.21.42.10  Impuestos Por Pagar</v>
      </c>
      <c r="C38" s="46">
        <f>Índice!$G$51*'Datos Generales'!C94</f>
        <v>18047.191254943886</v>
      </c>
      <c r="D38" s="46">
        <f>Índice!$G$51*'Datos Generales'!D94</f>
        <v>658.00394403978567</v>
      </c>
      <c r="E38" s="46">
        <f>Índice!$G$51*'Datos Generales'!E94</f>
        <v>109566.26628687025</v>
      </c>
      <c r="F38" s="46">
        <f>Índice!$G$51*'Datos Generales'!F94</f>
        <v>137267.01503471509</v>
      </c>
      <c r="G38" s="46">
        <f>Índice!$G$51*'Datos Generales'!G94</f>
        <v>1341.0620577618129</v>
      </c>
      <c r="H38" s="46">
        <f>Índice!$G$51*'Datos Generales'!H94</f>
        <v>66535.552796350777</v>
      </c>
      <c r="I38" s="46">
        <f>Índice!$G$51*'Datos Generales'!I94</f>
        <v>45650.334977789884</v>
      </c>
      <c r="J38" s="46">
        <f>Índice!$G$51*'Datos Generales'!J94</f>
        <v>25137.255683113446</v>
      </c>
      <c r="K38" s="46">
        <f>Índice!$G$51*'Datos Generales'!K94</f>
        <v>6277.8401180998671</v>
      </c>
      <c r="L38" s="46">
        <f>Índice!$G$51*'Datos Generales'!L94</f>
        <v>11720.880614225545</v>
      </c>
      <c r="M38" s="46">
        <f>Índice!$G$51*'Datos Generales'!M94</f>
        <v>20779.202383244694</v>
      </c>
      <c r="N38" s="46">
        <f>Índice!$G$51*'Datos Generales'!N94</f>
        <v>1749.896529820438</v>
      </c>
      <c r="O38" s="46">
        <f>Índice!$G$51*'Datos Generales'!O94</f>
        <v>5618.3311532664493</v>
      </c>
      <c r="P38" s="46">
        <f>Índice!$G$51*'Datos Generales'!P94</f>
        <v>47083.955814360117</v>
      </c>
      <c r="Q38" s="46">
        <f>Índice!$G$51*'Datos Generales'!Q94</f>
        <v>353.72415182118584</v>
      </c>
      <c r="R38" s="46">
        <f>Índice!$G$51*'Datos Generales'!R94</f>
        <v>51686.884850416427</v>
      </c>
      <c r="S38" s="46">
        <f>Índice!$G$51*'Datos Generales'!S94</f>
        <v>0</v>
      </c>
      <c r="T38" s="46">
        <f>Índice!$G$51*'Datos Generales'!T94</f>
        <v>135423.76295037195</v>
      </c>
      <c r="U38" s="46">
        <f>Índice!$G$51*'Datos Generales'!U94</f>
        <v>12100.367180808329</v>
      </c>
      <c r="V38" s="46">
        <f>Índice!$G$51*'Datos Generales'!V94</f>
        <v>59701.873086908316</v>
      </c>
      <c r="W38" s="46">
        <f>Índice!$G$51*'Datos Generales'!W94</f>
        <v>10943.050455822107</v>
      </c>
      <c r="X38" s="46">
        <f>Índice!$G$51*'Datos Generales'!X94</f>
        <v>15557.22288251321</v>
      </c>
      <c r="Y38" s="46">
        <f>Índice!$G$51*'Datos Generales'!Y94</f>
        <v>73214.923609128396</v>
      </c>
      <c r="Z38" s="46">
        <f>Índice!$G$51*'Datos Generales'!Z94</f>
        <v>2447.562198304196</v>
      </c>
      <c r="AA38" s="46">
        <f>Índice!$G$51*'Datos Generales'!AA94</f>
        <v>20121.464031109666</v>
      </c>
      <c r="AB38" s="46">
        <f>Índice!$G$51*'Datos Generales'!AB94</f>
        <v>130200.49975543412</v>
      </c>
      <c r="AC38" s="46">
        <f>Índice!$G$51*'Datos Generales'!AC94</f>
        <v>6229.8122486559951</v>
      </c>
      <c r="AD38" s="46">
        <f>Índice!$G$51*'Datos Generales'!AD94</f>
        <v>63975.999344873308</v>
      </c>
      <c r="AE38" s="46">
        <f>Índice!$G$51*'Datos Generales'!AE94</f>
        <v>0</v>
      </c>
      <c r="AF38" s="46">
        <f>Índice!$G$51*'Datos Generales'!AF94</f>
        <v>0</v>
      </c>
      <c r="AG38" s="46">
        <f>Índice!$G$51*'Datos Generales'!AG94</f>
        <v>0</v>
      </c>
      <c r="AH38" s="46">
        <f>Índice!$G$51*'Datos Generales'!AH94</f>
        <v>0</v>
      </c>
      <c r="AI38" s="46">
        <f>Índice!$G$51*'Datos Generales'!AI94</f>
        <v>0</v>
      </c>
      <c r="AJ38" s="46">
        <f>Índice!$G$51*'Datos Generales'!AJ94</f>
        <v>0</v>
      </c>
      <c r="AK38" s="46">
        <f>Índice!$G$51*'Datos Generales'!AK94</f>
        <v>0</v>
      </c>
      <c r="AL38" s="46">
        <f>Índice!$G$51*'Datos Generales'!AL94</f>
        <v>0</v>
      </c>
      <c r="AM38" s="46">
        <f>Índice!$G$51*'Datos Generales'!AM94</f>
        <v>0</v>
      </c>
      <c r="AN38" s="46">
        <f>Índice!$G$51*'Datos Generales'!AN94</f>
        <v>0</v>
      </c>
      <c r="AO38" s="46">
        <f>Índice!$G$51*'Datos Generales'!AO94</f>
        <v>0</v>
      </c>
      <c r="AP38" s="46">
        <f>Índice!$G$51*'Datos Generales'!AP94</f>
        <v>0</v>
      </c>
      <c r="AQ38" s="46">
        <f>Índice!$G$51*'Datos Generales'!AQ94</f>
        <v>1079389.9353947693</v>
      </c>
    </row>
    <row r="39" spans="2:43">
      <c r="B39" s="63" t="str">
        <f>'Datos Generales'!B95</f>
        <v>5.21.42.11  Cuenta Por Pagar Por Impuesto</v>
      </c>
      <c r="C39" s="46">
        <f>Índice!$G$51*'Datos Generales'!C95</f>
        <v>18047.191254943886</v>
      </c>
      <c r="D39" s="46">
        <f>Índice!$G$51*'Datos Generales'!D95</f>
        <v>658.00394403978567</v>
      </c>
      <c r="E39" s="46">
        <f>Índice!$G$51*'Datos Generales'!E95</f>
        <v>109234.40920187421</v>
      </c>
      <c r="F39" s="46">
        <f>Índice!$G$51*'Datos Generales'!F95</f>
        <v>131264.15106867545</v>
      </c>
      <c r="G39" s="46">
        <f>Índice!$G$51*'Datos Generales'!G95</f>
        <v>1341.0620577618129</v>
      </c>
      <c r="H39" s="46">
        <f>Índice!$G$51*'Datos Generales'!H95</f>
        <v>61499.930282125009</v>
      </c>
      <c r="I39" s="46">
        <f>Índice!$G$51*'Datos Generales'!I95</f>
        <v>45650.334977789884</v>
      </c>
      <c r="J39" s="46">
        <f>Índice!$G$51*'Datos Generales'!J95</f>
        <v>20708.200814039188</v>
      </c>
      <c r="K39" s="46">
        <f>Índice!$G$51*'Datos Generales'!K95</f>
        <v>6277.8401180998671</v>
      </c>
      <c r="L39" s="46">
        <f>Índice!$G$51*'Datos Generales'!L95</f>
        <v>11720.880614225545</v>
      </c>
      <c r="M39" s="46">
        <f>Índice!$G$51*'Datos Generales'!M95</f>
        <v>20193.660763886586</v>
      </c>
      <c r="N39" s="46">
        <f>Índice!$G$51*'Datos Generales'!N95</f>
        <v>1749.896529820438</v>
      </c>
      <c r="O39" s="46">
        <f>Índice!$G$51*'Datos Generales'!O95</f>
        <v>5618.3311532664493</v>
      </c>
      <c r="P39" s="46">
        <f>Índice!$G$51*'Datos Generales'!P95</f>
        <v>45937.971010643596</v>
      </c>
      <c r="Q39" s="46">
        <f>Índice!$G$51*'Datos Generales'!Q95</f>
        <v>353.72415182118584</v>
      </c>
      <c r="R39" s="46">
        <f>Índice!$G$51*'Datos Generales'!R95</f>
        <v>51686.884850416427</v>
      </c>
      <c r="S39" s="46">
        <f>Índice!$G$51*'Datos Generales'!S95</f>
        <v>0</v>
      </c>
      <c r="T39" s="46">
        <f>Índice!$G$51*'Datos Generales'!T95</f>
        <v>129068.94544520951</v>
      </c>
      <c r="U39" s="46">
        <f>Índice!$G$51*'Datos Generales'!U95</f>
        <v>11931.36219874685</v>
      </c>
      <c r="V39" s="46">
        <f>Índice!$G$51*'Datos Generales'!V95</f>
        <v>45154.474891605307</v>
      </c>
      <c r="W39" s="46">
        <f>Índice!$G$51*'Datos Generales'!W95</f>
        <v>10555.153478921964</v>
      </c>
      <c r="X39" s="46">
        <f>Índice!$G$51*'Datos Generales'!X95</f>
        <v>15557.22288251321</v>
      </c>
      <c r="Y39" s="46">
        <f>Índice!$G$51*'Datos Generales'!Y95</f>
        <v>73214.923609128396</v>
      </c>
      <c r="Z39" s="46">
        <f>Índice!$G$51*'Datos Generales'!Z95</f>
        <v>2306.2230396550849</v>
      </c>
      <c r="AA39" s="46">
        <f>Índice!$G$51*'Datos Generales'!AA95</f>
        <v>18013.859470896663</v>
      </c>
      <c r="AB39" s="46">
        <f>Índice!$G$51*'Datos Generales'!AB95</f>
        <v>127227.90662673936</v>
      </c>
      <c r="AC39" s="46">
        <f>Índice!$G$51*'Datos Generales'!AC95</f>
        <v>6229.8122486559951</v>
      </c>
      <c r="AD39" s="46">
        <f>Índice!$G$51*'Datos Generales'!AD95</f>
        <v>63968.9611593972</v>
      </c>
      <c r="AE39" s="46">
        <f>Índice!$G$51*'Datos Generales'!AE95</f>
        <v>0</v>
      </c>
      <c r="AF39" s="46">
        <f>Índice!$G$51*'Datos Generales'!AF95</f>
        <v>0</v>
      </c>
      <c r="AG39" s="46">
        <f>Índice!$G$51*'Datos Generales'!AG95</f>
        <v>0</v>
      </c>
      <c r="AH39" s="46">
        <f>Índice!$G$51*'Datos Generales'!AH95</f>
        <v>0</v>
      </c>
      <c r="AI39" s="46">
        <f>Índice!$G$51*'Datos Generales'!AI95</f>
        <v>0</v>
      </c>
      <c r="AJ39" s="46">
        <f>Índice!$G$51*'Datos Generales'!AJ95</f>
        <v>0</v>
      </c>
      <c r="AK39" s="46">
        <f>Índice!$G$51*'Datos Generales'!AK95</f>
        <v>0</v>
      </c>
      <c r="AL39" s="46">
        <f>Índice!$G$51*'Datos Generales'!AL95</f>
        <v>0</v>
      </c>
      <c r="AM39" s="46">
        <f>Índice!$G$51*'Datos Generales'!AM95</f>
        <v>0</v>
      </c>
      <c r="AN39" s="46">
        <f>Índice!$G$51*'Datos Generales'!AN95</f>
        <v>0</v>
      </c>
      <c r="AO39" s="46">
        <f>Índice!$G$51*'Datos Generales'!AO95</f>
        <v>0</v>
      </c>
      <c r="AP39" s="46">
        <f>Índice!$G$51*'Datos Generales'!AP95</f>
        <v>0</v>
      </c>
      <c r="AQ39" s="46">
        <f>Índice!$G$51*'Datos Generales'!AQ95</f>
        <v>1035171.3178448988</v>
      </c>
    </row>
    <row r="40" spans="2:43">
      <c r="B40" s="63" t="str">
        <f>'Datos Generales'!B96</f>
        <v>5.21.42.12  Pasivo Por Impuesto Diferido</v>
      </c>
      <c r="C40" s="46">
        <f>Índice!$G$51*'Datos Generales'!C96</f>
        <v>0</v>
      </c>
      <c r="D40" s="46">
        <f>Índice!$G$51*'Datos Generales'!D96</f>
        <v>0</v>
      </c>
      <c r="E40" s="46">
        <f>Índice!$G$51*'Datos Generales'!E96</f>
        <v>331.85708499604937</v>
      </c>
      <c r="F40" s="46">
        <f>Índice!$G$51*'Datos Generales'!F96</f>
        <v>6002.8639660396493</v>
      </c>
      <c r="G40" s="46">
        <f>Índice!$G$51*'Datos Generales'!G96</f>
        <v>0</v>
      </c>
      <c r="H40" s="46">
        <f>Índice!$G$51*'Datos Generales'!H96</f>
        <v>5035.6225142257672</v>
      </c>
      <c r="I40" s="46">
        <f>Índice!$G$51*'Datos Generales'!I96</f>
        <v>0</v>
      </c>
      <c r="J40" s="46">
        <f>Índice!$G$51*'Datos Generales'!J96</f>
        <v>4429.0106037567975</v>
      </c>
      <c r="K40" s="46">
        <f>Índice!$G$51*'Datos Generales'!K96</f>
        <v>0</v>
      </c>
      <c r="L40" s="46">
        <f>Índice!$G$51*'Datos Generales'!L96</f>
        <v>0</v>
      </c>
      <c r="M40" s="46">
        <f>Índice!$G$51*'Datos Generales'!M96</f>
        <v>585.49735404064893</v>
      </c>
      <c r="N40" s="46">
        <f>Índice!$G$51*'Datos Generales'!N96</f>
        <v>0</v>
      </c>
      <c r="O40" s="46">
        <f>Índice!$G$51*'Datos Generales'!O96</f>
        <v>0</v>
      </c>
      <c r="P40" s="46">
        <f>Índice!$G$51*'Datos Generales'!P96</f>
        <v>1145.9848037165161</v>
      </c>
      <c r="Q40" s="46">
        <f>Índice!$G$51*'Datos Generales'!Q96</f>
        <v>0</v>
      </c>
      <c r="R40" s="46">
        <f>Índice!$G$51*'Datos Generales'!R96</f>
        <v>0</v>
      </c>
      <c r="S40" s="46">
        <f>Índice!$G$51*'Datos Generales'!S96</f>
        <v>0</v>
      </c>
      <c r="T40" s="46">
        <f>Índice!$G$51*'Datos Generales'!T96</f>
        <v>6354.817505162443</v>
      </c>
      <c r="U40" s="46">
        <f>Índice!$G$51*'Datos Generales'!U96</f>
        <v>169.00498206148012</v>
      </c>
      <c r="V40" s="46">
        <f>Índice!$G$51*'Datos Generales'!V96</f>
        <v>14547.398195303009</v>
      </c>
      <c r="W40" s="46">
        <f>Índice!$G$51*'Datos Generales'!W96</f>
        <v>387.89697690014413</v>
      </c>
      <c r="X40" s="46">
        <f>Índice!$G$51*'Datos Generales'!X96</f>
        <v>0</v>
      </c>
      <c r="Y40" s="46">
        <f>Índice!$G$51*'Datos Generales'!Y96</f>
        <v>0</v>
      </c>
      <c r="Z40" s="46">
        <f>Índice!$G$51*'Datos Generales'!Z96</f>
        <v>141.33915864911106</v>
      </c>
      <c r="AA40" s="46">
        <f>Índice!$G$51*'Datos Generales'!AA96</f>
        <v>2107.6045602130048</v>
      </c>
      <c r="AB40" s="46">
        <f>Índice!$G$51*'Datos Generales'!AB96</f>
        <v>2972.5931286947712</v>
      </c>
      <c r="AC40" s="46">
        <f>Índice!$G$51*'Datos Generales'!AC96</f>
        <v>0</v>
      </c>
      <c r="AD40" s="46">
        <f>Índice!$G$51*'Datos Generales'!AD96</f>
        <v>7.0381854761066887</v>
      </c>
      <c r="AE40" s="46">
        <f>Índice!$G$51*'Datos Generales'!AE96</f>
        <v>0</v>
      </c>
      <c r="AF40" s="46">
        <f>Índice!$G$51*'Datos Generales'!AF96</f>
        <v>0</v>
      </c>
      <c r="AG40" s="46">
        <f>Índice!$G$51*'Datos Generales'!AG96</f>
        <v>0</v>
      </c>
      <c r="AH40" s="46">
        <f>Índice!$G$51*'Datos Generales'!AH96</f>
        <v>0</v>
      </c>
      <c r="AI40" s="46">
        <f>Índice!$G$51*'Datos Generales'!AI96</f>
        <v>0</v>
      </c>
      <c r="AJ40" s="46">
        <f>Índice!$G$51*'Datos Generales'!AJ96</f>
        <v>0</v>
      </c>
      <c r="AK40" s="46">
        <f>Índice!$G$51*'Datos Generales'!AK96</f>
        <v>0</v>
      </c>
      <c r="AL40" s="46">
        <f>Índice!$G$51*'Datos Generales'!AL96</f>
        <v>0</v>
      </c>
      <c r="AM40" s="46">
        <f>Índice!$G$51*'Datos Generales'!AM96</f>
        <v>0</v>
      </c>
      <c r="AN40" s="46">
        <f>Índice!$G$51*'Datos Generales'!AN96</f>
        <v>0</v>
      </c>
      <c r="AO40" s="46">
        <f>Índice!$G$51*'Datos Generales'!AO96</f>
        <v>0</v>
      </c>
      <c r="AP40" s="46">
        <f>Índice!$G$51*'Datos Generales'!AP96</f>
        <v>0</v>
      </c>
      <c r="AQ40" s="46">
        <f>Índice!$G$51*'Datos Generales'!AQ96</f>
        <v>44218.529019235495</v>
      </c>
    </row>
    <row r="41" spans="2:43">
      <c r="B41" s="62" t="str">
        <f>'Datos Generales'!B97</f>
        <v>5.21.42.20  Deudas Con Relacionados</v>
      </c>
      <c r="C41" s="46">
        <f>Índice!$G$51*'Datos Generales'!C97</f>
        <v>6694.0226328568178</v>
      </c>
      <c r="D41" s="46">
        <f>Índice!$G$51*'Datos Generales'!D97</f>
        <v>0</v>
      </c>
      <c r="E41" s="46">
        <f>Índice!$G$51*'Datos Generales'!E97</f>
        <v>52622.343804294185</v>
      </c>
      <c r="F41" s="46">
        <f>Índice!$G$51*'Datos Generales'!F97</f>
        <v>2936.0742417904439</v>
      </c>
      <c r="G41" s="46">
        <f>Índice!$G$51*'Datos Generales'!G97</f>
        <v>0</v>
      </c>
      <c r="H41" s="46">
        <f>Índice!$G$51*'Datos Generales'!H97</f>
        <v>3591.0681442429636</v>
      </c>
      <c r="I41" s="46">
        <f>Índice!$G$51*'Datos Generales'!I97</f>
        <v>21952.454622516441</v>
      </c>
      <c r="J41" s="46">
        <f>Índice!$G$51*'Datos Generales'!J97</f>
        <v>0</v>
      </c>
      <c r="K41" s="46">
        <f>Índice!$G$51*'Datos Generales'!K97</f>
        <v>32779.662742546279</v>
      </c>
      <c r="L41" s="46">
        <f>Índice!$G$51*'Datos Generales'!L97</f>
        <v>740.16037324515685</v>
      </c>
      <c r="M41" s="46">
        <f>Índice!$G$51*'Datos Generales'!M97</f>
        <v>688.54701308704114</v>
      </c>
      <c r="N41" s="46">
        <f>Índice!$G$51*'Datos Generales'!N97</f>
        <v>0</v>
      </c>
      <c r="O41" s="46">
        <f>Índice!$G$51*'Datos Generales'!O97</f>
        <v>0</v>
      </c>
      <c r="P41" s="46">
        <f>Índice!$G$51*'Datos Generales'!P97</f>
        <v>0</v>
      </c>
      <c r="Q41" s="46">
        <f>Índice!$G$51*'Datos Generales'!Q97</f>
        <v>0</v>
      </c>
      <c r="R41" s="46">
        <f>Índice!$G$51*'Datos Generales'!R97</f>
        <v>0</v>
      </c>
      <c r="S41" s="46">
        <f>Índice!$G$51*'Datos Generales'!S97</f>
        <v>4560.7441885171347</v>
      </c>
      <c r="T41" s="46">
        <f>Índice!$G$51*'Datos Generales'!T97</f>
        <v>1427.7778146655423</v>
      </c>
      <c r="U41" s="46">
        <f>Índice!$G$51*'Datos Generales'!U97</f>
        <v>1711.4299689478798</v>
      </c>
      <c r="V41" s="46">
        <f>Índice!$G$51*'Datos Generales'!V97</f>
        <v>267.67237467935314</v>
      </c>
      <c r="W41" s="46">
        <f>Índice!$G$51*'Datos Generales'!W97</f>
        <v>0</v>
      </c>
      <c r="X41" s="46">
        <f>Índice!$G$51*'Datos Generales'!X97</f>
        <v>0</v>
      </c>
      <c r="Y41" s="46">
        <f>Índice!$G$51*'Datos Generales'!Y97</f>
        <v>3764.5439233678826</v>
      </c>
      <c r="Z41" s="46">
        <f>Índice!$G$51*'Datos Generales'!Z97</f>
        <v>9.9596964284528617</v>
      </c>
      <c r="AA41" s="46">
        <f>Índice!$G$51*'Datos Generales'!AA97</f>
        <v>3499.793059640876</v>
      </c>
      <c r="AB41" s="46">
        <f>Índice!$G$51*'Datos Generales'!AB97</f>
        <v>161007.83274792452</v>
      </c>
      <c r="AC41" s="46">
        <f>Índice!$G$51*'Datos Generales'!AC97</f>
        <v>1.5050207936328768</v>
      </c>
      <c r="AD41" s="46">
        <f>Índice!$G$51*'Datos Generales'!AD97</f>
        <v>118826.34937287112</v>
      </c>
      <c r="AE41" s="46">
        <f>Índice!$G$51*'Datos Generales'!AE97</f>
        <v>0</v>
      </c>
      <c r="AF41" s="46">
        <f>Índice!$G$51*'Datos Generales'!AF97</f>
        <v>0</v>
      </c>
      <c r="AG41" s="46">
        <f>Índice!$G$51*'Datos Generales'!AG97</f>
        <v>0</v>
      </c>
      <c r="AH41" s="46">
        <f>Índice!$G$51*'Datos Generales'!AH97</f>
        <v>0</v>
      </c>
      <c r="AI41" s="46">
        <f>Índice!$G$51*'Datos Generales'!AI97</f>
        <v>0</v>
      </c>
      <c r="AJ41" s="46">
        <f>Índice!$G$51*'Datos Generales'!AJ97</f>
        <v>0</v>
      </c>
      <c r="AK41" s="46">
        <f>Índice!$G$51*'Datos Generales'!AK97</f>
        <v>0</v>
      </c>
      <c r="AL41" s="46">
        <f>Índice!$G$51*'Datos Generales'!AL97</f>
        <v>0</v>
      </c>
      <c r="AM41" s="46">
        <f>Índice!$G$51*'Datos Generales'!AM97</f>
        <v>0</v>
      </c>
      <c r="AN41" s="46">
        <f>Índice!$G$51*'Datos Generales'!AN97</f>
        <v>0</v>
      </c>
      <c r="AO41" s="46">
        <f>Índice!$G$51*'Datos Generales'!AO97</f>
        <v>0</v>
      </c>
      <c r="AP41" s="46">
        <f>Índice!$G$51*'Datos Generales'!AP97</f>
        <v>0</v>
      </c>
      <c r="AQ41" s="46">
        <f>Índice!$G$51*'Datos Generales'!AQ97</f>
        <v>417081.94174241571</v>
      </c>
    </row>
    <row r="42" spans="2:43">
      <c r="B42" s="62" t="str">
        <f>'Datos Generales'!B98</f>
        <v>5.21.42.30  Deudas Con Intermediarios</v>
      </c>
      <c r="C42" s="46">
        <f>Índice!$G$51*'Datos Generales'!C98</f>
        <v>67443.611518720922</v>
      </c>
      <c r="D42" s="46">
        <f>Índice!$G$51*'Datos Generales'!D98</f>
        <v>2425.4295395743006</v>
      </c>
      <c r="E42" s="46">
        <f>Índice!$G$51*'Datos Generales'!E98</f>
        <v>179621.97418889339</v>
      </c>
      <c r="F42" s="46">
        <f>Índice!$G$51*'Datos Generales'!F98</f>
        <v>351616.90138351254</v>
      </c>
      <c r="G42" s="46">
        <f>Índice!$G$51*'Datos Generales'!G98</f>
        <v>5660.6045314405492</v>
      </c>
      <c r="H42" s="46">
        <f>Índice!$G$51*'Datos Generales'!H98</f>
        <v>49726.152613535007</v>
      </c>
      <c r="I42" s="46">
        <f>Índice!$G$51*'Datos Generales'!I98</f>
        <v>175939.54242941344</v>
      </c>
      <c r="J42" s="46">
        <f>Índice!$G$51*'Datos Generales'!J98</f>
        <v>38267.588270576183</v>
      </c>
      <c r="K42" s="46">
        <f>Índice!$G$51*'Datos Generales'!K98</f>
        <v>14298.627111178987</v>
      </c>
      <c r="L42" s="46">
        <f>Índice!$G$51*'Datos Generales'!L98</f>
        <v>46463.134736986554</v>
      </c>
      <c r="M42" s="46">
        <f>Índice!$G$51*'Datos Generales'!M98</f>
        <v>20066.176649602388</v>
      </c>
      <c r="N42" s="46">
        <f>Índice!$G$51*'Datos Generales'!N98</f>
        <v>4576.9452947074178</v>
      </c>
      <c r="O42" s="46">
        <f>Índice!$G$51*'Datos Generales'!O98</f>
        <v>75.472366268942793</v>
      </c>
      <c r="P42" s="46">
        <f>Índice!$G$51*'Datos Generales'!P98</f>
        <v>35996.73321957147</v>
      </c>
      <c r="Q42" s="46">
        <f>Índice!$G$51*'Datos Generales'!Q98</f>
        <v>0</v>
      </c>
      <c r="R42" s="46">
        <f>Índice!$G$51*'Datos Generales'!R98</f>
        <v>119758.57695857431</v>
      </c>
      <c r="S42" s="46">
        <f>Índice!$G$51*'Datos Generales'!S98</f>
        <v>0</v>
      </c>
      <c r="T42" s="46">
        <f>Índice!$G$51*'Datos Generales'!T98</f>
        <v>169692.24538036081</v>
      </c>
      <c r="U42" s="46">
        <f>Índice!$G$51*'Datos Generales'!U98</f>
        <v>1616.4365976791696</v>
      </c>
      <c r="V42" s="46">
        <f>Índice!$G$51*'Datos Generales'!V98</f>
        <v>151406.99524811818</v>
      </c>
      <c r="W42" s="46">
        <f>Índice!$G$51*'Datos Generales'!W98</f>
        <v>8117.1525891890824</v>
      </c>
      <c r="X42" s="46">
        <f>Índice!$G$51*'Datos Generales'!X98</f>
        <v>13257.462579207253</v>
      </c>
      <c r="Y42" s="46">
        <f>Índice!$G$51*'Datos Generales'!Y98</f>
        <v>102838.51348210908</v>
      </c>
      <c r="Z42" s="46">
        <f>Índice!$G$51*'Datos Generales'!Z98</f>
        <v>6121.4507515144278</v>
      </c>
      <c r="AA42" s="46">
        <f>Índice!$G$51*'Datos Generales'!AA98</f>
        <v>13240.420431985234</v>
      </c>
      <c r="AB42" s="46">
        <f>Índice!$G$51*'Datos Generales'!AB98</f>
        <v>287818.18463506567</v>
      </c>
      <c r="AC42" s="46">
        <f>Índice!$G$51*'Datos Generales'!AC98</f>
        <v>22280.947543385548</v>
      </c>
      <c r="AD42" s="46">
        <f>Índice!$G$51*'Datos Generales'!AD98</f>
        <v>108485.17443854979</v>
      </c>
      <c r="AE42" s="46">
        <f>Índice!$G$51*'Datos Generales'!AE98</f>
        <v>0</v>
      </c>
      <c r="AF42" s="46">
        <f>Índice!$G$51*'Datos Generales'!AF98</f>
        <v>0</v>
      </c>
      <c r="AG42" s="46">
        <f>Índice!$G$51*'Datos Generales'!AG98</f>
        <v>0</v>
      </c>
      <c r="AH42" s="46">
        <f>Índice!$G$51*'Datos Generales'!AH98</f>
        <v>0</v>
      </c>
      <c r="AI42" s="46">
        <f>Índice!$G$51*'Datos Generales'!AI98</f>
        <v>0</v>
      </c>
      <c r="AJ42" s="46">
        <f>Índice!$G$51*'Datos Generales'!AJ98</f>
        <v>0</v>
      </c>
      <c r="AK42" s="46">
        <f>Índice!$G$51*'Datos Generales'!AK98</f>
        <v>0</v>
      </c>
      <c r="AL42" s="46">
        <f>Índice!$G$51*'Datos Generales'!AL98</f>
        <v>0</v>
      </c>
      <c r="AM42" s="46">
        <f>Índice!$G$51*'Datos Generales'!AM98</f>
        <v>0</v>
      </c>
      <c r="AN42" s="46">
        <f>Índice!$G$51*'Datos Generales'!AN98</f>
        <v>0</v>
      </c>
      <c r="AO42" s="46">
        <f>Índice!$G$51*'Datos Generales'!AO98</f>
        <v>0</v>
      </c>
      <c r="AP42" s="46">
        <f>Índice!$G$51*'Datos Generales'!AP98</f>
        <v>0</v>
      </c>
      <c r="AQ42" s="46">
        <f>Índice!$G$51*'Datos Generales'!AQ98</f>
        <v>1996812.4544897208</v>
      </c>
    </row>
    <row r="43" spans="2:43">
      <c r="B43" s="62" t="str">
        <f>'Datos Generales'!B99</f>
        <v>5.21.42.40  Deudas Con El Personal</v>
      </c>
      <c r="C43" s="46">
        <f>Índice!$G$51*'Datos Generales'!C99</f>
        <v>47688.000336416415</v>
      </c>
      <c r="D43" s="46">
        <f>Índice!$G$51*'Datos Generales'!D99</f>
        <v>0</v>
      </c>
      <c r="E43" s="46">
        <f>Índice!$G$51*'Datos Generales'!E99</f>
        <v>14724.902118316768</v>
      </c>
      <c r="F43" s="46">
        <f>Índice!$G$51*'Datos Generales'!F99</f>
        <v>36989.338698289816</v>
      </c>
      <c r="G43" s="46">
        <f>Índice!$G$51*'Datos Generales'!G99</f>
        <v>1238.3665212550989</v>
      </c>
      <c r="H43" s="46">
        <f>Índice!$G$51*'Datos Generales'!H99</f>
        <v>61455.178046173154</v>
      </c>
      <c r="I43" s="46">
        <f>Índice!$G$51*'Datos Generales'!I99</f>
        <v>95621.451858147368</v>
      </c>
      <c r="J43" s="46">
        <f>Índice!$G$51*'Datos Generales'!J99</f>
        <v>18796.426018268299</v>
      </c>
      <c r="K43" s="46">
        <f>Índice!$G$51*'Datos Generales'!K99</f>
        <v>8891.5743181481175</v>
      </c>
      <c r="L43" s="46">
        <f>Índice!$G$51*'Datos Generales'!L99</f>
        <v>15331.691090055576</v>
      </c>
      <c r="M43" s="46">
        <f>Índice!$G$51*'Datos Generales'!M99</f>
        <v>6979.1798079327882</v>
      </c>
      <c r="N43" s="46">
        <f>Índice!$G$51*'Datos Generales'!N99</f>
        <v>115.44394793513361</v>
      </c>
      <c r="O43" s="46">
        <f>Índice!$G$51*'Datos Generales'!O99</f>
        <v>18486.214673510087</v>
      </c>
      <c r="P43" s="46">
        <f>Índice!$G$51*'Datos Generales'!P99</f>
        <v>11591.09470343344</v>
      </c>
      <c r="Q43" s="46">
        <f>Índice!$G$51*'Datos Generales'!Q99</f>
        <v>201.09733721982823</v>
      </c>
      <c r="R43" s="46">
        <f>Índice!$G$51*'Datos Generales'!R99</f>
        <v>6356.1897300036962</v>
      </c>
      <c r="S43" s="46">
        <f>Índice!$G$51*'Datos Generales'!S99</f>
        <v>0</v>
      </c>
      <c r="T43" s="46">
        <f>Índice!$G$51*'Datos Generales'!T99</f>
        <v>41125.755553637398</v>
      </c>
      <c r="U43" s="46">
        <f>Índice!$G$51*'Datos Generales'!U99</f>
        <v>2052.4942399755655</v>
      </c>
      <c r="V43" s="46">
        <f>Índice!$G$51*'Datos Generales'!V99</f>
        <v>26445.649936589936</v>
      </c>
      <c r="W43" s="46">
        <f>Índice!$G$51*'Datos Generales'!W99</f>
        <v>2009.0699635475112</v>
      </c>
      <c r="X43" s="46">
        <f>Índice!$G$51*'Datos Generales'!X99</f>
        <v>2396.4357566381377</v>
      </c>
      <c r="Y43" s="46">
        <f>Índice!$G$51*'Datos Generales'!Y99</f>
        <v>31435.767704467038</v>
      </c>
      <c r="Z43" s="46">
        <f>Índice!$G$51*'Datos Generales'!Z99</f>
        <v>1262.6239152230642</v>
      </c>
      <c r="AA43" s="46">
        <f>Índice!$G$51*'Datos Generales'!AA99</f>
        <v>4693.2302836742874</v>
      </c>
      <c r="AB43" s="46">
        <f>Índice!$G$51*'Datos Generales'!AB99</f>
        <v>130271.63412059202</v>
      </c>
      <c r="AC43" s="46">
        <f>Índice!$G$51*'Datos Generales'!AC99</f>
        <v>1203.9723695888417</v>
      </c>
      <c r="AD43" s="46">
        <f>Índice!$G$51*'Datos Generales'!AD99</f>
        <v>13957.474309516381</v>
      </c>
      <c r="AE43" s="46">
        <f>Índice!$G$51*'Datos Generales'!AE99</f>
        <v>0</v>
      </c>
      <c r="AF43" s="46">
        <f>Índice!$G$51*'Datos Generales'!AF99</f>
        <v>0</v>
      </c>
      <c r="AG43" s="46">
        <f>Índice!$G$51*'Datos Generales'!AG99</f>
        <v>0</v>
      </c>
      <c r="AH43" s="46">
        <f>Índice!$G$51*'Datos Generales'!AH99</f>
        <v>0</v>
      </c>
      <c r="AI43" s="46">
        <f>Índice!$G$51*'Datos Generales'!AI99</f>
        <v>0</v>
      </c>
      <c r="AJ43" s="46">
        <f>Índice!$G$51*'Datos Generales'!AJ99</f>
        <v>0</v>
      </c>
      <c r="AK43" s="46">
        <f>Índice!$G$51*'Datos Generales'!AK99</f>
        <v>0</v>
      </c>
      <c r="AL43" s="46">
        <f>Índice!$G$51*'Datos Generales'!AL99</f>
        <v>0</v>
      </c>
      <c r="AM43" s="46">
        <f>Índice!$G$51*'Datos Generales'!AM99</f>
        <v>0</v>
      </c>
      <c r="AN43" s="46">
        <f>Índice!$G$51*'Datos Generales'!AN99</f>
        <v>0</v>
      </c>
      <c r="AO43" s="46">
        <f>Índice!$G$51*'Datos Generales'!AO99</f>
        <v>0</v>
      </c>
      <c r="AP43" s="46">
        <f>Índice!$G$51*'Datos Generales'!AP99</f>
        <v>0</v>
      </c>
      <c r="AQ43" s="46">
        <f>Índice!$G$51*'Datos Generales'!AQ99</f>
        <v>601320.2573585558</v>
      </c>
    </row>
    <row r="44" spans="2:43">
      <c r="B44" s="62" t="str">
        <f>'Datos Generales'!B100</f>
        <v>5.21.42.50  Ingresos Anticipados</v>
      </c>
      <c r="C44" s="46">
        <f>Índice!$G$51*'Datos Generales'!C100</f>
        <v>0</v>
      </c>
      <c r="D44" s="46">
        <f>Índice!$G$51*'Datos Generales'!D100</f>
        <v>0</v>
      </c>
      <c r="E44" s="46">
        <f>Índice!$G$51*'Datos Generales'!E100</f>
        <v>0</v>
      </c>
      <c r="F44" s="46">
        <f>Índice!$G$51*'Datos Generales'!F100</f>
        <v>0</v>
      </c>
      <c r="G44" s="46">
        <f>Índice!$G$51*'Datos Generales'!G100</f>
        <v>0</v>
      </c>
      <c r="H44" s="46">
        <f>Índice!$G$51*'Datos Generales'!H100</f>
        <v>6230.9631469099495</v>
      </c>
      <c r="I44" s="46">
        <f>Índice!$G$51*'Datos Generales'!I100</f>
        <v>0</v>
      </c>
      <c r="J44" s="46">
        <f>Índice!$G$51*'Datos Generales'!J100</f>
        <v>0</v>
      </c>
      <c r="K44" s="46">
        <f>Índice!$G$51*'Datos Generales'!K100</f>
        <v>0</v>
      </c>
      <c r="L44" s="46">
        <f>Índice!$G$51*'Datos Generales'!L100</f>
        <v>0</v>
      </c>
      <c r="M44" s="46">
        <f>Índice!$G$51*'Datos Generales'!M100</f>
        <v>0</v>
      </c>
      <c r="N44" s="46">
        <f>Índice!$G$51*'Datos Generales'!N100</f>
        <v>0</v>
      </c>
      <c r="O44" s="46">
        <f>Índice!$G$51*'Datos Generales'!O100</f>
        <v>0</v>
      </c>
      <c r="P44" s="46">
        <f>Índice!$G$51*'Datos Generales'!P100</f>
        <v>0</v>
      </c>
      <c r="Q44" s="46">
        <f>Índice!$G$51*'Datos Generales'!Q100</f>
        <v>0</v>
      </c>
      <c r="R44" s="46">
        <f>Índice!$G$51*'Datos Generales'!R100</f>
        <v>475.89642801020761</v>
      </c>
      <c r="S44" s="46">
        <f>Índice!$G$51*'Datos Generales'!S100</f>
        <v>0</v>
      </c>
      <c r="T44" s="46">
        <f>Índice!$G$51*'Datos Generales'!T100</f>
        <v>0</v>
      </c>
      <c r="U44" s="46">
        <f>Índice!$G$51*'Datos Generales'!U100</f>
        <v>0</v>
      </c>
      <c r="V44" s="46">
        <f>Índice!$G$51*'Datos Generales'!V100</f>
        <v>0</v>
      </c>
      <c r="W44" s="46">
        <f>Índice!$G$51*'Datos Generales'!W100</f>
        <v>0</v>
      </c>
      <c r="X44" s="46">
        <f>Índice!$G$51*'Datos Generales'!X100</f>
        <v>0</v>
      </c>
      <c r="Y44" s="46">
        <f>Índice!$G$51*'Datos Generales'!Y100</f>
        <v>0</v>
      </c>
      <c r="Z44" s="46">
        <f>Índice!$G$51*'Datos Generales'!Z100</f>
        <v>0</v>
      </c>
      <c r="AA44" s="46">
        <f>Índice!$G$51*'Datos Generales'!AA100</f>
        <v>0</v>
      </c>
      <c r="AB44" s="46">
        <f>Índice!$G$51*'Datos Generales'!AB100</f>
        <v>0</v>
      </c>
      <c r="AC44" s="46">
        <f>Índice!$G$51*'Datos Generales'!AC100</f>
        <v>0</v>
      </c>
      <c r="AD44" s="46">
        <f>Índice!$G$51*'Datos Generales'!AD100</f>
        <v>0</v>
      </c>
      <c r="AE44" s="46">
        <f>Índice!$G$51*'Datos Generales'!AE100</f>
        <v>0</v>
      </c>
      <c r="AF44" s="46">
        <f>Índice!$G$51*'Datos Generales'!AF100</f>
        <v>0</v>
      </c>
      <c r="AG44" s="46">
        <f>Índice!$G$51*'Datos Generales'!AG100</f>
        <v>0</v>
      </c>
      <c r="AH44" s="46">
        <f>Índice!$G$51*'Datos Generales'!AH100</f>
        <v>0</v>
      </c>
      <c r="AI44" s="46">
        <f>Índice!$G$51*'Datos Generales'!AI100</f>
        <v>0</v>
      </c>
      <c r="AJ44" s="46">
        <f>Índice!$G$51*'Datos Generales'!AJ100</f>
        <v>0</v>
      </c>
      <c r="AK44" s="46">
        <f>Índice!$G$51*'Datos Generales'!AK100</f>
        <v>0</v>
      </c>
      <c r="AL44" s="46">
        <f>Índice!$G$51*'Datos Generales'!AL100</f>
        <v>0</v>
      </c>
      <c r="AM44" s="46">
        <f>Índice!$G$51*'Datos Generales'!AM100</f>
        <v>0</v>
      </c>
      <c r="AN44" s="46">
        <f>Índice!$G$51*'Datos Generales'!AN100</f>
        <v>0</v>
      </c>
      <c r="AO44" s="46">
        <f>Índice!$G$51*'Datos Generales'!AO100</f>
        <v>0</v>
      </c>
      <c r="AP44" s="46">
        <f>Índice!$G$51*'Datos Generales'!AP100</f>
        <v>0</v>
      </c>
      <c r="AQ44" s="46">
        <f>Índice!$G$51*'Datos Generales'!AQ100</f>
        <v>6706.8595749201568</v>
      </c>
    </row>
    <row r="45" spans="2:43">
      <c r="B45" s="62" t="str">
        <f>'Datos Generales'!B101</f>
        <v>5.21.42.60  Otros Pasivos No Financieros</v>
      </c>
      <c r="C45" s="46">
        <f>Índice!$G$51*'Datos Generales'!C101</f>
        <v>79583.419097385922</v>
      </c>
      <c r="D45" s="46">
        <f>Índice!$G$51*'Datos Generales'!D101</f>
        <v>2473.6344702880124</v>
      </c>
      <c r="E45" s="46">
        <f>Índice!$G$51*'Datos Generales'!E101</f>
        <v>569505.09161814081</v>
      </c>
      <c r="F45" s="46">
        <f>Índice!$G$51*'Datos Generales'!F101</f>
        <v>778336.99628835323</v>
      </c>
      <c r="G45" s="46">
        <f>Índice!$G$51*'Datos Generales'!G101</f>
        <v>2603.5974423499574</v>
      </c>
      <c r="H45" s="46">
        <f>Índice!$G$51*'Datos Generales'!H101</f>
        <v>70249.058808687521</v>
      </c>
      <c r="I45" s="46">
        <f>Índice!$G$51*'Datos Generales'!I101</f>
        <v>141692.48441307512</v>
      </c>
      <c r="J45" s="46">
        <f>Índice!$G$51*'Datos Generales'!J101</f>
        <v>188923.7552039414</v>
      </c>
      <c r="K45" s="46">
        <f>Índice!$G$51*'Datos Generales'!K101</f>
        <v>6891.3574180925634</v>
      </c>
      <c r="L45" s="46">
        <f>Índice!$G$51*'Datos Generales'!L101</f>
        <v>102757.68501242749</v>
      </c>
      <c r="M45" s="46">
        <f>Índice!$G$51*'Datos Generales'!M101</f>
        <v>115313.89643243676</v>
      </c>
      <c r="N45" s="46">
        <f>Índice!$G$51*'Datos Generales'!N101</f>
        <v>468.6811812642618</v>
      </c>
      <c r="O45" s="46">
        <f>Índice!$G$51*'Datos Generales'!O101</f>
        <v>1563.1854207750416</v>
      </c>
      <c r="P45" s="46">
        <f>Índice!$G$51*'Datos Generales'!P101</f>
        <v>38935.72897231426</v>
      </c>
      <c r="Q45" s="46">
        <f>Índice!$G$51*'Datos Generales'!Q101</f>
        <v>30.985722221853347</v>
      </c>
      <c r="R45" s="46">
        <f>Índice!$G$51*'Datos Generales'!R101</f>
        <v>90076.778193134014</v>
      </c>
      <c r="S45" s="46">
        <f>Índice!$G$51*'Datos Generales'!S101</f>
        <v>1190.7370396683643</v>
      </c>
      <c r="T45" s="46">
        <f>Índice!$G$51*'Datos Generales'!T101</f>
        <v>130434.75181543134</v>
      </c>
      <c r="U45" s="46">
        <f>Índice!$G$51*'Datos Generales'!U101</f>
        <v>11613.183096845876</v>
      </c>
      <c r="V45" s="46">
        <f>Índice!$G$51*'Datos Generales'!V101</f>
        <v>303280.19281972287</v>
      </c>
      <c r="W45" s="46">
        <f>Índice!$G$51*'Datos Generales'!W101</f>
        <v>13684.047443567255</v>
      </c>
      <c r="X45" s="46">
        <f>Índice!$G$51*'Datos Generales'!X101</f>
        <v>13279.108319445091</v>
      </c>
      <c r="Y45" s="46">
        <f>Índice!$G$51*'Datos Generales'!Y101</f>
        <v>228256.05715537793</v>
      </c>
      <c r="Z45" s="46">
        <f>Índice!$G$51*'Datos Generales'!Z101</f>
        <v>1327.8267278413355</v>
      </c>
      <c r="AA45" s="46">
        <f>Índice!$G$51*'Datos Generales'!AA101</f>
        <v>39196.407426834965</v>
      </c>
      <c r="AB45" s="46">
        <f>Índice!$G$51*'Datos Generales'!AB101</f>
        <v>657278.92240511184</v>
      </c>
      <c r="AC45" s="46">
        <f>Índice!$G$51*'Datos Generales'!AC101</f>
        <v>23618.556906385496</v>
      </c>
      <c r="AD45" s="46">
        <f>Índice!$G$51*'Datos Generales'!AD101</f>
        <v>49994.400437341341</v>
      </c>
      <c r="AE45" s="46">
        <f>Índice!$G$51*'Datos Generales'!AE101</f>
        <v>0</v>
      </c>
      <c r="AF45" s="46">
        <f>Índice!$G$51*'Datos Generales'!AF101</f>
        <v>0</v>
      </c>
      <c r="AG45" s="46">
        <f>Índice!$G$51*'Datos Generales'!AG101</f>
        <v>0</v>
      </c>
      <c r="AH45" s="46">
        <f>Índice!$G$51*'Datos Generales'!AH101</f>
        <v>0</v>
      </c>
      <c r="AI45" s="46">
        <f>Índice!$G$51*'Datos Generales'!AI101</f>
        <v>0</v>
      </c>
      <c r="AJ45" s="46">
        <f>Índice!$G$51*'Datos Generales'!AJ101</f>
        <v>0</v>
      </c>
      <c r="AK45" s="46">
        <f>Índice!$G$51*'Datos Generales'!AK101</f>
        <v>0</v>
      </c>
      <c r="AL45" s="46">
        <f>Índice!$G$51*'Datos Generales'!AL101</f>
        <v>0</v>
      </c>
      <c r="AM45" s="46">
        <f>Índice!$G$51*'Datos Generales'!AM101</f>
        <v>0</v>
      </c>
      <c r="AN45" s="46">
        <f>Índice!$G$51*'Datos Generales'!AN101</f>
        <v>0</v>
      </c>
      <c r="AO45" s="46">
        <f>Índice!$G$51*'Datos Generales'!AO101</f>
        <v>0</v>
      </c>
      <c r="AP45" s="46">
        <f>Índice!$G$51*'Datos Generales'!AP101</f>
        <v>0</v>
      </c>
      <c r="AQ45" s="46">
        <f>Índice!$G$51*'Datos Generales'!AQ101</f>
        <v>3662560.527288462</v>
      </c>
    </row>
    <row r="46" spans="2:43">
      <c r="B46" s="60" t="str">
        <f>'Datos Generales'!B102</f>
        <v xml:space="preserve">8.70.00.00  Total Patrimonio </v>
      </c>
      <c r="C46" s="43">
        <f>Índice!$G$51*'Datos Generales'!C102</f>
        <v>957803.15655978816</v>
      </c>
      <c r="D46" s="43">
        <f>Índice!$G$51*'Datos Generales'!D102</f>
        <v>118970.4772465202</v>
      </c>
      <c r="E46" s="43">
        <f>Índice!$G$51*'Datos Generales'!E102</f>
        <v>1889617.4812591714</v>
      </c>
      <c r="F46" s="43">
        <f>Índice!$G$51*'Datos Generales'!F102</f>
        <v>2885351.5440849364</v>
      </c>
      <c r="G46" s="43">
        <f>Índice!$G$51*'Datos Generales'!G102</f>
        <v>105788.84115612158</v>
      </c>
      <c r="H46" s="43">
        <f>Índice!$G$51*'Datos Generales'!H102</f>
        <v>1935029.4032371228</v>
      </c>
      <c r="I46" s="43">
        <f>Índice!$G$51*'Datos Generales'!I102</f>
        <v>1289991.7887836113</v>
      </c>
      <c r="J46" s="43">
        <f>Índice!$G$51*'Datos Generales'!J102</f>
        <v>347998.38874244451</v>
      </c>
      <c r="K46" s="43">
        <f>Índice!$G$51*'Datos Generales'!K102</f>
        <v>226572.20447920749</v>
      </c>
      <c r="L46" s="43">
        <f>Índice!$G$51*'Datos Generales'!L102</f>
        <v>827842.08790649404</v>
      </c>
      <c r="M46" s="43">
        <f>Índice!$G$51*'Datos Generales'!M102</f>
        <v>938805.27908176032</v>
      </c>
      <c r="N46" s="43">
        <f>Índice!$G$51*'Datos Generales'!N102</f>
        <v>94387.998787130302</v>
      </c>
      <c r="O46" s="43">
        <f>Índice!$G$51*'Datos Generales'!O102</f>
        <v>139749.59109912999</v>
      </c>
      <c r="P46" s="43">
        <f>Índice!$G$51*'Datos Generales'!P102</f>
        <v>338975.25790080585</v>
      </c>
      <c r="Q46" s="43">
        <f>Índice!$G$51*'Datos Generales'!Q102</f>
        <v>130542.62639408086</v>
      </c>
      <c r="R46" s="43">
        <f>Índice!$G$51*'Datos Generales'!R102</f>
        <v>1743214.4588232953</v>
      </c>
      <c r="S46" s="43">
        <f>Índice!$G$51*'Datos Generales'!S102</f>
        <v>480291.92976864736</v>
      </c>
      <c r="T46" s="43">
        <f>Índice!$G$51*'Datos Generales'!T102</f>
        <v>1244006.7194751904</v>
      </c>
      <c r="U46" s="43">
        <f>Índice!$G$51*'Datos Generales'!U102</f>
        <v>147254.59861316762</v>
      </c>
      <c r="V46" s="43">
        <f>Índice!$G$51*'Datos Generales'!V102</f>
        <v>1256227.7981767117</v>
      </c>
      <c r="W46" s="43">
        <f>Índice!$G$51*'Datos Generales'!W102</f>
        <v>207523.42188610093</v>
      </c>
      <c r="X46" s="43">
        <f>Índice!$G$51*'Datos Generales'!X102</f>
        <v>162216.49724116409</v>
      </c>
      <c r="Y46" s="43">
        <f>Índice!$G$51*'Datos Generales'!Y102</f>
        <v>1366487.1708043674</v>
      </c>
      <c r="Z46" s="43">
        <f>Índice!$G$51*'Datos Generales'!Z102</f>
        <v>136427.4790237727</v>
      </c>
      <c r="AA46" s="43">
        <f>Índice!$G$51*'Datos Generales'!AA102</f>
        <v>237918.37918113591</v>
      </c>
      <c r="AB46" s="43">
        <f>Índice!$G$51*'Datos Generales'!AB102</f>
        <v>2746328.8780291313</v>
      </c>
      <c r="AC46" s="43">
        <f>Índice!$G$51*'Datos Generales'!AC102</f>
        <v>123626.96731670287</v>
      </c>
      <c r="AD46" s="43">
        <f>Índice!$G$51*'Datos Generales'!AD102</f>
        <v>1122073.3874698167</v>
      </c>
      <c r="AE46" s="43">
        <f>Índice!$G$51*'Datos Generales'!AE102</f>
        <v>0</v>
      </c>
      <c r="AF46" s="43">
        <f>Índice!$G$51*'Datos Generales'!AF102</f>
        <v>0</v>
      </c>
      <c r="AG46" s="43">
        <f>Índice!$G$51*'Datos Generales'!AG102</f>
        <v>0</v>
      </c>
      <c r="AH46" s="43">
        <f>Índice!$G$51*'Datos Generales'!AH102</f>
        <v>0</v>
      </c>
      <c r="AI46" s="43">
        <f>Índice!$G$51*'Datos Generales'!AI102</f>
        <v>0</v>
      </c>
      <c r="AJ46" s="43">
        <f>Índice!$G$51*'Datos Generales'!AJ102</f>
        <v>0</v>
      </c>
      <c r="AK46" s="43">
        <f>Índice!$G$51*'Datos Generales'!AK102</f>
        <v>0</v>
      </c>
      <c r="AL46" s="43">
        <f>Índice!$G$51*'Datos Generales'!AL102</f>
        <v>0</v>
      </c>
      <c r="AM46" s="43">
        <f>Índice!$G$51*'Datos Generales'!AM102</f>
        <v>0</v>
      </c>
      <c r="AN46" s="43">
        <f>Índice!$G$51*'Datos Generales'!AN102</f>
        <v>0</v>
      </c>
      <c r="AO46" s="43">
        <f>Índice!$G$51*'Datos Generales'!AO102</f>
        <v>0</v>
      </c>
      <c r="AP46" s="43">
        <f>Índice!$G$51*'Datos Generales'!AP102</f>
        <v>0</v>
      </c>
      <c r="AQ46" s="43">
        <f>Índice!$G$51*'Datos Generales'!AQ102</f>
        <v>23201023.81252753</v>
      </c>
    </row>
    <row r="47" spans="2:43">
      <c r="B47" s="61" t="str">
        <f>'Datos Generales'!B103</f>
        <v>5.22.10.00  Capital Pagado</v>
      </c>
      <c r="C47" s="46">
        <f>Índice!$G$51*'Datos Generales'!C103</f>
        <v>1215935.4700202071</v>
      </c>
      <c r="D47" s="46">
        <f>Índice!$G$51*'Datos Generales'!D103</f>
        <v>102910.97580679075</v>
      </c>
      <c r="E47" s="46">
        <f>Índice!$G$51*'Datos Generales'!E103</f>
        <v>1105122.7809243042</v>
      </c>
      <c r="F47" s="46">
        <f>Índice!$G$51*'Datos Generales'!F103</f>
        <v>2045816.2413876294</v>
      </c>
      <c r="G47" s="46">
        <f>Índice!$G$51*'Datos Generales'!G103</f>
        <v>116049.23188607879</v>
      </c>
      <c r="H47" s="46">
        <f>Índice!$G$51*'Datos Generales'!H103</f>
        <v>119399.09831548335</v>
      </c>
      <c r="I47" s="46">
        <f>Índice!$G$51*'Datos Generales'!I103</f>
        <v>582404.00512592378</v>
      </c>
      <c r="J47" s="46">
        <f>Índice!$G$51*'Datos Generales'!J103</f>
        <v>126961.29661967904</v>
      </c>
      <c r="K47" s="46">
        <f>Índice!$G$51*'Datos Generales'!K103</f>
        <v>170593.17738661994</v>
      </c>
      <c r="L47" s="46">
        <f>Índice!$G$51*'Datos Generales'!L103</f>
        <v>599732.37189063814</v>
      </c>
      <c r="M47" s="46">
        <f>Índice!$G$51*'Datos Generales'!M103</f>
        <v>174911.2591048225</v>
      </c>
      <c r="N47" s="46">
        <f>Índice!$G$51*'Datos Generales'!N103</f>
        <v>115645.79778275026</v>
      </c>
      <c r="O47" s="46">
        <f>Índice!$G$51*'Datos Generales'!O103</f>
        <v>232607.3821269928</v>
      </c>
      <c r="P47" s="46">
        <f>Índice!$G$51*'Datos Generales'!P103</f>
        <v>275580.90482735424</v>
      </c>
      <c r="Q47" s="46">
        <f>Índice!$G$51*'Datos Generales'!Q103</f>
        <v>120683.9876853887</v>
      </c>
      <c r="R47" s="46">
        <f>Índice!$G$51*'Datos Generales'!R103</f>
        <v>1331780.417466209</v>
      </c>
      <c r="S47" s="46">
        <f>Índice!$G$51*'Datos Generales'!S103</f>
        <v>0</v>
      </c>
      <c r="T47" s="46">
        <f>Índice!$G$51*'Datos Generales'!T103</f>
        <v>993353.82817531726</v>
      </c>
      <c r="U47" s="46">
        <f>Índice!$G$51*'Datos Generales'!U103</f>
        <v>86825.357829760018</v>
      </c>
      <c r="V47" s="46">
        <f>Índice!$G$51*'Datos Generales'!V103</f>
        <v>1427867.0978108589</v>
      </c>
      <c r="W47" s="46">
        <f>Índice!$G$51*'Datos Generales'!W103</f>
        <v>140599.75078626271</v>
      </c>
      <c r="X47" s="46">
        <f>Índice!$G$51*'Datos Generales'!X103</f>
        <v>128361.85126410681</v>
      </c>
      <c r="Y47" s="46">
        <f>Índice!$G$51*'Datos Generales'!Y103</f>
        <v>909795.02944750246</v>
      </c>
      <c r="Z47" s="46">
        <f>Índice!$G$51*'Datos Generales'!Z103</f>
        <v>204345.83607224986</v>
      </c>
      <c r="AA47" s="46">
        <f>Índice!$G$51*'Datos Generales'!AA103</f>
        <v>227922.0753351438</v>
      </c>
      <c r="AB47" s="46">
        <f>Índice!$G$51*'Datos Generales'!AB103</f>
        <v>4251378.7982408963</v>
      </c>
      <c r="AC47" s="46">
        <f>Índice!$G$51*'Datos Generales'!AC103</f>
        <v>171650.41022882957</v>
      </c>
      <c r="AD47" s="46">
        <f>Índice!$G$51*'Datos Generales'!AD103</f>
        <v>730533.24214677943</v>
      </c>
      <c r="AE47" s="46">
        <f>Índice!$G$51*'Datos Generales'!AE103</f>
        <v>0</v>
      </c>
      <c r="AF47" s="46">
        <f>Índice!$G$51*'Datos Generales'!AF103</f>
        <v>0</v>
      </c>
      <c r="AG47" s="46">
        <f>Índice!$G$51*'Datos Generales'!AG103</f>
        <v>0</v>
      </c>
      <c r="AH47" s="46">
        <f>Índice!$G$51*'Datos Generales'!AH103</f>
        <v>0</v>
      </c>
      <c r="AI47" s="46">
        <f>Índice!$G$51*'Datos Generales'!AI103</f>
        <v>0</v>
      </c>
      <c r="AJ47" s="46">
        <f>Índice!$G$51*'Datos Generales'!AJ103</f>
        <v>0</v>
      </c>
      <c r="AK47" s="46">
        <f>Índice!$G$51*'Datos Generales'!AK103</f>
        <v>0</v>
      </c>
      <c r="AL47" s="46">
        <f>Índice!$G$51*'Datos Generales'!AL103</f>
        <v>0</v>
      </c>
      <c r="AM47" s="46">
        <f>Índice!$G$51*'Datos Generales'!AM103</f>
        <v>0</v>
      </c>
      <c r="AN47" s="46">
        <f>Índice!$G$51*'Datos Generales'!AN103</f>
        <v>0</v>
      </c>
      <c r="AO47" s="46">
        <f>Índice!$G$51*'Datos Generales'!AO103</f>
        <v>0</v>
      </c>
      <c r="AP47" s="46">
        <f>Índice!$G$51*'Datos Generales'!AP103</f>
        <v>0</v>
      </c>
      <c r="AQ47" s="46">
        <f>Índice!$G$51*'Datos Generales'!AQ103</f>
        <v>17708767.675694581</v>
      </c>
    </row>
    <row r="48" spans="2:43">
      <c r="B48" s="61" t="str">
        <f>'Datos Generales'!B104</f>
        <v>5.22.20.00  Reservas</v>
      </c>
      <c r="C48" s="46">
        <f>Índice!$G$51*'Datos Generales'!C104</f>
        <v>-1828.2461417242671</v>
      </c>
      <c r="D48" s="46">
        <f>Índice!$G$51*'Datos Generales'!D104</f>
        <v>0</v>
      </c>
      <c r="E48" s="46">
        <f>Índice!$G$51*'Datos Generales'!E104</f>
        <v>29940.883668532453</v>
      </c>
      <c r="F48" s="46">
        <f>Índice!$G$51*'Datos Generales'!F104</f>
        <v>2190.7348264024913</v>
      </c>
      <c r="G48" s="46">
        <f>Índice!$G$51*'Datos Generales'!G104</f>
        <v>0</v>
      </c>
      <c r="H48" s="46">
        <f>Índice!$G$51*'Datos Generales'!H104</f>
        <v>7101.1307575345108</v>
      </c>
      <c r="I48" s="46">
        <f>Índice!$G$51*'Datos Generales'!I104</f>
        <v>-4737.0529479594798</v>
      </c>
      <c r="J48" s="46">
        <f>Índice!$G$51*'Datos Generales'!J104</f>
        <v>0</v>
      </c>
      <c r="K48" s="46">
        <f>Índice!$G$51*'Datos Generales'!K104</f>
        <v>0</v>
      </c>
      <c r="L48" s="46">
        <f>Índice!$G$51*'Datos Generales'!L104</f>
        <v>3750.6446136855084</v>
      </c>
      <c r="M48" s="46">
        <f>Índice!$G$51*'Datos Generales'!M104</f>
        <v>3288.3819034529165</v>
      </c>
      <c r="N48" s="46">
        <f>Índice!$G$51*'Datos Generales'!N104</f>
        <v>0</v>
      </c>
      <c r="O48" s="46">
        <f>Índice!$G$51*'Datos Generales'!O104</f>
        <v>3124.6002288516916</v>
      </c>
      <c r="P48" s="46">
        <f>Índice!$G$51*'Datos Generales'!P104</f>
        <v>19389.359945642191</v>
      </c>
      <c r="Q48" s="46">
        <f>Índice!$G$51*'Datos Generales'!Q104</f>
        <v>0</v>
      </c>
      <c r="R48" s="46">
        <f>Índice!$G$51*'Datos Generales'!R104</f>
        <v>0</v>
      </c>
      <c r="S48" s="46">
        <f>Índice!$G$51*'Datos Generales'!S104</f>
        <v>414510.08253268444</v>
      </c>
      <c r="T48" s="46">
        <f>Índice!$G$51*'Datos Generales'!T104</f>
        <v>0</v>
      </c>
      <c r="U48" s="46">
        <f>Índice!$G$51*'Datos Generales'!U104</f>
        <v>1551.4108463307373</v>
      </c>
      <c r="V48" s="46">
        <f>Índice!$G$51*'Datos Generales'!V104</f>
        <v>-1925.7183707707256</v>
      </c>
      <c r="W48" s="46">
        <f>Índice!$G$51*'Datos Generales'!W104</f>
        <v>-2526.5315246524619</v>
      </c>
      <c r="X48" s="46">
        <f>Índice!$G$51*'Datos Generales'!X104</f>
        <v>0</v>
      </c>
      <c r="Y48" s="46">
        <f>Índice!$G$51*'Datos Generales'!Y104</f>
        <v>0</v>
      </c>
      <c r="Z48" s="46">
        <f>Índice!$G$51*'Datos Generales'!Z104</f>
        <v>0</v>
      </c>
      <c r="AA48" s="46">
        <f>Índice!$G$51*'Datos Generales'!AA104</f>
        <v>0</v>
      </c>
      <c r="AB48" s="46">
        <f>Índice!$G$51*'Datos Generales'!AB104</f>
        <v>0</v>
      </c>
      <c r="AC48" s="46">
        <f>Índice!$G$51*'Datos Generales'!AC104</f>
        <v>537.82360713645448</v>
      </c>
      <c r="AD48" s="46">
        <f>Índice!$G$51*'Datos Generales'!AD104</f>
        <v>0</v>
      </c>
      <c r="AE48" s="46">
        <f>Índice!$G$51*'Datos Generales'!AE104</f>
        <v>0</v>
      </c>
      <c r="AF48" s="46">
        <f>Índice!$G$51*'Datos Generales'!AF104</f>
        <v>0</v>
      </c>
      <c r="AG48" s="46">
        <f>Índice!$G$51*'Datos Generales'!AG104</f>
        <v>0</v>
      </c>
      <c r="AH48" s="46">
        <f>Índice!$G$51*'Datos Generales'!AH104</f>
        <v>0</v>
      </c>
      <c r="AI48" s="46">
        <f>Índice!$G$51*'Datos Generales'!AI104</f>
        <v>0</v>
      </c>
      <c r="AJ48" s="46">
        <f>Índice!$G$51*'Datos Generales'!AJ104</f>
        <v>0</v>
      </c>
      <c r="AK48" s="46">
        <f>Índice!$G$51*'Datos Generales'!AK104</f>
        <v>0</v>
      </c>
      <c r="AL48" s="46">
        <f>Índice!$G$51*'Datos Generales'!AL104</f>
        <v>0</v>
      </c>
      <c r="AM48" s="46">
        <f>Índice!$G$51*'Datos Generales'!AM104</f>
        <v>0</v>
      </c>
      <c r="AN48" s="46">
        <f>Índice!$G$51*'Datos Generales'!AN104</f>
        <v>0</v>
      </c>
      <c r="AO48" s="46">
        <f>Índice!$G$51*'Datos Generales'!AO104</f>
        <v>0</v>
      </c>
      <c r="AP48" s="46">
        <f>Índice!$G$51*'Datos Generales'!AP104</f>
        <v>0</v>
      </c>
      <c r="AQ48" s="46">
        <f>Índice!$G$51*'Datos Generales'!AQ104</f>
        <v>474367.50394514645</v>
      </c>
    </row>
    <row r="49" spans="2:43">
      <c r="B49" s="61" t="str">
        <f>'Datos Generales'!B105</f>
        <v>5.22.30.00  Resultados Acumulados</v>
      </c>
      <c r="C49" s="46">
        <f>Índice!$G$51*'Datos Generales'!C105</f>
        <v>-256304.06731869481</v>
      </c>
      <c r="D49" s="46">
        <f>Índice!$G$51*'Datos Generales'!D105</f>
        <v>16059.501439729451</v>
      </c>
      <c r="E49" s="46">
        <f>Índice!$G$51*'Datos Generales'!E105</f>
        <v>754553.81666633475</v>
      </c>
      <c r="F49" s="46">
        <f>Índice!$G$51*'Datos Generales'!F105</f>
        <v>837344.56787090469</v>
      </c>
      <c r="G49" s="46">
        <f>Índice!$G$51*'Datos Generales'!G105</f>
        <v>-10260.390729957218</v>
      </c>
      <c r="H49" s="46">
        <f>Índice!$G$51*'Datos Generales'!H105</f>
        <v>1808529.174164105</v>
      </c>
      <c r="I49" s="46">
        <f>Índice!$G$51*'Datos Generales'!I105</f>
        <v>707587.78365768748</v>
      </c>
      <c r="J49" s="46">
        <f>Índice!$G$51*'Datos Generales'!J105</f>
        <v>221037.09212276546</v>
      </c>
      <c r="K49" s="46">
        <f>Índice!$G$51*'Datos Generales'!K105</f>
        <v>55979.071357905013</v>
      </c>
      <c r="L49" s="46">
        <f>Índice!$G$51*'Datos Generales'!L105</f>
        <v>224359.07140217035</v>
      </c>
      <c r="M49" s="46">
        <f>Índice!$G$51*'Datos Generales'!M105</f>
        <v>773988.76988896052</v>
      </c>
      <c r="N49" s="46">
        <f>Índice!$G$51*'Datos Generales'!N105</f>
        <v>-21257.798995619949</v>
      </c>
      <c r="O49" s="46">
        <f>Índice!$G$51*'Datos Generales'!O105</f>
        <v>-95982.391256714502</v>
      </c>
      <c r="P49" s="46">
        <f>Índice!$G$51*'Datos Generales'!P105</f>
        <v>44004.993127809466</v>
      </c>
      <c r="Q49" s="46">
        <f>Índice!$G$51*'Datos Generales'!Q105</f>
        <v>9858.5944433747009</v>
      </c>
      <c r="R49" s="46">
        <f>Índice!$G$51*'Datos Generales'!R105</f>
        <v>411434.04135708616</v>
      </c>
      <c r="S49" s="46">
        <f>Índice!$G$51*'Datos Generales'!S105</f>
        <v>65781.802970645454</v>
      </c>
      <c r="T49" s="46">
        <f>Índice!$G$51*'Datos Generales'!T105</f>
        <v>250652.89129987321</v>
      </c>
      <c r="U49" s="46">
        <f>Índice!$G$51*'Datos Generales'!U105</f>
        <v>58877.785671759397</v>
      </c>
      <c r="V49" s="46">
        <f>Índice!$G$51*'Datos Generales'!V105</f>
        <v>-169713.58126337643</v>
      </c>
      <c r="W49" s="46">
        <f>Índice!$G$51*'Datos Generales'!W105</f>
        <v>69450.202624490674</v>
      </c>
      <c r="X49" s="46">
        <f>Índice!$G$51*'Datos Generales'!X105</f>
        <v>33854.645977057291</v>
      </c>
      <c r="Y49" s="46">
        <f>Índice!$G$51*'Datos Generales'!Y105</f>
        <v>456692.14135686483</v>
      </c>
      <c r="Z49" s="46">
        <f>Índice!$G$51*'Datos Generales'!Z105</f>
        <v>-67918.357048477163</v>
      </c>
      <c r="AA49" s="46">
        <f>Índice!$G$51*'Datos Generales'!AA105</f>
        <v>9996.3038459921081</v>
      </c>
      <c r="AB49" s="46">
        <f>Índice!$G$51*'Datos Generales'!AB105</f>
        <v>-1528348.6159341864</v>
      </c>
      <c r="AC49" s="46">
        <f>Índice!$G$51*'Datos Generales'!AC105</f>
        <v>-48561.266519263161</v>
      </c>
      <c r="AD49" s="46">
        <f>Índice!$G$51*'Datos Generales'!AD105</f>
        <v>391540.14532303723</v>
      </c>
      <c r="AE49" s="46">
        <f>Índice!$G$51*'Datos Generales'!AE105</f>
        <v>0</v>
      </c>
      <c r="AF49" s="46">
        <f>Índice!$G$51*'Datos Generales'!AF105</f>
        <v>0</v>
      </c>
      <c r="AG49" s="46">
        <f>Índice!$G$51*'Datos Generales'!AG105</f>
        <v>0</v>
      </c>
      <c r="AH49" s="46">
        <f>Índice!$G$51*'Datos Generales'!AH105</f>
        <v>0</v>
      </c>
      <c r="AI49" s="46">
        <f>Índice!$G$51*'Datos Generales'!AI105</f>
        <v>0</v>
      </c>
      <c r="AJ49" s="46">
        <f>Índice!$G$51*'Datos Generales'!AJ105</f>
        <v>0</v>
      </c>
      <c r="AK49" s="46">
        <f>Índice!$G$51*'Datos Generales'!AK105</f>
        <v>0</v>
      </c>
      <c r="AL49" s="46">
        <f>Índice!$G$51*'Datos Generales'!AL105</f>
        <v>0</v>
      </c>
      <c r="AM49" s="46">
        <f>Índice!$G$51*'Datos Generales'!AM105</f>
        <v>0</v>
      </c>
      <c r="AN49" s="46">
        <f>Índice!$G$51*'Datos Generales'!AN105</f>
        <v>0</v>
      </c>
      <c r="AO49" s="46">
        <f>Índice!$G$51*'Datos Generales'!AO105</f>
        <v>0</v>
      </c>
      <c r="AP49" s="46">
        <f>Índice!$G$51*'Datos Generales'!AP105</f>
        <v>0</v>
      </c>
      <c r="AQ49" s="46">
        <f>Índice!$G$51*'Datos Generales'!AQ105</f>
        <v>5003235.9275022633</v>
      </c>
    </row>
    <row r="50" spans="2:43">
      <c r="B50" s="62" t="str">
        <f>'Datos Generales'!B106</f>
        <v>5.22.31.00  Resultados Acumulados Periodos Anteriores</v>
      </c>
      <c r="C50" s="46">
        <f>Índice!$G$51*'Datos Generales'!C106</f>
        <v>-147015.65442951967</v>
      </c>
      <c r="D50" s="46">
        <f>Índice!$G$51*'Datos Generales'!D106</f>
        <v>0</v>
      </c>
      <c r="E50" s="46">
        <f>Índice!$G$51*'Datos Generales'!E106</f>
        <v>382494.74902671634</v>
      </c>
      <c r="F50" s="46">
        <f>Índice!$G$51*'Datos Generales'!F106</f>
        <v>680295.11687150446</v>
      </c>
      <c r="G50" s="46">
        <f>Índice!$G$51*'Datos Generales'!G106</f>
        <v>-12791.304521038201</v>
      </c>
      <c r="H50" s="46">
        <f>Índice!$G$51*'Datos Generales'!H106</f>
        <v>1756366.9683348052</v>
      </c>
      <c r="I50" s="46">
        <f>Índice!$G$51*'Datos Generales'!I106</f>
        <v>672333.24701596436</v>
      </c>
      <c r="J50" s="46">
        <f>Índice!$G$51*'Datos Generales'!J106</f>
        <v>193140.15948793883</v>
      </c>
      <c r="K50" s="46">
        <f>Índice!$G$51*'Datos Generales'!K106</f>
        <v>27540.331237370552</v>
      </c>
      <c r="L50" s="46">
        <f>Índice!$G$51*'Datos Generales'!L106</f>
        <v>187101.97179856626</v>
      </c>
      <c r="M50" s="46">
        <f>Índice!$G$51*'Datos Generales'!M106</f>
        <v>644851.70012018038</v>
      </c>
      <c r="N50" s="46">
        <f>Índice!$G$51*'Datos Generales'!N106</f>
        <v>-14930.647313869875</v>
      </c>
      <c r="O50" s="46">
        <f>Índice!$G$51*'Datos Generales'!O106</f>
        <v>-72375.077740963796</v>
      </c>
      <c r="P50" s="46">
        <f>Índice!$G$51*'Datos Generales'!P106</f>
        <v>24232.51685955279</v>
      </c>
      <c r="Q50" s="46">
        <f>Índice!$G$51*'Datos Generales'!Q106</f>
        <v>6413.7789080188841</v>
      </c>
      <c r="R50" s="46">
        <f>Índice!$G$51*'Datos Generales'!R106</f>
        <v>365990.55820778583</v>
      </c>
      <c r="S50" s="46">
        <f>Índice!$G$51*'Datos Generales'!S106</f>
        <v>39670.798834051544</v>
      </c>
      <c r="T50" s="46">
        <f>Índice!$G$51*'Datos Generales'!T106</f>
        <v>115430.40274799091</v>
      </c>
      <c r="U50" s="46">
        <f>Índice!$G$51*'Datos Generales'!U106</f>
        <v>38622.994504460839</v>
      </c>
      <c r="V50" s="46">
        <f>Índice!$G$51*'Datos Generales'!V106</f>
        <v>-339336.77274849999</v>
      </c>
      <c r="W50" s="46">
        <f>Índice!$G$51*'Datos Generales'!W106</f>
        <v>34861.195030775467</v>
      </c>
      <c r="X50" s="46">
        <f>Índice!$G$51*'Datos Generales'!X106</f>
        <v>9163.7617552083684</v>
      </c>
      <c r="Y50" s="46">
        <f>Índice!$G$51*'Datos Generales'!Y106</f>
        <v>427297.8015630084</v>
      </c>
      <c r="Z50" s="46">
        <f>Índice!$G$51*'Datos Generales'!Z106</f>
        <v>-6857.3173889659847</v>
      </c>
      <c r="AA50" s="46">
        <f>Índice!$G$51*'Datos Generales'!AA106</f>
        <v>-8931.9442876714456</v>
      </c>
      <c r="AB50" s="46">
        <f>Índice!$G$51*'Datos Generales'!AB106</f>
        <v>-1762151.4714898157</v>
      </c>
      <c r="AC50" s="46">
        <f>Índice!$G$51*'Datos Generales'!AC106</f>
        <v>-33345.948948809375</v>
      </c>
      <c r="AD50" s="46">
        <f>Índice!$G$51*'Datos Generales'!AD106</f>
        <v>112989.2590207184</v>
      </c>
      <c r="AE50" s="46">
        <f>Índice!$G$51*'Datos Generales'!AE106</f>
        <v>0</v>
      </c>
      <c r="AF50" s="46">
        <f>Índice!$G$51*'Datos Generales'!AF106</f>
        <v>0</v>
      </c>
      <c r="AG50" s="46">
        <f>Índice!$G$51*'Datos Generales'!AG106</f>
        <v>0</v>
      </c>
      <c r="AH50" s="46">
        <f>Índice!$G$51*'Datos Generales'!AH106</f>
        <v>0</v>
      </c>
      <c r="AI50" s="46">
        <f>Índice!$G$51*'Datos Generales'!AI106</f>
        <v>0</v>
      </c>
      <c r="AJ50" s="46">
        <f>Índice!$G$51*'Datos Generales'!AJ106</f>
        <v>0</v>
      </c>
      <c r="AK50" s="46">
        <f>Índice!$G$51*'Datos Generales'!AK106</f>
        <v>0</v>
      </c>
      <c r="AL50" s="46">
        <f>Índice!$G$51*'Datos Generales'!AL106</f>
        <v>0</v>
      </c>
      <c r="AM50" s="46">
        <f>Índice!$G$51*'Datos Generales'!AM106</f>
        <v>0</v>
      </c>
      <c r="AN50" s="46">
        <f>Índice!$G$51*'Datos Generales'!AN106</f>
        <v>0</v>
      </c>
      <c r="AO50" s="46">
        <f>Índice!$G$51*'Datos Generales'!AO106</f>
        <v>0</v>
      </c>
      <c r="AP50" s="46">
        <f>Índice!$G$51*'Datos Generales'!AP106</f>
        <v>0</v>
      </c>
      <c r="AQ50" s="46">
        <f>Índice!$G$51*'Datos Generales'!AQ106</f>
        <v>3321061.172455464</v>
      </c>
    </row>
    <row r="51" spans="2:43">
      <c r="B51" s="62" t="str">
        <f>'Datos Generales'!B107</f>
        <v>5.22.32.00  Resultado Del Ejercicio</v>
      </c>
      <c r="C51" s="46">
        <f>Índice!$G$51*'Datos Generales'!C107</f>
        <v>-109288.41288917515</v>
      </c>
      <c r="D51" s="46">
        <f>Índice!$G$51*'Datos Generales'!D107</f>
        <v>16059.501439729451</v>
      </c>
      <c r="E51" s="46">
        <f>Índice!$G$51*'Datos Generales'!E107</f>
        <v>372059.06763961836</v>
      </c>
      <c r="F51" s="46">
        <f>Índice!$G$51*'Datos Generales'!F107</f>
        <v>157049.45099940023</v>
      </c>
      <c r="G51" s="46">
        <f>Índice!$G$51*'Datos Generales'!G107</f>
        <v>2530.9137910809814</v>
      </c>
      <c r="H51" s="46">
        <f>Índice!$G$51*'Datos Generales'!H107</f>
        <v>52162.205829299659</v>
      </c>
      <c r="I51" s="46">
        <f>Índice!$G$51*'Datos Generales'!I107</f>
        <v>35254.536641723163</v>
      </c>
      <c r="J51" s="46">
        <f>Índice!$G$51*'Datos Generales'!J107</f>
        <v>27896.932634826626</v>
      </c>
      <c r="K51" s="46">
        <f>Índice!$G$51*'Datos Generales'!K107</f>
        <v>40174.36108547412</v>
      </c>
      <c r="L51" s="46">
        <f>Índice!$G$51*'Datos Generales'!L107</f>
        <v>37257.099603604089</v>
      </c>
      <c r="M51" s="46">
        <f>Índice!$G$51*'Datos Generales'!M107</f>
        <v>129137.06976878013</v>
      </c>
      <c r="N51" s="46">
        <f>Índice!$G$51*'Datos Generales'!N107</f>
        <v>-6327.1516817500742</v>
      </c>
      <c r="O51" s="46">
        <f>Índice!$G$51*'Datos Generales'!O107</f>
        <v>-23607.269250433248</v>
      </c>
      <c r="P51" s="46">
        <f>Índice!$G$51*'Datos Generales'!P107</f>
        <v>32002.939217079333</v>
      </c>
      <c r="Q51" s="46">
        <f>Índice!$G$51*'Datos Generales'!Q107</f>
        <v>3444.8155353558159</v>
      </c>
      <c r="R51" s="46">
        <f>Índice!$G$51*'Datos Generales'!R107</f>
        <v>122200.82731878334</v>
      </c>
      <c r="S51" s="46">
        <f>Índice!$G$51*'Datos Generales'!S107</f>
        <v>26111.048401911379</v>
      </c>
      <c r="T51" s="46">
        <f>Índice!$G$51*'Datos Generales'!T107</f>
        <v>193174.95202746222</v>
      </c>
      <c r="U51" s="46">
        <f>Índice!$G$51*'Datos Generales'!U107</f>
        <v>28935.441247750772</v>
      </c>
      <c r="V51" s="46">
        <f>Índice!$G$51*'Datos Generales'!V107</f>
        <v>169623.19148512353</v>
      </c>
      <c r="W51" s="46">
        <f>Índice!$G$51*'Datos Generales'!W107</f>
        <v>34589.007593715214</v>
      </c>
      <c r="X51" s="46">
        <f>Índice!$G$51*'Datos Generales'!X107</f>
        <v>24690.884221848919</v>
      </c>
      <c r="Y51" s="46">
        <f>Índice!$G$51*'Datos Generales'!Y107</f>
        <v>41991.895020373115</v>
      </c>
      <c r="Z51" s="46">
        <f>Índice!$G$51*'Datos Generales'!Z107</f>
        <v>-61061.039659511182</v>
      </c>
      <c r="AA51" s="46">
        <f>Índice!$G$51*'Datos Generales'!AA107</f>
        <v>18928.248133663554</v>
      </c>
      <c r="AB51" s="46">
        <f>Índice!$G$51*'Datos Generales'!AB107</f>
        <v>233802.81129031189</v>
      </c>
      <c r="AC51" s="46">
        <f>Índice!$G$51*'Datos Generales'!AC107</f>
        <v>-15215.317570453788</v>
      </c>
      <c r="AD51" s="46">
        <f>Índice!$G$51*'Datos Generales'!AD107</f>
        <v>278550.88630231889</v>
      </c>
      <c r="AE51" s="46">
        <f>Índice!$G$51*'Datos Generales'!AE107</f>
        <v>0</v>
      </c>
      <c r="AF51" s="46">
        <f>Índice!$G$51*'Datos Generales'!AF107</f>
        <v>0</v>
      </c>
      <c r="AG51" s="46">
        <f>Índice!$G$51*'Datos Generales'!AG107</f>
        <v>0</v>
      </c>
      <c r="AH51" s="46">
        <f>Índice!$G$51*'Datos Generales'!AH107</f>
        <v>0</v>
      </c>
      <c r="AI51" s="46">
        <f>Índice!$G$51*'Datos Generales'!AI107</f>
        <v>0</v>
      </c>
      <c r="AJ51" s="46">
        <f>Índice!$G$51*'Datos Generales'!AJ107</f>
        <v>0</v>
      </c>
      <c r="AK51" s="46">
        <f>Índice!$G$51*'Datos Generales'!AK107</f>
        <v>0</v>
      </c>
      <c r="AL51" s="46">
        <f>Índice!$G$51*'Datos Generales'!AL107</f>
        <v>0</v>
      </c>
      <c r="AM51" s="46">
        <f>Índice!$G$51*'Datos Generales'!AM107</f>
        <v>0</v>
      </c>
      <c r="AN51" s="46">
        <f>Índice!$G$51*'Datos Generales'!AN107</f>
        <v>0</v>
      </c>
      <c r="AO51" s="46">
        <f>Índice!$G$51*'Datos Generales'!AO107</f>
        <v>0</v>
      </c>
      <c r="AP51" s="46">
        <f>Índice!$G$51*'Datos Generales'!AP107</f>
        <v>0</v>
      </c>
      <c r="AQ51" s="46">
        <f>Índice!$G$51*'Datos Generales'!AQ107</f>
        <v>1862128.8961779112</v>
      </c>
    </row>
    <row r="52" spans="2:43">
      <c r="B52" s="62" t="str">
        <f>'Datos Generales'!B108</f>
        <v>5.22.33.00  Dividendos</v>
      </c>
      <c r="C52" s="46">
        <f>Índice!$G$51*'Datos Generales'!C108</f>
        <v>0</v>
      </c>
      <c r="D52" s="46">
        <f>Índice!$G$51*'Datos Generales'!D108</f>
        <v>0</v>
      </c>
      <c r="E52" s="46">
        <f>Índice!$G$51*'Datos Generales'!E108</f>
        <v>0</v>
      </c>
      <c r="F52" s="46">
        <f>Índice!$G$51*'Datos Generales'!F108</f>
        <v>0</v>
      </c>
      <c r="G52" s="46">
        <f>Índice!$G$51*'Datos Generales'!G108</f>
        <v>0</v>
      </c>
      <c r="H52" s="46">
        <f>Índice!$G$51*'Datos Generales'!H108</f>
        <v>0</v>
      </c>
      <c r="I52" s="46">
        <f>Índice!$G$51*'Datos Generales'!I108</f>
        <v>0</v>
      </c>
      <c r="J52" s="46">
        <f>Índice!$G$51*'Datos Generales'!J108</f>
        <v>0</v>
      </c>
      <c r="K52" s="46">
        <f>Índice!$G$51*'Datos Generales'!K108</f>
        <v>11735.665230257116</v>
      </c>
      <c r="L52" s="46">
        <f>Índice!$G$51*'Datos Generales'!L108</f>
        <v>0</v>
      </c>
      <c r="M52" s="46">
        <f>Índice!$G$51*'Datos Generales'!M108</f>
        <v>0</v>
      </c>
      <c r="N52" s="46">
        <f>Índice!$G$51*'Datos Generales'!N108</f>
        <v>0</v>
      </c>
      <c r="O52" s="46">
        <f>Índice!$G$51*'Datos Generales'!O108</f>
        <v>0</v>
      </c>
      <c r="P52" s="46">
        <f>Índice!$G$51*'Datos Generales'!P108</f>
        <v>12230.462948822655</v>
      </c>
      <c r="Q52" s="46">
        <f>Índice!$G$51*'Datos Generales'!Q108</f>
        <v>0</v>
      </c>
      <c r="R52" s="46">
        <f>Índice!$G$51*'Datos Generales'!R108</f>
        <v>76757.344169483054</v>
      </c>
      <c r="S52" s="46">
        <f>Índice!$G$51*'Datos Generales'!S108</f>
        <v>0</v>
      </c>
      <c r="T52" s="46">
        <f>Índice!$G$51*'Datos Generales'!T108</f>
        <v>57952.507740897396</v>
      </c>
      <c r="U52" s="46">
        <f>Índice!$G$51*'Datos Generales'!U108</f>
        <v>8680.6500804522148</v>
      </c>
      <c r="V52" s="46">
        <f>Índice!$G$51*'Datos Generales'!V108</f>
        <v>0</v>
      </c>
      <c r="W52" s="46">
        <f>Índice!$G$51*'Datos Generales'!W108</f>
        <v>0</v>
      </c>
      <c r="X52" s="46">
        <f>Índice!$G$51*'Datos Generales'!X108</f>
        <v>0</v>
      </c>
      <c r="Y52" s="46">
        <f>Índice!$G$51*'Datos Generales'!Y108</f>
        <v>12597.555226516697</v>
      </c>
      <c r="Z52" s="46">
        <f>Índice!$G$51*'Datos Generales'!Z108</f>
        <v>0</v>
      </c>
      <c r="AA52" s="46">
        <f>Índice!$G$51*'Datos Generales'!AA108</f>
        <v>0</v>
      </c>
      <c r="AB52" s="46">
        <f>Índice!$G$51*'Datos Generales'!AB108</f>
        <v>0</v>
      </c>
      <c r="AC52" s="46">
        <f>Índice!$G$51*'Datos Generales'!AC108</f>
        <v>0</v>
      </c>
      <c r="AD52" s="46">
        <f>Índice!$G$51*'Datos Generales'!AD108</f>
        <v>0</v>
      </c>
      <c r="AE52" s="46">
        <f>Índice!$G$51*'Datos Generales'!AE108</f>
        <v>0</v>
      </c>
      <c r="AF52" s="46">
        <f>Índice!$G$51*'Datos Generales'!AF108</f>
        <v>0</v>
      </c>
      <c r="AG52" s="46">
        <f>Índice!$G$51*'Datos Generales'!AG108</f>
        <v>0</v>
      </c>
      <c r="AH52" s="46">
        <f>Índice!$G$51*'Datos Generales'!AH108</f>
        <v>0</v>
      </c>
      <c r="AI52" s="46">
        <f>Índice!$G$51*'Datos Generales'!AI108</f>
        <v>0</v>
      </c>
      <c r="AJ52" s="46">
        <f>Índice!$G$51*'Datos Generales'!AJ108</f>
        <v>0</v>
      </c>
      <c r="AK52" s="46">
        <f>Índice!$G$51*'Datos Generales'!AK108</f>
        <v>0</v>
      </c>
      <c r="AL52" s="46">
        <f>Índice!$G$51*'Datos Generales'!AL108</f>
        <v>0</v>
      </c>
      <c r="AM52" s="46">
        <f>Índice!$G$51*'Datos Generales'!AM108</f>
        <v>0</v>
      </c>
      <c r="AN52" s="46">
        <f>Índice!$G$51*'Datos Generales'!AN108</f>
        <v>0</v>
      </c>
      <c r="AO52" s="46">
        <f>Índice!$G$51*'Datos Generales'!AO108</f>
        <v>0</v>
      </c>
      <c r="AP52" s="46">
        <f>Índice!$G$51*'Datos Generales'!AP108</f>
        <v>0</v>
      </c>
      <c r="AQ52" s="46">
        <f>Índice!$G$51*'Datos Generales'!AQ108</f>
        <v>179954.18539642912</v>
      </c>
    </row>
    <row r="53" spans="2:43">
      <c r="B53" s="61" t="str">
        <f>'Datos Generales'!B109</f>
        <v>5.22.40.00  Otros Ajustes</v>
      </c>
      <c r="C53" s="46">
        <f>Índice!$G$51*'Datos Generales'!C109</f>
        <v>0</v>
      </c>
      <c r="D53" s="46">
        <f>Índice!$G$51*'Datos Generales'!D109</f>
        <v>0</v>
      </c>
      <c r="E53" s="46">
        <f>Índice!$G$51*'Datos Generales'!E109</f>
        <v>0</v>
      </c>
      <c r="F53" s="46">
        <f>Índice!$G$51*'Datos Generales'!F109</f>
        <v>0</v>
      </c>
      <c r="G53" s="46">
        <f>Índice!$G$51*'Datos Generales'!G109</f>
        <v>0</v>
      </c>
      <c r="H53" s="46">
        <f>Índice!$G$51*'Datos Generales'!H109</f>
        <v>0</v>
      </c>
      <c r="I53" s="46">
        <f>Índice!$G$51*'Datos Generales'!I109</f>
        <v>4737.0529479594798</v>
      </c>
      <c r="J53" s="46">
        <f>Índice!$G$51*'Datos Generales'!J109</f>
        <v>0</v>
      </c>
      <c r="K53" s="46">
        <f>Índice!$G$51*'Datos Generales'!K109</f>
        <v>0</v>
      </c>
      <c r="L53" s="46">
        <f>Índice!$G$51*'Datos Generales'!L109</f>
        <v>0</v>
      </c>
      <c r="M53" s="46">
        <f>Índice!$G$51*'Datos Generales'!M109</f>
        <v>-13383.131815475599</v>
      </c>
      <c r="N53" s="46">
        <f>Índice!$G$51*'Datos Generales'!N109</f>
        <v>0</v>
      </c>
      <c r="O53" s="46">
        <f>Índice!$G$51*'Datos Generales'!O109</f>
        <v>0</v>
      </c>
      <c r="P53" s="46">
        <f>Índice!$G$51*'Datos Generales'!P109</f>
        <v>0</v>
      </c>
      <c r="Q53" s="46">
        <f>Índice!$G$51*'Datos Generales'!Q109</f>
        <v>0</v>
      </c>
      <c r="R53" s="46">
        <f>Índice!$G$51*'Datos Generales'!R109</f>
        <v>0</v>
      </c>
      <c r="S53" s="46">
        <f>Índice!$G$51*'Datos Generales'!S109</f>
        <v>0</v>
      </c>
      <c r="T53" s="46">
        <f>Índice!$G$51*'Datos Generales'!T109</f>
        <v>0</v>
      </c>
      <c r="U53" s="46">
        <f>Índice!$G$51*'Datos Generales'!U109</f>
        <v>0</v>
      </c>
      <c r="V53" s="46">
        <f>Índice!$G$51*'Datos Generales'!V109</f>
        <v>0</v>
      </c>
      <c r="W53" s="46">
        <f>Índice!$G$51*'Datos Generales'!W109</f>
        <v>0</v>
      </c>
      <c r="X53" s="46">
        <f>Índice!$G$51*'Datos Generales'!X109</f>
        <v>0</v>
      </c>
      <c r="Y53" s="46">
        <f>Índice!$G$51*'Datos Generales'!Y109</f>
        <v>0</v>
      </c>
      <c r="Z53" s="46">
        <f>Índice!$G$51*'Datos Generales'!Z109</f>
        <v>0</v>
      </c>
      <c r="AA53" s="46">
        <f>Índice!$G$51*'Datos Generales'!AA109</f>
        <v>0</v>
      </c>
      <c r="AB53" s="46">
        <f>Índice!$G$51*'Datos Generales'!AB109</f>
        <v>23298.739987738511</v>
      </c>
      <c r="AC53" s="46">
        <f>Índice!$G$51*'Datos Generales'!AC109</f>
        <v>0</v>
      </c>
      <c r="AD53" s="46">
        <f>Índice!$G$51*'Datos Generales'!AD109</f>
        <v>0</v>
      </c>
      <c r="AE53" s="46">
        <f>Índice!$G$51*'Datos Generales'!AE109</f>
        <v>0</v>
      </c>
      <c r="AF53" s="46">
        <f>Índice!$G$51*'Datos Generales'!AF109</f>
        <v>0</v>
      </c>
      <c r="AG53" s="46">
        <f>Índice!$G$51*'Datos Generales'!AG109</f>
        <v>0</v>
      </c>
      <c r="AH53" s="46">
        <f>Índice!$G$51*'Datos Generales'!AH109</f>
        <v>0</v>
      </c>
      <c r="AI53" s="46">
        <f>Índice!$G$51*'Datos Generales'!AI109</f>
        <v>0</v>
      </c>
      <c r="AJ53" s="46">
        <f>Índice!$G$51*'Datos Generales'!AJ109</f>
        <v>0</v>
      </c>
      <c r="AK53" s="46">
        <f>Índice!$G$51*'Datos Generales'!AK109</f>
        <v>0</v>
      </c>
      <c r="AL53" s="46">
        <f>Índice!$G$51*'Datos Generales'!AL109</f>
        <v>0</v>
      </c>
      <c r="AM53" s="46">
        <f>Índice!$G$51*'Datos Generales'!AM109</f>
        <v>0</v>
      </c>
      <c r="AN53" s="46">
        <f>Índice!$G$51*'Datos Generales'!AN109</f>
        <v>0</v>
      </c>
      <c r="AO53" s="46">
        <f>Índice!$G$51*'Datos Generales'!AO109</f>
        <v>0</v>
      </c>
      <c r="AP53" s="46">
        <f>Índice!$G$51*'Datos Generales'!AP109</f>
        <v>0</v>
      </c>
      <c r="AQ53" s="46">
        <f>Índice!$G$51*'Datos Generales'!AQ109</f>
        <v>14652.66112022239</v>
      </c>
    </row>
    <row r="54" spans="2:43">
      <c r="B54" s="64" t="str">
        <f>'Datos Generales'!B110</f>
        <v xml:space="preserve">5.20.00.00  Total Pasivo Y Patrimonio </v>
      </c>
      <c r="C54" s="43">
        <f>Índice!$G$51*'Datos Generales'!C110</f>
        <v>4442375.0556083051</v>
      </c>
      <c r="D54" s="43">
        <f>Índice!$G$51*'Datos Generales'!D110</f>
        <v>153021.04151865453</v>
      </c>
      <c r="E54" s="43">
        <f>Índice!$G$51*'Datos Generales'!E110</f>
        <v>10278962.952142553</v>
      </c>
      <c r="F54" s="43">
        <f>Índice!$G$51*'Datos Generales'!F110</f>
        <v>9412589.5874693748</v>
      </c>
      <c r="G54" s="43">
        <f>Índice!$G$51*'Datos Generales'!G110</f>
        <v>301109.82003935188</v>
      </c>
      <c r="H54" s="43">
        <f>Índice!$G$51*'Datos Generales'!H110</f>
        <v>8341925.541309502</v>
      </c>
      <c r="I54" s="43">
        <f>Índice!$G$51*'Datos Generales'!I110</f>
        <v>10904724.348801849</v>
      </c>
      <c r="J54" s="43">
        <f>Índice!$G$51*'Datos Generales'!J110</f>
        <v>1687135.6134398358</v>
      </c>
      <c r="K54" s="43">
        <f>Índice!$G$51*'Datos Generales'!K110</f>
        <v>811872.13520398573</v>
      </c>
      <c r="L54" s="43">
        <f>Índice!$G$51*'Datos Generales'!L110</f>
        <v>2918683.1510708891</v>
      </c>
      <c r="M54" s="43">
        <f>Índice!$G$51*'Datos Generales'!M110</f>
        <v>1987264.7796361835</v>
      </c>
      <c r="N54" s="43">
        <f>Índice!$G$51*'Datos Generales'!N110</f>
        <v>195586.21666544938</v>
      </c>
      <c r="O54" s="43">
        <f>Índice!$G$51*'Datos Generales'!O110</f>
        <v>171996.96339922227</v>
      </c>
      <c r="P54" s="43">
        <f>Índice!$G$51*'Datos Generales'!P110</f>
        <v>1723227.8712144855</v>
      </c>
      <c r="Q54" s="43">
        <f>Índice!$G$51*'Datos Generales'!Q110</f>
        <v>143886.45060765216</v>
      </c>
      <c r="R54" s="43">
        <f>Índice!$G$51*'Datos Generales'!R110</f>
        <v>9330268.7568749581</v>
      </c>
      <c r="S54" s="43">
        <f>Índice!$G$51*'Datos Generales'!S110</f>
        <v>557431.19509717345</v>
      </c>
      <c r="T54" s="43">
        <f>Índice!$G$51*'Datos Generales'!T110</f>
        <v>7991607.2958096247</v>
      </c>
      <c r="U54" s="43">
        <f>Índice!$G$51*'Datos Generales'!U110</f>
        <v>417502.24093169643</v>
      </c>
      <c r="V54" s="43">
        <f>Índice!$G$51*'Datos Generales'!V110</f>
        <v>16141526.976391094</v>
      </c>
      <c r="W54" s="43">
        <f>Índice!$G$51*'Datos Generales'!W110</f>
        <v>630094.13019757834</v>
      </c>
      <c r="X54" s="43">
        <f>Índice!$G$51*'Datos Generales'!X110</f>
        <v>703644.09799455979</v>
      </c>
      <c r="Y54" s="43">
        <f>Índice!$G$51*'Datos Generales'!Y110</f>
        <v>13713611.053935077</v>
      </c>
      <c r="Z54" s="43">
        <f>Índice!$G$51*'Datos Generales'!Z110</f>
        <v>334462.45305109769</v>
      </c>
      <c r="AA54" s="43">
        <f>Índice!$G$51*'Datos Generales'!AA110</f>
        <v>953359.89252380934</v>
      </c>
      <c r="AB54" s="43">
        <f>Índice!$G$51*'Datos Generales'!AB110</f>
        <v>17030787.546395589</v>
      </c>
      <c r="AC54" s="43">
        <f>Índice!$G$51*'Datos Generales'!AC110</f>
        <v>608760.85883568937</v>
      </c>
      <c r="AD54" s="43">
        <f>Índice!$G$51*'Datos Generales'!AD110</f>
        <v>5575579.7096637832</v>
      </c>
      <c r="AE54" s="43">
        <f>Índice!$G$51*'Datos Generales'!AE110</f>
        <v>0</v>
      </c>
      <c r="AF54" s="43">
        <f>Índice!$G$51*'Datos Generales'!AF110</f>
        <v>0</v>
      </c>
      <c r="AG54" s="43">
        <f>Índice!$G$51*'Datos Generales'!AG110</f>
        <v>0</v>
      </c>
      <c r="AH54" s="43">
        <f>Índice!$G$51*'Datos Generales'!AH110</f>
        <v>0</v>
      </c>
      <c r="AI54" s="43">
        <f>Índice!$G$51*'Datos Generales'!AI110</f>
        <v>0</v>
      </c>
      <c r="AJ54" s="43">
        <f>Índice!$G$51*'Datos Generales'!AJ110</f>
        <v>0</v>
      </c>
      <c r="AK54" s="43">
        <f>Índice!$G$51*'Datos Generales'!AK110</f>
        <v>0</v>
      </c>
      <c r="AL54" s="43">
        <f>Índice!$G$51*'Datos Generales'!AL110</f>
        <v>0</v>
      </c>
      <c r="AM54" s="43">
        <f>Índice!$G$51*'Datos Generales'!AM110</f>
        <v>0</v>
      </c>
      <c r="AN54" s="43">
        <f>Índice!$G$51*'Datos Generales'!AN110</f>
        <v>0</v>
      </c>
      <c r="AO54" s="43">
        <f>Índice!$G$51*'Datos Generales'!AO110</f>
        <v>0</v>
      </c>
      <c r="AP54" s="43">
        <f>Índice!$G$51*'Datos Generales'!AP110</f>
        <v>0</v>
      </c>
      <c r="AQ54" s="43">
        <f>Índice!$G$51*'Datos Generales'!AQ110</f>
        <v>127462997.73582903</v>
      </c>
    </row>
    <row r="56" spans="2:43" hidden="1">
      <c r="B56" s="49" t="s">
        <v>101</v>
      </c>
      <c r="C56" s="50">
        <f>INDEX(Benchmark!$D$9:$D$48,COLUMNS(Benchmark!$D$9:D48),)</f>
        <v>1</v>
      </c>
      <c r="D56" s="50">
        <f>INDEX(Benchmark!$D$9:$D$48,COLUMNS(Benchmark!$D$9:E48),)</f>
        <v>1</v>
      </c>
      <c r="E56" s="50">
        <f>INDEX(Benchmark!$D$9:$D$48,COLUMNS(Benchmark!$D$9:F48),)</f>
        <v>1</v>
      </c>
      <c r="F56" s="50">
        <f>INDEX(Benchmark!$D$9:$D$48,COLUMNS(Benchmark!$D$9:G48),)</f>
        <v>1</v>
      </c>
      <c r="G56" s="50">
        <f>INDEX(Benchmark!$D$9:$D$48,COLUMNS(Benchmark!$D$9:H48),)</f>
        <v>1</v>
      </c>
      <c r="H56" s="50">
        <f>INDEX(Benchmark!$D$9:$D$48,COLUMNS(Benchmark!$D$9:I48),)</f>
        <v>1</v>
      </c>
      <c r="I56" s="50">
        <f>INDEX(Benchmark!$D$9:$D$48,COLUMNS(Benchmark!$D$9:J48),)</f>
        <v>1</v>
      </c>
      <c r="J56" s="50">
        <f>INDEX(Benchmark!$D$9:$D$48,COLUMNS(Benchmark!$D$9:K48),)</f>
        <v>1</v>
      </c>
      <c r="K56" s="50">
        <f>INDEX(Benchmark!$D$9:$D$48,COLUMNS(Benchmark!$D$9:L48),)</f>
        <v>1</v>
      </c>
      <c r="L56" s="50">
        <f>INDEX(Benchmark!$D$9:$D$48,COLUMNS(Benchmark!$D$9:M48),)</f>
        <v>1</v>
      </c>
      <c r="M56" s="50">
        <f>INDEX(Benchmark!$D$9:$D$48,COLUMNS(Benchmark!$D$9:N48),)</f>
        <v>1</v>
      </c>
      <c r="N56" s="50">
        <f>INDEX(Benchmark!$D$9:$D$48,COLUMNS(Benchmark!$D$9:O48),)</f>
        <v>1</v>
      </c>
      <c r="O56" s="50">
        <f>INDEX(Benchmark!$D$9:$D$48,COLUMNS(Benchmark!$D$9:P48),)</f>
        <v>1</v>
      </c>
      <c r="P56" s="50">
        <f>INDEX(Benchmark!$D$9:$D$48,COLUMNS(Benchmark!$D$9:Q48),)</f>
        <v>1</v>
      </c>
      <c r="Q56" s="50">
        <f>INDEX(Benchmark!$D$9:$D$48,COLUMNS(Benchmark!$D$9:R48),)</f>
        <v>1</v>
      </c>
      <c r="R56" s="50">
        <f>INDEX(Benchmark!$D$9:$D$48,COLUMNS(Benchmark!$D$9:S48),)</f>
        <v>1</v>
      </c>
      <c r="S56" s="50">
        <f>INDEX(Benchmark!$D$9:$D$48,COLUMNS(Benchmark!$D$9:T48),)</f>
        <v>1</v>
      </c>
      <c r="T56" s="50">
        <f>INDEX(Benchmark!$D$9:$D$48,COLUMNS(Benchmark!$D$9:U48),)</f>
        <v>1</v>
      </c>
      <c r="U56" s="50">
        <f>INDEX(Benchmark!$D$9:$D$48,COLUMNS(Benchmark!$D$9:V48),)</f>
        <v>1</v>
      </c>
      <c r="V56" s="50">
        <f>INDEX(Benchmark!$D$9:$D$48,COLUMNS(Benchmark!$D$9:W48),)</f>
        <v>1</v>
      </c>
      <c r="W56" s="50">
        <f>INDEX(Benchmark!$D$9:$D$48,COLUMNS(Benchmark!$D$9:X48),)</f>
        <v>1</v>
      </c>
      <c r="X56" s="50">
        <f>INDEX(Benchmark!$D$9:$D$48,COLUMNS(Benchmark!$D$9:Y48),)</f>
        <v>1</v>
      </c>
      <c r="Y56" s="50">
        <f>INDEX(Benchmark!$D$9:$D$48,COLUMNS(Benchmark!$D$9:Z48),)</f>
        <v>1</v>
      </c>
      <c r="Z56" s="50">
        <f>INDEX(Benchmark!$D$9:$D$48,COLUMNS(Benchmark!$D$9:AA48),)</f>
        <v>1</v>
      </c>
      <c r="AA56" s="50">
        <f>INDEX(Benchmark!$D$9:$D$48,COLUMNS(Benchmark!$D$9:AB48),)</f>
        <v>1</v>
      </c>
      <c r="AB56" s="50">
        <f>INDEX(Benchmark!$D$9:$D$48,COLUMNS(Benchmark!$D$9:AC48),)</f>
        <v>1</v>
      </c>
      <c r="AC56" s="50">
        <f>INDEX(Benchmark!$D$9:$D$48,COLUMNS(Benchmark!$D$9:AD48),)</f>
        <v>1</v>
      </c>
      <c r="AD56" s="50">
        <f>INDEX(Benchmark!$D$9:$D$48,COLUMNS(Benchmark!$D$9:AE48),)</f>
        <v>1</v>
      </c>
      <c r="AE56" s="50">
        <f>INDEX(Benchmark!$D$9:$D$48,COLUMNS(Benchmark!$D$9:AF48),)</f>
        <v>0</v>
      </c>
      <c r="AF56" s="50">
        <f>INDEX(Benchmark!$D$9:$D$48,COLUMNS(Benchmark!$D$9:AG48),)</f>
        <v>0</v>
      </c>
      <c r="AG56" s="50">
        <f>INDEX(Benchmark!$D$9:$D$48,COLUMNS(Benchmark!$D$9:AH48),)</f>
        <v>0</v>
      </c>
      <c r="AH56" s="50">
        <f>INDEX(Benchmark!$D$9:$D$48,COLUMNS(Benchmark!$D$9:AI48),)</f>
        <v>0</v>
      </c>
      <c r="AI56" s="50">
        <f>INDEX(Benchmark!$D$9:$D$48,COLUMNS(Benchmark!$D$9:AJ48),)</f>
        <v>0</v>
      </c>
      <c r="AJ56" s="50">
        <f>INDEX(Benchmark!$D$9:$D$48,COLUMNS(Benchmark!$D$9:AK48),)</f>
        <v>0</v>
      </c>
      <c r="AK56" s="50">
        <f>INDEX(Benchmark!$D$9:$D$48,COLUMNS(Benchmark!$D$9:AL48),)</f>
        <v>0</v>
      </c>
      <c r="AL56" s="50">
        <f>INDEX(Benchmark!$D$9:$D$48,COLUMNS(Benchmark!$D$9:AM48),)</f>
        <v>0</v>
      </c>
      <c r="AM56" s="50">
        <f>INDEX(Benchmark!$D$9:$D$48,COLUMNS(Benchmark!$D$9:AN48),)</f>
        <v>0</v>
      </c>
      <c r="AN56" s="50">
        <f>INDEX(Benchmark!$D$9:$D$48,COLUMNS(Benchmark!$D$9:AO48),)</f>
        <v>0</v>
      </c>
      <c r="AO56" s="50">
        <f>INDEX(Benchmark!$D$9:$D$48,COLUMNS(Benchmark!$D$9:AP48),)</f>
        <v>0</v>
      </c>
      <c r="AP56" s="50">
        <f>INDEX(Benchmark!$D$9:$D$48,COLUMNS(Benchmark!$D$9:AQ48),)</f>
        <v>0</v>
      </c>
    </row>
    <row r="57" spans="2:43" hidden="1"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</row>
    <row r="58" spans="2:43" hidden="1">
      <c r="B58" s="49" t="s">
        <v>102</v>
      </c>
      <c r="C58" s="50">
        <f>IFERROR(RANK(C60,$C$60:$AP$60,0),"")</f>
        <v>11</v>
      </c>
      <c r="D58" s="50">
        <f t="shared" ref="D58:AP58" si="0">IFERROR(RANK(D60,$C$60:$AP$60,0),"")</f>
        <v>27</v>
      </c>
      <c r="E58" s="50">
        <f t="shared" si="0"/>
        <v>5</v>
      </c>
      <c r="F58" s="50">
        <f t="shared" si="0"/>
        <v>6</v>
      </c>
      <c r="G58" s="50">
        <f t="shared" si="0"/>
        <v>24</v>
      </c>
      <c r="H58" s="50">
        <f t="shared" si="0"/>
        <v>8</v>
      </c>
      <c r="I58" s="50">
        <f t="shared" si="0"/>
        <v>4</v>
      </c>
      <c r="J58" s="50">
        <f t="shared" si="0"/>
        <v>15</v>
      </c>
      <c r="K58" s="50">
        <f t="shared" si="0"/>
        <v>17</v>
      </c>
      <c r="L58" s="50">
        <f t="shared" si="0"/>
        <v>12</v>
      </c>
      <c r="M58" s="50">
        <f t="shared" si="0"/>
        <v>13</v>
      </c>
      <c r="N58" s="50">
        <f t="shared" si="0"/>
        <v>25</v>
      </c>
      <c r="O58" s="50">
        <f t="shared" si="0"/>
        <v>26</v>
      </c>
      <c r="P58" s="50">
        <f t="shared" si="0"/>
        <v>14</v>
      </c>
      <c r="Q58" s="50">
        <f t="shared" si="0"/>
        <v>28</v>
      </c>
      <c r="R58" s="50">
        <f t="shared" si="0"/>
        <v>7</v>
      </c>
      <c r="S58" s="50">
        <f t="shared" si="0"/>
        <v>21</v>
      </c>
      <c r="T58" s="50">
        <f t="shared" si="0"/>
        <v>9</v>
      </c>
      <c r="U58" s="50">
        <f t="shared" si="0"/>
        <v>22</v>
      </c>
      <c r="V58" s="50">
        <f t="shared" si="0"/>
        <v>2</v>
      </c>
      <c r="W58" s="50">
        <f t="shared" si="0"/>
        <v>19</v>
      </c>
      <c r="X58" s="50">
        <f t="shared" si="0"/>
        <v>18</v>
      </c>
      <c r="Y58" s="50">
        <f t="shared" si="0"/>
        <v>3</v>
      </c>
      <c r="Z58" s="50">
        <f t="shared" si="0"/>
        <v>23</v>
      </c>
      <c r="AA58" s="50">
        <f t="shared" si="0"/>
        <v>16</v>
      </c>
      <c r="AB58" s="50">
        <f t="shared" si="0"/>
        <v>1</v>
      </c>
      <c r="AC58" s="50">
        <f t="shared" si="0"/>
        <v>20</v>
      </c>
      <c r="AD58" s="50">
        <f t="shared" si="0"/>
        <v>10</v>
      </c>
      <c r="AE58" s="50" t="str">
        <f t="shared" si="0"/>
        <v/>
      </c>
      <c r="AF58" s="50" t="str">
        <f t="shared" si="0"/>
        <v/>
      </c>
      <c r="AG58" s="50" t="str">
        <f t="shared" si="0"/>
        <v/>
      </c>
      <c r="AH58" s="50" t="str">
        <f t="shared" si="0"/>
        <v/>
      </c>
      <c r="AI58" s="50" t="str">
        <f t="shared" si="0"/>
        <v/>
      </c>
      <c r="AJ58" s="50" t="str">
        <f t="shared" si="0"/>
        <v/>
      </c>
      <c r="AK58" s="50" t="str">
        <f t="shared" si="0"/>
        <v/>
      </c>
      <c r="AL58" s="50" t="str">
        <f t="shared" si="0"/>
        <v/>
      </c>
      <c r="AM58" s="50" t="str">
        <f t="shared" si="0"/>
        <v/>
      </c>
      <c r="AN58" s="50" t="str">
        <f t="shared" si="0"/>
        <v/>
      </c>
      <c r="AO58" s="50" t="str">
        <f t="shared" si="0"/>
        <v/>
      </c>
      <c r="AP58" s="50" t="str">
        <f t="shared" si="0"/>
        <v/>
      </c>
    </row>
    <row r="59" spans="2:43" hidden="1">
      <c r="C59" s="50" t="str">
        <f>C11</f>
        <v>Ace Seguros</v>
      </c>
      <c r="D59" s="50" t="str">
        <f t="shared" ref="D59:AP59" si="1">D11</f>
        <v>Assurant Chile</v>
      </c>
      <c r="E59" s="50" t="str">
        <f t="shared" si="1"/>
        <v>BCI Seguros</v>
      </c>
      <c r="F59" s="50" t="str">
        <f t="shared" si="1"/>
        <v>Cardif</v>
      </c>
      <c r="G59" s="50" t="str">
        <f t="shared" si="1"/>
        <v>Cesce Chile</v>
      </c>
      <c r="H59" s="50" t="str">
        <f t="shared" si="1"/>
        <v>Chartis</v>
      </c>
      <c r="I59" s="50" t="str">
        <f t="shared" si="1"/>
        <v>Chilena Consolidada</v>
      </c>
      <c r="J59" s="50" t="str">
        <f t="shared" si="1"/>
        <v>Chubb de Chile</v>
      </c>
      <c r="K59" s="50" t="str">
        <f t="shared" si="1"/>
        <v>Coface Chile</v>
      </c>
      <c r="L59" s="50" t="str">
        <f t="shared" si="1"/>
        <v>Consorio Nacional</v>
      </c>
      <c r="M59" s="50" t="str">
        <f t="shared" si="1"/>
        <v>Continental Crédito</v>
      </c>
      <c r="N59" s="50" t="str">
        <f t="shared" si="1"/>
        <v>Euler Hermes</v>
      </c>
      <c r="O59" s="50" t="str">
        <f t="shared" si="1"/>
        <v>FAF International</v>
      </c>
      <c r="P59" s="50" t="str">
        <f t="shared" si="1"/>
        <v>HDI Seguros</v>
      </c>
      <c r="Q59" s="50" t="str">
        <f t="shared" si="1"/>
        <v>Huelen</v>
      </c>
      <c r="R59" s="50" t="str">
        <f t="shared" si="1"/>
        <v>Liberty Seguros</v>
      </c>
      <c r="S59" s="50" t="str">
        <f t="shared" si="1"/>
        <v>M. de Carabineros</v>
      </c>
      <c r="T59" s="50" t="str">
        <f t="shared" si="1"/>
        <v>Magallanes</v>
      </c>
      <c r="U59" s="50" t="str">
        <f t="shared" si="1"/>
        <v>Magallanes Gar. y Cré.</v>
      </c>
      <c r="V59" s="50" t="str">
        <f t="shared" si="1"/>
        <v>Mapfre</v>
      </c>
      <c r="W59" s="50" t="str">
        <f t="shared" si="1"/>
        <v>Mapfre Gar. y Cré.</v>
      </c>
      <c r="X59" s="50" t="str">
        <f t="shared" si="1"/>
        <v>Orion Seguros</v>
      </c>
      <c r="Y59" s="50" t="str">
        <f t="shared" si="1"/>
        <v>Penta Security</v>
      </c>
      <c r="Z59" s="50" t="str">
        <f t="shared" si="1"/>
        <v>QBE Chile</v>
      </c>
      <c r="AA59" s="50" t="str">
        <f t="shared" si="1"/>
        <v>Renta Nacional</v>
      </c>
      <c r="AB59" s="50" t="str">
        <f t="shared" si="1"/>
        <v>RSA Seguros</v>
      </c>
      <c r="AC59" s="50" t="str">
        <f t="shared" si="1"/>
        <v>Zenit Seguros</v>
      </c>
      <c r="AD59" s="50" t="str">
        <f t="shared" si="1"/>
        <v>Zurich Santander</v>
      </c>
      <c r="AE59" s="50" t="str">
        <f t="shared" si="1"/>
        <v/>
      </c>
      <c r="AF59" s="50" t="str">
        <f t="shared" si="1"/>
        <v/>
      </c>
      <c r="AG59" s="50" t="str">
        <f t="shared" si="1"/>
        <v/>
      </c>
      <c r="AH59" s="50" t="str">
        <f t="shared" si="1"/>
        <v/>
      </c>
      <c r="AI59" s="50" t="str">
        <f t="shared" si="1"/>
        <v/>
      </c>
      <c r="AJ59" s="50" t="str">
        <f t="shared" si="1"/>
        <v/>
      </c>
      <c r="AK59" s="50" t="str">
        <f t="shared" si="1"/>
        <v/>
      </c>
      <c r="AL59" s="50" t="str">
        <f t="shared" si="1"/>
        <v/>
      </c>
      <c r="AM59" s="50" t="str">
        <f t="shared" si="1"/>
        <v/>
      </c>
      <c r="AN59" s="50" t="str">
        <f t="shared" si="1"/>
        <v/>
      </c>
      <c r="AO59" s="50" t="str">
        <f t="shared" si="1"/>
        <v/>
      </c>
      <c r="AP59" s="50" t="str">
        <f t="shared" si="1"/>
        <v/>
      </c>
    </row>
    <row r="60" spans="2:43" hidden="1">
      <c r="C60" s="52">
        <f t="shared" ref="C60:AP60" si="2">IFERROR(IF(C56=1,VLOOKUP($B$89,$B$12:$AQ$54,C63+1,FALSE)+C61/1000000,""),"")</f>
        <v>4442375.0556483055</v>
      </c>
      <c r="D60" s="52">
        <f t="shared" si="2"/>
        <v>153021.04155765453</v>
      </c>
      <c r="E60" s="52">
        <f t="shared" si="2"/>
        <v>10278962.952180553</v>
      </c>
      <c r="F60" s="52">
        <f t="shared" si="2"/>
        <v>9412589.5875063743</v>
      </c>
      <c r="G60" s="52">
        <f t="shared" si="2"/>
        <v>301109.82007535186</v>
      </c>
      <c r="H60" s="52">
        <f t="shared" si="2"/>
        <v>8341925.541344502</v>
      </c>
      <c r="I60" s="52">
        <f t="shared" si="2"/>
        <v>10904724.34883585</v>
      </c>
      <c r="J60" s="52">
        <f t="shared" si="2"/>
        <v>1687135.6134728359</v>
      </c>
      <c r="K60" s="52">
        <f t="shared" si="2"/>
        <v>811872.13523598574</v>
      </c>
      <c r="L60" s="52">
        <f t="shared" si="2"/>
        <v>2918683.1511018891</v>
      </c>
      <c r="M60" s="52">
        <f t="shared" si="2"/>
        <v>1987264.7796661835</v>
      </c>
      <c r="N60" s="52">
        <f t="shared" si="2"/>
        <v>195586.21669444937</v>
      </c>
      <c r="O60" s="52">
        <f t="shared" si="2"/>
        <v>171996.96342722228</v>
      </c>
      <c r="P60" s="52">
        <f t="shared" si="2"/>
        <v>1723227.8712414855</v>
      </c>
      <c r="Q60" s="52">
        <f t="shared" si="2"/>
        <v>143886.45063365216</v>
      </c>
      <c r="R60" s="52">
        <f t="shared" si="2"/>
        <v>9330268.7568999585</v>
      </c>
      <c r="S60" s="52">
        <f t="shared" si="2"/>
        <v>557431.1951211734</v>
      </c>
      <c r="T60" s="52">
        <f t="shared" si="2"/>
        <v>7991607.2958326247</v>
      </c>
      <c r="U60" s="52">
        <f t="shared" si="2"/>
        <v>417502.24095369643</v>
      </c>
      <c r="V60" s="52">
        <f t="shared" si="2"/>
        <v>16141526.976412093</v>
      </c>
      <c r="W60" s="52">
        <f t="shared" si="2"/>
        <v>630094.13021757838</v>
      </c>
      <c r="X60" s="52">
        <f t="shared" si="2"/>
        <v>703644.09801355982</v>
      </c>
      <c r="Y60" s="52">
        <f t="shared" si="2"/>
        <v>13713611.053953078</v>
      </c>
      <c r="Z60" s="52">
        <f t="shared" si="2"/>
        <v>334462.4530680977</v>
      </c>
      <c r="AA60" s="52">
        <f t="shared" si="2"/>
        <v>953359.89253980934</v>
      </c>
      <c r="AB60" s="52">
        <f t="shared" si="2"/>
        <v>17030787.54641059</v>
      </c>
      <c r="AC60" s="52">
        <f t="shared" si="2"/>
        <v>608760.85884968936</v>
      </c>
      <c r="AD60" s="52">
        <f t="shared" si="2"/>
        <v>5575579.7096767835</v>
      </c>
      <c r="AE60" s="52" t="str">
        <f t="shared" si="2"/>
        <v/>
      </c>
      <c r="AF60" s="52" t="str">
        <f t="shared" si="2"/>
        <v/>
      </c>
      <c r="AG60" s="52" t="str">
        <f t="shared" si="2"/>
        <v/>
      </c>
      <c r="AH60" s="52" t="str">
        <f t="shared" si="2"/>
        <v/>
      </c>
      <c r="AI60" s="52" t="str">
        <f t="shared" si="2"/>
        <v/>
      </c>
      <c r="AJ60" s="52" t="str">
        <f t="shared" si="2"/>
        <v/>
      </c>
      <c r="AK60" s="52" t="str">
        <f t="shared" si="2"/>
        <v/>
      </c>
      <c r="AL60" s="52" t="str">
        <f t="shared" si="2"/>
        <v/>
      </c>
      <c r="AM60" s="52" t="str">
        <f t="shared" si="2"/>
        <v/>
      </c>
      <c r="AN60" s="52" t="str">
        <f t="shared" si="2"/>
        <v/>
      </c>
      <c r="AO60" s="52" t="str">
        <f t="shared" si="2"/>
        <v/>
      </c>
      <c r="AP60" s="52" t="str">
        <f t="shared" si="2"/>
        <v/>
      </c>
    </row>
    <row r="61" spans="2:43" hidden="1">
      <c r="C61" s="50">
        <v>40</v>
      </c>
      <c r="D61" s="50">
        <f>C61-1</f>
        <v>39</v>
      </c>
      <c r="E61" s="50">
        <f t="shared" ref="E61:AP61" si="3">D61-1</f>
        <v>38</v>
      </c>
      <c r="F61" s="50">
        <f t="shared" si="3"/>
        <v>37</v>
      </c>
      <c r="G61" s="50">
        <f t="shared" si="3"/>
        <v>36</v>
      </c>
      <c r="H61" s="50">
        <f t="shared" si="3"/>
        <v>35</v>
      </c>
      <c r="I61" s="50">
        <f t="shared" si="3"/>
        <v>34</v>
      </c>
      <c r="J61" s="50">
        <f t="shared" si="3"/>
        <v>33</v>
      </c>
      <c r="K61" s="50">
        <f t="shared" si="3"/>
        <v>32</v>
      </c>
      <c r="L61" s="50">
        <f t="shared" si="3"/>
        <v>31</v>
      </c>
      <c r="M61" s="50">
        <f t="shared" si="3"/>
        <v>30</v>
      </c>
      <c r="N61" s="50">
        <f t="shared" si="3"/>
        <v>29</v>
      </c>
      <c r="O61" s="50">
        <f t="shared" si="3"/>
        <v>28</v>
      </c>
      <c r="P61" s="50">
        <f t="shared" si="3"/>
        <v>27</v>
      </c>
      <c r="Q61" s="50">
        <f t="shared" si="3"/>
        <v>26</v>
      </c>
      <c r="R61" s="50">
        <f t="shared" si="3"/>
        <v>25</v>
      </c>
      <c r="S61" s="50">
        <f t="shared" si="3"/>
        <v>24</v>
      </c>
      <c r="T61" s="50">
        <f t="shared" si="3"/>
        <v>23</v>
      </c>
      <c r="U61" s="50">
        <f t="shared" si="3"/>
        <v>22</v>
      </c>
      <c r="V61" s="50">
        <f t="shared" si="3"/>
        <v>21</v>
      </c>
      <c r="W61" s="50">
        <f t="shared" si="3"/>
        <v>20</v>
      </c>
      <c r="X61" s="50">
        <f t="shared" si="3"/>
        <v>19</v>
      </c>
      <c r="Y61" s="50">
        <f t="shared" si="3"/>
        <v>18</v>
      </c>
      <c r="Z61" s="50">
        <f t="shared" si="3"/>
        <v>17</v>
      </c>
      <c r="AA61" s="50">
        <f t="shared" si="3"/>
        <v>16</v>
      </c>
      <c r="AB61" s="50">
        <f t="shared" si="3"/>
        <v>15</v>
      </c>
      <c r="AC61" s="50">
        <f t="shared" si="3"/>
        <v>14</v>
      </c>
      <c r="AD61" s="50">
        <f t="shared" si="3"/>
        <v>13</v>
      </c>
      <c r="AE61" s="50">
        <f t="shared" si="3"/>
        <v>12</v>
      </c>
      <c r="AF61" s="50">
        <f t="shared" si="3"/>
        <v>11</v>
      </c>
      <c r="AG61" s="50">
        <f t="shared" si="3"/>
        <v>10</v>
      </c>
      <c r="AH61" s="50">
        <f t="shared" si="3"/>
        <v>9</v>
      </c>
      <c r="AI61" s="50">
        <f t="shared" si="3"/>
        <v>8</v>
      </c>
      <c r="AJ61" s="50">
        <f t="shared" si="3"/>
        <v>7</v>
      </c>
      <c r="AK61" s="50">
        <f t="shared" si="3"/>
        <v>6</v>
      </c>
      <c r="AL61" s="50">
        <f t="shared" si="3"/>
        <v>5</v>
      </c>
      <c r="AM61" s="50">
        <f t="shared" si="3"/>
        <v>4</v>
      </c>
      <c r="AN61" s="50">
        <f t="shared" si="3"/>
        <v>3</v>
      </c>
      <c r="AO61" s="50">
        <f t="shared" si="3"/>
        <v>2</v>
      </c>
      <c r="AP61" s="50">
        <f t="shared" si="3"/>
        <v>1</v>
      </c>
    </row>
    <row r="62" spans="2:43" hidden="1"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</row>
    <row r="63" spans="2:43" hidden="1">
      <c r="B63" s="49" t="s">
        <v>103</v>
      </c>
      <c r="C63" s="50">
        <v>1</v>
      </c>
      <c r="D63" s="50">
        <v>2</v>
      </c>
      <c r="E63" s="50">
        <v>3</v>
      </c>
      <c r="F63" s="50">
        <v>4</v>
      </c>
      <c r="G63" s="50">
        <v>5</v>
      </c>
      <c r="H63" s="50">
        <v>6</v>
      </c>
      <c r="I63" s="50">
        <v>7</v>
      </c>
      <c r="J63" s="50">
        <v>8</v>
      </c>
      <c r="K63" s="50">
        <v>9</v>
      </c>
      <c r="L63" s="50">
        <v>10</v>
      </c>
      <c r="M63" s="50">
        <v>11</v>
      </c>
      <c r="N63" s="50">
        <v>12</v>
      </c>
      <c r="O63" s="50">
        <v>13</v>
      </c>
      <c r="P63" s="50">
        <v>14</v>
      </c>
      <c r="Q63" s="50">
        <v>15</v>
      </c>
      <c r="R63" s="50">
        <v>16</v>
      </c>
      <c r="S63" s="50">
        <v>17</v>
      </c>
      <c r="T63" s="50">
        <v>18</v>
      </c>
      <c r="U63" s="50">
        <v>19</v>
      </c>
      <c r="V63" s="50">
        <v>20</v>
      </c>
      <c r="W63" s="50">
        <v>21</v>
      </c>
      <c r="X63" s="50">
        <v>22</v>
      </c>
      <c r="Y63" s="50">
        <v>23</v>
      </c>
      <c r="Z63" s="50">
        <v>24</v>
      </c>
      <c r="AA63" s="50">
        <v>25</v>
      </c>
      <c r="AB63" s="50">
        <v>26</v>
      </c>
      <c r="AC63" s="50">
        <v>27</v>
      </c>
      <c r="AD63" s="50">
        <v>28</v>
      </c>
      <c r="AE63" s="50">
        <v>29</v>
      </c>
      <c r="AF63" s="50">
        <v>30</v>
      </c>
      <c r="AG63" s="50">
        <v>31</v>
      </c>
      <c r="AH63" s="50">
        <v>32</v>
      </c>
      <c r="AI63" s="50">
        <v>33</v>
      </c>
      <c r="AJ63" s="50">
        <v>34</v>
      </c>
      <c r="AK63" s="50">
        <v>35</v>
      </c>
      <c r="AL63" s="50">
        <v>36</v>
      </c>
      <c r="AM63" s="50">
        <v>37</v>
      </c>
      <c r="AN63" s="50">
        <v>38</v>
      </c>
      <c r="AO63" s="50">
        <v>39</v>
      </c>
      <c r="AP63" s="50">
        <v>40</v>
      </c>
    </row>
    <row r="64" spans="2:43" hidden="1">
      <c r="C64" s="50" t="str">
        <f>IFERROR(HLOOKUP(C63,$C$58:$AP$59,2,FALSE),"")</f>
        <v>RSA Seguros</v>
      </c>
      <c r="D64" s="50" t="str">
        <f t="shared" ref="D64:AP64" si="4">IFERROR(HLOOKUP(D63,$C$58:$AP$59,2,FALSE),"")</f>
        <v>Mapfre</v>
      </c>
      <c r="E64" s="50" t="str">
        <f t="shared" si="4"/>
        <v>Penta Security</v>
      </c>
      <c r="F64" s="50" t="str">
        <f t="shared" si="4"/>
        <v>Chilena Consolidada</v>
      </c>
      <c r="G64" s="50" t="str">
        <f t="shared" si="4"/>
        <v>BCI Seguros</v>
      </c>
      <c r="H64" s="50" t="str">
        <f t="shared" si="4"/>
        <v>Cardif</v>
      </c>
      <c r="I64" s="50" t="str">
        <f t="shared" si="4"/>
        <v>Liberty Seguros</v>
      </c>
      <c r="J64" s="50" t="str">
        <f t="shared" si="4"/>
        <v>Chartis</v>
      </c>
      <c r="K64" s="50" t="str">
        <f t="shared" si="4"/>
        <v>Magallanes</v>
      </c>
      <c r="L64" s="50" t="str">
        <f t="shared" si="4"/>
        <v>Zurich Santander</v>
      </c>
      <c r="M64" s="50" t="str">
        <f t="shared" si="4"/>
        <v>Ace Seguros</v>
      </c>
      <c r="N64" s="50" t="str">
        <f t="shared" si="4"/>
        <v>Consorio Nacional</v>
      </c>
      <c r="O64" s="50" t="str">
        <f t="shared" si="4"/>
        <v>Continental Crédito</v>
      </c>
      <c r="P64" s="50" t="str">
        <f t="shared" si="4"/>
        <v>HDI Seguros</v>
      </c>
      <c r="Q64" s="50" t="str">
        <f t="shared" si="4"/>
        <v>Chubb de Chile</v>
      </c>
      <c r="R64" s="50" t="str">
        <f t="shared" si="4"/>
        <v>Renta Nacional</v>
      </c>
      <c r="S64" s="50" t="str">
        <f t="shared" si="4"/>
        <v>Coface Chile</v>
      </c>
      <c r="T64" s="50" t="str">
        <f t="shared" si="4"/>
        <v>Orion Seguros</v>
      </c>
      <c r="U64" s="50" t="str">
        <f t="shared" si="4"/>
        <v>Mapfre Gar. y Cré.</v>
      </c>
      <c r="V64" s="50" t="str">
        <f t="shared" si="4"/>
        <v>Zenit Seguros</v>
      </c>
      <c r="W64" s="50" t="str">
        <f t="shared" si="4"/>
        <v>M. de Carabineros</v>
      </c>
      <c r="X64" s="50" t="str">
        <f t="shared" si="4"/>
        <v>Magallanes Gar. y Cré.</v>
      </c>
      <c r="Y64" s="50" t="str">
        <f t="shared" si="4"/>
        <v>QBE Chile</v>
      </c>
      <c r="Z64" s="50" t="str">
        <f t="shared" si="4"/>
        <v>Cesce Chile</v>
      </c>
      <c r="AA64" s="50" t="str">
        <f t="shared" si="4"/>
        <v>Euler Hermes</v>
      </c>
      <c r="AB64" s="50" t="str">
        <f t="shared" si="4"/>
        <v>FAF International</v>
      </c>
      <c r="AC64" s="50" t="str">
        <f t="shared" si="4"/>
        <v>Assurant Chile</v>
      </c>
      <c r="AD64" s="50" t="str">
        <f t="shared" si="4"/>
        <v>Huelen</v>
      </c>
      <c r="AE64" s="50" t="str">
        <f t="shared" si="4"/>
        <v/>
      </c>
      <c r="AF64" s="50" t="str">
        <f t="shared" si="4"/>
        <v/>
      </c>
      <c r="AG64" s="50" t="str">
        <f t="shared" si="4"/>
        <v/>
      </c>
      <c r="AH64" s="50" t="str">
        <f t="shared" si="4"/>
        <v/>
      </c>
      <c r="AI64" s="50" t="str">
        <f t="shared" si="4"/>
        <v/>
      </c>
      <c r="AJ64" s="50" t="str">
        <f t="shared" si="4"/>
        <v/>
      </c>
      <c r="AK64" s="50" t="str">
        <f t="shared" si="4"/>
        <v/>
      </c>
      <c r="AL64" s="50" t="str">
        <f t="shared" si="4"/>
        <v/>
      </c>
      <c r="AM64" s="50" t="str">
        <f t="shared" si="4"/>
        <v/>
      </c>
      <c r="AN64" s="50" t="str">
        <f t="shared" si="4"/>
        <v/>
      </c>
      <c r="AO64" s="50" t="str">
        <f t="shared" si="4"/>
        <v/>
      </c>
      <c r="AP64" s="50" t="str">
        <f t="shared" si="4"/>
        <v/>
      </c>
    </row>
    <row r="65" spans="2:42" hidden="1">
      <c r="C65" s="52">
        <f>IFERROR((HLOOKUP(C63,$C$58:$AP$60,3,FALSE)-HLOOKUP(C63,$C$58:$AP$61,4,FALSE)/1000000)/$C$83,"")</f>
        <v>17030.78754639559</v>
      </c>
      <c r="D65" s="52">
        <f t="shared" ref="D65:AP65" si="5">IFERROR((HLOOKUP(D63,$C$58:$AP$60,3,FALSE)-HLOOKUP(D63,$C$58:$AP$61,4,FALSE)/1000000)/$C$83,"")</f>
        <v>16141.526976391095</v>
      </c>
      <c r="E65" s="52">
        <f t="shared" si="5"/>
        <v>13713.611053935078</v>
      </c>
      <c r="F65" s="52">
        <f t="shared" si="5"/>
        <v>10904.72434880185</v>
      </c>
      <c r="G65" s="52">
        <f t="shared" si="5"/>
        <v>10278.962952142554</v>
      </c>
      <c r="H65" s="52">
        <f t="shared" si="5"/>
        <v>9412.5895874693742</v>
      </c>
      <c r="I65" s="52">
        <f t="shared" si="5"/>
        <v>9330.2687568749589</v>
      </c>
      <c r="J65" s="52">
        <f t="shared" si="5"/>
        <v>8341.9255413095016</v>
      </c>
      <c r="K65" s="52">
        <f t="shared" si="5"/>
        <v>7991.6072958096247</v>
      </c>
      <c r="L65" s="52">
        <f t="shared" si="5"/>
        <v>5575.5797096637834</v>
      </c>
      <c r="M65" s="52">
        <f t="shared" si="5"/>
        <v>4442.375055608305</v>
      </c>
      <c r="N65" s="52">
        <f t="shared" si="5"/>
        <v>2918.6831510708889</v>
      </c>
      <c r="O65" s="52">
        <f t="shared" si="5"/>
        <v>1987.2647796361834</v>
      </c>
      <c r="P65" s="52">
        <f t="shared" si="5"/>
        <v>1723.2278712144855</v>
      </c>
      <c r="Q65" s="52">
        <f t="shared" si="5"/>
        <v>1687.1356134398359</v>
      </c>
      <c r="R65" s="52">
        <f t="shared" si="5"/>
        <v>953.35989252380932</v>
      </c>
      <c r="S65" s="52">
        <f t="shared" si="5"/>
        <v>811.87213520398575</v>
      </c>
      <c r="T65" s="52">
        <f t="shared" si="5"/>
        <v>703.64409799455984</v>
      </c>
      <c r="U65" s="52">
        <f t="shared" si="5"/>
        <v>630.09413019757835</v>
      </c>
      <c r="V65" s="52">
        <f t="shared" si="5"/>
        <v>608.76085883568942</v>
      </c>
      <c r="W65" s="52">
        <f t="shared" si="5"/>
        <v>557.43119509717349</v>
      </c>
      <c r="X65" s="52">
        <f t="shared" si="5"/>
        <v>417.50224093169641</v>
      </c>
      <c r="Y65" s="52">
        <f t="shared" si="5"/>
        <v>334.46245305109767</v>
      </c>
      <c r="Z65" s="52">
        <f t="shared" si="5"/>
        <v>301.10982003935186</v>
      </c>
      <c r="AA65" s="52">
        <f t="shared" si="5"/>
        <v>195.58621666544937</v>
      </c>
      <c r="AB65" s="52">
        <f t="shared" si="5"/>
        <v>171.99696339922227</v>
      </c>
      <c r="AC65" s="52">
        <f t="shared" si="5"/>
        <v>153.02104151865453</v>
      </c>
      <c r="AD65" s="52">
        <f t="shared" si="5"/>
        <v>143.88645060765216</v>
      </c>
      <c r="AE65" s="52" t="str">
        <f t="shared" si="5"/>
        <v/>
      </c>
      <c r="AF65" s="52" t="str">
        <f t="shared" si="5"/>
        <v/>
      </c>
      <c r="AG65" s="52" t="str">
        <f t="shared" si="5"/>
        <v/>
      </c>
      <c r="AH65" s="52" t="str">
        <f t="shared" si="5"/>
        <v/>
      </c>
      <c r="AI65" s="52" t="str">
        <f t="shared" si="5"/>
        <v/>
      </c>
      <c r="AJ65" s="52" t="str">
        <f t="shared" si="5"/>
        <v/>
      </c>
      <c r="AK65" s="52" t="str">
        <f t="shared" si="5"/>
        <v/>
      </c>
      <c r="AL65" s="52" t="str">
        <f t="shared" si="5"/>
        <v/>
      </c>
      <c r="AM65" s="52" t="str">
        <f t="shared" si="5"/>
        <v/>
      </c>
      <c r="AN65" s="52" t="str">
        <f t="shared" si="5"/>
        <v/>
      </c>
      <c r="AO65" s="52" t="str">
        <f t="shared" si="5"/>
        <v/>
      </c>
      <c r="AP65" s="52" t="str">
        <f t="shared" si="5"/>
        <v/>
      </c>
    </row>
    <row r="66" spans="2:42" hidden="1">
      <c r="C66" s="52" t="str">
        <f t="shared" ref="C66:AP66" si="6">IF(ISNUMBER(C65),CONCATENATE(C64," - ",C63),"")</f>
        <v>RSA Seguros - 1</v>
      </c>
      <c r="D66" s="52" t="str">
        <f t="shared" si="6"/>
        <v>Mapfre - 2</v>
      </c>
      <c r="E66" s="52" t="str">
        <f t="shared" si="6"/>
        <v>Penta Security - 3</v>
      </c>
      <c r="F66" s="52" t="str">
        <f t="shared" si="6"/>
        <v>Chilena Consolidada - 4</v>
      </c>
      <c r="G66" s="52" t="str">
        <f t="shared" si="6"/>
        <v>BCI Seguros - 5</v>
      </c>
      <c r="H66" s="52" t="str">
        <f t="shared" si="6"/>
        <v>Cardif - 6</v>
      </c>
      <c r="I66" s="52" t="str">
        <f t="shared" si="6"/>
        <v>Liberty Seguros - 7</v>
      </c>
      <c r="J66" s="52" t="str">
        <f t="shared" si="6"/>
        <v>Chartis - 8</v>
      </c>
      <c r="K66" s="52" t="str">
        <f t="shared" si="6"/>
        <v>Magallanes - 9</v>
      </c>
      <c r="L66" s="52" t="str">
        <f t="shared" si="6"/>
        <v>Zurich Santander - 10</v>
      </c>
      <c r="M66" s="52" t="str">
        <f t="shared" si="6"/>
        <v>Ace Seguros - 11</v>
      </c>
      <c r="N66" s="52" t="str">
        <f t="shared" si="6"/>
        <v>Consorio Nacional - 12</v>
      </c>
      <c r="O66" s="52" t="str">
        <f t="shared" si="6"/>
        <v>Continental Crédito - 13</v>
      </c>
      <c r="P66" s="52" t="str">
        <f t="shared" si="6"/>
        <v>HDI Seguros - 14</v>
      </c>
      <c r="Q66" s="52" t="str">
        <f t="shared" si="6"/>
        <v>Chubb de Chile - 15</v>
      </c>
      <c r="R66" s="52" t="str">
        <f t="shared" si="6"/>
        <v>Renta Nacional - 16</v>
      </c>
      <c r="S66" s="52" t="str">
        <f t="shared" si="6"/>
        <v>Coface Chile - 17</v>
      </c>
      <c r="T66" s="52" t="str">
        <f t="shared" si="6"/>
        <v>Orion Seguros - 18</v>
      </c>
      <c r="U66" s="52" t="str">
        <f t="shared" si="6"/>
        <v>Mapfre Gar. y Cré. - 19</v>
      </c>
      <c r="V66" s="52" t="str">
        <f t="shared" si="6"/>
        <v>Zenit Seguros - 20</v>
      </c>
      <c r="W66" s="52" t="str">
        <f t="shared" si="6"/>
        <v>M. de Carabineros - 21</v>
      </c>
      <c r="X66" s="52" t="str">
        <f t="shared" si="6"/>
        <v>Magallanes Gar. y Cré. - 22</v>
      </c>
      <c r="Y66" s="52" t="str">
        <f t="shared" si="6"/>
        <v>QBE Chile - 23</v>
      </c>
      <c r="Z66" s="52" t="str">
        <f t="shared" si="6"/>
        <v>Cesce Chile - 24</v>
      </c>
      <c r="AA66" s="52" t="str">
        <f t="shared" si="6"/>
        <v>Euler Hermes - 25</v>
      </c>
      <c r="AB66" s="52" t="str">
        <f t="shared" si="6"/>
        <v>FAF International - 26</v>
      </c>
      <c r="AC66" s="52" t="str">
        <f t="shared" si="6"/>
        <v>Assurant Chile - 27</v>
      </c>
      <c r="AD66" s="52" t="str">
        <f t="shared" si="6"/>
        <v>Huelen - 28</v>
      </c>
      <c r="AE66" s="52" t="str">
        <f t="shared" si="6"/>
        <v/>
      </c>
      <c r="AF66" s="52" t="str">
        <f t="shared" si="6"/>
        <v/>
      </c>
      <c r="AG66" s="52" t="str">
        <f t="shared" si="6"/>
        <v/>
      </c>
      <c r="AH66" s="52" t="str">
        <f t="shared" si="6"/>
        <v/>
      </c>
      <c r="AI66" s="52" t="str">
        <f t="shared" si="6"/>
        <v/>
      </c>
      <c r="AJ66" s="52" t="str">
        <f t="shared" si="6"/>
        <v/>
      </c>
      <c r="AK66" s="52" t="str">
        <f t="shared" si="6"/>
        <v/>
      </c>
      <c r="AL66" s="52" t="str">
        <f t="shared" si="6"/>
        <v/>
      </c>
      <c r="AM66" s="52" t="str">
        <f t="shared" si="6"/>
        <v/>
      </c>
      <c r="AN66" s="52" t="str">
        <f t="shared" si="6"/>
        <v/>
      </c>
      <c r="AO66" s="52" t="str">
        <f t="shared" si="6"/>
        <v/>
      </c>
      <c r="AP66" s="52" t="str">
        <f t="shared" si="6"/>
        <v/>
      </c>
    </row>
    <row r="67" spans="2:42" hidden="1"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</row>
    <row r="68" spans="2:42" hidden="1">
      <c r="B68" s="49" t="s">
        <v>104</v>
      </c>
      <c r="C68" s="52" t="str">
        <f>IF($B$92=C64,C65,"")</f>
        <v/>
      </c>
      <c r="D68" s="52" t="str">
        <f t="shared" ref="D68:AP68" si="7">IF($B$92=D64,D65,"")</f>
        <v/>
      </c>
      <c r="E68" s="52" t="str">
        <f t="shared" si="7"/>
        <v/>
      </c>
      <c r="F68" s="52" t="str">
        <f t="shared" si="7"/>
        <v/>
      </c>
      <c r="G68" s="52" t="str">
        <f t="shared" si="7"/>
        <v/>
      </c>
      <c r="H68" s="52" t="str">
        <f t="shared" si="7"/>
        <v/>
      </c>
      <c r="I68" s="52" t="str">
        <f t="shared" si="7"/>
        <v/>
      </c>
      <c r="J68" s="52" t="str">
        <f t="shared" si="7"/>
        <v/>
      </c>
      <c r="K68" s="52" t="str">
        <f t="shared" si="7"/>
        <v/>
      </c>
      <c r="L68" s="52" t="str">
        <f t="shared" si="7"/>
        <v/>
      </c>
      <c r="M68" s="52" t="str">
        <f t="shared" si="7"/>
        <v/>
      </c>
      <c r="N68" s="52" t="str">
        <f t="shared" si="7"/>
        <v/>
      </c>
      <c r="O68" s="52" t="str">
        <f t="shared" si="7"/>
        <v/>
      </c>
      <c r="P68" s="52" t="str">
        <f t="shared" si="7"/>
        <v/>
      </c>
      <c r="Q68" s="52" t="str">
        <f t="shared" si="7"/>
        <v/>
      </c>
      <c r="R68" s="52" t="str">
        <f t="shared" si="7"/>
        <v/>
      </c>
      <c r="S68" s="52" t="str">
        <f t="shared" si="7"/>
        <v/>
      </c>
      <c r="T68" s="52" t="str">
        <f t="shared" si="7"/>
        <v/>
      </c>
      <c r="U68" s="52" t="str">
        <f t="shared" si="7"/>
        <v/>
      </c>
      <c r="V68" s="52" t="str">
        <f t="shared" si="7"/>
        <v/>
      </c>
      <c r="W68" s="52" t="str">
        <f t="shared" si="7"/>
        <v/>
      </c>
      <c r="X68" s="52" t="str">
        <f t="shared" si="7"/>
        <v/>
      </c>
      <c r="Y68" s="52" t="str">
        <f t="shared" si="7"/>
        <v/>
      </c>
      <c r="Z68" s="52" t="str">
        <f t="shared" si="7"/>
        <v/>
      </c>
      <c r="AA68" s="52" t="str">
        <f t="shared" si="7"/>
        <v/>
      </c>
      <c r="AB68" s="52" t="str">
        <f t="shared" si="7"/>
        <v/>
      </c>
      <c r="AC68" s="52" t="str">
        <f t="shared" si="7"/>
        <v/>
      </c>
      <c r="AD68" s="52" t="str">
        <f t="shared" si="7"/>
        <v/>
      </c>
      <c r="AE68" s="52" t="str">
        <f t="shared" si="7"/>
        <v/>
      </c>
      <c r="AF68" s="52" t="str">
        <f t="shared" si="7"/>
        <v/>
      </c>
      <c r="AG68" s="52" t="str">
        <f t="shared" si="7"/>
        <v/>
      </c>
      <c r="AH68" s="52" t="str">
        <f t="shared" si="7"/>
        <v/>
      </c>
      <c r="AI68" s="52" t="str">
        <f t="shared" si="7"/>
        <v/>
      </c>
      <c r="AJ68" s="52" t="str">
        <f t="shared" si="7"/>
        <v/>
      </c>
      <c r="AK68" s="52" t="str">
        <f t="shared" si="7"/>
        <v/>
      </c>
      <c r="AL68" s="52" t="str">
        <f t="shared" si="7"/>
        <v/>
      </c>
      <c r="AM68" s="52" t="str">
        <f t="shared" si="7"/>
        <v/>
      </c>
      <c r="AN68" s="52" t="str">
        <f t="shared" si="7"/>
        <v/>
      </c>
      <c r="AO68" s="52" t="str">
        <f t="shared" si="7"/>
        <v/>
      </c>
      <c r="AP68" s="52" t="str">
        <f t="shared" si="7"/>
        <v/>
      </c>
    </row>
    <row r="69" spans="2:42" hidden="1"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2:42" hidden="1">
      <c r="B70" s="49" t="s">
        <v>164</v>
      </c>
      <c r="C70" s="52">
        <f>HLOOKUP(C64,$C$11:$AP$54,44,FALSE)</f>
        <v>17030787.546395589</v>
      </c>
      <c r="D70" s="52">
        <f t="shared" ref="D70:AP70" si="8">HLOOKUP(D64,$C$11:$AP$54,44,FALSE)</f>
        <v>16141526.976391094</v>
      </c>
      <c r="E70" s="52">
        <f t="shared" si="8"/>
        <v>13713611.053935077</v>
      </c>
      <c r="F70" s="52">
        <f t="shared" si="8"/>
        <v>10904724.348801849</v>
      </c>
      <c r="G70" s="52">
        <f t="shared" si="8"/>
        <v>10278962.952142553</v>
      </c>
      <c r="H70" s="52">
        <f t="shared" si="8"/>
        <v>9412589.5874693748</v>
      </c>
      <c r="I70" s="52">
        <f t="shared" si="8"/>
        <v>9330268.7568749581</v>
      </c>
      <c r="J70" s="52">
        <f t="shared" si="8"/>
        <v>8341925.541309502</v>
      </c>
      <c r="K70" s="52">
        <f t="shared" si="8"/>
        <v>7991607.2958096247</v>
      </c>
      <c r="L70" s="52">
        <f t="shared" si="8"/>
        <v>5575579.7096637832</v>
      </c>
      <c r="M70" s="52">
        <f t="shared" si="8"/>
        <v>4442375.0556083051</v>
      </c>
      <c r="N70" s="52">
        <f t="shared" si="8"/>
        <v>2918683.1510708891</v>
      </c>
      <c r="O70" s="52">
        <f t="shared" si="8"/>
        <v>1987264.7796361835</v>
      </c>
      <c r="P70" s="52">
        <f t="shared" si="8"/>
        <v>1723227.8712144855</v>
      </c>
      <c r="Q70" s="52">
        <f t="shared" si="8"/>
        <v>1687135.6134398358</v>
      </c>
      <c r="R70" s="52">
        <f t="shared" si="8"/>
        <v>953359.89252380934</v>
      </c>
      <c r="S70" s="52">
        <f t="shared" si="8"/>
        <v>811872.13520398573</v>
      </c>
      <c r="T70" s="52">
        <f t="shared" si="8"/>
        <v>703644.09799455979</v>
      </c>
      <c r="U70" s="52">
        <f t="shared" si="8"/>
        <v>630094.13019757834</v>
      </c>
      <c r="V70" s="52">
        <f t="shared" si="8"/>
        <v>608760.85883568937</v>
      </c>
      <c r="W70" s="52">
        <f t="shared" si="8"/>
        <v>557431.19509717345</v>
      </c>
      <c r="X70" s="52">
        <f t="shared" si="8"/>
        <v>417502.24093169643</v>
      </c>
      <c r="Y70" s="52">
        <f t="shared" si="8"/>
        <v>334462.45305109769</v>
      </c>
      <c r="Z70" s="52">
        <f t="shared" si="8"/>
        <v>301109.82003935188</v>
      </c>
      <c r="AA70" s="52">
        <f t="shared" si="8"/>
        <v>195586.21666544938</v>
      </c>
      <c r="AB70" s="52">
        <f t="shared" si="8"/>
        <v>171996.96339922227</v>
      </c>
      <c r="AC70" s="52">
        <f t="shared" si="8"/>
        <v>153021.04151865453</v>
      </c>
      <c r="AD70" s="52">
        <f t="shared" si="8"/>
        <v>143886.45060765216</v>
      </c>
      <c r="AE70" s="52">
        <f t="shared" si="8"/>
        <v>0</v>
      </c>
      <c r="AF70" s="52">
        <f t="shared" si="8"/>
        <v>0</v>
      </c>
      <c r="AG70" s="52">
        <f t="shared" si="8"/>
        <v>0</v>
      </c>
      <c r="AH70" s="52">
        <f t="shared" si="8"/>
        <v>0</v>
      </c>
      <c r="AI70" s="52">
        <f t="shared" si="8"/>
        <v>0</v>
      </c>
      <c r="AJ70" s="52">
        <f t="shared" si="8"/>
        <v>0</v>
      </c>
      <c r="AK70" s="52">
        <f t="shared" si="8"/>
        <v>0</v>
      </c>
      <c r="AL70" s="52">
        <f t="shared" si="8"/>
        <v>0</v>
      </c>
      <c r="AM70" s="52">
        <f t="shared" si="8"/>
        <v>0</v>
      </c>
      <c r="AN70" s="52">
        <f t="shared" si="8"/>
        <v>0</v>
      </c>
      <c r="AO70" s="52">
        <f t="shared" si="8"/>
        <v>0</v>
      </c>
      <c r="AP70" s="52">
        <f t="shared" si="8"/>
        <v>0</v>
      </c>
    </row>
    <row r="71" spans="2:42" hidden="1">
      <c r="B71" s="49" t="s">
        <v>165</v>
      </c>
      <c r="C71" s="52">
        <f>HLOOKUP(C64,$C$11:$AP$54,3,FALSE)</f>
        <v>0</v>
      </c>
      <c r="D71" s="52">
        <f t="shared" ref="D71:AP71" si="9">HLOOKUP(D64,$C$11:$AP$54,3,FALSE)</f>
        <v>0</v>
      </c>
      <c r="E71" s="52">
        <f t="shared" si="9"/>
        <v>114944.10397037766</v>
      </c>
      <c r="F71" s="52">
        <f t="shared" si="9"/>
        <v>0</v>
      </c>
      <c r="G71" s="52">
        <f t="shared" si="9"/>
        <v>25417.720734538681</v>
      </c>
      <c r="H71" s="52">
        <f t="shared" si="9"/>
        <v>0</v>
      </c>
      <c r="I71" s="52">
        <f t="shared" si="9"/>
        <v>0</v>
      </c>
      <c r="J71" s="52">
        <f t="shared" si="9"/>
        <v>24932.085936687319</v>
      </c>
      <c r="K71" s="52">
        <f t="shared" si="9"/>
        <v>61316.671867841476</v>
      </c>
      <c r="L71" s="52">
        <f t="shared" si="9"/>
        <v>0</v>
      </c>
      <c r="M71" s="52">
        <f t="shared" si="9"/>
        <v>0</v>
      </c>
      <c r="N71" s="52">
        <f t="shared" si="9"/>
        <v>0</v>
      </c>
      <c r="O71" s="52">
        <f t="shared" si="9"/>
        <v>0</v>
      </c>
      <c r="P71" s="52">
        <f t="shared" si="9"/>
        <v>44512.539257803423</v>
      </c>
      <c r="Q71" s="52">
        <f t="shared" si="9"/>
        <v>0</v>
      </c>
      <c r="R71" s="52">
        <f t="shared" si="9"/>
        <v>0</v>
      </c>
      <c r="S71" s="52">
        <f t="shared" si="9"/>
        <v>0</v>
      </c>
      <c r="T71" s="52">
        <f t="shared" si="9"/>
        <v>0</v>
      </c>
      <c r="U71" s="52">
        <f t="shared" si="9"/>
        <v>0</v>
      </c>
      <c r="V71" s="52">
        <f t="shared" si="9"/>
        <v>18827.765863029828</v>
      </c>
      <c r="W71" s="52">
        <f t="shared" si="9"/>
        <v>0</v>
      </c>
      <c r="X71" s="52">
        <f t="shared" si="9"/>
        <v>0</v>
      </c>
      <c r="Y71" s="52">
        <f t="shared" si="9"/>
        <v>0</v>
      </c>
      <c r="Z71" s="52">
        <f t="shared" si="9"/>
        <v>0</v>
      </c>
      <c r="AA71" s="52">
        <f t="shared" si="9"/>
        <v>0</v>
      </c>
      <c r="AB71" s="52">
        <f t="shared" si="9"/>
        <v>0</v>
      </c>
      <c r="AC71" s="52">
        <f t="shared" si="9"/>
        <v>0</v>
      </c>
      <c r="AD71" s="52">
        <f t="shared" si="9"/>
        <v>0</v>
      </c>
      <c r="AE71" s="52">
        <f t="shared" si="9"/>
        <v>0</v>
      </c>
      <c r="AF71" s="52">
        <f t="shared" si="9"/>
        <v>0</v>
      </c>
      <c r="AG71" s="52">
        <f t="shared" si="9"/>
        <v>0</v>
      </c>
      <c r="AH71" s="52">
        <f t="shared" si="9"/>
        <v>0</v>
      </c>
      <c r="AI71" s="52">
        <f t="shared" si="9"/>
        <v>0</v>
      </c>
      <c r="AJ71" s="52">
        <f t="shared" si="9"/>
        <v>0</v>
      </c>
      <c r="AK71" s="52">
        <f t="shared" si="9"/>
        <v>0</v>
      </c>
      <c r="AL71" s="52">
        <f t="shared" si="9"/>
        <v>0</v>
      </c>
      <c r="AM71" s="52">
        <f t="shared" si="9"/>
        <v>0</v>
      </c>
      <c r="AN71" s="52">
        <f t="shared" si="9"/>
        <v>0</v>
      </c>
      <c r="AO71" s="52">
        <f t="shared" si="9"/>
        <v>0</v>
      </c>
      <c r="AP71" s="52">
        <f t="shared" si="9"/>
        <v>0</v>
      </c>
    </row>
    <row r="72" spans="2:42" hidden="1">
      <c r="B72" s="49" t="s">
        <v>166</v>
      </c>
      <c r="C72" s="52">
        <f>HLOOKUP(C64,$C$11:$AP$54,4,FALSE)</f>
        <v>0</v>
      </c>
      <c r="D72" s="52">
        <f t="shared" ref="D72:AP72" si="10">HLOOKUP(D64,$C$11:$AP$54,4,FALSE)</f>
        <v>0</v>
      </c>
      <c r="E72" s="52">
        <f t="shared" si="10"/>
        <v>0</v>
      </c>
      <c r="F72" s="52">
        <f t="shared" si="10"/>
        <v>0</v>
      </c>
      <c r="G72" s="52">
        <f t="shared" si="10"/>
        <v>0</v>
      </c>
      <c r="H72" s="52">
        <f t="shared" si="10"/>
        <v>0</v>
      </c>
      <c r="I72" s="52">
        <f t="shared" si="10"/>
        <v>0</v>
      </c>
      <c r="J72" s="52">
        <f t="shared" si="10"/>
        <v>0</v>
      </c>
      <c r="K72" s="52">
        <f t="shared" si="10"/>
        <v>0</v>
      </c>
      <c r="L72" s="52">
        <f t="shared" si="10"/>
        <v>0</v>
      </c>
      <c r="M72" s="52">
        <f t="shared" si="10"/>
        <v>0</v>
      </c>
      <c r="N72" s="52">
        <f t="shared" si="10"/>
        <v>0</v>
      </c>
      <c r="O72" s="52">
        <f t="shared" si="10"/>
        <v>0</v>
      </c>
      <c r="P72" s="52">
        <f t="shared" si="10"/>
        <v>0</v>
      </c>
      <c r="Q72" s="52">
        <f t="shared" si="10"/>
        <v>0</v>
      </c>
      <c r="R72" s="52">
        <f t="shared" si="10"/>
        <v>0</v>
      </c>
      <c r="S72" s="52">
        <f t="shared" si="10"/>
        <v>0</v>
      </c>
      <c r="T72" s="52">
        <f t="shared" si="10"/>
        <v>0</v>
      </c>
      <c r="U72" s="52">
        <f t="shared" si="10"/>
        <v>0</v>
      </c>
      <c r="V72" s="52">
        <f t="shared" si="10"/>
        <v>0</v>
      </c>
      <c r="W72" s="52">
        <f t="shared" si="10"/>
        <v>0</v>
      </c>
      <c r="X72" s="52">
        <f t="shared" si="10"/>
        <v>0</v>
      </c>
      <c r="Y72" s="52">
        <f t="shared" si="10"/>
        <v>0</v>
      </c>
      <c r="Z72" s="52">
        <f t="shared" si="10"/>
        <v>0</v>
      </c>
      <c r="AA72" s="52">
        <f t="shared" si="10"/>
        <v>0</v>
      </c>
      <c r="AB72" s="52">
        <f t="shared" si="10"/>
        <v>0</v>
      </c>
      <c r="AC72" s="52">
        <f t="shared" si="10"/>
        <v>0</v>
      </c>
      <c r="AD72" s="52">
        <f t="shared" si="10"/>
        <v>0</v>
      </c>
      <c r="AE72" s="52">
        <f t="shared" si="10"/>
        <v>0</v>
      </c>
      <c r="AF72" s="52">
        <f t="shared" si="10"/>
        <v>0</v>
      </c>
      <c r="AG72" s="52">
        <f t="shared" si="10"/>
        <v>0</v>
      </c>
      <c r="AH72" s="52">
        <f t="shared" si="10"/>
        <v>0</v>
      </c>
      <c r="AI72" s="52">
        <f t="shared" si="10"/>
        <v>0</v>
      </c>
      <c r="AJ72" s="52">
        <f t="shared" si="10"/>
        <v>0</v>
      </c>
      <c r="AK72" s="52">
        <f t="shared" si="10"/>
        <v>0</v>
      </c>
      <c r="AL72" s="52">
        <f t="shared" si="10"/>
        <v>0</v>
      </c>
      <c r="AM72" s="52">
        <f t="shared" si="10"/>
        <v>0</v>
      </c>
      <c r="AN72" s="52">
        <f t="shared" si="10"/>
        <v>0</v>
      </c>
      <c r="AO72" s="52">
        <f t="shared" si="10"/>
        <v>0</v>
      </c>
      <c r="AP72" s="52">
        <f t="shared" si="10"/>
        <v>0</v>
      </c>
    </row>
    <row r="73" spans="2:42" hidden="1">
      <c r="B73" s="49" t="s">
        <v>112</v>
      </c>
      <c r="C73" s="52">
        <f>HLOOKUP(C64,$C$11:$AP$54,5,FALSE)</f>
        <v>12917881.594702328</v>
      </c>
      <c r="D73" s="52">
        <f t="shared" ref="D73:AP73" si="11">HLOOKUP(D64,$C$11:$AP$54,5,FALSE)</f>
        <v>14156366.171559092</v>
      </c>
      <c r="E73" s="52">
        <f t="shared" si="11"/>
        <v>11768846.202367753</v>
      </c>
      <c r="F73" s="52">
        <f t="shared" si="11"/>
        <v>9133876.2917172965</v>
      </c>
      <c r="G73" s="52">
        <f t="shared" si="11"/>
        <v>7422378.7738949722</v>
      </c>
      <c r="H73" s="52">
        <f t="shared" si="11"/>
        <v>5220091.7177377772</v>
      </c>
      <c r="I73" s="52">
        <f t="shared" si="11"/>
        <v>7070667.3217933653</v>
      </c>
      <c r="J73" s="52">
        <f t="shared" si="11"/>
        <v>6124176.0785797918</v>
      </c>
      <c r="K73" s="52">
        <f t="shared" si="11"/>
        <v>6199397.7260906426</v>
      </c>
      <c r="L73" s="52">
        <f t="shared" si="11"/>
        <v>4029801.9348370265</v>
      </c>
      <c r="M73" s="52">
        <f t="shared" si="11"/>
        <v>3259057.0602074717</v>
      </c>
      <c r="N73" s="52">
        <f t="shared" si="11"/>
        <v>1913827.5113374547</v>
      </c>
      <c r="O73" s="52">
        <f t="shared" si="11"/>
        <v>884632.54253343702</v>
      </c>
      <c r="P73" s="52">
        <f t="shared" si="11"/>
        <v>1203015.3976906785</v>
      </c>
      <c r="Q73" s="52">
        <f t="shared" si="11"/>
        <v>1068012.199521492</v>
      </c>
      <c r="R73" s="52">
        <f t="shared" si="11"/>
        <v>634690.1981094284</v>
      </c>
      <c r="S73" s="52">
        <f t="shared" si="11"/>
        <v>516160.82475139498</v>
      </c>
      <c r="T73" s="52">
        <f t="shared" si="11"/>
        <v>496302.5622979012</v>
      </c>
      <c r="U73" s="52">
        <f t="shared" si="11"/>
        <v>366721.02447650733</v>
      </c>
      <c r="V73" s="52">
        <f t="shared" si="11"/>
        <v>394701.48576538055</v>
      </c>
      <c r="W73" s="52">
        <f t="shared" si="11"/>
        <v>71387.82836565809</v>
      </c>
      <c r="X73" s="52">
        <f t="shared" si="11"/>
        <v>241079.49829689192</v>
      </c>
      <c r="Y73" s="52">
        <f t="shared" si="11"/>
        <v>182140.36089513326</v>
      </c>
      <c r="Z73" s="52">
        <f t="shared" si="11"/>
        <v>184477.34833042292</v>
      </c>
      <c r="AA73" s="52">
        <f t="shared" si="11"/>
        <v>90705.965415507482</v>
      </c>
      <c r="AB73" s="52">
        <f t="shared" si="11"/>
        <v>5602.0415164412461</v>
      </c>
      <c r="AC73" s="52">
        <f t="shared" si="11"/>
        <v>28493.496318232221</v>
      </c>
      <c r="AD73" s="52">
        <f t="shared" si="11"/>
        <v>12758.061267625897</v>
      </c>
      <c r="AE73" s="52">
        <f t="shared" si="11"/>
        <v>0</v>
      </c>
      <c r="AF73" s="52">
        <f t="shared" si="11"/>
        <v>0</v>
      </c>
      <c r="AG73" s="52">
        <f t="shared" si="11"/>
        <v>0</v>
      </c>
      <c r="AH73" s="52">
        <f t="shared" si="11"/>
        <v>0</v>
      </c>
      <c r="AI73" s="52">
        <f t="shared" si="11"/>
        <v>0</v>
      </c>
      <c r="AJ73" s="52">
        <f t="shared" si="11"/>
        <v>0</v>
      </c>
      <c r="AK73" s="52">
        <f t="shared" si="11"/>
        <v>0</v>
      </c>
      <c r="AL73" s="52">
        <f t="shared" si="11"/>
        <v>0</v>
      </c>
      <c r="AM73" s="52">
        <f t="shared" si="11"/>
        <v>0</v>
      </c>
      <c r="AN73" s="52">
        <f t="shared" si="11"/>
        <v>0</v>
      </c>
      <c r="AO73" s="52">
        <f t="shared" si="11"/>
        <v>0</v>
      </c>
      <c r="AP73" s="52">
        <f t="shared" si="11"/>
        <v>0</v>
      </c>
    </row>
    <row r="74" spans="2:42" hidden="1">
      <c r="B74" s="49" t="s">
        <v>168</v>
      </c>
      <c r="C74" s="52">
        <f>HLOOKUP(C64,$C$11:$AP$54,25,FALSE)</f>
        <v>1366577.0736641281</v>
      </c>
      <c r="D74" s="52">
        <f t="shared" ref="D74:AP74" si="12">HLOOKUP(D64,$C$11:$AP$54,25,FALSE)</f>
        <v>728933.00665529049</v>
      </c>
      <c r="E74" s="52">
        <f t="shared" si="12"/>
        <v>463333.57679257938</v>
      </c>
      <c r="F74" s="52">
        <f t="shared" si="12"/>
        <v>480856.2683009422</v>
      </c>
      <c r="G74" s="52">
        <f t="shared" si="12"/>
        <v>941548.97625387053</v>
      </c>
      <c r="H74" s="52">
        <f t="shared" si="12"/>
        <v>1307146.325646661</v>
      </c>
      <c r="I74" s="52">
        <f t="shared" si="12"/>
        <v>516386.97625829704</v>
      </c>
      <c r="J74" s="52">
        <f t="shared" si="12"/>
        <v>257787.97355589937</v>
      </c>
      <c r="K74" s="52">
        <f t="shared" si="12"/>
        <v>486886.22264126729</v>
      </c>
      <c r="L74" s="52">
        <f t="shared" si="12"/>
        <v>423704.38735694007</v>
      </c>
      <c r="M74" s="52">
        <f t="shared" si="12"/>
        <v>225514.83884104548</v>
      </c>
      <c r="N74" s="52">
        <f t="shared" si="12"/>
        <v>177013.55182694033</v>
      </c>
      <c r="O74" s="52">
        <f t="shared" si="12"/>
        <v>163826.9580209862</v>
      </c>
      <c r="P74" s="52">
        <f t="shared" si="12"/>
        <v>136724.67636519772</v>
      </c>
      <c r="Q74" s="52">
        <f t="shared" si="12"/>
        <v>271124.98091058189</v>
      </c>
      <c r="R74" s="52">
        <f t="shared" si="12"/>
        <v>80751.315233245026</v>
      </c>
      <c r="S74" s="52">
        <f t="shared" si="12"/>
        <v>69139.061708065812</v>
      </c>
      <c r="T74" s="52">
        <f t="shared" si="12"/>
        <v>45125.038455494549</v>
      </c>
      <c r="U74" s="52">
        <f t="shared" si="12"/>
        <v>55849.683834970048</v>
      </c>
      <c r="V74" s="52">
        <f t="shared" si="12"/>
        <v>71604.639890576145</v>
      </c>
      <c r="W74" s="52">
        <f t="shared" si="12"/>
        <v>5751.4812281854984</v>
      </c>
      <c r="X74" s="52">
        <f t="shared" si="12"/>
        <v>29168.14402163689</v>
      </c>
      <c r="Y74" s="52">
        <f t="shared" si="12"/>
        <v>15894.613132191733</v>
      </c>
      <c r="Z74" s="52">
        <f t="shared" si="12"/>
        <v>10843.630552807417</v>
      </c>
      <c r="AA74" s="52">
        <f t="shared" si="12"/>
        <v>10492.208197494141</v>
      </c>
      <c r="AB74" s="52">
        <f t="shared" si="12"/>
        <v>26645.375048968508</v>
      </c>
      <c r="AC74" s="52">
        <f t="shared" si="12"/>
        <v>5557.0679539020985</v>
      </c>
      <c r="AD74" s="52">
        <f t="shared" si="12"/>
        <v>585.76294594540764</v>
      </c>
      <c r="AE74" s="52">
        <f t="shared" si="12"/>
        <v>0</v>
      </c>
      <c r="AF74" s="52">
        <f t="shared" si="12"/>
        <v>0</v>
      </c>
      <c r="AG74" s="52">
        <f t="shared" si="12"/>
        <v>0</v>
      </c>
      <c r="AH74" s="52">
        <f t="shared" si="12"/>
        <v>0</v>
      </c>
      <c r="AI74" s="52">
        <f t="shared" si="12"/>
        <v>0</v>
      </c>
      <c r="AJ74" s="52">
        <f t="shared" si="12"/>
        <v>0</v>
      </c>
      <c r="AK74" s="52">
        <f t="shared" si="12"/>
        <v>0</v>
      </c>
      <c r="AL74" s="52">
        <f t="shared" si="12"/>
        <v>0</v>
      </c>
      <c r="AM74" s="52">
        <f t="shared" si="12"/>
        <v>0</v>
      </c>
      <c r="AN74" s="52">
        <f t="shared" si="12"/>
        <v>0</v>
      </c>
      <c r="AO74" s="52">
        <f t="shared" si="12"/>
        <v>0</v>
      </c>
      <c r="AP74" s="52">
        <f t="shared" si="12"/>
        <v>0</v>
      </c>
    </row>
    <row r="75" spans="2:42" hidden="1">
      <c r="B75" s="49" t="s">
        <v>167</v>
      </c>
      <c r="C75" s="52">
        <f>HLOOKUP(C64,$C$11:$AP$54,36,FALSE)</f>
        <v>2746328.8780291313</v>
      </c>
      <c r="D75" s="52">
        <f t="shared" ref="D75:AP75" si="13">HLOOKUP(D64,$C$11:$AP$54,36,FALSE)</f>
        <v>1256227.7981767117</v>
      </c>
      <c r="E75" s="52">
        <f t="shared" si="13"/>
        <v>1366487.1708043674</v>
      </c>
      <c r="F75" s="52">
        <f t="shared" si="13"/>
        <v>1289991.7887836113</v>
      </c>
      <c r="G75" s="52">
        <f t="shared" si="13"/>
        <v>1889617.4812591714</v>
      </c>
      <c r="H75" s="52">
        <f t="shared" si="13"/>
        <v>2885351.5440849364</v>
      </c>
      <c r="I75" s="52">
        <f t="shared" si="13"/>
        <v>1743214.4588232953</v>
      </c>
      <c r="J75" s="52">
        <f t="shared" si="13"/>
        <v>1935029.4032371228</v>
      </c>
      <c r="K75" s="52">
        <f t="shared" si="13"/>
        <v>1244006.7194751904</v>
      </c>
      <c r="L75" s="52">
        <f t="shared" si="13"/>
        <v>1122073.3874698167</v>
      </c>
      <c r="M75" s="52">
        <f t="shared" si="13"/>
        <v>957803.15655978816</v>
      </c>
      <c r="N75" s="52">
        <f t="shared" si="13"/>
        <v>827842.08790649404</v>
      </c>
      <c r="O75" s="52">
        <f t="shared" si="13"/>
        <v>938805.27908176032</v>
      </c>
      <c r="P75" s="52">
        <f t="shared" si="13"/>
        <v>338975.25790080585</v>
      </c>
      <c r="Q75" s="52">
        <f t="shared" si="13"/>
        <v>347998.38874244451</v>
      </c>
      <c r="R75" s="52">
        <f t="shared" si="13"/>
        <v>237918.37918113591</v>
      </c>
      <c r="S75" s="52">
        <f t="shared" si="13"/>
        <v>226572.20447920749</v>
      </c>
      <c r="T75" s="52">
        <f t="shared" si="13"/>
        <v>162216.49724116409</v>
      </c>
      <c r="U75" s="52">
        <f t="shared" si="13"/>
        <v>207523.42188610093</v>
      </c>
      <c r="V75" s="52">
        <f t="shared" si="13"/>
        <v>123626.96731670287</v>
      </c>
      <c r="W75" s="52">
        <f t="shared" si="13"/>
        <v>480291.92976864736</v>
      </c>
      <c r="X75" s="52">
        <f t="shared" si="13"/>
        <v>147254.59861316762</v>
      </c>
      <c r="Y75" s="52">
        <f t="shared" si="13"/>
        <v>136427.4790237727</v>
      </c>
      <c r="Z75" s="52">
        <f t="shared" si="13"/>
        <v>105788.84115612158</v>
      </c>
      <c r="AA75" s="52">
        <f t="shared" si="13"/>
        <v>94387.998787130302</v>
      </c>
      <c r="AB75" s="52">
        <f t="shared" si="13"/>
        <v>139749.59109912999</v>
      </c>
      <c r="AC75" s="52">
        <f t="shared" si="13"/>
        <v>118970.4772465202</v>
      </c>
      <c r="AD75" s="52">
        <f t="shared" si="13"/>
        <v>130542.62639408086</v>
      </c>
      <c r="AE75" s="52">
        <f t="shared" si="13"/>
        <v>0</v>
      </c>
      <c r="AF75" s="52">
        <f t="shared" si="13"/>
        <v>0</v>
      </c>
      <c r="AG75" s="52">
        <f t="shared" si="13"/>
        <v>0</v>
      </c>
      <c r="AH75" s="52">
        <f t="shared" si="13"/>
        <v>0</v>
      </c>
      <c r="AI75" s="52">
        <f t="shared" si="13"/>
        <v>0</v>
      </c>
      <c r="AJ75" s="52">
        <f t="shared" si="13"/>
        <v>0</v>
      </c>
      <c r="AK75" s="52">
        <f t="shared" si="13"/>
        <v>0</v>
      </c>
      <c r="AL75" s="52">
        <f t="shared" si="13"/>
        <v>0</v>
      </c>
      <c r="AM75" s="52">
        <f t="shared" si="13"/>
        <v>0</v>
      </c>
      <c r="AN75" s="52">
        <f t="shared" si="13"/>
        <v>0</v>
      </c>
      <c r="AO75" s="52">
        <f t="shared" si="13"/>
        <v>0</v>
      </c>
      <c r="AP75" s="52">
        <f t="shared" si="13"/>
        <v>0</v>
      </c>
    </row>
    <row r="76" spans="2:42" hidden="1"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</row>
    <row r="77" spans="2:42" hidden="1">
      <c r="B77" s="49" t="s">
        <v>165</v>
      </c>
      <c r="C77" s="53">
        <f>IFERROR(C71/C$70,"")</f>
        <v>0</v>
      </c>
      <c r="D77" s="53">
        <f t="shared" ref="D77:AP77" si="14">IFERROR(D71/D$70,"")</f>
        <v>0</v>
      </c>
      <c r="E77" s="53">
        <f t="shared" si="14"/>
        <v>8.3817532463409637E-3</v>
      </c>
      <c r="F77" s="53">
        <f t="shared" si="14"/>
        <v>0</v>
      </c>
      <c r="G77" s="53">
        <f t="shared" si="14"/>
        <v>2.4727903829287173E-3</v>
      </c>
      <c r="H77" s="53">
        <f t="shared" si="14"/>
        <v>0</v>
      </c>
      <c r="I77" s="53">
        <f t="shared" si="14"/>
        <v>0</v>
      </c>
      <c r="J77" s="53">
        <f t="shared" si="14"/>
        <v>2.9887686977332481E-3</v>
      </c>
      <c r="K77" s="53">
        <f t="shared" si="14"/>
        <v>7.6726332511349365E-3</v>
      </c>
      <c r="L77" s="53">
        <f t="shared" si="14"/>
        <v>0</v>
      </c>
      <c r="M77" s="53">
        <f t="shared" si="14"/>
        <v>0</v>
      </c>
      <c r="N77" s="53">
        <f t="shared" si="14"/>
        <v>0</v>
      </c>
      <c r="O77" s="53">
        <f t="shared" si="14"/>
        <v>0</v>
      </c>
      <c r="P77" s="53">
        <f t="shared" si="14"/>
        <v>2.5830907218574731E-2</v>
      </c>
      <c r="Q77" s="53">
        <f t="shared" si="14"/>
        <v>0</v>
      </c>
      <c r="R77" s="53">
        <f t="shared" si="14"/>
        <v>0</v>
      </c>
      <c r="S77" s="53">
        <f t="shared" si="14"/>
        <v>0</v>
      </c>
      <c r="T77" s="53">
        <f t="shared" si="14"/>
        <v>0</v>
      </c>
      <c r="U77" s="53">
        <f t="shared" si="14"/>
        <v>0</v>
      </c>
      <c r="V77" s="53">
        <f t="shared" si="14"/>
        <v>3.0928016461241686E-2</v>
      </c>
      <c r="W77" s="53">
        <f t="shared" si="14"/>
        <v>0</v>
      </c>
      <c r="X77" s="53">
        <f t="shared" si="14"/>
        <v>0</v>
      </c>
      <c r="Y77" s="53">
        <f t="shared" si="14"/>
        <v>0</v>
      </c>
      <c r="Z77" s="53">
        <f t="shared" si="14"/>
        <v>0</v>
      </c>
      <c r="AA77" s="53">
        <f t="shared" si="14"/>
        <v>0</v>
      </c>
      <c r="AB77" s="53">
        <f t="shared" si="14"/>
        <v>0</v>
      </c>
      <c r="AC77" s="53">
        <f t="shared" si="14"/>
        <v>0</v>
      </c>
      <c r="AD77" s="53">
        <f t="shared" si="14"/>
        <v>0</v>
      </c>
      <c r="AE77" s="53" t="str">
        <f t="shared" si="14"/>
        <v/>
      </c>
      <c r="AF77" s="53" t="str">
        <f t="shared" si="14"/>
        <v/>
      </c>
      <c r="AG77" s="53" t="str">
        <f t="shared" si="14"/>
        <v/>
      </c>
      <c r="AH77" s="53" t="str">
        <f t="shared" si="14"/>
        <v/>
      </c>
      <c r="AI77" s="53" t="str">
        <f t="shared" si="14"/>
        <v/>
      </c>
      <c r="AJ77" s="53" t="str">
        <f t="shared" si="14"/>
        <v/>
      </c>
      <c r="AK77" s="53" t="str">
        <f t="shared" si="14"/>
        <v/>
      </c>
      <c r="AL77" s="53" t="str">
        <f t="shared" si="14"/>
        <v/>
      </c>
      <c r="AM77" s="53" t="str">
        <f t="shared" si="14"/>
        <v/>
      </c>
      <c r="AN77" s="53" t="str">
        <f t="shared" si="14"/>
        <v/>
      </c>
      <c r="AO77" s="53" t="str">
        <f t="shared" si="14"/>
        <v/>
      </c>
      <c r="AP77" s="53" t="str">
        <f t="shared" si="14"/>
        <v/>
      </c>
    </row>
    <row r="78" spans="2:42" hidden="1">
      <c r="B78" s="49" t="s">
        <v>366</v>
      </c>
      <c r="C78" s="53">
        <f>IFERROR(C72/C$70,"")</f>
        <v>0</v>
      </c>
      <c r="D78" s="53">
        <f t="shared" ref="D78:AP78" si="15">IFERROR(D72/D$70,"")</f>
        <v>0</v>
      </c>
      <c r="E78" s="53">
        <f t="shared" si="15"/>
        <v>0</v>
      </c>
      <c r="F78" s="53">
        <f t="shared" si="15"/>
        <v>0</v>
      </c>
      <c r="G78" s="53">
        <f t="shared" si="15"/>
        <v>0</v>
      </c>
      <c r="H78" s="53">
        <f t="shared" si="15"/>
        <v>0</v>
      </c>
      <c r="I78" s="53">
        <f t="shared" si="15"/>
        <v>0</v>
      </c>
      <c r="J78" s="53">
        <f t="shared" si="15"/>
        <v>0</v>
      </c>
      <c r="K78" s="53">
        <f t="shared" si="15"/>
        <v>0</v>
      </c>
      <c r="L78" s="53">
        <f t="shared" si="15"/>
        <v>0</v>
      </c>
      <c r="M78" s="53">
        <f t="shared" si="15"/>
        <v>0</v>
      </c>
      <c r="N78" s="53">
        <f t="shared" si="15"/>
        <v>0</v>
      </c>
      <c r="O78" s="53">
        <f t="shared" si="15"/>
        <v>0</v>
      </c>
      <c r="P78" s="53">
        <f t="shared" si="15"/>
        <v>0</v>
      </c>
      <c r="Q78" s="53">
        <f t="shared" si="15"/>
        <v>0</v>
      </c>
      <c r="R78" s="53">
        <f t="shared" si="15"/>
        <v>0</v>
      </c>
      <c r="S78" s="53">
        <f t="shared" si="15"/>
        <v>0</v>
      </c>
      <c r="T78" s="53">
        <f t="shared" si="15"/>
        <v>0</v>
      </c>
      <c r="U78" s="53">
        <f t="shared" si="15"/>
        <v>0</v>
      </c>
      <c r="V78" s="53">
        <f t="shared" si="15"/>
        <v>0</v>
      </c>
      <c r="W78" s="53">
        <f t="shared" si="15"/>
        <v>0</v>
      </c>
      <c r="X78" s="53">
        <f t="shared" si="15"/>
        <v>0</v>
      </c>
      <c r="Y78" s="53">
        <f t="shared" si="15"/>
        <v>0</v>
      </c>
      <c r="Z78" s="53">
        <f t="shared" si="15"/>
        <v>0</v>
      </c>
      <c r="AA78" s="53">
        <f t="shared" si="15"/>
        <v>0</v>
      </c>
      <c r="AB78" s="53">
        <f t="shared" si="15"/>
        <v>0</v>
      </c>
      <c r="AC78" s="53">
        <f t="shared" si="15"/>
        <v>0</v>
      </c>
      <c r="AD78" s="53">
        <f t="shared" si="15"/>
        <v>0</v>
      </c>
      <c r="AE78" s="53" t="str">
        <f t="shared" si="15"/>
        <v/>
      </c>
      <c r="AF78" s="53" t="str">
        <f t="shared" si="15"/>
        <v/>
      </c>
      <c r="AG78" s="53" t="str">
        <f t="shared" si="15"/>
        <v/>
      </c>
      <c r="AH78" s="53" t="str">
        <f t="shared" si="15"/>
        <v/>
      </c>
      <c r="AI78" s="53" t="str">
        <f t="shared" si="15"/>
        <v/>
      </c>
      <c r="AJ78" s="53" t="str">
        <f t="shared" si="15"/>
        <v/>
      </c>
      <c r="AK78" s="53" t="str">
        <f t="shared" si="15"/>
        <v/>
      </c>
      <c r="AL78" s="53" t="str">
        <f t="shared" si="15"/>
        <v/>
      </c>
      <c r="AM78" s="53" t="str">
        <f t="shared" si="15"/>
        <v/>
      </c>
      <c r="AN78" s="53" t="str">
        <f t="shared" si="15"/>
        <v/>
      </c>
      <c r="AO78" s="53" t="str">
        <f t="shared" si="15"/>
        <v/>
      </c>
      <c r="AP78" s="53" t="str">
        <f t="shared" si="15"/>
        <v/>
      </c>
    </row>
    <row r="79" spans="2:42" hidden="1">
      <c r="B79" s="49" t="s">
        <v>365</v>
      </c>
      <c r="C79" s="53">
        <f>IFERROR(C73/C$70,"")</f>
        <v>0.75850171693535573</v>
      </c>
      <c r="D79" s="53">
        <f t="shared" ref="D79:AP79" si="16">IFERROR(D73/D$70,"")</f>
        <v>0.87701530296758567</v>
      </c>
      <c r="E79" s="53">
        <f t="shared" si="16"/>
        <v>0.85818725323923484</v>
      </c>
      <c r="F79" s="53">
        <f t="shared" si="16"/>
        <v>0.837607260812684</v>
      </c>
      <c r="G79" s="53">
        <f t="shared" si="16"/>
        <v>0.7220941264651457</v>
      </c>
      <c r="H79" s="53">
        <f t="shared" si="16"/>
        <v>0.55458613904584642</v>
      </c>
      <c r="I79" s="53">
        <f t="shared" si="16"/>
        <v>0.75782032715653369</v>
      </c>
      <c r="J79" s="53">
        <f t="shared" si="16"/>
        <v>0.73414417909302376</v>
      </c>
      <c r="K79" s="53">
        <f t="shared" si="16"/>
        <v>0.77573853376670276</v>
      </c>
      <c r="L79" s="53">
        <f t="shared" si="16"/>
        <v>0.72275927252056638</v>
      </c>
      <c r="M79" s="53">
        <f t="shared" si="16"/>
        <v>0.73362942556888666</v>
      </c>
      <c r="N79" s="53">
        <f t="shared" si="16"/>
        <v>0.65571609259307762</v>
      </c>
      <c r="O79" s="53">
        <f t="shared" si="16"/>
        <v>0.44515081814884788</v>
      </c>
      <c r="P79" s="53">
        <f t="shared" si="16"/>
        <v>0.69811742125713472</v>
      </c>
      <c r="Q79" s="53">
        <f t="shared" si="16"/>
        <v>0.63303281076733542</v>
      </c>
      <c r="R79" s="53">
        <f t="shared" si="16"/>
        <v>0.6657404020104376</v>
      </c>
      <c r="S79" s="53">
        <f t="shared" si="16"/>
        <v>0.63576615376965462</v>
      </c>
      <c r="T79" s="53">
        <f t="shared" si="16"/>
        <v>0.70533180582684052</v>
      </c>
      <c r="U79" s="53">
        <f t="shared" si="16"/>
        <v>0.58200990439557776</v>
      </c>
      <c r="V79" s="53">
        <f t="shared" si="16"/>
        <v>0.6483686985399868</v>
      </c>
      <c r="W79" s="53">
        <f t="shared" si="16"/>
        <v>0.12806572182099263</v>
      </c>
      <c r="X79" s="53">
        <f t="shared" si="16"/>
        <v>0.57743282469310775</v>
      </c>
      <c r="Y79" s="53">
        <f t="shared" si="16"/>
        <v>0.54457640680912744</v>
      </c>
      <c r="Z79" s="53">
        <f t="shared" si="16"/>
        <v>0.61265802724837626</v>
      </c>
      <c r="AA79" s="53">
        <f t="shared" si="16"/>
        <v>0.46376460960262972</v>
      </c>
      <c r="AB79" s="53">
        <f t="shared" si="16"/>
        <v>3.257058383896199E-2</v>
      </c>
      <c r="AC79" s="53">
        <f t="shared" si="16"/>
        <v>0.18620639380995604</v>
      </c>
      <c r="AD79" s="53">
        <f t="shared" si="16"/>
        <v>8.8667565387476444E-2</v>
      </c>
      <c r="AE79" s="53" t="str">
        <f t="shared" si="16"/>
        <v/>
      </c>
      <c r="AF79" s="53" t="str">
        <f t="shared" si="16"/>
        <v/>
      </c>
      <c r="AG79" s="53" t="str">
        <f t="shared" si="16"/>
        <v/>
      </c>
      <c r="AH79" s="53" t="str">
        <f t="shared" si="16"/>
        <v/>
      </c>
      <c r="AI79" s="53" t="str">
        <f t="shared" si="16"/>
        <v/>
      </c>
      <c r="AJ79" s="53" t="str">
        <f t="shared" si="16"/>
        <v/>
      </c>
      <c r="AK79" s="53" t="str">
        <f t="shared" si="16"/>
        <v/>
      </c>
      <c r="AL79" s="53" t="str">
        <f t="shared" si="16"/>
        <v/>
      </c>
      <c r="AM79" s="53" t="str">
        <f t="shared" si="16"/>
        <v/>
      </c>
      <c r="AN79" s="53" t="str">
        <f t="shared" si="16"/>
        <v/>
      </c>
      <c r="AO79" s="53" t="str">
        <f t="shared" si="16"/>
        <v/>
      </c>
      <c r="AP79" s="53" t="str">
        <f t="shared" si="16"/>
        <v/>
      </c>
    </row>
    <row r="80" spans="2:42" hidden="1">
      <c r="B80" s="49" t="s">
        <v>168</v>
      </c>
      <c r="C80" s="53">
        <f>IFERROR(C74/C$70,"")</f>
        <v>8.0241566629920866E-2</v>
      </c>
      <c r="D80" s="53">
        <f t="shared" ref="D80:AP80" si="17">IFERROR(D74/D$70,"")</f>
        <v>4.5158863081630495E-2</v>
      </c>
      <c r="E80" s="53">
        <f t="shared" si="17"/>
        <v>3.378640206217802E-2</v>
      </c>
      <c r="F80" s="53">
        <f t="shared" si="17"/>
        <v>4.4096141536468646E-2</v>
      </c>
      <c r="G80" s="53">
        <f t="shared" si="17"/>
        <v>9.159960792130431E-2</v>
      </c>
      <c r="H80" s="53">
        <f t="shared" si="17"/>
        <v>0.13887212583738012</v>
      </c>
      <c r="I80" s="53">
        <f t="shared" si="17"/>
        <v>5.5345348533267072E-2</v>
      </c>
      <c r="J80" s="53">
        <f t="shared" si="17"/>
        <v>3.0902694141697197E-2</v>
      </c>
      <c r="K80" s="53">
        <f t="shared" si="17"/>
        <v>6.0924693196143985E-2</v>
      </c>
      <c r="L80" s="53">
        <f t="shared" si="17"/>
        <v>7.5992884941194785E-2</v>
      </c>
      <c r="M80" s="53">
        <f t="shared" si="17"/>
        <v>5.0764475312894353E-2</v>
      </c>
      <c r="N80" s="53">
        <f t="shared" si="17"/>
        <v>6.0648430358736467E-2</v>
      </c>
      <c r="O80" s="53">
        <f t="shared" si="17"/>
        <v>8.2438414699312818E-2</v>
      </c>
      <c r="P80" s="53">
        <f t="shared" si="17"/>
        <v>7.9342191853499777E-2</v>
      </c>
      <c r="Q80" s="53">
        <f t="shared" si="17"/>
        <v>0.16070135604439978</v>
      </c>
      <c r="R80" s="53">
        <f t="shared" si="17"/>
        <v>8.4701817085543418E-2</v>
      </c>
      <c r="S80" s="53">
        <f t="shared" si="17"/>
        <v>8.5160037781927794E-2</v>
      </c>
      <c r="T80" s="53">
        <f t="shared" si="17"/>
        <v>6.4130486682265092E-2</v>
      </c>
      <c r="U80" s="53">
        <f t="shared" si="17"/>
        <v>8.8637048273179891E-2</v>
      </c>
      <c r="V80" s="53">
        <f t="shared" si="17"/>
        <v>0.117623593651416</v>
      </c>
      <c r="W80" s="53">
        <f t="shared" si="17"/>
        <v>1.0317831651281875E-2</v>
      </c>
      <c r="X80" s="53">
        <f t="shared" si="17"/>
        <v>6.9863443023791605E-2</v>
      </c>
      <c r="Y80" s="53">
        <f t="shared" si="17"/>
        <v>4.7522862393655364E-2</v>
      </c>
      <c r="Z80" s="53">
        <f t="shared" si="17"/>
        <v>3.6012211595723674E-2</v>
      </c>
      <c r="AA80" s="53">
        <f t="shared" si="17"/>
        <v>5.364492639806559E-2</v>
      </c>
      <c r="AB80" s="53">
        <f t="shared" si="17"/>
        <v>0.15491770623369616</v>
      </c>
      <c r="AC80" s="53">
        <f t="shared" si="17"/>
        <v>3.6315711216908991E-2</v>
      </c>
      <c r="AD80" s="53">
        <f t="shared" si="17"/>
        <v>4.071008378284756E-3</v>
      </c>
      <c r="AE80" s="53" t="str">
        <f t="shared" si="17"/>
        <v/>
      </c>
      <c r="AF80" s="53" t="str">
        <f t="shared" si="17"/>
        <v/>
      </c>
      <c r="AG80" s="53" t="str">
        <f t="shared" si="17"/>
        <v/>
      </c>
      <c r="AH80" s="53" t="str">
        <f t="shared" si="17"/>
        <v/>
      </c>
      <c r="AI80" s="53" t="str">
        <f t="shared" si="17"/>
        <v/>
      </c>
      <c r="AJ80" s="53" t="str">
        <f t="shared" si="17"/>
        <v/>
      </c>
      <c r="AK80" s="53" t="str">
        <f t="shared" si="17"/>
        <v/>
      </c>
      <c r="AL80" s="53" t="str">
        <f t="shared" si="17"/>
        <v/>
      </c>
      <c r="AM80" s="53" t="str">
        <f t="shared" si="17"/>
        <v/>
      </c>
      <c r="AN80" s="53" t="str">
        <f t="shared" si="17"/>
        <v/>
      </c>
      <c r="AO80" s="53" t="str">
        <f t="shared" si="17"/>
        <v/>
      </c>
      <c r="AP80" s="53" t="str">
        <f t="shared" si="17"/>
        <v/>
      </c>
    </row>
    <row r="81" spans="1:42" hidden="1">
      <c r="B81" s="49" t="s">
        <v>169</v>
      </c>
      <c r="C81" s="53">
        <f>IFERROR(C75/C$70,"")</f>
        <v>0.16125671643472336</v>
      </c>
      <c r="D81" s="53">
        <f t="shared" ref="D81:AP81" si="18">IFERROR(D75/D$70,"")</f>
        <v>7.7825833950783865E-2</v>
      </c>
      <c r="E81" s="53">
        <f t="shared" si="18"/>
        <v>9.9644591452246148E-2</v>
      </c>
      <c r="F81" s="53">
        <f t="shared" si="18"/>
        <v>0.11829659765084739</v>
      </c>
      <c r="G81" s="53">
        <f t="shared" si="18"/>
        <v>0.18383347523062124</v>
      </c>
      <c r="H81" s="53">
        <f t="shared" si="18"/>
        <v>0.30654173511677341</v>
      </c>
      <c r="I81" s="53">
        <f t="shared" si="18"/>
        <v>0.18683432431019922</v>
      </c>
      <c r="J81" s="53">
        <f t="shared" si="18"/>
        <v>0.23196435806754576</v>
      </c>
      <c r="K81" s="53">
        <f t="shared" si="18"/>
        <v>0.15566414532499384</v>
      </c>
      <c r="L81" s="53">
        <f t="shared" si="18"/>
        <v>0.20124784253823888</v>
      </c>
      <c r="M81" s="53">
        <f t="shared" si="18"/>
        <v>0.21560609911821907</v>
      </c>
      <c r="N81" s="53">
        <f t="shared" si="18"/>
        <v>0.28363547704818587</v>
      </c>
      <c r="O81" s="53">
        <f t="shared" si="18"/>
        <v>0.47241076715183927</v>
      </c>
      <c r="P81" s="53">
        <f t="shared" si="18"/>
        <v>0.19670947967079075</v>
      </c>
      <c r="Q81" s="53">
        <f t="shared" si="18"/>
        <v>0.20626580695130015</v>
      </c>
      <c r="R81" s="53">
        <f t="shared" si="18"/>
        <v>0.24955778090401901</v>
      </c>
      <c r="S81" s="53">
        <f t="shared" si="18"/>
        <v>0.27907375392589429</v>
      </c>
      <c r="T81" s="53">
        <f t="shared" si="18"/>
        <v>0.23053770749089444</v>
      </c>
      <c r="U81" s="53">
        <f t="shared" si="18"/>
        <v>0.32935304733124221</v>
      </c>
      <c r="V81" s="53">
        <f t="shared" si="18"/>
        <v>0.20307969134735554</v>
      </c>
      <c r="W81" s="53">
        <f t="shared" si="18"/>
        <v>0.86161652593719862</v>
      </c>
      <c r="X81" s="53">
        <f t="shared" si="18"/>
        <v>0.35270373228310059</v>
      </c>
      <c r="Y81" s="53">
        <f t="shared" si="18"/>
        <v>0.40790073079721723</v>
      </c>
      <c r="Z81" s="53">
        <f t="shared" si="18"/>
        <v>0.35132976115590014</v>
      </c>
      <c r="AA81" s="53">
        <f t="shared" si="18"/>
        <v>0.48259023767805259</v>
      </c>
      <c r="AB81" s="53">
        <f t="shared" si="18"/>
        <v>0.81251196728838238</v>
      </c>
      <c r="AC81" s="53">
        <f t="shared" si="18"/>
        <v>0.77747789497313491</v>
      </c>
      <c r="AD81" s="53">
        <f t="shared" si="18"/>
        <v>0.90726142623423878</v>
      </c>
      <c r="AE81" s="53" t="str">
        <f t="shared" si="18"/>
        <v/>
      </c>
      <c r="AF81" s="53" t="str">
        <f t="shared" si="18"/>
        <v/>
      </c>
      <c r="AG81" s="53" t="str">
        <f t="shared" si="18"/>
        <v/>
      </c>
      <c r="AH81" s="53" t="str">
        <f t="shared" si="18"/>
        <v/>
      </c>
      <c r="AI81" s="53" t="str">
        <f t="shared" si="18"/>
        <v/>
      </c>
      <c r="AJ81" s="53" t="str">
        <f t="shared" si="18"/>
        <v/>
      </c>
      <c r="AK81" s="53" t="str">
        <f t="shared" si="18"/>
        <v/>
      </c>
      <c r="AL81" s="53" t="str">
        <f t="shared" si="18"/>
        <v/>
      </c>
      <c r="AM81" s="53" t="str">
        <f t="shared" si="18"/>
        <v/>
      </c>
      <c r="AN81" s="53" t="str">
        <f t="shared" si="18"/>
        <v/>
      </c>
      <c r="AO81" s="53" t="str">
        <f t="shared" si="18"/>
        <v/>
      </c>
      <c r="AP81" s="53" t="str">
        <f t="shared" si="18"/>
        <v/>
      </c>
    </row>
    <row r="82" spans="1:42" hidden="1"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</row>
    <row r="83" spans="1:42" hidden="1">
      <c r="B83" s="49" t="s">
        <v>108</v>
      </c>
      <c r="C83" s="37">
        <f>IF(MAX(C60:AP60)&lt;100000,1,IF(AND(MAX(C60:AP60)&gt;=100000,MAX(C60:AP60)&lt;100000000),1000,IF(MAX(C60:AP60)&gt;=100000000,1000000)))</f>
        <v>1000</v>
      </c>
      <c r="D83" s="37">
        <v>1000000</v>
      </c>
      <c r="E83" s="37">
        <v>1000</v>
      </c>
      <c r="F83" s="37">
        <v>1</v>
      </c>
      <c r="G83" s="37" t="str">
        <f>INDEX(D84:F86,MATCH(Índice!$H$51,C84:C86,0),MATCH(C83,D83:F83,0))</f>
        <v>Miles de UF</v>
      </c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</row>
    <row r="84" spans="1:42" hidden="1">
      <c r="C84" s="37" t="str">
        <f>Índice!H52</f>
        <v>Cifras en UF al 30.09.2012</v>
      </c>
      <c r="D84" s="37" t="s">
        <v>372</v>
      </c>
      <c r="E84" s="37" t="s">
        <v>105</v>
      </c>
      <c r="F84" s="37" t="s">
        <v>22</v>
      </c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</row>
    <row r="85" spans="1:42" hidden="1">
      <c r="C85" s="37" t="str">
        <f>Índice!H53</f>
        <v>Cifras en M$ al 30.09.2012</v>
      </c>
      <c r="D85" s="37" t="s">
        <v>373</v>
      </c>
      <c r="E85" s="37" t="s">
        <v>106</v>
      </c>
      <c r="F85" s="37" t="s">
        <v>370</v>
      </c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</row>
    <row r="86" spans="1:42" hidden="1">
      <c r="C86" s="37" t="str">
        <f>Índice!H54</f>
        <v>Cifras en US$ al 30.09.2012</v>
      </c>
      <c r="D86" s="37" t="s">
        <v>374</v>
      </c>
      <c r="E86" s="37" t="s">
        <v>107</v>
      </c>
      <c r="F86" s="37" t="s">
        <v>371</v>
      </c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</row>
    <row r="88" spans="1:42">
      <c r="B88" s="54" t="s">
        <v>115</v>
      </c>
    </row>
    <row r="89" spans="1:42">
      <c r="A89" s="56"/>
      <c r="B89" s="59" t="s">
        <v>162</v>
      </c>
      <c r="C89" s="57"/>
    </row>
    <row r="90" spans="1:42">
      <c r="B90" s="58"/>
    </row>
    <row r="91" spans="1:42">
      <c r="B91" s="54" t="s">
        <v>116</v>
      </c>
    </row>
    <row r="92" spans="1:42">
      <c r="A92" s="56"/>
      <c r="B92" s="59"/>
      <c r="C92" s="57"/>
    </row>
    <row r="93" spans="1:42">
      <c r="B93" s="58"/>
    </row>
  </sheetData>
  <sheetProtection sheet="1" objects="1" scenarios="1"/>
  <conditionalFormatting sqref="A1:XFD1048576">
    <cfRule type="cellIs" dxfId="38" priority="2" operator="lessThan">
      <formula>0</formula>
    </cfRule>
  </conditionalFormatting>
  <dataValidations count="2">
    <dataValidation type="list" allowBlank="1" showInputMessage="1" showErrorMessage="1" sqref="B89">
      <formula1>$B$12:$B$54</formula1>
    </dataValidation>
    <dataValidation type="list" allowBlank="1" showInputMessage="1" showErrorMessage="1" sqref="B92">
      <formula1>$B$11:$AD$11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5"/>
  <dimension ref="A2:AQ17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16384" width="11.42578125" style="39"/>
  </cols>
  <sheetData>
    <row r="2" spans="2:43">
      <c r="C2" s="96" t="s">
        <v>390</v>
      </c>
    </row>
    <row r="8" spans="2:43" ht="15.75">
      <c r="B8" s="38" t="s">
        <v>170</v>
      </c>
    </row>
    <row r="9" spans="2:43">
      <c r="B9" s="40" t="str">
        <f>Índice!H51</f>
        <v>Cifras en UF al 30.09.2012</v>
      </c>
    </row>
    <row r="11" spans="2:43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</row>
    <row r="12" spans="2:43">
      <c r="B12" s="65" t="str">
        <f>'Datos Generales'!B117</f>
        <v>5.31.10.00  Margen De Contribución</v>
      </c>
      <c r="C12" s="43">
        <f>Índice!$G$51*'Datos Generales'!C117</f>
        <v>683769.36884297105</v>
      </c>
      <c r="D12" s="43">
        <f>Índice!$G$51*'Datos Generales'!D117</f>
        <v>14678.025147126849</v>
      </c>
      <c r="E12" s="43">
        <f>Índice!$G$51*'Datos Generales'!E117</f>
        <v>1321980.031915294</v>
      </c>
      <c r="F12" s="43">
        <f>Índice!$G$51*'Datos Generales'!F117</f>
        <v>1494434.2117785586</v>
      </c>
      <c r="G12" s="43">
        <f>Índice!$G$51*'Datos Generales'!G117</f>
        <v>28415.722155455369</v>
      </c>
      <c r="H12" s="43">
        <f>Índice!$G$51*'Datos Generales'!H117</f>
        <v>469261.67663742945</v>
      </c>
      <c r="I12" s="43">
        <f>Índice!$G$51*'Datos Generales'!I117</f>
        <v>497983.80332034151</v>
      </c>
      <c r="J12" s="43">
        <f>Índice!$G$51*'Datos Generales'!J117</f>
        <v>261645.12052339313</v>
      </c>
      <c r="K12" s="43">
        <f>Índice!$G$51*'Datos Generales'!K117</f>
        <v>81558.139174584634</v>
      </c>
      <c r="L12" s="43">
        <f>Índice!$G$51*'Datos Generales'!L117</f>
        <v>206004.36898683329</v>
      </c>
      <c r="M12" s="43">
        <f>Índice!$G$51*'Datos Generales'!M117</f>
        <v>136578.20242972329</v>
      </c>
      <c r="N12" s="43">
        <f>Índice!$G$51*'Datos Generales'!N117</f>
        <v>5651.3530800914523</v>
      </c>
      <c r="O12" s="43">
        <f>Índice!$G$51*'Datos Generales'!O117</f>
        <v>3845.195331779621</v>
      </c>
      <c r="P12" s="43">
        <f>Índice!$G$51*'Datos Generales'!P117</f>
        <v>198260.01890129058</v>
      </c>
      <c r="Q12" s="43">
        <f>Índice!$G$51*'Datos Generales'!Q117</f>
        <v>2054.2205873564976</v>
      </c>
      <c r="R12" s="43">
        <f>Índice!$G$51*'Datos Generales'!R117</f>
        <v>661604.75055386988</v>
      </c>
      <c r="S12" s="43">
        <f>Índice!$G$51*'Datos Generales'!S117</f>
        <v>27139.730114359449</v>
      </c>
      <c r="T12" s="43">
        <f>Índice!$G$51*'Datos Generales'!T117</f>
        <v>713492.46714960132</v>
      </c>
      <c r="U12" s="43">
        <f>Índice!$G$51*'Datos Generales'!U117</f>
        <v>48156.725782998139</v>
      </c>
      <c r="V12" s="43">
        <f>Índice!$G$51*'Datos Generales'!V117</f>
        <v>953655.00939531368</v>
      </c>
      <c r="W12" s="43">
        <f>Índice!$G$51*'Datos Generales'!W117</f>
        <v>65198.873005017478</v>
      </c>
      <c r="X12" s="43">
        <f>Índice!$G$51*'Datos Generales'!X117</f>
        <v>77332.52770455557</v>
      </c>
      <c r="Y12" s="43">
        <f>Índice!$G$51*'Datos Generales'!Y117</f>
        <v>660423.48629213788</v>
      </c>
      <c r="Z12" s="43">
        <f>Índice!$G$51*'Datos Generales'!Z117</f>
        <v>-53384.105652459715</v>
      </c>
      <c r="AA12" s="43">
        <f>Índice!$G$51*'Datos Generales'!AA117</f>
        <v>99536.453595561077</v>
      </c>
      <c r="AB12" s="43">
        <f>Índice!$G$51*'Datos Generales'!AB117</f>
        <v>1622083.7012887849</v>
      </c>
      <c r="AC12" s="43">
        <f>Índice!$G$51*'Datos Generales'!AC117</f>
        <v>33076.15183889195</v>
      </c>
      <c r="AD12" s="43">
        <f>Índice!$G$51*'Datos Generales'!AD117</f>
        <v>963475.31433908571</v>
      </c>
      <c r="AE12" s="43">
        <f>Índice!$G$51*'Datos Generales'!AE117</f>
        <v>0</v>
      </c>
      <c r="AF12" s="43">
        <f>Índice!$G$51*'Datos Generales'!AF117</f>
        <v>0</v>
      </c>
      <c r="AG12" s="43">
        <f>Índice!$G$51*'Datos Generales'!AG117</f>
        <v>0</v>
      </c>
      <c r="AH12" s="43">
        <f>Índice!$G$51*'Datos Generales'!AH117</f>
        <v>0</v>
      </c>
      <c r="AI12" s="43">
        <f>Índice!$G$51*'Datos Generales'!AI117</f>
        <v>0</v>
      </c>
      <c r="AJ12" s="43">
        <f>Índice!$G$51*'Datos Generales'!AJ117</f>
        <v>0</v>
      </c>
      <c r="AK12" s="43">
        <f>Índice!$G$51*'Datos Generales'!AK117</f>
        <v>0</v>
      </c>
      <c r="AL12" s="43">
        <f>Índice!$G$51*'Datos Generales'!AL117</f>
        <v>0</v>
      </c>
      <c r="AM12" s="43">
        <f>Índice!$G$51*'Datos Generales'!AM117</f>
        <v>0</v>
      </c>
      <c r="AN12" s="43">
        <f>Índice!$G$51*'Datos Generales'!AN117</f>
        <v>0</v>
      </c>
      <c r="AO12" s="43">
        <f>Índice!$G$51*'Datos Generales'!AO117</f>
        <v>0</v>
      </c>
      <c r="AP12" s="43">
        <f>Índice!$G$51*'Datos Generales'!AP117</f>
        <v>0</v>
      </c>
      <c r="AQ12" s="43">
        <f>Índice!$G$51*'Datos Generales'!AQ117</f>
        <v>11277910.544219946</v>
      </c>
    </row>
    <row r="13" spans="2:43">
      <c r="B13" s="66" t="str">
        <f>'Datos Generales'!B118</f>
        <v>5.31.11.00  Prima Retenida</v>
      </c>
      <c r="C13" s="46">
        <f>Índice!$G$51*'Datos Generales'!C118</f>
        <v>1021765.6107175187</v>
      </c>
      <c r="D13" s="46">
        <f>Índice!$G$51*'Datos Generales'!D118</f>
        <v>46432.326076034537</v>
      </c>
      <c r="E13" s="46">
        <f>Índice!$G$51*'Datos Generales'!E118</f>
        <v>5596365.1091914726</v>
      </c>
      <c r="F13" s="46">
        <f>Índice!$G$51*'Datos Generales'!F118</f>
        <v>4408295.2762266472</v>
      </c>
      <c r="G13" s="46">
        <f>Índice!$G$51*'Datos Generales'!G118</f>
        <v>22290.198994734641</v>
      </c>
      <c r="H13" s="46">
        <f>Índice!$G$51*'Datos Generales'!H118</f>
        <v>549534.52805425157</v>
      </c>
      <c r="I13" s="46">
        <f>Índice!$G$51*'Datos Generales'!I118</f>
        <v>1816047.1514161583</v>
      </c>
      <c r="J13" s="46">
        <f>Índice!$G$51*'Datos Generales'!J118</f>
        <v>67846.425907605008</v>
      </c>
      <c r="K13" s="46">
        <f>Índice!$G$51*'Datos Generales'!K118</f>
        <v>185576.54469358441</v>
      </c>
      <c r="L13" s="46">
        <f>Índice!$G$51*'Datos Generales'!L118</f>
        <v>1279185.2083015176</v>
      </c>
      <c r="M13" s="46">
        <f>Índice!$G$51*'Datos Generales'!M118</f>
        <v>142737.50002766584</v>
      </c>
      <c r="N13" s="46">
        <f>Índice!$G$51*'Datos Generales'!N118</f>
        <v>4214.9435285212512</v>
      </c>
      <c r="O13" s="46">
        <f>Índice!$G$51*'Datos Generales'!O118</f>
        <v>7234.5464243583192</v>
      </c>
      <c r="P13" s="46">
        <f>Índice!$G$51*'Datos Generales'!P118</f>
        <v>781734.40366870956</v>
      </c>
      <c r="Q13" s="46">
        <f>Índice!$G$51*'Datos Generales'!Q118</f>
        <v>5122.4710670818758</v>
      </c>
      <c r="R13" s="46">
        <f>Índice!$G$51*'Datos Generales'!R118</f>
        <v>3574253.078099513</v>
      </c>
      <c r="S13" s="46">
        <f>Índice!$G$51*'Datos Generales'!S118</f>
        <v>31722.34136970172</v>
      </c>
      <c r="T13" s="46">
        <f>Índice!$G$51*'Datos Generales'!T118</f>
        <v>3190821.6306900303</v>
      </c>
      <c r="U13" s="46">
        <f>Índice!$G$51*'Datos Generales'!U118</f>
        <v>27254.775674437446</v>
      </c>
      <c r="V13" s="46">
        <f>Índice!$G$51*'Datos Generales'!V118</f>
        <v>2242423.8359881458</v>
      </c>
      <c r="W13" s="46">
        <f>Índice!$G$51*'Datos Generales'!W118</f>
        <v>34482.947893081553</v>
      </c>
      <c r="X13" s="46">
        <f>Índice!$G$51*'Datos Generales'!X118</f>
        <v>9694.7242381385549</v>
      </c>
      <c r="Y13" s="46">
        <f>Índice!$G$51*'Datos Generales'!Y118</f>
        <v>3238713.6056093015</v>
      </c>
      <c r="Z13" s="46">
        <f>Índice!$G$51*'Datos Generales'!Z118</f>
        <v>48306.829474504288</v>
      </c>
      <c r="AA13" s="46">
        <f>Índice!$G$51*'Datos Generales'!AA118</f>
        <v>446296.03316357586</v>
      </c>
      <c r="AB13" s="46">
        <f>Índice!$G$51*'Datos Generales'!AB118</f>
        <v>4534675.0593708577</v>
      </c>
      <c r="AC13" s="46">
        <f>Índice!$G$51*'Datos Generales'!AC118</f>
        <v>304060.72316249134</v>
      </c>
      <c r="AD13" s="46">
        <f>Índice!$G$51*'Datos Generales'!AD118</f>
        <v>1068640.5014375162</v>
      </c>
      <c r="AE13" s="46">
        <f>Índice!$G$51*'Datos Generales'!AE118</f>
        <v>0</v>
      </c>
      <c r="AF13" s="46">
        <f>Índice!$G$51*'Datos Generales'!AF118</f>
        <v>0</v>
      </c>
      <c r="AG13" s="46">
        <f>Índice!$G$51*'Datos Generales'!AG118</f>
        <v>0</v>
      </c>
      <c r="AH13" s="46">
        <f>Índice!$G$51*'Datos Generales'!AH118</f>
        <v>0</v>
      </c>
      <c r="AI13" s="46">
        <f>Índice!$G$51*'Datos Generales'!AI118</f>
        <v>0</v>
      </c>
      <c r="AJ13" s="46">
        <f>Índice!$G$51*'Datos Generales'!AJ118</f>
        <v>0</v>
      </c>
      <c r="AK13" s="46">
        <f>Índice!$G$51*'Datos Generales'!AK118</f>
        <v>0</v>
      </c>
      <c r="AL13" s="46">
        <f>Índice!$G$51*'Datos Generales'!AL118</f>
        <v>0</v>
      </c>
      <c r="AM13" s="46">
        <f>Índice!$G$51*'Datos Generales'!AM118</f>
        <v>0</v>
      </c>
      <c r="AN13" s="46">
        <f>Índice!$G$51*'Datos Generales'!AN118</f>
        <v>0</v>
      </c>
      <c r="AO13" s="46">
        <f>Índice!$G$51*'Datos Generales'!AO118</f>
        <v>0</v>
      </c>
      <c r="AP13" s="46">
        <f>Índice!$G$51*'Datos Generales'!AP118</f>
        <v>0</v>
      </c>
      <c r="AQ13" s="46">
        <f>Índice!$G$51*'Datos Generales'!AQ118</f>
        <v>34685728.330467157</v>
      </c>
    </row>
    <row r="14" spans="2:43">
      <c r="B14" s="67" t="str">
        <f>'Datos Generales'!B119</f>
        <v>5.31.11.10  Prima Directa</v>
      </c>
      <c r="C14" s="46">
        <f>Índice!$G$51*'Datos Generales'!C119</f>
        <v>2904672.1599925635</v>
      </c>
      <c r="D14" s="46">
        <f>Índice!$G$51*'Datos Generales'!D119</f>
        <v>46432.326076034537</v>
      </c>
      <c r="E14" s="46">
        <f>Índice!$G$51*'Datos Generales'!E119</f>
        <v>6356428.6741873445</v>
      </c>
      <c r="F14" s="46">
        <f>Índice!$G$51*'Datos Generales'!F119</f>
        <v>3787750.8128218921</v>
      </c>
      <c r="G14" s="46">
        <f>Índice!$G$51*'Datos Generales'!G119</f>
        <v>124218.9716724101</v>
      </c>
      <c r="H14" s="46">
        <f>Índice!$G$51*'Datos Generales'!H119</f>
        <v>3138524.769765018</v>
      </c>
      <c r="I14" s="46">
        <f>Índice!$G$51*'Datos Generales'!I119</f>
        <v>3928843.9448365616</v>
      </c>
      <c r="J14" s="46">
        <f>Índice!$G$51*'Datos Generales'!J119</f>
        <v>681691.42204545613</v>
      </c>
      <c r="K14" s="46">
        <f>Índice!$G$51*'Datos Generales'!K119</f>
        <v>301689.07598363073</v>
      </c>
      <c r="L14" s="46">
        <f>Índice!$G$51*'Datos Generales'!L119</f>
        <v>1445636.7012600123</v>
      </c>
      <c r="M14" s="46">
        <f>Índice!$G$51*'Datos Generales'!M119</f>
        <v>742496.78523131949</v>
      </c>
      <c r="N14" s="46">
        <f>Índice!$G$51*'Datos Generales'!N119</f>
        <v>42149.346754577593</v>
      </c>
      <c r="O14" s="46">
        <f>Índice!$G$51*'Datos Generales'!O119</f>
        <v>7259.8661859453196</v>
      </c>
      <c r="P14" s="46">
        <f>Índice!$G$51*'Datos Generales'!P119</f>
        <v>1051066.5949568525</v>
      </c>
      <c r="Q14" s="46">
        <f>Índice!$G$51*'Datos Generales'!Q119</f>
        <v>5122.4710670818758</v>
      </c>
      <c r="R14" s="46">
        <f>Índice!$G$51*'Datos Generales'!R119</f>
        <v>5216771.9959895629</v>
      </c>
      <c r="S14" s="46">
        <f>Índice!$G$51*'Datos Generales'!S119</f>
        <v>50643.329991301871</v>
      </c>
      <c r="T14" s="46">
        <f>Índice!$G$51*'Datos Generales'!T119</f>
        <v>4658404.2795708925</v>
      </c>
      <c r="U14" s="46">
        <f>Índice!$G$51*'Datos Generales'!U119</f>
        <v>187466.85081038732</v>
      </c>
      <c r="V14" s="46">
        <f>Índice!$G$51*'Datos Generales'!V119</f>
        <v>6643162.1372180581</v>
      </c>
      <c r="W14" s="46">
        <f>Índice!$G$51*'Datos Generales'!W119</f>
        <v>149114.67151814548</v>
      </c>
      <c r="X14" s="46">
        <f>Índice!$G$51*'Datos Generales'!X119</f>
        <v>486696.19163341238</v>
      </c>
      <c r="Y14" s="46">
        <f>Índice!$G$51*'Datos Generales'!Y119</f>
        <v>6050261.8957507517</v>
      </c>
      <c r="Z14" s="46">
        <f>Índice!$G$51*'Datos Generales'!Z119</f>
        <v>106144.51298191099</v>
      </c>
      <c r="AA14" s="46">
        <f>Índice!$G$51*'Datos Generales'!AA119</f>
        <v>602317.02377711528</v>
      </c>
      <c r="AB14" s="46">
        <f>Índice!$G$51*'Datos Generales'!AB119</f>
        <v>8141039.7037764965</v>
      </c>
      <c r="AC14" s="46">
        <f>Índice!$G$51*'Datos Generales'!AC119</f>
        <v>343350.3976132141</v>
      </c>
      <c r="AD14" s="46">
        <f>Índice!$G$51*'Datos Generales'!AD119</f>
        <v>2473579.0943758702</v>
      </c>
      <c r="AE14" s="46">
        <f>Índice!$G$51*'Datos Generales'!AE119</f>
        <v>0</v>
      </c>
      <c r="AF14" s="46">
        <f>Índice!$G$51*'Datos Generales'!AF119</f>
        <v>0</v>
      </c>
      <c r="AG14" s="46">
        <f>Índice!$G$51*'Datos Generales'!AG119</f>
        <v>0</v>
      </c>
      <c r="AH14" s="46">
        <f>Índice!$G$51*'Datos Generales'!AH119</f>
        <v>0</v>
      </c>
      <c r="AI14" s="46">
        <f>Índice!$G$51*'Datos Generales'!AI119</f>
        <v>0</v>
      </c>
      <c r="AJ14" s="46">
        <f>Índice!$G$51*'Datos Generales'!AJ119</f>
        <v>0</v>
      </c>
      <c r="AK14" s="46">
        <f>Índice!$G$51*'Datos Generales'!AK119</f>
        <v>0</v>
      </c>
      <c r="AL14" s="46">
        <f>Índice!$G$51*'Datos Generales'!AL119</f>
        <v>0</v>
      </c>
      <c r="AM14" s="46">
        <f>Índice!$G$51*'Datos Generales'!AM119</f>
        <v>0</v>
      </c>
      <c r="AN14" s="46">
        <f>Índice!$G$51*'Datos Generales'!AN119</f>
        <v>0</v>
      </c>
      <c r="AO14" s="46">
        <f>Índice!$G$51*'Datos Generales'!AO119</f>
        <v>0</v>
      </c>
      <c r="AP14" s="46">
        <f>Índice!$G$51*'Datos Generales'!AP119</f>
        <v>0</v>
      </c>
      <c r="AQ14" s="46">
        <f>Índice!$G$51*'Datos Generales'!AQ119</f>
        <v>59672936.007843822</v>
      </c>
    </row>
    <row r="15" spans="2:43">
      <c r="B15" s="67" t="str">
        <f>'Datos Generales'!B120</f>
        <v>5.31.11.20  Prima Aceptada</v>
      </c>
      <c r="C15" s="46">
        <f>Índice!$G$51*'Datos Generales'!C120</f>
        <v>51195.495561295298</v>
      </c>
      <c r="D15" s="46">
        <f>Índice!$G$51*'Datos Generales'!D120</f>
        <v>0</v>
      </c>
      <c r="E15" s="46">
        <f>Índice!$G$51*'Datos Generales'!E120</f>
        <v>38794.168487077848</v>
      </c>
      <c r="F15" s="46">
        <f>Índice!$G$51*'Datos Generales'!F120</f>
        <v>620544.46340475546</v>
      </c>
      <c r="G15" s="46">
        <f>Índice!$G$51*'Datos Generales'!G120</f>
        <v>0</v>
      </c>
      <c r="H15" s="46">
        <f>Índice!$G$51*'Datos Generales'!H120</f>
        <v>17624.280411933047</v>
      </c>
      <c r="I15" s="46">
        <f>Índice!$G$51*'Datos Generales'!I120</f>
        <v>0</v>
      </c>
      <c r="J15" s="46">
        <f>Índice!$G$51*'Datos Generales'!J120</f>
        <v>59178.435707946293</v>
      </c>
      <c r="K15" s="46">
        <f>Índice!$G$51*'Datos Generales'!K120</f>
        <v>0</v>
      </c>
      <c r="L15" s="46">
        <f>Índice!$G$51*'Datos Generales'!L120</f>
        <v>0</v>
      </c>
      <c r="M15" s="46">
        <f>Índice!$G$51*'Datos Generales'!M120</f>
        <v>0</v>
      </c>
      <c r="N15" s="46">
        <f>Índice!$G$51*'Datos Generales'!N120</f>
        <v>0</v>
      </c>
      <c r="O15" s="46">
        <f>Índice!$G$51*'Datos Generales'!O120</f>
        <v>0</v>
      </c>
      <c r="P15" s="46">
        <f>Índice!$G$51*'Datos Generales'!P120</f>
        <v>0</v>
      </c>
      <c r="Q15" s="46">
        <f>Índice!$G$51*'Datos Generales'!Q120</f>
        <v>0</v>
      </c>
      <c r="R15" s="46">
        <f>Índice!$G$51*'Datos Generales'!R120</f>
        <v>0</v>
      </c>
      <c r="S15" s="46">
        <f>Índice!$G$51*'Datos Generales'!S120</f>
        <v>0</v>
      </c>
      <c r="T15" s="46">
        <f>Índice!$G$51*'Datos Generales'!T120</f>
        <v>0</v>
      </c>
      <c r="U15" s="46">
        <f>Índice!$G$51*'Datos Generales'!U120</f>
        <v>0</v>
      </c>
      <c r="V15" s="46">
        <f>Índice!$G$51*'Datos Generales'!V120</f>
        <v>0</v>
      </c>
      <c r="W15" s="46">
        <f>Índice!$G$51*'Datos Generales'!W120</f>
        <v>0</v>
      </c>
      <c r="X15" s="46">
        <f>Índice!$G$51*'Datos Generales'!X120</f>
        <v>0</v>
      </c>
      <c r="Y15" s="46">
        <f>Índice!$G$51*'Datos Generales'!Y120</f>
        <v>0</v>
      </c>
      <c r="Z15" s="46">
        <f>Índice!$G$51*'Datos Generales'!Z120</f>
        <v>0</v>
      </c>
      <c r="AA15" s="46">
        <f>Índice!$G$51*'Datos Generales'!AA120</f>
        <v>0</v>
      </c>
      <c r="AB15" s="46">
        <f>Índice!$G$51*'Datos Generales'!AB120</f>
        <v>45083.960240891858</v>
      </c>
      <c r="AC15" s="46">
        <f>Índice!$G$51*'Datos Generales'!AC120</f>
        <v>0</v>
      </c>
      <c r="AD15" s="46">
        <f>Índice!$G$51*'Datos Generales'!AD120</f>
        <v>0</v>
      </c>
      <c r="AE15" s="46">
        <f>Índice!$G$51*'Datos Generales'!AE120</f>
        <v>0</v>
      </c>
      <c r="AF15" s="46">
        <f>Índice!$G$51*'Datos Generales'!AF120</f>
        <v>0</v>
      </c>
      <c r="AG15" s="46">
        <f>Índice!$G$51*'Datos Generales'!AG120</f>
        <v>0</v>
      </c>
      <c r="AH15" s="46">
        <f>Índice!$G$51*'Datos Generales'!AH120</f>
        <v>0</v>
      </c>
      <c r="AI15" s="46">
        <f>Índice!$G$51*'Datos Generales'!AI120</f>
        <v>0</v>
      </c>
      <c r="AJ15" s="46">
        <f>Índice!$G$51*'Datos Generales'!AJ120</f>
        <v>0</v>
      </c>
      <c r="AK15" s="46">
        <f>Índice!$G$51*'Datos Generales'!AK120</f>
        <v>0</v>
      </c>
      <c r="AL15" s="46">
        <f>Índice!$G$51*'Datos Generales'!AL120</f>
        <v>0</v>
      </c>
      <c r="AM15" s="46">
        <f>Índice!$G$51*'Datos Generales'!AM120</f>
        <v>0</v>
      </c>
      <c r="AN15" s="46">
        <f>Índice!$G$51*'Datos Generales'!AN120</f>
        <v>0</v>
      </c>
      <c r="AO15" s="46">
        <f>Índice!$G$51*'Datos Generales'!AO120</f>
        <v>0</v>
      </c>
      <c r="AP15" s="46">
        <f>Índice!$G$51*'Datos Generales'!AP120</f>
        <v>0</v>
      </c>
      <c r="AQ15" s="46">
        <f>Índice!$G$51*'Datos Generales'!AQ120</f>
        <v>832420.80381389987</v>
      </c>
    </row>
    <row r="16" spans="2:43">
      <c r="B16" s="67" t="str">
        <f>'Datos Generales'!B121</f>
        <v>5.31.11.30  Prima Cedida</v>
      </c>
      <c r="C16" s="46">
        <f>Índice!$G$51*'Datos Generales'!C121</f>
        <v>1934102.0448363402</v>
      </c>
      <c r="D16" s="46">
        <f>Índice!$G$51*'Datos Generales'!D121</f>
        <v>0</v>
      </c>
      <c r="E16" s="46">
        <f>Índice!$G$51*'Datos Generales'!E121</f>
        <v>798857.73348295013</v>
      </c>
      <c r="F16" s="46">
        <f>Índice!$G$51*'Datos Generales'!F121</f>
        <v>0</v>
      </c>
      <c r="G16" s="46">
        <f>Índice!$G$51*'Datos Generales'!G121</f>
        <v>101928.77267767546</v>
      </c>
      <c r="H16" s="46">
        <f>Índice!$G$51*'Datos Generales'!H121</f>
        <v>2606614.5221226993</v>
      </c>
      <c r="I16" s="46">
        <f>Índice!$G$51*'Datos Generales'!I121</f>
        <v>2112796.7934204033</v>
      </c>
      <c r="J16" s="46">
        <f>Índice!$G$51*'Datos Generales'!J121</f>
        <v>673023.43184579734</v>
      </c>
      <c r="K16" s="46">
        <f>Índice!$G$51*'Datos Generales'!K121</f>
        <v>116112.53129004629</v>
      </c>
      <c r="L16" s="46">
        <f>Índice!$G$51*'Datos Generales'!L121</f>
        <v>166451.49295849464</v>
      </c>
      <c r="M16" s="46">
        <f>Índice!$G$51*'Datos Generales'!M121</f>
        <v>599759.24093833624</v>
      </c>
      <c r="N16" s="46">
        <f>Índice!$G$51*'Datos Generales'!N121</f>
        <v>37934.40322605634</v>
      </c>
      <c r="O16" s="46">
        <f>Índice!$G$51*'Datos Generales'!O121</f>
        <v>25.319761587000162</v>
      </c>
      <c r="P16" s="46">
        <f>Índice!$G$51*'Datos Generales'!P121</f>
        <v>269332.19128814287</v>
      </c>
      <c r="Q16" s="46">
        <f>Índice!$G$51*'Datos Generales'!Q121</f>
        <v>0</v>
      </c>
      <c r="R16" s="46">
        <f>Índice!$G$51*'Datos Generales'!R121</f>
        <v>1642518.9178900495</v>
      </c>
      <c r="S16" s="46">
        <f>Índice!$G$51*'Datos Generales'!S121</f>
        <v>18920.988621600147</v>
      </c>
      <c r="T16" s="46">
        <f>Índice!$G$51*'Datos Generales'!T121</f>
        <v>1467582.6488808622</v>
      </c>
      <c r="U16" s="46">
        <f>Índice!$G$51*'Datos Generales'!U121</f>
        <v>160212.07513594988</v>
      </c>
      <c r="V16" s="46">
        <f>Índice!$G$51*'Datos Generales'!V121</f>
        <v>4400738.3012299119</v>
      </c>
      <c r="W16" s="46">
        <f>Índice!$G$51*'Datos Generales'!W121</f>
        <v>114631.72362506391</v>
      </c>
      <c r="X16" s="46">
        <f>Índice!$G$51*'Datos Generales'!X121</f>
        <v>477001.46739527385</v>
      </c>
      <c r="Y16" s="46">
        <f>Índice!$G$51*'Datos Generales'!Y121</f>
        <v>2811548.2901414502</v>
      </c>
      <c r="Z16" s="46">
        <f>Índice!$G$51*'Datos Generales'!Z121</f>
        <v>57837.683507406698</v>
      </c>
      <c r="AA16" s="46">
        <f>Índice!$G$51*'Datos Generales'!AA121</f>
        <v>156020.99061353944</v>
      </c>
      <c r="AB16" s="46">
        <f>Índice!$G$51*'Datos Generales'!AB121</f>
        <v>3651448.6046465305</v>
      </c>
      <c r="AC16" s="46">
        <f>Índice!$G$51*'Datos Generales'!AC121</f>
        <v>39289.674450722749</v>
      </c>
      <c r="AD16" s="46">
        <f>Índice!$G$51*'Datos Generales'!AD121</f>
        <v>1404938.592938354</v>
      </c>
      <c r="AE16" s="46">
        <f>Índice!$G$51*'Datos Generales'!AE121</f>
        <v>0</v>
      </c>
      <c r="AF16" s="46">
        <f>Índice!$G$51*'Datos Generales'!AF121</f>
        <v>0</v>
      </c>
      <c r="AG16" s="46">
        <f>Índice!$G$51*'Datos Generales'!AG121</f>
        <v>0</v>
      </c>
      <c r="AH16" s="46">
        <f>Índice!$G$51*'Datos Generales'!AH121</f>
        <v>0</v>
      </c>
      <c r="AI16" s="46">
        <f>Índice!$G$51*'Datos Generales'!AI121</f>
        <v>0</v>
      </c>
      <c r="AJ16" s="46">
        <f>Índice!$G$51*'Datos Generales'!AJ121</f>
        <v>0</v>
      </c>
      <c r="AK16" s="46">
        <f>Índice!$G$51*'Datos Generales'!AK121</f>
        <v>0</v>
      </c>
      <c r="AL16" s="46">
        <f>Índice!$G$51*'Datos Generales'!AL121</f>
        <v>0</v>
      </c>
      <c r="AM16" s="46">
        <f>Índice!$G$51*'Datos Generales'!AM121</f>
        <v>0</v>
      </c>
      <c r="AN16" s="46">
        <f>Índice!$G$51*'Datos Generales'!AN121</f>
        <v>0</v>
      </c>
      <c r="AO16" s="46">
        <f>Índice!$G$51*'Datos Generales'!AO121</f>
        <v>0</v>
      </c>
      <c r="AP16" s="46">
        <f>Índice!$G$51*'Datos Generales'!AP121</f>
        <v>0</v>
      </c>
      <c r="AQ16" s="46">
        <f>Índice!$G$51*'Datos Generales'!AQ121</f>
        <v>25819628.436925244</v>
      </c>
    </row>
    <row r="17" spans="2:43">
      <c r="B17" s="66" t="str">
        <f>'Datos Generales'!B122</f>
        <v>5.31.12.00  Variación De Reservas Técnicas</v>
      </c>
      <c r="C17" s="46">
        <f>Índice!$G$51*'Datos Generales'!C122</f>
        <v>65199.846842001592</v>
      </c>
      <c r="D17" s="46">
        <f>Índice!$G$51*'Datos Generales'!D122</f>
        <v>27456.44846078425</v>
      </c>
      <c r="E17" s="46">
        <f>Índice!$G$51*'Datos Generales'!E122</f>
        <v>756062.02456282475</v>
      </c>
      <c r="F17" s="46">
        <f>Índice!$G$51*'Datos Generales'!F122</f>
        <v>665009.68303819443</v>
      </c>
      <c r="G17" s="46">
        <f>Índice!$G$51*'Datos Generales'!G122</f>
        <v>2635.0700830638684</v>
      </c>
      <c r="H17" s="46">
        <f>Índice!$G$51*'Datos Generales'!H122</f>
        <v>-91942.251466841961</v>
      </c>
      <c r="I17" s="46">
        <f>Índice!$G$51*'Datos Generales'!I122</f>
        <v>-20469.256630391239</v>
      </c>
      <c r="J17" s="46">
        <f>Índice!$G$51*'Datos Generales'!J122</f>
        <v>-39049.048185011321</v>
      </c>
      <c r="K17" s="46">
        <f>Índice!$G$51*'Datos Generales'!K122</f>
        <v>11405.977145816596</v>
      </c>
      <c r="L17" s="46">
        <f>Índice!$G$51*'Datos Generales'!L122</f>
        <v>197379.58173701534</v>
      </c>
      <c r="M17" s="46">
        <f>Índice!$G$51*'Datos Generales'!M122</f>
        <v>-15180.92341878753</v>
      </c>
      <c r="N17" s="46">
        <f>Índice!$G$51*'Datos Generales'!N122</f>
        <v>1267.9800186356988</v>
      </c>
      <c r="O17" s="46">
        <f>Índice!$G$51*'Datos Generales'!O122</f>
        <v>1487.4031972838802</v>
      </c>
      <c r="P17" s="46">
        <f>Índice!$G$51*'Datos Generales'!P122</f>
        <v>92118.206103744626</v>
      </c>
      <c r="Q17" s="46">
        <f>Índice!$G$51*'Datos Generales'!Q122</f>
        <v>2063.6933652928928</v>
      </c>
      <c r="R17" s="46">
        <f>Índice!$G$51*'Datos Generales'!R122</f>
        <v>295899.83643965202</v>
      </c>
      <c r="S17" s="46">
        <f>Índice!$G$51*'Datos Generales'!S122</f>
        <v>3543.9698464657467</v>
      </c>
      <c r="T17" s="46">
        <f>Índice!$G$51*'Datos Generales'!T122</f>
        <v>128301.96028958372</v>
      </c>
      <c r="U17" s="46">
        <f>Índice!$G$51*'Datos Generales'!U122</f>
        <v>-4455.3484676453736</v>
      </c>
      <c r="V17" s="46">
        <f>Índice!$G$51*'Datos Generales'!V122</f>
        <v>179199.77159096193</v>
      </c>
      <c r="W17" s="46">
        <f>Índice!$G$51*'Datos Generales'!W122</f>
        <v>-11921.092645096178</v>
      </c>
      <c r="X17" s="46">
        <f>Índice!$G$51*'Datos Generales'!X122</f>
        <v>-15455.988101482668</v>
      </c>
      <c r="Y17" s="46">
        <f>Índice!$G$51*'Datos Generales'!Y122</f>
        <v>250207.1395530531</v>
      </c>
      <c r="Z17" s="46">
        <f>Índice!$G$51*'Datos Generales'!Z122</f>
        <v>53351.349317539469</v>
      </c>
      <c r="AA17" s="46">
        <f>Índice!$G$51*'Datos Generales'!AA122</f>
        <v>33146.799285557776</v>
      </c>
      <c r="AB17" s="46">
        <f>Índice!$G$51*'Datos Generales'!AB122</f>
        <v>-91025.915130106849</v>
      </c>
      <c r="AC17" s="46">
        <f>Índice!$G$51*'Datos Generales'!AC122</f>
        <v>82634.450368619437</v>
      </c>
      <c r="AD17" s="46">
        <f>Índice!$G$51*'Datos Generales'!AD122</f>
        <v>144930.00546676671</v>
      </c>
      <c r="AE17" s="46">
        <f>Índice!$G$51*'Datos Generales'!AE122</f>
        <v>0</v>
      </c>
      <c r="AF17" s="46">
        <f>Índice!$G$51*'Datos Generales'!AF122</f>
        <v>0</v>
      </c>
      <c r="AG17" s="46">
        <f>Índice!$G$51*'Datos Generales'!AG122</f>
        <v>0</v>
      </c>
      <c r="AH17" s="46">
        <f>Índice!$G$51*'Datos Generales'!AH122</f>
        <v>0</v>
      </c>
      <c r="AI17" s="46">
        <f>Índice!$G$51*'Datos Generales'!AI122</f>
        <v>0</v>
      </c>
      <c r="AJ17" s="46">
        <f>Índice!$G$51*'Datos Generales'!AJ122</f>
        <v>0</v>
      </c>
      <c r="AK17" s="46">
        <f>Índice!$G$51*'Datos Generales'!AK122</f>
        <v>0</v>
      </c>
      <c r="AL17" s="46">
        <f>Índice!$G$51*'Datos Generales'!AL122</f>
        <v>0</v>
      </c>
      <c r="AM17" s="46">
        <f>Índice!$G$51*'Datos Generales'!AM122</f>
        <v>0</v>
      </c>
      <c r="AN17" s="46">
        <f>Índice!$G$51*'Datos Generales'!AN122</f>
        <v>0</v>
      </c>
      <c r="AO17" s="46">
        <f>Índice!$G$51*'Datos Generales'!AO122</f>
        <v>0</v>
      </c>
      <c r="AP17" s="46">
        <f>Índice!$G$51*'Datos Generales'!AP122</f>
        <v>0</v>
      </c>
      <c r="AQ17" s="46">
        <f>Índice!$G$51*'Datos Generales'!AQ122</f>
        <v>2703801.3726674947</v>
      </c>
    </row>
    <row r="18" spans="2:43">
      <c r="B18" s="67" t="str">
        <f>'Datos Generales'!B123</f>
        <v>5.31.12.10  Variación Reserva De Riesgo En Curso</v>
      </c>
      <c r="C18" s="46">
        <f>Índice!$G$51*'Datos Generales'!C123</f>
        <v>27758.028068637803</v>
      </c>
      <c r="D18" s="46">
        <f>Índice!$G$51*'Datos Generales'!D123</f>
        <v>27456.44846078425</v>
      </c>
      <c r="E18" s="46">
        <f>Índice!$G$51*'Datos Generales'!E123</f>
        <v>583935.62937534996</v>
      </c>
      <c r="F18" s="46">
        <f>Índice!$G$51*'Datos Generales'!F123</f>
        <v>664339.50613185321</v>
      </c>
      <c r="G18" s="46">
        <f>Índice!$G$51*'Datos Generales'!G123</f>
        <v>5039.2080049400101</v>
      </c>
      <c r="H18" s="46">
        <f>Índice!$G$51*'Datos Generales'!H123</f>
        <v>-69720.221060995405</v>
      </c>
      <c r="I18" s="46">
        <f>Índice!$G$51*'Datos Generales'!I123</f>
        <v>-73306.42002031779</v>
      </c>
      <c r="J18" s="46">
        <f>Índice!$G$51*'Datos Generales'!J123</f>
        <v>-40481.031204835548</v>
      </c>
      <c r="K18" s="46">
        <f>Índice!$G$51*'Datos Generales'!K123</f>
        <v>7951.9544244291437</v>
      </c>
      <c r="L18" s="46">
        <f>Índice!$G$51*'Datos Generales'!L123</f>
        <v>189991.47892638901</v>
      </c>
      <c r="M18" s="46">
        <f>Índice!$G$51*'Datos Generales'!M123</f>
        <v>-15180.92341878753</v>
      </c>
      <c r="N18" s="46">
        <f>Índice!$G$51*'Datos Generales'!N123</f>
        <v>1267.9800186356988</v>
      </c>
      <c r="O18" s="46">
        <f>Índice!$G$51*'Datos Generales'!O123</f>
        <v>0</v>
      </c>
      <c r="P18" s="46">
        <f>Índice!$G$51*'Datos Generales'!P123</f>
        <v>62169.974392513854</v>
      </c>
      <c r="Q18" s="46">
        <f>Índice!$G$51*'Datos Generales'!Q123</f>
        <v>2063.6933652928928</v>
      </c>
      <c r="R18" s="46">
        <f>Índice!$G$51*'Datos Generales'!R123</f>
        <v>276922.94072210015</v>
      </c>
      <c r="S18" s="46">
        <f>Índice!$G$51*'Datos Generales'!S123</f>
        <v>8540.6388813268986</v>
      </c>
      <c r="T18" s="46">
        <f>Índice!$G$51*'Datos Generales'!T123</f>
        <v>147778.56717593916</v>
      </c>
      <c r="U18" s="46">
        <f>Índice!$G$51*'Datos Generales'!U123</f>
        <v>-3257.3519159136031</v>
      </c>
      <c r="V18" s="46">
        <f>Índice!$G$51*'Datos Generales'!V123</f>
        <v>147761.12664085999</v>
      </c>
      <c r="W18" s="46">
        <f>Índice!$G$51*'Datos Generales'!W123</f>
        <v>-11921.092645096178</v>
      </c>
      <c r="X18" s="46">
        <f>Índice!$G$51*'Datos Generales'!X123</f>
        <v>-15240.637332040787</v>
      </c>
      <c r="Y18" s="46">
        <f>Índice!$G$51*'Datos Generales'!Y123</f>
        <v>278194.9488846247</v>
      </c>
      <c r="Z18" s="46">
        <f>Índice!$G$51*'Datos Generales'!Z123</f>
        <v>27769.758377764647</v>
      </c>
      <c r="AA18" s="46">
        <f>Índice!$G$51*'Datos Generales'!AA123</f>
        <v>7886.3532239537344</v>
      </c>
      <c r="AB18" s="46">
        <f>Índice!$G$51*'Datos Generales'!AB123</f>
        <v>-76115.895454173224</v>
      </c>
      <c r="AC18" s="46">
        <f>Índice!$G$51*'Datos Generales'!AC123</f>
        <v>80431.542579915505</v>
      </c>
      <c r="AD18" s="46">
        <f>Índice!$G$51*'Datos Generales'!AD123</f>
        <v>145059.03886716202</v>
      </c>
      <c r="AE18" s="46">
        <f>Índice!$G$51*'Datos Generales'!AE123</f>
        <v>0</v>
      </c>
      <c r="AF18" s="46">
        <f>Índice!$G$51*'Datos Generales'!AF123</f>
        <v>0</v>
      </c>
      <c r="AG18" s="46">
        <f>Índice!$G$51*'Datos Generales'!AG123</f>
        <v>0</v>
      </c>
      <c r="AH18" s="46">
        <f>Índice!$G$51*'Datos Generales'!AH123</f>
        <v>0</v>
      </c>
      <c r="AI18" s="46">
        <f>Índice!$G$51*'Datos Generales'!AI123</f>
        <v>0</v>
      </c>
      <c r="AJ18" s="46">
        <f>Índice!$G$51*'Datos Generales'!AJ123</f>
        <v>0</v>
      </c>
      <c r="AK18" s="46">
        <f>Índice!$G$51*'Datos Generales'!AK123</f>
        <v>0</v>
      </c>
      <c r="AL18" s="46">
        <f>Índice!$G$51*'Datos Generales'!AL123</f>
        <v>0</v>
      </c>
      <c r="AM18" s="46">
        <f>Índice!$G$51*'Datos Generales'!AM123</f>
        <v>0</v>
      </c>
      <c r="AN18" s="46">
        <f>Índice!$G$51*'Datos Generales'!AN123</f>
        <v>0</v>
      </c>
      <c r="AO18" s="46">
        <f>Índice!$G$51*'Datos Generales'!AO123</f>
        <v>0</v>
      </c>
      <c r="AP18" s="46">
        <f>Índice!$G$51*'Datos Generales'!AP123</f>
        <v>0</v>
      </c>
      <c r="AQ18" s="46">
        <f>Índice!$G$51*'Datos Generales'!AQ123</f>
        <v>2387095.2434703126</v>
      </c>
    </row>
    <row r="19" spans="2:43">
      <c r="B19" s="67" t="str">
        <f>'Datos Generales'!B124</f>
        <v>5.31.12.20  Variación Reserva Matemática</v>
      </c>
      <c r="C19" s="46">
        <f>Índice!$G$51*'Datos Generales'!C124</f>
        <v>0</v>
      </c>
      <c r="D19" s="46">
        <f>Índice!$G$51*'Datos Generales'!D124</f>
        <v>0</v>
      </c>
      <c r="E19" s="46">
        <f>Índice!$G$51*'Datos Generales'!E124</f>
        <v>0</v>
      </c>
      <c r="F19" s="46">
        <f>Índice!$G$51*'Datos Generales'!F124</f>
        <v>0</v>
      </c>
      <c r="G19" s="46">
        <f>Índice!$G$51*'Datos Generales'!G124</f>
        <v>0</v>
      </c>
      <c r="H19" s="46">
        <f>Índice!$G$51*'Datos Generales'!H124</f>
        <v>0</v>
      </c>
      <c r="I19" s="46">
        <f>Índice!$G$51*'Datos Generales'!I124</f>
        <v>0</v>
      </c>
      <c r="J19" s="46">
        <f>Índice!$G$51*'Datos Generales'!J124</f>
        <v>0</v>
      </c>
      <c r="K19" s="46">
        <f>Índice!$G$51*'Datos Generales'!K124</f>
        <v>0</v>
      </c>
      <c r="L19" s="46">
        <f>Índice!$G$51*'Datos Generales'!L124</f>
        <v>0</v>
      </c>
      <c r="M19" s="46">
        <f>Índice!$G$51*'Datos Generales'!M124</f>
        <v>0</v>
      </c>
      <c r="N19" s="46">
        <f>Índice!$G$51*'Datos Generales'!N124</f>
        <v>0</v>
      </c>
      <c r="O19" s="46">
        <f>Índice!$G$51*'Datos Generales'!O124</f>
        <v>0</v>
      </c>
      <c r="P19" s="46">
        <f>Índice!$G$51*'Datos Generales'!P124</f>
        <v>0</v>
      </c>
      <c r="Q19" s="46">
        <f>Índice!$G$51*'Datos Generales'!Q124</f>
        <v>0</v>
      </c>
      <c r="R19" s="46">
        <f>Índice!$G$51*'Datos Generales'!R124</f>
        <v>0</v>
      </c>
      <c r="S19" s="46">
        <f>Índice!$G$51*'Datos Generales'!S124</f>
        <v>0</v>
      </c>
      <c r="T19" s="46">
        <f>Índice!$G$51*'Datos Generales'!T124</f>
        <v>0</v>
      </c>
      <c r="U19" s="46">
        <f>Índice!$G$51*'Datos Generales'!U124</f>
        <v>0</v>
      </c>
      <c r="V19" s="46">
        <f>Índice!$G$51*'Datos Generales'!V124</f>
        <v>0</v>
      </c>
      <c r="W19" s="46">
        <f>Índice!$G$51*'Datos Generales'!W124</f>
        <v>0</v>
      </c>
      <c r="X19" s="46">
        <f>Índice!$G$51*'Datos Generales'!X124</f>
        <v>0</v>
      </c>
      <c r="Y19" s="46">
        <f>Índice!$G$51*'Datos Generales'!Y124</f>
        <v>0</v>
      </c>
      <c r="Z19" s="46">
        <f>Índice!$G$51*'Datos Generales'!Z124</f>
        <v>0</v>
      </c>
      <c r="AA19" s="46">
        <f>Índice!$G$51*'Datos Generales'!AA124</f>
        <v>0</v>
      </c>
      <c r="AB19" s="46">
        <f>Índice!$G$51*'Datos Generales'!AB124</f>
        <v>0</v>
      </c>
      <c r="AC19" s="46">
        <f>Índice!$G$51*'Datos Generales'!AC124</f>
        <v>0</v>
      </c>
      <c r="AD19" s="46">
        <f>Índice!$G$51*'Datos Generales'!AD124</f>
        <v>0</v>
      </c>
      <c r="AE19" s="46">
        <f>Índice!$G$51*'Datos Generales'!AE124</f>
        <v>0</v>
      </c>
      <c r="AF19" s="46">
        <f>Índice!$G$51*'Datos Generales'!AF124</f>
        <v>0</v>
      </c>
      <c r="AG19" s="46">
        <f>Índice!$G$51*'Datos Generales'!AG124</f>
        <v>0</v>
      </c>
      <c r="AH19" s="46">
        <f>Índice!$G$51*'Datos Generales'!AH124</f>
        <v>0</v>
      </c>
      <c r="AI19" s="46">
        <f>Índice!$G$51*'Datos Generales'!AI124</f>
        <v>0</v>
      </c>
      <c r="AJ19" s="46">
        <f>Índice!$G$51*'Datos Generales'!AJ124</f>
        <v>0</v>
      </c>
      <c r="AK19" s="46">
        <f>Índice!$G$51*'Datos Generales'!AK124</f>
        <v>0</v>
      </c>
      <c r="AL19" s="46">
        <f>Índice!$G$51*'Datos Generales'!AL124</f>
        <v>0</v>
      </c>
      <c r="AM19" s="46">
        <f>Índice!$G$51*'Datos Generales'!AM124</f>
        <v>0</v>
      </c>
      <c r="AN19" s="46">
        <f>Índice!$G$51*'Datos Generales'!AN124</f>
        <v>0</v>
      </c>
      <c r="AO19" s="46">
        <f>Índice!$G$51*'Datos Generales'!AO124</f>
        <v>0</v>
      </c>
      <c r="AP19" s="46">
        <f>Índice!$G$51*'Datos Generales'!AP124</f>
        <v>0</v>
      </c>
      <c r="AQ19" s="46">
        <f>Índice!$G$51*'Datos Generales'!AQ124</f>
        <v>0</v>
      </c>
    </row>
    <row r="20" spans="2:43">
      <c r="B20" s="67" t="str">
        <f>'Datos Generales'!B125</f>
        <v>5.31.12.30  Variación Reserva Valor Del Fondo</v>
      </c>
      <c r="C20" s="46">
        <f>Índice!$G$51*'Datos Generales'!C125</f>
        <v>0</v>
      </c>
      <c r="D20" s="46">
        <f>Índice!$G$51*'Datos Generales'!D125</f>
        <v>0</v>
      </c>
      <c r="E20" s="46">
        <f>Índice!$G$51*'Datos Generales'!E125</f>
        <v>0</v>
      </c>
      <c r="F20" s="46">
        <f>Índice!$G$51*'Datos Generales'!F125</f>
        <v>0</v>
      </c>
      <c r="G20" s="46">
        <f>Índice!$G$51*'Datos Generales'!G125</f>
        <v>0</v>
      </c>
      <c r="H20" s="46">
        <f>Índice!$G$51*'Datos Generales'!H125</f>
        <v>0</v>
      </c>
      <c r="I20" s="46">
        <f>Índice!$G$51*'Datos Generales'!I125</f>
        <v>0</v>
      </c>
      <c r="J20" s="46">
        <f>Índice!$G$51*'Datos Generales'!J125</f>
        <v>0</v>
      </c>
      <c r="K20" s="46">
        <f>Índice!$G$51*'Datos Generales'!K125</f>
        <v>0</v>
      </c>
      <c r="L20" s="46">
        <f>Índice!$G$51*'Datos Generales'!L125</f>
        <v>0</v>
      </c>
      <c r="M20" s="46">
        <f>Índice!$G$51*'Datos Generales'!M125</f>
        <v>0</v>
      </c>
      <c r="N20" s="46">
        <f>Índice!$G$51*'Datos Generales'!N125</f>
        <v>0</v>
      </c>
      <c r="O20" s="46">
        <f>Índice!$G$51*'Datos Generales'!O125</f>
        <v>0</v>
      </c>
      <c r="P20" s="46">
        <f>Índice!$G$51*'Datos Generales'!P125</f>
        <v>0</v>
      </c>
      <c r="Q20" s="46">
        <f>Índice!$G$51*'Datos Generales'!Q125</f>
        <v>0</v>
      </c>
      <c r="R20" s="46">
        <f>Índice!$G$51*'Datos Generales'!R125</f>
        <v>0</v>
      </c>
      <c r="S20" s="46">
        <f>Índice!$G$51*'Datos Generales'!S125</f>
        <v>0</v>
      </c>
      <c r="T20" s="46">
        <f>Índice!$G$51*'Datos Generales'!T125</f>
        <v>0</v>
      </c>
      <c r="U20" s="46">
        <f>Índice!$G$51*'Datos Generales'!U125</f>
        <v>0</v>
      </c>
      <c r="V20" s="46">
        <f>Índice!$G$51*'Datos Generales'!V125</f>
        <v>0</v>
      </c>
      <c r="W20" s="46">
        <f>Índice!$G$51*'Datos Generales'!W125</f>
        <v>0</v>
      </c>
      <c r="X20" s="46">
        <f>Índice!$G$51*'Datos Generales'!X125</f>
        <v>0</v>
      </c>
      <c r="Y20" s="46">
        <f>Índice!$G$51*'Datos Generales'!Y125</f>
        <v>0</v>
      </c>
      <c r="Z20" s="46">
        <f>Índice!$G$51*'Datos Generales'!Z125</f>
        <v>0</v>
      </c>
      <c r="AA20" s="46">
        <f>Índice!$G$51*'Datos Generales'!AA125</f>
        <v>0</v>
      </c>
      <c r="AB20" s="46">
        <f>Índice!$G$51*'Datos Generales'!AB125</f>
        <v>0</v>
      </c>
      <c r="AC20" s="46">
        <f>Índice!$G$51*'Datos Generales'!AC125</f>
        <v>0</v>
      </c>
      <c r="AD20" s="46">
        <f>Índice!$G$51*'Datos Generales'!AD125</f>
        <v>0</v>
      </c>
      <c r="AE20" s="46">
        <f>Índice!$G$51*'Datos Generales'!AE125</f>
        <v>0</v>
      </c>
      <c r="AF20" s="46">
        <f>Índice!$G$51*'Datos Generales'!AF125</f>
        <v>0</v>
      </c>
      <c r="AG20" s="46">
        <f>Índice!$G$51*'Datos Generales'!AG125</f>
        <v>0</v>
      </c>
      <c r="AH20" s="46">
        <f>Índice!$G$51*'Datos Generales'!AH125</f>
        <v>0</v>
      </c>
      <c r="AI20" s="46">
        <f>Índice!$G$51*'Datos Generales'!AI125</f>
        <v>0</v>
      </c>
      <c r="AJ20" s="46">
        <f>Índice!$G$51*'Datos Generales'!AJ125</f>
        <v>0</v>
      </c>
      <c r="AK20" s="46">
        <f>Índice!$G$51*'Datos Generales'!AK125</f>
        <v>0</v>
      </c>
      <c r="AL20" s="46">
        <f>Índice!$G$51*'Datos Generales'!AL125</f>
        <v>0</v>
      </c>
      <c r="AM20" s="46">
        <f>Índice!$G$51*'Datos Generales'!AM125</f>
        <v>0</v>
      </c>
      <c r="AN20" s="46">
        <f>Índice!$G$51*'Datos Generales'!AN125</f>
        <v>0</v>
      </c>
      <c r="AO20" s="46">
        <f>Índice!$G$51*'Datos Generales'!AO125</f>
        <v>0</v>
      </c>
      <c r="AP20" s="46">
        <f>Índice!$G$51*'Datos Generales'!AP125</f>
        <v>0</v>
      </c>
      <c r="AQ20" s="46">
        <f>Índice!$G$51*'Datos Generales'!AQ125</f>
        <v>0</v>
      </c>
    </row>
    <row r="21" spans="2:43">
      <c r="B21" s="67" t="str">
        <f>'Datos Generales'!B126</f>
        <v>5.31.12.40  Variación Reserva Catastrófica De Terremoto</v>
      </c>
      <c r="C21" s="46">
        <f>Índice!$G$51*'Datos Generales'!C126</f>
        <v>0</v>
      </c>
      <c r="D21" s="46">
        <f>Índice!$G$51*'Datos Generales'!D126</f>
        <v>0</v>
      </c>
      <c r="E21" s="46">
        <f>Índice!$G$51*'Datos Generales'!E126</f>
        <v>164766.40085343533</v>
      </c>
      <c r="F21" s="46">
        <f>Índice!$G$51*'Datos Generales'!F126</f>
        <v>670.17690634122812</v>
      </c>
      <c r="G21" s="46">
        <f>Índice!$G$51*'Datos Generales'!G126</f>
        <v>0</v>
      </c>
      <c r="H21" s="46">
        <f>Índice!$G$51*'Datos Generales'!H126</f>
        <v>0</v>
      </c>
      <c r="I21" s="46">
        <f>Índice!$G$51*'Datos Generales'!I126</f>
        <v>0</v>
      </c>
      <c r="J21" s="46">
        <f>Índice!$G$51*'Datos Generales'!J126</f>
        <v>0</v>
      </c>
      <c r="K21" s="46">
        <f>Índice!$G$51*'Datos Generales'!K126</f>
        <v>0</v>
      </c>
      <c r="L21" s="46">
        <f>Índice!$G$51*'Datos Generales'!L126</f>
        <v>0</v>
      </c>
      <c r="M21" s="46">
        <f>Índice!$G$51*'Datos Generales'!M126</f>
        <v>0</v>
      </c>
      <c r="N21" s="46">
        <f>Índice!$G$51*'Datos Generales'!N126</f>
        <v>0</v>
      </c>
      <c r="O21" s="46">
        <f>Índice!$G$51*'Datos Generales'!O126</f>
        <v>0</v>
      </c>
      <c r="P21" s="46">
        <f>Índice!$G$51*'Datos Generales'!P126</f>
        <v>-5325.1176904127969</v>
      </c>
      <c r="Q21" s="46">
        <f>Índice!$G$51*'Datos Generales'!Q126</f>
        <v>0</v>
      </c>
      <c r="R21" s="46">
        <f>Índice!$G$51*'Datos Generales'!R126</f>
        <v>15159.80886235921</v>
      </c>
      <c r="S21" s="46">
        <f>Índice!$G$51*'Datos Generales'!S126</f>
        <v>-4996.669034861151</v>
      </c>
      <c r="T21" s="46">
        <f>Índice!$G$51*'Datos Generales'!T126</f>
        <v>12599.989818976985</v>
      </c>
      <c r="U21" s="46">
        <f>Índice!$G$51*'Datos Generales'!U126</f>
        <v>0</v>
      </c>
      <c r="V21" s="46">
        <f>Índice!$G$51*'Datos Generales'!V126</f>
        <v>46909.284871663782</v>
      </c>
      <c r="W21" s="46">
        <f>Índice!$G$51*'Datos Generales'!W126</f>
        <v>0</v>
      </c>
      <c r="X21" s="46">
        <f>Índice!$G$51*'Datos Generales'!X126</f>
        <v>108.40576245902693</v>
      </c>
      <c r="Y21" s="46">
        <f>Índice!$G$51*'Datos Generales'!Y126</f>
        <v>0</v>
      </c>
      <c r="Z21" s="46">
        <f>Índice!$G$51*'Datos Generales'!Z126</f>
        <v>25581.590939774826</v>
      </c>
      <c r="AA21" s="46">
        <f>Índice!$G$51*'Datos Generales'!AA126</f>
        <v>-7441.5753141177593</v>
      </c>
      <c r="AB21" s="46">
        <f>Índice!$G$51*'Datos Generales'!AB126</f>
        <v>-39120.27108080413</v>
      </c>
      <c r="AC21" s="46">
        <f>Índice!$G$51*'Datos Generales'!AC126</f>
        <v>2202.9077887039339</v>
      </c>
      <c r="AD21" s="46">
        <f>Índice!$G$51*'Datos Generales'!AD126</f>
        <v>0</v>
      </c>
      <c r="AE21" s="46">
        <f>Índice!$G$51*'Datos Generales'!AE126</f>
        <v>0</v>
      </c>
      <c r="AF21" s="46">
        <f>Índice!$G$51*'Datos Generales'!AF126</f>
        <v>0</v>
      </c>
      <c r="AG21" s="46">
        <f>Índice!$G$51*'Datos Generales'!AG126</f>
        <v>0</v>
      </c>
      <c r="AH21" s="46">
        <f>Índice!$G$51*'Datos Generales'!AH126</f>
        <v>0</v>
      </c>
      <c r="AI21" s="46">
        <f>Índice!$G$51*'Datos Generales'!AI126</f>
        <v>0</v>
      </c>
      <c r="AJ21" s="46">
        <f>Índice!$G$51*'Datos Generales'!AJ126</f>
        <v>0</v>
      </c>
      <c r="AK21" s="46">
        <f>Índice!$G$51*'Datos Generales'!AK126</f>
        <v>0</v>
      </c>
      <c r="AL21" s="46">
        <f>Índice!$G$51*'Datos Generales'!AL126</f>
        <v>0</v>
      </c>
      <c r="AM21" s="46">
        <f>Índice!$G$51*'Datos Generales'!AM126</f>
        <v>0</v>
      </c>
      <c r="AN21" s="46">
        <f>Índice!$G$51*'Datos Generales'!AN126</f>
        <v>0</v>
      </c>
      <c r="AO21" s="46">
        <f>Índice!$G$51*'Datos Generales'!AO126</f>
        <v>0</v>
      </c>
      <c r="AP21" s="46">
        <f>Índice!$G$51*'Datos Generales'!AP126</f>
        <v>0</v>
      </c>
      <c r="AQ21" s="46">
        <f>Índice!$G$51*'Datos Generales'!AQ126</f>
        <v>211114.93268351848</v>
      </c>
    </row>
    <row r="22" spans="2:43">
      <c r="B22" s="67" t="str">
        <f>'Datos Generales'!B127</f>
        <v>5.31.12.50  Variación Reserva Insuficiencia De Prima</v>
      </c>
      <c r="C22" s="46">
        <f>Índice!$G$51*'Datos Generales'!C127</f>
        <v>37441.81877336379</v>
      </c>
      <c r="D22" s="46">
        <f>Índice!$G$51*'Datos Generales'!D127</f>
        <v>0</v>
      </c>
      <c r="E22" s="46">
        <f>Índice!$G$51*'Datos Generales'!E127</f>
        <v>7359.9943340393656</v>
      </c>
      <c r="F22" s="46">
        <f>Índice!$G$51*'Datos Generales'!F127</f>
        <v>0</v>
      </c>
      <c r="G22" s="46">
        <f>Índice!$G$51*'Datos Generales'!G127</f>
        <v>0</v>
      </c>
      <c r="H22" s="46">
        <f>Índice!$G$51*'Datos Generales'!H127</f>
        <v>664.68800697621407</v>
      </c>
      <c r="I22" s="46">
        <f>Índice!$G$51*'Datos Generales'!I127</f>
        <v>52837.163389926543</v>
      </c>
      <c r="J22" s="46">
        <f>Índice!$G$51*'Datos Generales'!J127</f>
        <v>1431.9830198242225</v>
      </c>
      <c r="K22" s="46">
        <f>Índice!$G$51*'Datos Generales'!K127</f>
        <v>3453.9784560699927</v>
      </c>
      <c r="L22" s="46">
        <f>Índice!$G$51*'Datos Generales'!L127</f>
        <v>7388.1028106263329</v>
      </c>
      <c r="M22" s="46">
        <f>Índice!$G$51*'Datos Generales'!M127</f>
        <v>0</v>
      </c>
      <c r="N22" s="46">
        <f>Índice!$G$51*'Datos Generales'!N127</f>
        <v>0</v>
      </c>
      <c r="O22" s="46">
        <f>Índice!$G$51*'Datos Generales'!O127</f>
        <v>0</v>
      </c>
      <c r="P22" s="46">
        <f>Índice!$G$51*'Datos Generales'!P127</f>
        <v>35273.349401643572</v>
      </c>
      <c r="Q22" s="46">
        <f>Índice!$G$51*'Datos Generales'!Q127</f>
        <v>0</v>
      </c>
      <c r="R22" s="46">
        <f>Índice!$G$51*'Datos Generales'!R127</f>
        <v>3817.0868551926542</v>
      </c>
      <c r="S22" s="46">
        <f>Índice!$G$51*'Datos Generales'!S127</f>
        <v>0</v>
      </c>
      <c r="T22" s="46">
        <f>Índice!$G$51*'Datos Generales'!T127</f>
        <v>25313.962830412933</v>
      </c>
      <c r="U22" s="46">
        <f>Índice!$G$51*'Datos Generales'!U127</f>
        <v>0</v>
      </c>
      <c r="V22" s="46">
        <f>Índice!$G$51*'Datos Generales'!V127</f>
        <v>0</v>
      </c>
      <c r="W22" s="46">
        <f>Índice!$G$51*'Datos Generales'!W127</f>
        <v>0</v>
      </c>
      <c r="X22" s="46">
        <f>Índice!$G$51*'Datos Generales'!X127</f>
        <v>0</v>
      </c>
      <c r="Y22" s="46">
        <f>Índice!$G$51*'Datos Generales'!Y127</f>
        <v>19584.038811830349</v>
      </c>
      <c r="Z22" s="46">
        <f>Índice!$G$51*'Datos Generales'!Z127</f>
        <v>0</v>
      </c>
      <c r="AA22" s="46">
        <f>Índice!$G$51*'Datos Generales'!AA127</f>
        <v>32702.021375721804</v>
      </c>
      <c r="AB22" s="46">
        <f>Índice!$G$51*'Datos Generales'!AB127</f>
        <v>24210.207139553055</v>
      </c>
      <c r="AC22" s="46">
        <f>Índice!$G$51*'Datos Generales'!AC127</f>
        <v>0</v>
      </c>
      <c r="AD22" s="46">
        <f>Índice!$G$51*'Datos Generales'!AD127</f>
        <v>0</v>
      </c>
      <c r="AE22" s="46">
        <f>Índice!$G$51*'Datos Generales'!AE127</f>
        <v>0</v>
      </c>
      <c r="AF22" s="46">
        <f>Índice!$G$51*'Datos Generales'!AF127</f>
        <v>0</v>
      </c>
      <c r="AG22" s="46">
        <f>Índice!$G$51*'Datos Generales'!AG127</f>
        <v>0</v>
      </c>
      <c r="AH22" s="46">
        <f>Índice!$G$51*'Datos Generales'!AH127</f>
        <v>0</v>
      </c>
      <c r="AI22" s="46">
        <f>Índice!$G$51*'Datos Generales'!AI127</f>
        <v>0</v>
      </c>
      <c r="AJ22" s="46">
        <f>Índice!$G$51*'Datos Generales'!AJ127</f>
        <v>0</v>
      </c>
      <c r="AK22" s="46">
        <f>Índice!$G$51*'Datos Generales'!AK127</f>
        <v>0</v>
      </c>
      <c r="AL22" s="46">
        <f>Índice!$G$51*'Datos Generales'!AL127</f>
        <v>0</v>
      </c>
      <c r="AM22" s="46">
        <f>Índice!$G$51*'Datos Generales'!AM127</f>
        <v>0</v>
      </c>
      <c r="AN22" s="46">
        <f>Índice!$G$51*'Datos Generales'!AN127</f>
        <v>0</v>
      </c>
      <c r="AO22" s="46">
        <f>Índice!$G$51*'Datos Generales'!AO127</f>
        <v>0</v>
      </c>
      <c r="AP22" s="46">
        <f>Índice!$G$51*'Datos Generales'!AP127</f>
        <v>0</v>
      </c>
      <c r="AQ22" s="46">
        <f>Índice!$G$51*'Datos Generales'!AQ127</f>
        <v>251478.39520518083</v>
      </c>
    </row>
    <row r="23" spans="2:43">
      <c r="B23" s="67" t="str">
        <f>'Datos Generales'!B128</f>
        <v>5.31.12.60  Variación Otras Reservas Técnicas</v>
      </c>
      <c r="C23" s="46">
        <f>Índice!$G$51*'Datos Generales'!C128</f>
        <v>0</v>
      </c>
      <c r="D23" s="46">
        <f>Índice!$G$51*'Datos Generales'!D128</f>
        <v>0</v>
      </c>
      <c r="E23" s="46">
        <f>Índice!$G$51*'Datos Generales'!E128</f>
        <v>0</v>
      </c>
      <c r="F23" s="46">
        <f>Índice!$G$51*'Datos Generales'!F128</f>
        <v>0</v>
      </c>
      <c r="G23" s="46">
        <f>Índice!$G$51*'Datos Generales'!G128</f>
        <v>-2404.1379218761413</v>
      </c>
      <c r="H23" s="46">
        <f>Índice!$G$51*'Datos Generales'!H128</f>
        <v>-22886.718412822778</v>
      </c>
      <c r="I23" s="46">
        <f>Índice!$G$51*'Datos Generales'!I128</f>
        <v>0</v>
      </c>
      <c r="J23" s="46">
        <f>Índice!$G$51*'Datos Generales'!J128</f>
        <v>0</v>
      </c>
      <c r="K23" s="46">
        <f>Índice!$G$51*'Datos Generales'!K128</f>
        <v>0</v>
      </c>
      <c r="L23" s="46">
        <f>Índice!$G$51*'Datos Generales'!L128</f>
        <v>0</v>
      </c>
      <c r="M23" s="46">
        <f>Índice!$G$51*'Datos Generales'!M128</f>
        <v>0</v>
      </c>
      <c r="N23" s="46">
        <f>Índice!$G$51*'Datos Generales'!N128</f>
        <v>0</v>
      </c>
      <c r="O23" s="46">
        <f>Índice!$G$51*'Datos Generales'!O128</f>
        <v>1487.4031972838802</v>
      </c>
      <c r="P23" s="46">
        <f>Índice!$G$51*'Datos Generales'!P128</f>
        <v>0</v>
      </c>
      <c r="Q23" s="46">
        <f>Índice!$G$51*'Datos Generales'!Q128</f>
        <v>0</v>
      </c>
      <c r="R23" s="46">
        <f>Índice!$G$51*'Datos Generales'!R128</f>
        <v>0</v>
      </c>
      <c r="S23" s="46">
        <f>Índice!$G$51*'Datos Generales'!S128</f>
        <v>0</v>
      </c>
      <c r="T23" s="46">
        <f>Índice!$G$51*'Datos Generales'!T128</f>
        <v>-57390.603801062818</v>
      </c>
      <c r="U23" s="46">
        <f>Índice!$G$51*'Datos Generales'!U128</f>
        <v>-1198.0408170492299</v>
      </c>
      <c r="V23" s="46">
        <f>Índice!$G$51*'Datos Generales'!V128</f>
        <v>-15470.639921561859</v>
      </c>
      <c r="W23" s="46">
        <f>Índice!$G$51*'Datos Generales'!W128</f>
        <v>0</v>
      </c>
      <c r="X23" s="46">
        <f>Índice!$G$51*'Datos Generales'!X128</f>
        <v>-323.7565319009077</v>
      </c>
      <c r="Y23" s="46">
        <f>Índice!$G$51*'Datos Generales'!Y128</f>
        <v>-47571.803878084465</v>
      </c>
      <c r="Z23" s="46">
        <f>Índice!$G$51*'Datos Generales'!Z128</f>
        <v>0</v>
      </c>
      <c r="AA23" s="46">
        <f>Índice!$G$51*'Datos Generales'!AA128</f>
        <v>0</v>
      </c>
      <c r="AB23" s="46">
        <f>Índice!$G$51*'Datos Generales'!AB128</f>
        <v>0</v>
      </c>
      <c r="AC23" s="46">
        <f>Índice!$G$51*'Datos Generales'!AC128</f>
        <v>0</v>
      </c>
      <c r="AD23" s="46">
        <f>Índice!$G$51*'Datos Generales'!AD128</f>
        <v>-129.03340039528931</v>
      </c>
      <c r="AE23" s="46">
        <f>Índice!$G$51*'Datos Generales'!AE128</f>
        <v>0</v>
      </c>
      <c r="AF23" s="46">
        <f>Índice!$G$51*'Datos Generales'!AF128</f>
        <v>0</v>
      </c>
      <c r="AG23" s="46">
        <f>Índice!$G$51*'Datos Generales'!AG128</f>
        <v>0</v>
      </c>
      <c r="AH23" s="46">
        <f>Índice!$G$51*'Datos Generales'!AH128</f>
        <v>0</v>
      </c>
      <c r="AI23" s="46">
        <f>Índice!$G$51*'Datos Generales'!AI128</f>
        <v>0</v>
      </c>
      <c r="AJ23" s="46">
        <f>Índice!$G$51*'Datos Generales'!AJ128</f>
        <v>0</v>
      </c>
      <c r="AK23" s="46">
        <f>Índice!$G$51*'Datos Generales'!AK128</f>
        <v>0</v>
      </c>
      <c r="AL23" s="46">
        <f>Índice!$G$51*'Datos Generales'!AL128</f>
        <v>0</v>
      </c>
      <c r="AM23" s="46">
        <f>Índice!$G$51*'Datos Generales'!AM128</f>
        <v>0</v>
      </c>
      <c r="AN23" s="46">
        <f>Índice!$G$51*'Datos Generales'!AN128</f>
        <v>0</v>
      </c>
      <c r="AO23" s="46">
        <f>Índice!$G$51*'Datos Generales'!AO128</f>
        <v>0</v>
      </c>
      <c r="AP23" s="46">
        <f>Índice!$G$51*'Datos Generales'!AP128</f>
        <v>0</v>
      </c>
      <c r="AQ23" s="46">
        <f>Índice!$G$51*'Datos Generales'!AQ128</f>
        <v>-145887.33148746961</v>
      </c>
    </row>
    <row r="24" spans="2:43">
      <c r="B24" s="66" t="str">
        <f>'Datos Generales'!B129</f>
        <v xml:space="preserve">5.31.13.00  Costo De Siniestros </v>
      </c>
      <c r="C24" s="46">
        <f>Índice!$G$51*'Datos Generales'!C129</f>
        <v>276876.41787344991</v>
      </c>
      <c r="D24" s="46">
        <f>Índice!$G$51*'Datos Generales'!D129</f>
        <v>1037.0478574479716</v>
      </c>
      <c r="E24" s="46">
        <f>Índice!$G$51*'Datos Generales'!E129</f>
        <v>2601866.0044575175</v>
      </c>
      <c r="F24" s="46">
        <f>Índice!$G$51*'Datos Generales'!F129</f>
        <v>842824.96829496638</v>
      </c>
      <c r="G24" s="46">
        <f>Índice!$G$51*'Datos Generales'!G129</f>
        <v>3276.8286555959112</v>
      </c>
      <c r="H24" s="46">
        <f>Índice!$G$51*'Datos Generales'!H129</f>
        <v>257699.6642475671</v>
      </c>
      <c r="I24" s="46">
        <f>Índice!$G$51*'Datos Generales'!I129</f>
        <v>1136033.0307798886</v>
      </c>
      <c r="J24" s="46">
        <f>Índice!$G$51*'Datos Generales'!J129</f>
        <v>30075.273172340378</v>
      </c>
      <c r="K24" s="46">
        <f>Índice!$G$51*'Datos Generales'!K129</f>
        <v>86594.469933889748</v>
      </c>
      <c r="L24" s="46">
        <f>Índice!$G$51*'Datos Generales'!L129</f>
        <v>659707.09639436856</v>
      </c>
      <c r="M24" s="46">
        <f>Índice!$G$51*'Datos Generales'!M129</f>
        <v>94667.755593476191</v>
      </c>
      <c r="N24" s="46">
        <f>Índice!$G$51*'Datos Generales'!N129</f>
        <v>312.02622277406323</v>
      </c>
      <c r="O24" s="46">
        <f>Índice!$G$51*'Datos Generales'!O129</f>
        <v>1660.8789764087992</v>
      </c>
      <c r="P24" s="46">
        <f>Índice!$G$51*'Datos Generales'!P129</f>
        <v>325541.57509279117</v>
      </c>
      <c r="Q24" s="46">
        <f>Índice!$G$51*'Datos Generales'!Q129</f>
        <v>1004.5571144324855</v>
      </c>
      <c r="R24" s="46">
        <f>Índice!$G$51*'Datos Generales'!R129</f>
        <v>1570221.3044546403</v>
      </c>
      <c r="S24" s="46">
        <f>Índice!$G$51*'Datos Generales'!S129</f>
        <v>7357.9138641187556</v>
      </c>
      <c r="T24" s="46">
        <f>Índice!$G$51*'Datos Generales'!T129</f>
        <v>1850021.4022809919</v>
      </c>
      <c r="U24" s="46">
        <f>Índice!$G$51*'Datos Generales'!U129</f>
        <v>8749.1727918799716</v>
      </c>
      <c r="V24" s="46">
        <f>Índice!$G$51*'Datos Generales'!V129</f>
        <v>745284.88051684189</v>
      </c>
      <c r="W24" s="46">
        <f>Índice!$G$51*'Datos Generales'!W129</f>
        <v>-4044.8319135232759</v>
      </c>
      <c r="X24" s="46">
        <f>Índice!$G$51*'Datos Generales'!X129</f>
        <v>1336.7683219682133</v>
      </c>
      <c r="Y24" s="46">
        <f>Índice!$G$51*'Datos Generales'!Y129</f>
        <v>1770103.2931182925</v>
      </c>
      <c r="Z24" s="46">
        <f>Índice!$G$51*'Datos Generales'!Z129</f>
        <v>19164.226541041699</v>
      </c>
      <c r="AA24" s="46">
        <f>Índice!$G$51*'Datos Generales'!AA129</f>
        <v>314867.30364458496</v>
      </c>
      <c r="AB24" s="46">
        <f>Índice!$G$51*'Datos Generales'!AB129</f>
        <v>1878526.9830308908</v>
      </c>
      <c r="AC24" s="46">
        <f>Índice!$G$51*'Datos Generales'!AC129</f>
        <v>153252.28353706448</v>
      </c>
      <c r="AD24" s="46">
        <f>Índice!$G$51*'Datos Generales'!AD129</f>
        <v>358103.00982026069</v>
      </c>
      <c r="AE24" s="46">
        <f>Índice!$G$51*'Datos Generales'!AE129</f>
        <v>0</v>
      </c>
      <c r="AF24" s="46">
        <f>Índice!$G$51*'Datos Generales'!AF129</f>
        <v>0</v>
      </c>
      <c r="AG24" s="46">
        <f>Índice!$G$51*'Datos Generales'!AG129</f>
        <v>0</v>
      </c>
      <c r="AH24" s="46">
        <f>Índice!$G$51*'Datos Generales'!AH129</f>
        <v>0</v>
      </c>
      <c r="AI24" s="46">
        <f>Índice!$G$51*'Datos Generales'!AI129</f>
        <v>0</v>
      </c>
      <c r="AJ24" s="46">
        <f>Índice!$G$51*'Datos Generales'!AJ129</f>
        <v>0</v>
      </c>
      <c r="AK24" s="46">
        <f>Índice!$G$51*'Datos Generales'!AK129</f>
        <v>0</v>
      </c>
      <c r="AL24" s="46">
        <f>Índice!$G$51*'Datos Generales'!AL129</f>
        <v>0</v>
      </c>
      <c r="AM24" s="46">
        <f>Índice!$G$51*'Datos Generales'!AM129</f>
        <v>0</v>
      </c>
      <c r="AN24" s="46">
        <f>Índice!$G$51*'Datos Generales'!AN129</f>
        <v>0</v>
      </c>
      <c r="AO24" s="46">
        <f>Índice!$G$51*'Datos Generales'!AO129</f>
        <v>0</v>
      </c>
      <c r="AP24" s="46">
        <f>Índice!$G$51*'Datos Generales'!AP129</f>
        <v>0</v>
      </c>
      <c r="AQ24" s="46">
        <f>Índice!$G$51*'Datos Generales'!AQ129</f>
        <v>14992121.304675968</v>
      </c>
    </row>
    <row r="25" spans="2:43">
      <c r="B25" s="67" t="str">
        <f>'Datos Generales'!B130</f>
        <v>5.31.13.10  Siniestros Directos</v>
      </c>
      <c r="C25" s="46">
        <f>Índice!$G$51*'Datos Generales'!C130</f>
        <v>1679872.2060284938</v>
      </c>
      <c r="D25" s="46">
        <f>Índice!$G$51*'Datos Generales'!D130</f>
        <v>1037.0478574479716</v>
      </c>
      <c r="E25" s="46">
        <f>Índice!$G$51*'Datos Generales'!E130</f>
        <v>2974567.1847922076</v>
      </c>
      <c r="F25" s="46">
        <f>Índice!$G$51*'Datos Generales'!F130</f>
        <v>843619.84060059185</v>
      </c>
      <c r="G25" s="46">
        <f>Índice!$G$51*'Datos Generales'!G130</f>
        <v>31328.911228119101</v>
      </c>
      <c r="H25" s="46">
        <f>Índice!$G$51*'Datos Generales'!H130</f>
        <v>300399.53875539207</v>
      </c>
      <c r="I25" s="46">
        <f>Índice!$G$51*'Datos Generales'!I130</f>
        <v>2614068.8901135628</v>
      </c>
      <c r="J25" s="46">
        <f>Índice!$G$51*'Datos Generales'!J130</f>
        <v>617302.86994185753</v>
      </c>
      <c r="K25" s="46">
        <f>Índice!$G$51*'Datos Generales'!K130</f>
        <v>136915.45988344942</v>
      </c>
      <c r="L25" s="46">
        <f>Índice!$G$51*'Datos Generales'!L130</f>
        <v>493000.28108476591</v>
      </c>
      <c r="M25" s="46">
        <f>Índice!$G$51*'Datos Generales'!M130</f>
        <v>504428.87780780444</v>
      </c>
      <c r="N25" s="46">
        <f>Índice!$G$51*'Datos Generales'!N130</f>
        <v>1955.5531947386246</v>
      </c>
      <c r="O25" s="46">
        <f>Índice!$G$51*'Datos Generales'!O130</f>
        <v>1660.8789764087992</v>
      </c>
      <c r="P25" s="46">
        <f>Índice!$G$51*'Datos Generales'!P130</f>
        <v>416700.41897122981</v>
      </c>
      <c r="Q25" s="46">
        <f>Índice!$G$51*'Datos Generales'!Q130</f>
        <v>1004.5571144324855</v>
      </c>
      <c r="R25" s="46">
        <f>Índice!$G$51*'Datos Generales'!R130</f>
        <v>2126143.4063489744</v>
      </c>
      <c r="S25" s="46">
        <f>Índice!$G$51*'Datos Generales'!S130</f>
        <v>9681.0462550434804</v>
      </c>
      <c r="T25" s="46">
        <f>Índice!$G$51*'Datos Generales'!T130</f>
        <v>2609842.2162759146</v>
      </c>
      <c r="U25" s="46">
        <f>Índice!$G$51*'Datos Generales'!U130</f>
        <v>51150.344937486312</v>
      </c>
      <c r="V25" s="46">
        <f>Índice!$G$51*'Datos Generales'!V130</f>
        <v>2680373.4222180909</v>
      </c>
      <c r="W25" s="46">
        <f>Índice!$G$51*'Datos Generales'!W130</f>
        <v>-16748.623901943469</v>
      </c>
      <c r="X25" s="46">
        <f>Índice!$G$51*'Datos Generales'!X130</f>
        <v>87983.825453000201</v>
      </c>
      <c r="Y25" s="46">
        <f>Índice!$G$51*'Datos Generales'!Y130</f>
        <v>4605017.4737340678</v>
      </c>
      <c r="Z25" s="46">
        <f>Índice!$G$51*'Datos Generales'!Z130</f>
        <v>40955.245550782281</v>
      </c>
      <c r="AA25" s="46">
        <f>Índice!$G$51*'Datos Generales'!AA130</f>
        <v>354746.28226664988</v>
      </c>
      <c r="AB25" s="46">
        <f>Índice!$G$51*'Datos Generales'!AB130</f>
        <v>5272510.9722655658</v>
      </c>
      <c r="AC25" s="46">
        <f>Índice!$G$51*'Datos Generales'!AC130</f>
        <v>166744.61789071336</v>
      </c>
      <c r="AD25" s="46">
        <f>Índice!$G$51*'Datos Generales'!AD130</f>
        <v>628621.24602442118</v>
      </c>
      <c r="AE25" s="46">
        <f>Índice!$G$51*'Datos Generales'!AE130</f>
        <v>0</v>
      </c>
      <c r="AF25" s="46">
        <f>Índice!$G$51*'Datos Generales'!AF130</f>
        <v>0</v>
      </c>
      <c r="AG25" s="46">
        <f>Índice!$G$51*'Datos Generales'!AG130</f>
        <v>0</v>
      </c>
      <c r="AH25" s="46">
        <f>Índice!$G$51*'Datos Generales'!AH130</f>
        <v>0</v>
      </c>
      <c r="AI25" s="46">
        <f>Índice!$G$51*'Datos Generales'!AI130</f>
        <v>0</v>
      </c>
      <c r="AJ25" s="46">
        <f>Índice!$G$51*'Datos Generales'!AJ130</f>
        <v>0</v>
      </c>
      <c r="AK25" s="46">
        <f>Índice!$G$51*'Datos Generales'!AK130</f>
        <v>0</v>
      </c>
      <c r="AL25" s="46">
        <f>Índice!$G$51*'Datos Generales'!AL130</f>
        <v>0</v>
      </c>
      <c r="AM25" s="46">
        <f>Índice!$G$51*'Datos Generales'!AM130</f>
        <v>0</v>
      </c>
      <c r="AN25" s="46">
        <f>Índice!$G$51*'Datos Generales'!AN130</f>
        <v>0</v>
      </c>
      <c r="AO25" s="46">
        <f>Índice!$G$51*'Datos Generales'!AO130</f>
        <v>0</v>
      </c>
      <c r="AP25" s="46">
        <f>Índice!$G$51*'Datos Generales'!AP130</f>
        <v>0</v>
      </c>
      <c r="AQ25" s="46">
        <f>Índice!$G$51*'Datos Generales'!AQ130</f>
        <v>29234883.991669271</v>
      </c>
    </row>
    <row r="26" spans="2:43">
      <c r="B26" s="67" t="str">
        <f>'Datos Generales'!B131</f>
        <v>5.31.13.20  Siniestros Cedidos</v>
      </c>
      <c r="C26" s="46">
        <f>Índice!$G$51*'Datos Generales'!C131</f>
        <v>1402995.7881550437</v>
      </c>
      <c r="D26" s="46">
        <f>Índice!$G$51*'Datos Generales'!D131</f>
        <v>0</v>
      </c>
      <c r="E26" s="46">
        <f>Índice!$G$51*'Datos Generales'!E131</f>
        <v>378193.53239446599</v>
      </c>
      <c r="F26" s="46">
        <f>Índice!$G$51*'Datos Generales'!F131</f>
        <v>794.8723056254579</v>
      </c>
      <c r="G26" s="46">
        <f>Índice!$G$51*'Datos Generales'!G131</f>
        <v>28052.082572523192</v>
      </c>
      <c r="H26" s="46">
        <f>Índice!$G$51*'Datos Generales'!H131</f>
        <v>65729.260038820692</v>
      </c>
      <c r="I26" s="46">
        <f>Índice!$G$51*'Datos Generales'!I131</f>
        <v>1465009.1075890674</v>
      </c>
      <c r="J26" s="46">
        <f>Índice!$G$51*'Datos Generales'!J131</f>
        <v>594227.84686856088</v>
      </c>
      <c r="K26" s="46">
        <f>Índice!$G$51*'Datos Generales'!K131</f>
        <v>50320.989949559676</v>
      </c>
      <c r="L26" s="46">
        <f>Índice!$G$51*'Datos Generales'!L131</f>
        <v>-166706.81530960271</v>
      </c>
      <c r="M26" s="46">
        <f>Índice!$G$51*'Datos Generales'!M131</f>
        <v>409761.12221432826</v>
      </c>
      <c r="N26" s="46">
        <f>Índice!$G$51*'Datos Generales'!N131</f>
        <v>1643.5269719645614</v>
      </c>
      <c r="O26" s="46">
        <f>Índice!$G$51*'Datos Generales'!O131</f>
        <v>0</v>
      </c>
      <c r="P26" s="46">
        <f>Índice!$G$51*'Datos Generales'!P131</f>
        <v>91158.843878438594</v>
      </c>
      <c r="Q26" s="46">
        <f>Índice!$G$51*'Datos Generales'!Q131</f>
        <v>0</v>
      </c>
      <c r="R26" s="46">
        <f>Índice!$G$51*'Datos Generales'!R131</f>
        <v>555922.10189433431</v>
      </c>
      <c r="S26" s="46">
        <f>Índice!$G$51*'Datos Generales'!S131</f>
        <v>2323.1323909247249</v>
      </c>
      <c r="T26" s="46">
        <f>Índice!$G$51*'Datos Generales'!T131</f>
        <v>759820.81399492279</v>
      </c>
      <c r="U26" s="46">
        <f>Índice!$G$51*'Datos Generales'!U131</f>
        <v>42401.2164109238</v>
      </c>
      <c r="V26" s="46">
        <f>Índice!$G$51*'Datos Generales'!V131</f>
        <v>1935088.5417012491</v>
      </c>
      <c r="W26" s="46">
        <f>Índice!$G$51*'Datos Generales'!W131</f>
        <v>-12703.791988420195</v>
      </c>
      <c r="X26" s="46">
        <f>Índice!$G$51*'Datos Generales'!X131</f>
        <v>86647.057131031979</v>
      </c>
      <c r="Y26" s="46">
        <f>Índice!$G$51*'Datos Generales'!Y131</f>
        <v>2834914.1806157753</v>
      </c>
      <c r="Z26" s="46">
        <f>Índice!$G$51*'Datos Generales'!Z131</f>
        <v>21791.019009740587</v>
      </c>
      <c r="AA26" s="46">
        <f>Índice!$G$51*'Datos Generales'!AA131</f>
        <v>39878.978622064933</v>
      </c>
      <c r="AB26" s="46">
        <f>Índice!$G$51*'Datos Generales'!AB131</f>
        <v>3393983.9892346752</v>
      </c>
      <c r="AC26" s="46">
        <f>Índice!$G$51*'Datos Generales'!AC131</f>
        <v>13492.334353648901</v>
      </c>
      <c r="AD26" s="46">
        <f>Índice!$G$51*'Datos Generales'!AD131</f>
        <v>270518.23620416049</v>
      </c>
      <c r="AE26" s="46">
        <f>Índice!$G$51*'Datos Generales'!AE131</f>
        <v>0</v>
      </c>
      <c r="AF26" s="46">
        <f>Índice!$G$51*'Datos Generales'!AF131</f>
        <v>0</v>
      </c>
      <c r="AG26" s="46">
        <f>Índice!$G$51*'Datos Generales'!AG131</f>
        <v>0</v>
      </c>
      <c r="AH26" s="46">
        <f>Índice!$G$51*'Datos Generales'!AH131</f>
        <v>0</v>
      </c>
      <c r="AI26" s="46">
        <f>Índice!$G$51*'Datos Generales'!AI131</f>
        <v>0</v>
      </c>
      <c r="AJ26" s="46">
        <f>Índice!$G$51*'Datos Generales'!AJ131</f>
        <v>0</v>
      </c>
      <c r="AK26" s="46">
        <f>Índice!$G$51*'Datos Generales'!AK131</f>
        <v>0</v>
      </c>
      <c r="AL26" s="46">
        <f>Índice!$G$51*'Datos Generales'!AL131</f>
        <v>0</v>
      </c>
      <c r="AM26" s="46">
        <f>Índice!$G$51*'Datos Generales'!AM131</f>
        <v>0</v>
      </c>
      <c r="AN26" s="46">
        <f>Índice!$G$51*'Datos Generales'!AN131</f>
        <v>0</v>
      </c>
      <c r="AO26" s="46">
        <f>Índice!$G$51*'Datos Generales'!AO131</f>
        <v>0</v>
      </c>
      <c r="AP26" s="46">
        <f>Índice!$G$51*'Datos Generales'!AP131</f>
        <v>0</v>
      </c>
      <c r="AQ26" s="46">
        <f>Índice!$G$51*'Datos Generales'!AQ131</f>
        <v>14265257.967203828</v>
      </c>
    </row>
    <row r="27" spans="2:43">
      <c r="B27" s="67" t="str">
        <f>'Datos Generales'!B132</f>
        <v>5.31.13.30  Siniestros Aceptados</v>
      </c>
      <c r="C27" s="46">
        <f>Índice!$G$51*'Datos Generales'!C132</f>
        <v>0</v>
      </c>
      <c r="D27" s="46">
        <f>Índice!$G$51*'Datos Generales'!D132</f>
        <v>0</v>
      </c>
      <c r="E27" s="46">
        <f>Índice!$G$51*'Datos Generales'!E132</f>
        <v>5492.3520597758852</v>
      </c>
      <c r="F27" s="46">
        <f>Índice!$G$51*'Datos Generales'!F132</f>
        <v>0</v>
      </c>
      <c r="G27" s="46">
        <f>Índice!$G$51*'Datos Generales'!G132</f>
        <v>0</v>
      </c>
      <c r="H27" s="46">
        <f>Índice!$G$51*'Datos Generales'!H132</f>
        <v>23029.385530995685</v>
      </c>
      <c r="I27" s="46">
        <f>Índice!$G$51*'Datos Generales'!I132</f>
        <v>-13026.751744606825</v>
      </c>
      <c r="J27" s="46">
        <f>Índice!$G$51*'Datos Generales'!J132</f>
        <v>7000.2943643611079</v>
      </c>
      <c r="K27" s="46">
        <f>Índice!$G$51*'Datos Generales'!K132</f>
        <v>0</v>
      </c>
      <c r="L27" s="46">
        <f>Índice!$G$51*'Datos Generales'!L132</f>
        <v>0</v>
      </c>
      <c r="M27" s="46">
        <f>Índice!$G$51*'Datos Generales'!M132</f>
        <v>0</v>
      </c>
      <c r="N27" s="46">
        <f>Índice!$G$51*'Datos Generales'!N132</f>
        <v>0</v>
      </c>
      <c r="O27" s="46">
        <f>Índice!$G$51*'Datos Generales'!O132</f>
        <v>0</v>
      </c>
      <c r="P27" s="46">
        <f>Índice!$G$51*'Datos Generales'!P132</f>
        <v>0</v>
      </c>
      <c r="Q27" s="46">
        <f>Índice!$G$51*'Datos Generales'!Q132</f>
        <v>0</v>
      </c>
      <c r="R27" s="46">
        <f>Índice!$G$51*'Datos Generales'!R132</f>
        <v>0</v>
      </c>
      <c r="S27" s="46">
        <f>Índice!$G$51*'Datos Generales'!S132</f>
        <v>0</v>
      </c>
      <c r="T27" s="46">
        <f>Índice!$G$51*'Datos Generales'!T132</f>
        <v>0</v>
      </c>
      <c r="U27" s="46">
        <f>Índice!$G$51*'Datos Generales'!U132</f>
        <v>0</v>
      </c>
      <c r="V27" s="46">
        <f>Índice!$G$51*'Datos Generales'!V132</f>
        <v>0</v>
      </c>
      <c r="W27" s="46">
        <f>Índice!$G$51*'Datos Generales'!W132</f>
        <v>0</v>
      </c>
      <c r="X27" s="46">
        <f>Índice!$G$51*'Datos Generales'!X132</f>
        <v>0</v>
      </c>
      <c r="Y27" s="46">
        <f>Índice!$G$51*'Datos Generales'!Y132</f>
        <v>0</v>
      </c>
      <c r="Z27" s="46">
        <f>Índice!$G$51*'Datos Generales'!Z132</f>
        <v>0</v>
      </c>
      <c r="AA27" s="46">
        <f>Índice!$G$51*'Datos Generales'!AA132</f>
        <v>0</v>
      </c>
      <c r="AB27" s="46">
        <f>Índice!$G$51*'Datos Generales'!AB132</f>
        <v>0</v>
      </c>
      <c r="AC27" s="46">
        <f>Índice!$G$51*'Datos Generales'!AC132</f>
        <v>0</v>
      </c>
      <c r="AD27" s="46">
        <f>Índice!$G$51*'Datos Generales'!AD132</f>
        <v>0</v>
      </c>
      <c r="AE27" s="46">
        <f>Índice!$G$51*'Datos Generales'!AE132</f>
        <v>0</v>
      </c>
      <c r="AF27" s="46">
        <f>Índice!$G$51*'Datos Generales'!AF132</f>
        <v>0</v>
      </c>
      <c r="AG27" s="46">
        <f>Índice!$G$51*'Datos Generales'!AG132</f>
        <v>0</v>
      </c>
      <c r="AH27" s="46">
        <f>Índice!$G$51*'Datos Generales'!AH132</f>
        <v>0</v>
      </c>
      <c r="AI27" s="46">
        <f>Índice!$G$51*'Datos Generales'!AI132</f>
        <v>0</v>
      </c>
      <c r="AJ27" s="46">
        <f>Índice!$G$51*'Datos Generales'!AJ132</f>
        <v>0</v>
      </c>
      <c r="AK27" s="46">
        <f>Índice!$G$51*'Datos Generales'!AK132</f>
        <v>0</v>
      </c>
      <c r="AL27" s="46">
        <f>Índice!$G$51*'Datos Generales'!AL132</f>
        <v>0</v>
      </c>
      <c r="AM27" s="46">
        <f>Índice!$G$51*'Datos Generales'!AM132</f>
        <v>0</v>
      </c>
      <c r="AN27" s="46">
        <f>Índice!$G$51*'Datos Generales'!AN132</f>
        <v>0</v>
      </c>
      <c r="AO27" s="46">
        <f>Índice!$G$51*'Datos Generales'!AO132</f>
        <v>0</v>
      </c>
      <c r="AP27" s="46">
        <f>Índice!$G$51*'Datos Generales'!AP132</f>
        <v>0</v>
      </c>
      <c r="AQ27" s="46">
        <f>Índice!$G$51*'Datos Generales'!AQ132</f>
        <v>22495.280210525852</v>
      </c>
    </row>
    <row r="28" spans="2:43">
      <c r="B28" s="66" t="str">
        <f>'Datos Generales'!B133</f>
        <v xml:space="preserve">5.31.14.00  Costo De Rentas </v>
      </c>
      <c r="C28" s="46">
        <f>Índice!$G$51*'Datos Generales'!C133</f>
        <v>0</v>
      </c>
      <c r="D28" s="46">
        <f>Índice!$G$51*'Datos Generales'!D133</f>
        <v>0</v>
      </c>
      <c r="E28" s="46">
        <f>Índice!$G$51*'Datos Generales'!E133</f>
        <v>0</v>
      </c>
      <c r="F28" s="46">
        <f>Índice!$G$51*'Datos Generales'!F133</f>
        <v>0</v>
      </c>
      <c r="G28" s="46">
        <f>Índice!$G$51*'Datos Generales'!G133</f>
        <v>0</v>
      </c>
      <c r="H28" s="46">
        <f>Índice!$G$51*'Datos Generales'!H133</f>
        <v>0</v>
      </c>
      <c r="I28" s="46">
        <f>Índice!$G$51*'Datos Generales'!I133</f>
        <v>0</v>
      </c>
      <c r="J28" s="46">
        <f>Índice!$G$51*'Datos Generales'!J133</f>
        <v>0</v>
      </c>
      <c r="K28" s="46">
        <f>Índice!$G$51*'Datos Generales'!K133</f>
        <v>0</v>
      </c>
      <c r="L28" s="46">
        <f>Índice!$G$51*'Datos Generales'!L133</f>
        <v>0</v>
      </c>
      <c r="M28" s="46">
        <f>Índice!$G$51*'Datos Generales'!M133</f>
        <v>0</v>
      </c>
      <c r="N28" s="46">
        <f>Índice!$G$51*'Datos Generales'!N133</f>
        <v>0</v>
      </c>
      <c r="O28" s="46">
        <f>Índice!$G$51*'Datos Generales'!O133</f>
        <v>0</v>
      </c>
      <c r="P28" s="46">
        <f>Índice!$G$51*'Datos Generales'!P133</f>
        <v>0</v>
      </c>
      <c r="Q28" s="46">
        <f>Índice!$G$51*'Datos Generales'!Q133</f>
        <v>0</v>
      </c>
      <c r="R28" s="46">
        <f>Índice!$G$51*'Datos Generales'!R133</f>
        <v>0</v>
      </c>
      <c r="S28" s="46">
        <f>Índice!$G$51*'Datos Generales'!S133</f>
        <v>0</v>
      </c>
      <c r="T28" s="46">
        <f>Índice!$G$51*'Datos Generales'!T133</f>
        <v>0</v>
      </c>
      <c r="U28" s="46">
        <f>Índice!$G$51*'Datos Generales'!U133</f>
        <v>0</v>
      </c>
      <c r="V28" s="46">
        <f>Índice!$G$51*'Datos Generales'!V133</f>
        <v>0</v>
      </c>
      <c r="W28" s="46">
        <f>Índice!$G$51*'Datos Generales'!W133</f>
        <v>0</v>
      </c>
      <c r="X28" s="46">
        <f>Índice!$G$51*'Datos Generales'!X133</f>
        <v>0</v>
      </c>
      <c r="Y28" s="46">
        <f>Índice!$G$51*'Datos Generales'!Y133</f>
        <v>0</v>
      </c>
      <c r="Z28" s="46">
        <f>Índice!$G$51*'Datos Generales'!Z133</f>
        <v>0</v>
      </c>
      <c r="AA28" s="46">
        <f>Índice!$G$51*'Datos Generales'!AA133</f>
        <v>0</v>
      </c>
      <c r="AB28" s="46">
        <f>Índice!$G$51*'Datos Generales'!AB133</f>
        <v>0</v>
      </c>
      <c r="AC28" s="46">
        <f>Índice!$G$51*'Datos Generales'!AC133</f>
        <v>0</v>
      </c>
      <c r="AD28" s="46">
        <f>Índice!$G$51*'Datos Generales'!AD133</f>
        <v>0</v>
      </c>
      <c r="AE28" s="46">
        <f>Índice!$G$51*'Datos Generales'!AE133</f>
        <v>0</v>
      </c>
      <c r="AF28" s="46">
        <f>Índice!$G$51*'Datos Generales'!AF133</f>
        <v>0</v>
      </c>
      <c r="AG28" s="46">
        <f>Índice!$G$51*'Datos Generales'!AG133</f>
        <v>0</v>
      </c>
      <c r="AH28" s="46">
        <f>Índice!$G$51*'Datos Generales'!AH133</f>
        <v>0</v>
      </c>
      <c r="AI28" s="46">
        <f>Índice!$G$51*'Datos Generales'!AI133</f>
        <v>0</v>
      </c>
      <c r="AJ28" s="46">
        <f>Índice!$G$51*'Datos Generales'!AJ133</f>
        <v>0</v>
      </c>
      <c r="AK28" s="46">
        <f>Índice!$G$51*'Datos Generales'!AK133</f>
        <v>0</v>
      </c>
      <c r="AL28" s="46">
        <f>Índice!$G$51*'Datos Generales'!AL133</f>
        <v>0</v>
      </c>
      <c r="AM28" s="46">
        <f>Índice!$G$51*'Datos Generales'!AM133</f>
        <v>0</v>
      </c>
      <c r="AN28" s="46">
        <f>Índice!$G$51*'Datos Generales'!AN133</f>
        <v>0</v>
      </c>
      <c r="AO28" s="46">
        <f>Índice!$G$51*'Datos Generales'!AO133</f>
        <v>0</v>
      </c>
      <c r="AP28" s="46">
        <f>Índice!$G$51*'Datos Generales'!AP133</f>
        <v>0</v>
      </c>
      <c r="AQ28" s="46">
        <f>Índice!$G$51*'Datos Generales'!AQ133</f>
        <v>0</v>
      </c>
    </row>
    <row r="29" spans="2:43">
      <c r="B29" s="67" t="str">
        <f>'Datos Generales'!B134</f>
        <v>5.31.14.10  Rentas Directas</v>
      </c>
      <c r="C29" s="46">
        <f>Índice!$G$51*'Datos Generales'!C134</f>
        <v>0</v>
      </c>
      <c r="D29" s="46">
        <f>Índice!$G$51*'Datos Generales'!D134</f>
        <v>0</v>
      </c>
      <c r="E29" s="46">
        <f>Índice!$G$51*'Datos Generales'!E134</f>
        <v>0</v>
      </c>
      <c r="F29" s="46">
        <f>Índice!$G$51*'Datos Generales'!F134</f>
        <v>0</v>
      </c>
      <c r="G29" s="46">
        <f>Índice!$G$51*'Datos Generales'!G134</f>
        <v>0</v>
      </c>
      <c r="H29" s="46">
        <f>Índice!$G$51*'Datos Generales'!H134</f>
        <v>0</v>
      </c>
      <c r="I29" s="46">
        <f>Índice!$G$51*'Datos Generales'!I134</f>
        <v>0</v>
      </c>
      <c r="J29" s="46">
        <f>Índice!$G$51*'Datos Generales'!J134</f>
        <v>0</v>
      </c>
      <c r="K29" s="46">
        <f>Índice!$G$51*'Datos Generales'!K134</f>
        <v>0</v>
      </c>
      <c r="L29" s="46">
        <f>Índice!$G$51*'Datos Generales'!L134</f>
        <v>0</v>
      </c>
      <c r="M29" s="46">
        <f>Índice!$G$51*'Datos Generales'!M134</f>
        <v>0</v>
      </c>
      <c r="N29" s="46">
        <f>Índice!$G$51*'Datos Generales'!N134</f>
        <v>0</v>
      </c>
      <c r="O29" s="46">
        <f>Índice!$G$51*'Datos Generales'!O134</f>
        <v>0</v>
      </c>
      <c r="P29" s="46">
        <f>Índice!$G$51*'Datos Generales'!P134</f>
        <v>0</v>
      </c>
      <c r="Q29" s="46">
        <f>Índice!$G$51*'Datos Generales'!Q134</f>
        <v>0</v>
      </c>
      <c r="R29" s="46">
        <f>Índice!$G$51*'Datos Generales'!R134</f>
        <v>0</v>
      </c>
      <c r="S29" s="46">
        <f>Índice!$G$51*'Datos Generales'!S134</f>
        <v>0</v>
      </c>
      <c r="T29" s="46">
        <f>Índice!$G$51*'Datos Generales'!T134</f>
        <v>0</v>
      </c>
      <c r="U29" s="46">
        <f>Índice!$G$51*'Datos Generales'!U134</f>
        <v>0</v>
      </c>
      <c r="V29" s="46">
        <f>Índice!$G$51*'Datos Generales'!V134</f>
        <v>0</v>
      </c>
      <c r="W29" s="46">
        <f>Índice!$G$51*'Datos Generales'!W134</f>
        <v>0</v>
      </c>
      <c r="X29" s="46">
        <f>Índice!$G$51*'Datos Generales'!X134</f>
        <v>0</v>
      </c>
      <c r="Y29" s="46">
        <f>Índice!$G$51*'Datos Generales'!Y134</f>
        <v>0</v>
      </c>
      <c r="Z29" s="46">
        <f>Índice!$G$51*'Datos Generales'!Z134</f>
        <v>0</v>
      </c>
      <c r="AA29" s="46">
        <f>Índice!$G$51*'Datos Generales'!AA134</f>
        <v>0</v>
      </c>
      <c r="AB29" s="46">
        <f>Índice!$G$51*'Datos Generales'!AB134</f>
        <v>0</v>
      </c>
      <c r="AC29" s="46">
        <f>Índice!$G$51*'Datos Generales'!AC134</f>
        <v>0</v>
      </c>
      <c r="AD29" s="46">
        <f>Índice!$G$51*'Datos Generales'!AD134</f>
        <v>0</v>
      </c>
      <c r="AE29" s="46">
        <f>Índice!$G$51*'Datos Generales'!AE134</f>
        <v>0</v>
      </c>
      <c r="AF29" s="46">
        <f>Índice!$G$51*'Datos Generales'!AF134</f>
        <v>0</v>
      </c>
      <c r="AG29" s="46">
        <f>Índice!$G$51*'Datos Generales'!AG134</f>
        <v>0</v>
      </c>
      <c r="AH29" s="46">
        <f>Índice!$G$51*'Datos Generales'!AH134</f>
        <v>0</v>
      </c>
      <c r="AI29" s="46">
        <f>Índice!$G$51*'Datos Generales'!AI134</f>
        <v>0</v>
      </c>
      <c r="AJ29" s="46">
        <f>Índice!$G$51*'Datos Generales'!AJ134</f>
        <v>0</v>
      </c>
      <c r="AK29" s="46">
        <f>Índice!$G$51*'Datos Generales'!AK134</f>
        <v>0</v>
      </c>
      <c r="AL29" s="46">
        <f>Índice!$G$51*'Datos Generales'!AL134</f>
        <v>0</v>
      </c>
      <c r="AM29" s="46">
        <f>Índice!$G$51*'Datos Generales'!AM134</f>
        <v>0</v>
      </c>
      <c r="AN29" s="46">
        <f>Índice!$G$51*'Datos Generales'!AN134</f>
        <v>0</v>
      </c>
      <c r="AO29" s="46">
        <f>Índice!$G$51*'Datos Generales'!AO134</f>
        <v>0</v>
      </c>
      <c r="AP29" s="46">
        <f>Índice!$G$51*'Datos Generales'!AP134</f>
        <v>0</v>
      </c>
      <c r="AQ29" s="46">
        <f>Índice!$G$51*'Datos Generales'!AQ134</f>
        <v>0</v>
      </c>
    </row>
    <row r="30" spans="2:43">
      <c r="B30" s="67" t="str">
        <f>'Datos Generales'!B135</f>
        <v>5.31.14.20  Rentas Cedidas</v>
      </c>
      <c r="C30" s="46">
        <f>Índice!$G$51*'Datos Generales'!C135</f>
        <v>0</v>
      </c>
      <c r="D30" s="46">
        <f>Índice!$G$51*'Datos Generales'!D135</f>
        <v>0</v>
      </c>
      <c r="E30" s="46">
        <f>Índice!$G$51*'Datos Generales'!E135</f>
        <v>0</v>
      </c>
      <c r="F30" s="46">
        <f>Índice!$G$51*'Datos Generales'!F135</f>
        <v>0</v>
      </c>
      <c r="G30" s="46">
        <f>Índice!$G$51*'Datos Generales'!G135</f>
        <v>0</v>
      </c>
      <c r="H30" s="46">
        <f>Índice!$G$51*'Datos Generales'!H135</f>
        <v>0</v>
      </c>
      <c r="I30" s="46">
        <f>Índice!$G$51*'Datos Generales'!I135</f>
        <v>0</v>
      </c>
      <c r="J30" s="46">
        <f>Índice!$G$51*'Datos Generales'!J135</f>
        <v>0</v>
      </c>
      <c r="K30" s="46">
        <f>Índice!$G$51*'Datos Generales'!K135</f>
        <v>0</v>
      </c>
      <c r="L30" s="46">
        <f>Índice!$G$51*'Datos Generales'!L135</f>
        <v>0</v>
      </c>
      <c r="M30" s="46">
        <f>Índice!$G$51*'Datos Generales'!M135</f>
        <v>0</v>
      </c>
      <c r="N30" s="46">
        <f>Índice!$G$51*'Datos Generales'!N135</f>
        <v>0</v>
      </c>
      <c r="O30" s="46">
        <f>Índice!$G$51*'Datos Generales'!O135</f>
        <v>0</v>
      </c>
      <c r="P30" s="46">
        <f>Índice!$G$51*'Datos Generales'!P135</f>
        <v>0</v>
      </c>
      <c r="Q30" s="46">
        <f>Índice!$G$51*'Datos Generales'!Q135</f>
        <v>0</v>
      </c>
      <c r="R30" s="46">
        <f>Índice!$G$51*'Datos Generales'!R135</f>
        <v>0</v>
      </c>
      <c r="S30" s="46">
        <f>Índice!$G$51*'Datos Generales'!S135</f>
        <v>0</v>
      </c>
      <c r="T30" s="46">
        <f>Índice!$G$51*'Datos Generales'!T135</f>
        <v>0</v>
      </c>
      <c r="U30" s="46">
        <f>Índice!$G$51*'Datos Generales'!U135</f>
        <v>0</v>
      </c>
      <c r="V30" s="46">
        <f>Índice!$G$51*'Datos Generales'!V135</f>
        <v>0</v>
      </c>
      <c r="W30" s="46">
        <f>Índice!$G$51*'Datos Generales'!W135</f>
        <v>0</v>
      </c>
      <c r="X30" s="46">
        <f>Índice!$G$51*'Datos Generales'!X135</f>
        <v>0</v>
      </c>
      <c r="Y30" s="46">
        <f>Índice!$G$51*'Datos Generales'!Y135</f>
        <v>0</v>
      </c>
      <c r="Z30" s="46">
        <f>Índice!$G$51*'Datos Generales'!Z135</f>
        <v>0</v>
      </c>
      <c r="AA30" s="46">
        <f>Índice!$G$51*'Datos Generales'!AA135</f>
        <v>0</v>
      </c>
      <c r="AB30" s="46">
        <f>Índice!$G$51*'Datos Generales'!AB135</f>
        <v>0</v>
      </c>
      <c r="AC30" s="46">
        <f>Índice!$G$51*'Datos Generales'!AC135</f>
        <v>0</v>
      </c>
      <c r="AD30" s="46">
        <f>Índice!$G$51*'Datos Generales'!AD135</f>
        <v>0</v>
      </c>
      <c r="AE30" s="46">
        <f>Índice!$G$51*'Datos Generales'!AE135</f>
        <v>0</v>
      </c>
      <c r="AF30" s="46">
        <f>Índice!$G$51*'Datos Generales'!AF135</f>
        <v>0</v>
      </c>
      <c r="AG30" s="46">
        <f>Índice!$G$51*'Datos Generales'!AG135</f>
        <v>0</v>
      </c>
      <c r="AH30" s="46">
        <f>Índice!$G$51*'Datos Generales'!AH135</f>
        <v>0</v>
      </c>
      <c r="AI30" s="46">
        <f>Índice!$G$51*'Datos Generales'!AI135</f>
        <v>0</v>
      </c>
      <c r="AJ30" s="46">
        <f>Índice!$G$51*'Datos Generales'!AJ135</f>
        <v>0</v>
      </c>
      <c r="AK30" s="46">
        <f>Índice!$G$51*'Datos Generales'!AK135</f>
        <v>0</v>
      </c>
      <c r="AL30" s="46">
        <f>Índice!$G$51*'Datos Generales'!AL135</f>
        <v>0</v>
      </c>
      <c r="AM30" s="46">
        <f>Índice!$G$51*'Datos Generales'!AM135</f>
        <v>0</v>
      </c>
      <c r="AN30" s="46">
        <f>Índice!$G$51*'Datos Generales'!AN135</f>
        <v>0</v>
      </c>
      <c r="AO30" s="46">
        <f>Índice!$G$51*'Datos Generales'!AO135</f>
        <v>0</v>
      </c>
      <c r="AP30" s="46">
        <f>Índice!$G$51*'Datos Generales'!AP135</f>
        <v>0</v>
      </c>
      <c r="AQ30" s="46">
        <f>Índice!$G$51*'Datos Generales'!AQ135</f>
        <v>0</v>
      </c>
    </row>
    <row r="31" spans="2:43">
      <c r="B31" s="67" t="str">
        <f>'Datos Generales'!B136</f>
        <v>5.31.14.30  Rentas Aceptadas</v>
      </c>
      <c r="C31" s="46">
        <f>Índice!$G$51*'Datos Generales'!C136</f>
        <v>0</v>
      </c>
      <c r="D31" s="46">
        <f>Índice!$G$51*'Datos Generales'!D136</f>
        <v>0</v>
      </c>
      <c r="E31" s="46">
        <f>Índice!$G$51*'Datos Generales'!E136</f>
        <v>0</v>
      </c>
      <c r="F31" s="46">
        <f>Índice!$G$51*'Datos Generales'!F136</f>
        <v>0</v>
      </c>
      <c r="G31" s="46">
        <f>Índice!$G$51*'Datos Generales'!G136</f>
        <v>0</v>
      </c>
      <c r="H31" s="46">
        <f>Índice!$G$51*'Datos Generales'!H136</f>
        <v>0</v>
      </c>
      <c r="I31" s="46">
        <f>Índice!$G$51*'Datos Generales'!I136</f>
        <v>0</v>
      </c>
      <c r="J31" s="46">
        <f>Índice!$G$51*'Datos Generales'!J136</f>
        <v>0</v>
      </c>
      <c r="K31" s="46">
        <f>Índice!$G$51*'Datos Generales'!K136</f>
        <v>0</v>
      </c>
      <c r="L31" s="46">
        <f>Índice!$G$51*'Datos Generales'!L136</f>
        <v>0</v>
      </c>
      <c r="M31" s="46">
        <f>Índice!$G$51*'Datos Generales'!M136</f>
        <v>0</v>
      </c>
      <c r="N31" s="46">
        <f>Índice!$G$51*'Datos Generales'!N136</f>
        <v>0</v>
      </c>
      <c r="O31" s="46">
        <f>Índice!$G$51*'Datos Generales'!O136</f>
        <v>0</v>
      </c>
      <c r="P31" s="46">
        <f>Índice!$G$51*'Datos Generales'!P136</f>
        <v>0</v>
      </c>
      <c r="Q31" s="46">
        <f>Índice!$G$51*'Datos Generales'!Q136</f>
        <v>0</v>
      </c>
      <c r="R31" s="46">
        <f>Índice!$G$51*'Datos Generales'!R136</f>
        <v>0</v>
      </c>
      <c r="S31" s="46">
        <f>Índice!$G$51*'Datos Generales'!S136</f>
        <v>0</v>
      </c>
      <c r="T31" s="46">
        <f>Índice!$G$51*'Datos Generales'!T136</f>
        <v>0</v>
      </c>
      <c r="U31" s="46">
        <f>Índice!$G$51*'Datos Generales'!U136</f>
        <v>0</v>
      </c>
      <c r="V31" s="46">
        <f>Índice!$G$51*'Datos Generales'!V136</f>
        <v>0</v>
      </c>
      <c r="W31" s="46">
        <f>Índice!$G$51*'Datos Generales'!W136</f>
        <v>0</v>
      </c>
      <c r="X31" s="46">
        <f>Índice!$G$51*'Datos Generales'!X136</f>
        <v>0</v>
      </c>
      <c r="Y31" s="46">
        <f>Índice!$G$51*'Datos Generales'!Y136</f>
        <v>0</v>
      </c>
      <c r="Z31" s="46">
        <f>Índice!$G$51*'Datos Generales'!Z136</f>
        <v>0</v>
      </c>
      <c r="AA31" s="46">
        <f>Índice!$G$51*'Datos Generales'!AA136</f>
        <v>0</v>
      </c>
      <c r="AB31" s="46">
        <f>Índice!$G$51*'Datos Generales'!AB136</f>
        <v>0</v>
      </c>
      <c r="AC31" s="46">
        <f>Índice!$G$51*'Datos Generales'!AC136</f>
        <v>0</v>
      </c>
      <c r="AD31" s="46">
        <f>Índice!$G$51*'Datos Generales'!AD136</f>
        <v>0</v>
      </c>
      <c r="AE31" s="46">
        <f>Índice!$G$51*'Datos Generales'!AE136</f>
        <v>0</v>
      </c>
      <c r="AF31" s="46">
        <f>Índice!$G$51*'Datos Generales'!AF136</f>
        <v>0</v>
      </c>
      <c r="AG31" s="46">
        <f>Índice!$G$51*'Datos Generales'!AG136</f>
        <v>0</v>
      </c>
      <c r="AH31" s="46">
        <f>Índice!$G$51*'Datos Generales'!AH136</f>
        <v>0</v>
      </c>
      <c r="AI31" s="46">
        <f>Índice!$G$51*'Datos Generales'!AI136</f>
        <v>0</v>
      </c>
      <c r="AJ31" s="46">
        <f>Índice!$G$51*'Datos Generales'!AJ136</f>
        <v>0</v>
      </c>
      <c r="AK31" s="46">
        <f>Índice!$G$51*'Datos Generales'!AK136</f>
        <v>0</v>
      </c>
      <c r="AL31" s="46">
        <f>Índice!$G$51*'Datos Generales'!AL136</f>
        <v>0</v>
      </c>
      <c r="AM31" s="46">
        <f>Índice!$G$51*'Datos Generales'!AM136</f>
        <v>0</v>
      </c>
      <c r="AN31" s="46">
        <f>Índice!$G$51*'Datos Generales'!AN136</f>
        <v>0</v>
      </c>
      <c r="AO31" s="46">
        <f>Índice!$G$51*'Datos Generales'!AO136</f>
        <v>0</v>
      </c>
      <c r="AP31" s="46">
        <f>Índice!$G$51*'Datos Generales'!AP136</f>
        <v>0</v>
      </c>
      <c r="AQ31" s="46">
        <f>Índice!$G$51*'Datos Generales'!AQ136</f>
        <v>0</v>
      </c>
    </row>
    <row r="32" spans="2:43">
      <c r="B32" s="66" t="str">
        <f>'Datos Generales'!B137</f>
        <v>5.31.15.00  Resultado De Intermediación</v>
      </c>
      <c r="C32" s="46">
        <f>Índice!$G$51*'Datos Generales'!C137</f>
        <v>-289209.22223623958</v>
      </c>
      <c r="D32" s="46">
        <f>Índice!$G$51*'Datos Generales'!D137</f>
        <v>3260.8046106754668</v>
      </c>
      <c r="E32" s="46">
        <f>Índice!$G$51*'Datos Generales'!E137</f>
        <v>663689.1158224165</v>
      </c>
      <c r="F32" s="46">
        <f>Índice!$G$51*'Datos Generales'!F137</f>
        <v>1203444.5942087686</v>
      </c>
      <c r="G32" s="46">
        <f>Índice!$G$51*'Datos Generales'!G137</f>
        <v>-18638.310304301925</v>
      </c>
      <c r="H32" s="46">
        <f>Índice!$G$51*'Datos Generales'!H137</f>
        <v>-94033.079471737714</v>
      </c>
      <c r="I32" s="46">
        <f>Índice!$G$51*'Datos Generales'!I137</f>
        <v>179555.13355952912</v>
      </c>
      <c r="J32" s="46">
        <f>Índice!$G$51*'Datos Generales'!J137</f>
        <v>-207727.52926490802</v>
      </c>
      <c r="K32" s="46">
        <f>Índice!$G$51*'Datos Generales'!K137</f>
        <v>-5012.2061612895377</v>
      </c>
      <c r="L32" s="46">
        <f>Índice!$G$51*'Datos Generales'!L137</f>
        <v>185957.22642373861</v>
      </c>
      <c r="M32" s="46">
        <f>Índice!$G$51*'Datos Generales'!M137</f>
        <v>-108645.45915307169</v>
      </c>
      <c r="N32" s="46">
        <f>Índice!$G$51*'Datos Generales'!N137</f>
        <v>-4098.3044170147032</v>
      </c>
      <c r="O32" s="46">
        <f>Índice!$G$51*'Datos Generales'!O137</f>
        <v>237.74902007653475</v>
      </c>
      <c r="P32" s="46">
        <f>Índice!$G$51*'Datos Generales'!P137</f>
        <v>90141.317025990385</v>
      </c>
      <c r="Q32" s="46">
        <f>Índice!$G$51*'Datos Generales'!Q137</f>
        <v>0</v>
      </c>
      <c r="R32" s="46">
        <f>Índice!$G$51*'Datos Generales'!R137</f>
        <v>369118.52260076447</v>
      </c>
      <c r="S32" s="46">
        <f>Índice!$G$51*'Datos Generales'!S137</f>
        <v>-6319.2281899247719</v>
      </c>
      <c r="T32" s="46">
        <f>Índice!$G$51*'Datos Generales'!T137</f>
        <v>395575.50445862411</v>
      </c>
      <c r="U32" s="46">
        <f>Índice!$G$51*'Datos Generales'!U137</f>
        <v>-27315.861812531955</v>
      </c>
      <c r="V32" s="46">
        <f>Índice!$G$51*'Datos Generales'!V137</f>
        <v>241107.3854468916</v>
      </c>
      <c r="W32" s="46">
        <f>Índice!$G$51*'Datos Generales'!W137</f>
        <v>-21658.842771805652</v>
      </c>
      <c r="X32" s="46">
        <f>Índice!$G$51*'Datos Generales'!X137</f>
        <v>-57057.72861376519</v>
      </c>
      <c r="Y32" s="46">
        <f>Índice!$G$51*'Datos Generales'!Y137</f>
        <v>345689.64257969422</v>
      </c>
      <c r="Z32" s="46">
        <f>Índice!$G$51*'Datos Generales'!Z137</f>
        <v>4784.5053682763755</v>
      </c>
      <c r="AA32" s="46">
        <f>Índice!$G$51*'Datos Generales'!AA137</f>
        <v>-13507.428826902691</v>
      </c>
      <c r="AB32" s="46">
        <f>Índice!$G$51*'Datos Generales'!AB137</f>
        <v>329337.94577941269</v>
      </c>
      <c r="AC32" s="46">
        <f>Índice!$G$51*'Datos Generales'!AC137</f>
        <v>29729.074124487353</v>
      </c>
      <c r="AD32" s="46">
        <f>Índice!$G$51*'Datos Generales'!AD137</f>
        <v>-512494.50556747033</v>
      </c>
      <c r="AE32" s="46">
        <f>Índice!$G$51*'Datos Generales'!AE137</f>
        <v>0</v>
      </c>
      <c r="AF32" s="46">
        <f>Índice!$G$51*'Datos Generales'!AF137</f>
        <v>0</v>
      </c>
      <c r="AG32" s="46">
        <f>Índice!$G$51*'Datos Generales'!AG137</f>
        <v>0</v>
      </c>
      <c r="AH32" s="46">
        <f>Índice!$G$51*'Datos Generales'!AH137</f>
        <v>0</v>
      </c>
      <c r="AI32" s="46">
        <f>Índice!$G$51*'Datos Generales'!AI137</f>
        <v>0</v>
      </c>
      <c r="AJ32" s="46">
        <f>Índice!$G$51*'Datos Generales'!AJ137</f>
        <v>0</v>
      </c>
      <c r="AK32" s="46">
        <f>Índice!$G$51*'Datos Generales'!AK137</f>
        <v>0</v>
      </c>
      <c r="AL32" s="46">
        <f>Índice!$G$51*'Datos Generales'!AL137</f>
        <v>0</v>
      </c>
      <c r="AM32" s="46">
        <f>Índice!$G$51*'Datos Generales'!AM137</f>
        <v>0</v>
      </c>
      <c r="AN32" s="46">
        <f>Índice!$G$51*'Datos Generales'!AN137</f>
        <v>0</v>
      </c>
      <c r="AO32" s="46">
        <f>Índice!$G$51*'Datos Generales'!AO137</f>
        <v>0</v>
      </c>
      <c r="AP32" s="46">
        <f>Índice!$G$51*'Datos Generales'!AP137</f>
        <v>0</v>
      </c>
      <c r="AQ32" s="46">
        <f>Índice!$G$51*'Datos Generales'!AQ137</f>
        <v>2675910.814238382</v>
      </c>
    </row>
    <row r="33" spans="2:43">
      <c r="B33" s="67" t="str">
        <f>'Datos Generales'!B138</f>
        <v>5.31.15.10  Comisión Agentes Directos</v>
      </c>
      <c r="C33" s="46">
        <f>Índice!$G$51*'Datos Generales'!C138</f>
        <v>0</v>
      </c>
      <c r="D33" s="46">
        <f>Índice!$G$51*'Datos Generales'!D138</f>
        <v>0</v>
      </c>
      <c r="E33" s="46">
        <f>Índice!$G$51*'Datos Generales'!E138</f>
        <v>0</v>
      </c>
      <c r="F33" s="46">
        <f>Índice!$G$51*'Datos Generales'!F138</f>
        <v>0</v>
      </c>
      <c r="G33" s="46">
        <f>Índice!$G$51*'Datos Generales'!G138</f>
        <v>1846.6162484700801</v>
      </c>
      <c r="H33" s="46">
        <f>Índice!$G$51*'Datos Generales'!H138</f>
        <v>0</v>
      </c>
      <c r="I33" s="46">
        <f>Índice!$G$51*'Datos Generales'!I138</f>
        <v>64573.138477405882</v>
      </c>
      <c r="J33" s="46">
        <f>Índice!$G$51*'Datos Generales'!J138</f>
        <v>78888.365082632285</v>
      </c>
      <c r="K33" s="46">
        <f>Índice!$G$51*'Datos Generales'!K138</f>
        <v>0</v>
      </c>
      <c r="L33" s="46">
        <f>Índice!$G$51*'Datos Generales'!L138</f>
        <v>68410.543113312582</v>
      </c>
      <c r="M33" s="46">
        <f>Índice!$G$51*'Datos Generales'!M138</f>
        <v>101.94302610989752</v>
      </c>
      <c r="N33" s="46">
        <f>Índice!$G$51*'Datos Generales'!N138</f>
        <v>4186.2596028073067</v>
      </c>
      <c r="O33" s="46">
        <f>Índice!$G$51*'Datos Generales'!O138</f>
        <v>0</v>
      </c>
      <c r="P33" s="46">
        <f>Índice!$G$51*'Datos Generales'!P138</f>
        <v>25503.197062553536</v>
      </c>
      <c r="Q33" s="46">
        <f>Índice!$G$51*'Datos Generales'!Q138</f>
        <v>0</v>
      </c>
      <c r="R33" s="46">
        <f>Índice!$G$51*'Datos Generales'!R138</f>
        <v>0</v>
      </c>
      <c r="S33" s="46">
        <f>Índice!$G$51*'Datos Generales'!S138</f>
        <v>288.07868602831655</v>
      </c>
      <c r="T33" s="46">
        <f>Índice!$G$51*'Datos Generales'!T138</f>
        <v>312589.05628556444</v>
      </c>
      <c r="U33" s="46">
        <f>Índice!$G$51*'Datos Generales'!U138</f>
        <v>900.84347562419634</v>
      </c>
      <c r="V33" s="46">
        <f>Índice!$G$51*'Datos Generales'!V138</f>
        <v>52565.507136675813</v>
      </c>
      <c r="W33" s="46">
        <f>Índice!$G$51*'Datos Generales'!W138</f>
        <v>443.09582777250284</v>
      </c>
      <c r="X33" s="46">
        <f>Índice!$G$51*'Datos Generales'!X138</f>
        <v>0</v>
      </c>
      <c r="Y33" s="46">
        <f>Índice!$G$51*'Datos Generales'!Y138</f>
        <v>84904.59717454479</v>
      </c>
      <c r="Z33" s="46">
        <f>Índice!$G$51*'Datos Generales'!Z138</f>
        <v>0</v>
      </c>
      <c r="AA33" s="46">
        <f>Índice!$G$51*'Datos Generales'!AA138</f>
        <v>57015.499500908547</v>
      </c>
      <c r="AB33" s="46">
        <f>Índice!$G$51*'Datos Generales'!AB138</f>
        <v>0</v>
      </c>
      <c r="AC33" s="46">
        <f>Índice!$G$51*'Datos Generales'!AC138</f>
        <v>0</v>
      </c>
      <c r="AD33" s="46">
        <f>Índice!$G$51*'Datos Generales'!AD138</f>
        <v>0</v>
      </c>
      <c r="AE33" s="46">
        <f>Índice!$G$51*'Datos Generales'!AE138</f>
        <v>0</v>
      </c>
      <c r="AF33" s="46">
        <f>Índice!$G$51*'Datos Generales'!AF138</f>
        <v>0</v>
      </c>
      <c r="AG33" s="46">
        <f>Índice!$G$51*'Datos Generales'!AG138</f>
        <v>0</v>
      </c>
      <c r="AH33" s="46">
        <f>Índice!$G$51*'Datos Generales'!AH138</f>
        <v>0</v>
      </c>
      <c r="AI33" s="46">
        <f>Índice!$G$51*'Datos Generales'!AI138</f>
        <v>0</v>
      </c>
      <c r="AJ33" s="46">
        <f>Índice!$G$51*'Datos Generales'!AJ138</f>
        <v>0</v>
      </c>
      <c r="AK33" s="46">
        <f>Índice!$G$51*'Datos Generales'!AK138</f>
        <v>0</v>
      </c>
      <c r="AL33" s="46">
        <f>Índice!$G$51*'Datos Generales'!AL138</f>
        <v>0</v>
      </c>
      <c r="AM33" s="46">
        <f>Índice!$G$51*'Datos Generales'!AM138</f>
        <v>0</v>
      </c>
      <c r="AN33" s="46">
        <f>Índice!$G$51*'Datos Generales'!AN138</f>
        <v>0</v>
      </c>
      <c r="AO33" s="46">
        <f>Índice!$G$51*'Datos Generales'!AO138</f>
        <v>0</v>
      </c>
      <c r="AP33" s="46">
        <f>Índice!$G$51*'Datos Generales'!AP138</f>
        <v>0</v>
      </c>
      <c r="AQ33" s="46">
        <f>Índice!$G$51*'Datos Generales'!AQ138</f>
        <v>752216.74070041021</v>
      </c>
    </row>
    <row r="34" spans="2:43">
      <c r="B34" s="67" t="str">
        <f>'Datos Generales'!B139</f>
        <v>5.31.15.20  Comisión Corredores Y Retribución Asesores Previsionales</v>
      </c>
      <c r="C34" s="46">
        <f>Índice!$G$51*'Datos Generales'!C139</f>
        <v>315304.9105729924</v>
      </c>
      <c r="D34" s="46">
        <f>Índice!$G$51*'Datos Generales'!D139</f>
        <v>3260.8046106754668</v>
      </c>
      <c r="E34" s="46">
        <f>Índice!$G$51*'Datos Generales'!E139</f>
        <v>798848.08364374388</v>
      </c>
      <c r="F34" s="46">
        <f>Índice!$G$51*'Datos Generales'!F139</f>
        <v>831117.8984597883</v>
      </c>
      <c r="G34" s="46">
        <f>Índice!$G$51*'Datos Generales'!G139</f>
        <v>9678.9657851228694</v>
      </c>
      <c r="H34" s="46">
        <f>Índice!$G$51*'Datos Generales'!H139</f>
        <v>136848.75205003752</v>
      </c>
      <c r="I34" s="46">
        <f>Índice!$G$51*'Datos Generales'!I139</f>
        <v>432586.88728500891</v>
      </c>
      <c r="J34" s="46">
        <f>Índice!$G$51*'Datos Generales'!J139</f>
        <v>0</v>
      </c>
      <c r="K34" s="46">
        <f>Índice!$G$51*'Datos Generales'!K139</f>
        <v>20397.236958884161</v>
      </c>
      <c r="L34" s="46">
        <f>Índice!$G$51*'Datos Generales'!L139</f>
        <v>153683.87038229743</v>
      </c>
      <c r="M34" s="46">
        <f>Índice!$G$51*'Datos Generales'!M139</f>
        <v>64059.262407015172</v>
      </c>
      <c r="N34" s="46">
        <f>Índice!$G$51*'Datos Generales'!N139</f>
        <v>0</v>
      </c>
      <c r="O34" s="46">
        <f>Índice!$G$51*'Datos Generales'!O139</f>
        <v>237.74902007653475</v>
      </c>
      <c r="P34" s="46">
        <f>Índice!$G$51*'Datos Generales'!P139</f>
        <v>114697.19202958695</v>
      </c>
      <c r="Q34" s="46">
        <f>Índice!$G$51*'Datos Generales'!Q139</f>
        <v>0</v>
      </c>
      <c r="R34" s="46">
        <f>Índice!$G$51*'Datos Generales'!R139</f>
        <v>613635.6654515838</v>
      </c>
      <c r="S34" s="46">
        <f>Índice!$G$51*'Datos Generales'!S139</f>
        <v>0</v>
      </c>
      <c r="T34" s="46">
        <f>Índice!$G$51*'Datos Generales'!T139</f>
        <v>398705.28372961865</v>
      </c>
      <c r="U34" s="46">
        <f>Índice!$G$51*'Datos Generales'!U139</f>
        <v>15736.320356955521</v>
      </c>
      <c r="V34" s="46">
        <f>Índice!$G$51*'Datos Generales'!V139</f>
        <v>543679.86437106738</v>
      </c>
      <c r="W34" s="46">
        <f>Índice!$G$51*'Datos Generales'!W139</f>
        <v>12961.017748179036</v>
      </c>
      <c r="X34" s="46">
        <f>Índice!$G$51*'Datos Generales'!X139</f>
        <v>36230.985279568682</v>
      </c>
      <c r="Y34" s="46">
        <f>Índice!$G$51*'Datos Generales'!Y139</f>
        <v>638446.50868374866</v>
      </c>
      <c r="Z34" s="46">
        <f>Índice!$G$51*'Datos Generales'!Z139</f>
        <v>9377.2533813169375</v>
      </c>
      <c r="AA34" s="46">
        <f>Índice!$G$51*'Datos Generales'!AA139</f>
        <v>0</v>
      </c>
      <c r="AB34" s="46">
        <f>Índice!$G$51*'Datos Generales'!AB139</f>
        <v>883904.15673463617</v>
      </c>
      <c r="AC34" s="46">
        <f>Índice!$G$51*'Datos Generales'!AC139</f>
        <v>42309.188815924892</v>
      </c>
      <c r="AD34" s="46">
        <f>Índice!$G$51*'Datos Generales'!AD139</f>
        <v>380502.19002658135</v>
      </c>
      <c r="AE34" s="46">
        <f>Índice!$G$51*'Datos Generales'!AE139</f>
        <v>0</v>
      </c>
      <c r="AF34" s="46">
        <f>Índice!$G$51*'Datos Generales'!AF139</f>
        <v>0</v>
      </c>
      <c r="AG34" s="46">
        <f>Índice!$G$51*'Datos Generales'!AG139</f>
        <v>0</v>
      </c>
      <c r="AH34" s="46">
        <f>Índice!$G$51*'Datos Generales'!AH139</f>
        <v>0</v>
      </c>
      <c r="AI34" s="46">
        <f>Índice!$G$51*'Datos Generales'!AI139</f>
        <v>0</v>
      </c>
      <c r="AJ34" s="46">
        <f>Índice!$G$51*'Datos Generales'!AJ139</f>
        <v>0</v>
      </c>
      <c r="AK34" s="46">
        <f>Índice!$G$51*'Datos Generales'!AK139</f>
        <v>0</v>
      </c>
      <c r="AL34" s="46">
        <f>Índice!$G$51*'Datos Generales'!AL139</f>
        <v>0</v>
      </c>
      <c r="AM34" s="46">
        <f>Índice!$G$51*'Datos Generales'!AM139</f>
        <v>0</v>
      </c>
      <c r="AN34" s="46">
        <f>Índice!$G$51*'Datos Generales'!AN139</f>
        <v>0</v>
      </c>
      <c r="AO34" s="46">
        <f>Índice!$G$51*'Datos Generales'!AO139</f>
        <v>0</v>
      </c>
      <c r="AP34" s="46">
        <f>Índice!$G$51*'Datos Generales'!AP139</f>
        <v>0</v>
      </c>
      <c r="AQ34" s="46">
        <f>Índice!$G$51*'Datos Generales'!AQ139</f>
        <v>6456210.0477844104</v>
      </c>
    </row>
    <row r="35" spans="2:43">
      <c r="B35" s="67" t="str">
        <f>'Datos Generales'!B140</f>
        <v>5.31.15.30  Comisiones De Reaseguro Aceptado</v>
      </c>
      <c r="C35" s="46">
        <f>Índice!$G$51*'Datos Generales'!C140</f>
        <v>5012.2061612895377</v>
      </c>
      <c r="D35" s="46">
        <f>Índice!$G$51*'Datos Generales'!D140</f>
        <v>0</v>
      </c>
      <c r="E35" s="46">
        <f>Índice!$G$51*'Datos Generales'!E140</f>
        <v>15215.184774501407</v>
      </c>
      <c r="F35" s="46">
        <f>Índice!$G$51*'Datos Generales'!F140</f>
        <v>372326.69574898027</v>
      </c>
      <c r="G35" s="46">
        <f>Índice!$G$51*'Datos Generales'!G140</f>
        <v>0</v>
      </c>
      <c r="H35" s="46">
        <f>Índice!$G$51*'Datos Generales'!H140</f>
        <v>3200.4709829777726</v>
      </c>
      <c r="I35" s="46">
        <f>Índice!$G$51*'Datos Generales'!I140</f>
        <v>0</v>
      </c>
      <c r="J35" s="46">
        <f>Índice!$G$51*'Datos Generales'!J140</f>
        <v>0</v>
      </c>
      <c r="K35" s="46">
        <f>Índice!$G$51*'Datos Generales'!K140</f>
        <v>0</v>
      </c>
      <c r="L35" s="46">
        <f>Índice!$G$51*'Datos Generales'!L140</f>
        <v>0</v>
      </c>
      <c r="M35" s="46">
        <f>Índice!$G$51*'Datos Generales'!M140</f>
        <v>0</v>
      </c>
      <c r="N35" s="46">
        <f>Índice!$G$51*'Datos Generales'!N140</f>
        <v>0</v>
      </c>
      <c r="O35" s="46">
        <f>Índice!$G$51*'Datos Generales'!O140</f>
        <v>0</v>
      </c>
      <c r="P35" s="46">
        <f>Índice!$G$51*'Datos Generales'!P140</f>
        <v>0</v>
      </c>
      <c r="Q35" s="46">
        <f>Índice!$G$51*'Datos Generales'!Q140</f>
        <v>0</v>
      </c>
      <c r="R35" s="46">
        <f>Índice!$G$51*'Datos Generales'!R140</f>
        <v>0</v>
      </c>
      <c r="S35" s="46">
        <f>Índice!$G$51*'Datos Generales'!S140</f>
        <v>0</v>
      </c>
      <c r="T35" s="46">
        <f>Índice!$G$51*'Datos Generales'!T140</f>
        <v>0</v>
      </c>
      <c r="U35" s="46">
        <f>Índice!$G$51*'Datos Generales'!U140</f>
        <v>0</v>
      </c>
      <c r="V35" s="46">
        <f>Índice!$G$51*'Datos Generales'!V140</f>
        <v>0</v>
      </c>
      <c r="W35" s="46">
        <f>Índice!$G$51*'Datos Generales'!W140</f>
        <v>0</v>
      </c>
      <c r="X35" s="46">
        <f>Índice!$G$51*'Datos Generales'!X140</f>
        <v>0</v>
      </c>
      <c r="Y35" s="46">
        <f>Índice!$G$51*'Datos Generales'!Y140</f>
        <v>0</v>
      </c>
      <c r="Z35" s="46">
        <f>Índice!$G$51*'Datos Generales'!Z140</f>
        <v>0</v>
      </c>
      <c r="AA35" s="46">
        <f>Índice!$G$51*'Datos Generales'!AA140</f>
        <v>0</v>
      </c>
      <c r="AB35" s="46">
        <f>Índice!$G$51*'Datos Generales'!AB140</f>
        <v>1373.9511886344371</v>
      </c>
      <c r="AC35" s="46">
        <f>Índice!$G$51*'Datos Generales'!AC140</f>
        <v>0</v>
      </c>
      <c r="AD35" s="46">
        <f>Índice!$G$51*'Datos Generales'!AD140</f>
        <v>0</v>
      </c>
      <c r="AE35" s="46">
        <f>Índice!$G$51*'Datos Generales'!AE140</f>
        <v>0</v>
      </c>
      <c r="AF35" s="46">
        <f>Índice!$G$51*'Datos Generales'!AF140</f>
        <v>0</v>
      </c>
      <c r="AG35" s="46">
        <f>Índice!$G$51*'Datos Generales'!AG140</f>
        <v>0</v>
      </c>
      <c r="AH35" s="46">
        <f>Índice!$G$51*'Datos Generales'!AH140</f>
        <v>0</v>
      </c>
      <c r="AI35" s="46">
        <f>Índice!$G$51*'Datos Generales'!AI140</f>
        <v>0</v>
      </c>
      <c r="AJ35" s="46">
        <f>Índice!$G$51*'Datos Generales'!AJ140</f>
        <v>0</v>
      </c>
      <c r="AK35" s="46">
        <f>Índice!$G$51*'Datos Generales'!AK140</f>
        <v>0</v>
      </c>
      <c r="AL35" s="46">
        <f>Índice!$G$51*'Datos Generales'!AL140</f>
        <v>0</v>
      </c>
      <c r="AM35" s="46">
        <f>Índice!$G$51*'Datos Generales'!AM140</f>
        <v>0</v>
      </c>
      <c r="AN35" s="46">
        <f>Índice!$G$51*'Datos Generales'!AN140</f>
        <v>0</v>
      </c>
      <c r="AO35" s="46">
        <f>Índice!$G$51*'Datos Generales'!AO140</f>
        <v>0</v>
      </c>
      <c r="AP35" s="46">
        <f>Índice!$G$51*'Datos Generales'!AP140</f>
        <v>0</v>
      </c>
      <c r="AQ35" s="46">
        <f>Índice!$G$51*'Datos Generales'!AQ140</f>
        <v>397128.50885638344</v>
      </c>
    </row>
    <row r="36" spans="2:43">
      <c r="B36" s="67" t="str">
        <f>'Datos Generales'!B141</f>
        <v>5.31.15.40  Comisiones De Reaseguro Cedido</v>
      </c>
      <c r="C36" s="46">
        <f>Índice!$G$51*'Datos Generales'!C141</f>
        <v>609526.33897052158</v>
      </c>
      <c r="D36" s="46">
        <f>Índice!$G$51*'Datos Generales'!D141</f>
        <v>0</v>
      </c>
      <c r="E36" s="46">
        <f>Índice!$G$51*'Datos Generales'!E141</f>
        <v>150374.1525958289</v>
      </c>
      <c r="F36" s="46">
        <f>Índice!$G$51*'Datos Generales'!F141</f>
        <v>0</v>
      </c>
      <c r="G36" s="46">
        <f>Índice!$G$51*'Datos Generales'!G141</f>
        <v>30163.892337894878</v>
      </c>
      <c r="H36" s="46">
        <f>Índice!$G$51*'Datos Generales'!H141</f>
        <v>234082.302504753</v>
      </c>
      <c r="I36" s="46">
        <f>Índice!$G$51*'Datos Generales'!I141</f>
        <v>317604.89220288571</v>
      </c>
      <c r="J36" s="46">
        <f>Índice!$G$51*'Datos Generales'!J141</f>
        <v>286615.89434754034</v>
      </c>
      <c r="K36" s="46">
        <f>Índice!$G$51*'Datos Generales'!K141</f>
        <v>25409.443120173699</v>
      </c>
      <c r="L36" s="46">
        <f>Índice!$G$51*'Datos Generales'!L141</f>
        <v>36137.187071871384</v>
      </c>
      <c r="M36" s="46">
        <f>Índice!$G$51*'Datos Generales'!M141</f>
        <v>172806.66458619677</v>
      </c>
      <c r="N36" s="46">
        <f>Índice!$G$51*'Datos Generales'!N141</f>
        <v>8284.5640198220099</v>
      </c>
      <c r="O36" s="46">
        <f>Índice!$G$51*'Datos Generales'!O141</f>
        <v>0</v>
      </c>
      <c r="P36" s="46">
        <f>Índice!$G$51*'Datos Generales'!P141</f>
        <v>50059.072066150096</v>
      </c>
      <c r="Q36" s="46">
        <f>Índice!$G$51*'Datos Generales'!Q141</f>
        <v>0</v>
      </c>
      <c r="R36" s="46">
        <f>Índice!$G$51*'Datos Generales'!R141</f>
        <v>244517.14285081925</v>
      </c>
      <c r="S36" s="46">
        <f>Índice!$G$51*'Datos Generales'!S141</f>
        <v>6607.3068759530879</v>
      </c>
      <c r="T36" s="46">
        <f>Índice!$G$51*'Datos Generales'!T141</f>
        <v>315718.79129124148</v>
      </c>
      <c r="U36" s="46">
        <f>Índice!$G$51*'Datos Generales'!U141</f>
        <v>43953.025645111673</v>
      </c>
      <c r="V36" s="46">
        <f>Índice!$G$51*'Datos Generales'!V141</f>
        <v>355137.98606085154</v>
      </c>
      <c r="W36" s="46">
        <f>Índice!$G$51*'Datos Generales'!W141</f>
        <v>35062.956347757186</v>
      </c>
      <c r="X36" s="46">
        <f>Índice!$G$51*'Datos Generales'!X141</f>
        <v>93288.713893333872</v>
      </c>
      <c r="Y36" s="46">
        <f>Índice!$G$51*'Datos Generales'!Y141</f>
        <v>377661.46327859932</v>
      </c>
      <c r="Z36" s="46">
        <f>Índice!$G$51*'Datos Generales'!Z141</f>
        <v>4592.7480130405629</v>
      </c>
      <c r="AA36" s="46">
        <f>Índice!$G$51*'Datos Generales'!AA141</f>
        <v>70522.928327811242</v>
      </c>
      <c r="AB36" s="46">
        <f>Índice!$G$51*'Datos Generales'!AB141</f>
        <v>555940.16214385792</v>
      </c>
      <c r="AC36" s="46">
        <f>Índice!$G$51*'Datos Generales'!AC141</f>
        <v>12580.114691437539</v>
      </c>
      <c r="AD36" s="46">
        <f>Índice!$G$51*'Datos Generales'!AD141</f>
        <v>892996.69559405174</v>
      </c>
      <c r="AE36" s="46">
        <f>Índice!$G$51*'Datos Generales'!AE141</f>
        <v>0</v>
      </c>
      <c r="AF36" s="46">
        <f>Índice!$G$51*'Datos Generales'!AF141</f>
        <v>0</v>
      </c>
      <c r="AG36" s="46">
        <f>Índice!$G$51*'Datos Generales'!AG141</f>
        <v>0</v>
      </c>
      <c r="AH36" s="46">
        <f>Índice!$G$51*'Datos Generales'!AH141</f>
        <v>0</v>
      </c>
      <c r="AI36" s="46">
        <f>Índice!$G$51*'Datos Generales'!AI141</f>
        <v>0</v>
      </c>
      <c r="AJ36" s="46">
        <f>Índice!$G$51*'Datos Generales'!AJ141</f>
        <v>0</v>
      </c>
      <c r="AK36" s="46">
        <f>Índice!$G$51*'Datos Generales'!AK141</f>
        <v>0</v>
      </c>
      <c r="AL36" s="46">
        <f>Índice!$G$51*'Datos Generales'!AL141</f>
        <v>0</v>
      </c>
      <c r="AM36" s="46">
        <f>Índice!$G$51*'Datos Generales'!AM141</f>
        <v>0</v>
      </c>
      <c r="AN36" s="46">
        <f>Índice!$G$51*'Datos Generales'!AN141</f>
        <v>0</v>
      </c>
      <c r="AO36" s="46">
        <f>Índice!$G$51*'Datos Generales'!AO141</f>
        <v>0</v>
      </c>
      <c r="AP36" s="46">
        <f>Índice!$G$51*'Datos Generales'!AP141</f>
        <v>0</v>
      </c>
      <c r="AQ36" s="46">
        <f>Índice!$G$51*'Datos Generales'!AQ141</f>
        <v>4929644.4388375049</v>
      </c>
    </row>
    <row r="37" spans="2:43">
      <c r="B37" s="66" t="str">
        <f>'Datos Generales'!B142</f>
        <v>5.31.16.00  Gastos Por Reaseguro No Proporcional</v>
      </c>
      <c r="C37" s="46">
        <f>Índice!$G$51*'Datos Generales'!C142</f>
        <v>219357.66597834099</v>
      </c>
      <c r="D37" s="46">
        <f>Índice!$G$51*'Datos Generales'!D142</f>
        <v>0</v>
      </c>
      <c r="E37" s="46">
        <f>Índice!$G$51*'Datos Generales'!E142</f>
        <v>213288.93521992117</v>
      </c>
      <c r="F37" s="46">
        <f>Índice!$G$51*'Datos Generales'!F142</f>
        <v>3974.3615281272896</v>
      </c>
      <c r="G37" s="46">
        <f>Índice!$G$51*'Datos Generales'!G142</f>
        <v>1865.8273962476292</v>
      </c>
      <c r="H37" s="46">
        <f>Índice!$G$51*'Datos Generales'!H142</f>
        <v>12317.532828266063</v>
      </c>
      <c r="I37" s="46">
        <f>Índice!$G$51*'Datos Generales'!I142</f>
        <v>30576.533627255045</v>
      </c>
      <c r="J37" s="46">
        <f>Índice!$G$51*'Datos Generales'!J142</f>
        <v>5943.5927059609894</v>
      </c>
      <c r="K37" s="46">
        <f>Índice!$G$51*'Datos Generales'!K142</f>
        <v>10380.925189400228</v>
      </c>
      <c r="L37" s="46">
        <f>Índice!$G$51*'Datos Generales'!L142</f>
        <v>40040.281438888414</v>
      </c>
      <c r="M37" s="46">
        <f>Índice!$G$51*'Datos Generales'!M142</f>
        <v>23992.864430825484</v>
      </c>
      <c r="N37" s="46">
        <f>Índice!$G$51*'Datos Generales'!N142</f>
        <v>389.18067110647803</v>
      </c>
      <c r="O37" s="46">
        <f>Índice!$G$51*'Datos Generales'!O142</f>
        <v>0</v>
      </c>
      <c r="P37" s="46">
        <f>Índice!$G$51*'Datos Generales'!P142</f>
        <v>65336.582407634887</v>
      </c>
      <c r="Q37" s="46">
        <f>Índice!$G$51*'Datos Generales'!Q142</f>
        <v>0</v>
      </c>
      <c r="R37" s="46">
        <f>Índice!$G$51*'Datos Generales'!R142</f>
        <v>631708.84044787649</v>
      </c>
      <c r="S37" s="46">
        <f>Índice!$G$51*'Datos Generales'!S142</f>
        <v>0</v>
      </c>
      <c r="T37" s="46">
        <f>Índice!$G$51*'Datos Generales'!T142</f>
        <v>74970.884487440824</v>
      </c>
      <c r="U37" s="46">
        <f>Índice!$G$51*'Datos Generales'!U142</f>
        <v>2245.5352894177122</v>
      </c>
      <c r="V37" s="46">
        <f>Índice!$G$51*'Datos Generales'!V142</f>
        <v>125813.71826453398</v>
      </c>
      <c r="W37" s="46">
        <f>Índice!$G$51*'Datos Generales'!W142</f>
        <v>6258.4519090524791</v>
      </c>
      <c r="X37" s="46">
        <f>Índice!$G$51*'Datos Generales'!X142</f>
        <v>2433.7071539392814</v>
      </c>
      <c r="Y37" s="46">
        <f>Índice!$G$51*'Datos Generales'!Y142</f>
        <v>154868.23321625157</v>
      </c>
      <c r="Z37" s="46">
        <f>Índice!$G$51*'Datos Generales'!Z142</f>
        <v>24390.85390010646</v>
      </c>
      <c r="AA37" s="46">
        <f>Índice!$G$51*'Datos Generales'!AA142</f>
        <v>9497.8321060774069</v>
      </c>
      <c r="AB37" s="46">
        <f>Índice!$G$51*'Datos Generales'!AB142</f>
        <v>666794.59343412553</v>
      </c>
      <c r="AC37" s="46">
        <f>Índice!$G$51*'Datos Generales'!AC142</f>
        <v>4420.2460708997596</v>
      </c>
      <c r="AD37" s="46">
        <f>Índice!$G$51*'Datos Generales'!AD142</f>
        <v>114626.6773788735</v>
      </c>
      <c r="AE37" s="46">
        <f>Índice!$G$51*'Datos Generales'!AE142</f>
        <v>0</v>
      </c>
      <c r="AF37" s="46">
        <f>Índice!$G$51*'Datos Generales'!AF142</f>
        <v>0</v>
      </c>
      <c r="AG37" s="46">
        <f>Índice!$G$51*'Datos Generales'!AG142</f>
        <v>0</v>
      </c>
      <c r="AH37" s="46">
        <f>Índice!$G$51*'Datos Generales'!AH142</f>
        <v>0</v>
      </c>
      <c r="AI37" s="46">
        <f>Índice!$G$51*'Datos Generales'!AI142</f>
        <v>0</v>
      </c>
      <c r="AJ37" s="46">
        <f>Índice!$G$51*'Datos Generales'!AJ142</f>
        <v>0</v>
      </c>
      <c r="AK37" s="46">
        <f>Índice!$G$51*'Datos Generales'!AK142</f>
        <v>0</v>
      </c>
      <c r="AL37" s="46">
        <f>Índice!$G$51*'Datos Generales'!AL142</f>
        <v>0</v>
      </c>
      <c r="AM37" s="46">
        <f>Índice!$G$51*'Datos Generales'!AM142</f>
        <v>0</v>
      </c>
      <c r="AN37" s="46">
        <f>Índice!$G$51*'Datos Generales'!AN142</f>
        <v>0</v>
      </c>
      <c r="AO37" s="46">
        <f>Índice!$G$51*'Datos Generales'!AO142</f>
        <v>0</v>
      </c>
      <c r="AP37" s="46">
        <f>Índice!$G$51*'Datos Generales'!AP142</f>
        <v>0</v>
      </c>
      <c r="AQ37" s="46">
        <f>Índice!$G$51*'Datos Generales'!AQ142</f>
        <v>2445493.8570805695</v>
      </c>
    </row>
    <row r="38" spans="2:43">
      <c r="B38" s="66" t="str">
        <f>'Datos Generales'!B143</f>
        <v>5.31.17.00  Gastos Médicos</v>
      </c>
      <c r="C38" s="46">
        <f>Índice!$G$51*'Datos Generales'!C143</f>
        <v>0</v>
      </c>
      <c r="D38" s="46">
        <f>Índice!$G$51*'Datos Generales'!D143</f>
        <v>0</v>
      </c>
      <c r="E38" s="46">
        <f>Índice!$G$51*'Datos Generales'!E143</f>
        <v>0</v>
      </c>
      <c r="F38" s="46">
        <f>Índice!$G$51*'Datos Generales'!F143</f>
        <v>0</v>
      </c>
      <c r="G38" s="46">
        <f>Índice!$G$51*'Datos Generales'!G143</f>
        <v>0</v>
      </c>
      <c r="H38" s="46">
        <f>Índice!$G$51*'Datos Generales'!H143</f>
        <v>0</v>
      </c>
      <c r="I38" s="46">
        <f>Índice!$G$51*'Datos Generales'!I143</f>
        <v>0</v>
      </c>
      <c r="J38" s="46">
        <f>Índice!$G$51*'Datos Generales'!J143</f>
        <v>0</v>
      </c>
      <c r="K38" s="46">
        <f>Índice!$G$51*'Datos Generales'!K143</f>
        <v>649.23941118274718</v>
      </c>
      <c r="L38" s="46">
        <f>Índice!$G$51*'Datos Generales'!L143</f>
        <v>0</v>
      </c>
      <c r="M38" s="46">
        <f>Índice!$G$51*'Datos Generales'!M143</f>
        <v>0</v>
      </c>
      <c r="N38" s="46">
        <f>Índice!$G$51*'Datos Generales'!N143</f>
        <v>0</v>
      </c>
      <c r="O38" s="46">
        <f>Índice!$G$51*'Datos Generales'!O143</f>
        <v>0</v>
      </c>
      <c r="P38" s="46">
        <f>Índice!$G$51*'Datos Generales'!P143</f>
        <v>0</v>
      </c>
      <c r="Q38" s="46">
        <f>Índice!$G$51*'Datos Generales'!Q143</f>
        <v>0</v>
      </c>
      <c r="R38" s="46">
        <f>Índice!$G$51*'Datos Generales'!R143</f>
        <v>0</v>
      </c>
      <c r="S38" s="46">
        <f>Índice!$G$51*'Datos Generales'!S143</f>
        <v>0</v>
      </c>
      <c r="T38" s="46">
        <f>Índice!$G$51*'Datos Generales'!T143</f>
        <v>0</v>
      </c>
      <c r="U38" s="46">
        <f>Índice!$G$51*'Datos Generales'!U143</f>
        <v>0</v>
      </c>
      <c r="V38" s="46">
        <f>Índice!$G$51*'Datos Generales'!V143</f>
        <v>0</v>
      </c>
      <c r="W38" s="46">
        <f>Índice!$G$51*'Datos Generales'!W143</f>
        <v>0</v>
      </c>
      <c r="X38" s="46">
        <f>Índice!$G$51*'Datos Generales'!X143</f>
        <v>0</v>
      </c>
      <c r="Y38" s="46">
        <f>Índice!$G$51*'Datos Generales'!Y143</f>
        <v>0</v>
      </c>
      <c r="Z38" s="46">
        <f>Índice!$G$51*'Datos Generales'!Z143</f>
        <v>0</v>
      </c>
      <c r="AA38" s="46">
        <f>Índice!$G$51*'Datos Generales'!AA143</f>
        <v>0</v>
      </c>
      <c r="AB38" s="46">
        <f>Índice!$G$51*'Datos Generales'!AB143</f>
        <v>0</v>
      </c>
      <c r="AC38" s="46">
        <f>Índice!$G$51*'Datos Generales'!AC143</f>
        <v>0</v>
      </c>
      <c r="AD38" s="46">
        <f>Índice!$G$51*'Datos Generales'!AD143</f>
        <v>0</v>
      </c>
      <c r="AE38" s="46">
        <f>Índice!$G$51*'Datos Generales'!AE143</f>
        <v>0</v>
      </c>
      <c r="AF38" s="46">
        <f>Índice!$G$51*'Datos Generales'!AF143</f>
        <v>0</v>
      </c>
      <c r="AG38" s="46">
        <f>Índice!$G$51*'Datos Generales'!AG143</f>
        <v>0</v>
      </c>
      <c r="AH38" s="46">
        <f>Índice!$G$51*'Datos Generales'!AH143</f>
        <v>0</v>
      </c>
      <c r="AI38" s="46">
        <f>Índice!$G$51*'Datos Generales'!AI143</f>
        <v>0</v>
      </c>
      <c r="AJ38" s="46">
        <f>Índice!$G$51*'Datos Generales'!AJ143</f>
        <v>0</v>
      </c>
      <c r="AK38" s="46">
        <f>Índice!$G$51*'Datos Generales'!AK143</f>
        <v>0</v>
      </c>
      <c r="AL38" s="46">
        <f>Índice!$G$51*'Datos Generales'!AL143</f>
        <v>0</v>
      </c>
      <c r="AM38" s="46">
        <f>Índice!$G$51*'Datos Generales'!AM143</f>
        <v>0</v>
      </c>
      <c r="AN38" s="46">
        <f>Índice!$G$51*'Datos Generales'!AN143</f>
        <v>0</v>
      </c>
      <c r="AO38" s="46">
        <f>Índice!$G$51*'Datos Generales'!AO143</f>
        <v>0</v>
      </c>
      <c r="AP38" s="46">
        <f>Índice!$G$51*'Datos Generales'!AP143</f>
        <v>0</v>
      </c>
      <c r="AQ38" s="46">
        <f>Índice!$G$51*'Datos Generales'!AQ143</f>
        <v>649.23941118274718</v>
      </c>
    </row>
    <row r="39" spans="2:43">
      <c r="B39" s="66" t="str">
        <f>'Datos Generales'!B144</f>
        <v>5.31.18.00  Deterioro De Seguros</v>
      </c>
      <c r="C39" s="46">
        <f>Índice!$G$51*'Datos Generales'!C144</f>
        <v>65771.533416994789</v>
      </c>
      <c r="D39" s="46">
        <f>Índice!$G$51*'Datos Generales'!D144</f>
        <v>0</v>
      </c>
      <c r="E39" s="46">
        <f>Índice!$G$51*'Datos Generales'!E144</f>
        <v>39478.997213498267</v>
      </c>
      <c r="F39" s="46">
        <f>Índice!$G$51*'Datos Generales'!F144</f>
        <v>198607.45737803247</v>
      </c>
      <c r="G39" s="46">
        <f>Índice!$G$51*'Datos Generales'!G144</f>
        <v>4735.0610086737897</v>
      </c>
      <c r="H39" s="46">
        <f>Índice!$G$51*'Datos Generales'!H144</f>
        <v>-3769.0147204313216</v>
      </c>
      <c r="I39" s="46">
        <f>Índice!$G$51*'Datos Generales'!I144</f>
        <v>-7632.0932404646983</v>
      </c>
      <c r="J39" s="46">
        <f>Índice!$G$51*'Datos Generales'!J144</f>
        <v>16959.016955829855</v>
      </c>
      <c r="K39" s="46">
        <f>Índice!$G$51*'Datos Generales'!K144</f>
        <v>0</v>
      </c>
      <c r="L39" s="46">
        <f>Índice!$G$51*'Datos Generales'!L144</f>
        <v>-9903.3466793265488</v>
      </c>
      <c r="M39" s="46">
        <f>Índice!$G$51*'Datos Generales'!M144</f>
        <v>11325.104410817559</v>
      </c>
      <c r="N39" s="46">
        <f>Índice!$G$51*'Datos Generales'!N144</f>
        <v>692.70795292826142</v>
      </c>
      <c r="O39" s="46">
        <f>Índice!$G$51*'Datos Generales'!O144</f>
        <v>3.3198988094842874</v>
      </c>
      <c r="P39" s="46">
        <f>Índice!$G$51*'Datos Generales'!P144</f>
        <v>10336.704137257897</v>
      </c>
      <c r="Q39" s="46">
        <f>Índice!$G$51*'Datos Generales'!Q144</f>
        <v>0</v>
      </c>
      <c r="R39" s="46">
        <f>Índice!$G$51*'Datos Generales'!R144</f>
        <v>45699.823602709926</v>
      </c>
      <c r="S39" s="46">
        <f>Índice!$G$51*'Datos Generales'!S144</f>
        <v>0</v>
      </c>
      <c r="T39" s="46">
        <f>Índice!$G$51*'Datos Generales'!T144</f>
        <v>28459.367758470726</v>
      </c>
      <c r="U39" s="46">
        <f>Índice!$G$51*'Datos Generales'!U144</f>
        <v>-125.44790968104627</v>
      </c>
      <c r="V39" s="46">
        <f>Índice!$G$51*'Datos Generales'!V144</f>
        <v>-2636.9292263971797</v>
      </c>
      <c r="W39" s="46">
        <f>Índice!$G$51*'Datos Generales'!W144</f>
        <v>650.39030943670173</v>
      </c>
      <c r="X39" s="46">
        <f>Índice!$G$51*'Datos Generales'!X144</f>
        <v>1105.4377729233481</v>
      </c>
      <c r="Y39" s="46">
        <f>Índice!$G$51*'Datos Generales'!Y144</f>
        <v>57421.855115189428</v>
      </c>
      <c r="Z39" s="46">
        <f>Índice!$G$51*'Datos Generales'!Z144</f>
        <v>0</v>
      </c>
      <c r="AA39" s="46">
        <f>Índice!$G$51*'Datos Generales'!AA144</f>
        <v>2755.0733586973606</v>
      </c>
      <c r="AB39" s="46">
        <f>Índice!$G$51*'Datos Generales'!AB144</f>
        <v>128957.79523306797</v>
      </c>
      <c r="AC39" s="46">
        <f>Índice!$G$51*'Datos Generales'!AC144</f>
        <v>948.51722252839079</v>
      </c>
      <c r="AD39" s="46">
        <f>Índice!$G$51*'Datos Generales'!AD144</f>
        <v>0</v>
      </c>
      <c r="AE39" s="46">
        <f>Índice!$G$51*'Datos Generales'!AE144</f>
        <v>0</v>
      </c>
      <c r="AF39" s="46">
        <f>Índice!$G$51*'Datos Generales'!AF144</f>
        <v>0</v>
      </c>
      <c r="AG39" s="46">
        <f>Índice!$G$51*'Datos Generales'!AG144</f>
        <v>0</v>
      </c>
      <c r="AH39" s="46">
        <f>Índice!$G$51*'Datos Generales'!AH144</f>
        <v>0</v>
      </c>
      <c r="AI39" s="46">
        <f>Índice!$G$51*'Datos Generales'!AI144</f>
        <v>0</v>
      </c>
      <c r="AJ39" s="46">
        <f>Índice!$G$51*'Datos Generales'!AJ144</f>
        <v>0</v>
      </c>
      <c r="AK39" s="46">
        <f>Índice!$G$51*'Datos Generales'!AK144</f>
        <v>0</v>
      </c>
      <c r="AL39" s="46">
        <f>Índice!$G$51*'Datos Generales'!AL144</f>
        <v>0</v>
      </c>
      <c r="AM39" s="46">
        <f>Índice!$G$51*'Datos Generales'!AM144</f>
        <v>0</v>
      </c>
      <c r="AN39" s="46">
        <f>Índice!$G$51*'Datos Generales'!AN144</f>
        <v>0</v>
      </c>
      <c r="AO39" s="46">
        <f>Índice!$G$51*'Datos Generales'!AO144</f>
        <v>0</v>
      </c>
      <c r="AP39" s="46">
        <f>Índice!$G$51*'Datos Generales'!AP144</f>
        <v>0</v>
      </c>
      <c r="AQ39" s="46">
        <f>Índice!$G$51*'Datos Generales'!AQ144</f>
        <v>589841.33096956543</v>
      </c>
    </row>
    <row r="40" spans="2:43">
      <c r="B40" s="65" t="str">
        <f>'Datos Generales'!B145</f>
        <v xml:space="preserve">5.31.20.00  Costos De Administración </v>
      </c>
      <c r="C40" s="43">
        <f>Índice!$G$51*'Datos Generales'!C145</f>
        <v>785274.16831001663</v>
      </c>
      <c r="D40" s="43">
        <f>Índice!$G$51*'Datos Generales'!D145</f>
        <v>1456.8158629191651</v>
      </c>
      <c r="E40" s="43">
        <f>Índice!$G$51*'Datos Generales'!E145</f>
        <v>1116373.4753364718</v>
      </c>
      <c r="F40" s="43">
        <f>Índice!$G$51*'Datos Generales'!F145</f>
        <v>1615986.862053778</v>
      </c>
      <c r="G40" s="43">
        <f>Índice!$G$51*'Datos Generales'!G145</f>
        <v>28945.843597353822</v>
      </c>
      <c r="H40" s="43">
        <f>Índice!$G$51*'Datos Generales'!H145</f>
        <v>392424.12371270929</v>
      </c>
      <c r="I40" s="43">
        <f>Índice!$G$51*'Datos Generales'!I145</f>
        <v>483710.76156265428</v>
      </c>
      <c r="J40" s="43">
        <f>Índice!$G$51*'Datos Generales'!J145</f>
        <v>236787.62164662557</v>
      </c>
      <c r="K40" s="43">
        <f>Índice!$G$51*'Datos Generales'!K145</f>
        <v>69167.745633779748</v>
      </c>
      <c r="L40" s="43">
        <f>Índice!$G$51*'Datos Generales'!L145</f>
        <v>219850.47175762083</v>
      </c>
      <c r="M40" s="43">
        <f>Índice!$G$51*'Datos Generales'!M145</f>
        <v>160728.60712538817</v>
      </c>
      <c r="N40" s="43">
        <f>Índice!$G$51*'Datos Generales'!N145</f>
        <v>17321.904028365218</v>
      </c>
      <c r="O40" s="43">
        <f>Índice!$G$51*'Datos Generales'!O145</f>
        <v>47463.265319673061</v>
      </c>
      <c r="P40" s="43">
        <f>Índice!$G$51*'Datos Generales'!P145</f>
        <v>201682.12632878951</v>
      </c>
      <c r="Q40" s="43">
        <f>Índice!$G$51*'Datos Generales'!Q145</f>
        <v>3813.72269106571</v>
      </c>
      <c r="R40" s="43">
        <f>Índice!$G$51*'Datos Generales'!R145</f>
        <v>658994.86743644055</v>
      </c>
      <c r="S40" s="43">
        <f>Índice!$G$51*'Datos Generales'!S145</f>
        <v>21757.687225693364</v>
      </c>
      <c r="T40" s="43">
        <f>Índice!$G$51*'Datos Generales'!T145</f>
        <v>593772.75513975671</v>
      </c>
      <c r="U40" s="43">
        <f>Índice!$G$51*'Datos Generales'!U145</f>
        <v>27699.996237448016</v>
      </c>
      <c r="V40" s="43">
        <f>Índice!$G$51*'Datos Generales'!V145</f>
        <v>857565.14194780681</v>
      </c>
      <c r="W40" s="43">
        <f>Índice!$G$51*'Datos Generales'!W145</f>
        <v>41287.987942127525</v>
      </c>
      <c r="X40" s="43">
        <f>Índice!$G$51*'Datos Generales'!X145</f>
        <v>53525.489076426289</v>
      </c>
      <c r="Y40" s="43">
        <f>Índice!$G$51*'Datos Generales'!Y145</f>
        <v>773476.97428849037</v>
      </c>
      <c r="Z40" s="43">
        <f>Índice!$G$51*'Datos Generales'!Z145</f>
        <v>26669.809504206314</v>
      </c>
      <c r="AA40" s="43">
        <f>Índice!$G$51*'Datos Generales'!AA145</f>
        <v>103655.34138519458</v>
      </c>
      <c r="AB40" s="43">
        <f>Índice!$G$51*'Datos Generales'!AB145</f>
        <v>1455590.0677480686</v>
      </c>
      <c r="AC40" s="43">
        <f>Índice!$G$51*'Datos Generales'!AC145</f>
        <v>62771.185934252731</v>
      </c>
      <c r="AD40" s="43">
        <f>Índice!$G$51*'Datos Generales'!AD145</f>
        <v>729490.66112464899</v>
      </c>
      <c r="AE40" s="43">
        <f>Índice!$G$51*'Datos Generales'!AE145</f>
        <v>0</v>
      </c>
      <c r="AF40" s="43">
        <f>Índice!$G$51*'Datos Generales'!AF145</f>
        <v>0</v>
      </c>
      <c r="AG40" s="43">
        <f>Índice!$G$51*'Datos Generales'!AG145</f>
        <v>0</v>
      </c>
      <c r="AH40" s="43">
        <f>Índice!$G$51*'Datos Generales'!AH145</f>
        <v>0</v>
      </c>
      <c r="AI40" s="43">
        <f>Índice!$G$51*'Datos Generales'!AI145</f>
        <v>0</v>
      </c>
      <c r="AJ40" s="43">
        <f>Índice!$G$51*'Datos Generales'!AJ145</f>
        <v>0</v>
      </c>
      <c r="AK40" s="43">
        <f>Índice!$G$51*'Datos Generales'!AK145</f>
        <v>0</v>
      </c>
      <c r="AL40" s="43">
        <f>Índice!$G$51*'Datos Generales'!AL145</f>
        <v>0</v>
      </c>
      <c r="AM40" s="43">
        <f>Índice!$G$51*'Datos Generales'!AM145</f>
        <v>0</v>
      </c>
      <c r="AN40" s="43">
        <f>Índice!$G$51*'Datos Generales'!AN145</f>
        <v>0</v>
      </c>
      <c r="AO40" s="43">
        <f>Índice!$G$51*'Datos Generales'!AO145</f>
        <v>0</v>
      </c>
      <c r="AP40" s="43">
        <f>Índice!$G$51*'Datos Generales'!AP145</f>
        <v>0</v>
      </c>
      <c r="AQ40" s="43">
        <f>Índice!$G$51*'Datos Generales'!AQ145</f>
        <v>10787245.479957772</v>
      </c>
    </row>
    <row r="41" spans="2:43">
      <c r="B41" s="66" t="str">
        <f>'Datos Generales'!B146</f>
        <v>5.31.21.00  Remuneraciones</v>
      </c>
      <c r="C41" s="46">
        <f>Índice!$G$51*'Datos Generales'!C146</f>
        <v>235546.64347164033</v>
      </c>
      <c r="D41" s="46">
        <f>Índice!$G$51*'Datos Generales'!D146</f>
        <v>0</v>
      </c>
      <c r="E41" s="46">
        <f>Índice!$G$51*'Datos Generales'!E146</f>
        <v>222479.87588004986</v>
      </c>
      <c r="F41" s="46">
        <f>Índice!$G$51*'Datos Generales'!F146</f>
        <v>127347.4229838808</v>
      </c>
      <c r="G41" s="46">
        <f>Índice!$G$51*'Datos Generales'!G146</f>
        <v>15596.619015052422</v>
      </c>
      <c r="H41" s="46">
        <f>Índice!$G$51*'Datos Generales'!H146</f>
        <v>225908.09192135825</v>
      </c>
      <c r="I41" s="46">
        <f>Índice!$G$51*'Datos Generales'!I146</f>
        <v>210889.35662574338</v>
      </c>
      <c r="J41" s="46">
        <f>Índice!$G$51*'Datos Generales'!J146</f>
        <v>98873.624731918186</v>
      </c>
      <c r="K41" s="46">
        <f>Índice!$G$51*'Datos Generales'!K146</f>
        <v>35824.983787827485</v>
      </c>
      <c r="L41" s="46">
        <f>Índice!$G$51*'Datos Generales'!L146</f>
        <v>78096.192961371882</v>
      </c>
      <c r="M41" s="46">
        <f>Índice!$G$51*'Datos Generales'!M146</f>
        <v>72115.373123427198</v>
      </c>
      <c r="N41" s="46">
        <f>Índice!$G$51*'Datos Generales'!N146</f>
        <v>11371.273136928121</v>
      </c>
      <c r="O41" s="46">
        <f>Índice!$G$51*'Datos Generales'!O146</f>
        <v>39497.2345242917</v>
      </c>
      <c r="P41" s="46">
        <f>Índice!$G$51*'Datos Generales'!P146</f>
        <v>105185.46061382716</v>
      </c>
      <c r="Q41" s="46">
        <f>Índice!$G$51*'Datos Generales'!Q146</f>
        <v>2611.0782810006622</v>
      </c>
      <c r="R41" s="46">
        <f>Índice!$G$51*'Datos Generales'!R146</f>
        <v>272356.79616485292</v>
      </c>
      <c r="S41" s="46">
        <f>Índice!$G$51*'Datos Generales'!S146</f>
        <v>11819.990660018017</v>
      </c>
      <c r="T41" s="46">
        <f>Índice!$G$51*'Datos Generales'!T146</f>
        <v>308983.46911719465</v>
      </c>
      <c r="U41" s="46">
        <f>Índice!$G$51*'Datos Generales'!U146</f>
        <v>16319.87003702794</v>
      </c>
      <c r="V41" s="46">
        <f>Índice!$G$51*'Datos Generales'!V146</f>
        <v>229674.98190655152</v>
      </c>
      <c r="W41" s="46">
        <f>Índice!$G$51*'Datos Generales'!W146</f>
        <v>21224.068823715588</v>
      </c>
      <c r="X41" s="46">
        <f>Índice!$G$51*'Datos Generales'!X146</f>
        <v>16738.708470832476</v>
      </c>
      <c r="Y41" s="46">
        <f>Índice!$G$51*'Datos Generales'!Y146</f>
        <v>289056.90527886047</v>
      </c>
      <c r="Z41" s="46">
        <f>Índice!$G$51*'Datos Generales'!Z146</f>
        <v>16654.692898293793</v>
      </c>
      <c r="AA41" s="46">
        <f>Índice!$G$51*'Datos Generales'!AA146</f>
        <v>55748.714645844266</v>
      </c>
      <c r="AB41" s="46">
        <f>Índice!$G$51*'Datos Generales'!AB146</f>
        <v>502824.348580522</v>
      </c>
      <c r="AC41" s="46">
        <f>Índice!$G$51*'Datos Generales'!AC146</f>
        <v>21830.503672914718</v>
      </c>
      <c r="AD41" s="46">
        <f>Índice!$G$51*'Datos Generales'!AD146</f>
        <v>29247.998654334351</v>
      </c>
      <c r="AE41" s="46">
        <f>Índice!$G$51*'Datos Generales'!AE146</f>
        <v>0</v>
      </c>
      <c r="AF41" s="46">
        <f>Índice!$G$51*'Datos Generales'!AF146</f>
        <v>0</v>
      </c>
      <c r="AG41" s="46">
        <f>Índice!$G$51*'Datos Generales'!AG146</f>
        <v>0</v>
      </c>
      <c r="AH41" s="46">
        <f>Índice!$G$51*'Datos Generales'!AH146</f>
        <v>0</v>
      </c>
      <c r="AI41" s="46">
        <f>Índice!$G$51*'Datos Generales'!AI146</f>
        <v>0</v>
      </c>
      <c r="AJ41" s="46">
        <f>Índice!$G$51*'Datos Generales'!AJ146</f>
        <v>0</v>
      </c>
      <c r="AK41" s="46">
        <f>Índice!$G$51*'Datos Generales'!AK146</f>
        <v>0</v>
      </c>
      <c r="AL41" s="46">
        <f>Índice!$G$51*'Datos Generales'!AL146</f>
        <v>0</v>
      </c>
      <c r="AM41" s="46">
        <f>Índice!$G$51*'Datos Generales'!AM146</f>
        <v>0</v>
      </c>
      <c r="AN41" s="46">
        <f>Índice!$G$51*'Datos Generales'!AN146</f>
        <v>0</v>
      </c>
      <c r="AO41" s="46">
        <f>Índice!$G$51*'Datos Generales'!AO146</f>
        <v>0</v>
      </c>
      <c r="AP41" s="46">
        <f>Índice!$G$51*'Datos Generales'!AP146</f>
        <v>0</v>
      </c>
      <c r="AQ41" s="46">
        <f>Índice!$G$51*'Datos Generales'!AQ146</f>
        <v>3273824.2799692801</v>
      </c>
    </row>
    <row r="42" spans="2:43">
      <c r="B42" s="66" t="str">
        <f>'Datos Generales'!B147</f>
        <v xml:space="preserve">5.31.22.00  Otros </v>
      </c>
      <c r="C42" s="46">
        <f>Índice!$G$51*'Datos Generales'!C147</f>
        <v>549727.52483837632</v>
      </c>
      <c r="D42" s="46">
        <f>Índice!$G$51*'Datos Generales'!D147</f>
        <v>1456.8158629191651</v>
      </c>
      <c r="E42" s="46">
        <f>Índice!$G$51*'Datos Generales'!E147</f>
        <v>893893.59945642203</v>
      </c>
      <c r="F42" s="46">
        <f>Índice!$G$51*'Datos Generales'!F147</f>
        <v>1488639.4390698972</v>
      </c>
      <c r="G42" s="46">
        <f>Índice!$G$51*'Datos Generales'!G147</f>
        <v>13349.2245823014</v>
      </c>
      <c r="H42" s="46">
        <f>Índice!$G$51*'Datos Generales'!H147</f>
        <v>166516.03179135101</v>
      </c>
      <c r="I42" s="46">
        <f>Índice!$G$51*'Datos Generales'!I147</f>
        <v>272821.4049369109</v>
      </c>
      <c r="J42" s="46">
        <f>Índice!$G$51*'Datos Generales'!J147</f>
        <v>137913.99691470739</v>
      </c>
      <c r="K42" s="46">
        <f>Índice!$G$51*'Datos Generales'!K147</f>
        <v>33342.761845952271</v>
      </c>
      <c r="L42" s="46">
        <f>Índice!$G$51*'Datos Generales'!L147</f>
        <v>141754.27879624898</v>
      </c>
      <c r="M42" s="46">
        <f>Índice!$G$51*'Datos Generales'!M147</f>
        <v>88613.234001960955</v>
      </c>
      <c r="N42" s="46">
        <f>Índice!$G$51*'Datos Generales'!N147</f>
        <v>5950.6308914370966</v>
      </c>
      <c r="O42" s="46">
        <f>Índice!$G$51*'Datos Generales'!O147</f>
        <v>7966.0307953813572</v>
      </c>
      <c r="P42" s="46">
        <f>Índice!$G$51*'Datos Generales'!P147</f>
        <v>96496.66571496235</v>
      </c>
      <c r="Q42" s="46">
        <f>Índice!$G$51*'Datos Generales'!Q147</f>
        <v>1202.6444100650481</v>
      </c>
      <c r="R42" s="46">
        <f>Índice!$G$51*'Datos Generales'!R147</f>
        <v>386638.07127158769</v>
      </c>
      <c r="S42" s="46">
        <f>Índice!$G$51*'Datos Generales'!S147</f>
        <v>9937.6965656753455</v>
      </c>
      <c r="T42" s="46">
        <f>Índice!$G$51*'Datos Generales'!T147</f>
        <v>284789.28602256207</v>
      </c>
      <c r="U42" s="46">
        <f>Índice!$G$51*'Datos Generales'!U147</f>
        <v>11380.126200420078</v>
      </c>
      <c r="V42" s="46">
        <f>Índice!$G$51*'Datos Generales'!V147</f>
        <v>627890.16004125529</v>
      </c>
      <c r="W42" s="46">
        <f>Índice!$G$51*'Datos Generales'!W147</f>
        <v>20063.919118411941</v>
      </c>
      <c r="X42" s="46">
        <f>Índice!$G$51*'Datos Generales'!X147</f>
        <v>36786.780605593813</v>
      </c>
      <c r="Y42" s="46">
        <f>Índice!$G$51*'Datos Generales'!Y147</f>
        <v>484420.11327494739</v>
      </c>
      <c r="Z42" s="46">
        <f>Índice!$G$51*'Datos Generales'!Z147</f>
        <v>10015.116605912519</v>
      </c>
      <c r="AA42" s="46">
        <f>Índice!$G$51*'Datos Generales'!AA147</f>
        <v>47906.626739350322</v>
      </c>
      <c r="AB42" s="46">
        <f>Índice!$G$51*'Datos Generales'!AB147</f>
        <v>952765.71916754649</v>
      </c>
      <c r="AC42" s="46">
        <f>Índice!$G$51*'Datos Generales'!AC147</f>
        <v>40940.682261338014</v>
      </c>
      <c r="AD42" s="46">
        <f>Índice!$G$51*'Datos Generales'!AD147</f>
        <v>700242.66247031465</v>
      </c>
      <c r="AE42" s="46">
        <f>Índice!$G$51*'Datos Generales'!AE147</f>
        <v>0</v>
      </c>
      <c r="AF42" s="46">
        <f>Índice!$G$51*'Datos Generales'!AF147</f>
        <v>0</v>
      </c>
      <c r="AG42" s="46">
        <f>Índice!$G$51*'Datos Generales'!AG147</f>
        <v>0</v>
      </c>
      <c r="AH42" s="46">
        <f>Índice!$G$51*'Datos Generales'!AH147</f>
        <v>0</v>
      </c>
      <c r="AI42" s="46">
        <f>Índice!$G$51*'Datos Generales'!AI147</f>
        <v>0</v>
      </c>
      <c r="AJ42" s="46">
        <f>Índice!$G$51*'Datos Generales'!AJ147</f>
        <v>0</v>
      </c>
      <c r="AK42" s="46">
        <f>Índice!$G$51*'Datos Generales'!AK147</f>
        <v>0</v>
      </c>
      <c r="AL42" s="46">
        <f>Índice!$G$51*'Datos Generales'!AL147</f>
        <v>0</v>
      </c>
      <c r="AM42" s="46">
        <f>Índice!$G$51*'Datos Generales'!AM147</f>
        <v>0</v>
      </c>
      <c r="AN42" s="46">
        <f>Índice!$G$51*'Datos Generales'!AN147</f>
        <v>0</v>
      </c>
      <c r="AO42" s="46">
        <f>Índice!$G$51*'Datos Generales'!AO147</f>
        <v>0</v>
      </c>
      <c r="AP42" s="46">
        <f>Índice!$G$51*'Datos Generales'!AP147</f>
        <v>0</v>
      </c>
      <c r="AQ42" s="46">
        <f>Índice!$G$51*'Datos Generales'!AQ147</f>
        <v>7513421.2442538086</v>
      </c>
    </row>
    <row r="43" spans="2:43">
      <c r="B43" s="65" t="str">
        <f>'Datos Generales'!B148</f>
        <v>5.31.30.00  Resultado De Inversiones</v>
      </c>
      <c r="C43" s="43">
        <f>Índice!$G$51*'Datos Generales'!C148</f>
        <v>7603.0994575285349</v>
      </c>
      <c r="D43" s="43">
        <f>Índice!$G$51*'Datos Generales'!D148</f>
        <v>0</v>
      </c>
      <c r="E43" s="43">
        <f>Índice!$G$51*'Datos Generales'!E148</f>
        <v>115701.21796020992</v>
      </c>
      <c r="F43" s="43">
        <f>Índice!$G$51*'Datos Generales'!F148</f>
        <v>306411.30005024117</v>
      </c>
      <c r="G43" s="43">
        <f>Índice!$G$51*'Datos Generales'!G148</f>
        <v>2220.4368544180106</v>
      </c>
      <c r="H43" s="43">
        <f>Índice!$G$51*'Datos Generales'!H148</f>
        <v>59806.162174843579</v>
      </c>
      <c r="I43" s="43">
        <f>Índice!$G$51*'Datos Generales'!I148</f>
        <v>40165.2424300774</v>
      </c>
      <c r="J43" s="43">
        <f>Índice!$G$51*'Datos Generales'!J148</f>
        <v>5362.6546796186985</v>
      </c>
      <c r="K43" s="43">
        <f>Índice!$G$51*'Datos Generales'!K148</f>
        <v>7803.2229577642483</v>
      </c>
      <c r="L43" s="43">
        <f>Índice!$G$51*'Datos Generales'!L148</f>
        <v>32615.704006675212</v>
      </c>
      <c r="M43" s="43">
        <f>Índice!$G$51*'Datos Generales'!M148</f>
        <v>55073.093105455482</v>
      </c>
      <c r="N43" s="43">
        <f>Índice!$G$51*'Datos Generales'!N148</f>
        <v>3602.1787389253714</v>
      </c>
      <c r="O43" s="43">
        <f>Índice!$G$51*'Datos Generales'!O148</f>
        <v>4249.3819455049679</v>
      </c>
      <c r="P43" s="43">
        <f>Índice!$G$51*'Datos Generales'!P148</f>
        <v>23628.428072179027</v>
      </c>
      <c r="Q43" s="43">
        <f>Índice!$G$51*'Datos Generales'!Q148</f>
        <v>5734.7932035031581</v>
      </c>
      <c r="R43" s="43">
        <f>Índice!$G$51*'Datos Generales'!R148</f>
        <v>61324.462563714398</v>
      </c>
      <c r="S43" s="43">
        <f>Índice!$G$51*'Datos Generales'!S148</f>
        <v>18748.885067316482</v>
      </c>
      <c r="T43" s="43">
        <f>Índice!$G$51*'Datos Generales'!T148</f>
        <v>73920.866891977144</v>
      </c>
      <c r="U43" s="43">
        <f>Índice!$G$51*'Datos Generales'!U148</f>
        <v>4795.8372895460816</v>
      </c>
      <c r="V43" s="43">
        <f>Índice!$G$51*'Datos Generales'!V148</f>
        <v>41906.507222993183</v>
      </c>
      <c r="W43" s="43">
        <f>Índice!$G$51*'Datos Generales'!W148</f>
        <v>5415.8615912053674</v>
      </c>
      <c r="X43" s="43">
        <f>Índice!$G$51*'Datos Generales'!X148</f>
        <v>4383.815714630352</v>
      </c>
      <c r="Y43" s="43">
        <f>Índice!$G$51*'Datos Generales'!Y148</f>
        <v>71905.245661445573</v>
      </c>
      <c r="Z43" s="43">
        <f>Índice!$G$51*'Datos Generales'!Z148</f>
        <v>3789.2882358279057</v>
      </c>
      <c r="AA43" s="43">
        <f>Índice!$G$51*'Datos Generales'!AA148</f>
        <v>2706.160182904292</v>
      </c>
      <c r="AB43" s="43">
        <f>Índice!$G$51*'Datos Generales'!AB148</f>
        <v>91009.448432011806</v>
      </c>
      <c r="AC43" s="43">
        <f>Índice!$G$51*'Datos Generales'!AC148</f>
        <v>4653.302967325556</v>
      </c>
      <c r="AD43" s="43">
        <f>Índice!$G$51*'Datos Generales'!AD148</f>
        <v>89116.884784018461</v>
      </c>
      <c r="AE43" s="43">
        <f>Índice!$G$51*'Datos Generales'!AE148</f>
        <v>0</v>
      </c>
      <c r="AF43" s="43">
        <f>Índice!$G$51*'Datos Generales'!AF148</f>
        <v>0</v>
      </c>
      <c r="AG43" s="43">
        <f>Índice!$G$51*'Datos Generales'!AG148</f>
        <v>0</v>
      </c>
      <c r="AH43" s="43">
        <f>Índice!$G$51*'Datos Generales'!AH148</f>
        <v>0</v>
      </c>
      <c r="AI43" s="43">
        <f>Índice!$G$51*'Datos Generales'!AI148</f>
        <v>0</v>
      </c>
      <c r="AJ43" s="43">
        <f>Índice!$G$51*'Datos Generales'!AJ148</f>
        <v>0</v>
      </c>
      <c r="AK43" s="43">
        <f>Índice!$G$51*'Datos Generales'!AK148</f>
        <v>0</v>
      </c>
      <c r="AL43" s="43">
        <f>Índice!$G$51*'Datos Generales'!AL148</f>
        <v>0</v>
      </c>
      <c r="AM43" s="43">
        <f>Índice!$G$51*'Datos Generales'!AM148</f>
        <v>0</v>
      </c>
      <c r="AN43" s="43">
        <f>Índice!$G$51*'Datos Generales'!AN148</f>
        <v>0</v>
      </c>
      <c r="AO43" s="43">
        <f>Índice!$G$51*'Datos Generales'!AO148</f>
        <v>0</v>
      </c>
      <c r="AP43" s="43">
        <f>Índice!$G$51*'Datos Generales'!AP148</f>
        <v>0</v>
      </c>
      <c r="AQ43" s="43">
        <f>Índice!$G$51*'Datos Generales'!AQ148</f>
        <v>1143653.4822418613</v>
      </c>
    </row>
    <row r="44" spans="2:43">
      <c r="B44" s="66" t="str">
        <f>'Datos Generales'!B149</f>
        <v>5.31.31.00  Resultado Neto Inversiones Realizadas</v>
      </c>
      <c r="C44" s="46">
        <f>Índice!$G$51*'Datos Generales'!C149</f>
        <v>0</v>
      </c>
      <c r="D44" s="46">
        <f>Índice!$G$51*'Datos Generales'!D149</f>
        <v>0</v>
      </c>
      <c r="E44" s="46">
        <f>Índice!$G$51*'Datos Generales'!E149</f>
        <v>-7843.5486619701169</v>
      </c>
      <c r="F44" s="46">
        <f>Índice!$G$51*'Datos Generales'!F149</f>
        <v>19745.695751193507</v>
      </c>
      <c r="G44" s="46">
        <f>Índice!$G$51*'Datos Generales'!G149</f>
        <v>108.62708904632588</v>
      </c>
      <c r="H44" s="46">
        <f>Índice!$G$51*'Datos Generales'!H149</f>
        <v>10687.418247491818</v>
      </c>
      <c r="I44" s="46">
        <f>Índice!$G$51*'Datos Generales'!I149</f>
        <v>832.8076826884984</v>
      </c>
      <c r="J44" s="46">
        <f>Índice!$G$51*'Datos Generales'!J149</f>
        <v>5362.6546796186985</v>
      </c>
      <c r="K44" s="46">
        <f>Índice!$G$51*'Datos Generales'!K149</f>
        <v>9502.8783522678241</v>
      </c>
      <c r="L44" s="46">
        <f>Índice!$G$51*'Datos Generales'!L149</f>
        <v>1962.1487270401333</v>
      </c>
      <c r="M44" s="46">
        <f>Índice!$G$51*'Datos Generales'!M149</f>
        <v>0</v>
      </c>
      <c r="N44" s="46">
        <f>Índice!$G$51*'Datos Generales'!N149</f>
        <v>3602.1787389253714</v>
      </c>
      <c r="O44" s="46">
        <f>Índice!$G$51*'Datos Generales'!O149</f>
        <v>0</v>
      </c>
      <c r="P44" s="46">
        <f>Índice!$G$51*'Datos Generales'!P149</f>
        <v>-505.06727221620957</v>
      </c>
      <c r="Q44" s="46">
        <f>Índice!$G$51*'Datos Generales'!Q149</f>
        <v>5853.9554381049138</v>
      </c>
      <c r="R44" s="46">
        <f>Índice!$G$51*'Datos Generales'!R149</f>
        <v>4326.6249244723022</v>
      </c>
      <c r="S44" s="46">
        <f>Índice!$G$51*'Datos Generales'!S149</f>
        <v>0</v>
      </c>
      <c r="T44" s="46">
        <f>Índice!$G$51*'Datos Generales'!T149</f>
        <v>67957.974507603678</v>
      </c>
      <c r="U44" s="46">
        <f>Índice!$G$51*'Datos Generales'!U149</f>
        <v>4594.7842176437134</v>
      </c>
      <c r="V44" s="46">
        <f>Índice!$G$51*'Datos Generales'!V149</f>
        <v>401.61922531267919</v>
      </c>
      <c r="W44" s="46">
        <f>Índice!$G$51*'Datos Generales'!W149</f>
        <v>-77.995489364150856</v>
      </c>
      <c r="X44" s="46">
        <f>Índice!$G$51*'Datos Generales'!X149</f>
        <v>-273.55966190150525</v>
      </c>
      <c r="Y44" s="46">
        <f>Índice!$G$51*'Datos Generales'!Y149</f>
        <v>22747.371193459359</v>
      </c>
      <c r="Z44" s="46">
        <f>Índice!$G$51*'Datos Generales'!Z149</f>
        <v>2686.8162391743635</v>
      </c>
      <c r="AA44" s="46">
        <f>Índice!$G$51*'Datos Generales'!AA149</f>
        <v>0</v>
      </c>
      <c r="AB44" s="46">
        <f>Índice!$G$51*'Datos Generales'!AB149</f>
        <v>2531.7105667952578</v>
      </c>
      <c r="AC44" s="46">
        <f>Índice!$G$51*'Datos Generales'!AC149</f>
        <v>16.555228729961645</v>
      </c>
      <c r="AD44" s="46">
        <f>Índice!$G$51*'Datos Generales'!AD149</f>
        <v>-4025.3551738409683</v>
      </c>
      <c r="AE44" s="46">
        <f>Índice!$G$51*'Datos Generales'!AE149</f>
        <v>0</v>
      </c>
      <c r="AF44" s="46">
        <f>Índice!$G$51*'Datos Generales'!AF149</f>
        <v>0</v>
      </c>
      <c r="AG44" s="46">
        <f>Índice!$G$51*'Datos Generales'!AG149</f>
        <v>0</v>
      </c>
      <c r="AH44" s="46">
        <f>Índice!$G$51*'Datos Generales'!AH149</f>
        <v>0</v>
      </c>
      <c r="AI44" s="46">
        <f>Índice!$G$51*'Datos Generales'!AI149</f>
        <v>0</v>
      </c>
      <c r="AJ44" s="46">
        <f>Índice!$G$51*'Datos Generales'!AJ149</f>
        <v>0</v>
      </c>
      <c r="AK44" s="46">
        <f>Índice!$G$51*'Datos Generales'!AK149</f>
        <v>0</v>
      </c>
      <c r="AL44" s="46">
        <f>Índice!$G$51*'Datos Generales'!AL149</f>
        <v>0</v>
      </c>
      <c r="AM44" s="46">
        <f>Índice!$G$51*'Datos Generales'!AM149</f>
        <v>0</v>
      </c>
      <c r="AN44" s="46">
        <f>Índice!$G$51*'Datos Generales'!AN149</f>
        <v>0</v>
      </c>
      <c r="AO44" s="46">
        <f>Índice!$G$51*'Datos Generales'!AO149</f>
        <v>0</v>
      </c>
      <c r="AP44" s="46">
        <f>Índice!$G$51*'Datos Generales'!AP149</f>
        <v>0</v>
      </c>
      <c r="AQ44" s="46">
        <f>Índice!$G$51*'Datos Generales'!AQ149</f>
        <v>150196.29455027546</v>
      </c>
    </row>
    <row r="45" spans="2:43">
      <c r="B45" s="67" t="str">
        <f>'Datos Generales'!B150</f>
        <v>5.31.31.10  Inversiones Inmobiliarias Realizadas</v>
      </c>
      <c r="C45" s="46">
        <f>Índice!$G$51*'Datos Generales'!C150</f>
        <v>0</v>
      </c>
      <c r="D45" s="46">
        <f>Índice!$G$51*'Datos Generales'!D150</f>
        <v>0</v>
      </c>
      <c r="E45" s="46">
        <f>Índice!$G$51*'Datos Generales'!E150</f>
        <v>0</v>
      </c>
      <c r="F45" s="46">
        <f>Índice!$G$51*'Datos Generales'!F150</f>
        <v>0</v>
      </c>
      <c r="G45" s="46">
        <f>Índice!$G$51*'Datos Generales'!G150</f>
        <v>0</v>
      </c>
      <c r="H45" s="46">
        <f>Índice!$G$51*'Datos Generales'!H150</f>
        <v>0</v>
      </c>
      <c r="I45" s="46">
        <f>Índice!$G$51*'Datos Generales'!I150</f>
        <v>0</v>
      </c>
      <c r="J45" s="46">
        <f>Índice!$G$51*'Datos Generales'!J150</f>
        <v>0</v>
      </c>
      <c r="K45" s="46">
        <f>Índice!$G$51*'Datos Generales'!K150</f>
        <v>0</v>
      </c>
      <c r="L45" s="46">
        <f>Índice!$G$51*'Datos Generales'!L150</f>
        <v>0</v>
      </c>
      <c r="M45" s="46">
        <f>Índice!$G$51*'Datos Generales'!M150</f>
        <v>0</v>
      </c>
      <c r="N45" s="46">
        <f>Índice!$G$51*'Datos Generales'!N150</f>
        <v>3602.1787389253714</v>
      </c>
      <c r="O45" s="46">
        <f>Índice!$G$51*'Datos Generales'!O150</f>
        <v>0</v>
      </c>
      <c r="P45" s="46">
        <f>Índice!$G$51*'Datos Generales'!P150</f>
        <v>0</v>
      </c>
      <c r="Q45" s="46">
        <f>Índice!$G$51*'Datos Generales'!Q150</f>
        <v>0</v>
      </c>
      <c r="R45" s="46">
        <f>Índice!$G$51*'Datos Generales'!R150</f>
        <v>3495.4107932123566</v>
      </c>
      <c r="S45" s="46">
        <f>Índice!$G$51*'Datos Generales'!S150</f>
        <v>0</v>
      </c>
      <c r="T45" s="46">
        <f>Índice!$G$51*'Datos Generales'!T150</f>
        <v>258.64224991755589</v>
      </c>
      <c r="U45" s="46">
        <f>Índice!$G$51*'Datos Generales'!U150</f>
        <v>0</v>
      </c>
      <c r="V45" s="46">
        <f>Índice!$G$51*'Datos Generales'!V150</f>
        <v>318.71028571049158</v>
      </c>
      <c r="W45" s="46">
        <f>Índice!$G$51*'Datos Generales'!W150</f>
        <v>0</v>
      </c>
      <c r="X45" s="46">
        <f>Índice!$G$51*'Datos Generales'!X150</f>
        <v>0</v>
      </c>
      <c r="Y45" s="46">
        <f>Índice!$G$51*'Datos Generales'!Y150</f>
        <v>0</v>
      </c>
      <c r="Z45" s="46">
        <f>Índice!$G$51*'Datos Generales'!Z150</f>
        <v>0</v>
      </c>
      <c r="AA45" s="46">
        <f>Índice!$G$51*'Datos Generales'!AA150</f>
        <v>0</v>
      </c>
      <c r="AB45" s="46">
        <f>Índice!$G$51*'Datos Generales'!AB150</f>
        <v>2309.5872037820291</v>
      </c>
      <c r="AC45" s="46">
        <f>Índice!$G$51*'Datos Generales'!AC150</f>
        <v>0</v>
      </c>
      <c r="AD45" s="46">
        <f>Índice!$G$51*'Datos Generales'!AD150</f>
        <v>0</v>
      </c>
      <c r="AE45" s="46">
        <f>Índice!$G$51*'Datos Generales'!AE150</f>
        <v>0</v>
      </c>
      <c r="AF45" s="46">
        <f>Índice!$G$51*'Datos Generales'!AF150</f>
        <v>0</v>
      </c>
      <c r="AG45" s="46">
        <f>Índice!$G$51*'Datos Generales'!AG150</f>
        <v>0</v>
      </c>
      <c r="AH45" s="46">
        <f>Índice!$G$51*'Datos Generales'!AH150</f>
        <v>0</v>
      </c>
      <c r="AI45" s="46">
        <f>Índice!$G$51*'Datos Generales'!AI150</f>
        <v>0</v>
      </c>
      <c r="AJ45" s="46">
        <f>Índice!$G$51*'Datos Generales'!AJ150</f>
        <v>0</v>
      </c>
      <c r="AK45" s="46">
        <f>Índice!$G$51*'Datos Generales'!AK150</f>
        <v>0</v>
      </c>
      <c r="AL45" s="46">
        <f>Índice!$G$51*'Datos Generales'!AL150</f>
        <v>0</v>
      </c>
      <c r="AM45" s="46">
        <f>Índice!$G$51*'Datos Generales'!AM150</f>
        <v>0</v>
      </c>
      <c r="AN45" s="46">
        <f>Índice!$G$51*'Datos Generales'!AN150</f>
        <v>0</v>
      </c>
      <c r="AO45" s="46">
        <f>Índice!$G$51*'Datos Generales'!AO150</f>
        <v>0</v>
      </c>
      <c r="AP45" s="46">
        <f>Índice!$G$51*'Datos Generales'!AP150</f>
        <v>0</v>
      </c>
      <c r="AQ45" s="46">
        <f>Índice!$G$51*'Datos Generales'!AQ150</f>
        <v>9984.5292715478045</v>
      </c>
    </row>
    <row r="46" spans="2:43">
      <c r="B46" s="67" t="str">
        <f>'Datos Generales'!B151</f>
        <v>5.31.31.20  Inversiones Financieras Realizadas</v>
      </c>
      <c r="C46" s="46">
        <f>Índice!$G$51*'Datos Generales'!C151</f>
        <v>0</v>
      </c>
      <c r="D46" s="46">
        <f>Índice!$G$51*'Datos Generales'!D151</f>
        <v>0</v>
      </c>
      <c r="E46" s="46">
        <f>Índice!$G$51*'Datos Generales'!E151</f>
        <v>-7843.5486619701169</v>
      </c>
      <c r="F46" s="46">
        <f>Índice!$G$51*'Datos Generales'!F151</f>
        <v>19745.695751193507</v>
      </c>
      <c r="G46" s="46">
        <f>Índice!$G$51*'Datos Generales'!G151</f>
        <v>108.62708904632588</v>
      </c>
      <c r="H46" s="46">
        <f>Índice!$G$51*'Datos Generales'!H151</f>
        <v>10687.418247491818</v>
      </c>
      <c r="I46" s="46">
        <f>Índice!$G$51*'Datos Generales'!I151</f>
        <v>832.8076826884984</v>
      </c>
      <c r="J46" s="46">
        <f>Índice!$G$51*'Datos Generales'!J151</f>
        <v>5362.6546796186985</v>
      </c>
      <c r="K46" s="46">
        <f>Índice!$G$51*'Datos Generales'!K151</f>
        <v>9502.8783522678241</v>
      </c>
      <c r="L46" s="46">
        <f>Índice!$G$51*'Datos Generales'!L151</f>
        <v>1962.1487270401333</v>
      </c>
      <c r="M46" s="46">
        <f>Índice!$G$51*'Datos Generales'!M151</f>
        <v>0</v>
      </c>
      <c r="N46" s="46">
        <f>Índice!$G$51*'Datos Generales'!N151</f>
        <v>0</v>
      </c>
      <c r="O46" s="46">
        <f>Índice!$G$51*'Datos Generales'!O151</f>
        <v>0</v>
      </c>
      <c r="P46" s="46">
        <f>Índice!$G$51*'Datos Generales'!P151</f>
        <v>-505.06727221620957</v>
      </c>
      <c r="Q46" s="46">
        <f>Índice!$G$51*'Datos Generales'!Q151</f>
        <v>5853.9554381049138</v>
      </c>
      <c r="R46" s="46">
        <f>Índice!$G$51*'Datos Generales'!R151</f>
        <v>831.21413125994593</v>
      </c>
      <c r="S46" s="46">
        <f>Índice!$G$51*'Datos Generales'!S151</f>
        <v>0</v>
      </c>
      <c r="T46" s="46">
        <f>Índice!$G$51*'Datos Generales'!T151</f>
        <v>67699.332257686125</v>
      </c>
      <c r="U46" s="46">
        <f>Índice!$G$51*'Datos Generales'!U151</f>
        <v>4594.7842176437134</v>
      </c>
      <c r="V46" s="46">
        <f>Índice!$G$51*'Datos Generales'!V151</f>
        <v>82.908939602187601</v>
      </c>
      <c r="W46" s="46">
        <f>Índice!$G$51*'Datos Generales'!W151</f>
        <v>-77.995489364150856</v>
      </c>
      <c r="X46" s="46">
        <f>Índice!$G$51*'Datos Generales'!X151</f>
        <v>-273.55966190150525</v>
      </c>
      <c r="Y46" s="46">
        <f>Índice!$G$51*'Datos Generales'!Y151</f>
        <v>22747.371193459359</v>
      </c>
      <c r="Z46" s="46">
        <f>Índice!$G$51*'Datos Generales'!Z151</f>
        <v>2686.8162391743635</v>
      </c>
      <c r="AA46" s="46">
        <f>Índice!$G$51*'Datos Generales'!AA151</f>
        <v>0</v>
      </c>
      <c r="AB46" s="46">
        <f>Índice!$G$51*'Datos Generales'!AB151</f>
        <v>222.1233630132287</v>
      </c>
      <c r="AC46" s="46">
        <f>Índice!$G$51*'Datos Generales'!AC151</f>
        <v>16.555228729961645</v>
      </c>
      <c r="AD46" s="46">
        <f>Índice!$G$51*'Datos Generales'!AD151</f>
        <v>-4025.3551738409683</v>
      </c>
      <c r="AE46" s="46">
        <f>Índice!$G$51*'Datos Generales'!AE151</f>
        <v>0</v>
      </c>
      <c r="AF46" s="46">
        <f>Índice!$G$51*'Datos Generales'!AF151</f>
        <v>0</v>
      </c>
      <c r="AG46" s="46">
        <f>Índice!$G$51*'Datos Generales'!AG151</f>
        <v>0</v>
      </c>
      <c r="AH46" s="46">
        <f>Índice!$G$51*'Datos Generales'!AH151</f>
        <v>0</v>
      </c>
      <c r="AI46" s="46">
        <f>Índice!$G$51*'Datos Generales'!AI151</f>
        <v>0</v>
      </c>
      <c r="AJ46" s="46">
        <f>Índice!$G$51*'Datos Generales'!AJ151</f>
        <v>0</v>
      </c>
      <c r="AK46" s="46">
        <f>Índice!$G$51*'Datos Generales'!AK151</f>
        <v>0</v>
      </c>
      <c r="AL46" s="46">
        <f>Índice!$G$51*'Datos Generales'!AL151</f>
        <v>0</v>
      </c>
      <c r="AM46" s="46">
        <f>Índice!$G$51*'Datos Generales'!AM151</f>
        <v>0</v>
      </c>
      <c r="AN46" s="46">
        <f>Índice!$G$51*'Datos Generales'!AN151</f>
        <v>0</v>
      </c>
      <c r="AO46" s="46">
        <f>Índice!$G$51*'Datos Generales'!AO151</f>
        <v>0</v>
      </c>
      <c r="AP46" s="46">
        <f>Índice!$G$51*'Datos Generales'!AP151</f>
        <v>0</v>
      </c>
      <c r="AQ46" s="46">
        <f>Índice!$G$51*'Datos Generales'!AQ151</f>
        <v>140211.76527872766</v>
      </c>
    </row>
    <row r="47" spans="2:43">
      <c r="B47" s="66" t="str">
        <f>'Datos Generales'!B152</f>
        <v>5.31.32.00  Resultado Neto Inversiones No Realizadas</v>
      </c>
      <c r="C47" s="46">
        <f>Índice!$G$51*'Datos Generales'!C152</f>
        <v>1528.6142078389453</v>
      </c>
      <c r="D47" s="46">
        <f>Índice!$G$51*'Datos Generales'!D152</f>
        <v>0</v>
      </c>
      <c r="E47" s="46">
        <f>Índice!$G$51*'Datos Generales'!E152</f>
        <v>8586.0550970406421</v>
      </c>
      <c r="F47" s="46">
        <f>Índice!$G$51*'Datos Generales'!F152</f>
        <v>1243.1471755407563</v>
      </c>
      <c r="G47" s="46">
        <f>Índice!$G$51*'Datos Generales'!G152</f>
        <v>222.78734277512555</v>
      </c>
      <c r="H47" s="46">
        <f>Índice!$G$51*'Datos Generales'!H152</f>
        <v>5841.3398226288737</v>
      </c>
      <c r="I47" s="46">
        <f>Índice!$G$51*'Datos Generales'!I152</f>
        <v>38394.895323590543</v>
      </c>
      <c r="J47" s="46">
        <f>Índice!$G$51*'Datos Generales'!J152</f>
        <v>0</v>
      </c>
      <c r="K47" s="46">
        <f>Índice!$G$51*'Datos Generales'!K152</f>
        <v>-460.71342412149949</v>
      </c>
      <c r="L47" s="46">
        <f>Índice!$G$51*'Datos Generales'!L152</f>
        <v>449.60282943909209</v>
      </c>
      <c r="M47" s="46">
        <f>Índice!$G$51*'Datos Generales'!M152</f>
        <v>1153.8640302243589</v>
      </c>
      <c r="N47" s="46">
        <f>Índice!$G$51*'Datos Generales'!N152</f>
        <v>0</v>
      </c>
      <c r="O47" s="46">
        <f>Índice!$G$51*'Datos Generales'!O152</f>
        <v>0</v>
      </c>
      <c r="P47" s="46">
        <f>Índice!$G$51*'Datos Generales'!P152</f>
        <v>3852.0564559858885</v>
      </c>
      <c r="Q47" s="46">
        <f>Índice!$G$51*'Datos Generales'!Q152</f>
        <v>28.816721666323613</v>
      </c>
      <c r="R47" s="46">
        <f>Índice!$G$51*'Datos Generales'!R152</f>
        <v>1672.5650202181839</v>
      </c>
      <c r="S47" s="46">
        <f>Índice!$G$51*'Datos Generales'!S152</f>
        <v>15902.890746556714</v>
      </c>
      <c r="T47" s="46">
        <f>Índice!$G$51*'Datos Generales'!T152</f>
        <v>11005.81867598009</v>
      </c>
      <c r="U47" s="46">
        <f>Índice!$G$51*'Datos Generales'!U152</f>
        <v>375.76827991616153</v>
      </c>
      <c r="V47" s="46">
        <f>Índice!$G$51*'Datos Generales'!V152</f>
        <v>10864.21392542622</v>
      </c>
      <c r="W47" s="46">
        <f>Índice!$G$51*'Datos Generales'!W152</f>
        <v>1687.3939015672138</v>
      </c>
      <c r="X47" s="46">
        <f>Índice!$G$51*'Datos Generales'!X152</f>
        <v>245.4954506319981</v>
      </c>
      <c r="Y47" s="46">
        <f>Índice!$G$51*'Datos Generales'!Y152</f>
        <v>7703.0505443527418</v>
      </c>
      <c r="Z47" s="46">
        <f>Índice!$G$51*'Datos Generales'!Z152</f>
        <v>68.168588888077366</v>
      </c>
      <c r="AA47" s="46">
        <f>Índice!$G$51*'Datos Generales'!AA152</f>
        <v>0</v>
      </c>
      <c r="AB47" s="46">
        <f>Índice!$G$51*'Datos Generales'!AB152</f>
        <v>49317.893590603366</v>
      </c>
      <c r="AC47" s="46">
        <f>Índice!$G$51*'Datos Generales'!AC152</f>
        <v>1037.3134493527305</v>
      </c>
      <c r="AD47" s="46">
        <f>Índice!$G$51*'Datos Generales'!AD152</f>
        <v>32768.552147863869</v>
      </c>
      <c r="AE47" s="46">
        <f>Índice!$G$51*'Datos Generales'!AE152</f>
        <v>0</v>
      </c>
      <c r="AF47" s="46">
        <f>Índice!$G$51*'Datos Generales'!AF152</f>
        <v>0</v>
      </c>
      <c r="AG47" s="46">
        <f>Índice!$G$51*'Datos Generales'!AG152</f>
        <v>0</v>
      </c>
      <c r="AH47" s="46">
        <f>Índice!$G$51*'Datos Generales'!AH152</f>
        <v>0</v>
      </c>
      <c r="AI47" s="46">
        <f>Índice!$G$51*'Datos Generales'!AI152</f>
        <v>0</v>
      </c>
      <c r="AJ47" s="46">
        <f>Índice!$G$51*'Datos Generales'!AJ152</f>
        <v>0</v>
      </c>
      <c r="AK47" s="46">
        <f>Índice!$G$51*'Datos Generales'!AK152</f>
        <v>0</v>
      </c>
      <c r="AL47" s="46">
        <f>Índice!$G$51*'Datos Generales'!AL152</f>
        <v>0</v>
      </c>
      <c r="AM47" s="46">
        <f>Índice!$G$51*'Datos Generales'!AM152</f>
        <v>0</v>
      </c>
      <c r="AN47" s="46">
        <f>Índice!$G$51*'Datos Generales'!AN152</f>
        <v>0</v>
      </c>
      <c r="AO47" s="46">
        <f>Índice!$G$51*'Datos Generales'!AO152</f>
        <v>0</v>
      </c>
      <c r="AP47" s="46">
        <f>Índice!$G$51*'Datos Generales'!AP152</f>
        <v>0</v>
      </c>
      <c r="AQ47" s="46">
        <f>Índice!$G$51*'Datos Generales'!AQ152</f>
        <v>193489.58990396641</v>
      </c>
    </row>
    <row r="48" spans="2:43">
      <c r="B48" s="67" t="str">
        <f>'Datos Generales'!B153</f>
        <v>5.31.32.10  Inversiones Inmobiliarias No Realizadas</v>
      </c>
      <c r="C48" s="46">
        <f>Índice!$G$51*'Datos Generales'!C153</f>
        <v>0</v>
      </c>
      <c r="D48" s="46">
        <f>Índice!$G$51*'Datos Generales'!D153</f>
        <v>0</v>
      </c>
      <c r="E48" s="46">
        <f>Índice!$G$51*'Datos Generales'!E153</f>
        <v>0</v>
      </c>
      <c r="F48" s="46">
        <f>Índice!$G$51*'Datos Generales'!F153</f>
        <v>0</v>
      </c>
      <c r="G48" s="46">
        <f>Índice!$G$51*'Datos Generales'!G153</f>
        <v>0</v>
      </c>
      <c r="H48" s="46">
        <f>Índice!$G$51*'Datos Generales'!H153</f>
        <v>0</v>
      </c>
      <c r="I48" s="46">
        <f>Índice!$G$51*'Datos Generales'!I153</f>
        <v>0</v>
      </c>
      <c r="J48" s="46">
        <f>Índice!$G$51*'Datos Generales'!J153</f>
        <v>0</v>
      </c>
      <c r="K48" s="46">
        <f>Índice!$G$51*'Datos Generales'!K153</f>
        <v>0</v>
      </c>
      <c r="L48" s="46">
        <f>Índice!$G$51*'Datos Generales'!L153</f>
        <v>0</v>
      </c>
      <c r="M48" s="46">
        <f>Índice!$G$51*'Datos Generales'!M153</f>
        <v>621.35226118307924</v>
      </c>
      <c r="N48" s="46">
        <f>Índice!$G$51*'Datos Generales'!N153</f>
        <v>0</v>
      </c>
      <c r="O48" s="46">
        <f>Índice!$G$51*'Datos Generales'!O153</f>
        <v>0</v>
      </c>
      <c r="P48" s="46">
        <f>Índice!$G$51*'Datos Generales'!P153</f>
        <v>0</v>
      </c>
      <c r="Q48" s="46">
        <f>Índice!$G$51*'Datos Generales'!Q153</f>
        <v>28.816721666323613</v>
      </c>
      <c r="R48" s="46">
        <f>Índice!$G$51*'Datos Generales'!R153</f>
        <v>0</v>
      </c>
      <c r="S48" s="46">
        <f>Índice!$G$51*'Datos Generales'!S153</f>
        <v>0</v>
      </c>
      <c r="T48" s="46">
        <f>Índice!$G$51*'Datos Generales'!T153</f>
        <v>2140.4051604507094</v>
      </c>
      <c r="U48" s="46">
        <f>Índice!$G$51*'Datos Generales'!U153</f>
        <v>0</v>
      </c>
      <c r="V48" s="46">
        <f>Índice!$G$51*'Datos Generales'!V153</f>
        <v>0</v>
      </c>
      <c r="W48" s="46">
        <f>Índice!$G$51*'Datos Generales'!W153</f>
        <v>0</v>
      </c>
      <c r="X48" s="46">
        <f>Índice!$G$51*'Datos Generales'!X153</f>
        <v>0</v>
      </c>
      <c r="Y48" s="46">
        <f>Índice!$G$51*'Datos Generales'!Y153</f>
        <v>2214.3725059260196</v>
      </c>
      <c r="Z48" s="46">
        <f>Índice!$G$51*'Datos Generales'!Z153</f>
        <v>0</v>
      </c>
      <c r="AA48" s="46">
        <f>Índice!$G$51*'Datos Generales'!AA153</f>
        <v>0</v>
      </c>
      <c r="AB48" s="46">
        <f>Índice!$G$51*'Datos Generales'!AB153</f>
        <v>2356.5527056068668</v>
      </c>
      <c r="AC48" s="46">
        <f>Índice!$G$51*'Datos Generales'!AC153</f>
        <v>0</v>
      </c>
      <c r="AD48" s="46">
        <f>Índice!$G$51*'Datos Generales'!AD153</f>
        <v>0</v>
      </c>
      <c r="AE48" s="46">
        <f>Índice!$G$51*'Datos Generales'!AE153</f>
        <v>0</v>
      </c>
      <c r="AF48" s="46">
        <f>Índice!$G$51*'Datos Generales'!AF153</f>
        <v>0</v>
      </c>
      <c r="AG48" s="46">
        <f>Índice!$G$51*'Datos Generales'!AG153</f>
        <v>0</v>
      </c>
      <c r="AH48" s="46">
        <f>Índice!$G$51*'Datos Generales'!AH153</f>
        <v>0</v>
      </c>
      <c r="AI48" s="46">
        <f>Índice!$G$51*'Datos Generales'!AI153</f>
        <v>0</v>
      </c>
      <c r="AJ48" s="46">
        <f>Índice!$G$51*'Datos Generales'!AJ153</f>
        <v>0</v>
      </c>
      <c r="AK48" s="46">
        <f>Índice!$G$51*'Datos Generales'!AK153</f>
        <v>0</v>
      </c>
      <c r="AL48" s="46">
        <f>Índice!$G$51*'Datos Generales'!AL153</f>
        <v>0</v>
      </c>
      <c r="AM48" s="46">
        <f>Índice!$G$51*'Datos Generales'!AM153</f>
        <v>0</v>
      </c>
      <c r="AN48" s="46">
        <f>Índice!$G$51*'Datos Generales'!AN153</f>
        <v>0</v>
      </c>
      <c r="AO48" s="46">
        <f>Índice!$G$51*'Datos Generales'!AO153</f>
        <v>0</v>
      </c>
      <c r="AP48" s="46">
        <f>Índice!$G$51*'Datos Generales'!AP153</f>
        <v>0</v>
      </c>
      <c r="AQ48" s="46">
        <f>Índice!$G$51*'Datos Generales'!AQ153</f>
        <v>7361.4993548329985</v>
      </c>
    </row>
    <row r="49" spans="2:43">
      <c r="B49" s="67" t="str">
        <f>'Datos Generales'!B154</f>
        <v>5.31.32.20  Inversiones Financieras No Realizadas</v>
      </c>
      <c r="C49" s="46">
        <f>Índice!$G$51*'Datos Generales'!C154</f>
        <v>1528.6142078389453</v>
      </c>
      <c r="D49" s="46">
        <f>Índice!$G$51*'Datos Generales'!D154</f>
        <v>0</v>
      </c>
      <c r="E49" s="46">
        <f>Índice!$G$51*'Datos Generales'!E154</f>
        <v>8586.0550970406421</v>
      </c>
      <c r="F49" s="46">
        <f>Índice!$G$51*'Datos Generales'!F154</f>
        <v>1243.1471755407563</v>
      </c>
      <c r="G49" s="46">
        <f>Índice!$G$51*'Datos Generales'!G154</f>
        <v>222.78734277512555</v>
      </c>
      <c r="H49" s="46">
        <f>Índice!$G$51*'Datos Generales'!H154</f>
        <v>5841.3398226288737</v>
      </c>
      <c r="I49" s="46">
        <f>Índice!$G$51*'Datos Generales'!I154</f>
        <v>38394.895323590543</v>
      </c>
      <c r="J49" s="46">
        <f>Índice!$G$51*'Datos Generales'!J154</f>
        <v>0</v>
      </c>
      <c r="K49" s="46">
        <f>Índice!$G$51*'Datos Generales'!K154</f>
        <v>-460.71342412149949</v>
      </c>
      <c r="L49" s="46">
        <f>Índice!$G$51*'Datos Generales'!L154</f>
        <v>449.60282943909209</v>
      </c>
      <c r="M49" s="46">
        <f>Índice!$G$51*'Datos Generales'!M154</f>
        <v>532.55603435873945</v>
      </c>
      <c r="N49" s="46">
        <f>Índice!$G$51*'Datos Generales'!N154</f>
        <v>0</v>
      </c>
      <c r="O49" s="46">
        <f>Índice!$G$51*'Datos Generales'!O154</f>
        <v>0</v>
      </c>
      <c r="P49" s="46">
        <f>Índice!$G$51*'Datos Generales'!P154</f>
        <v>3852.0564559858885</v>
      </c>
      <c r="Q49" s="46">
        <f>Índice!$G$51*'Datos Generales'!Q154</f>
        <v>0</v>
      </c>
      <c r="R49" s="46">
        <f>Índice!$G$51*'Datos Generales'!R154</f>
        <v>1672.5650202181839</v>
      </c>
      <c r="S49" s="46">
        <f>Índice!$G$51*'Datos Generales'!S154</f>
        <v>15902.890746556714</v>
      </c>
      <c r="T49" s="46">
        <f>Índice!$G$51*'Datos Generales'!T154</f>
        <v>8865.4135155293807</v>
      </c>
      <c r="U49" s="46">
        <f>Índice!$G$51*'Datos Generales'!U154</f>
        <v>375.76827991616153</v>
      </c>
      <c r="V49" s="46">
        <f>Índice!$G$51*'Datos Generales'!V154</f>
        <v>10864.21392542622</v>
      </c>
      <c r="W49" s="46">
        <f>Índice!$G$51*'Datos Generales'!W154</f>
        <v>1687.3939015672138</v>
      </c>
      <c r="X49" s="46">
        <f>Índice!$G$51*'Datos Generales'!X154</f>
        <v>245.4954506319981</v>
      </c>
      <c r="Y49" s="46">
        <f>Índice!$G$51*'Datos Generales'!Y154</f>
        <v>5488.6780384267222</v>
      </c>
      <c r="Z49" s="46">
        <f>Índice!$G$51*'Datos Generales'!Z154</f>
        <v>68.168588888077366</v>
      </c>
      <c r="AA49" s="46">
        <f>Índice!$G$51*'Datos Generales'!AA154</f>
        <v>0</v>
      </c>
      <c r="AB49" s="46">
        <f>Índice!$G$51*'Datos Generales'!AB154</f>
        <v>46961.340884996498</v>
      </c>
      <c r="AC49" s="46">
        <f>Índice!$G$51*'Datos Generales'!AC154</f>
        <v>1037.3134493527305</v>
      </c>
      <c r="AD49" s="46">
        <f>Índice!$G$51*'Datos Generales'!AD154</f>
        <v>32768.552147863869</v>
      </c>
      <c r="AE49" s="46">
        <f>Índice!$G$51*'Datos Generales'!AE154</f>
        <v>0</v>
      </c>
      <c r="AF49" s="46">
        <f>Índice!$G$51*'Datos Generales'!AF154</f>
        <v>0</v>
      </c>
      <c r="AG49" s="46">
        <f>Índice!$G$51*'Datos Generales'!AG154</f>
        <v>0</v>
      </c>
      <c r="AH49" s="46">
        <f>Índice!$G$51*'Datos Generales'!AH154</f>
        <v>0</v>
      </c>
      <c r="AI49" s="46">
        <f>Índice!$G$51*'Datos Generales'!AI154</f>
        <v>0</v>
      </c>
      <c r="AJ49" s="46">
        <f>Índice!$G$51*'Datos Generales'!AJ154</f>
        <v>0</v>
      </c>
      <c r="AK49" s="46">
        <f>Índice!$G$51*'Datos Generales'!AK154</f>
        <v>0</v>
      </c>
      <c r="AL49" s="46">
        <f>Índice!$G$51*'Datos Generales'!AL154</f>
        <v>0</v>
      </c>
      <c r="AM49" s="46">
        <f>Índice!$G$51*'Datos Generales'!AM154</f>
        <v>0</v>
      </c>
      <c r="AN49" s="46">
        <f>Índice!$G$51*'Datos Generales'!AN154</f>
        <v>0</v>
      </c>
      <c r="AO49" s="46">
        <f>Índice!$G$51*'Datos Generales'!AO154</f>
        <v>0</v>
      </c>
      <c r="AP49" s="46">
        <f>Índice!$G$51*'Datos Generales'!AP154</f>
        <v>0</v>
      </c>
      <c r="AQ49" s="46">
        <f>Índice!$G$51*'Datos Generales'!AQ154</f>
        <v>186128.13481445087</v>
      </c>
    </row>
    <row r="50" spans="2:43">
      <c r="B50" s="66" t="str">
        <f>'Datos Generales'!B155</f>
        <v>5.31.33.00  Resultado Neto Inversiones Devengadas</v>
      </c>
      <c r="C50" s="46">
        <f>Índice!$G$51*'Datos Generales'!C155</f>
        <v>6074.4852496895901</v>
      </c>
      <c r="D50" s="46">
        <f>Índice!$G$51*'Datos Generales'!D155</f>
        <v>0</v>
      </c>
      <c r="E50" s="46">
        <f>Índice!$G$51*'Datos Generales'!E155</f>
        <v>114958.71152513938</v>
      </c>
      <c r="F50" s="46">
        <f>Índice!$G$51*'Datos Generales'!F155</f>
        <v>285903.04567516787</v>
      </c>
      <c r="G50" s="46">
        <f>Índice!$G$51*'Datos Generales'!G155</f>
        <v>1889.0224225965594</v>
      </c>
      <c r="H50" s="46">
        <f>Índice!$G$51*'Datos Generales'!H155</f>
        <v>43277.404104722889</v>
      </c>
      <c r="I50" s="46">
        <f>Índice!$G$51*'Datos Generales'!I155</f>
        <v>937.53942379836269</v>
      </c>
      <c r="J50" s="46">
        <f>Índice!$G$51*'Datos Generales'!J155</f>
        <v>0</v>
      </c>
      <c r="K50" s="46">
        <f>Índice!$G$51*'Datos Generales'!K155</f>
        <v>-1238.9419703820761</v>
      </c>
      <c r="L50" s="46">
        <f>Índice!$G$51*'Datos Generales'!L155</f>
        <v>30203.952450195986</v>
      </c>
      <c r="M50" s="46">
        <f>Índice!$G$51*'Datos Generales'!M155</f>
        <v>53919.229075231124</v>
      </c>
      <c r="N50" s="46">
        <f>Índice!$G$51*'Datos Generales'!N155</f>
        <v>0</v>
      </c>
      <c r="O50" s="46">
        <f>Índice!$G$51*'Datos Generales'!O155</f>
        <v>4249.3819455049679</v>
      </c>
      <c r="P50" s="46">
        <f>Índice!$G$51*'Datos Generales'!P155</f>
        <v>20224.203832933839</v>
      </c>
      <c r="Q50" s="46">
        <f>Índice!$G$51*'Datos Generales'!Q155</f>
        <v>-148.02322158553943</v>
      </c>
      <c r="R50" s="46">
        <f>Índice!$G$51*'Datos Generales'!R155</f>
        <v>54614.548681889515</v>
      </c>
      <c r="S50" s="46">
        <f>Índice!$G$51*'Datos Generales'!S155</f>
        <v>2845.9943207597703</v>
      </c>
      <c r="T50" s="46">
        <f>Índice!$G$51*'Datos Generales'!T155</f>
        <v>-5042.9262916066318</v>
      </c>
      <c r="U50" s="46">
        <f>Índice!$G$51*'Datos Generales'!U155</f>
        <v>-174.71520801379307</v>
      </c>
      <c r="V50" s="46">
        <f>Índice!$G$51*'Datos Generales'!V155</f>
        <v>30640.674072254282</v>
      </c>
      <c r="W50" s="46">
        <f>Índice!$G$51*'Datos Generales'!W155</f>
        <v>3806.4631790023045</v>
      </c>
      <c r="X50" s="46">
        <f>Índice!$G$51*'Datos Generales'!X155</f>
        <v>4411.8799258998588</v>
      </c>
      <c r="Y50" s="46">
        <f>Índice!$G$51*'Datos Generales'!Y155</f>
        <v>41454.823923633478</v>
      </c>
      <c r="Z50" s="46">
        <f>Índice!$G$51*'Datos Generales'!Z155</f>
        <v>1034.3034077654647</v>
      </c>
      <c r="AA50" s="46">
        <f>Índice!$G$51*'Datos Generales'!AA155</f>
        <v>2706.160182904292</v>
      </c>
      <c r="AB50" s="46">
        <f>Índice!$G$51*'Datos Generales'!AB155</f>
        <v>39159.800009295723</v>
      </c>
      <c r="AC50" s="46">
        <f>Índice!$G$51*'Datos Generales'!AC155</f>
        <v>3599.434289242864</v>
      </c>
      <c r="AD50" s="46">
        <f>Índice!$G$51*'Datos Generales'!AD155</f>
        <v>60373.687809995557</v>
      </c>
      <c r="AE50" s="46">
        <f>Índice!$G$51*'Datos Generales'!AE155</f>
        <v>0</v>
      </c>
      <c r="AF50" s="46">
        <f>Índice!$G$51*'Datos Generales'!AF155</f>
        <v>0</v>
      </c>
      <c r="AG50" s="46">
        <f>Índice!$G$51*'Datos Generales'!AG155</f>
        <v>0</v>
      </c>
      <c r="AH50" s="46">
        <f>Índice!$G$51*'Datos Generales'!AH155</f>
        <v>0</v>
      </c>
      <c r="AI50" s="46">
        <f>Índice!$G$51*'Datos Generales'!AI155</f>
        <v>0</v>
      </c>
      <c r="AJ50" s="46">
        <f>Índice!$G$51*'Datos Generales'!AJ155</f>
        <v>0</v>
      </c>
      <c r="AK50" s="46">
        <f>Índice!$G$51*'Datos Generales'!AK155</f>
        <v>0</v>
      </c>
      <c r="AL50" s="46">
        <f>Índice!$G$51*'Datos Generales'!AL155</f>
        <v>0</v>
      </c>
      <c r="AM50" s="46">
        <f>Índice!$G$51*'Datos Generales'!AM155</f>
        <v>0</v>
      </c>
      <c r="AN50" s="46">
        <f>Índice!$G$51*'Datos Generales'!AN155</f>
        <v>0</v>
      </c>
      <c r="AO50" s="46">
        <f>Índice!$G$51*'Datos Generales'!AO155</f>
        <v>0</v>
      </c>
      <c r="AP50" s="46">
        <f>Índice!$G$51*'Datos Generales'!AP155</f>
        <v>0</v>
      </c>
      <c r="AQ50" s="46">
        <f>Índice!$G$51*'Datos Generales'!AQ155</f>
        <v>799680.13881603559</v>
      </c>
    </row>
    <row r="51" spans="2:43">
      <c r="B51" s="67" t="str">
        <f>'Datos Generales'!B156</f>
        <v>5.31.33.10  Inversiones Inmobiliarias Devengadas</v>
      </c>
      <c r="C51" s="46">
        <f>Índice!$G$51*'Datos Generales'!C156</f>
        <v>0</v>
      </c>
      <c r="D51" s="46">
        <f>Índice!$G$51*'Datos Generales'!D156</f>
        <v>0</v>
      </c>
      <c r="E51" s="46">
        <f>Índice!$G$51*'Datos Generales'!E156</f>
        <v>5305.2868281908104</v>
      </c>
      <c r="F51" s="46">
        <f>Índice!$G$51*'Datos Generales'!F156</f>
        <v>10522.397144001718</v>
      </c>
      <c r="G51" s="46">
        <f>Índice!$G$51*'Datos Generales'!G156</f>
        <v>0</v>
      </c>
      <c r="H51" s="46">
        <f>Índice!$G$51*'Datos Generales'!H156</f>
        <v>0</v>
      </c>
      <c r="I51" s="46">
        <f>Índice!$G$51*'Datos Generales'!I156</f>
        <v>2380.942895527211</v>
      </c>
      <c r="J51" s="46">
        <f>Índice!$G$51*'Datos Generales'!J156</f>
        <v>0</v>
      </c>
      <c r="K51" s="46">
        <f>Índice!$G$51*'Datos Generales'!K156</f>
        <v>0</v>
      </c>
      <c r="L51" s="46">
        <f>Índice!$G$51*'Datos Generales'!L156</f>
        <v>0</v>
      </c>
      <c r="M51" s="46">
        <f>Índice!$G$51*'Datos Generales'!M156</f>
        <v>1217.5618220489973</v>
      </c>
      <c r="N51" s="46">
        <f>Índice!$G$51*'Datos Generales'!N156</f>
        <v>0</v>
      </c>
      <c r="O51" s="46">
        <f>Índice!$G$51*'Datos Generales'!O156</f>
        <v>4249.3819455049679</v>
      </c>
      <c r="P51" s="46">
        <f>Índice!$G$51*'Datos Generales'!P156</f>
        <v>0</v>
      </c>
      <c r="Q51" s="46">
        <f>Índice!$G$51*'Datos Generales'!Q156</f>
        <v>0</v>
      </c>
      <c r="R51" s="46">
        <f>Índice!$G$51*'Datos Generales'!R156</f>
        <v>0</v>
      </c>
      <c r="S51" s="46">
        <f>Índice!$G$51*'Datos Generales'!S156</f>
        <v>2845.9943207597703</v>
      </c>
      <c r="T51" s="46">
        <f>Índice!$G$51*'Datos Generales'!T156</f>
        <v>0</v>
      </c>
      <c r="U51" s="46">
        <f>Índice!$G$51*'Datos Generales'!U156</f>
        <v>0</v>
      </c>
      <c r="V51" s="46">
        <f>Índice!$G$51*'Datos Generales'!V156</f>
        <v>0</v>
      </c>
      <c r="W51" s="46">
        <f>Índice!$G$51*'Datos Generales'!W156</f>
        <v>0</v>
      </c>
      <c r="X51" s="46">
        <f>Índice!$G$51*'Datos Generales'!X156</f>
        <v>0</v>
      </c>
      <c r="Y51" s="46">
        <f>Índice!$G$51*'Datos Generales'!Y156</f>
        <v>0</v>
      </c>
      <c r="Z51" s="46">
        <f>Índice!$G$51*'Datos Generales'!Z156</f>
        <v>0</v>
      </c>
      <c r="AA51" s="46">
        <f>Índice!$G$51*'Datos Generales'!AA156</f>
        <v>0</v>
      </c>
      <c r="AB51" s="46">
        <f>Índice!$G$51*'Datos Generales'!AB156</f>
        <v>0</v>
      </c>
      <c r="AC51" s="46">
        <f>Índice!$G$51*'Datos Generales'!AC156</f>
        <v>0</v>
      </c>
      <c r="AD51" s="46">
        <f>Índice!$G$51*'Datos Generales'!AD156</f>
        <v>0</v>
      </c>
      <c r="AE51" s="46">
        <f>Índice!$G$51*'Datos Generales'!AE156</f>
        <v>0</v>
      </c>
      <c r="AF51" s="46">
        <f>Índice!$G$51*'Datos Generales'!AF156</f>
        <v>0</v>
      </c>
      <c r="AG51" s="46">
        <f>Índice!$G$51*'Datos Generales'!AG156</f>
        <v>0</v>
      </c>
      <c r="AH51" s="46">
        <f>Índice!$G$51*'Datos Generales'!AH156</f>
        <v>0</v>
      </c>
      <c r="AI51" s="46">
        <f>Índice!$G$51*'Datos Generales'!AI156</f>
        <v>0</v>
      </c>
      <c r="AJ51" s="46">
        <f>Índice!$G$51*'Datos Generales'!AJ156</f>
        <v>0</v>
      </c>
      <c r="AK51" s="46">
        <f>Índice!$G$51*'Datos Generales'!AK156</f>
        <v>0</v>
      </c>
      <c r="AL51" s="46">
        <f>Índice!$G$51*'Datos Generales'!AL156</f>
        <v>0</v>
      </c>
      <c r="AM51" s="46">
        <f>Índice!$G$51*'Datos Generales'!AM156</f>
        <v>0</v>
      </c>
      <c r="AN51" s="46">
        <f>Índice!$G$51*'Datos Generales'!AN156</f>
        <v>0</v>
      </c>
      <c r="AO51" s="46">
        <f>Índice!$G$51*'Datos Generales'!AO156</f>
        <v>0</v>
      </c>
      <c r="AP51" s="46">
        <f>Índice!$G$51*'Datos Generales'!AP156</f>
        <v>0</v>
      </c>
      <c r="AQ51" s="46">
        <f>Índice!$G$51*'Datos Generales'!AQ156</f>
        <v>26521.564956033475</v>
      </c>
    </row>
    <row r="52" spans="2:43">
      <c r="B52" s="67" t="str">
        <f>'Datos Generales'!B157</f>
        <v>5.31.33.20  Inversiones Financieras Devengadas</v>
      </c>
      <c r="C52" s="46">
        <f>Índice!$G$51*'Datos Generales'!C157</f>
        <v>8739.7885445784959</v>
      </c>
      <c r="D52" s="46">
        <f>Índice!$G$51*'Datos Generales'!D157</f>
        <v>0</v>
      </c>
      <c r="E52" s="46">
        <f>Índice!$G$51*'Datos Generales'!E157</f>
        <v>111249.36645264387</v>
      </c>
      <c r="F52" s="46">
        <f>Índice!$G$51*'Datos Generales'!F157</f>
        <v>280435.03953999485</v>
      </c>
      <c r="G52" s="46">
        <f>Índice!$G$51*'Datos Generales'!G157</f>
        <v>2069.3150606102863</v>
      </c>
      <c r="H52" s="46">
        <f>Índice!$G$51*'Datos Generales'!H157</f>
        <v>48520.453896565239</v>
      </c>
      <c r="I52" s="46">
        <f>Índice!$G$51*'Datos Generales'!I157</f>
        <v>0</v>
      </c>
      <c r="J52" s="46">
        <f>Índice!$G$51*'Datos Generales'!J157</f>
        <v>0</v>
      </c>
      <c r="K52" s="46">
        <f>Índice!$G$51*'Datos Generales'!K157</f>
        <v>0</v>
      </c>
      <c r="L52" s="46">
        <f>Índice!$G$51*'Datos Generales'!L157</f>
        <v>30542.759190033223</v>
      </c>
      <c r="M52" s="46">
        <f>Índice!$G$51*'Datos Generales'!M157</f>
        <v>52701.667253182124</v>
      </c>
      <c r="N52" s="46">
        <f>Índice!$G$51*'Datos Generales'!N157</f>
        <v>0</v>
      </c>
      <c r="O52" s="46">
        <f>Índice!$G$51*'Datos Generales'!O157</f>
        <v>0</v>
      </c>
      <c r="P52" s="46">
        <f>Índice!$G$51*'Datos Generales'!P157</f>
        <v>21718.866542281125</v>
      </c>
      <c r="Q52" s="46">
        <f>Índice!$G$51*'Datos Generales'!Q157</f>
        <v>0</v>
      </c>
      <c r="R52" s="46">
        <f>Índice!$G$51*'Datos Generales'!R157</f>
        <v>57511.580913680424</v>
      </c>
      <c r="S52" s="46">
        <f>Índice!$G$51*'Datos Generales'!S157</f>
        <v>0</v>
      </c>
      <c r="T52" s="46">
        <f>Índice!$G$51*'Datos Generales'!T157</f>
        <v>0</v>
      </c>
      <c r="U52" s="46">
        <f>Índice!$G$51*'Datos Generales'!U157</f>
        <v>0</v>
      </c>
      <c r="V52" s="46">
        <f>Índice!$G$51*'Datos Generales'!V157</f>
        <v>39931.654349842087</v>
      </c>
      <c r="W52" s="46">
        <f>Índice!$G$51*'Datos Generales'!W157</f>
        <v>4759.893851768732</v>
      </c>
      <c r="X52" s="46">
        <f>Índice!$G$51*'Datos Generales'!X157</f>
        <v>4634.1360848654667</v>
      </c>
      <c r="Y52" s="46">
        <f>Índice!$G$51*'Datos Generales'!Y157</f>
        <v>44040.316851142379</v>
      </c>
      <c r="Z52" s="46">
        <f>Índice!$G$51*'Datos Generales'!Z157</f>
        <v>1698.9914147416789</v>
      </c>
      <c r="AA52" s="46">
        <f>Índice!$G$51*'Datos Generales'!AA157</f>
        <v>2706.160182904292</v>
      </c>
      <c r="AB52" s="46">
        <f>Índice!$G$51*'Datos Generales'!AB157</f>
        <v>63210.784801945905</v>
      </c>
      <c r="AC52" s="46">
        <f>Índice!$G$51*'Datos Generales'!AC157</f>
        <v>3599.434289242864</v>
      </c>
      <c r="AD52" s="46">
        <f>Índice!$G$51*'Datos Generales'!AD157</f>
        <v>60794.296856498484</v>
      </c>
      <c r="AE52" s="46">
        <f>Índice!$G$51*'Datos Generales'!AE157</f>
        <v>0</v>
      </c>
      <c r="AF52" s="46">
        <f>Índice!$G$51*'Datos Generales'!AF157</f>
        <v>0</v>
      </c>
      <c r="AG52" s="46">
        <f>Índice!$G$51*'Datos Generales'!AG157</f>
        <v>0</v>
      </c>
      <c r="AH52" s="46">
        <f>Índice!$G$51*'Datos Generales'!AH157</f>
        <v>0</v>
      </c>
      <c r="AI52" s="46">
        <f>Índice!$G$51*'Datos Generales'!AI157</f>
        <v>0</v>
      </c>
      <c r="AJ52" s="46">
        <f>Índice!$G$51*'Datos Generales'!AJ157</f>
        <v>0</v>
      </c>
      <c r="AK52" s="46">
        <f>Índice!$G$51*'Datos Generales'!AK157</f>
        <v>0</v>
      </c>
      <c r="AL52" s="46">
        <f>Índice!$G$51*'Datos Generales'!AL157</f>
        <v>0</v>
      </c>
      <c r="AM52" s="46">
        <f>Índice!$G$51*'Datos Generales'!AM157</f>
        <v>0</v>
      </c>
      <c r="AN52" s="46">
        <f>Índice!$G$51*'Datos Generales'!AN157</f>
        <v>0</v>
      </c>
      <c r="AO52" s="46">
        <f>Índice!$G$51*'Datos Generales'!AO157</f>
        <v>0</v>
      </c>
      <c r="AP52" s="46">
        <f>Índice!$G$51*'Datos Generales'!AP157</f>
        <v>0</v>
      </c>
      <c r="AQ52" s="46">
        <f>Índice!$G$51*'Datos Generales'!AQ157</f>
        <v>838864.50607652147</v>
      </c>
    </row>
    <row r="53" spans="2:43">
      <c r="B53" s="67" t="str">
        <f>'Datos Generales'!B158</f>
        <v>5.31.33.30  Depreciación Inversiones</v>
      </c>
      <c r="C53" s="46">
        <f>Índice!$G$51*'Datos Generales'!C158</f>
        <v>0</v>
      </c>
      <c r="D53" s="46">
        <f>Índice!$G$51*'Datos Generales'!D158</f>
        <v>0</v>
      </c>
      <c r="E53" s="46">
        <f>Índice!$G$51*'Datos Generales'!E158</f>
        <v>1575.5354443463232</v>
      </c>
      <c r="F53" s="46">
        <f>Índice!$G$51*'Datos Generales'!F158</f>
        <v>2751.2222760783588</v>
      </c>
      <c r="G53" s="46">
        <f>Índice!$G$51*'Datos Generales'!G158</f>
        <v>180.2926380137267</v>
      </c>
      <c r="H53" s="46">
        <f>Índice!$G$51*'Datos Generales'!H158</f>
        <v>4166.738597807539</v>
      </c>
      <c r="I53" s="46">
        <f>Índice!$G$51*'Datos Generales'!I158</f>
        <v>257.18149444138277</v>
      </c>
      <c r="J53" s="46">
        <f>Índice!$G$51*'Datos Generales'!J158</f>
        <v>0</v>
      </c>
      <c r="K53" s="46">
        <f>Índice!$G$51*'Datos Generales'!K158</f>
        <v>0</v>
      </c>
      <c r="L53" s="46">
        <f>Índice!$G$51*'Datos Generales'!L158</f>
        <v>0</v>
      </c>
      <c r="M53" s="46">
        <f>Índice!$G$51*'Datos Generales'!M158</f>
        <v>0</v>
      </c>
      <c r="N53" s="46">
        <f>Índice!$G$51*'Datos Generales'!N158</f>
        <v>0</v>
      </c>
      <c r="O53" s="46">
        <f>Índice!$G$51*'Datos Generales'!O158</f>
        <v>0</v>
      </c>
      <c r="P53" s="46">
        <f>Índice!$G$51*'Datos Generales'!P158</f>
        <v>347.92539523395328</v>
      </c>
      <c r="Q53" s="46">
        <f>Índice!$G$51*'Datos Generales'!Q158</f>
        <v>148.02322158553943</v>
      </c>
      <c r="R53" s="46">
        <f>Índice!$G$51*'Datos Generales'!R158</f>
        <v>2897.0322317909086</v>
      </c>
      <c r="S53" s="46">
        <f>Índice!$G$51*'Datos Generales'!S158</f>
        <v>0</v>
      </c>
      <c r="T53" s="46">
        <f>Índice!$G$51*'Datos Generales'!T158</f>
        <v>2817.089068458527</v>
      </c>
      <c r="U53" s="46">
        <f>Índice!$G$51*'Datos Generales'!U158</f>
        <v>0</v>
      </c>
      <c r="V53" s="46">
        <f>Índice!$G$51*'Datos Generales'!V158</f>
        <v>8918.3548352112903</v>
      </c>
      <c r="W53" s="46">
        <f>Índice!$G$51*'Datos Generales'!W158</f>
        <v>810.01104419670628</v>
      </c>
      <c r="X53" s="46">
        <f>Índice!$G$51*'Datos Generales'!X158</f>
        <v>0</v>
      </c>
      <c r="Y53" s="46">
        <f>Índice!$G$51*'Datos Generales'!Y158</f>
        <v>1208.797289191959</v>
      </c>
      <c r="Z53" s="46">
        <f>Índice!$G$51*'Datos Generales'!Z158</f>
        <v>0</v>
      </c>
      <c r="AA53" s="46">
        <f>Índice!$G$51*'Datos Generales'!AA158</f>
        <v>0</v>
      </c>
      <c r="AB53" s="46">
        <f>Índice!$G$51*'Datos Generales'!AB158</f>
        <v>20938.291934195182</v>
      </c>
      <c r="AC53" s="46">
        <f>Índice!$G$51*'Datos Generales'!AC158</f>
        <v>0</v>
      </c>
      <c r="AD53" s="46">
        <f>Índice!$G$51*'Datos Generales'!AD158</f>
        <v>0</v>
      </c>
      <c r="AE53" s="46">
        <f>Índice!$G$51*'Datos Generales'!AE158</f>
        <v>0</v>
      </c>
      <c r="AF53" s="46">
        <f>Índice!$G$51*'Datos Generales'!AF158</f>
        <v>0</v>
      </c>
      <c r="AG53" s="46">
        <f>Índice!$G$51*'Datos Generales'!AG158</f>
        <v>0</v>
      </c>
      <c r="AH53" s="46">
        <f>Índice!$G$51*'Datos Generales'!AH158</f>
        <v>0</v>
      </c>
      <c r="AI53" s="46">
        <f>Índice!$G$51*'Datos Generales'!AI158</f>
        <v>0</v>
      </c>
      <c r="AJ53" s="46">
        <f>Índice!$G$51*'Datos Generales'!AJ158</f>
        <v>0</v>
      </c>
      <c r="AK53" s="46">
        <f>Índice!$G$51*'Datos Generales'!AK158</f>
        <v>0</v>
      </c>
      <c r="AL53" s="46">
        <f>Índice!$G$51*'Datos Generales'!AL158</f>
        <v>0</v>
      </c>
      <c r="AM53" s="46">
        <f>Índice!$G$51*'Datos Generales'!AM158</f>
        <v>0</v>
      </c>
      <c r="AN53" s="46">
        <f>Índice!$G$51*'Datos Generales'!AN158</f>
        <v>0</v>
      </c>
      <c r="AO53" s="46">
        <f>Índice!$G$51*'Datos Generales'!AO158</f>
        <v>0</v>
      </c>
      <c r="AP53" s="46">
        <f>Índice!$G$51*'Datos Generales'!AP158</f>
        <v>0</v>
      </c>
      <c r="AQ53" s="46">
        <f>Índice!$G$51*'Datos Generales'!AQ158</f>
        <v>47016.495470551396</v>
      </c>
    </row>
    <row r="54" spans="2:43">
      <c r="B54" s="67" t="str">
        <f>'Datos Generales'!B159</f>
        <v>5.31.33.40  Gastos De Gestión</v>
      </c>
      <c r="C54" s="46">
        <f>Índice!$G$51*'Datos Generales'!C159</f>
        <v>2665.3032948889054</v>
      </c>
      <c r="D54" s="46">
        <f>Índice!$G$51*'Datos Generales'!D159</f>
        <v>0</v>
      </c>
      <c r="E54" s="46">
        <f>Índice!$G$51*'Datos Generales'!E159</f>
        <v>20.406311348963417</v>
      </c>
      <c r="F54" s="46">
        <f>Índice!$G$51*'Datos Generales'!F159</f>
        <v>2303.1687327503591</v>
      </c>
      <c r="G54" s="46">
        <f>Índice!$G$51*'Datos Generales'!G159</f>
        <v>0</v>
      </c>
      <c r="H54" s="46">
        <f>Índice!$G$51*'Datos Generales'!H159</f>
        <v>1076.3111940348058</v>
      </c>
      <c r="I54" s="46">
        <f>Índice!$G$51*'Datos Generales'!I159</f>
        <v>1186.2219772874657</v>
      </c>
      <c r="J54" s="46">
        <f>Índice!$G$51*'Datos Generales'!J159</f>
        <v>0</v>
      </c>
      <c r="K54" s="46">
        <f>Índice!$G$51*'Datos Generales'!K159</f>
        <v>1238.9419703820761</v>
      </c>
      <c r="L54" s="46">
        <f>Índice!$G$51*'Datos Generales'!L159</f>
        <v>338.80673983723648</v>
      </c>
      <c r="M54" s="46">
        <f>Índice!$G$51*'Datos Generales'!M159</f>
        <v>0</v>
      </c>
      <c r="N54" s="46">
        <f>Índice!$G$51*'Datos Generales'!N159</f>
        <v>0</v>
      </c>
      <c r="O54" s="46">
        <f>Índice!$G$51*'Datos Generales'!O159</f>
        <v>0</v>
      </c>
      <c r="P54" s="46">
        <f>Índice!$G$51*'Datos Generales'!P159</f>
        <v>1146.7373141133326</v>
      </c>
      <c r="Q54" s="46">
        <f>Índice!$G$51*'Datos Generales'!Q159</f>
        <v>0</v>
      </c>
      <c r="R54" s="46">
        <f>Índice!$G$51*'Datos Generales'!R159</f>
        <v>0</v>
      </c>
      <c r="S54" s="46">
        <f>Índice!$G$51*'Datos Generales'!S159</f>
        <v>0</v>
      </c>
      <c r="T54" s="46">
        <f>Índice!$G$51*'Datos Generales'!T159</f>
        <v>2225.8372231481053</v>
      </c>
      <c r="U54" s="46">
        <f>Índice!$G$51*'Datos Generales'!U159</f>
        <v>174.71520801379307</v>
      </c>
      <c r="V54" s="46">
        <f>Índice!$G$51*'Datos Generales'!V159</f>
        <v>372.62544237651639</v>
      </c>
      <c r="W54" s="46">
        <f>Índice!$G$51*'Datos Generales'!W159</f>
        <v>143.4196285697212</v>
      </c>
      <c r="X54" s="46">
        <f>Índice!$G$51*'Datos Generales'!X159</f>
        <v>222.25615896560808</v>
      </c>
      <c r="Y54" s="46">
        <f>Índice!$G$51*'Datos Generales'!Y159</f>
        <v>1376.6956383169443</v>
      </c>
      <c r="Z54" s="46">
        <f>Índice!$G$51*'Datos Generales'!Z159</f>
        <v>664.68800697621407</v>
      </c>
      <c r="AA54" s="46">
        <f>Índice!$G$51*'Datos Generales'!AA159</f>
        <v>0</v>
      </c>
      <c r="AB54" s="46">
        <f>Índice!$G$51*'Datos Generales'!AB159</f>
        <v>3112.6928584550078</v>
      </c>
      <c r="AC54" s="46">
        <f>Índice!$G$51*'Datos Generales'!AC159</f>
        <v>0</v>
      </c>
      <c r="AD54" s="46">
        <f>Índice!$G$51*'Datos Generales'!AD159</f>
        <v>420.60904650292929</v>
      </c>
      <c r="AE54" s="46">
        <f>Índice!$G$51*'Datos Generales'!AE159</f>
        <v>0</v>
      </c>
      <c r="AF54" s="46">
        <f>Índice!$G$51*'Datos Generales'!AF159</f>
        <v>0</v>
      </c>
      <c r="AG54" s="46">
        <f>Índice!$G$51*'Datos Generales'!AG159</f>
        <v>0</v>
      </c>
      <c r="AH54" s="46">
        <f>Índice!$G$51*'Datos Generales'!AH159</f>
        <v>0</v>
      </c>
      <c r="AI54" s="46">
        <f>Índice!$G$51*'Datos Generales'!AI159</f>
        <v>0</v>
      </c>
      <c r="AJ54" s="46">
        <f>Índice!$G$51*'Datos Generales'!AJ159</f>
        <v>0</v>
      </c>
      <c r="AK54" s="46">
        <f>Índice!$G$51*'Datos Generales'!AK159</f>
        <v>0</v>
      </c>
      <c r="AL54" s="46">
        <f>Índice!$G$51*'Datos Generales'!AL159</f>
        <v>0</v>
      </c>
      <c r="AM54" s="46">
        <f>Índice!$G$51*'Datos Generales'!AM159</f>
        <v>0</v>
      </c>
      <c r="AN54" s="46">
        <f>Índice!$G$51*'Datos Generales'!AN159</f>
        <v>0</v>
      </c>
      <c r="AO54" s="46">
        <f>Índice!$G$51*'Datos Generales'!AO159</f>
        <v>0</v>
      </c>
      <c r="AP54" s="46">
        <f>Índice!$G$51*'Datos Generales'!AP159</f>
        <v>0</v>
      </c>
      <c r="AQ54" s="46">
        <f>Índice!$G$51*'Datos Generales'!AQ159</f>
        <v>18689.436745967985</v>
      </c>
    </row>
    <row r="55" spans="2:43">
      <c r="B55" s="66" t="str">
        <f>'Datos Generales'!B160</f>
        <v>5.31.34.00  Resultado Neto Inversiones Por Seguros Con Cuenta Única De Inversiones</v>
      </c>
      <c r="C55" s="46">
        <f>Índice!$G$51*'Datos Generales'!C160</f>
        <v>0</v>
      </c>
      <c r="D55" s="46">
        <f>Índice!$G$51*'Datos Generales'!D160</f>
        <v>0</v>
      </c>
      <c r="E55" s="46">
        <f>Índice!$G$51*'Datos Generales'!E160</f>
        <v>0</v>
      </c>
      <c r="F55" s="46">
        <f>Índice!$G$51*'Datos Generales'!F160</f>
        <v>0</v>
      </c>
      <c r="G55" s="46">
        <f>Índice!$G$51*'Datos Generales'!G160</f>
        <v>0</v>
      </c>
      <c r="H55" s="46">
        <f>Índice!$G$51*'Datos Generales'!H160</f>
        <v>0</v>
      </c>
      <c r="I55" s="46">
        <f>Índice!$G$51*'Datos Generales'!I160</f>
        <v>0</v>
      </c>
      <c r="J55" s="46">
        <f>Índice!$G$51*'Datos Generales'!J160</f>
        <v>0</v>
      </c>
      <c r="K55" s="46">
        <f>Índice!$G$51*'Datos Generales'!K160</f>
        <v>0</v>
      </c>
      <c r="L55" s="46">
        <f>Índice!$G$51*'Datos Generales'!L160</f>
        <v>0</v>
      </c>
      <c r="M55" s="46">
        <f>Índice!$G$51*'Datos Generales'!M160</f>
        <v>0</v>
      </c>
      <c r="N55" s="46">
        <f>Índice!$G$51*'Datos Generales'!N160</f>
        <v>0</v>
      </c>
      <c r="O55" s="46">
        <f>Índice!$G$51*'Datos Generales'!O160</f>
        <v>0</v>
      </c>
      <c r="P55" s="46">
        <f>Índice!$G$51*'Datos Generales'!P160</f>
        <v>0</v>
      </c>
      <c r="Q55" s="46">
        <f>Índice!$G$51*'Datos Generales'!Q160</f>
        <v>0</v>
      </c>
      <c r="R55" s="46">
        <f>Índice!$G$51*'Datos Generales'!R160</f>
        <v>0</v>
      </c>
      <c r="S55" s="46">
        <f>Índice!$G$51*'Datos Generales'!S160</f>
        <v>0</v>
      </c>
      <c r="T55" s="46">
        <f>Índice!$G$51*'Datos Generales'!T160</f>
        <v>0</v>
      </c>
      <c r="U55" s="46">
        <f>Índice!$G$51*'Datos Generales'!U160</f>
        <v>0</v>
      </c>
      <c r="V55" s="46">
        <f>Índice!$G$51*'Datos Generales'!V160</f>
        <v>0</v>
      </c>
      <c r="W55" s="46">
        <f>Índice!$G$51*'Datos Generales'!W160</f>
        <v>0</v>
      </c>
      <c r="X55" s="46">
        <f>Índice!$G$51*'Datos Generales'!X160</f>
        <v>0</v>
      </c>
      <c r="Y55" s="46">
        <f>Índice!$G$51*'Datos Generales'!Y160</f>
        <v>0</v>
      </c>
      <c r="Z55" s="46">
        <f>Índice!$G$51*'Datos Generales'!Z160</f>
        <v>0</v>
      </c>
      <c r="AA55" s="46">
        <f>Índice!$G$51*'Datos Generales'!AA160</f>
        <v>0</v>
      </c>
      <c r="AB55" s="46">
        <f>Índice!$G$51*'Datos Generales'!AB160</f>
        <v>0</v>
      </c>
      <c r="AC55" s="46">
        <f>Índice!$G$51*'Datos Generales'!AC160</f>
        <v>0</v>
      </c>
      <c r="AD55" s="46">
        <f>Índice!$G$51*'Datos Generales'!AD160</f>
        <v>0</v>
      </c>
      <c r="AE55" s="46">
        <f>Índice!$G$51*'Datos Generales'!AE160</f>
        <v>0</v>
      </c>
      <c r="AF55" s="46">
        <f>Índice!$G$51*'Datos Generales'!AF160</f>
        <v>0</v>
      </c>
      <c r="AG55" s="46">
        <f>Índice!$G$51*'Datos Generales'!AG160</f>
        <v>0</v>
      </c>
      <c r="AH55" s="46">
        <f>Índice!$G$51*'Datos Generales'!AH160</f>
        <v>0</v>
      </c>
      <c r="AI55" s="46">
        <f>Índice!$G$51*'Datos Generales'!AI160</f>
        <v>0</v>
      </c>
      <c r="AJ55" s="46">
        <f>Índice!$G$51*'Datos Generales'!AJ160</f>
        <v>0</v>
      </c>
      <c r="AK55" s="46">
        <f>Índice!$G$51*'Datos Generales'!AK160</f>
        <v>0</v>
      </c>
      <c r="AL55" s="46">
        <f>Índice!$G$51*'Datos Generales'!AL160</f>
        <v>0</v>
      </c>
      <c r="AM55" s="46">
        <f>Índice!$G$51*'Datos Generales'!AM160</f>
        <v>0</v>
      </c>
      <c r="AN55" s="46">
        <f>Índice!$G$51*'Datos Generales'!AN160</f>
        <v>0</v>
      </c>
      <c r="AO55" s="46">
        <f>Índice!$G$51*'Datos Generales'!AO160</f>
        <v>0</v>
      </c>
      <c r="AP55" s="46">
        <f>Índice!$G$51*'Datos Generales'!AP160</f>
        <v>0</v>
      </c>
      <c r="AQ55" s="46">
        <f>Índice!$G$51*'Datos Generales'!AQ160</f>
        <v>0</v>
      </c>
    </row>
    <row r="56" spans="2:43">
      <c r="B56" s="66" t="str">
        <f>'Datos Generales'!B161</f>
        <v>5.31.35.00  Deterioro De Inversiones</v>
      </c>
      <c r="C56" s="46">
        <f>Índice!$G$51*'Datos Generales'!C161</f>
        <v>0</v>
      </c>
      <c r="D56" s="46">
        <f>Índice!$G$51*'Datos Generales'!D161</f>
        <v>0</v>
      </c>
      <c r="E56" s="46">
        <f>Índice!$G$51*'Datos Generales'!E161</f>
        <v>0</v>
      </c>
      <c r="F56" s="46">
        <f>Índice!$G$51*'Datos Generales'!F161</f>
        <v>480.58855166094543</v>
      </c>
      <c r="G56" s="46">
        <f>Índice!$G$51*'Datos Generales'!G161</f>
        <v>0</v>
      </c>
      <c r="H56" s="46">
        <f>Índice!$G$51*'Datos Generales'!H161</f>
        <v>0</v>
      </c>
      <c r="I56" s="46">
        <f>Índice!$G$51*'Datos Generales'!I161</f>
        <v>0</v>
      </c>
      <c r="J56" s="46">
        <f>Índice!$G$51*'Datos Generales'!J161</f>
        <v>0</v>
      </c>
      <c r="K56" s="46">
        <f>Índice!$G$51*'Datos Generales'!K161</f>
        <v>0</v>
      </c>
      <c r="L56" s="46">
        <f>Índice!$G$51*'Datos Generales'!L161</f>
        <v>0</v>
      </c>
      <c r="M56" s="46">
        <f>Índice!$G$51*'Datos Generales'!M161</f>
        <v>0</v>
      </c>
      <c r="N56" s="46">
        <f>Índice!$G$51*'Datos Generales'!N161</f>
        <v>0</v>
      </c>
      <c r="O56" s="46">
        <f>Índice!$G$51*'Datos Generales'!O161</f>
        <v>0</v>
      </c>
      <c r="P56" s="46">
        <f>Índice!$G$51*'Datos Generales'!P161</f>
        <v>-57.235055475509114</v>
      </c>
      <c r="Q56" s="46">
        <f>Índice!$G$51*'Datos Generales'!Q161</f>
        <v>0</v>
      </c>
      <c r="R56" s="46">
        <f>Índice!$G$51*'Datos Generales'!R161</f>
        <v>-710.72393713439624</v>
      </c>
      <c r="S56" s="46">
        <f>Índice!$G$51*'Datos Generales'!S161</f>
        <v>0</v>
      </c>
      <c r="T56" s="46">
        <f>Índice!$G$51*'Datos Generales'!T161</f>
        <v>0</v>
      </c>
      <c r="U56" s="46">
        <f>Índice!$G$51*'Datos Generales'!U161</f>
        <v>0</v>
      </c>
      <c r="V56" s="46">
        <f>Índice!$G$51*'Datos Generales'!V161</f>
        <v>0</v>
      </c>
      <c r="W56" s="46">
        <f>Índice!$G$51*'Datos Generales'!W161</f>
        <v>0</v>
      </c>
      <c r="X56" s="46">
        <f>Índice!$G$51*'Datos Generales'!X161</f>
        <v>0</v>
      </c>
      <c r="Y56" s="46">
        <f>Índice!$G$51*'Datos Generales'!Y161</f>
        <v>0</v>
      </c>
      <c r="Z56" s="46">
        <f>Índice!$G$51*'Datos Generales'!Z161</f>
        <v>0</v>
      </c>
      <c r="AA56" s="46">
        <f>Índice!$G$51*'Datos Generales'!AA161</f>
        <v>0</v>
      </c>
      <c r="AB56" s="46">
        <f>Índice!$G$51*'Datos Generales'!AB161</f>
        <v>0</v>
      </c>
      <c r="AC56" s="46">
        <f>Índice!$G$51*'Datos Generales'!AC161</f>
        <v>0</v>
      </c>
      <c r="AD56" s="46">
        <f>Índice!$G$51*'Datos Generales'!AD161</f>
        <v>0</v>
      </c>
      <c r="AE56" s="46">
        <f>Índice!$G$51*'Datos Generales'!AE161</f>
        <v>0</v>
      </c>
      <c r="AF56" s="46">
        <f>Índice!$G$51*'Datos Generales'!AF161</f>
        <v>0</v>
      </c>
      <c r="AG56" s="46">
        <f>Índice!$G$51*'Datos Generales'!AG161</f>
        <v>0</v>
      </c>
      <c r="AH56" s="46">
        <f>Índice!$G$51*'Datos Generales'!AH161</f>
        <v>0</v>
      </c>
      <c r="AI56" s="46">
        <f>Índice!$G$51*'Datos Generales'!AI161</f>
        <v>0</v>
      </c>
      <c r="AJ56" s="46">
        <f>Índice!$G$51*'Datos Generales'!AJ161</f>
        <v>0</v>
      </c>
      <c r="AK56" s="46">
        <f>Índice!$G$51*'Datos Generales'!AK161</f>
        <v>0</v>
      </c>
      <c r="AL56" s="46">
        <f>Índice!$G$51*'Datos Generales'!AL161</f>
        <v>0</v>
      </c>
      <c r="AM56" s="46">
        <f>Índice!$G$51*'Datos Generales'!AM161</f>
        <v>0</v>
      </c>
      <c r="AN56" s="46">
        <f>Índice!$G$51*'Datos Generales'!AN161</f>
        <v>0</v>
      </c>
      <c r="AO56" s="46">
        <f>Índice!$G$51*'Datos Generales'!AO161</f>
        <v>0</v>
      </c>
      <c r="AP56" s="46">
        <f>Índice!$G$51*'Datos Generales'!AP161</f>
        <v>0</v>
      </c>
      <c r="AQ56" s="46">
        <f>Índice!$G$51*'Datos Generales'!AQ161</f>
        <v>-287.37044094895992</v>
      </c>
    </row>
    <row r="57" spans="2:43">
      <c r="B57" s="68" t="str">
        <f>'Datos Generales'!B162</f>
        <v>5.31.40.00  Resultado Técnico De Seguros</v>
      </c>
      <c r="C57" s="43">
        <f>Índice!$G$51*'Datos Generales'!C162</f>
        <v>-93901.700009517052</v>
      </c>
      <c r="D57" s="43">
        <f>Índice!$G$51*'Datos Generales'!D162</f>
        <v>13221.209284207685</v>
      </c>
      <c r="E57" s="43">
        <f>Índice!$G$51*'Datos Generales'!E162</f>
        <v>321307.77453903208</v>
      </c>
      <c r="F57" s="43">
        <f>Índice!$G$51*'Datos Generales'!F162</f>
        <v>184858.64977502153</v>
      </c>
      <c r="G57" s="43">
        <f>Índice!$G$51*'Datos Generales'!G162</f>
        <v>1690.3154125195599</v>
      </c>
      <c r="H57" s="43">
        <f>Índice!$G$51*'Datos Generales'!H162</f>
        <v>136643.71509956376</v>
      </c>
      <c r="I57" s="43">
        <f>Índice!$G$51*'Datos Generales'!I162</f>
        <v>54438.284187764628</v>
      </c>
      <c r="J57" s="43">
        <f>Índice!$G$51*'Datos Generales'!J162</f>
        <v>30220.153556386271</v>
      </c>
      <c r="K57" s="43">
        <f>Índice!$G$51*'Datos Generales'!K162</f>
        <v>20193.616498569125</v>
      </c>
      <c r="L57" s="43">
        <f>Índice!$G$51*'Datos Generales'!L162</f>
        <v>18769.601235887665</v>
      </c>
      <c r="M57" s="43">
        <f>Índice!$G$51*'Datos Generales'!M162</f>
        <v>30922.732675108065</v>
      </c>
      <c r="N57" s="43">
        <f>Índice!$G$51*'Datos Generales'!N162</f>
        <v>-8068.4164746658525</v>
      </c>
      <c r="O57" s="43">
        <f>Índice!$G$51*'Datos Generales'!O162</f>
        <v>-39368.643777071011</v>
      </c>
      <c r="P57" s="43">
        <f>Índice!$G$51*'Datos Generales'!P162</f>
        <v>20206.320644680087</v>
      </c>
      <c r="Q57" s="43">
        <f>Índice!$G$51*'Datos Generales'!Q162</f>
        <v>3975.2910997939452</v>
      </c>
      <c r="R57" s="43">
        <f>Índice!$G$51*'Datos Generales'!R162</f>
        <v>63934.345681143641</v>
      </c>
      <c r="S57" s="43">
        <f>Índice!$G$51*'Datos Generales'!S162</f>
        <v>24130.92795598257</v>
      </c>
      <c r="T57" s="43">
        <f>Índice!$G$51*'Datos Generales'!T162</f>
        <v>193640.62316713922</v>
      </c>
      <c r="U57" s="43">
        <f>Índice!$G$51*'Datos Generales'!U162</f>
        <v>25252.522569778743</v>
      </c>
      <c r="V57" s="43">
        <f>Índice!$G$51*'Datos Generales'!V162</f>
        <v>137996.37467050005</v>
      </c>
      <c r="W57" s="43">
        <f>Índice!$G$51*'Datos Generales'!W162</f>
        <v>29326.746654095317</v>
      </c>
      <c r="X57" s="43">
        <f>Índice!$G$51*'Datos Generales'!X162</f>
        <v>28190.854342759634</v>
      </c>
      <c r="Y57" s="43">
        <f>Índice!$G$51*'Datos Generales'!Y162</f>
        <v>-41148.286600224426</v>
      </c>
      <c r="Z57" s="43">
        <f>Índice!$G$51*'Datos Generales'!Z162</f>
        <v>-76264.626920838127</v>
      </c>
      <c r="AA57" s="43">
        <f>Índice!$G$51*'Datos Generales'!AA162</f>
        <v>-1412.7276067292137</v>
      </c>
      <c r="AB57" s="43">
        <f>Índice!$G$51*'Datos Generales'!AB162</f>
        <v>257503.03770741069</v>
      </c>
      <c r="AC57" s="43">
        <f>Índice!$G$51*'Datos Generales'!AC162</f>
        <v>-25041.731128035219</v>
      </c>
      <c r="AD57" s="43">
        <f>Índice!$G$51*'Datos Generales'!AD162</f>
        <v>323101.53799845517</v>
      </c>
      <c r="AE57" s="43">
        <f>Índice!$G$51*'Datos Generales'!AE162</f>
        <v>0</v>
      </c>
      <c r="AF57" s="43">
        <f>Índice!$G$51*'Datos Generales'!AF162</f>
        <v>0</v>
      </c>
      <c r="AG57" s="43">
        <f>Índice!$G$51*'Datos Generales'!AG162</f>
        <v>0</v>
      </c>
      <c r="AH57" s="43">
        <f>Índice!$G$51*'Datos Generales'!AH162</f>
        <v>0</v>
      </c>
      <c r="AI57" s="43">
        <f>Índice!$G$51*'Datos Generales'!AI162</f>
        <v>0</v>
      </c>
      <c r="AJ57" s="43">
        <f>Índice!$G$51*'Datos Generales'!AJ162</f>
        <v>0</v>
      </c>
      <c r="AK57" s="43">
        <f>Índice!$G$51*'Datos Generales'!AK162</f>
        <v>0</v>
      </c>
      <c r="AL57" s="43">
        <f>Índice!$G$51*'Datos Generales'!AL162</f>
        <v>0</v>
      </c>
      <c r="AM57" s="43">
        <f>Índice!$G$51*'Datos Generales'!AM162</f>
        <v>0</v>
      </c>
      <c r="AN57" s="43">
        <f>Índice!$G$51*'Datos Generales'!AN162</f>
        <v>0</v>
      </c>
      <c r="AO57" s="43">
        <f>Índice!$G$51*'Datos Generales'!AO162</f>
        <v>0</v>
      </c>
      <c r="AP57" s="43">
        <f>Índice!$G$51*'Datos Generales'!AP162</f>
        <v>0</v>
      </c>
      <c r="AQ57" s="43">
        <f>Índice!$G$51*'Datos Generales'!AQ162</f>
        <v>1634318.5022387186</v>
      </c>
    </row>
    <row r="58" spans="2:43">
      <c r="B58" s="62" t="str">
        <f>'Datos Generales'!B163</f>
        <v>5.31.50.00  Otros Ingresos Y Egresos</v>
      </c>
      <c r="C58" s="46">
        <f>Índice!$G$51*'Datos Generales'!C163</f>
        <v>-19523.08546968822</v>
      </c>
      <c r="D58" s="46">
        <f>Índice!$G$51*'Datos Generales'!D163</f>
        <v>2838.2921555217667</v>
      </c>
      <c r="E58" s="46">
        <f>Índice!$G$51*'Datos Generales'!E163</f>
        <v>91401.949001927758</v>
      </c>
      <c r="F58" s="46">
        <f>Índice!$G$51*'Datos Generales'!F163</f>
        <v>-15462.185245927039</v>
      </c>
      <c r="G58" s="46">
        <f>Índice!$G$51*'Datos Generales'!G163</f>
        <v>330.35206420241644</v>
      </c>
      <c r="H58" s="46">
        <f>Índice!$G$51*'Datos Generales'!H163</f>
        <v>2853.7407513152334</v>
      </c>
      <c r="I58" s="46">
        <f>Índice!$G$51*'Datos Generales'!I163</f>
        <v>-11598.088623592088</v>
      </c>
      <c r="J58" s="46">
        <f>Índice!$G$51*'Datos Generales'!J163</f>
        <v>13420.358947459283</v>
      </c>
      <c r="K58" s="46">
        <f>Índice!$G$51*'Datos Generales'!K163</f>
        <v>31277.607725183207</v>
      </c>
      <c r="L58" s="46">
        <f>Índice!$G$51*'Datos Generales'!L163</f>
        <v>2106.940580451108</v>
      </c>
      <c r="M58" s="46">
        <f>Índice!$G$51*'Datos Generales'!M163</f>
        <v>125886.31338516803</v>
      </c>
      <c r="N58" s="46">
        <f>Índice!$G$51*'Datos Generales'!N163</f>
        <v>2626.4826114766693</v>
      </c>
      <c r="O58" s="46">
        <f>Índice!$G$51*'Datos Generales'!O163</f>
        <v>1763.4859822805936</v>
      </c>
      <c r="P58" s="46">
        <f>Índice!$G$51*'Datos Generales'!P163</f>
        <v>16186.63143147397</v>
      </c>
      <c r="Q58" s="46">
        <f>Índice!$G$51*'Datos Generales'!Q163</f>
        <v>-1.5935514285524579</v>
      </c>
      <c r="R58" s="46">
        <f>Índice!$G$51*'Datos Generales'!R163</f>
        <v>60434.06570301071</v>
      </c>
      <c r="S58" s="46">
        <f>Índice!$G$51*'Datos Generales'!S163</f>
        <v>-213.49162610856956</v>
      </c>
      <c r="T58" s="46">
        <f>Índice!$G$51*'Datos Generales'!T163</f>
        <v>42973.83255758365</v>
      </c>
      <c r="U58" s="46">
        <f>Índice!$G$51*'Datos Generales'!U163</f>
        <v>9138.3977283039094</v>
      </c>
      <c r="V58" s="46">
        <f>Índice!$G$51*'Datos Generales'!V163</f>
        <v>55365.288466007558</v>
      </c>
      <c r="W58" s="46">
        <f>Índice!$G$51*'Datos Generales'!W163</f>
        <v>10349.585344638695</v>
      </c>
      <c r="X58" s="46">
        <f>Índice!$G$51*'Datos Generales'!X163</f>
        <v>1314.4143366510191</v>
      </c>
      <c r="Y58" s="46">
        <f>Índice!$G$51*'Datos Generales'!Y163</f>
        <v>73447.891974919272</v>
      </c>
      <c r="Z58" s="46">
        <f>Índice!$G$51*'Datos Generales'!Z163</f>
        <v>47.850808174033524</v>
      </c>
      <c r="AA58" s="46">
        <f>Índice!$G$51*'Datos Generales'!AA163</f>
        <v>35867.832615128558</v>
      </c>
      <c r="AB58" s="46">
        <f>Índice!$G$51*'Datos Generales'!AB163</f>
        <v>39012.48503278954</v>
      </c>
      <c r="AC58" s="46">
        <f>Índice!$G$51*'Datos Generales'!AC163</f>
        <v>3335.3474052777542</v>
      </c>
      <c r="AD58" s="46">
        <f>Índice!$G$51*'Datos Generales'!AD163</f>
        <v>-8.7202675395787281</v>
      </c>
      <c r="AE58" s="46">
        <f>Índice!$G$51*'Datos Generales'!AE163</f>
        <v>0</v>
      </c>
      <c r="AF58" s="46">
        <f>Índice!$G$51*'Datos Generales'!AF163</f>
        <v>0</v>
      </c>
      <c r="AG58" s="46">
        <f>Índice!$G$51*'Datos Generales'!AG163</f>
        <v>0</v>
      </c>
      <c r="AH58" s="46">
        <f>Índice!$G$51*'Datos Generales'!AH163</f>
        <v>0</v>
      </c>
      <c r="AI58" s="46">
        <f>Índice!$G$51*'Datos Generales'!AI163</f>
        <v>0</v>
      </c>
      <c r="AJ58" s="46">
        <f>Índice!$G$51*'Datos Generales'!AJ163</f>
        <v>0</v>
      </c>
      <c r="AK58" s="46">
        <f>Índice!$G$51*'Datos Generales'!AK163</f>
        <v>0</v>
      </c>
      <c r="AL58" s="46">
        <f>Índice!$G$51*'Datos Generales'!AL163</f>
        <v>0</v>
      </c>
      <c r="AM58" s="46">
        <f>Índice!$G$51*'Datos Generales'!AM163</f>
        <v>0</v>
      </c>
      <c r="AN58" s="46">
        <f>Índice!$G$51*'Datos Generales'!AN163</f>
        <v>0</v>
      </c>
      <c r="AO58" s="46">
        <f>Índice!$G$51*'Datos Generales'!AO163</f>
        <v>0</v>
      </c>
      <c r="AP58" s="46">
        <f>Índice!$G$51*'Datos Generales'!AP163</f>
        <v>0</v>
      </c>
      <c r="AQ58" s="46">
        <f>Índice!$G$51*'Datos Generales'!AQ163</f>
        <v>575171.98182466067</v>
      </c>
    </row>
    <row r="59" spans="2:43">
      <c r="B59" s="63" t="str">
        <f>'Datos Generales'!B164</f>
        <v>5.31.51.00  Otros Ingresos</v>
      </c>
      <c r="C59" s="46">
        <f>Índice!$G$51*'Datos Generales'!C164</f>
        <v>2742.45774322132</v>
      </c>
      <c r="D59" s="46">
        <f>Índice!$G$51*'Datos Generales'!D164</f>
        <v>2838.2921555217667</v>
      </c>
      <c r="E59" s="46">
        <f>Índice!$G$51*'Datos Generales'!E164</f>
        <v>102499.35261973216</v>
      </c>
      <c r="F59" s="46">
        <f>Índice!$G$51*'Datos Generales'!F164</f>
        <v>2302.4604876710027</v>
      </c>
      <c r="G59" s="46">
        <f>Índice!$G$51*'Datos Generales'!G164</f>
        <v>654.90537181760044</v>
      </c>
      <c r="H59" s="46">
        <f>Índice!$G$51*'Datos Generales'!H164</f>
        <v>16373.785193693964</v>
      </c>
      <c r="I59" s="46">
        <f>Índice!$G$51*'Datos Generales'!I164</f>
        <v>30555.419070826723</v>
      </c>
      <c r="J59" s="46">
        <f>Índice!$G$51*'Datos Generales'!J164</f>
        <v>3351.0173276585201</v>
      </c>
      <c r="K59" s="46">
        <f>Índice!$G$51*'Datos Generales'!K164</f>
        <v>62293.961546718725</v>
      </c>
      <c r="L59" s="46">
        <f>Índice!$G$51*'Datos Generales'!L164</f>
        <v>2106.940580451108</v>
      </c>
      <c r="M59" s="46">
        <f>Índice!$G$51*'Datos Generales'!M164</f>
        <v>183706.33503090826</v>
      </c>
      <c r="N59" s="46">
        <f>Índice!$G$51*'Datos Generales'!N164</f>
        <v>2626.4826114766693</v>
      </c>
      <c r="O59" s="46">
        <f>Índice!$G$51*'Datos Generales'!O164</f>
        <v>1763.4859822805936</v>
      </c>
      <c r="P59" s="46">
        <f>Índice!$G$51*'Datos Generales'!P164</f>
        <v>24386.250307090642</v>
      </c>
      <c r="Q59" s="46">
        <f>Índice!$G$51*'Datos Generales'!Q164</f>
        <v>0.97383698411539088</v>
      </c>
      <c r="R59" s="46">
        <f>Índice!$G$51*'Datos Generales'!R164</f>
        <v>64139.382631617395</v>
      </c>
      <c r="S59" s="46">
        <f>Índice!$G$51*'Datos Generales'!S164</f>
        <v>-213.49162610856956</v>
      </c>
      <c r="T59" s="46">
        <f>Índice!$G$51*'Datos Generales'!T164</f>
        <v>46531.436121827013</v>
      </c>
      <c r="U59" s="46">
        <f>Índice!$G$51*'Datos Generales'!U164</f>
        <v>9146.9851998911072</v>
      </c>
      <c r="V59" s="46">
        <f>Índice!$G$51*'Datos Generales'!V164</f>
        <v>112688.03353540452</v>
      </c>
      <c r="W59" s="46">
        <f>Índice!$G$51*'Datos Generales'!W164</f>
        <v>15395.698739102434</v>
      </c>
      <c r="X59" s="46">
        <f>Índice!$G$51*'Datos Generales'!X164</f>
        <v>1588.2395904572829</v>
      </c>
      <c r="Y59" s="46">
        <f>Índice!$G$51*'Datos Generales'!Y164</f>
        <v>74822.772735220366</v>
      </c>
      <c r="Z59" s="46">
        <f>Índice!$G$51*'Datos Generales'!Z164</f>
        <v>91.717737776685908</v>
      </c>
      <c r="AA59" s="46">
        <f>Índice!$G$51*'Datos Generales'!AA164</f>
        <v>35867.832615128558</v>
      </c>
      <c r="AB59" s="46">
        <f>Índice!$G$51*'Datos Generales'!AB164</f>
        <v>135683.24624132123</v>
      </c>
      <c r="AC59" s="46">
        <f>Índice!$G$51*'Datos Generales'!AC164</f>
        <v>4641.7497194685511</v>
      </c>
      <c r="AD59" s="46">
        <f>Índice!$G$51*'Datos Generales'!AD164</f>
        <v>35.500784602751978</v>
      </c>
      <c r="AE59" s="46">
        <f>Índice!$G$51*'Datos Generales'!AE164</f>
        <v>0</v>
      </c>
      <c r="AF59" s="46">
        <f>Índice!$G$51*'Datos Generales'!AF164</f>
        <v>0</v>
      </c>
      <c r="AG59" s="46">
        <f>Índice!$G$51*'Datos Generales'!AG164</f>
        <v>0</v>
      </c>
      <c r="AH59" s="46">
        <f>Índice!$G$51*'Datos Generales'!AH164</f>
        <v>0</v>
      </c>
      <c r="AI59" s="46">
        <f>Índice!$G$51*'Datos Generales'!AI164</f>
        <v>0</v>
      </c>
      <c r="AJ59" s="46">
        <f>Índice!$G$51*'Datos Generales'!AJ164</f>
        <v>0</v>
      </c>
      <c r="AK59" s="46">
        <f>Índice!$G$51*'Datos Generales'!AK164</f>
        <v>0</v>
      </c>
      <c r="AL59" s="46">
        <f>Índice!$G$51*'Datos Generales'!AL164</f>
        <v>0</v>
      </c>
      <c r="AM59" s="46">
        <f>Índice!$G$51*'Datos Generales'!AM164</f>
        <v>0</v>
      </c>
      <c r="AN59" s="46">
        <f>Índice!$G$51*'Datos Generales'!AN164</f>
        <v>0</v>
      </c>
      <c r="AO59" s="46">
        <f>Índice!$G$51*'Datos Generales'!AO164</f>
        <v>0</v>
      </c>
      <c r="AP59" s="46">
        <f>Índice!$G$51*'Datos Generales'!AP164</f>
        <v>0</v>
      </c>
      <c r="AQ59" s="46">
        <f>Índice!$G$51*'Datos Generales'!AQ164</f>
        <v>938621.22389176255</v>
      </c>
    </row>
    <row r="60" spans="2:43">
      <c r="B60" s="63" t="str">
        <f>'Datos Generales'!B165</f>
        <v>5.31.52.00  Otros Egresos</v>
      </c>
      <c r="C60" s="46">
        <f>Índice!$G$51*'Datos Generales'!C165</f>
        <v>22265.543212909539</v>
      </c>
      <c r="D60" s="46">
        <f>Índice!$G$51*'Datos Generales'!D165</f>
        <v>0</v>
      </c>
      <c r="E60" s="46">
        <f>Índice!$G$51*'Datos Generales'!E165</f>
        <v>11097.403617804397</v>
      </c>
      <c r="F60" s="46">
        <f>Índice!$G$51*'Datos Generales'!F165</f>
        <v>17764.645733598041</v>
      </c>
      <c r="G60" s="46">
        <f>Índice!$G$51*'Datos Generales'!G165</f>
        <v>324.55330761518394</v>
      </c>
      <c r="H60" s="46">
        <f>Índice!$G$51*'Datos Generales'!H165</f>
        <v>13520.04444237873</v>
      </c>
      <c r="I60" s="46">
        <f>Índice!$G$51*'Datos Generales'!I165</f>
        <v>42153.507694418811</v>
      </c>
      <c r="J60" s="46">
        <f>Índice!$G$51*'Datos Generales'!J165</f>
        <v>-10069.341619800764</v>
      </c>
      <c r="K60" s="46">
        <f>Índice!$G$51*'Datos Generales'!K165</f>
        <v>31016.353821535522</v>
      </c>
      <c r="L60" s="46">
        <f>Índice!$G$51*'Datos Generales'!L165</f>
        <v>0</v>
      </c>
      <c r="M60" s="46">
        <f>Índice!$G$51*'Datos Generales'!M165</f>
        <v>57820.021645740242</v>
      </c>
      <c r="N60" s="46">
        <f>Índice!$G$51*'Datos Generales'!N165</f>
        <v>0</v>
      </c>
      <c r="O60" s="46">
        <f>Índice!$G$51*'Datos Generales'!O165</f>
        <v>0</v>
      </c>
      <c r="P60" s="46">
        <f>Índice!$G$51*'Datos Generales'!P165</f>
        <v>8199.6188756166721</v>
      </c>
      <c r="Q60" s="46">
        <f>Índice!$G$51*'Datos Generales'!Q165</f>
        <v>2.6116537301276392</v>
      </c>
      <c r="R60" s="46">
        <f>Índice!$G$51*'Datos Generales'!R165</f>
        <v>3705.3169286066832</v>
      </c>
      <c r="S60" s="46">
        <f>Índice!$G$51*'Datos Generales'!S165</f>
        <v>0</v>
      </c>
      <c r="T60" s="46">
        <f>Índice!$G$51*'Datos Generales'!T165</f>
        <v>3557.6035642433621</v>
      </c>
      <c r="U60" s="46">
        <f>Índice!$G$51*'Datos Generales'!U165</f>
        <v>8.5874715871993565</v>
      </c>
      <c r="V60" s="46">
        <f>Índice!$G$51*'Datos Generales'!V165</f>
        <v>57322.745069396959</v>
      </c>
      <c r="W60" s="46">
        <f>Índice!$G$51*'Datos Generales'!W165</f>
        <v>5046.1133944637368</v>
      </c>
      <c r="X60" s="46">
        <f>Índice!$G$51*'Datos Generales'!X165</f>
        <v>273.82525380626402</v>
      </c>
      <c r="Y60" s="46">
        <f>Índice!$G$51*'Datos Generales'!Y165</f>
        <v>1374.8807603010928</v>
      </c>
      <c r="Z60" s="46">
        <f>Índice!$G$51*'Datos Generales'!Z165</f>
        <v>43.866929602652384</v>
      </c>
      <c r="AA60" s="46">
        <f>Índice!$G$51*'Datos Generales'!AA165</f>
        <v>0</v>
      </c>
      <c r="AB60" s="46">
        <f>Índice!$G$51*'Datos Generales'!AB165</f>
        <v>96670.761208531709</v>
      </c>
      <c r="AC60" s="46">
        <f>Índice!$G$51*'Datos Generales'!AC165</f>
        <v>1306.4023141907969</v>
      </c>
      <c r="AD60" s="46">
        <f>Índice!$G$51*'Datos Generales'!AD165</f>
        <v>44.221052142330706</v>
      </c>
      <c r="AE60" s="46">
        <f>Índice!$G$51*'Datos Generales'!AE165</f>
        <v>0</v>
      </c>
      <c r="AF60" s="46">
        <f>Índice!$G$51*'Datos Generales'!AF165</f>
        <v>0</v>
      </c>
      <c r="AG60" s="46">
        <f>Índice!$G$51*'Datos Generales'!AG165</f>
        <v>0</v>
      </c>
      <c r="AH60" s="46">
        <f>Índice!$G$51*'Datos Generales'!AH165</f>
        <v>0</v>
      </c>
      <c r="AI60" s="46">
        <f>Índice!$G$51*'Datos Generales'!AI165</f>
        <v>0</v>
      </c>
      <c r="AJ60" s="46">
        <f>Índice!$G$51*'Datos Generales'!AJ165</f>
        <v>0</v>
      </c>
      <c r="AK60" s="46">
        <f>Índice!$G$51*'Datos Generales'!AK165</f>
        <v>0</v>
      </c>
      <c r="AL60" s="46">
        <f>Índice!$G$51*'Datos Generales'!AL165</f>
        <v>0</v>
      </c>
      <c r="AM60" s="46">
        <f>Índice!$G$51*'Datos Generales'!AM165</f>
        <v>0</v>
      </c>
      <c r="AN60" s="46">
        <f>Índice!$G$51*'Datos Generales'!AN165</f>
        <v>0</v>
      </c>
      <c r="AO60" s="46">
        <f>Índice!$G$51*'Datos Generales'!AO165</f>
        <v>0</v>
      </c>
      <c r="AP60" s="46">
        <f>Índice!$G$51*'Datos Generales'!AP165</f>
        <v>0</v>
      </c>
      <c r="AQ60" s="46">
        <f>Índice!$G$51*'Datos Generales'!AQ165</f>
        <v>363449.28633241926</v>
      </c>
    </row>
    <row r="61" spans="2:43">
      <c r="B61" s="62" t="str">
        <f>'Datos Generales'!B166</f>
        <v>5.31.61.00  Diferencia De Cambio</v>
      </c>
      <c r="C61" s="46">
        <f>Índice!$G$51*'Datos Generales'!C166</f>
        <v>-20095.126167221093</v>
      </c>
      <c r="D61" s="46">
        <f>Índice!$G$51*'Datos Generales'!D166</f>
        <v>0</v>
      </c>
      <c r="E61" s="46">
        <f>Índice!$G$51*'Datos Generales'!E166</f>
        <v>-9256.586125921549</v>
      </c>
      <c r="F61" s="46">
        <f>Índice!$G$51*'Datos Generales'!F166</f>
        <v>130.22856396670363</v>
      </c>
      <c r="G61" s="46">
        <f>Índice!$G$51*'Datos Generales'!G166</f>
        <v>494.39933070840004</v>
      </c>
      <c r="H61" s="46">
        <f>Índice!$G$51*'Datos Generales'!H166</f>
        <v>-78444.118356605832</v>
      </c>
      <c r="I61" s="46">
        <f>Índice!$G$51*'Datos Generales'!I166</f>
        <v>1768.5322284710096</v>
      </c>
      <c r="J61" s="46">
        <f>Índice!$G$51*'Datos Generales'!J166</f>
        <v>-9783.4761996454363</v>
      </c>
      <c r="K61" s="46">
        <f>Índice!$G$51*'Datos Generales'!K166</f>
        <v>-2218.2678538624809</v>
      </c>
      <c r="L61" s="46">
        <f>Índice!$G$51*'Datos Generales'!L166</f>
        <v>-159.08955095048705</v>
      </c>
      <c r="M61" s="46">
        <f>Índice!$G$51*'Datos Generales'!M166</f>
        <v>-4447.6020370899096</v>
      </c>
      <c r="N61" s="46">
        <f>Índice!$G$51*'Datos Generales'!N166</f>
        <v>-846.75125768833243</v>
      </c>
      <c r="O61" s="46">
        <f>Índice!$G$51*'Datos Generales'!O166</f>
        <v>-3.7182866666224017</v>
      </c>
      <c r="P61" s="46">
        <f>Índice!$G$51*'Datos Generales'!P166</f>
        <v>-415.29720840775445</v>
      </c>
      <c r="Q61" s="46">
        <f>Índice!$G$51*'Datos Generales'!Q166</f>
        <v>0</v>
      </c>
      <c r="R61" s="46">
        <f>Índice!$G$51*'Datos Generales'!R166</f>
        <v>-29771.745890518592</v>
      </c>
      <c r="S61" s="46">
        <f>Índice!$G$51*'Datos Generales'!S166</f>
        <v>0</v>
      </c>
      <c r="T61" s="46">
        <f>Índice!$G$51*'Datos Generales'!T166</f>
        <v>-11265.479028199221</v>
      </c>
      <c r="U61" s="46">
        <f>Índice!$G$51*'Datos Generales'!U166</f>
        <v>-2182.2801507676713</v>
      </c>
      <c r="V61" s="46">
        <f>Índice!$G$51*'Datos Generales'!V166</f>
        <v>-34384.855949590659</v>
      </c>
      <c r="W61" s="46">
        <f>Índice!$G$51*'Datos Generales'!W166</f>
        <v>293.21346285365223</v>
      </c>
      <c r="X61" s="46">
        <f>Índice!$G$51*'Datos Generales'!X166</f>
        <v>139.87840317293796</v>
      </c>
      <c r="Y61" s="46">
        <f>Índice!$G$51*'Datos Generales'!Y166</f>
        <v>14152.463032926758</v>
      </c>
      <c r="Z61" s="46">
        <f>Índice!$G$51*'Datos Generales'!Z166</f>
        <v>-294.7627489647449</v>
      </c>
      <c r="AA61" s="46">
        <f>Índice!$G$51*'Datos Generales'!AA166</f>
        <v>-2138.5460171173986</v>
      </c>
      <c r="AB61" s="46">
        <f>Índice!$G$51*'Datos Generales'!AB166</f>
        <v>-14488.082669906889</v>
      </c>
      <c r="AC61" s="46">
        <f>Índice!$G$51*'Datos Generales'!AC166</f>
        <v>523.17178705726383</v>
      </c>
      <c r="AD61" s="46">
        <f>Índice!$G$51*'Datos Generales'!AD166</f>
        <v>9625.8916694885811</v>
      </c>
      <c r="AE61" s="46">
        <f>Índice!$G$51*'Datos Generales'!AE166</f>
        <v>0</v>
      </c>
      <c r="AF61" s="46">
        <f>Índice!$G$51*'Datos Generales'!AF166</f>
        <v>0</v>
      </c>
      <c r="AG61" s="46">
        <f>Índice!$G$51*'Datos Generales'!AG166</f>
        <v>0</v>
      </c>
      <c r="AH61" s="46">
        <f>Índice!$G$51*'Datos Generales'!AH166</f>
        <v>0</v>
      </c>
      <c r="AI61" s="46">
        <f>Índice!$G$51*'Datos Generales'!AI166</f>
        <v>0</v>
      </c>
      <c r="AJ61" s="46">
        <f>Índice!$G$51*'Datos Generales'!AJ166</f>
        <v>0</v>
      </c>
      <c r="AK61" s="46">
        <f>Índice!$G$51*'Datos Generales'!AK166</f>
        <v>0</v>
      </c>
      <c r="AL61" s="46">
        <f>Índice!$G$51*'Datos Generales'!AL166</f>
        <v>0</v>
      </c>
      <c r="AM61" s="46">
        <f>Índice!$G$51*'Datos Generales'!AM166</f>
        <v>0</v>
      </c>
      <c r="AN61" s="46">
        <f>Índice!$G$51*'Datos Generales'!AN166</f>
        <v>0</v>
      </c>
      <c r="AO61" s="46">
        <f>Índice!$G$51*'Datos Generales'!AO166</f>
        <v>0</v>
      </c>
      <c r="AP61" s="46">
        <f>Índice!$G$51*'Datos Generales'!AP166</f>
        <v>0</v>
      </c>
      <c r="AQ61" s="46">
        <f>Índice!$G$51*'Datos Generales'!AQ166</f>
        <v>-193068.00702047936</v>
      </c>
    </row>
    <row r="62" spans="2:43">
      <c r="B62" s="62" t="str">
        <f>'Datos Generales'!B167</f>
        <v>5.31.62.00  Utilidad (Pérdida) Por Unidades Reajustables</v>
      </c>
      <c r="C62" s="46">
        <f>Índice!$G$51*'Datos Generales'!C167</f>
        <v>-71.267161110262691</v>
      </c>
      <c r="D62" s="46">
        <f>Índice!$G$51*'Datos Generales'!D167</f>
        <v>0</v>
      </c>
      <c r="E62" s="46">
        <f>Índice!$G$51*'Datos Generales'!E167</f>
        <v>50282.213531464899</v>
      </c>
      <c r="F62" s="46">
        <f>Índice!$G$51*'Datos Generales'!F167</f>
        <v>4988.0815632739514</v>
      </c>
      <c r="G62" s="46">
        <f>Índice!$G$51*'Datos Generales'!G167</f>
        <v>0</v>
      </c>
      <c r="H62" s="46">
        <f>Índice!$G$51*'Datos Generales'!H167</f>
        <v>5883.6574661204331</v>
      </c>
      <c r="I62" s="46">
        <f>Índice!$G$51*'Datos Generales'!I167</f>
        <v>0</v>
      </c>
      <c r="J62" s="46">
        <f>Índice!$G$51*'Datos Generales'!J167</f>
        <v>0</v>
      </c>
      <c r="K62" s="46">
        <f>Índice!$G$51*'Datos Generales'!K167</f>
        <v>0</v>
      </c>
      <c r="L62" s="46">
        <f>Índice!$G$51*'Datos Generales'!L167</f>
        <v>22037.045644182101</v>
      </c>
      <c r="M62" s="46">
        <f>Índice!$G$51*'Datos Generales'!M167</f>
        <v>1154.9263978433937</v>
      </c>
      <c r="N62" s="46">
        <f>Índice!$G$51*'Datos Generales'!N167</f>
        <v>0</v>
      </c>
      <c r="O62" s="46">
        <f>Índice!$G$51*'Datos Generales'!O167</f>
        <v>0</v>
      </c>
      <c r="P62" s="46">
        <f>Índice!$G$51*'Datos Generales'!P167</f>
        <v>3440.4332689272969</v>
      </c>
      <c r="Q62" s="46">
        <f>Índice!$G$51*'Datos Generales'!Q167</f>
        <v>0</v>
      </c>
      <c r="R62" s="46">
        <f>Índice!$G$51*'Datos Generales'!R167</f>
        <v>61696.158434424258</v>
      </c>
      <c r="S62" s="46">
        <f>Índice!$G$51*'Datos Generales'!S167</f>
        <v>2193.6120720373779</v>
      </c>
      <c r="T62" s="46">
        <f>Índice!$G$51*'Datos Generales'!T167</f>
        <v>7044.7810084081975</v>
      </c>
      <c r="U62" s="46">
        <f>Índice!$G$51*'Datos Generales'!U167</f>
        <v>3469.2057252761606</v>
      </c>
      <c r="V62" s="46">
        <f>Índice!$G$51*'Datos Generales'!V167</f>
        <v>40357.619499757653</v>
      </c>
      <c r="W62" s="46">
        <f>Índice!$G$51*'Datos Generales'!W167</f>
        <v>2842.4530953629869</v>
      </c>
      <c r="X62" s="46">
        <f>Índice!$G$51*'Datos Generales'!X167</f>
        <v>816.65084181567488</v>
      </c>
      <c r="Y62" s="46">
        <f>Índice!$G$51*'Datos Generales'!Y167</f>
        <v>-2710.0112655232938</v>
      </c>
      <c r="Z62" s="46">
        <f>Índice!$G$51*'Datos Generales'!Z167</f>
        <v>-196.67080547384919</v>
      </c>
      <c r="AA62" s="46">
        <f>Índice!$G$51*'Datos Generales'!AA167</f>
        <v>-9397.1285088563836</v>
      </c>
      <c r="AB62" s="46">
        <f>Índice!$G$51*'Datos Generales'!AB167</f>
        <v>23288.603230040218</v>
      </c>
      <c r="AC62" s="46">
        <f>Índice!$G$51*'Datos Generales'!AC167</f>
        <v>1011.6838305435118</v>
      </c>
      <c r="AD62" s="46">
        <f>Índice!$G$51*'Datos Generales'!AD167</f>
        <v>13397.340982380192</v>
      </c>
      <c r="AE62" s="46">
        <f>Índice!$G$51*'Datos Generales'!AE167</f>
        <v>0</v>
      </c>
      <c r="AF62" s="46">
        <f>Índice!$G$51*'Datos Generales'!AF167</f>
        <v>0</v>
      </c>
      <c r="AG62" s="46">
        <f>Índice!$G$51*'Datos Generales'!AG167</f>
        <v>0</v>
      </c>
      <c r="AH62" s="46">
        <f>Índice!$G$51*'Datos Generales'!AH167</f>
        <v>0</v>
      </c>
      <c r="AI62" s="46">
        <f>Índice!$G$51*'Datos Generales'!AI167</f>
        <v>0</v>
      </c>
      <c r="AJ62" s="46">
        <f>Índice!$G$51*'Datos Generales'!AJ167</f>
        <v>0</v>
      </c>
      <c r="AK62" s="46">
        <f>Índice!$G$51*'Datos Generales'!AK167</f>
        <v>0</v>
      </c>
      <c r="AL62" s="46">
        <f>Índice!$G$51*'Datos Generales'!AL167</f>
        <v>0</v>
      </c>
      <c r="AM62" s="46">
        <f>Índice!$G$51*'Datos Generales'!AM167</f>
        <v>0</v>
      </c>
      <c r="AN62" s="46">
        <f>Índice!$G$51*'Datos Generales'!AN167</f>
        <v>0</v>
      </c>
      <c r="AO62" s="46">
        <f>Índice!$G$51*'Datos Generales'!AO167</f>
        <v>0</v>
      </c>
      <c r="AP62" s="46">
        <f>Índice!$G$51*'Datos Generales'!AP167</f>
        <v>0</v>
      </c>
      <c r="AQ62" s="46">
        <f>Índice!$G$51*'Datos Generales'!AQ167</f>
        <v>231529.38885089452</v>
      </c>
    </row>
    <row r="63" spans="2:43">
      <c r="B63" s="61" t="str">
        <f>'Datos Generales'!B168</f>
        <v>5.31.70.00  Resultado De Operaciones Continuas Antes De Impuesto Renta</v>
      </c>
      <c r="C63" s="46">
        <f>Índice!$G$51*'Datos Generales'!C168</f>
        <v>-133591.17880753663</v>
      </c>
      <c r="D63" s="46">
        <f>Índice!$G$51*'Datos Generales'!D168</f>
        <v>16059.501439729451</v>
      </c>
      <c r="E63" s="46">
        <f>Índice!$G$51*'Datos Generales'!E168</f>
        <v>453735.35094650317</v>
      </c>
      <c r="F63" s="46">
        <f>Índice!$G$51*'Datos Generales'!F168</f>
        <v>174514.77465633515</v>
      </c>
      <c r="G63" s="46">
        <f>Índice!$G$51*'Datos Generales'!G168</f>
        <v>2515.0668074303762</v>
      </c>
      <c r="H63" s="46">
        <f>Índice!$G$51*'Datos Generales'!H168</f>
        <v>66936.994960393611</v>
      </c>
      <c r="I63" s="46">
        <f>Índice!$G$51*'Datos Generales'!I168</f>
        <v>44608.727792643549</v>
      </c>
      <c r="J63" s="46">
        <f>Índice!$G$51*'Datos Generales'!J168</f>
        <v>33857.036304200119</v>
      </c>
      <c r="K63" s="46">
        <f>Índice!$G$51*'Datos Generales'!K168</f>
        <v>49252.956369889849</v>
      </c>
      <c r="L63" s="46">
        <f>Índice!$G$51*'Datos Generales'!L168</f>
        <v>42754.497909570389</v>
      </c>
      <c r="M63" s="46">
        <f>Índice!$G$51*'Datos Generales'!M168</f>
        <v>153516.41468634704</v>
      </c>
      <c r="N63" s="46">
        <f>Índice!$G$51*'Datos Generales'!N168</f>
        <v>-6288.6408555600565</v>
      </c>
      <c r="O63" s="46">
        <f>Índice!$G$51*'Datos Generales'!O168</f>
        <v>-37608.876081457041</v>
      </c>
      <c r="P63" s="46">
        <f>Índice!$G$51*'Datos Generales'!P168</f>
        <v>39418.088136673599</v>
      </c>
      <c r="Q63" s="46">
        <f>Índice!$G$51*'Datos Generales'!Q168</f>
        <v>3973.6532830479332</v>
      </c>
      <c r="R63" s="46">
        <f>Índice!$G$51*'Datos Generales'!R168</f>
        <v>156292.82392806001</v>
      </c>
      <c r="S63" s="46">
        <f>Índice!$G$51*'Datos Generales'!S168</f>
        <v>26111.048401911379</v>
      </c>
      <c r="T63" s="46">
        <f>Índice!$G$51*'Datos Generales'!T168</f>
        <v>232393.75770493184</v>
      </c>
      <c r="U63" s="46">
        <f>Índice!$G$51*'Datos Generales'!U168</f>
        <v>35677.890137908602</v>
      </c>
      <c r="V63" s="46">
        <f>Índice!$G$51*'Datos Generales'!V168</f>
        <v>199334.42668667462</v>
      </c>
      <c r="W63" s="46">
        <f>Índice!$G$51*'Datos Generales'!W168</f>
        <v>42811.998556950653</v>
      </c>
      <c r="X63" s="46">
        <f>Índice!$G$51*'Datos Generales'!X168</f>
        <v>30461.797924399267</v>
      </c>
      <c r="Y63" s="46">
        <f>Índice!$G$51*'Datos Generales'!Y168</f>
        <v>43742.057142098311</v>
      </c>
      <c r="Z63" s="46">
        <f>Índice!$G$51*'Datos Generales'!Z168</f>
        <v>-76708.209667102681</v>
      </c>
      <c r="AA63" s="46">
        <f>Índice!$G$51*'Datos Generales'!AA168</f>
        <v>22919.430482425563</v>
      </c>
      <c r="AB63" s="46">
        <f>Índice!$G$51*'Datos Generales'!AB168</f>
        <v>305316.04330033355</v>
      </c>
      <c r="AC63" s="46">
        <f>Índice!$G$51*'Datos Generales'!AC168</f>
        <v>-20171.528105156689</v>
      </c>
      <c r="AD63" s="46">
        <f>Índice!$G$51*'Datos Generales'!AD168</f>
        <v>346116.05038278433</v>
      </c>
      <c r="AE63" s="46">
        <f>Índice!$G$51*'Datos Generales'!AE168</f>
        <v>0</v>
      </c>
      <c r="AF63" s="46">
        <f>Índice!$G$51*'Datos Generales'!AF168</f>
        <v>0</v>
      </c>
      <c r="AG63" s="46">
        <f>Índice!$G$51*'Datos Generales'!AG168</f>
        <v>0</v>
      </c>
      <c r="AH63" s="46">
        <f>Índice!$G$51*'Datos Generales'!AH168</f>
        <v>0</v>
      </c>
      <c r="AI63" s="46">
        <f>Índice!$G$51*'Datos Generales'!AI168</f>
        <v>0</v>
      </c>
      <c r="AJ63" s="46">
        <f>Índice!$G$51*'Datos Generales'!AJ168</f>
        <v>0</v>
      </c>
      <c r="AK63" s="46">
        <f>Índice!$G$51*'Datos Generales'!AK168</f>
        <v>0</v>
      </c>
      <c r="AL63" s="46">
        <f>Índice!$G$51*'Datos Generales'!AL168</f>
        <v>0</v>
      </c>
      <c r="AM63" s="46">
        <f>Índice!$G$51*'Datos Generales'!AM168</f>
        <v>0</v>
      </c>
      <c r="AN63" s="46">
        <f>Índice!$G$51*'Datos Generales'!AN168</f>
        <v>0</v>
      </c>
      <c r="AO63" s="46">
        <f>Índice!$G$51*'Datos Generales'!AO168</f>
        <v>0</v>
      </c>
      <c r="AP63" s="46">
        <f>Índice!$G$51*'Datos Generales'!AP168</f>
        <v>0</v>
      </c>
      <c r="AQ63" s="46">
        <f>Índice!$G$51*'Datos Generales'!AQ168</f>
        <v>2247951.9544244292</v>
      </c>
    </row>
    <row r="64" spans="2:43">
      <c r="B64" s="61" t="str">
        <f>'Datos Generales'!B169</f>
        <v>5.31.80.00  Utilidad (Pérdida) Por Operaciones Discontinuas Y Disponibles Para La Venta (Netas De Impuesto)</v>
      </c>
      <c r="C64" s="46">
        <f>Índice!$G$51*'Datos Generales'!C169</f>
        <v>0</v>
      </c>
      <c r="D64" s="46">
        <f>Índice!$G$51*'Datos Generales'!D169</f>
        <v>0</v>
      </c>
      <c r="E64" s="46">
        <f>Índice!$G$51*'Datos Generales'!E169</f>
        <v>0</v>
      </c>
      <c r="F64" s="46">
        <f>Índice!$G$51*'Datos Generales'!F169</f>
        <v>0</v>
      </c>
      <c r="G64" s="46">
        <f>Índice!$G$51*'Datos Generales'!G169</f>
        <v>0</v>
      </c>
      <c r="H64" s="46">
        <f>Índice!$G$51*'Datos Generales'!H169</f>
        <v>-14774.789131093952</v>
      </c>
      <c r="I64" s="46">
        <f>Índice!$G$51*'Datos Generales'!I169</f>
        <v>0</v>
      </c>
      <c r="J64" s="46">
        <f>Índice!$G$51*'Datos Generales'!J169</f>
        <v>0</v>
      </c>
      <c r="K64" s="46">
        <f>Índice!$G$51*'Datos Generales'!K169</f>
        <v>0</v>
      </c>
      <c r="L64" s="46">
        <f>Índice!$G$51*'Datos Generales'!L169</f>
        <v>0</v>
      </c>
      <c r="M64" s="46">
        <f>Índice!$G$51*'Datos Generales'!M169</f>
        <v>0</v>
      </c>
      <c r="N64" s="46">
        <f>Índice!$G$51*'Datos Generales'!N169</f>
        <v>0</v>
      </c>
      <c r="O64" s="46">
        <f>Índice!$G$51*'Datos Generales'!O169</f>
        <v>0</v>
      </c>
      <c r="P64" s="46">
        <f>Índice!$G$51*'Datos Generales'!P169</f>
        <v>0</v>
      </c>
      <c r="Q64" s="46">
        <f>Índice!$G$51*'Datos Generales'!Q169</f>
        <v>0</v>
      </c>
      <c r="R64" s="46">
        <f>Índice!$G$51*'Datos Generales'!R169</f>
        <v>0</v>
      </c>
      <c r="S64" s="46">
        <f>Índice!$G$51*'Datos Generales'!S169</f>
        <v>0</v>
      </c>
      <c r="T64" s="46">
        <f>Índice!$G$51*'Datos Generales'!T169</f>
        <v>0</v>
      </c>
      <c r="U64" s="46">
        <f>Índice!$G$51*'Datos Generales'!U169</f>
        <v>0</v>
      </c>
      <c r="V64" s="46">
        <f>Índice!$G$51*'Datos Generales'!V169</f>
        <v>0</v>
      </c>
      <c r="W64" s="46">
        <f>Índice!$G$51*'Datos Generales'!W169</f>
        <v>0</v>
      </c>
      <c r="X64" s="46">
        <f>Índice!$G$51*'Datos Generales'!X169</f>
        <v>0</v>
      </c>
      <c r="Y64" s="46">
        <f>Índice!$G$51*'Datos Generales'!Y169</f>
        <v>0</v>
      </c>
      <c r="Z64" s="46">
        <f>Índice!$G$51*'Datos Generales'!Z169</f>
        <v>15647.170007591503</v>
      </c>
      <c r="AA64" s="46">
        <f>Índice!$G$51*'Datos Generales'!AA169</f>
        <v>0</v>
      </c>
      <c r="AB64" s="46">
        <f>Índice!$G$51*'Datos Generales'!AB169</f>
        <v>0</v>
      </c>
      <c r="AC64" s="46">
        <f>Índice!$G$51*'Datos Generales'!AC169</f>
        <v>0</v>
      </c>
      <c r="AD64" s="46">
        <f>Índice!$G$51*'Datos Generales'!AD169</f>
        <v>0</v>
      </c>
      <c r="AE64" s="46">
        <f>Índice!$G$51*'Datos Generales'!AE169</f>
        <v>0</v>
      </c>
      <c r="AF64" s="46">
        <f>Índice!$G$51*'Datos Generales'!AF169</f>
        <v>0</v>
      </c>
      <c r="AG64" s="46">
        <f>Índice!$G$51*'Datos Generales'!AG169</f>
        <v>0</v>
      </c>
      <c r="AH64" s="46">
        <f>Índice!$G$51*'Datos Generales'!AH169</f>
        <v>0</v>
      </c>
      <c r="AI64" s="46">
        <f>Índice!$G$51*'Datos Generales'!AI169</f>
        <v>0</v>
      </c>
      <c r="AJ64" s="46">
        <f>Índice!$G$51*'Datos Generales'!AJ169</f>
        <v>0</v>
      </c>
      <c r="AK64" s="46">
        <f>Índice!$G$51*'Datos Generales'!AK169</f>
        <v>0</v>
      </c>
      <c r="AL64" s="46">
        <f>Índice!$G$51*'Datos Generales'!AL169</f>
        <v>0</v>
      </c>
      <c r="AM64" s="46">
        <f>Índice!$G$51*'Datos Generales'!AM169</f>
        <v>0</v>
      </c>
      <c r="AN64" s="46">
        <f>Índice!$G$51*'Datos Generales'!AN169</f>
        <v>0</v>
      </c>
      <c r="AO64" s="46">
        <f>Índice!$G$51*'Datos Generales'!AO169</f>
        <v>0</v>
      </c>
      <c r="AP64" s="46">
        <f>Índice!$G$51*'Datos Generales'!AP169</f>
        <v>0</v>
      </c>
      <c r="AQ64" s="46">
        <f>Índice!$G$51*'Datos Generales'!AQ169</f>
        <v>872.38087649755107</v>
      </c>
    </row>
    <row r="65" spans="2:43">
      <c r="B65" s="61" t="str">
        <f>'Datos Generales'!B170</f>
        <v xml:space="preserve">5.31.90.00  Impuesto Renta </v>
      </c>
      <c r="C65" s="46">
        <f>Índice!$G$51*'Datos Generales'!C170</f>
        <v>-24302.765918361478</v>
      </c>
      <c r="D65" s="46">
        <f>Índice!$G$51*'Datos Generales'!D170</f>
        <v>0</v>
      </c>
      <c r="E65" s="46">
        <f>Índice!$G$51*'Datos Generales'!E170</f>
        <v>81676.283306884812</v>
      </c>
      <c r="F65" s="46">
        <f>Índice!$G$51*'Datos Generales'!F170</f>
        <v>17465.323656934939</v>
      </c>
      <c r="G65" s="46">
        <f>Índice!$G$51*'Datos Generales'!G170</f>
        <v>-15.846983650604997</v>
      </c>
      <c r="H65" s="46">
        <f>Índice!$G$51*'Datos Generales'!H170</f>
        <v>0</v>
      </c>
      <c r="I65" s="46">
        <f>Índice!$G$51*'Datos Generales'!I170</f>
        <v>9354.1911509203874</v>
      </c>
      <c r="J65" s="46">
        <f>Índice!$G$51*'Datos Generales'!J170</f>
        <v>5960.1036693734914</v>
      </c>
      <c r="K65" s="46">
        <f>Índice!$G$51*'Datos Generales'!K170</f>
        <v>9078.5952844157309</v>
      </c>
      <c r="L65" s="46">
        <f>Índice!$G$51*'Datos Generales'!L170</f>
        <v>5497.3983059663015</v>
      </c>
      <c r="M65" s="46">
        <f>Índice!$G$51*'Datos Generales'!M170</f>
        <v>24379.300652249454</v>
      </c>
      <c r="N65" s="46">
        <f>Índice!$G$51*'Datos Generales'!N170</f>
        <v>38.510826190017731</v>
      </c>
      <c r="O65" s="46">
        <f>Índice!$G$51*'Datos Generales'!O170</f>
        <v>-14001.562565706332</v>
      </c>
      <c r="P65" s="46">
        <f>Índice!$G$51*'Datos Generales'!P170</f>
        <v>7415.148919594265</v>
      </c>
      <c r="Q65" s="46">
        <f>Índice!$G$51*'Datos Generales'!Q170</f>
        <v>528.83774769211709</v>
      </c>
      <c r="R65" s="46">
        <f>Índice!$G$51*'Datos Generales'!R170</f>
        <v>34091.996609276684</v>
      </c>
      <c r="S65" s="46">
        <f>Índice!$G$51*'Datos Generales'!S170</f>
        <v>0</v>
      </c>
      <c r="T65" s="46">
        <f>Índice!$G$51*'Datos Generales'!T170</f>
        <v>39218.805677469623</v>
      </c>
      <c r="U65" s="46">
        <f>Índice!$G$51*'Datos Generales'!U170</f>
        <v>6742.4488901578288</v>
      </c>
      <c r="V65" s="46">
        <f>Índice!$G$51*'Datos Generales'!V170</f>
        <v>29711.235201551059</v>
      </c>
      <c r="W65" s="46">
        <f>Índice!$G$51*'Datos Generales'!W170</f>
        <v>8222.9909632354411</v>
      </c>
      <c r="X65" s="46">
        <f>Índice!$G$51*'Datos Generales'!X170</f>
        <v>5770.9137025503469</v>
      </c>
      <c r="Y65" s="46">
        <f>Índice!$G$51*'Datos Generales'!Y170</f>
        <v>1750.1621217251966</v>
      </c>
      <c r="Z65" s="46">
        <f>Índice!$G$51*'Datos Generales'!Z170</f>
        <v>0</v>
      </c>
      <c r="AA65" s="46">
        <f>Índice!$G$51*'Datos Generales'!AA170</f>
        <v>3991.18234876201</v>
      </c>
      <c r="AB65" s="46">
        <f>Índice!$G$51*'Datos Generales'!AB170</f>
        <v>71513.232010021675</v>
      </c>
      <c r="AC65" s="46">
        <f>Índice!$G$51*'Datos Generales'!AC170</f>
        <v>-4956.2105347029028</v>
      </c>
      <c r="AD65" s="46">
        <f>Índice!$G$51*'Datos Generales'!AD170</f>
        <v>67565.164080465504</v>
      </c>
      <c r="AE65" s="46">
        <f>Índice!$G$51*'Datos Generales'!AE170</f>
        <v>0</v>
      </c>
      <c r="AF65" s="46">
        <f>Índice!$G$51*'Datos Generales'!AF170</f>
        <v>0</v>
      </c>
      <c r="AG65" s="46">
        <f>Índice!$G$51*'Datos Generales'!AG170</f>
        <v>0</v>
      </c>
      <c r="AH65" s="46">
        <f>Índice!$G$51*'Datos Generales'!AH170</f>
        <v>0</v>
      </c>
      <c r="AI65" s="46">
        <f>Índice!$G$51*'Datos Generales'!AI170</f>
        <v>0</v>
      </c>
      <c r="AJ65" s="46">
        <f>Índice!$G$51*'Datos Generales'!AJ170</f>
        <v>0</v>
      </c>
      <c r="AK65" s="46">
        <f>Índice!$G$51*'Datos Generales'!AK170</f>
        <v>0</v>
      </c>
      <c r="AL65" s="46">
        <f>Índice!$G$51*'Datos Generales'!AL170</f>
        <v>0</v>
      </c>
      <c r="AM65" s="46">
        <f>Índice!$G$51*'Datos Generales'!AM170</f>
        <v>0</v>
      </c>
      <c r="AN65" s="46">
        <f>Índice!$G$51*'Datos Generales'!AN170</f>
        <v>0</v>
      </c>
      <c r="AO65" s="46">
        <f>Índice!$G$51*'Datos Generales'!AO170</f>
        <v>0</v>
      </c>
      <c r="AP65" s="46">
        <f>Índice!$G$51*'Datos Generales'!AP170</f>
        <v>0</v>
      </c>
      <c r="AQ65" s="46">
        <f>Índice!$G$51*'Datos Generales'!AQ170</f>
        <v>386695.43912301556</v>
      </c>
    </row>
    <row r="66" spans="2:43">
      <c r="B66" s="60" t="str">
        <f>'Datos Generales'!B171</f>
        <v xml:space="preserve">8.21.00.00  Total Resultado Del Periodo </v>
      </c>
      <c r="C66" s="43">
        <f>Índice!$G$51*'Datos Generales'!C171</f>
        <v>-109288.41288917515</v>
      </c>
      <c r="D66" s="43">
        <f>Índice!$G$51*'Datos Generales'!D171</f>
        <v>16059.501439729451</v>
      </c>
      <c r="E66" s="43">
        <f>Índice!$G$51*'Datos Generales'!E171</f>
        <v>372059.06763961836</v>
      </c>
      <c r="F66" s="43">
        <f>Índice!$G$51*'Datos Generales'!F171</f>
        <v>157049.45099940023</v>
      </c>
      <c r="G66" s="43">
        <f>Índice!$G$51*'Datos Generales'!G171</f>
        <v>2530.9137910809814</v>
      </c>
      <c r="H66" s="43">
        <f>Índice!$G$51*'Datos Generales'!H171</f>
        <v>52162.205829299659</v>
      </c>
      <c r="I66" s="43">
        <f>Índice!$G$51*'Datos Generales'!I171</f>
        <v>35254.536641723163</v>
      </c>
      <c r="J66" s="43">
        <f>Índice!$G$51*'Datos Generales'!J171</f>
        <v>27896.932634826626</v>
      </c>
      <c r="K66" s="43">
        <f>Índice!$G$51*'Datos Generales'!K171</f>
        <v>40174.36108547412</v>
      </c>
      <c r="L66" s="43">
        <f>Índice!$G$51*'Datos Generales'!L171</f>
        <v>37257.099603604089</v>
      </c>
      <c r="M66" s="43">
        <f>Índice!$G$51*'Datos Generales'!M171</f>
        <v>129137.06976878013</v>
      </c>
      <c r="N66" s="43">
        <f>Índice!$G$51*'Datos Generales'!N171</f>
        <v>-6327.1516817500742</v>
      </c>
      <c r="O66" s="43">
        <f>Índice!$G$51*'Datos Generales'!O171</f>
        <v>-23607.269250433248</v>
      </c>
      <c r="P66" s="43">
        <f>Índice!$G$51*'Datos Generales'!P171</f>
        <v>32002.939217079333</v>
      </c>
      <c r="Q66" s="43">
        <f>Índice!$G$51*'Datos Generales'!Q171</f>
        <v>3444.8155353558159</v>
      </c>
      <c r="R66" s="43">
        <f>Índice!$G$51*'Datos Generales'!R171</f>
        <v>122200.82731878334</v>
      </c>
      <c r="S66" s="43">
        <f>Índice!$G$51*'Datos Generales'!S171</f>
        <v>26111.048401911379</v>
      </c>
      <c r="T66" s="43">
        <f>Índice!$G$51*'Datos Generales'!T171</f>
        <v>193174.95202746222</v>
      </c>
      <c r="U66" s="43">
        <f>Índice!$G$51*'Datos Generales'!U171</f>
        <v>28935.441247750772</v>
      </c>
      <c r="V66" s="43">
        <f>Índice!$G$51*'Datos Generales'!V171</f>
        <v>169623.19148512353</v>
      </c>
      <c r="W66" s="43">
        <f>Índice!$G$51*'Datos Generales'!W171</f>
        <v>34589.007593715214</v>
      </c>
      <c r="X66" s="43">
        <f>Índice!$G$51*'Datos Generales'!X171</f>
        <v>24690.884221848919</v>
      </c>
      <c r="Y66" s="43">
        <f>Índice!$G$51*'Datos Generales'!Y171</f>
        <v>41991.895020373115</v>
      </c>
      <c r="Z66" s="43">
        <f>Índice!$G$51*'Datos Generales'!Z171</f>
        <v>-61061.039659511182</v>
      </c>
      <c r="AA66" s="43">
        <f>Índice!$G$51*'Datos Generales'!AA171</f>
        <v>18928.248133663554</v>
      </c>
      <c r="AB66" s="43">
        <f>Índice!$G$51*'Datos Generales'!AB171</f>
        <v>233802.81129031189</v>
      </c>
      <c r="AC66" s="43">
        <f>Índice!$G$51*'Datos Generales'!AC171</f>
        <v>-15215.317570453788</v>
      </c>
      <c r="AD66" s="43">
        <f>Índice!$G$51*'Datos Generales'!AD171</f>
        <v>278550.88630231889</v>
      </c>
      <c r="AE66" s="43">
        <f>Índice!$G$51*'Datos Generales'!AE171</f>
        <v>0</v>
      </c>
      <c r="AF66" s="43">
        <f>Índice!$G$51*'Datos Generales'!AF171</f>
        <v>0</v>
      </c>
      <c r="AG66" s="43">
        <f>Índice!$G$51*'Datos Generales'!AG171</f>
        <v>0</v>
      </c>
      <c r="AH66" s="43">
        <f>Índice!$G$51*'Datos Generales'!AH171</f>
        <v>0</v>
      </c>
      <c r="AI66" s="43">
        <f>Índice!$G$51*'Datos Generales'!AI171</f>
        <v>0</v>
      </c>
      <c r="AJ66" s="43">
        <f>Índice!$G$51*'Datos Generales'!AJ171</f>
        <v>0</v>
      </c>
      <c r="AK66" s="43">
        <f>Índice!$G$51*'Datos Generales'!AK171</f>
        <v>0</v>
      </c>
      <c r="AL66" s="43">
        <f>Índice!$G$51*'Datos Generales'!AL171</f>
        <v>0</v>
      </c>
      <c r="AM66" s="43">
        <f>Índice!$G$51*'Datos Generales'!AM171</f>
        <v>0</v>
      </c>
      <c r="AN66" s="43">
        <f>Índice!$G$51*'Datos Generales'!AN171</f>
        <v>0</v>
      </c>
      <c r="AO66" s="43">
        <f>Índice!$G$51*'Datos Generales'!AO171</f>
        <v>0</v>
      </c>
      <c r="AP66" s="43">
        <f>Índice!$G$51*'Datos Generales'!AP171</f>
        <v>0</v>
      </c>
      <c r="AQ66" s="43">
        <f>Índice!$G$51*'Datos Generales'!AQ171</f>
        <v>1862128.8961779112</v>
      </c>
    </row>
    <row r="67" spans="2:43">
      <c r="B67" s="61" t="str">
        <f>'Datos Generales'!B172</f>
        <v>5.32.10.00  Resultado En La Evaluación Propiedades, Muebles Y Equipos</v>
      </c>
      <c r="C67" s="46">
        <f>Índice!$G$51*'Datos Generales'!C172</f>
        <v>0</v>
      </c>
      <c r="D67" s="46">
        <f>Índice!$G$51*'Datos Generales'!D172</f>
        <v>0</v>
      </c>
      <c r="E67" s="46">
        <f>Índice!$G$51*'Datos Generales'!E172</f>
        <v>0</v>
      </c>
      <c r="F67" s="46">
        <f>Índice!$G$51*'Datos Generales'!F172</f>
        <v>0</v>
      </c>
      <c r="G67" s="46">
        <f>Índice!$G$51*'Datos Generales'!G172</f>
        <v>0</v>
      </c>
      <c r="H67" s="46">
        <f>Índice!$G$51*'Datos Generales'!H172</f>
        <v>0</v>
      </c>
      <c r="I67" s="46">
        <f>Índice!$G$51*'Datos Generales'!I172</f>
        <v>0</v>
      </c>
      <c r="J67" s="46">
        <f>Índice!$G$51*'Datos Generales'!J172</f>
        <v>0</v>
      </c>
      <c r="K67" s="46">
        <f>Índice!$G$51*'Datos Generales'!K172</f>
        <v>0</v>
      </c>
      <c r="L67" s="46">
        <f>Índice!$G$51*'Datos Generales'!L172</f>
        <v>0</v>
      </c>
      <c r="M67" s="46">
        <f>Índice!$G$51*'Datos Generales'!M172</f>
        <v>0</v>
      </c>
      <c r="N67" s="46" t="e">
        <f>Índice!$G$51*'Datos Generales'!N172</f>
        <v>#VALUE!</v>
      </c>
      <c r="O67" s="46">
        <f>Índice!$G$51*'Datos Generales'!O172</f>
        <v>0</v>
      </c>
      <c r="P67" s="46">
        <f>Índice!$G$51*'Datos Generales'!P172</f>
        <v>0</v>
      </c>
      <c r="Q67" s="46">
        <f>Índice!$G$51*'Datos Generales'!Q172</f>
        <v>0</v>
      </c>
      <c r="R67" s="46">
        <f>Índice!$G$51*'Datos Generales'!R172</f>
        <v>0</v>
      </c>
      <c r="S67" s="46">
        <f>Índice!$G$51*'Datos Generales'!S172</f>
        <v>0</v>
      </c>
      <c r="T67" s="46">
        <f>Índice!$G$51*'Datos Generales'!T172</f>
        <v>0</v>
      </c>
      <c r="U67" s="46">
        <f>Índice!$G$51*'Datos Generales'!U172</f>
        <v>0</v>
      </c>
      <c r="V67" s="46">
        <f>Índice!$G$51*'Datos Generales'!V172</f>
        <v>0</v>
      </c>
      <c r="W67" s="46">
        <f>Índice!$G$51*'Datos Generales'!W172</f>
        <v>0</v>
      </c>
      <c r="X67" s="46">
        <f>Índice!$G$51*'Datos Generales'!X172</f>
        <v>0</v>
      </c>
      <c r="Y67" s="46">
        <f>Índice!$G$51*'Datos Generales'!Y172</f>
        <v>0</v>
      </c>
      <c r="Z67" s="46">
        <f>Índice!$G$51*'Datos Generales'!Z172</f>
        <v>0</v>
      </c>
      <c r="AA67" s="46">
        <f>Índice!$G$51*'Datos Generales'!AA172</f>
        <v>0</v>
      </c>
      <c r="AB67" s="46">
        <f>Índice!$G$51*'Datos Generales'!AB172</f>
        <v>-4929.1644257349708</v>
      </c>
      <c r="AC67" s="46">
        <f>Índice!$G$51*'Datos Generales'!AC172</f>
        <v>0</v>
      </c>
      <c r="AD67" s="46">
        <f>Índice!$G$51*'Datos Generales'!AD172</f>
        <v>0</v>
      </c>
      <c r="AE67" s="46">
        <f>Índice!$G$51*'Datos Generales'!AE172</f>
        <v>0</v>
      </c>
      <c r="AF67" s="46">
        <f>Índice!$G$51*'Datos Generales'!AF172</f>
        <v>0</v>
      </c>
      <c r="AG67" s="46">
        <f>Índice!$G$51*'Datos Generales'!AG172</f>
        <v>0</v>
      </c>
      <c r="AH67" s="46">
        <f>Índice!$G$51*'Datos Generales'!AH172</f>
        <v>0</v>
      </c>
      <c r="AI67" s="46">
        <f>Índice!$G$51*'Datos Generales'!AI172</f>
        <v>0</v>
      </c>
      <c r="AJ67" s="46">
        <f>Índice!$G$51*'Datos Generales'!AJ172</f>
        <v>0</v>
      </c>
      <c r="AK67" s="46">
        <f>Índice!$G$51*'Datos Generales'!AK172</f>
        <v>0</v>
      </c>
      <c r="AL67" s="46">
        <f>Índice!$G$51*'Datos Generales'!AL172</f>
        <v>0</v>
      </c>
      <c r="AM67" s="46">
        <f>Índice!$G$51*'Datos Generales'!AM172</f>
        <v>0</v>
      </c>
      <c r="AN67" s="46">
        <f>Índice!$G$51*'Datos Generales'!AN172</f>
        <v>0</v>
      </c>
      <c r="AO67" s="46">
        <f>Índice!$G$51*'Datos Generales'!AO172</f>
        <v>0</v>
      </c>
      <c r="AP67" s="46">
        <f>Índice!$G$51*'Datos Generales'!AP172</f>
        <v>0</v>
      </c>
      <c r="AQ67" s="46">
        <f>Índice!$G$51*'Datos Generales'!AQ172</f>
        <v>-4929.1644257349708</v>
      </c>
    </row>
    <row r="68" spans="2:43">
      <c r="B68" s="61" t="str">
        <f>'Datos Generales'!B173</f>
        <v>5.32.20.00  Resultado En Activos Financieros</v>
      </c>
      <c r="C68" s="46">
        <f>Índice!$G$51*'Datos Generales'!C173</f>
        <v>0</v>
      </c>
      <c r="D68" s="46">
        <f>Índice!$G$51*'Datos Generales'!D173</f>
        <v>0</v>
      </c>
      <c r="E68" s="46">
        <f>Índice!$G$51*'Datos Generales'!E173</f>
        <v>0</v>
      </c>
      <c r="F68" s="46">
        <f>Índice!$G$51*'Datos Generales'!F173</f>
        <v>0</v>
      </c>
      <c r="G68" s="46">
        <f>Índice!$G$51*'Datos Generales'!G173</f>
        <v>0</v>
      </c>
      <c r="H68" s="46">
        <f>Índice!$G$51*'Datos Generales'!H173</f>
        <v>0</v>
      </c>
      <c r="I68" s="46">
        <f>Índice!$G$51*'Datos Generales'!I173</f>
        <v>5812.3460396927103</v>
      </c>
      <c r="J68" s="46">
        <f>Índice!$G$51*'Datos Generales'!J173</f>
        <v>0</v>
      </c>
      <c r="K68" s="46">
        <f>Índice!$G$51*'Datos Generales'!K173</f>
        <v>0</v>
      </c>
      <c r="L68" s="46">
        <f>Índice!$G$51*'Datos Generales'!L173</f>
        <v>0</v>
      </c>
      <c r="M68" s="46">
        <f>Índice!$G$51*'Datos Generales'!M173</f>
        <v>0</v>
      </c>
      <c r="N68" s="46" t="e">
        <f>Índice!$G$51*'Datos Generales'!N173</f>
        <v>#VALUE!</v>
      </c>
      <c r="O68" s="46">
        <f>Índice!$G$51*'Datos Generales'!O173</f>
        <v>0</v>
      </c>
      <c r="P68" s="46">
        <f>Índice!$G$51*'Datos Generales'!P173</f>
        <v>0</v>
      </c>
      <c r="Q68" s="46">
        <f>Índice!$G$51*'Datos Generales'!Q173</f>
        <v>0</v>
      </c>
      <c r="R68" s="46">
        <f>Índice!$G$51*'Datos Generales'!R173</f>
        <v>0</v>
      </c>
      <c r="S68" s="46">
        <f>Índice!$G$51*'Datos Generales'!S173</f>
        <v>0</v>
      </c>
      <c r="T68" s="46">
        <f>Índice!$G$51*'Datos Generales'!T173</f>
        <v>0</v>
      </c>
      <c r="U68" s="46">
        <f>Índice!$G$51*'Datos Generales'!U173</f>
        <v>0</v>
      </c>
      <c r="V68" s="46">
        <f>Índice!$G$51*'Datos Generales'!V173</f>
        <v>0</v>
      </c>
      <c r="W68" s="46">
        <f>Índice!$G$51*'Datos Generales'!W173</f>
        <v>0</v>
      </c>
      <c r="X68" s="46">
        <f>Índice!$G$51*'Datos Generales'!X173</f>
        <v>0</v>
      </c>
      <c r="Y68" s="46">
        <f>Índice!$G$51*'Datos Generales'!Y173</f>
        <v>0</v>
      </c>
      <c r="Z68" s="46">
        <f>Índice!$G$51*'Datos Generales'!Z173</f>
        <v>0</v>
      </c>
      <c r="AA68" s="46">
        <f>Índice!$G$51*'Datos Generales'!AA173</f>
        <v>0</v>
      </c>
      <c r="AB68" s="46">
        <f>Índice!$G$51*'Datos Generales'!AB173</f>
        <v>0</v>
      </c>
      <c r="AC68" s="46">
        <f>Índice!$G$51*'Datos Generales'!AC173</f>
        <v>0</v>
      </c>
      <c r="AD68" s="46">
        <f>Índice!$G$51*'Datos Generales'!AD173</f>
        <v>0</v>
      </c>
      <c r="AE68" s="46">
        <f>Índice!$G$51*'Datos Generales'!AE173</f>
        <v>0</v>
      </c>
      <c r="AF68" s="46">
        <f>Índice!$G$51*'Datos Generales'!AF173</f>
        <v>0</v>
      </c>
      <c r="AG68" s="46">
        <f>Índice!$G$51*'Datos Generales'!AG173</f>
        <v>0</v>
      </c>
      <c r="AH68" s="46">
        <f>Índice!$G$51*'Datos Generales'!AH173</f>
        <v>0</v>
      </c>
      <c r="AI68" s="46">
        <f>Índice!$G$51*'Datos Generales'!AI173</f>
        <v>0</v>
      </c>
      <c r="AJ68" s="46">
        <f>Índice!$G$51*'Datos Generales'!AJ173</f>
        <v>0</v>
      </c>
      <c r="AK68" s="46">
        <f>Índice!$G$51*'Datos Generales'!AK173</f>
        <v>0</v>
      </c>
      <c r="AL68" s="46">
        <f>Índice!$G$51*'Datos Generales'!AL173</f>
        <v>0</v>
      </c>
      <c r="AM68" s="46">
        <f>Índice!$G$51*'Datos Generales'!AM173</f>
        <v>0</v>
      </c>
      <c r="AN68" s="46">
        <f>Índice!$G$51*'Datos Generales'!AN173</f>
        <v>0</v>
      </c>
      <c r="AO68" s="46">
        <f>Índice!$G$51*'Datos Generales'!AO173</f>
        <v>0</v>
      </c>
      <c r="AP68" s="46">
        <f>Índice!$G$51*'Datos Generales'!AP173</f>
        <v>0</v>
      </c>
      <c r="AQ68" s="46">
        <f>Índice!$G$51*'Datos Generales'!AQ173</f>
        <v>5812.3460396927103</v>
      </c>
    </row>
    <row r="69" spans="2:43">
      <c r="B69" s="61" t="str">
        <f>'Datos Generales'!B174</f>
        <v>5.32.30.00  Resultado En Coberturas De Flujo De Caja</v>
      </c>
      <c r="C69" s="46">
        <f>Índice!$G$51*'Datos Generales'!C174</f>
        <v>0</v>
      </c>
      <c r="D69" s="46">
        <f>Índice!$G$51*'Datos Generales'!D174</f>
        <v>0</v>
      </c>
      <c r="E69" s="46">
        <f>Índice!$G$51*'Datos Generales'!E174</f>
        <v>0</v>
      </c>
      <c r="F69" s="46">
        <f>Índice!$G$51*'Datos Generales'!F174</f>
        <v>0</v>
      </c>
      <c r="G69" s="46">
        <f>Índice!$G$51*'Datos Generales'!G174</f>
        <v>0</v>
      </c>
      <c r="H69" s="46">
        <f>Índice!$G$51*'Datos Generales'!H174</f>
        <v>0</v>
      </c>
      <c r="I69" s="46">
        <f>Índice!$G$51*'Datos Generales'!I174</f>
        <v>0</v>
      </c>
      <c r="J69" s="46">
        <f>Índice!$G$51*'Datos Generales'!J174</f>
        <v>0</v>
      </c>
      <c r="K69" s="46">
        <f>Índice!$G$51*'Datos Generales'!K174</f>
        <v>0</v>
      </c>
      <c r="L69" s="46">
        <f>Índice!$G$51*'Datos Generales'!L174</f>
        <v>0</v>
      </c>
      <c r="M69" s="46">
        <f>Índice!$G$51*'Datos Generales'!M174</f>
        <v>0</v>
      </c>
      <c r="N69" s="46" t="e">
        <f>Índice!$G$51*'Datos Generales'!N174</f>
        <v>#VALUE!</v>
      </c>
      <c r="O69" s="46">
        <f>Índice!$G$51*'Datos Generales'!O174</f>
        <v>0</v>
      </c>
      <c r="P69" s="46">
        <f>Índice!$G$51*'Datos Generales'!P174</f>
        <v>0</v>
      </c>
      <c r="Q69" s="46">
        <f>Índice!$G$51*'Datos Generales'!Q174</f>
        <v>0</v>
      </c>
      <c r="R69" s="46">
        <f>Índice!$G$51*'Datos Generales'!R174</f>
        <v>0</v>
      </c>
      <c r="S69" s="46">
        <f>Índice!$G$51*'Datos Generales'!S174</f>
        <v>0</v>
      </c>
      <c r="T69" s="46">
        <f>Índice!$G$51*'Datos Generales'!T174</f>
        <v>0</v>
      </c>
      <c r="U69" s="46">
        <f>Índice!$G$51*'Datos Generales'!U174</f>
        <v>0</v>
      </c>
      <c r="V69" s="46">
        <f>Índice!$G$51*'Datos Generales'!V174</f>
        <v>0</v>
      </c>
      <c r="W69" s="46">
        <f>Índice!$G$51*'Datos Generales'!W174</f>
        <v>0</v>
      </c>
      <c r="X69" s="46">
        <f>Índice!$G$51*'Datos Generales'!X174</f>
        <v>0</v>
      </c>
      <c r="Y69" s="46">
        <f>Índice!$G$51*'Datos Generales'!Y174</f>
        <v>0</v>
      </c>
      <c r="Z69" s="46">
        <f>Índice!$G$51*'Datos Generales'!Z174</f>
        <v>0</v>
      </c>
      <c r="AA69" s="46">
        <f>Índice!$G$51*'Datos Generales'!AA174</f>
        <v>0</v>
      </c>
      <c r="AB69" s="46">
        <f>Índice!$G$51*'Datos Generales'!AB174</f>
        <v>0</v>
      </c>
      <c r="AC69" s="46">
        <f>Índice!$G$51*'Datos Generales'!AC174</f>
        <v>0</v>
      </c>
      <c r="AD69" s="46">
        <f>Índice!$G$51*'Datos Generales'!AD174</f>
        <v>0</v>
      </c>
      <c r="AE69" s="46">
        <f>Índice!$G$51*'Datos Generales'!AE174</f>
        <v>0</v>
      </c>
      <c r="AF69" s="46">
        <f>Índice!$G$51*'Datos Generales'!AF174</f>
        <v>0</v>
      </c>
      <c r="AG69" s="46">
        <f>Índice!$G$51*'Datos Generales'!AG174</f>
        <v>0</v>
      </c>
      <c r="AH69" s="46">
        <f>Índice!$G$51*'Datos Generales'!AH174</f>
        <v>0</v>
      </c>
      <c r="AI69" s="46">
        <f>Índice!$G$51*'Datos Generales'!AI174</f>
        <v>0</v>
      </c>
      <c r="AJ69" s="46">
        <f>Índice!$G$51*'Datos Generales'!AJ174</f>
        <v>0</v>
      </c>
      <c r="AK69" s="46">
        <f>Índice!$G$51*'Datos Generales'!AK174</f>
        <v>0</v>
      </c>
      <c r="AL69" s="46">
        <f>Índice!$G$51*'Datos Generales'!AL174</f>
        <v>0</v>
      </c>
      <c r="AM69" s="46">
        <f>Índice!$G$51*'Datos Generales'!AM174</f>
        <v>0</v>
      </c>
      <c r="AN69" s="46">
        <f>Índice!$G$51*'Datos Generales'!AN174</f>
        <v>0</v>
      </c>
      <c r="AO69" s="46">
        <f>Índice!$G$51*'Datos Generales'!AO174</f>
        <v>0</v>
      </c>
      <c r="AP69" s="46">
        <f>Índice!$G$51*'Datos Generales'!AP174</f>
        <v>0</v>
      </c>
      <c r="AQ69" s="46">
        <f>Índice!$G$51*'Datos Generales'!AQ174</f>
        <v>0</v>
      </c>
    </row>
    <row r="70" spans="2:43">
      <c r="B70" s="61" t="str">
        <f>'Datos Generales'!B175</f>
        <v>5.32.40.00  Otros Resultados Con Ajuste En Patrimonio</v>
      </c>
      <c r="C70" s="46">
        <f>Índice!$G$51*'Datos Generales'!C175</f>
        <v>0</v>
      </c>
      <c r="D70" s="46">
        <f>Índice!$G$51*'Datos Generales'!D175</f>
        <v>0</v>
      </c>
      <c r="E70" s="46">
        <f>Índice!$G$51*'Datos Generales'!E175</f>
        <v>0</v>
      </c>
      <c r="F70" s="46">
        <f>Índice!$G$51*'Datos Generales'!F175</f>
        <v>0</v>
      </c>
      <c r="G70" s="46">
        <f>Índice!$G$51*'Datos Generales'!G175</f>
        <v>0</v>
      </c>
      <c r="H70" s="46">
        <f>Índice!$G$51*'Datos Generales'!H175</f>
        <v>0</v>
      </c>
      <c r="I70" s="46">
        <f>Índice!$G$51*'Datos Generales'!I175</f>
        <v>0</v>
      </c>
      <c r="J70" s="46">
        <f>Índice!$G$51*'Datos Generales'!J175</f>
        <v>0</v>
      </c>
      <c r="K70" s="46">
        <f>Índice!$G$51*'Datos Generales'!K175</f>
        <v>0</v>
      </c>
      <c r="L70" s="46">
        <f>Índice!$G$51*'Datos Generales'!L175</f>
        <v>0</v>
      </c>
      <c r="M70" s="46">
        <f>Índice!$G$51*'Datos Generales'!M175</f>
        <v>-13383.131815475599</v>
      </c>
      <c r="N70" s="46" t="e">
        <f>Índice!$G$51*'Datos Generales'!N175</f>
        <v>#VALUE!</v>
      </c>
      <c r="O70" s="46">
        <f>Índice!$G$51*'Datos Generales'!O175</f>
        <v>0</v>
      </c>
      <c r="P70" s="46">
        <f>Índice!$G$51*'Datos Generales'!P175</f>
        <v>0</v>
      </c>
      <c r="Q70" s="46">
        <f>Índice!$G$51*'Datos Generales'!Q175</f>
        <v>0</v>
      </c>
      <c r="R70" s="46">
        <f>Índice!$G$51*'Datos Generales'!R175</f>
        <v>0</v>
      </c>
      <c r="S70" s="46">
        <f>Índice!$G$51*'Datos Generales'!S175</f>
        <v>0</v>
      </c>
      <c r="T70" s="46">
        <f>Índice!$G$51*'Datos Generales'!T175</f>
        <v>0</v>
      </c>
      <c r="U70" s="46">
        <f>Índice!$G$51*'Datos Generales'!U175</f>
        <v>0</v>
      </c>
      <c r="V70" s="46">
        <f>Índice!$G$51*'Datos Generales'!V175</f>
        <v>0</v>
      </c>
      <c r="W70" s="46">
        <f>Índice!$G$51*'Datos Generales'!W175</f>
        <v>0</v>
      </c>
      <c r="X70" s="46">
        <f>Índice!$G$51*'Datos Generales'!X175</f>
        <v>0</v>
      </c>
      <c r="Y70" s="46">
        <f>Índice!$G$51*'Datos Generales'!Y175</f>
        <v>0</v>
      </c>
      <c r="Z70" s="46">
        <f>Índice!$G$51*'Datos Generales'!Z175</f>
        <v>0</v>
      </c>
      <c r="AA70" s="46">
        <f>Índice!$G$51*'Datos Generales'!AA175</f>
        <v>0</v>
      </c>
      <c r="AB70" s="46">
        <f>Índice!$G$51*'Datos Generales'!AB175</f>
        <v>0</v>
      </c>
      <c r="AC70" s="46">
        <f>Índice!$G$51*'Datos Generales'!AC175</f>
        <v>0</v>
      </c>
      <c r="AD70" s="46">
        <f>Índice!$G$51*'Datos Generales'!AD175</f>
        <v>0</v>
      </c>
      <c r="AE70" s="46">
        <f>Índice!$G$51*'Datos Generales'!AE175</f>
        <v>0</v>
      </c>
      <c r="AF70" s="46">
        <f>Índice!$G$51*'Datos Generales'!AF175</f>
        <v>0</v>
      </c>
      <c r="AG70" s="46">
        <f>Índice!$G$51*'Datos Generales'!AG175</f>
        <v>0</v>
      </c>
      <c r="AH70" s="46">
        <f>Índice!$G$51*'Datos Generales'!AH175</f>
        <v>0</v>
      </c>
      <c r="AI70" s="46">
        <f>Índice!$G$51*'Datos Generales'!AI175</f>
        <v>0</v>
      </c>
      <c r="AJ70" s="46">
        <f>Índice!$G$51*'Datos Generales'!AJ175</f>
        <v>0</v>
      </c>
      <c r="AK70" s="46">
        <f>Índice!$G$51*'Datos Generales'!AK175</f>
        <v>0</v>
      </c>
      <c r="AL70" s="46">
        <f>Índice!$G$51*'Datos Generales'!AL175</f>
        <v>0</v>
      </c>
      <c r="AM70" s="46">
        <f>Índice!$G$51*'Datos Generales'!AM175</f>
        <v>0</v>
      </c>
      <c r="AN70" s="46">
        <f>Índice!$G$51*'Datos Generales'!AN175</f>
        <v>0</v>
      </c>
      <c r="AO70" s="46">
        <f>Índice!$G$51*'Datos Generales'!AO175</f>
        <v>0</v>
      </c>
      <c r="AP70" s="46">
        <f>Índice!$G$51*'Datos Generales'!AP175</f>
        <v>0</v>
      </c>
      <c r="AQ70" s="46">
        <f>Índice!$G$51*'Datos Generales'!AQ175</f>
        <v>-13383.131815475599</v>
      </c>
    </row>
    <row r="71" spans="2:43">
      <c r="B71" s="61" t="str">
        <f>'Datos Generales'!B176</f>
        <v>8.23.00.00  Impuesto Diferido</v>
      </c>
      <c r="C71" s="46">
        <f>Índice!$G$51*'Datos Generales'!C176</f>
        <v>0</v>
      </c>
      <c r="D71" s="46">
        <f>Índice!$G$51*'Datos Generales'!D176</f>
        <v>0</v>
      </c>
      <c r="E71" s="46">
        <f>Índice!$G$51*'Datos Generales'!E176</f>
        <v>0</v>
      </c>
      <c r="F71" s="46">
        <f>Índice!$G$51*'Datos Generales'!F176</f>
        <v>0</v>
      </c>
      <c r="G71" s="46">
        <f>Índice!$G$51*'Datos Generales'!G176</f>
        <v>0</v>
      </c>
      <c r="H71" s="46">
        <f>Índice!$G$51*'Datos Generales'!H176</f>
        <v>0</v>
      </c>
      <c r="I71" s="46">
        <f>Índice!$G$51*'Datos Generales'!I176</f>
        <v>-1075.2930917332308</v>
      </c>
      <c r="J71" s="46">
        <f>Índice!$G$51*'Datos Generales'!J176</f>
        <v>0</v>
      </c>
      <c r="K71" s="46">
        <f>Índice!$G$51*'Datos Generales'!K176</f>
        <v>0</v>
      </c>
      <c r="L71" s="46">
        <f>Índice!$G$51*'Datos Generales'!L176</f>
        <v>0</v>
      </c>
      <c r="M71" s="46">
        <f>Índice!$G$51*'Datos Generales'!M176</f>
        <v>0</v>
      </c>
      <c r="N71" s="46">
        <f>Índice!$G$51*'Datos Generales'!N176</f>
        <v>0</v>
      </c>
      <c r="O71" s="46">
        <f>Índice!$G$51*'Datos Generales'!O176</f>
        <v>0</v>
      </c>
      <c r="P71" s="46">
        <f>Índice!$G$51*'Datos Generales'!P176</f>
        <v>0</v>
      </c>
      <c r="Q71" s="46">
        <f>Índice!$G$51*'Datos Generales'!Q176</f>
        <v>0</v>
      </c>
      <c r="R71" s="46">
        <f>Índice!$G$51*'Datos Generales'!R176</f>
        <v>0</v>
      </c>
      <c r="S71" s="46">
        <f>Índice!$G$51*'Datos Generales'!S176</f>
        <v>0</v>
      </c>
      <c r="T71" s="46">
        <f>Índice!$G$51*'Datos Generales'!T176</f>
        <v>0</v>
      </c>
      <c r="U71" s="46">
        <f>Índice!$G$51*'Datos Generales'!U176</f>
        <v>0</v>
      </c>
      <c r="V71" s="46">
        <f>Índice!$G$51*'Datos Generales'!V176</f>
        <v>0</v>
      </c>
      <c r="W71" s="46">
        <f>Índice!$G$51*'Datos Generales'!W176</f>
        <v>0</v>
      </c>
      <c r="X71" s="46">
        <f>Índice!$G$51*'Datos Generales'!X176</f>
        <v>0</v>
      </c>
      <c r="Y71" s="46">
        <f>Índice!$G$51*'Datos Generales'!Y176</f>
        <v>0</v>
      </c>
      <c r="Z71" s="46">
        <f>Índice!$G$51*'Datos Generales'!Z176</f>
        <v>0</v>
      </c>
      <c r="AA71" s="46">
        <f>Índice!$G$51*'Datos Generales'!AA176</f>
        <v>0</v>
      </c>
      <c r="AB71" s="46">
        <f>Índice!$G$51*'Datos Generales'!AB176</f>
        <v>28227.90441347348</v>
      </c>
      <c r="AC71" s="46">
        <f>Índice!$G$51*'Datos Generales'!AC176</f>
        <v>0</v>
      </c>
      <c r="AD71" s="46">
        <f>Índice!$G$51*'Datos Generales'!AD176</f>
        <v>0</v>
      </c>
      <c r="AE71" s="46">
        <f>Índice!$G$51*'Datos Generales'!AE176</f>
        <v>0</v>
      </c>
      <c r="AF71" s="46">
        <f>Índice!$G$51*'Datos Generales'!AF176</f>
        <v>0</v>
      </c>
      <c r="AG71" s="46">
        <f>Índice!$G$51*'Datos Generales'!AG176</f>
        <v>0</v>
      </c>
      <c r="AH71" s="46">
        <f>Índice!$G$51*'Datos Generales'!AH176</f>
        <v>0</v>
      </c>
      <c r="AI71" s="46">
        <f>Índice!$G$51*'Datos Generales'!AI176</f>
        <v>0</v>
      </c>
      <c r="AJ71" s="46">
        <f>Índice!$G$51*'Datos Generales'!AJ176</f>
        <v>0</v>
      </c>
      <c r="AK71" s="46">
        <f>Índice!$G$51*'Datos Generales'!AK176</f>
        <v>0</v>
      </c>
      <c r="AL71" s="46">
        <f>Índice!$G$51*'Datos Generales'!AL176</f>
        <v>0</v>
      </c>
      <c r="AM71" s="46">
        <f>Índice!$G$51*'Datos Generales'!AM176</f>
        <v>0</v>
      </c>
      <c r="AN71" s="46">
        <f>Índice!$G$51*'Datos Generales'!AN176</f>
        <v>0</v>
      </c>
      <c r="AO71" s="46">
        <f>Índice!$G$51*'Datos Generales'!AO176</f>
        <v>0</v>
      </c>
      <c r="AP71" s="46">
        <f>Índice!$G$51*'Datos Generales'!AP176</f>
        <v>0</v>
      </c>
      <c r="AQ71" s="46">
        <f>Índice!$G$51*'Datos Generales'!AQ176</f>
        <v>27152.611321740249</v>
      </c>
    </row>
    <row r="72" spans="2:43">
      <c r="B72" s="69" t="str">
        <f>'Datos Generales'!B177</f>
        <v xml:space="preserve">5.32.00.00  Total Otro Resultado Integral </v>
      </c>
      <c r="C72" s="46">
        <f>Índice!$G$51*'Datos Generales'!C177</f>
        <v>0</v>
      </c>
      <c r="D72" s="46">
        <f>Índice!$G$51*'Datos Generales'!D177</f>
        <v>0</v>
      </c>
      <c r="E72" s="46">
        <f>Índice!$G$51*'Datos Generales'!E177</f>
        <v>0</v>
      </c>
      <c r="F72" s="46">
        <f>Índice!$G$51*'Datos Generales'!F177</f>
        <v>0</v>
      </c>
      <c r="G72" s="46">
        <f>Índice!$G$51*'Datos Generales'!G177</f>
        <v>0</v>
      </c>
      <c r="H72" s="46">
        <f>Índice!$G$51*'Datos Generales'!H177</f>
        <v>0</v>
      </c>
      <c r="I72" s="46">
        <f>Índice!$G$51*'Datos Generales'!I177</f>
        <v>4737.0529479594798</v>
      </c>
      <c r="J72" s="46">
        <f>Índice!$G$51*'Datos Generales'!J177</f>
        <v>0</v>
      </c>
      <c r="K72" s="46">
        <f>Índice!$G$51*'Datos Generales'!K177</f>
        <v>0</v>
      </c>
      <c r="L72" s="46">
        <f>Índice!$G$51*'Datos Generales'!L177</f>
        <v>0</v>
      </c>
      <c r="M72" s="46">
        <f>Índice!$G$51*'Datos Generales'!M177</f>
        <v>-13383.131815475599</v>
      </c>
      <c r="N72" s="46">
        <f>Índice!$G$51*'Datos Generales'!N177</f>
        <v>0</v>
      </c>
      <c r="O72" s="46">
        <f>Índice!$G$51*'Datos Generales'!O177</f>
        <v>0</v>
      </c>
      <c r="P72" s="46">
        <f>Índice!$G$51*'Datos Generales'!P177</f>
        <v>0</v>
      </c>
      <c r="Q72" s="46">
        <f>Índice!$G$51*'Datos Generales'!Q177</f>
        <v>0</v>
      </c>
      <c r="R72" s="46">
        <f>Índice!$G$51*'Datos Generales'!R177</f>
        <v>0</v>
      </c>
      <c r="S72" s="46">
        <f>Índice!$G$51*'Datos Generales'!S177</f>
        <v>0</v>
      </c>
      <c r="T72" s="46">
        <f>Índice!$G$51*'Datos Generales'!T177</f>
        <v>0</v>
      </c>
      <c r="U72" s="46">
        <f>Índice!$G$51*'Datos Generales'!U177</f>
        <v>0</v>
      </c>
      <c r="V72" s="46">
        <f>Índice!$G$51*'Datos Generales'!V177</f>
        <v>0</v>
      </c>
      <c r="W72" s="46">
        <f>Índice!$G$51*'Datos Generales'!W177</f>
        <v>0</v>
      </c>
      <c r="X72" s="46">
        <f>Índice!$G$51*'Datos Generales'!X177</f>
        <v>0</v>
      </c>
      <c r="Y72" s="46">
        <f>Índice!$G$51*'Datos Generales'!Y177</f>
        <v>0</v>
      </c>
      <c r="Z72" s="46">
        <f>Índice!$G$51*'Datos Generales'!Z177</f>
        <v>0</v>
      </c>
      <c r="AA72" s="46">
        <f>Índice!$G$51*'Datos Generales'!AA177</f>
        <v>0</v>
      </c>
      <c r="AB72" s="46">
        <f>Índice!$G$51*'Datos Generales'!AB177</f>
        <v>23298.739987738511</v>
      </c>
      <c r="AC72" s="46">
        <f>Índice!$G$51*'Datos Generales'!AC177</f>
        <v>0</v>
      </c>
      <c r="AD72" s="46">
        <f>Índice!$G$51*'Datos Generales'!AD177</f>
        <v>0</v>
      </c>
      <c r="AE72" s="46">
        <f>Índice!$G$51*'Datos Generales'!AE177</f>
        <v>0</v>
      </c>
      <c r="AF72" s="46">
        <f>Índice!$G$51*'Datos Generales'!AF177</f>
        <v>0</v>
      </c>
      <c r="AG72" s="46">
        <f>Índice!$G$51*'Datos Generales'!AG177</f>
        <v>0</v>
      </c>
      <c r="AH72" s="46">
        <f>Índice!$G$51*'Datos Generales'!AH177</f>
        <v>0</v>
      </c>
      <c r="AI72" s="46">
        <f>Índice!$G$51*'Datos Generales'!AI177</f>
        <v>0</v>
      </c>
      <c r="AJ72" s="46">
        <f>Índice!$G$51*'Datos Generales'!AJ177</f>
        <v>0</v>
      </c>
      <c r="AK72" s="46">
        <f>Índice!$G$51*'Datos Generales'!AK177</f>
        <v>0</v>
      </c>
      <c r="AL72" s="46">
        <f>Índice!$G$51*'Datos Generales'!AL177</f>
        <v>0</v>
      </c>
      <c r="AM72" s="46">
        <f>Índice!$G$51*'Datos Generales'!AM177</f>
        <v>0</v>
      </c>
      <c r="AN72" s="46">
        <f>Índice!$G$51*'Datos Generales'!AN177</f>
        <v>0</v>
      </c>
      <c r="AO72" s="46">
        <f>Índice!$G$51*'Datos Generales'!AO177</f>
        <v>0</v>
      </c>
      <c r="AP72" s="46">
        <f>Índice!$G$51*'Datos Generales'!AP177</f>
        <v>0</v>
      </c>
      <c r="AQ72" s="46">
        <f>Índice!$G$51*'Datos Generales'!AQ177</f>
        <v>14652.66112022239</v>
      </c>
    </row>
    <row r="73" spans="2:43">
      <c r="B73" s="64" t="str">
        <f>'Datos Generales'!B178</f>
        <v xml:space="preserve">8.20.00.00  Total Del Resultado Integral </v>
      </c>
      <c r="C73" s="43">
        <f>Índice!$G$51*'Datos Generales'!C178</f>
        <v>-109288.41288917515</v>
      </c>
      <c r="D73" s="43">
        <f>Índice!$G$51*'Datos Generales'!D178</f>
        <v>16059.501439729451</v>
      </c>
      <c r="E73" s="43">
        <f>Índice!$G$51*'Datos Generales'!E178</f>
        <v>372059.06763961836</v>
      </c>
      <c r="F73" s="43">
        <f>Índice!$G$51*'Datos Generales'!F178</f>
        <v>157049.45099940023</v>
      </c>
      <c r="G73" s="43">
        <f>Índice!$G$51*'Datos Generales'!G178</f>
        <v>2530.9137910809814</v>
      </c>
      <c r="H73" s="43">
        <f>Índice!$G$51*'Datos Generales'!H178</f>
        <v>52162.205829299659</v>
      </c>
      <c r="I73" s="43">
        <f>Índice!$G$51*'Datos Generales'!I178</f>
        <v>39991.589589682641</v>
      </c>
      <c r="J73" s="43">
        <f>Índice!$G$51*'Datos Generales'!J178</f>
        <v>27896.932634826626</v>
      </c>
      <c r="K73" s="43">
        <f>Índice!$G$51*'Datos Generales'!K178</f>
        <v>40174.36108547412</v>
      </c>
      <c r="L73" s="43">
        <f>Índice!$G$51*'Datos Generales'!L178</f>
        <v>37257.099603604089</v>
      </c>
      <c r="M73" s="43">
        <f>Índice!$G$51*'Datos Generales'!M178</f>
        <v>115753.93795330453</v>
      </c>
      <c r="N73" s="43">
        <f>Índice!$G$51*'Datos Generales'!N178</f>
        <v>-6327.1516817500742</v>
      </c>
      <c r="O73" s="43">
        <f>Índice!$G$51*'Datos Generales'!O178</f>
        <v>-23607.269250433248</v>
      </c>
      <c r="P73" s="43">
        <f>Índice!$G$51*'Datos Generales'!P178</f>
        <v>32002.939217079333</v>
      </c>
      <c r="Q73" s="43">
        <f>Índice!$G$51*'Datos Generales'!Q178</f>
        <v>3444.8155353558159</v>
      </c>
      <c r="R73" s="43">
        <f>Índice!$G$51*'Datos Generales'!R178</f>
        <v>122200.82731878334</v>
      </c>
      <c r="S73" s="43">
        <f>Índice!$G$51*'Datos Generales'!S178</f>
        <v>26111.048401911379</v>
      </c>
      <c r="T73" s="43">
        <f>Índice!$G$51*'Datos Generales'!T178</f>
        <v>193174.95202746222</v>
      </c>
      <c r="U73" s="43">
        <f>Índice!$G$51*'Datos Generales'!U178</f>
        <v>28935.441247750772</v>
      </c>
      <c r="V73" s="43">
        <f>Índice!$G$51*'Datos Generales'!V178</f>
        <v>169623.19148512353</v>
      </c>
      <c r="W73" s="43">
        <f>Índice!$G$51*'Datos Generales'!W178</f>
        <v>34589.007593715214</v>
      </c>
      <c r="X73" s="43">
        <f>Índice!$G$51*'Datos Generales'!X178</f>
        <v>24690.884221848919</v>
      </c>
      <c r="Y73" s="43">
        <f>Índice!$G$51*'Datos Generales'!Y178</f>
        <v>41991.895020373115</v>
      </c>
      <c r="Z73" s="43">
        <f>Índice!$G$51*'Datos Generales'!Z178</f>
        <v>-61061.039659511182</v>
      </c>
      <c r="AA73" s="43">
        <f>Índice!$G$51*'Datos Generales'!AA178</f>
        <v>18928.248133663554</v>
      </c>
      <c r="AB73" s="43">
        <f>Índice!$G$51*'Datos Generales'!AB178</f>
        <v>257101.55127805041</v>
      </c>
      <c r="AC73" s="43">
        <f>Índice!$G$51*'Datos Generales'!AC178</f>
        <v>-15215.317570453788</v>
      </c>
      <c r="AD73" s="43">
        <f>Índice!$G$51*'Datos Generales'!AD178</f>
        <v>278550.88630231889</v>
      </c>
      <c r="AE73" s="43">
        <f>Índice!$G$51*'Datos Generales'!AE178</f>
        <v>0</v>
      </c>
      <c r="AF73" s="43">
        <f>Índice!$G$51*'Datos Generales'!AF178</f>
        <v>0</v>
      </c>
      <c r="AG73" s="43">
        <f>Índice!$G$51*'Datos Generales'!AG178</f>
        <v>0</v>
      </c>
      <c r="AH73" s="43">
        <f>Índice!$G$51*'Datos Generales'!AH178</f>
        <v>0</v>
      </c>
      <c r="AI73" s="43">
        <f>Índice!$G$51*'Datos Generales'!AI178</f>
        <v>0</v>
      </c>
      <c r="AJ73" s="43">
        <f>Índice!$G$51*'Datos Generales'!AJ178</f>
        <v>0</v>
      </c>
      <c r="AK73" s="43">
        <f>Índice!$G$51*'Datos Generales'!AK178</f>
        <v>0</v>
      </c>
      <c r="AL73" s="43">
        <f>Índice!$G$51*'Datos Generales'!AL178</f>
        <v>0</v>
      </c>
      <c r="AM73" s="43">
        <f>Índice!$G$51*'Datos Generales'!AM178</f>
        <v>0</v>
      </c>
      <c r="AN73" s="43">
        <f>Índice!$G$51*'Datos Generales'!AN178</f>
        <v>0</v>
      </c>
      <c r="AO73" s="43">
        <f>Índice!$G$51*'Datos Generales'!AO178</f>
        <v>0</v>
      </c>
      <c r="AP73" s="43">
        <f>Índice!$G$51*'Datos Generales'!AP178</f>
        <v>0</v>
      </c>
      <c r="AQ73" s="43">
        <f>Índice!$G$51*'Datos Generales'!AQ178</f>
        <v>1876781.5572981336</v>
      </c>
    </row>
    <row r="75" spans="2:43" hidden="1">
      <c r="B75" s="49" t="s">
        <v>101</v>
      </c>
      <c r="C75" s="50">
        <f>INDEX(Benchmark!$D$9:$D$48,COLUMNS(Benchmark!$D$9:D48),)</f>
        <v>1</v>
      </c>
      <c r="D75" s="50">
        <f>INDEX(Benchmark!$D$9:$D$48,COLUMNS(Benchmark!$D$9:E48),)</f>
        <v>1</v>
      </c>
      <c r="E75" s="50">
        <f>INDEX(Benchmark!$D$9:$D$48,COLUMNS(Benchmark!$D$9:F48),)</f>
        <v>1</v>
      </c>
      <c r="F75" s="50">
        <f>INDEX(Benchmark!$D$9:$D$48,COLUMNS(Benchmark!$D$9:G48),)</f>
        <v>1</v>
      </c>
      <c r="G75" s="50">
        <f>INDEX(Benchmark!$D$9:$D$48,COLUMNS(Benchmark!$D$9:H48),)</f>
        <v>1</v>
      </c>
      <c r="H75" s="50">
        <f>INDEX(Benchmark!$D$9:$D$48,COLUMNS(Benchmark!$D$9:I48),)</f>
        <v>1</v>
      </c>
      <c r="I75" s="50">
        <f>INDEX(Benchmark!$D$9:$D$48,COLUMNS(Benchmark!$D$9:J48),)</f>
        <v>1</v>
      </c>
      <c r="J75" s="50">
        <f>INDEX(Benchmark!$D$9:$D$48,COLUMNS(Benchmark!$D$9:K48),)</f>
        <v>1</v>
      </c>
      <c r="K75" s="50">
        <f>INDEX(Benchmark!$D$9:$D$48,COLUMNS(Benchmark!$D$9:L48),)</f>
        <v>1</v>
      </c>
      <c r="L75" s="50">
        <f>INDEX(Benchmark!$D$9:$D$48,COLUMNS(Benchmark!$D$9:M48),)</f>
        <v>1</v>
      </c>
      <c r="M75" s="50">
        <f>INDEX(Benchmark!$D$9:$D$48,COLUMNS(Benchmark!$D$9:N48),)</f>
        <v>1</v>
      </c>
      <c r="N75" s="50">
        <f>INDEX(Benchmark!$D$9:$D$48,COLUMNS(Benchmark!$D$9:O48),)</f>
        <v>1</v>
      </c>
      <c r="O75" s="50">
        <f>INDEX(Benchmark!$D$9:$D$48,COLUMNS(Benchmark!$D$9:P48),)</f>
        <v>1</v>
      </c>
      <c r="P75" s="50">
        <f>INDEX(Benchmark!$D$9:$D$48,COLUMNS(Benchmark!$D$9:Q48),)</f>
        <v>1</v>
      </c>
      <c r="Q75" s="50">
        <f>INDEX(Benchmark!$D$9:$D$48,COLUMNS(Benchmark!$D$9:R48),)</f>
        <v>1</v>
      </c>
      <c r="R75" s="50">
        <f>INDEX(Benchmark!$D$9:$D$48,COLUMNS(Benchmark!$D$9:S48),)</f>
        <v>1</v>
      </c>
      <c r="S75" s="50">
        <f>INDEX(Benchmark!$D$9:$D$48,COLUMNS(Benchmark!$D$9:T48),)</f>
        <v>1</v>
      </c>
      <c r="T75" s="50">
        <f>INDEX(Benchmark!$D$9:$D$48,COLUMNS(Benchmark!$D$9:U48),)</f>
        <v>1</v>
      </c>
      <c r="U75" s="50">
        <f>INDEX(Benchmark!$D$9:$D$48,COLUMNS(Benchmark!$D$9:V48),)</f>
        <v>1</v>
      </c>
      <c r="V75" s="50">
        <f>INDEX(Benchmark!$D$9:$D$48,COLUMNS(Benchmark!$D$9:W48),)</f>
        <v>1</v>
      </c>
      <c r="W75" s="50">
        <f>INDEX(Benchmark!$D$9:$D$48,COLUMNS(Benchmark!$D$9:X48),)</f>
        <v>1</v>
      </c>
      <c r="X75" s="50">
        <f>INDEX(Benchmark!$D$9:$D$48,COLUMNS(Benchmark!$D$9:Y48),)</f>
        <v>1</v>
      </c>
      <c r="Y75" s="50">
        <f>INDEX(Benchmark!$D$9:$D$48,COLUMNS(Benchmark!$D$9:Z48),)</f>
        <v>1</v>
      </c>
      <c r="Z75" s="50">
        <f>INDEX(Benchmark!$D$9:$D$48,COLUMNS(Benchmark!$D$9:AA48),)</f>
        <v>1</v>
      </c>
      <c r="AA75" s="50">
        <f>INDEX(Benchmark!$D$9:$D$48,COLUMNS(Benchmark!$D$9:AB48),)</f>
        <v>1</v>
      </c>
      <c r="AB75" s="50">
        <f>INDEX(Benchmark!$D$9:$D$48,COLUMNS(Benchmark!$D$9:AC48),)</f>
        <v>1</v>
      </c>
      <c r="AC75" s="50">
        <f>INDEX(Benchmark!$D$9:$D$48,COLUMNS(Benchmark!$D$9:AD48),)</f>
        <v>1</v>
      </c>
      <c r="AD75" s="50">
        <f>INDEX(Benchmark!$D$9:$D$48,COLUMNS(Benchmark!$D$9:AE48),)</f>
        <v>1</v>
      </c>
      <c r="AE75" s="50">
        <f>INDEX(Benchmark!$D$9:$D$48,COLUMNS(Benchmark!$D$9:AF48),)</f>
        <v>0</v>
      </c>
      <c r="AF75" s="50">
        <f>INDEX(Benchmark!$D$9:$D$48,COLUMNS(Benchmark!$D$9:AG48),)</f>
        <v>0</v>
      </c>
      <c r="AG75" s="50">
        <f>INDEX(Benchmark!$D$9:$D$48,COLUMNS(Benchmark!$D$9:AH48),)</f>
        <v>0</v>
      </c>
      <c r="AH75" s="50">
        <f>INDEX(Benchmark!$D$9:$D$48,COLUMNS(Benchmark!$D$9:AI48),)</f>
        <v>0</v>
      </c>
      <c r="AI75" s="50">
        <f>INDEX(Benchmark!$D$9:$D$48,COLUMNS(Benchmark!$D$9:AJ48),)</f>
        <v>0</v>
      </c>
      <c r="AJ75" s="50">
        <f>INDEX(Benchmark!$D$9:$D$48,COLUMNS(Benchmark!$D$9:AK48),)</f>
        <v>0</v>
      </c>
      <c r="AK75" s="50">
        <f>INDEX(Benchmark!$D$9:$D$48,COLUMNS(Benchmark!$D$9:AL48),)</f>
        <v>0</v>
      </c>
      <c r="AL75" s="50">
        <f>INDEX(Benchmark!$D$9:$D$48,COLUMNS(Benchmark!$D$9:AM48),)</f>
        <v>0</v>
      </c>
      <c r="AM75" s="50">
        <f>INDEX(Benchmark!$D$9:$D$48,COLUMNS(Benchmark!$D$9:AN48),)</f>
        <v>0</v>
      </c>
      <c r="AN75" s="50">
        <f>INDEX(Benchmark!$D$9:$D$48,COLUMNS(Benchmark!$D$9:AO48),)</f>
        <v>0</v>
      </c>
      <c r="AO75" s="50">
        <f>INDEX(Benchmark!$D$9:$D$48,COLUMNS(Benchmark!$D$9:AP48),)</f>
        <v>0</v>
      </c>
      <c r="AP75" s="50">
        <f>INDEX(Benchmark!$D$9:$D$48,COLUMNS(Benchmark!$D$9:AQ48),)</f>
        <v>0</v>
      </c>
    </row>
    <row r="76" spans="2:43" hidden="1"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</row>
    <row r="77" spans="2:43" hidden="1">
      <c r="B77" s="49" t="s">
        <v>102</v>
      </c>
      <c r="C77" s="50">
        <f>IFERROR(RANK(C79,$C$79:$AP$79,0),"")</f>
        <v>10</v>
      </c>
      <c r="D77" s="50">
        <f t="shared" ref="D77:AP77" si="0">IFERROR(RANK(D79,$C$79:$AP$79,0),"")</f>
        <v>25</v>
      </c>
      <c r="E77" s="50">
        <f t="shared" si="0"/>
        <v>3</v>
      </c>
      <c r="F77" s="50">
        <f t="shared" si="0"/>
        <v>8</v>
      </c>
      <c r="G77" s="50">
        <f t="shared" si="0"/>
        <v>22</v>
      </c>
      <c r="H77" s="50">
        <f t="shared" si="0"/>
        <v>9</v>
      </c>
      <c r="I77" s="50">
        <f t="shared" si="0"/>
        <v>7</v>
      </c>
      <c r="J77" s="50">
        <f t="shared" si="0"/>
        <v>15</v>
      </c>
      <c r="K77" s="50">
        <f t="shared" si="0"/>
        <v>19</v>
      </c>
      <c r="L77" s="50">
        <f t="shared" si="0"/>
        <v>12</v>
      </c>
      <c r="M77" s="50">
        <f t="shared" si="0"/>
        <v>14</v>
      </c>
      <c r="N77" s="50">
        <f t="shared" si="0"/>
        <v>26</v>
      </c>
      <c r="O77" s="50">
        <f t="shared" si="0"/>
        <v>27</v>
      </c>
      <c r="P77" s="50">
        <f t="shared" si="0"/>
        <v>13</v>
      </c>
      <c r="Q77" s="50">
        <f t="shared" si="0"/>
        <v>28</v>
      </c>
      <c r="R77" s="50">
        <f t="shared" si="0"/>
        <v>5</v>
      </c>
      <c r="S77" s="50">
        <f t="shared" si="0"/>
        <v>24</v>
      </c>
      <c r="T77" s="50">
        <f t="shared" si="0"/>
        <v>6</v>
      </c>
      <c r="U77" s="50">
        <f t="shared" si="0"/>
        <v>20</v>
      </c>
      <c r="V77" s="50">
        <f t="shared" si="0"/>
        <v>2</v>
      </c>
      <c r="W77" s="50">
        <f t="shared" si="0"/>
        <v>21</v>
      </c>
      <c r="X77" s="50">
        <f t="shared" si="0"/>
        <v>17</v>
      </c>
      <c r="Y77" s="50">
        <f t="shared" si="0"/>
        <v>4</v>
      </c>
      <c r="Z77" s="50">
        <f t="shared" si="0"/>
        <v>23</v>
      </c>
      <c r="AA77" s="50">
        <f t="shared" si="0"/>
        <v>16</v>
      </c>
      <c r="AB77" s="50">
        <f t="shared" si="0"/>
        <v>1</v>
      </c>
      <c r="AC77" s="50">
        <f t="shared" si="0"/>
        <v>18</v>
      </c>
      <c r="AD77" s="50">
        <f t="shared" si="0"/>
        <v>11</v>
      </c>
      <c r="AE77" s="50" t="str">
        <f t="shared" si="0"/>
        <v/>
      </c>
      <c r="AF77" s="50" t="str">
        <f t="shared" si="0"/>
        <v/>
      </c>
      <c r="AG77" s="50" t="str">
        <f t="shared" si="0"/>
        <v/>
      </c>
      <c r="AH77" s="50" t="str">
        <f t="shared" si="0"/>
        <v/>
      </c>
      <c r="AI77" s="50" t="str">
        <f t="shared" si="0"/>
        <v/>
      </c>
      <c r="AJ77" s="50" t="str">
        <f t="shared" si="0"/>
        <v/>
      </c>
      <c r="AK77" s="50" t="str">
        <f t="shared" si="0"/>
        <v/>
      </c>
      <c r="AL77" s="50" t="str">
        <f t="shared" si="0"/>
        <v/>
      </c>
      <c r="AM77" s="50" t="str">
        <f t="shared" si="0"/>
        <v/>
      </c>
      <c r="AN77" s="50" t="str">
        <f t="shared" si="0"/>
        <v/>
      </c>
      <c r="AO77" s="50" t="str">
        <f t="shared" si="0"/>
        <v/>
      </c>
      <c r="AP77" s="50" t="str">
        <f t="shared" si="0"/>
        <v/>
      </c>
    </row>
    <row r="78" spans="2:43" hidden="1">
      <c r="C78" s="50" t="str">
        <f t="shared" ref="C78:AP78" si="1">C11</f>
        <v>Ace Seguros</v>
      </c>
      <c r="D78" s="50" t="str">
        <f t="shared" si="1"/>
        <v>Assurant Chile</v>
      </c>
      <c r="E78" s="50" t="str">
        <f t="shared" si="1"/>
        <v>BCI Seguros</v>
      </c>
      <c r="F78" s="50" t="str">
        <f t="shared" si="1"/>
        <v>Cardif</v>
      </c>
      <c r="G78" s="50" t="str">
        <f t="shared" si="1"/>
        <v>Cesce Chile</v>
      </c>
      <c r="H78" s="50" t="str">
        <f t="shared" si="1"/>
        <v>Chartis</v>
      </c>
      <c r="I78" s="50" t="str">
        <f t="shared" si="1"/>
        <v>Chilena Consolidada</v>
      </c>
      <c r="J78" s="50" t="str">
        <f t="shared" si="1"/>
        <v>Chubb de Chile</v>
      </c>
      <c r="K78" s="50" t="str">
        <f t="shared" si="1"/>
        <v>Coface Chile</v>
      </c>
      <c r="L78" s="50" t="str">
        <f t="shared" si="1"/>
        <v>Consorio Nacional</v>
      </c>
      <c r="M78" s="50" t="str">
        <f t="shared" si="1"/>
        <v>Continental Crédito</v>
      </c>
      <c r="N78" s="50" t="str">
        <f t="shared" si="1"/>
        <v>Euler Hermes</v>
      </c>
      <c r="O78" s="50" t="str">
        <f t="shared" si="1"/>
        <v>FAF International</v>
      </c>
      <c r="P78" s="50" t="str">
        <f t="shared" si="1"/>
        <v>HDI Seguros</v>
      </c>
      <c r="Q78" s="50" t="str">
        <f t="shared" si="1"/>
        <v>Huelen</v>
      </c>
      <c r="R78" s="50" t="str">
        <f t="shared" si="1"/>
        <v>Liberty Seguros</v>
      </c>
      <c r="S78" s="50" t="str">
        <f t="shared" si="1"/>
        <v>M. de Carabineros</v>
      </c>
      <c r="T78" s="50" t="str">
        <f t="shared" si="1"/>
        <v>Magallanes</v>
      </c>
      <c r="U78" s="50" t="str">
        <f t="shared" si="1"/>
        <v>Magallanes Gar. y Cré.</v>
      </c>
      <c r="V78" s="50" t="str">
        <f t="shared" si="1"/>
        <v>Mapfre</v>
      </c>
      <c r="W78" s="50" t="str">
        <f t="shared" si="1"/>
        <v>Mapfre Gar. y Cré.</v>
      </c>
      <c r="X78" s="50" t="str">
        <f t="shared" si="1"/>
        <v>Orion Seguros</v>
      </c>
      <c r="Y78" s="50" t="str">
        <f t="shared" si="1"/>
        <v>Penta Security</v>
      </c>
      <c r="Z78" s="50" t="str">
        <f t="shared" si="1"/>
        <v>QBE Chile</v>
      </c>
      <c r="AA78" s="50" t="str">
        <f t="shared" si="1"/>
        <v>Renta Nacional</v>
      </c>
      <c r="AB78" s="50" t="str">
        <f t="shared" si="1"/>
        <v>RSA Seguros</v>
      </c>
      <c r="AC78" s="50" t="str">
        <f t="shared" si="1"/>
        <v>Zenit Seguros</v>
      </c>
      <c r="AD78" s="50" t="str">
        <f t="shared" si="1"/>
        <v>Zurich Santander</v>
      </c>
      <c r="AE78" s="50" t="str">
        <f t="shared" si="1"/>
        <v/>
      </c>
      <c r="AF78" s="50" t="str">
        <f t="shared" si="1"/>
        <v/>
      </c>
      <c r="AG78" s="50" t="str">
        <f t="shared" si="1"/>
        <v/>
      </c>
      <c r="AH78" s="50" t="str">
        <f t="shared" si="1"/>
        <v/>
      </c>
      <c r="AI78" s="50" t="str">
        <f t="shared" si="1"/>
        <v/>
      </c>
      <c r="AJ78" s="50" t="str">
        <f t="shared" si="1"/>
        <v/>
      </c>
      <c r="AK78" s="50" t="str">
        <f t="shared" si="1"/>
        <v/>
      </c>
      <c r="AL78" s="50" t="str">
        <f t="shared" si="1"/>
        <v/>
      </c>
      <c r="AM78" s="50" t="str">
        <f t="shared" si="1"/>
        <v/>
      </c>
      <c r="AN78" s="50" t="str">
        <f t="shared" si="1"/>
        <v/>
      </c>
      <c r="AO78" s="50" t="str">
        <f t="shared" si="1"/>
        <v/>
      </c>
      <c r="AP78" s="50" t="str">
        <f t="shared" si="1"/>
        <v/>
      </c>
    </row>
    <row r="79" spans="2:43" hidden="1">
      <c r="C79" s="52">
        <f t="shared" ref="C79:AP79" si="2">IFERROR(IF(C75=1,VLOOKUP($B$95,$B$12:$AQ$73,C82+1,FALSE)+C80/1000000,""),"")</f>
        <v>2904672.1600325634</v>
      </c>
      <c r="D79" s="52">
        <f t="shared" si="2"/>
        <v>46432.326115034535</v>
      </c>
      <c r="E79" s="52">
        <f t="shared" si="2"/>
        <v>6356428.6742253443</v>
      </c>
      <c r="F79" s="52">
        <f t="shared" si="2"/>
        <v>3787750.8128588921</v>
      </c>
      <c r="G79" s="52">
        <f t="shared" si="2"/>
        <v>124218.9717084101</v>
      </c>
      <c r="H79" s="52">
        <f t="shared" si="2"/>
        <v>3138524.7698000181</v>
      </c>
      <c r="I79" s="52">
        <f t="shared" si="2"/>
        <v>3928843.9448705614</v>
      </c>
      <c r="J79" s="52">
        <f t="shared" si="2"/>
        <v>681691.42207845615</v>
      </c>
      <c r="K79" s="52">
        <f t="shared" si="2"/>
        <v>301689.07601563074</v>
      </c>
      <c r="L79" s="52">
        <f t="shared" si="2"/>
        <v>1445636.7012910123</v>
      </c>
      <c r="M79" s="52">
        <f t="shared" si="2"/>
        <v>742496.78526131948</v>
      </c>
      <c r="N79" s="52">
        <f t="shared" si="2"/>
        <v>42149.346783577595</v>
      </c>
      <c r="O79" s="52">
        <f t="shared" si="2"/>
        <v>7259.8662139453199</v>
      </c>
      <c r="P79" s="52">
        <f t="shared" si="2"/>
        <v>1051066.5949838525</v>
      </c>
      <c r="Q79" s="52">
        <f t="shared" si="2"/>
        <v>5122.4710930818756</v>
      </c>
      <c r="R79" s="52">
        <f t="shared" si="2"/>
        <v>5216771.9960145634</v>
      </c>
      <c r="S79" s="52">
        <f t="shared" si="2"/>
        <v>50643.330015301872</v>
      </c>
      <c r="T79" s="52">
        <f t="shared" si="2"/>
        <v>4658404.2795938924</v>
      </c>
      <c r="U79" s="52">
        <f t="shared" si="2"/>
        <v>187466.85083238731</v>
      </c>
      <c r="V79" s="52">
        <f t="shared" si="2"/>
        <v>6643162.1372390585</v>
      </c>
      <c r="W79" s="52">
        <f t="shared" si="2"/>
        <v>149114.67153814549</v>
      </c>
      <c r="X79" s="52">
        <f t="shared" si="2"/>
        <v>486696.19165241241</v>
      </c>
      <c r="Y79" s="52">
        <f t="shared" si="2"/>
        <v>6050261.8957687514</v>
      </c>
      <c r="Z79" s="52">
        <f t="shared" si="2"/>
        <v>106144.51299891098</v>
      </c>
      <c r="AA79" s="52">
        <f t="shared" si="2"/>
        <v>602317.02379311528</v>
      </c>
      <c r="AB79" s="52">
        <f t="shared" si="2"/>
        <v>8141039.7037914963</v>
      </c>
      <c r="AC79" s="52">
        <f t="shared" si="2"/>
        <v>343350.39762721409</v>
      </c>
      <c r="AD79" s="52">
        <f t="shared" si="2"/>
        <v>2473579.0943888701</v>
      </c>
      <c r="AE79" s="52" t="str">
        <f t="shared" si="2"/>
        <v/>
      </c>
      <c r="AF79" s="52" t="str">
        <f t="shared" si="2"/>
        <v/>
      </c>
      <c r="AG79" s="52" t="str">
        <f t="shared" si="2"/>
        <v/>
      </c>
      <c r="AH79" s="52" t="str">
        <f t="shared" si="2"/>
        <v/>
      </c>
      <c r="AI79" s="52" t="str">
        <f t="shared" si="2"/>
        <v/>
      </c>
      <c r="AJ79" s="52" t="str">
        <f t="shared" si="2"/>
        <v/>
      </c>
      <c r="AK79" s="52" t="str">
        <f t="shared" si="2"/>
        <v/>
      </c>
      <c r="AL79" s="52" t="str">
        <f t="shared" si="2"/>
        <v/>
      </c>
      <c r="AM79" s="52" t="str">
        <f t="shared" si="2"/>
        <v/>
      </c>
      <c r="AN79" s="52" t="str">
        <f t="shared" si="2"/>
        <v/>
      </c>
      <c r="AO79" s="52" t="str">
        <f t="shared" si="2"/>
        <v/>
      </c>
      <c r="AP79" s="52" t="str">
        <f t="shared" si="2"/>
        <v/>
      </c>
    </row>
    <row r="80" spans="2:43" hidden="1">
      <c r="C80" s="50">
        <v>40</v>
      </c>
      <c r="D80" s="50">
        <f>C80-1</f>
        <v>39</v>
      </c>
      <c r="E80" s="50">
        <f t="shared" ref="E80:AP80" si="3">D80-1</f>
        <v>38</v>
      </c>
      <c r="F80" s="50">
        <f t="shared" si="3"/>
        <v>37</v>
      </c>
      <c r="G80" s="50">
        <f t="shared" si="3"/>
        <v>36</v>
      </c>
      <c r="H80" s="50">
        <f t="shared" si="3"/>
        <v>35</v>
      </c>
      <c r="I80" s="50">
        <f t="shared" si="3"/>
        <v>34</v>
      </c>
      <c r="J80" s="50">
        <f t="shared" si="3"/>
        <v>33</v>
      </c>
      <c r="K80" s="50">
        <f t="shared" si="3"/>
        <v>32</v>
      </c>
      <c r="L80" s="50">
        <f t="shared" si="3"/>
        <v>31</v>
      </c>
      <c r="M80" s="50">
        <f t="shared" si="3"/>
        <v>30</v>
      </c>
      <c r="N80" s="50">
        <f t="shared" si="3"/>
        <v>29</v>
      </c>
      <c r="O80" s="50">
        <f t="shared" si="3"/>
        <v>28</v>
      </c>
      <c r="P80" s="50">
        <f t="shared" si="3"/>
        <v>27</v>
      </c>
      <c r="Q80" s="50">
        <f t="shared" si="3"/>
        <v>26</v>
      </c>
      <c r="R80" s="50">
        <f t="shared" si="3"/>
        <v>25</v>
      </c>
      <c r="S80" s="50">
        <f t="shared" si="3"/>
        <v>24</v>
      </c>
      <c r="T80" s="50">
        <f t="shared" si="3"/>
        <v>23</v>
      </c>
      <c r="U80" s="50">
        <f t="shared" si="3"/>
        <v>22</v>
      </c>
      <c r="V80" s="50">
        <f t="shared" si="3"/>
        <v>21</v>
      </c>
      <c r="W80" s="50">
        <f t="shared" si="3"/>
        <v>20</v>
      </c>
      <c r="X80" s="50">
        <f t="shared" si="3"/>
        <v>19</v>
      </c>
      <c r="Y80" s="50">
        <f t="shared" si="3"/>
        <v>18</v>
      </c>
      <c r="Z80" s="50">
        <f t="shared" si="3"/>
        <v>17</v>
      </c>
      <c r="AA80" s="50">
        <f t="shared" si="3"/>
        <v>16</v>
      </c>
      <c r="AB80" s="50">
        <f t="shared" si="3"/>
        <v>15</v>
      </c>
      <c r="AC80" s="50">
        <f t="shared" si="3"/>
        <v>14</v>
      </c>
      <c r="AD80" s="50">
        <f t="shared" si="3"/>
        <v>13</v>
      </c>
      <c r="AE80" s="50">
        <f t="shared" si="3"/>
        <v>12</v>
      </c>
      <c r="AF80" s="50">
        <f t="shared" si="3"/>
        <v>11</v>
      </c>
      <c r="AG80" s="50">
        <f t="shared" si="3"/>
        <v>10</v>
      </c>
      <c r="AH80" s="50">
        <f t="shared" si="3"/>
        <v>9</v>
      </c>
      <c r="AI80" s="50">
        <f t="shared" si="3"/>
        <v>8</v>
      </c>
      <c r="AJ80" s="50">
        <f t="shared" si="3"/>
        <v>7</v>
      </c>
      <c r="AK80" s="50">
        <f t="shared" si="3"/>
        <v>6</v>
      </c>
      <c r="AL80" s="50">
        <f t="shared" si="3"/>
        <v>5</v>
      </c>
      <c r="AM80" s="50">
        <f t="shared" si="3"/>
        <v>4</v>
      </c>
      <c r="AN80" s="50">
        <f t="shared" si="3"/>
        <v>3</v>
      </c>
      <c r="AO80" s="50">
        <f t="shared" si="3"/>
        <v>2</v>
      </c>
      <c r="AP80" s="50">
        <f t="shared" si="3"/>
        <v>1</v>
      </c>
    </row>
    <row r="81" spans="1:42" hidden="1"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</row>
    <row r="82" spans="1:42" hidden="1">
      <c r="B82" s="49" t="s">
        <v>103</v>
      </c>
      <c r="C82" s="50">
        <v>1</v>
      </c>
      <c r="D82" s="50">
        <v>2</v>
      </c>
      <c r="E82" s="50">
        <v>3</v>
      </c>
      <c r="F82" s="50">
        <v>4</v>
      </c>
      <c r="G82" s="50">
        <v>5</v>
      </c>
      <c r="H82" s="50">
        <v>6</v>
      </c>
      <c r="I82" s="50">
        <v>7</v>
      </c>
      <c r="J82" s="50">
        <v>8</v>
      </c>
      <c r="K82" s="50">
        <v>9</v>
      </c>
      <c r="L82" s="50">
        <v>10</v>
      </c>
      <c r="M82" s="50">
        <v>11</v>
      </c>
      <c r="N82" s="50">
        <v>12</v>
      </c>
      <c r="O82" s="50">
        <v>13</v>
      </c>
      <c r="P82" s="50">
        <v>14</v>
      </c>
      <c r="Q82" s="50">
        <v>15</v>
      </c>
      <c r="R82" s="50">
        <v>16</v>
      </c>
      <c r="S82" s="50">
        <v>17</v>
      </c>
      <c r="T82" s="50">
        <v>18</v>
      </c>
      <c r="U82" s="50">
        <v>19</v>
      </c>
      <c r="V82" s="50">
        <v>20</v>
      </c>
      <c r="W82" s="50">
        <v>21</v>
      </c>
      <c r="X82" s="50">
        <v>22</v>
      </c>
      <c r="Y82" s="50">
        <v>23</v>
      </c>
      <c r="Z82" s="50">
        <v>24</v>
      </c>
      <c r="AA82" s="50">
        <v>25</v>
      </c>
      <c r="AB82" s="50">
        <v>26</v>
      </c>
      <c r="AC82" s="50">
        <v>27</v>
      </c>
      <c r="AD82" s="50">
        <v>28</v>
      </c>
      <c r="AE82" s="50">
        <v>29</v>
      </c>
      <c r="AF82" s="50">
        <v>30</v>
      </c>
      <c r="AG82" s="50">
        <v>31</v>
      </c>
      <c r="AH82" s="50">
        <v>32</v>
      </c>
      <c r="AI82" s="50">
        <v>33</v>
      </c>
      <c r="AJ82" s="50">
        <v>34</v>
      </c>
      <c r="AK82" s="50">
        <v>35</v>
      </c>
      <c r="AL82" s="50">
        <v>36</v>
      </c>
      <c r="AM82" s="50">
        <v>37</v>
      </c>
      <c r="AN82" s="50">
        <v>38</v>
      </c>
      <c r="AO82" s="50">
        <v>39</v>
      </c>
      <c r="AP82" s="50">
        <v>40</v>
      </c>
    </row>
    <row r="83" spans="1:42" hidden="1">
      <c r="C83" s="50" t="str">
        <f>IFERROR(HLOOKUP(C82,$C$77:$AP$78,2,FALSE),"")</f>
        <v>RSA Seguros</v>
      </c>
      <c r="D83" s="50" t="str">
        <f t="shared" ref="D83:AP83" si="4">IFERROR(HLOOKUP(D82,$C$77:$AP$78,2,FALSE),"")</f>
        <v>Mapfre</v>
      </c>
      <c r="E83" s="50" t="str">
        <f t="shared" si="4"/>
        <v>BCI Seguros</v>
      </c>
      <c r="F83" s="50" t="str">
        <f t="shared" si="4"/>
        <v>Penta Security</v>
      </c>
      <c r="G83" s="50" t="str">
        <f t="shared" si="4"/>
        <v>Liberty Seguros</v>
      </c>
      <c r="H83" s="50" t="str">
        <f t="shared" si="4"/>
        <v>Magallanes</v>
      </c>
      <c r="I83" s="50" t="str">
        <f t="shared" si="4"/>
        <v>Chilena Consolidada</v>
      </c>
      <c r="J83" s="50" t="str">
        <f t="shared" si="4"/>
        <v>Cardif</v>
      </c>
      <c r="K83" s="50" t="str">
        <f t="shared" si="4"/>
        <v>Chartis</v>
      </c>
      <c r="L83" s="50" t="str">
        <f t="shared" si="4"/>
        <v>Ace Seguros</v>
      </c>
      <c r="M83" s="50" t="str">
        <f t="shared" si="4"/>
        <v>Zurich Santander</v>
      </c>
      <c r="N83" s="50" t="str">
        <f t="shared" si="4"/>
        <v>Consorio Nacional</v>
      </c>
      <c r="O83" s="50" t="str">
        <f t="shared" si="4"/>
        <v>HDI Seguros</v>
      </c>
      <c r="P83" s="50" t="str">
        <f t="shared" si="4"/>
        <v>Continental Crédito</v>
      </c>
      <c r="Q83" s="50" t="str">
        <f t="shared" si="4"/>
        <v>Chubb de Chile</v>
      </c>
      <c r="R83" s="50" t="str">
        <f t="shared" si="4"/>
        <v>Renta Nacional</v>
      </c>
      <c r="S83" s="50" t="str">
        <f t="shared" si="4"/>
        <v>Orion Seguros</v>
      </c>
      <c r="T83" s="50" t="str">
        <f t="shared" si="4"/>
        <v>Zenit Seguros</v>
      </c>
      <c r="U83" s="50" t="str">
        <f t="shared" si="4"/>
        <v>Coface Chile</v>
      </c>
      <c r="V83" s="50" t="str">
        <f t="shared" si="4"/>
        <v>Magallanes Gar. y Cré.</v>
      </c>
      <c r="W83" s="50" t="str">
        <f t="shared" si="4"/>
        <v>Mapfre Gar. y Cré.</v>
      </c>
      <c r="X83" s="50" t="str">
        <f t="shared" si="4"/>
        <v>Cesce Chile</v>
      </c>
      <c r="Y83" s="50" t="str">
        <f t="shared" si="4"/>
        <v>QBE Chile</v>
      </c>
      <c r="Z83" s="50" t="str">
        <f t="shared" si="4"/>
        <v>M. de Carabineros</v>
      </c>
      <c r="AA83" s="50" t="str">
        <f t="shared" si="4"/>
        <v>Assurant Chile</v>
      </c>
      <c r="AB83" s="50" t="str">
        <f t="shared" si="4"/>
        <v>Euler Hermes</v>
      </c>
      <c r="AC83" s="50" t="str">
        <f t="shared" si="4"/>
        <v>FAF International</v>
      </c>
      <c r="AD83" s="50" t="str">
        <f t="shared" si="4"/>
        <v>Huelen</v>
      </c>
      <c r="AE83" s="50" t="str">
        <f t="shared" si="4"/>
        <v/>
      </c>
      <c r="AF83" s="50" t="str">
        <f t="shared" si="4"/>
        <v/>
      </c>
      <c r="AG83" s="50" t="str">
        <f t="shared" si="4"/>
        <v/>
      </c>
      <c r="AH83" s="50" t="str">
        <f t="shared" si="4"/>
        <v/>
      </c>
      <c r="AI83" s="50" t="str">
        <f t="shared" si="4"/>
        <v/>
      </c>
      <c r="AJ83" s="50" t="str">
        <f t="shared" si="4"/>
        <v/>
      </c>
      <c r="AK83" s="50" t="str">
        <f t="shared" si="4"/>
        <v/>
      </c>
      <c r="AL83" s="50" t="str">
        <f t="shared" si="4"/>
        <v/>
      </c>
      <c r="AM83" s="50" t="str">
        <f t="shared" si="4"/>
        <v/>
      </c>
      <c r="AN83" s="50" t="str">
        <f t="shared" si="4"/>
        <v/>
      </c>
      <c r="AO83" s="50" t="str">
        <f t="shared" si="4"/>
        <v/>
      </c>
      <c r="AP83" s="50" t="str">
        <f t="shared" si="4"/>
        <v/>
      </c>
    </row>
    <row r="84" spans="1:42" hidden="1">
      <c r="C84" s="52">
        <f>IFERROR((HLOOKUP(C82,$C$77:$AP$79,3,FALSE)-HLOOKUP(C82,$C$77:$AP$80,4,FALSE)/1000000)/$C$89,"")</f>
        <v>8141.039703776496</v>
      </c>
      <c r="D84" s="52">
        <f t="shared" ref="D84:AP84" si="5">IFERROR((HLOOKUP(D82,$C$77:$AP$79,3,FALSE)-HLOOKUP(D82,$C$77:$AP$80,4,FALSE)/1000000)/$C$89,"")</f>
        <v>6643.162137218058</v>
      </c>
      <c r="E84" s="52">
        <f t="shared" si="5"/>
        <v>6356.4286741873448</v>
      </c>
      <c r="F84" s="52">
        <f t="shared" si="5"/>
        <v>6050.261895750752</v>
      </c>
      <c r="G84" s="52">
        <f t="shared" si="5"/>
        <v>5216.771995989563</v>
      </c>
      <c r="H84" s="52">
        <f t="shared" si="5"/>
        <v>4658.4042795708929</v>
      </c>
      <c r="I84" s="52">
        <f t="shared" si="5"/>
        <v>3928.8439448365616</v>
      </c>
      <c r="J84" s="52">
        <f t="shared" si="5"/>
        <v>3787.7508128218919</v>
      </c>
      <c r="K84" s="52">
        <f t="shared" si="5"/>
        <v>3138.5247697650179</v>
      </c>
      <c r="L84" s="52">
        <f t="shared" si="5"/>
        <v>2904.6721599925636</v>
      </c>
      <c r="M84" s="52">
        <f t="shared" si="5"/>
        <v>2473.5790943758702</v>
      </c>
      <c r="N84" s="52">
        <f t="shared" si="5"/>
        <v>1445.6367012600124</v>
      </c>
      <c r="O84" s="52">
        <f t="shared" si="5"/>
        <v>1051.0665949568524</v>
      </c>
      <c r="P84" s="52">
        <f t="shared" si="5"/>
        <v>742.49678523131945</v>
      </c>
      <c r="Q84" s="52">
        <f t="shared" si="5"/>
        <v>681.69142204545608</v>
      </c>
      <c r="R84" s="52">
        <f t="shared" si="5"/>
        <v>602.31702377711531</v>
      </c>
      <c r="S84" s="52">
        <f t="shared" si="5"/>
        <v>486.69619163341235</v>
      </c>
      <c r="T84" s="52">
        <f t="shared" si="5"/>
        <v>343.35039761321411</v>
      </c>
      <c r="U84" s="52">
        <f t="shared" si="5"/>
        <v>301.68907598363074</v>
      </c>
      <c r="V84" s="52">
        <f t="shared" si="5"/>
        <v>187.46685081038731</v>
      </c>
      <c r="W84" s="52">
        <f t="shared" si="5"/>
        <v>149.11467151814549</v>
      </c>
      <c r="X84" s="52">
        <f t="shared" si="5"/>
        <v>124.21897167241011</v>
      </c>
      <c r="Y84" s="52">
        <f t="shared" si="5"/>
        <v>106.14451298191099</v>
      </c>
      <c r="Z84" s="52">
        <f t="shared" si="5"/>
        <v>50.643329991301869</v>
      </c>
      <c r="AA84" s="52">
        <f t="shared" si="5"/>
        <v>46.432326076034535</v>
      </c>
      <c r="AB84" s="52">
        <f t="shared" si="5"/>
        <v>42.149346754577593</v>
      </c>
      <c r="AC84" s="52">
        <f t="shared" si="5"/>
        <v>7.2598661859453193</v>
      </c>
      <c r="AD84" s="52">
        <f t="shared" si="5"/>
        <v>5.1224710670818761</v>
      </c>
      <c r="AE84" s="52" t="str">
        <f t="shared" si="5"/>
        <v/>
      </c>
      <c r="AF84" s="52" t="str">
        <f t="shared" si="5"/>
        <v/>
      </c>
      <c r="AG84" s="52" t="str">
        <f t="shared" si="5"/>
        <v/>
      </c>
      <c r="AH84" s="52" t="str">
        <f t="shared" si="5"/>
        <v/>
      </c>
      <c r="AI84" s="52" t="str">
        <f t="shared" si="5"/>
        <v/>
      </c>
      <c r="AJ84" s="52" t="str">
        <f t="shared" si="5"/>
        <v/>
      </c>
      <c r="AK84" s="52" t="str">
        <f t="shared" si="5"/>
        <v/>
      </c>
      <c r="AL84" s="52" t="str">
        <f t="shared" si="5"/>
        <v/>
      </c>
      <c r="AM84" s="52" t="str">
        <f t="shared" si="5"/>
        <v/>
      </c>
      <c r="AN84" s="52" t="str">
        <f t="shared" si="5"/>
        <v/>
      </c>
      <c r="AO84" s="52" t="str">
        <f t="shared" si="5"/>
        <v/>
      </c>
      <c r="AP84" s="52" t="str">
        <f t="shared" si="5"/>
        <v/>
      </c>
    </row>
    <row r="85" spans="1:42" hidden="1">
      <c r="C85" s="52" t="str">
        <f>IF(ISNUMBER(C84),CONCATENATE(C83," - ",C82),"")</f>
        <v>RSA Seguros - 1</v>
      </c>
      <c r="D85" s="52" t="str">
        <f t="shared" ref="D85:AP85" si="6">IF(ISNUMBER(D84),CONCATENATE(D83," - ",D82),"")</f>
        <v>Mapfre - 2</v>
      </c>
      <c r="E85" s="52" t="str">
        <f t="shared" si="6"/>
        <v>BCI Seguros - 3</v>
      </c>
      <c r="F85" s="52" t="str">
        <f t="shared" si="6"/>
        <v>Penta Security - 4</v>
      </c>
      <c r="G85" s="52" t="str">
        <f t="shared" si="6"/>
        <v>Liberty Seguros - 5</v>
      </c>
      <c r="H85" s="52" t="str">
        <f t="shared" si="6"/>
        <v>Magallanes - 6</v>
      </c>
      <c r="I85" s="52" t="str">
        <f t="shared" si="6"/>
        <v>Chilena Consolidada - 7</v>
      </c>
      <c r="J85" s="52" t="str">
        <f t="shared" si="6"/>
        <v>Cardif - 8</v>
      </c>
      <c r="K85" s="52" t="str">
        <f t="shared" si="6"/>
        <v>Chartis - 9</v>
      </c>
      <c r="L85" s="52" t="str">
        <f t="shared" si="6"/>
        <v>Ace Seguros - 10</v>
      </c>
      <c r="M85" s="52" t="str">
        <f t="shared" si="6"/>
        <v>Zurich Santander - 11</v>
      </c>
      <c r="N85" s="52" t="str">
        <f t="shared" si="6"/>
        <v>Consorio Nacional - 12</v>
      </c>
      <c r="O85" s="52" t="str">
        <f t="shared" si="6"/>
        <v>HDI Seguros - 13</v>
      </c>
      <c r="P85" s="52" t="str">
        <f t="shared" si="6"/>
        <v>Continental Crédito - 14</v>
      </c>
      <c r="Q85" s="52" t="str">
        <f t="shared" si="6"/>
        <v>Chubb de Chile - 15</v>
      </c>
      <c r="R85" s="52" t="str">
        <f t="shared" si="6"/>
        <v>Renta Nacional - 16</v>
      </c>
      <c r="S85" s="52" t="str">
        <f t="shared" si="6"/>
        <v>Orion Seguros - 17</v>
      </c>
      <c r="T85" s="52" t="str">
        <f t="shared" si="6"/>
        <v>Zenit Seguros - 18</v>
      </c>
      <c r="U85" s="52" t="str">
        <f t="shared" si="6"/>
        <v>Coface Chile - 19</v>
      </c>
      <c r="V85" s="52" t="str">
        <f t="shared" si="6"/>
        <v>Magallanes Gar. y Cré. - 20</v>
      </c>
      <c r="W85" s="52" t="str">
        <f t="shared" si="6"/>
        <v>Mapfre Gar. y Cré. - 21</v>
      </c>
      <c r="X85" s="52" t="str">
        <f t="shared" si="6"/>
        <v>Cesce Chile - 22</v>
      </c>
      <c r="Y85" s="52" t="str">
        <f t="shared" si="6"/>
        <v>QBE Chile - 23</v>
      </c>
      <c r="Z85" s="52" t="str">
        <f t="shared" si="6"/>
        <v>M. de Carabineros - 24</v>
      </c>
      <c r="AA85" s="52" t="str">
        <f t="shared" si="6"/>
        <v>Assurant Chile - 25</v>
      </c>
      <c r="AB85" s="52" t="str">
        <f t="shared" si="6"/>
        <v>Euler Hermes - 26</v>
      </c>
      <c r="AC85" s="52" t="str">
        <f t="shared" si="6"/>
        <v>FAF International - 27</v>
      </c>
      <c r="AD85" s="52" t="str">
        <f t="shared" si="6"/>
        <v>Huelen - 28</v>
      </c>
      <c r="AE85" s="52" t="str">
        <f t="shared" si="6"/>
        <v/>
      </c>
      <c r="AF85" s="52" t="str">
        <f t="shared" si="6"/>
        <v/>
      </c>
      <c r="AG85" s="52" t="str">
        <f t="shared" si="6"/>
        <v/>
      </c>
      <c r="AH85" s="52" t="str">
        <f t="shared" si="6"/>
        <v/>
      </c>
      <c r="AI85" s="52" t="str">
        <f t="shared" si="6"/>
        <v/>
      </c>
      <c r="AJ85" s="52" t="str">
        <f t="shared" si="6"/>
        <v/>
      </c>
      <c r="AK85" s="52" t="str">
        <f t="shared" si="6"/>
        <v/>
      </c>
      <c r="AL85" s="52" t="str">
        <f t="shared" si="6"/>
        <v/>
      </c>
      <c r="AM85" s="52" t="str">
        <f t="shared" si="6"/>
        <v/>
      </c>
      <c r="AN85" s="52" t="str">
        <f t="shared" si="6"/>
        <v/>
      </c>
      <c r="AO85" s="52" t="str">
        <f t="shared" si="6"/>
        <v/>
      </c>
      <c r="AP85" s="52" t="str">
        <f t="shared" si="6"/>
        <v/>
      </c>
    </row>
    <row r="86" spans="1:42" hidden="1"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</row>
    <row r="87" spans="1:42" hidden="1">
      <c r="B87" s="49" t="s">
        <v>104</v>
      </c>
      <c r="C87" s="52" t="str">
        <f>IF($B$98=C83,C84,"")</f>
        <v/>
      </c>
      <c r="D87" s="52" t="str">
        <f t="shared" ref="D87:AP87" si="7">IF($B$98=D83,D84,"")</f>
        <v/>
      </c>
      <c r="E87" s="52" t="str">
        <f t="shared" si="7"/>
        <v/>
      </c>
      <c r="F87" s="52" t="str">
        <f t="shared" si="7"/>
        <v/>
      </c>
      <c r="G87" s="52" t="str">
        <f t="shared" si="7"/>
        <v/>
      </c>
      <c r="H87" s="52" t="str">
        <f t="shared" si="7"/>
        <v/>
      </c>
      <c r="I87" s="52" t="str">
        <f t="shared" si="7"/>
        <v/>
      </c>
      <c r="J87" s="52" t="str">
        <f t="shared" si="7"/>
        <v/>
      </c>
      <c r="K87" s="52" t="str">
        <f t="shared" si="7"/>
        <v/>
      </c>
      <c r="L87" s="52" t="str">
        <f t="shared" si="7"/>
        <v/>
      </c>
      <c r="M87" s="52" t="str">
        <f t="shared" si="7"/>
        <v/>
      </c>
      <c r="N87" s="52" t="str">
        <f t="shared" si="7"/>
        <v/>
      </c>
      <c r="O87" s="52" t="str">
        <f t="shared" si="7"/>
        <v/>
      </c>
      <c r="P87" s="52" t="str">
        <f t="shared" si="7"/>
        <v/>
      </c>
      <c r="Q87" s="52" t="str">
        <f t="shared" si="7"/>
        <v/>
      </c>
      <c r="R87" s="52" t="str">
        <f t="shared" si="7"/>
        <v/>
      </c>
      <c r="S87" s="52" t="str">
        <f t="shared" si="7"/>
        <v/>
      </c>
      <c r="T87" s="52" t="str">
        <f t="shared" si="7"/>
        <v/>
      </c>
      <c r="U87" s="52" t="str">
        <f t="shared" si="7"/>
        <v/>
      </c>
      <c r="V87" s="52" t="str">
        <f t="shared" si="7"/>
        <v/>
      </c>
      <c r="W87" s="52" t="str">
        <f t="shared" si="7"/>
        <v/>
      </c>
      <c r="X87" s="52" t="str">
        <f t="shared" si="7"/>
        <v/>
      </c>
      <c r="Y87" s="52" t="str">
        <f t="shared" si="7"/>
        <v/>
      </c>
      <c r="Z87" s="52" t="str">
        <f t="shared" si="7"/>
        <v/>
      </c>
      <c r="AA87" s="52" t="str">
        <f t="shared" si="7"/>
        <v/>
      </c>
      <c r="AB87" s="52" t="str">
        <f t="shared" si="7"/>
        <v/>
      </c>
      <c r="AC87" s="52" t="str">
        <f t="shared" si="7"/>
        <v/>
      </c>
      <c r="AD87" s="52" t="str">
        <f t="shared" si="7"/>
        <v/>
      </c>
      <c r="AE87" s="52" t="str">
        <f t="shared" si="7"/>
        <v/>
      </c>
      <c r="AF87" s="52" t="str">
        <f t="shared" si="7"/>
        <v/>
      </c>
      <c r="AG87" s="52" t="str">
        <f t="shared" si="7"/>
        <v/>
      </c>
      <c r="AH87" s="52" t="str">
        <f t="shared" si="7"/>
        <v/>
      </c>
      <c r="AI87" s="52" t="str">
        <f t="shared" si="7"/>
        <v/>
      </c>
      <c r="AJ87" s="52" t="str">
        <f t="shared" si="7"/>
        <v/>
      </c>
      <c r="AK87" s="52" t="str">
        <f t="shared" si="7"/>
        <v/>
      </c>
      <c r="AL87" s="52" t="str">
        <f t="shared" si="7"/>
        <v/>
      </c>
      <c r="AM87" s="52" t="str">
        <f t="shared" si="7"/>
        <v/>
      </c>
      <c r="AN87" s="52" t="str">
        <f t="shared" si="7"/>
        <v/>
      </c>
      <c r="AO87" s="52" t="str">
        <f t="shared" si="7"/>
        <v/>
      </c>
      <c r="AP87" s="52" t="str">
        <f t="shared" si="7"/>
        <v/>
      </c>
    </row>
    <row r="88" spans="1:42" hidden="1"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</row>
    <row r="89" spans="1:42" hidden="1">
      <c r="B89" s="49" t="s">
        <v>108</v>
      </c>
      <c r="C89" s="37">
        <f>IF(MAX(C79:AP79)&lt;100000,1,IF(AND(MAX(C79:AP79)&gt;=100000,MAX(C79:AP79)&lt;100000000),1000,IF(MAX(C79:AP79)&gt;=100000000,1000000)))</f>
        <v>1000</v>
      </c>
      <c r="D89" s="37">
        <v>1000000</v>
      </c>
      <c r="E89" s="37">
        <v>1000</v>
      </c>
      <c r="F89" s="37">
        <v>1</v>
      </c>
      <c r="G89" s="37" t="str">
        <f>INDEX(D90:F92,MATCH(Índice!$H$51,C90:C92,0),MATCH(C89,D89:F89,0))</f>
        <v>Miles de UF</v>
      </c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</row>
    <row r="90" spans="1:42" hidden="1">
      <c r="C90" s="37" t="str">
        <f>Índice!H52</f>
        <v>Cifras en UF al 30.09.2012</v>
      </c>
      <c r="D90" s="37" t="s">
        <v>372</v>
      </c>
      <c r="E90" s="37" t="s">
        <v>105</v>
      </c>
      <c r="F90" s="37" t="s">
        <v>22</v>
      </c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</row>
    <row r="91" spans="1:42" hidden="1">
      <c r="C91" s="37" t="str">
        <f>Índice!H53</f>
        <v>Cifras en M$ al 30.09.2012</v>
      </c>
      <c r="D91" s="37" t="s">
        <v>373</v>
      </c>
      <c r="E91" s="37" t="s">
        <v>106</v>
      </c>
      <c r="F91" s="37" t="s">
        <v>370</v>
      </c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</row>
    <row r="92" spans="1:42" hidden="1">
      <c r="C92" s="37" t="str">
        <f>Índice!H54</f>
        <v>Cifras en US$ al 30.09.2012</v>
      </c>
      <c r="D92" s="37" t="s">
        <v>374</v>
      </c>
      <c r="E92" s="37" t="s">
        <v>107</v>
      </c>
      <c r="F92" s="37" t="s">
        <v>371</v>
      </c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</row>
    <row r="94" spans="1:42">
      <c r="B94" s="54" t="s">
        <v>115</v>
      </c>
    </row>
    <row r="95" spans="1:42">
      <c r="A95" s="56"/>
      <c r="B95" s="59" t="s">
        <v>174</v>
      </c>
      <c r="C95" s="57"/>
    </row>
    <row r="96" spans="1:42">
      <c r="B96" s="58"/>
    </row>
    <row r="97" spans="1:3">
      <c r="B97" s="54" t="s">
        <v>116</v>
      </c>
    </row>
    <row r="98" spans="1:3">
      <c r="A98" s="56"/>
      <c r="B98" s="59"/>
      <c r="C98" s="57"/>
    </row>
    <row r="99" spans="1:3">
      <c r="B99" s="58"/>
    </row>
    <row r="129" spans="2:42" hidden="1">
      <c r="C129" s="52" t="str">
        <f>C83</f>
        <v>RSA Seguros</v>
      </c>
      <c r="D129" s="52" t="str">
        <f t="shared" ref="D129:AP129" si="8">D83</f>
        <v>Mapfre</v>
      </c>
      <c r="E129" s="52" t="str">
        <f t="shared" si="8"/>
        <v>BCI Seguros</v>
      </c>
      <c r="F129" s="52" t="str">
        <f t="shared" si="8"/>
        <v>Penta Security</v>
      </c>
      <c r="G129" s="52" t="str">
        <f t="shared" si="8"/>
        <v>Liberty Seguros</v>
      </c>
      <c r="H129" s="52" t="str">
        <f t="shared" si="8"/>
        <v>Magallanes</v>
      </c>
      <c r="I129" s="52" t="str">
        <f t="shared" si="8"/>
        <v>Chilena Consolidada</v>
      </c>
      <c r="J129" s="52" t="str">
        <f t="shared" si="8"/>
        <v>Cardif</v>
      </c>
      <c r="K129" s="52" t="str">
        <f t="shared" si="8"/>
        <v>Chartis</v>
      </c>
      <c r="L129" s="52" t="str">
        <f t="shared" si="8"/>
        <v>Ace Seguros</v>
      </c>
      <c r="M129" s="52" t="str">
        <f t="shared" si="8"/>
        <v>Zurich Santander</v>
      </c>
      <c r="N129" s="52" t="str">
        <f t="shared" si="8"/>
        <v>Consorio Nacional</v>
      </c>
      <c r="O129" s="52" t="str">
        <f t="shared" si="8"/>
        <v>HDI Seguros</v>
      </c>
      <c r="P129" s="52" t="str">
        <f t="shared" si="8"/>
        <v>Continental Crédito</v>
      </c>
      <c r="Q129" s="52" t="str">
        <f t="shared" si="8"/>
        <v>Chubb de Chile</v>
      </c>
      <c r="R129" s="52" t="str">
        <f t="shared" si="8"/>
        <v>Renta Nacional</v>
      </c>
      <c r="S129" s="52" t="str">
        <f t="shared" si="8"/>
        <v>Orion Seguros</v>
      </c>
      <c r="T129" s="52" t="str">
        <f t="shared" si="8"/>
        <v>Zenit Seguros</v>
      </c>
      <c r="U129" s="52" t="str">
        <f t="shared" si="8"/>
        <v>Coface Chile</v>
      </c>
      <c r="V129" s="52" t="str">
        <f t="shared" si="8"/>
        <v>Magallanes Gar. y Cré.</v>
      </c>
      <c r="W129" s="52" t="str">
        <f t="shared" si="8"/>
        <v>Mapfre Gar. y Cré.</v>
      </c>
      <c r="X129" s="52" t="str">
        <f t="shared" si="8"/>
        <v>Cesce Chile</v>
      </c>
      <c r="Y129" s="52" t="str">
        <f t="shared" si="8"/>
        <v>QBE Chile</v>
      </c>
      <c r="Z129" s="52" t="str">
        <f t="shared" si="8"/>
        <v>M. de Carabineros</v>
      </c>
      <c r="AA129" s="52" t="str">
        <f t="shared" si="8"/>
        <v>Assurant Chile</v>
      </c>
      <c r="AB129" s="52" t="str">
        <f t="shared" si="8"/>
        <v>Euler Hermes</v>
      </c>
      <c r="AC129" s="52" t="str">
        <f t="shared" si="8"/>
        <v>FAF International</v>
      </c>
      <c r="AD129" s="52" t="str">
        <f t="shared" si="8"/>
        <v>Huelen</v>
      </c>
      <c r="AE129" s="52" t="str">
        <f t="shared" si="8"/>
        <v/>
      </c>
      <c r="AF129" s="52" t="str">
        <f t="shared" si="8"/>
        <v/>
      </c>
      <c r="AG129" s="52" t="str">
        <f t="shared" si="8"/>
        <v/>
      </c>
      <c r="AH129" s="52" t="str">
        <f t="shared" si="8"/>
        <v/>
      </c>
      <c r="AI129" s="52" t="str">
        <f t="shared" si="8"/>
        <v/>
      </c>
      <c r="AJ129" s="52" t="str">
        <f t="shared" si="8"/>
        <v/>
      </c>
      <c r="AK129" s="52" t="str">
        <f t="shared" si="8"/>
        <v/>
      </c>
      <c r="AL129" s="52" t="str">
        <f t="shared" si="8"/>
        <v/>
      </c>
      <c r="AM129" s="52" t="str">
        <f t="shared" si="8"/>
        <v/>
      </c>
      <c r="AN129" s="52" t="str">
        <f t="shared" si="8"/>
        <v/>
      </c>
      <c r="AO129" s="52" t="str">
        <f t="shared" si="8"/>
        <v/>
      </c>
      <c r="AP129" s="52" t="str">
        <f t="shared" si="8"/>
        <v/>
      </c>
    </row>
    <row r="130" spans="2:42" hidden="1">
      <c r="B130" s="49" t="s">
        <v>7</v>
      </c>
      <c r="C130" s="70">
        <f>IFERROR(HLOOKUP(C$129,$C$11:$AP$16,4,FALSE)/$C$89,"")</f>
        <v>8141.039703776496</v>
      </c>
      <c r="D130" s="70">
        <f t="shared" ref="D130:AP130" si="9">IFERROR(HLOOKUP(D$129,$C$11:$AP$16,4,FALSE)/$C$89,"")</f>
        <v>6643.162137218058</v>
      </c>
      <c r="E130" s="70">
        <f t="shared" si="9"/>
        <v>6356.4286741873448</v>
      </c>
      <c r="F130" s="70">
        <f t="shared" si="9"/>
        <v>6050.261895750752</v>
      </c>
      <c r="G130" s="70">
        <f t="shared" si="9"/>
        <v>5216.771995989563</v>
      </c>
      <c r="H130" s="70">
        <f t="shared" si="9"/>
        <v>4658.4042795708929</v>
      </c>
      <c r="I130" s="70">
        <f t="shared" si="9"/>
        <v>3928.8439448365616</v>
      </c>
      <c r="J130" s="70">
        <f t="shared" si="9"/>
        <v>3787.7508128218919</v>
      </c>
      <c r="K130" s="70">
        <f t="shared" si="9"/>
        <v>3138.5247697650179</v>
      </c>
      <c r="L130" s="70">
        <f t="shared" si="9"/>
        <v>2904.6721599925636</v>
      </c>
      <c r="M130" s="70">
        <f t="shared" si="9"/>
        <v>2473.5790943758702</v>
      </c>
      <c r="N130" s="70">
        <f t="shared" si="9"/>
        <v>1445.6367012600124</v>
      </c>
      <c r="O130" s="70">
        <f t="shared" si="9"/>
        <v>1051.0665949568524</v>
      </c>
      <c r="P130" s="70">
        <f t="shared" si="9"/>
        <v>742.49678523131945</v>
      </c>
      <c r="Q130" s="70">
        <f t="shared" si="9"/>
        <v>681.69142204545608</v>
      </c>
      <c r="R130" s="70">
        <f t="shared" si="9"/>
        <v>602.31702377711531</v>
      </c>
      <c r="S130" s="70">
        <f t="shared" si="9"/>
        <v>486.69619163341235</v>
      </c>
      <c r="T130" s="70">
        <f t="shared" si="9"/>
        <v>343.35039761321411</v>
      </c>
      <c r="U130" s="70">
        <f t="shared" si="9"/>
        <v>301.68907598363074</v>
      </c>
      <c r="V130" s="70">
        <f t="shared" si="9"/>
        <v>187.46685081038731</v>
      </c>
      <c r="W130" s="70">
        <f t="shared" si="9"/>
        <v>149.11467151814549</v>
      </c>
      <c r="X130" s="70">
        <f t="shared" si="9"/>
        <v>124.21897167241011</v>
      </c>
      <c r="Y130" s="70">
        <f t="shared" si="9"/>
        <v>106.14451298191099</v>
      </c>
      <c r="Z130" s="70">
        <f t="shared" si="9"/>
        <v>50.643329991301869</v>
      </c>
      <c r="AA130" s="70">
        <f t="shared" si="9"/>
        <v>46.432326076034535</v>
      </c>
      <c r="AB130" s="70">
        <f t="shared" si="9"/>
        <v>42.149346754577593</v>
      </c>
      <c r="AC130" s="70">
        <f t="shared" si="9"/>
        <v>7.2598661859453193</v>
      </c>
      <c r="AD130" s="70">
        <f>IFERROR(HLOOKUP(AD$129,$C$11:$AP$16,4,FALSE)/$C$89,"")</f>
        <v>5.1224710670818761</v>
      </c>
      <c r="AE130" s="70">
        <f t="shared" si="9"/>
        <v>0</v>
      </c>
      <c r="AF130" s="70">
        <f t="shared" si="9"/>
        <v>0</v>
      </c>
      <c r="AG130" s="70">
        <f t="shared" si="9"/>
        <v>0</v>
      </c>
      <c r="AH130" s="70">
        <f t="shared" si="9"/>
        <v>0</v>
      </c>
      <c r="AI130" s="70">
        <f t="shared" si="9"/>
        <v>0</v>
      </c>
      <c r="AJ130" s="70">
        <f t="shared" si="9"/>
        <v>0</v>
      </c>
      <c r="AK130" s="70">
        <f t="shared" si="9"/>
        <v>0</v>
      </c>
      <c r="AL130" s="70">
        <f t="shared" si="9"/>
        <v>0</v>
      </c>
      <c r="AM130" s="70">
        <f t="shared" si="9"/>
        <v>0</v>
      </c>
      <c r="AN130" s="70">
        <f t="shared" si="9"/>
        <v>0</v>
      </c>
      <c r="AO130" s="70">
        <f t="shared" si="9"/>
        <v>0</v>
      </c>
      <c r="AP130" s="70">
        <f t="shared" si="9"/>
        <v>0</v>
      </c>
    </row>
    <row r="131" spans="2:42" hidden="1">
      <c r="B131" s="49" t="s">
        <v>367</v>
      </c>
      <c r="C131" s="70">
        <f>IFERROR(HLOOKUP(C$129,$C$11:$AP$16,5,FALSE)/$C$89,"")</f>
        <v>45.083960240891855</v>
      </c>
      <c r="D131" s="70">
        <f t="shared" ref="D131:AP131" si="10">IFERROR(HLOOKUP(D$129,$C$11:$AP$16,5,FALSE)/$C$89,"")</f>
        <v>0</v>
      </c>
      <c r="E131" s="70">
        <f t="shared" si="10"/>
        <v>38.794168487077847</v>
      </c>
      <c r="F131" s="70">
        <f t="shared" si="10"/>
        <v>0</v>
      </c>
      <c r="G131" s="70">
        <f t="shared" si="10"/>
        <v>0</v>
      </c>
      <c r="H131" s="70">
        <f t="shared" si="10"/>
        <v>0</v>
      </c>
      <c r="I131" s="70">
        <f t="shared" si="10"/>
        <v>0</v>
      </c>
      <c r="J131" s="70">
        <f t="shared" si="10"/>
        <v>620.54446340475545</v>
      </c>
      <c r="K131" s="70">
        <f t="shared" si="10"/>
        <v>17.624280411933047</v>
      </c>
      <c r="L131" s="70">
        <f t="shared" si="10"/>
        <v>51.195495561295296</v>
      </c>
      <c r="M131" s="70">
        <f t="shared" si="10"/>
        <v>0</v>
      </c>
      <c r="N131" s="70">
        <f t="shared" si="10"/>
        <v>0</v>
      </c>
      <c r="O131" s="70">
        <f t="shared" si="10"/>
        <v>0</v>
      </c>
      <c r="P131" s="70">
        <f t="shared" si="10"/>
        <v>0</v>
      </c>
      <c r="Q131" s="70">
        <f t="shared" si="10"/>
        <v>59.178435707946292</v>
      </c>
      <c r="R131" s="70">
        <f t="shared" si="10"/>
        <v>0</v>
      </c>
      <c r="S131" s="70">
        <f t="shared" si="10"/>
        <v>0</v>
      </c>
      <c r="T131" s="70">
        <f t="shared" si="10"/>
        <v>0</v>
      </c>
      <c r="U131" s="70">
        <f t="shared" si="10"/>
        <v>0</v>
      </c>
      <c r="V131" s="70">
        <f t="shared" si="10"/>
        <v>0</v>
      </c>
      <c r="W131" s="70">
        <f t="shared" si="10"/>
        <v>0</v>
      </c>
      <c r="X131" s="70">
        <f t="shared" si="10"/>
        <v>0</v>
      </c>
      <c r="Y131" s="70">
        <f t="shared" si="10"/>
        <v>0</v>
      </c>
      <c r="Z131" s="70">
        <f t="shared" si="10"/>
        <v>0</v>
      </c>
      <c r="AA131" s="70">
        <f t="shared" si="10"/>
        <v>0</v>
      </c>
      <c r="AB131" s="70">
        <f t="shared" si="10"/>
        <v>0</v>
      </c>
      <c r="AC131" s="70">
        <f t="shared" si="10"/>
        <v>0</v>
      </c>
      <c r="AD131" s="70">
        <f>IFERROR(HLOOKUP(AD$129,$C$11:$AP$16,5,FALSE)/$C$89,"")</f>
        <v>0</v>
      </c>
      <c r="AE131" s="70">
        <f t="shared" si="10"/>
        <v>0</v>
      </c>
      <c r="AF131" s="70">
        <f t="shared" si="10"/>
        <v>0</v>
      </c>
      <c r="AG131" s="70">
        <f t="shared" si="10"/>
        <v>0</v>
      </c>
      <c r="AH131" s="70">
        <f t="shared" si="10"/>
        <v>0</v>
      </c>
      <c r="AI131" s="70">
        <f t="shared" si="10"/>
        <v>0</v>
      </c>
      <c r="AJ131" s="70">
        <f t="shared" si="10"/>
        <v>0</v>
      </c>
      <c r="AK131" s="70">
        <f t="shared" si="10"/>
        <v>0</v>
      </c>
      <c r="AL131" s="70">
        <f t="shared" si="10"/>
        <v>0</v>
      </c>
      <c r="AM131" s="70">
        <f t="shared" si="10"/>
        <v>0</v>
      </c>
      <c r="AN131" s="70">
        <f t="shared" si="10"/>
        <v>0</v>
      </c>
      <c r="AO131" s="70">
        <f t="shared" si="10"/>
        <v>0</v>
      </c>
      <c r="AP131" s="70">
        <f t="shared" si="10"/>
        <v>0</v>
      </c>
    </row>
    <row r="132" spans="2:42" hidden="1">
      <c r="B132" s="49" t="s">
        <v>368</v>
      </c>
      <c r="C132" s="70">
        <f>IFERROR(-HLOOKUP(C$129,$C$11:$AP$16,6,FALSE)/$C$89,"")</f>
        <v>-3651.4486046465304</v>
      </c>
      <c r="D132" s="70">
        <f t="shared" ref="D132:AP132" si="11">IFERROR(-HLOOKUP(D$129,$C$11:$AP$16,6,FALSE)/$C$89,"")</f>
        <v>-4400.7383012299115</v>
      </c>
      <c r="E132" s="70">
        <f t="shared" si="11"/>
        <v>-798.85773348295015</v>
      </c>
      <c r="F132" s="70">
        <f t="shared" si="11"/>
        <v>-2811.5482901414503</v>
      </c>
      <c r="G132" s="70">
        <f t="shared" si="11"/>
        <v>-1642.5189178900496</v>
      </c>
      <c r="H132" s="70">
        <f t="shared" si="11"/>
        <v>-1467.5826488808621</v>
      </c>
      <c r="I132" s="70">
        <f t="shared" si="11"/>
        <v>-2112.7967934204034</v>
      </c>
      <c r="J132" s="70">
        <f t="shared" si="11"/>
        <v>0</v>
      </c>
      <c r="K132" s="70">
        <f t="shared" si="11"/>
        <v>-2606.6145221226993</v>
      </c>
      <c r="L132" s="70">
        <f t="shared" si="11"/>
        <v>-1934.1020448363402</v>
      </c>
      <c r="M132" s="70">
        <f t="shared" si="11"/>
        <v>-1404.9385929383541</v>
      </c>
      <c r="N132" s="70">
        <f t="shared" si="11"/>
        <v>-166.45149295849464</v>
      </c>
      <c r="O132" s="70">
        <f t="shared" si="11"/>
        <v>-269.33219128814289</v>
      </c>
      <c r="P132" s="70">
        <f t="shared" si="11"/>
        <v>-599.75924093833623</v>
      </c>
      <c r="Q132" s="70">
        <f t="shared" si="11"/>
        <v>-673.02343184579729</v>
      </c>
      <c r="R132" s="70">
        <f t="shared" si="11"/>
        <v>-156.02099061353945</v>
      </c>
      <c r="S132" s="70">
        <f t="shared" si="11"/>
        <v>-477.00146739527383</v>
      </c>
      <c r="T132" s="70">
        <f t="shared" si="11"/>
        <v>-39.28967445072275</v>
      </c>
      <c r="U132" s="70">
        <f t="shared" si="11"/>
        <v>-116.11253129004629</v>
      </c>
      <c r="V132" s="70">
        <f t="shared" si="11"/>
        <v>-160.21207513594987</v>
      </c>
      <c r="W132" s="70">
        <f t="shared" si="11"/>
        <v>-114.63172362506391</v>
      </c>
      <c r="X132" s="70">
        <f t="shared" si="11"/>
        <v>-101.92877267767545</v>
      </c>
      <c r="Y132" s="70">
        <f t="shared" si="11"/>
        <v>-57.837683507406702</v>
      </c>
      <c r="Z132" s="70">
        <f t="shared" si="11"/>
        <v>-18.920988621600149</v>
      </c>
      <c r="AA132" s="70">
        <f t="shared" si="11"/>
        <v>0</v>
      </c>
      <c r="AB132" s="70">
        <f t="shared" si="11"/>
        <v>-37.93440322605634</v>
      </c>
      <c r="AC132" s="70">
        <f t="shared" si="11"/>
        <v>-2.5319761587000163E-2</v>
      </c>
      <c r="AD132" s="70">
        <f>IFERROR(-HLOOKUP(AD$129,$C$11:$AP$16,6,FALSE)/$C$89,"")</f>
        <v>0</v>
      </c>
      <c r="AE132" s="70">
        <f t="shared" si="11"/>
        <v>0</v>
      </c>
      <c r="AF132" s="70">
        <f t="shared" si="11"/>
        <v>0</v>
      </c>
      <c r="AG132" s="70">
        <f t="shared" si="11"/>
        <v>0</v>
      </c>
      <c r="AH132" s="70">
        <f t="shared" si="11"/>
        <v>0</v>
      </c>
      <c r="AI132" s="70">
        <f t="shared" si="11"/>
        <v>0</v>
      </c>
      <c r="AJ132" s="70">
        <f t="shared" si="11"/>
        <v>0</v>
      </c>
      <c r="AK132" s="70">
        <f t="shared" si="11"/>
        <v>0</v>
      </c>
      <c r="AL132" s="70">
        <f t="shared" si="11"/>
        <v>0</v>
      </c>
      <c r="AM132" s="70">
        <f t="shared" si="11"/>
        <v>0</v>
      </c>
      <c r="AN132" s="70">
        <f t="shared" si="11"/>
        <v>0</v>
      </c>
      <c r="AO132" s="70">
        <f t="shared" si="11"/>
        <v>0</v>
      </c>
      <c r="AP132" s="70">
        <f t="shared" si="11"/>
        <v>0</v>
      </c>
    </row>
    <row r="133" spans="2:42" hidden="1">
      <c r="B133" s="49" t="s">
        <v>369</v>
      </c>
      <c r="C133" s="71">
        <f>IFERROR(SUM(C130:C132)/C130,"")</f>
        <v>0.55701424196067917</v>
      </c>
      <c r="D133" s="71">
        <f t="shared" ref="D133:AP133" si="12">IFERROR(SUM(D130:D132)/D130,"")</f>
        <v>0.33755368146519471</v>
      </c>
      <c r="E133" s="71">
        <f t="shared" si="12"/>
        <v>0.88042600586672282</v>
      </c>
      <c r="F133" s="71">
        <f t="shared" si="12"/>
        <v>0.53530139048756387</v>
      </c>
      <c r="G133" s="71">
        <f t="shared" si="12"/>
        <v>0.68514650071869165</v>
      </c>
      <c r="H133" s="71">
        <f t="shared" si="12"/>
        <v>0.68496022225532394</v>
      </c>
      <c r="I133" s="71">
        <f t="shared" si="12"/>
        <v>0.46223448345482837</v>
      </c>
      <c r="J133" s="71">
        <f t="shared" si="12"/>
        <v>1.1638292733788491</v>
      </c>
      <c r="K133" s="71">
        <f t="shared" si="12"/>
        <v>0.1750932582556598</v>
      </c>
      <c r="L133" s="71">
        <f t="shared" si="12"/>
        <v>0.35176624225989578</v>
      </c>
      <c r="M133" s="71">
        <f t="shared" si="12"/>
        <v>0.43202196520307912</v>
      </c>
      <c r="N133" s="71">
        <f t="shared" si="12"/>
        <v>0.88485938907512796</v>
      </c>
      <c r="O133" s="71">
        <f t="shared" si="12"/>
        <v>0.74375344761175732</v>
      </c>
      <c r="P133" s="71">
        <f t="shared" si="12"/>
        <v>0.19223994922552343</v>
      </c>
      <c r="Q133" s="71">
        <f t="shared" si="12"/>
        <v>9.9526594751666073E-2</v>
      </c>
      <c r="R133" s="71">
        <f t="shared" si="12"/>
        <v>0.74096533145429688</v>
      </c>
      <c r="S133" s="71">
        <f t="shared" si="12"/>
        <v>1.9919457774267416E-2</v>
      </c>
      <c r="T133" s="71">
        <f t="shared" si="12"/>
        <v>0.88556974238607766</v>
      </c>
      <c r="U133" s="71">
        <f t="shared" si="12"/>
        <v>0.61512517179658699</v>
      </c>
      <c r="V133" s="71">
        <f t="shared" si="12"/>
        <v>0.14538450694946695</v>
      </c>
      <c r="W133" s="71">
        <f t="shared" si="12"/>
        <v>0.23125120782555195</v>
      </c>
      <c r="X133" s="71">
        <f t="shared" si="12"/>
        <v>0.17944279118264075</v>
      </c>
      <c r="Y133" s="71">
        <f t="shared" si="12"/>
        <v>0.45510434894299884</v>
      </c>
      <c r="Z133" s="71">
        <f t="shared" si="12"/>
        <v>0.62638735199976225</v>
      </c>
      <c r="AA133" s="71">
        <f t="shared" si="12"/>
        <v>1</v>
      </c>
      <c r="AB133" s="71">
        <f t="shared" si="12"/>
        <v>0.1000002100403488</v>
      </c>
      <c r="AC133" s="71">
        <f>IFERROR(SUM(AC130:AC132)/AC130,"")</f>
        <v>0.9965123652504756</v>
      </c>
      <c r="AD133" s="71">
        <f>IFERROR(SUM(AD130:AD132)/AD130,"")</f>
        <v>1</v>
      </c>
      <c r="AE133" s="71" t="str">
        <f t="shared" si="12"/>
        <v/>
      </c>
      <c r="AF133" s="71" t="str">
        <f t="shared" si="12"/>
        <v/>
      </c>
      <c r="AG133" s="71" t="str">
        <f t="shared" si="12"/>
        <v/>
      </c>
      <c r="AH133" s="71" t="str">
        <f t="shared" si="12"/>
        <v/>
      </c>
      <c r="AI133" s="71" t="str">
        <f t="shared" si="12"/>
        <v/>
      </c>
      <c r="AJ133" s="71" t="str">
        <f t="shared" si="12"/>
        <v/>
      </c>
      <c r="AK133" s="71" t="str">
        <f t="shared" si="12"/>
        <v/>
      </c>
      <c r="AL133" s="71" t="str">
        <f t="shared" si="12"/>
        <v/>
      </c>
      <c r="AM133" s="71" t="str">
        <f t="shared" si="12"/>
        <v/>
      </c>
      <c r="AN133" s="71" t="str">
        <f t="shared" si="12"/>
        <v/>
      </c>
      <c r="AO133" s="71" t="str">
        <f t="shared" si="12"/>
        <v/>
      </c>
      <c r="AP133" s="71" t="str">
        <f t="shared" si="12"/>
        <v/>
      </c>
    </row>
    <row r="169" spans="2:42" hidden="1">
      <c r="C169" s="52" t="str">
        <f>C83</f>
        <v>RSA Seguros</v>
      </c>
      <c r="D169" s="52" t="str">
        <f t="shared" ref="D169:AP169" si="13">D83</f>
        <v>Mapfre</v>
      </c>
      <c r="E169" s="52" t="str">
        <f t="shared" si="13"/>
        <v>BCI Seguros</v>
      </c>
      <c r="F169" s="52" t="str">
        <f t="shared" si="13"/>
        <v>Penta Security</v>
      </c>
      <c r="G169" s="52" t="str">
        <f t="shared" si="13"/>
        <v>Liberty Seguros</v>
      </c>
      <c r="H169" s="52" t="str">
        <f t="shared" si="13"/>
        <v>Magallanes</v>
      </c>
      <c r="I169" s="52" t="str">
        <f t="shared" si="13"/>
        <v>Chilena Consolidada</v>
      </c>
      <c r="J169" s="52" t="str">
        <f t="shared" si="13"/>
        <v>Cardif</v>
      </c>
      <c r="K169" s="52" t="str">
        <f t="shared" si="13"/>
        <v>Chartis</v>
      </c>
      <c r="L169" s="52" t="str">
        <f t="shared" si="13"/>
        <v>Ace Seguros</v>
      </c>
      <c r="M169" s="52" t="str">
        <f t="shared" si="13"/>
        <v>Zurich Santander</v>
      </c>
      <c r="N169" s="52" t="str">
        <f t="shared" si="13"/>
        <v>Consorio Nacional</v>
      </c>
      <c r="O169" s="52" t="str">
        <f t="shared" si="13"/>
        <v>HDI Seguros</v>
      </c>
      <c r="P169" s="52" t="str">
        <f t="shared" si="13"/>
        <v>Continental Crédito</v>
      </c>
      <c r="Q169" s="52" t="str">
        <f t="shared" si="13"/>
        <v>Chubb de Chile</v>
      </c>
      <c r="R169" s="52" t="str">
        <f t="shared" si="13"/>
        <v>Renta Nacional</v>
      </c>
      <c r="S169" s="52" t="str">
        <f t="shared" si="13"/>
        <v>Orion Seguros</v>
      </c>
      <c r="T169" s="52" t="str">
        <f t="shared" si="13"/>
        <v>Zenit Seguros</v>
      </c>
      <c r="U169" s="52" t="str">
        <f t="shared" si="13"/>
        <v>Coface Chile</v>
      </c>
      <c r="V169" s="52" t="str">
        <f t="shared" si="13"/>
        <v>Magallanes Gar. y Cré.</v>
      </c>
      <c r="W169" s="52" t="str">
        <f t="shared" si="13"/>
        <v>Mapfre Gar. y Cré.</v>
      </c>
      <c r="X169" s="52" t="str">
        <f t="shared" si="13"/>
        <v>Cesce Chile</v>
      </c>
      <c r="Y169" s="52" t="str">
        <f t="shared" si="13"/>
        <v>QBE Chile</v>
      </c>
      <c r="Z169" s="52" t="str">
        <f t="shared" si="13"/>
        <v>M. de Carabineros</v>
      </c>
      <c r="AA169" s="52" t="str">
        <f t="shared" si="13"/>
        <v>Assurant Chile</v>
      </c>
      <c r="AB169" s="52" t="str">
        <f t="shared" si="13"/>
        <v>Euler Hermes</v>
      </c>
      <c r="AC169" s="52" t="str">
        <f t="shared" si="13"/>
        <v>FAF International</v>
      </c>
      <c r="AD169" s="52" t="str">
        <f t="shared" si="13"/>
        <v>Huelen</v>
      </c>
      <c r="AE169" s="52" t="str">
        <f t="shared" si="13"/>
        <v/>
      </c>
      <c r="AF169" s="52" t="str">
        <f t="shared" si="13"/>
        <v/>
      </c>
      <c r="AG169" s="52" t="str">
        <f t="shared" si="13"/>
        <v/>
      </c>
      <c r="AH169" s="52" t="str">
        <f t="shared" si="13"/>
        <v/>
      </c>
      <c r="AI169" s="52" t="str">
        <f t="shared" si="13"/>
        <v/>
      </c>
      <c r="AJ169" s="52" t="str">
        <f t="shared" si="13"/>
        <v/>
      </c>
      <c r="AK169" s="52" t="str">
        <f t="shared" si="13"/>
        <v/>
      </c>
      <c r="AL169" s="52" t="str">
        <f t="shared" si="13"/>
        <v/>
      </c>
      <c r="AM169" s="52" t="str">
        <f t="shared" si="13"/>
        <v/>
      </c>
      <c r="AN169" s="52" t="str">
        <f t="shared" si="13"/>
        <v/>
      </c>
      <c r="AO169" s="52" t="str">
        <f t="shared" si="13"/>
        <v/>
      </c>
      <c r="AP169" s="52" t="str">
        <f t="shared" si="13"/>
        <v/>
      </c>
    </row>
    <row r="170" spans="2:42" hidden="1">
      <c r="B170" s="49" t="s">
        <v>375</v>
      </c>
      <c r="C170" s="53">
        <f>IFERROR((HLOOKUP(C$169,$C$11:$AP$36,23,FALSE)+HLOOKUP(C$169,$C$11:$AP$36,24,FALSE))/HLOOKUP(C$169,$C$11:$AP$36,4,FALSE),"")</f>
        <v>0.10857386634837407</v>
      </c>
      <c r="D170" s="53">
        <f t="shared" ref="D170:AP170" si="14">IFERROR((HLOOKUP(D$169,$C$11:$AP$36,23,FALSE)+HLOOKUP(D$169,$C$11:$AP$36,24,FALSE))/HLOOKUP(D$169,$C$11:$AP$36,4,FALSE),"")</f>
        <v>8.9753246901396785E-2</v>
      </c>
      <c r="E170" s="53">
        <f t="shared" si="14"/>
        <v>0.12567561512768408</v>
      </c>
      <c r="F170" s="53">
        <f t="shared" si="14"/>
        <v>0.11955699080833522</v>
      </c>
      <c r="G170" s="53">
        <f t="shared" si="14"/>
        <v>0.11762746501540058</v>
      </c>
      <c r="H170" s="53">
        <f t="shared" si="14"/>
        <v>0.15269055610620033</v>
      </c>
      <c r="I170" s="53">
        <f t="shared" si="14"/>
        <v>0.12654104686845649</v>
      </c>
      <c r="J170" s="53">
        <f t="shared" si="14"/>
        <v>0.21942253847491133</v>
      </c>
      <c r="K170" s="53">
        <f t="shared" si="14"/>
        <v>4.3602890558127862E-2</v>
      </c>
      <c r="L170" s="53">
        <f t="shared" si="14"/>
        <v>0.10855094592630365</v>
      </c>
      <c r="M170" s="53">
        <f t="shared" si="14"/>
        <v>0.15382657093590496</v>
      </c>
      <c r="N170" s="53">
        <f t="shared" si="14"/>
        <v>0.15363086265175283</v>
      </c>
      <c r="O170" s="53">
        <f t="shared" si="14"/>
        <v>0.13338868323362124</v>
      </c>
      <c r="P170" s="53">
        <f t="shared" si="14"/>
        <v>8.6412772027202933E-2</v>
      </c>
      <c r="Q170" s="53">
        <f t="shared" si="14"/>
        <v>0.11572445028855284</v>
      </c>
      <c r="R170" s="53">
        <f t="shared" si="14"/>
        <v>9.4660282293476866E-2</v>
      </c>
      <c r="S170" s="53">
        <f t="shared" si="14"/>
        <v>7.4442713755316289E-2</v>
      </c>
      <c r="T170" s="53">
        <f t="shared" si="14"/>
        <v>0.12322452255781687</v>
      </c>
      <c r="U170" s="53">
        <f t="shared" si="14"/>
        <v>6.7610127719675506E-2</v>
      </c>
      <c r="V170" s="53">
        <f t="shared" si="14"/>
        <v>8.8747230567218088E-2</v>
      </c>
      <c r="W170" s="53">
        <f t="shared" si="14"/>
        <v>8.9891312769450837E-2</v>
      </c>
      <c r="X170" s="53">
        <f t="shared" si="14"/>
        <v>9.2784394190512057E-2</v>
      </c>
      <c r="Y170" s="53">
        <f t="shared" si="14"/>
        <v>8.8344212224281418E-2</v>
      </c>
      <c r="Z170" s="53">
        <f t="shared" si="14"/>
        <v>5.6883835655711194E-3</v>
      </c>
      <c r="AA170" s="53">
        <f t="shared" si="14"/>
        <v>7.0227035478166375E-2</v>
      </c>
      <c r="AB170" s="53">
        <f t="shared" si="14"/>
        <v>9.9319679310395523E-2</v>
      </c>
      <c r="AC170" s="53">
        <f t="shared" si="14"/>
        <v>3.2748402516950395E-2</v>
      </c>
      <c r="AD170" s="53">
        <f t="shared" si="14"/>
        <v>0</v>
      </c>
      <c r="AE170" s="53" t="str">
        <f t="shared" si="14"/>
        <v/>
      </c>
      <c r="AF170" s="53" t="str">
        <f t="shared" si="14"/>
        <v/>
      </c>
      <c r="AG170" s="53" t="str">
        <f t="shared" si="14"/>
        <v/>
      </c>
      <c r="AH170" s="53" t="str">
        <f t="shared" si="14"/>
        <v/>
      </c>
      <c r="AI170" s="53" t="str">
        <f t="shared" si="14"/>
        <v/>
      </c>
      <c r="AJ170" s="53" t="str">
        <f t="shared" si="14"/>
        <v/>
      </c>
      <c r="AK170" s="53" t="str">
        <f t="shared" si="14"/>
        <v/>
      </c>
      <c r="AL170" s="53" t="str">
        <f t="shared" si="14"/>
        <v/>
      </c>
      <c r="AM170" s="53" t="str">
        <f t="shared" si="14"/>
        <v/>
      </c>
      <c r="AN170" s="53" t="str">
        <f t="shared" si="14"/>
        <v/>
      </c>
      <c r="AO170" s="53" t="str">
        <f t="shared" si="14"/>
        <v/>
      </c>
      <c r="AP170" s="53" t="str">
        <f t="shared" si="14"/>
        <v/>
      </c>
    </row>
    <row r="171" spans="2:42" hidden="1">
      <c r="B171" s="49" t="s">
        <v>376</v>
      </c>
      <c r="C171" s="53">
        <f>IFERROR(HLOOKUP(C$169,$C$11:$AP$36,25,FALSE)/HLOOKUP(C$169,$C$11:$AP$36,5,FALSE),"")</f>
        <v>3.0475388171162521E-2</v>
      </c>
      <c r="D171" s="53" t="str">
        <f t="shared" ref="D171:AP171" si="15">IFERROR(HLOOKUP(D$169,$C$11:$AP$36,25,FALSE)/HLOOKUP(D$169,$C$11:$AP$36,5,FALSE),"")</f>
        <v/>
      </c>
      <c r="E171" s="53">
        <f t="shared" si="15"/>
        <v>0.39220288429611561</v>
      </c>
      <c r="F171" s="53" t="str">
        <f t="shared" si="15"/>
        <v/>
      </c>
      <c r="G171" s="53" t="str">
        <f t="shared" si="15"/>
        <v/>
      </c>
      <c r="H171" s="53" t="str">
        <f t="shared" si="15"/>
        <v/>
      </c>
      <c r="I171" s="53" t="str">
        <f t="shared" si="15"/>
        <v/>
      </c>
      <c r="J171" s="53">
        <f t="shared" si="15"/>
        <v>0.60000002853321244</v>
      </c>
      <c r="K171" s="53">
        <f t="shared" si="15"/>
        <v>0.18159442020740874</v>
      </c>
      <c r="L171" s="53">
        <f t="shared" si="15"/>
        <v>9.7903264854395794E-2</v>
      </c>
      <c r="M171" s="53" t="str">
        <f t="shared" si="15"/>
        <v/>
      </c>
      <c r="N171" s="53" t="str">
        <f t="shared" si="15"/>
        <v/>
      </c>
      <c r="O171" s="53" t="str">
        <f t="shared" si="15"/>
        <v/>
      </c>
      <c r="P171" s="53" t="str">
        <f t="shared" si="15"/>
        <v/>
      </c>
      <c r="Q171" s="53">
        <f t="shared" si="15"/>
        <v>0</v>
      </c>
      <c r="R171" s="53" t="str">
        <f t="shared" si="15"/>
        <v/>
      </c>
      <c r="S171" s="53" t="str">
        <f t="shared" si="15"/>
        <v/>
      </c>
      <c r="T171" s="53" t="str">
        <f t="shared" si="15"/>
        <v/>
      </c>
      <c r="U171" s="53" t="str">
        <f t="shared" si="15"/>
        <v/>
      </c>
      <c r="V171" s="53" t="str">
        <f t="shared" si="15"/>
        <v/>
      </c>
      <c r="W171" s="53" t="str">
        <f t="shared" si="15"/>
        <v/>
      </c>
      <c r="X171" s="53" t="str">
        <f t="shared" si="15"/>
        <v/>
      </c>
      <c r="Y171" s="53" t="str">
        <f t="shared" si="15"/>
        <v/>
      </c>
      <c r="Z171" s="53" t="str">
        <f t="shared" si="15"/>
        <v/>
      </c>
      <c r="AA171" s="53" t="str">
        <f t="shared" si="15"/>
        <v/>
      </c>
      <c r="AB171" s="53" t="str">
        <f t="shared" si="15"/>
        <v/>
      </c>
      <c r="AC171" s="53" t="str">
        <f t="shared" si="15"/>
        <v/>
      </c>
      <c r="AD171" s="53" t="str">
        <f t="shared" si="15"/>
        <v/>
      </c>
      <c r="AE171" s="53" t="str">
        <f t="shared" si="15"/>
        <v/>
      </c>
      <c r="AF171" s="53" t="str">
        <f t="shared" si="15"/>
        <v/>
      </c>
      <c r="AG171" s="53" t="str">
        <f t="shared" si="15"/>
        <v/>
      </c>
      <c r="AH171" s="53" t="str">
        <f t="shared" si="15"/>
        <v/>
      </c>
      <c r="AI171" s="53" t="str">
        <f t="shared" si="15"/>
        <v/>
      </c>
      <c r="AJ171" s="53" t="str">
        <f t="shared" si="15"/>
        <v/>
      </c>
      <c r="AK171" s="53" t="str">
        <f t="shared" si="15"/>
        <v/>
      </c>
      <c r="AL171" s="53" t="str">
        <f t="shared" si="15"/>
        <v/>
      </c>
      <c r="AM171" s="53" t="str">
        <f t="shared" si="15"/>
        <v/>
      </c>
      <c r="AN171" s="53" t="str">
        <f t="shared" si="15"/>
        <v/>
      </c>
      <c r="AO171" s="53" t="str">
        <f t="shared" si="15"/>
        <v/>
      </c>
      <c r="AP171" s="53" t="str">
        <f t="shared" si="15"/>
        <v/>
      </c>
    </row>
    <row r="172" spans="2:42" hidden="1">
      <c r="B172" s="49" t="s">
        <v>377</v>
      </c>
      <c r="C172" s="53">
        <f>IFERROR(HLOOKUP(C$169,$C$11:$AP$36,26,FALSE)/HLOOKUP(C$169,$C$11:$AP$36,6,FALSE),"")</f>
        <v>0.15225194774381176</v>
      </c>
      <c r="D172" s="53">
        <f t="shared" ref="D172:AP172" si="16">IFERROR(HLOOKUP(D$169,$C$11:$AP$36,26,FALSE)/HLOOKUP(D$169,$C$11:$AP$36,6,FALSE),"")</f>
        <v>8.0699637595263982E-2</v>
      </c>
      <c r="E172" s="53">
        <f t="shared" si="16"/>
        <v>0.18823646100315095</v>
      </c>
      <c r="F172" s="53">
        <f t="shared" si="16"/>
        <v>0.13432508507958046</v>
      </c>
      <c r="G172" s="53">
        <f t="shared" si="16"/>
        <v>0.14886716992271942</v>
      </c>
      <c r="H172" s="53">
        <f t="shared" si="16"/>
        <v>0.21512845735264033</v>
      </c>
      <c r="I172" s="53">
        <f t="shared" si="16"/>
        <v>0.15032439143790807</v>
      </c>
      <c r="J172" s="53" t="str">
        <f t="shared" si="16"/>
        <v/>
      </c>
      <c r="K172" s="53">
        <f t="shared" si="16"/>
        <v>8.9803191272842225E-2</v>
      </c>
      <c r="L172" s="53">
        <f t="shared" si="16"/>
        <v>0.31514693891040191</v>
      </c>
      <c r="M172" s="53">
        <f t="shared" si="16"/>
        <v>0.63561261686633352</v>
      </c>
      <c r="N172" s="53">
        <f t="shared" si="16"/>
        <v>0.21710341210866962</v>
      </c>
      <c r="O172" s="53">
        <f t="shared" si="16"/>
        <v>0.1858636794463043</v>
      </c>
      <c r="P172" s="53">
        <f t="shared" si="16"/>
        <v>0.2881267228427144</v>
      </c>
      <c r="Q172" s="53">
        <f t="shared" si="16"/>
        <v>0.42586317323526646</v>
      </c>
      <c r="R172" s="53">
        <f t="shared" si="16"/>
        <v>0.452009233183854</v>
      </c>
      <c r="S172" s="53">
        <f t="shared" si="16"/>
        <v>0.19557322203377814</v>
      </c>
      <c r="T172" s="53">
        <f t="shared" si="16"/>
        <v>0.32018882485818417</v>
      </c>
      <c r="U172" s="53">
        <f t="shared" si="16"/>
        <v>0.21883463255745864</v>
      </c>
      <c r="V172" s="53">
        <f t="shared" si="16"/>
        <v>0.27434277727078188</v>
      </c>
      <c r="W172" s="53">
        <f t="shared" si="16"/>
        <v>0.30587480706859727</v>
      </c>
      <c r="X172" s="53">
        <f t="shared" si="16"/>
        <v>0.2959310854578886</v>
      </c>
      <c r="Y172" s="53">
        <f t="shared" si="16"/>
        <v>7.940753734461746E-2</v>
      </c>
      <c r="Z172" s="53">
        <f t="shared" si="16"/>
        <v>0.34920516089789333</v>
      </c>
      <c r="AA172" s="53" t="str">
        <f t="shared" si="16"/>
        <v/>
      </c>
      <c r="AB172" s="53">
        <f t="shared" si="16"/>
        <v>0.21839183736338622</v>
      </c>
      <c r="AC172" s="53">
        <f t="shared" si="16"/>
        <v>0</v>
      </c>
      <c r="AD172" s="53" t="str">
        <f t="shared" si="16"/>
        <v/>
      </c>
      <c r="AE172" s="53" t="str">
        <f t="shared" si="16"/>
        <v/>
      </c>
      <c r="AF172" s="53" t="str">
        <f t="shared" si="16"/>
        <v/>
      </c>
      <c r="AG172" s="53" t="str">
        <f t="shared" si="16"/>
        <v/>
      </c>
      <c r="AH172" s="53" t="str">
        <f t="shared" si="16"/>
        <v/>
      </c>
      <c r="AI172" s="53" t="str">
        <f t="shared" si="16"/>
        <v/>
      </c>
      <c r="AJ172" s="53" t="str">
        <f t="shared" si="16"/>
        <v/>
      </c>
      <c r="AK172" s="53" t="str">
        <f t="shared" si="16"/>
        <v/>
      </c>
      <c r="AL172" s="53" t="str">
        <f t="shared" si="16"/>
        <v/>
      </c>
      <c r="AM172" s="53" t="str">
        <f t="shared" si="16"/>
        <v/>
      </c>
      <c r="AN172" s="53" t="str">
        <f t="shared" si="16"/>
        <v/>
      </c>
      <c r="AO172" s="53" t="str">
        <f t="shared" si="16"/>
        <v/>
      </c>
      <c r="AP172" s="53" t="str">
        <f t="shared" si="16"/>
        <v/>
      </c>
    </row>
  </sheetData>
  <sheetProtection sheet="1" objects="1" scenarios="1"/>
  <conditionalFormatting sqref="A1:XFD1048576">
    <cfRule type="cellIs" dxfId="37" priority="3" operator="lessThan">
      <formula>0</formula>
    </cfRule>
  </conditionalFormatting>
  <dataValidations count="2">
    <dataValidation type="list" allowBlank="1" showInputMessage="1" showErrorMessage="1" sqref="B95">
      <formula1>$B$12:$B$73</formula1>
    </dataValidation>
    <dataValidation type="list" allowBlank="1" showInputMessage="1" showErrorMessage="1" sqref="B98">
      <formula1>$B$11:$AD$11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6"/>
  <dimension ref="A2:AQ9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16384" width="11.42578125" style="39"/>
  </cols>
  <sheetData>
    <row r="2" spans="2:43">
      <c r="C2" s="96" t="s">
        <v>390</v>
      </c>
    </row>
    <row r="8" spans="2:43" ht="15.75">
      <c r="B8" s="38" t="s">
        <v>389</v>
      </c>
    </row>
    <row r="9" spans="2:43">
      <c r="B9" s="40" t="str">
        <f>Índice!H51</f>
        <v>Cifras en UF al 30.09.2012</v>
      </c>
    </row>
    <row r="11" spans="2:43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</row>
    <row r="12" spans="2:43">
      <c r="B12" s="61" t="str">
        <f>'Datos Generales'!B185</f>
        <v>7.31.11.00  Ingreso Por Prima De Seguro Y Coaseguro</v>
      </c>
      <c r="C12" s="46">
        <f>Índice!$G$51*'Datos Generales'!C185</f>
        <v>2822955.8165733777</v>
      </c>
      <c r="D12" s="46">
        <f>Índice!$G$51*'Datos Generales'!D185</f>
        <v>0</v>
      </c>
      <c r="E12" s="46">
        <f>Índice!$G$51*'Datos Generales'!E185</f>
        <v>7070775.7275558244</v>
      </c>
      <c r="F12" s="46">
        <f>Índice!$G$51*'Datos Generales'!F185</f>
        <v>4399885.4856237322</v>
      </c>
      <c r="G12" s="46">
        <f>Índice!$G$51*'Datos Generales'!G185</f>
        <v>123844.66414797011</v>
      </c>
      <c r="H12" s="46">
        <f>Índice!$G$51*'Datos Generales'!H185</f>
        <v>3744414.4915796304</v>
      </c>
      <c r="I12" s="46">
        <f>Índice!$G$51*'Datos Generales'!I185</f>
        <v>5174728.3105477616</v>
      </c>
      <c r="J12" s="46">
        <f>Índice!$G$51*'Datos Generales'!J185</f>
        <v>766035.66456627741</v>
      </c>
      <c r="K12" s="46">
        <f>Índice!$G$51*'Datos Generales'!K185</f>
        <v>364140.75485645869</v>
      </c>
      <c r="L12" s="46">
        <f>Índice!$G$51*'Datos Generales'!L185</f>
        <v>1498214.3370936722</v>
      </c>
      <c r="M12" s="46">
        <f>Índice!$G$51*'Datos Generales'!M185</f>
        <v>945316.88434136531</v>
      </c>
      <c r="N12" s="46">
        <f>Índice!$G$51*'Datos Generales'!N185</f>
        <v>17180.077951224048</v>
      </c>
      <c r="O12" s="46">
        <f>Índice!$G$51*'Datos Generales'!O185</f>
        <v>6823.4101557917857</v>
      </c>
      <c r="P12" s="46">
        <f>Índice!$G$51*'Datos Generales'!P185</f>
        <v>1074582.4120614138</v>
      </c>
      <c r="Q12" s="46">
        <f>Índice!$G$51*'Datos Generales'!Q185</f>
        <v>5000.0331989880951</v>
      </c>
      <c r="R12" s="46">
        <f>Índice!$G$51*'Datos Generales'!R185</f>
        <v>5687308.4252391988</v>
      </c>
      <c r="S12" s="46">
        <f>Índice!$G$51*'Datos Generales'!S185</f>
        <v>48300.765126012295</v>
      </c>
      <c r="T12" s="46">
        <f>Índice!$G$51*'Datos Generales'!T185</f>
        <v>4734059.6829275312</v>
      </c>
      <c r="U12" s="46">
        <f>Índice!$G$51*'Datos Generales'!U185</f>
        <v>246668.30448341271</v>
      </c>
      <c r="V12" s="46">
        <f>Índice!$G$51*'Datos Generales'!V185</f>
        <v>6491451.7474840702</v>
      </c>
      <c r="W12" s="46">
        <f>Índice!$G$51*'Datos Generales'!W185</f>
        <v>169732.21696202701</v>
      </c>
      <c r="X12" s="46">
        <f>Índice!$G$51*'Datos Generales'!X185</f>
        <v>495989.562238143</v>
      </c>
      <c r="Y12" s="46">
        <f>Índice!$G$51*'Datos Generales'!Y185</f>
        <v>6951618.9375881162</v>
      </c>
      <c r="Z12" s="46">
        <f>Índice!$G$51*'Datos Generales'!Z185</f>
        <v>45699.513745487711</v>
      </c>
      <c r="AA12" s="46">
        <f>Índice!$G$51*'Datos Generales'!AA185</f>
        <v>730481.54025598639</v>
      </c>
      <c r="AB12" s="46">
        <f>Índice!$G$51*'Datos Generales'!AB185</f>
        <v>10786721.954048175</v>
      </c>
      <c r="AC12" s="46">
        <f>Índice!$G$51*'Datos Generales'!AC185</f>
        <v>234254.27326308429</v>
      </c>
      <c r="AD12" s="46">
        <f>Índice!$G$51*'Datos Generales'!AD185</f>
        <v>1642301.2653240997</v>
      </c>
      <c r="AE12" s="46">
        <f>Índice!$G$51*'Datos Generales'!AE185</f>
        <v>0</v>
      </c>
      <c r="AF12" s="46">
        <f>Índice!$G$51*'Datos Generales'!AF185</f>
        <v>0</v>
      </c>
      <c r="AG12" s="46">
        <f>Índice!$G$51*'Datos Generales'!AG185</f>
        <v>0</v>
      </c>
      <c r="AH12" s="46">
        <f>Índice!$G$51*'Datos Generales'!AH185</f>
        <v>0</v>
      </c>
      <c r="AI12" s="46">
        <f>Índice!$G$51*'Datos Generales'!AI185</f>
        <v>0</v>
      </c>
      <c r="AJ12" s="46">
        <f>Índice!$G$51*'Datos Generales'!AJ185</f>
        <v>0</v>
      </c>
      <c r="AK12" s="46">
        <f>Índice!$G$51*'Datos Generales'!AK185</f>
        <v>0</v>
      </c>
      <c r="AL12" s="46">
        <f>Índice!$G$51*'Datos Generales'!AL185</f>
        <v>0</v>
      </c>
      <c r="AM12" s="46">
        <f>Índice!$G$51*'Datos Generales'!AM185</f>
        <v>0</v>
      </c>
      <c r="AN12" s="46">
        <f>Índice!$G$51*'Datos Generales'!AN185</f>
        <v>0</v>
      </c>
      <c r="AO12" s="46">
        <f>Índice!$G$51*'Datos Generales'!AO185</f>
        <v>0</v>
      </c>
      <c r="AP12" s="46">
        <f>Índice!$G$51*'Datos Generales'!AP185</f>
        <v>0</v>
      </c>
      <c r="AQ12" s="46">
        <f>Índice!$G$51*'Datos Generales'!AQ185</f>
        <v>66278486.258938834</v>
      </c>
    </row>
    <row r="13" spans="2:43">
      <c r="B13" s="61" t="str">
        <f>'Datos Generales'!B186</f>
        <v>7.31.12.00  Ingreso Por Prima Reaseguro Aceptado</v>
      </c>
      <c r="C13" s="46">
        <f>Índice!$G$51*'Datos Generales'!C186</f>
        <v>86615.761551587915</v>
      </c>
      <c r="D13" s="46">
        <f>Índice!$G$51*'Datos Generales'!D186</f>
        <v>0</v>
      </c>
      <c r="E13" s="46">
        <f>Índice!$G$51*'Datos Generales'!E186</f>
        <v>0</v>
      </c>
      <c r="F13" s="46">
        <f>Índice!$G$51*'Datos Generales'!F186</f>
        <v>0</v>
      </c>
      <c r="G13" s="46">
        <f>Índice!$G$51*'Datos Generales'!G186</f>
        <v>0</v>
      </c>
      <c r="H13" s="46">
        <f>Índice!$G$51*'Datos Generales'!H186</f>
        <v>16633.755403135314</v>
      </c>
      <c r="I13" s="46">
        <f>Índice!$G$51*'Datos Generales'!I186</f>
        <v>0</v>
      </c>
      <c r="J13" s="46">
        <f>Índice!$G$51*'Datos Generales'!J186</f>
        <v>0</v>
      </c>
      <c r="K13" s="46">
        <f>Índice!$G$51*'Datos Generales'!K186</f>
        <v>0</v>
      </c>
      <c r="L13" s="46">
        <f>Índice!$G$51*'Datos Generales'!L186</f>
        <v>0</v>
      </c>
      <c r="M13" s="46">
        <f>Índice!$G$51*'Datos Generales'!M186</f>
        <v>0</v>
      </c>
      <c r="N13" s="46">
        <f>Índice!$G$51*'Datos Generales'!N186</f>
        <v>0</v>
      </c>
      <c r="O13" s="46">
        <f>Índice!$G$51*'Datos Generales'!O186</f>
        <v>0</v>
      </c>
      <c r="P13" s="46">
        <f>Índice!$G$51*'Datos Generales'!P186</f>
        <v>0</v>
      </c>
      <c r="Q13" s="46">
        <f>Índice!$G$51*'Datos Generales'!Q186</f>
        <v>0</v>
      </c>
      <c r="R13" s="46">
        <f>Índice!$G$51*'Datos Generales'!R186</f>
        <v>0</v>
      </c>
      <c r="S13" s="46">
        <f>Índice!$G$51*'Datos Generales'!S186</f>
        <v>0</v>
      </c>
      <c r="T13" s="46">
        <f>Índice!$G$51*'Datos Generales'!T186</f>
        <v>0</v>
      </c>
      <c r="U13" s="46">
        <f>Índice!$G$51*'Datos Generales'!U186</f>
        <v>0</v>
      </c>
      <c r="V13" s="46">
        <f>Índice!$G$51*'Datos Generales'!V186</f>
        <v>0</v>
      </c>
      <c r="W13" s="46">
        <f>Índice!$G$51*'Datos Generales'!W186</f>
        <v>0</v>
      </c>
      <c r="X13" s="46">
        <f>Índice!$G$51*'Datos Generales'!X186</f>
        <v>0</v>
      </c>
      <c r="Y13" s="46">
        <f>Índice!$G$51*'Datos Generales'!Y186</f>
        <v>0</v>
      </c>
      <c r="Z13" s="46">
        <f>Índice!$G$51*'Datos Generales'!Z186</f>
        <v>0</v>
      </c>
      <c r="AA13" s="46">
        <f>Índice!$G$51*'Datos Generales'!AA186</f>
        <v>0</v>
      </c>
      <c r="AB13" s="46">
        <f>Índice!$G$51*'Datos Generales'!AB186</f>
        <v>111679.62533835303</v>
      </c>
      <c r="AC13" s="46">
        <f>Índice!$G$51*'Datos Generales'!AC186</f>
        <v>0</v>
      </c>
      <c r="AD13" s="46">
        <f>Índice!$G$51*'Datos Generales'!AD186</f>
        <v>0</v>
      </c>
      <c r="AE13" s="46">
        <f>Índice!$G$51*'Datos Generales'!AE186</f>
        <v>0</v>
      </c>
      <c r="AF13" s="46">
        <f>Índice!$G$51*'Datos Generales'!AF186</f>
        <v>0</v>
      </c>
      <c r="AG13" s="46">
        <f>Índice!$G$51*'Datos Generales'!AG186</f>
        <v>0</v>
      </c>
      <c r="AH13" s="46">
        <f>Índice!$G$51*'Datos Generales'!AH186</f>
        <v>0</v>
      </c>
      <c r="AI13" s="46">
        <f>Índice!$G$51*'Datos Generales'!AI186</f>
        <v>0</v>
      </c>
      <c r="AJ13" s="46">
        <f>Índice!$G$51*'Datos Generales'!AJ186</f>
        <v>0</v>
      </c>
      <c r="AK13" s="46">
        <f>Índice!$G$51*'Datos Generales'!AK186</f>
        <v>0</v>
      </c>
      <c r="AL13" s="46">
        <f>Índice!$G$51*'Datos Generales'!AL186</f>
        <v>0</v>
      </c>
      <c r="AM13" s="46">
        <f>Índice!$G$51*'Datos Generales'!AM186</f>
        <v>0</v>
      </c>
      <c r="AN13" s="46">
        <f>Índice!$G$51*'Datos Generales'!AN186</f>
        <v>0</v>
      </c>
      <c r="AO13" s="46">
        <f>Índice!$G$51*'Datos Generales'!AO186</f>
        <v>0</v>
      </c>
      <c r="AP13" s="46">
        <f>Índice!$G$51*'Datos Generales'!AP186</f>
        <v>0</v>
      </c>
      <c r="AQ13" s="46">
        <f>Índice!$G$51*'Datos Generales'!AQ186</f>
        <v>214929.14229307626</v>
      </c>
    </row>
    <row r="14" spans="2:43">
      <c r="B14" s="61" t="str">
        <f>'Datos Generales'!B187</f>
        <v>7.31.13.00  Devolución Por Rentas Y Siniestros</v>
      </c>
      <c r="C14" s="46">
        <f>Índice!$G$51*'Datos Generales'!C187</f>
        <v>61324.905216888998</v>
      </c>
      <c r="D14" s="46">
        <f>Índice!$G$51*'Datos Generales'!D187</f>
        <v>0</v>
      </c>
      <c r="E14" s="46">
        <f>Índice!$G$51*'Datos Generales'!E187</f>
        <v>10.269553650671394</v>
      </c>
      <c r="F14" s="46">
        <f>Índice!$G$51*'Datos Generales'!F187</f>
        <v>7895.5604099853708</v>
      </c>
      <c r="G14" s="46">
        <f>Índice!$G$51*'Datos Generales'!G187</f>
        <v>0</v>
      </c>
      <c r="H14" s="46">
        <f>Índice!$G$51*'Datos Generales'!H187</f>
        <v>0</v>
      </c>
      <c r="I14" s="46">
        <f>Índice!$G$51*'Datos Generales'!I187</f>
        <v>160238.05887729875</v>
      </c>
      <c r="J14" s="46">
        <f>Índice!$G$51*'Datos Generales'!J187</f>
        <v>0</v>
      </c>
      <c r="K14" s="46">
        <f>Índice!$G$51*'Datos Generales'!K187</f>
        <v>15801.833026796012</v>
      </c>
      <c r="L14" s="46">
        <f>Índice!$G$51*'Datos Generales'!L187</f>
        <v>79618.34443286169</v>
      </c>
      <c r="M14" s="46">
        <f>Índice!$G$51*'Datos Generales'!M187</f>
        <v>64353.405441535484</v>
      </c>
      <c r="N14" s="46">
        <f>Índice!$G$51*'Datos Generales'!N187</f>
        <v>0</v>
      </c>
      <c r="O14" s="46">
        <f>Índice!$G$51*'Datos Generales'!O187</f>
        <v>0</v>
      </c>
      <c r="P14" s="46">
        <f>Índice!$G$51*'Datos Generales'!P187</f>
        <v>73990.097848484249</v>
      </c>
      <c r="Q14" s="46">
        <f>Índice!$G$51*'Datos Generales'!Q187</f>
        <v>0</v>
      </c>
      <c r="R14" s="46">
        <f>Índice!$G$51*'Datos Generales'!R187</f>
        <v>0</v>
      </c>
      <c r="S14" s="46">
        <f>Índice!$G$51*'Datos Generales'!S187</f>
        <v>0</v>
      </c>
      <c r="T14" s="46">
        <f>Índice!$G$51*'Datos Generales'!T187</f>
        <v>8.8530634919580992E-2</v>
      </c>
      <c r="U14" s="46">
        <f>Índice!$G$51*'Datos Generales'!U187</f>
        <v>0</v>
      </c>
      <c r="V14" s="46">
        <f>Índice!$G$51*'Datos Generales'!V187</f>
        <v>0</v>
      </c>
      <c r="W14" s="46">
        <f>Índice!$G$51*'Datos Generales'!W187</f>
        <v>32773.908251276502</v>
      </c>
      <c r="X14" s="46">
        <f>Índice!$G$51*'Datos Generales'!X187</f>
        <v>8928.3587969572036</v>
      </c>
      <c r="Y14" s="46">
        <f>Índice!$G$51*'Datos Generales'!Y187</f>
        <v>0</v>
      </c>
      <c r="Z14" s="46">
        <f>Índice!$G$51*'Datos Generales'!Z187</f>
        <v>0</v>
      </c>
      <c r="AA14" s="46">
        <f>Índice!$G$51*'Datos Generales'!AA187</f>
        <v>9853.9465850414217</v>
      </c>
      <c r="AB14" s="46">
        <f>Índice!$G$51*'Datos Generales'!AB187</f>
        <v>0</v>
      </c>
      <c r="AC14" s="46">
        <f>Índice!$G$51*'Datos Generales'!AC187</f>
        <v>0</v>
      </c>
      <c r="AD14" s="46">
        <f>Índice!$G$51*'Datos Generales'!AD187</f>
        <v>34937.685499345986</v>
      </c>
      <c r="AE14" s="46">
        <f>Índice!$G$51*'Datos Generales'!AE187</f>
        <v>0</v>
      </c>
      <c r="AF14" s="46">
        <f>Índice!$G$51*'Datos Generales'!AF187</f>
        <v>0</v>
      </c>
      <c r="AG14" s="46">
        <f>Índice!$G$51*'Datos Generales'!AG187</f>
        <v>0</v>
      </c>
      <c r="AH14" s="46">
        <f>Índice!$G$51*'Datos Generales'!AH187</f>
        <v>0</v>
      </c>
      <c r="AI14" s="46">
        <f>Índice!$G$51*'Datos Generales'!AI187</f>
        <v>0</v>
      </c>
      <c r="AJ14" s="46">
        <f>Índice!$G$51*'Datos Generales'!AJ187</f>
        <v>0</v>
      </c>
      <c r="AK14" s="46">
        <f>Índice!$G$51*'Datos Generales'!AK187</f>
        <v>0</v>
      </c>
      <c r="AL14" s="46">
        <f>Índice!$G$51*'Datos Generales'!AL187</f>
        <v>0</v>
      </c>
      <c r="AM14" s="46">
        <f>Índice!$G$51*'Datos Generales'!AM187</f>
        <v>0</v>
      </c>
      <c r="AN14" s="46">
        <f>Índice!$G$51*'Datos Generales'!AN187</f>
        <v>0</v>
      </c>
      <c r="AO14" s="46">
        <f>Índice!$G$51*'Datos Generales'!AO187</f>
        <v>0</v>
      </c>
      <c r="AP14" s="46">
        <f>Índice!$G$51*'Datos Generales'!AP187</f>
        <v>0</v>
      </c>
      <c r="AQ14" s="46">
        <f>Índice!$G$51*'Datos Generales'!AQ187</f>
        <v>549726.46247075731</v>
      </c>
    </row>
    <row r="15" spans="2:43">
      <c r="B15" s="61" t="str">
        <f>'Datos Generales'!B188</f>
        <v>7.31.14.00  Ingreso Por Rentas Y Siniestros Reasegurados</v>
      </c>
      <c r="C15" s="46">
        <f>Índice!$G$51*'Datos Generales'!C188</f>
        <v>1590131.6229214668</v>
      </c>
      <c r="D15" s="46">
        <f>Índice!$G$51*'Datos Generales'!D188</f>
        <v>0</v>
      </c>
      <c r="E15" s="46">
        <f>Índice!$G$51*'Datos Generales'!E188</f>
        <v>340603.69039951666</v>
      </c>
      <c r="F15" s="46">
        <f>Índice!$G$51*'Datos Generales'!F188</f>
        <v>936.52132149678755</v>
      </c>
      <c r="G15" s="46">
        <f>Índice!$G$51*'Datos Generales'!G188</f>
        <v>14608.13021085784</v>
      </c>
      <c r="H15" s="46">
        <f>Índice!$G$51*'Datos Generales'!H188</f>
        <v>2097184.5487482878</v>
      </c>
      <c r="I15" s="46">
        <f>Índice!$G$51*'Datos Generales'!I188</f>
        <v>1468235.7393746639</v>
      </c>
      <c r="J15" s="46">
        <f>Índice!$G$51*'Datos Generales'!J188</f>
        <v>0</v>
      </c>
      <c r="K15" s="46">
        <f>Índice!$G$51*'Datos Generales'!K188</f>
        <v>0</v>
      </c>
      <c r="L15" s="46">
        <f>Índice!$G$51*'Datos Generales'!L188</f>
        <v>53208.726464684027</v>
      </c>
      <c r="M15" s="46">
        <f>Índice!$G$51*'Datos Generales'!M188</f>
        <v>251804.45353358964</v>
      </c>
      <c r="N15" s="46">
        <f>Índice!$G$51*'Datos Generales'!N188</f>
        <v>0</v>
      </c>
      <c r="O15" s="46">
        <f>Índice!$G$51*'Datos Generales'!O188</f>
        <v>0</v>
      </c>
      <c r="P15" s="46">
        <f>Índice!$G$51*'Datos Generales'!P188</f>
        <v>49467.244771712692</v>
      </c>
      <c r="Q15" s="46">
        <f>Índice!$G$51*'Datos Generales'!Q188</f>
        <v>0</v>
      </c>
      <c r="R15" s="46">
        <f>Índice!$G$51*'Datos Generales'!R188</f>
        <v>2006366.1494264323</v>
      </c>
      <c r="S15" s="46">
        <f>Índice!$G$51*'Datos Generales'!S188</f>
        <v>0</v>
      </c>
      <c r="T15" s="46">
        <f>Índice!$G$51*'Datos Generales'!T188</f>
        <v>267272.12767888169</v>
      </c>
      <c r="U15" s="46">
        <f>Índice!$G$51*'Datos Generales'!U188</f>
        <v>246.42502229865369</v>
      </c>
      <c r="V15" s="46">
        <f>Índice!$G$51*'Datos Generales'!V188</f>
        <v>2743180.5515901209</v>
      </c>
      <c r="W15" s="46">
        <f>Índice!$G$51*'Datos Generales'!W188</f>
        <v>39759.417999606041</v>
      </c>
      <c r="X15" s="46">
        <f>Índice!$G$51*'Datos Generales'!X188</f>
        <v>52733.626812388095</v>
      </c>
      <c r="Y15" s="46">
        <f>Índice!$G$51*'Datos Generales'!Y188</f>
        <v>3584943.8605111321</v>
      </c>
      <c r="Z15" s="46">
        <f>Índice!$G$51*'Datos Generales'!Z188</f>
        <v>26.337863888575345</v>
      </c>
      <c r="AA15" s="46">
        <f>Índice!$G$51*'Datos Generales'!AA188</f>
        <v>0</v>
      </c>
      <c r="AB15" s="46">
        <f>Índice!$G$51*'Datos Generales'!AB188</f>
        <v>5425843.2432312798</v>
      </c>
      <c r="AC15" s="46">
        <f>Índice!$G$51*'Datos Generales'!AC188</f>
        <v>0</v>
      </c>
      <c r="AD15" s="46">
        <f>Índice!$G$51*'Datos Generales'!AD188</f>
        <v>76461.696114169114</v>
      </c>
      <c r="AE15" s="46">
        <f>Índice!$G$51*'Datos Generales'!AE188</f>
        <v>0</v>
      </c>
      <c r="AF15" s="46">
        <f>Índice!$G$51*'Datos Generales'!AF188</f>
        <v>0</v>
      </c>
      <c r="AG15" s="46">
        <f>Índice!$G$51*'Datos Generales'!AG188</f>
        <v>0</v>
      </c>
      <c r="AH15" s="46">
        <f>Índice!$G$51*'Datos Generales'!AH188</f>
        <v>0</v>
      </c>
      <c r="AI15" s="46">
        <f>Índice!$G$51*'Datos Generales'!AI188</f>
        <v>0</v>
      </c>
      <c r="AJ15" s="46">
        <f>Índice!$G$51*'Datos Generales'!AJ188</f>
        <v>0</v>
      </c>
      <c r="AK15" s="46">
        <f>Índice!$G$51*'Datos Generales'!AK188</f>
        <v>0</v>
      </c>
      <c r="AL15" s="46">
        <f>Índice!$G$51*'Datos Generales'!AL188</f>
        <v>0</v>
      </c>
      <c r="AM15" s="46">
        <f>Índice!$G$51*'Datos Generales'!AM188</f>
        <v>0</v>
      </c>
      <c r="AN15" s="46">
        <f>Índice!$G$51*'Datos Generales'!AN188</f>
        <v>0</v>
      </c>
      <c r="AO15" s="46">
        <f>Índice!$G$51*'Datos Generales'!AO188</f>
        <v>0</v>
      </c>
      <c r="AP15" s="46">
        <f>Índice!$G$51*'Datos Generales'!AP188</f>
        <v>0</v>
      </c>
      <c r="AQ15" s="46">
        <f>Índice!$G$51*'Datos Generales'!AQ188</f>
        <v>20063014.113996472</v>
      </c>
    </row>
    <row r="16" spans="2:43">
      <c r="B16" s="61" t="str">
        <f>'Datos Generales'!B189</f>
        <v>7.31.15.00  Ingreso Por Comisiones Reaseguro Cedido</v>
      </c>
      <c r="C16" s="46">
        <f>Índice!$G$51*'Datos Generales'!C189</f>
        <v>609526.33897052158</v>
      </c>
      <c r="D16" s="46">
        <f>Índice!$G$51*'Datos Generales'!D189</f>
        <v>0</v>
      </c>
      <c r="E16" s="46">
        <f>Índice!$G$51*'Datos Generales'!E189</f>
        <v>0</v>
      </c>
      <c r="F16" s="46">
        <f>Índice!$G$51*'Datos Generales'!F189</f>
        <v>0</v>
      </c>
      <c r="G16" s="46">
        <f>Índice!$G$51*'Datos Generales'!G189</f>
        <v>30163.892337894878</v>
      </c>
      <c r="H16" s="46">
        <f>Índice!$G$51*'Datos Generales'!H189</f>
        <v>0</v>
      </c>
      <c r="I16" s="46">
        <f>Índice!$G$51*'Datos Generales'!I189</f>
        <v>127407.04836649913</v>
      </c>
      <c r="J16" s="46">
        <f>Índice!$G$51*'Datos Generales'!J189</f>
        <v>0</v>
      </c>
      <c r="K16" s="46">
        <f>Índice!$G$51*'Datos Generales'!K189</f>
        <v>56917.894475909714</v>
      </c>
      <c r="L16" s="46">
        <f>Índice!$G$51*'Datos Generales'!L189</f>
        <v>0</v>
      </c>
      <c r="M16" s="46">
        <f>Índice!$G$51*'Datos Generales'!M189</f>
        <v>179813.51021754192</v>
      </c>
      <c r="N16" s="46">
        <f>Índice!$G$51*'Datos Generales'!N189</f>
        <v>0</v>
      </c>
      <c r="O16" s="46">
        <f>Índice!$G$51*'Datos Generales'!O189</f>
        <v>0</v>
      </c>
      <c r="P16" s="46">
        <f>Índice!$G$51*'Datos Generales'!P189</f>
        <v>50059.116331467558</v>
      </c>
      <c r="Q16" s="46">
        <f>Índice!$G$51*'Datos Generales'!Q189</f>
        <v>0</v>
      </c>
      <c r="R16" s="46">
        <f>Índice!$G$51*'Datos Generales'!R189</f>
        <v>244517.09858550181</v>
      </c>
      <c r="S16" s="46">
        <f>Índice!$G$51*'Datos Generales'!S189</f>
        <v>0</v>
      </c>
      <c r="T16" s="46">
        <f>Índice!$G$51*'Datos Generales'!T189</f>
        <v>23369.475965039255</v>
      </c>
      <c r="U16" s="46">
        <f>Índice!$G$51*'Datos Generales'!U189</f>
        <v>0</v>
      </c>
      <c r="V16" s="46">
        <f>Índice!$G$51*'Datos Generales'!V189</f>
        <v>0</v>
      </c>
      <c r="W16" s="46">
        <f>Índice!$G$51*'Datos Generales'!W189</f>
        <v>0</v>
      </c>
      <c r="X16" s="46">
        <f>Índice!$G$51*'Datos Generales'!X189</f>
        <v>81428.220467840147</v>
      </c>
      <c r="Y16" s="46">
        <f>Índice!$G$51*'Datos Generales'!Y189</f>
        <v>174061.54207086435</v>
      </c>
      <c r="Z16" s="46">
        <f>Índice!$G$51*'Datos Generales'!Z189</f>
        <v>3333.4882619444429</v>
      </c>
      <c r="AA16" s="46">
        <f>Índice!$G$51*'Datos Generales'!AA189</f>
        <v>0</v>
      </c>
      <c r="AB16" s="46">
        <f>Índice!$G$51*'Datos Generales'!AB189</f>
        <v>21987.955407119192</v>
      </c>
      <c r="AC16" s="46">
        <f>Índice!$G$51*'Datos Generales'!AC189</f>
        <v>0</v>
      </c>
      <c r="AD16" s="46">
        <f>Índice!$G$51*'Datos Generales'!AD189</f>
        <v>0</v>
      </c>
      <c r="AE16" s="46">
        <f>Índice!$G$51*'Datos Generales'!AE189</f>
        <v>0</v>
      </c>
      <c r="AF16" s="46">
        <f>Índice!$G$51*'Datos Generales'!AF189</f>
        <v>0</v>
      </c>
      <c r="AG16" s="46">
        <f>Índice!$G$51*'Datos Generales'!AG189</f>
        <v>0</v>
      </c>
      <c r="AH16" s="46">
        <f>Índice!$G$51*'Datos Generales'!AH189</f>
        <v>0</v>
      </c>
      <c r="AI16" s="46">
        <f>Índice!$G$51*'Datos Generales'!AI189</f>
        <v>0</v>
      </c>
      <c r="AJ16" s="46">
        <f>Índice!$G$51*'Datos Generales'!AJ189</f>
        <v>0</v>
      </c>
      <c r="AK16" s="46">
        <f>Índice!$G$51*'Datos Generales'!AK189</f>
        <v>0</v>
      </c>
      <c r="AL16" s="46">
        <f>Índice!$G$51*'Datos Generales'!AL189</f>
        <v>0</v>
      </c>
      <c r="AM16" s="46">
        <f>Índice!$G$51*'Datos Generales'!AM189</f>
        <v>0</v>
      </c>
      <c r="AN16" s="46">
        <f>Índice!$G$51*'Datos Generales'!AN189</f>
        <v>0</v>
      </c>
      <c r="AO16" s="46">
        <f>Índice!$G$51*'Datos Generales'!AO189</f>
        <v>0</v>
      </c>
      <c r="AP16" s="46">
        <f>Índice!$G$51*'Datos Generales'!AP189</f>
        <v>0</v>
      </c>
      <c r="AQ16" s="46">
        <f>Índice!$G$51*'Datos Generales'!AQ189</f>
        <v>1602585.5814581439</v>
      </c>
    </row>
    <row r="17" spans="2:43">
      <c r="B17" s="61" t="str">
        <f>'Datos Generales'!B190</f>
        <v>7.31.16.00  Ingreso Por Activos Financieros A Valor Razonable</v>
      </c>
      <c r="C17" s="46">
        <f>Índice!$G$51*'Datos Generales'!C190</f>
        <v>0</v>
      </c>
      <c r="D17" s="46">
        <f>Índice!$G$51*'Datos Generales'!D190</f>
        <v>0</v>
      </c>
      <c r="E17" s="46">
        <f>Índice!$G$51*'Datos Generales'!E190</f>
        <v>0</v>
      </c>
      <c r="F17" s="46">
        <f>Índice!$G$51*'Datos Generales'!F190</f>
        <v>2874298.6713764966</v>
      </c>
      <c r="G17" s="46">
        <f>Índice!$G$51*'Datos Generales'!G190</f>
        <v>25644.890343742325</v>
      </c>
      <c r="H17" s="46">
        <f>Índice!$G$51*'Datos Generales'!H190</f>
        <v>335264.00941965956</v>
      </c>
      <c r="I17" s="46">
        <f>Índice!$G$51*'Datos Generales'!I190</f>
        <v>7040622.8572819773</v>
      </c>
      <c r="J17" s="46">
        <f>Índice!$G$51*'Datos Generales'!J190</f>
        <v>0</v>
      </c>
      <c r="K17" s="46">
        <f>Índice!$G$51*'Datos Generales'!K190</f>
        <v>276856.40994995809</v>
      </c>
      <c r="L17" s="46">
        <f>Índice!$G$51*'Datos Generales'!L190</f>
        <v>6294839.1951679988</v>
      </c>
      <c r="M17" s="46">
        <f>Índice!$G$51*'Datos Generales'!M190</f>
        <v>71138.968750899148</v>
      </c>
      <c r="N17" s="46">
        <f>Índice!$G$51*'Datos Generales'!N190</f>
        <v>0</v>
      </c>
      <c r="O17" s="46">
        <f>Índice!$G$51*'Datos Generales'!O190</f>
        <v>0</v>
      </c>
      <c r="P17" s="46">
        <f>Índice!$G$51*'Datos Generales'!P190</f>
        <v>1188478.6674368833</v>
      </c>
      <c r="Q17" s="46">
        <f>Índice!$G$51*'Datos Generales'!Q190</f>
        <v>0</v>
      </c>
      <c r="R17" s="46">
        <f>Índice!$G$51*'Datos Generales'!R190</f>
        <v>62831.121174093285</v>
      </c>
      <c r="S17" s="46">
        <f>Índice!$G$51*'Datos Generales'!S190</f>
        <v>0</v>
      </c>
      <c r="T17" s="46">
        <f>Índice!$G$51*'Datos Generales'!T190</f>
        <v>158741.84688184038</v>
      </c>
      <c r="U17" s="46">
        <f>Índice!$G$51*'Datos Generales'!U190</f>
        <v>17721.354253122365</v>
      </c>
      <c r="V17" s="46">
        <f>Índice!$G$51*'Datos Generales'!V190</f>
        <v>4548898.3026464023</v>
      </c>
      <c r="W17" s="46">
        <f>Índice!$G$51*'Datos Generales'!W190</f>
        <v>0</v>
      </c>
      <c r="X17" s="46">
        <f>Índice!$G$51*'Datos Generales'!X190</f>
        <v>29350.295802983928</v>
      </c>
      <c r="Y17" s="46">
        <f>Índice!$G$51*'Datos Generales'!Y190</f>
        <v>87040393.651468173</v>
      </c>
      <c r="Z17" s="46">
        <f>Índice!$G$51*'Datos Generales'!Z190</f>
        <v>751577.28392438602</v>
      </c>
      <c r="AA17" s="46">
        <f>Índice!$G$51*'Datos Generales'!AA190</f>
        <v>0</v>
      </c>
      <c r="AB17" s="46">
        <f>Índice!$G$51*'Datos Generales'!AB190</f>
        <v>4614907.2752262512</v>
      </c>
      <c r="AC17" s="46">
        <f>Índice!$G$51*'Datos Generales'!AC190</f>
        <v>28204.665121807091</v>
      </c>
      <c r="AD17" s="46">
        <f>Índice!$G$51*'Datos Generales'!AD190</f>
        <v>2666916.6771796797</v>
      </c>
      <c r="AE17" s="46">
        <f>Índice!$G$51*'Datos Generales'!AE190</f>
        <v>0</v>
      </c>
      <c r="AF17" s="46">
        <f>Índice!$G$51*'Datos Generales'!AF190</f>
        <v>0</v>
      </c>
      <c r="AG17" s="46">
        <f>Índice!$G$51*'Datos Generales'!AG190</f>
        <v>0</v>
      </c>
      <c r="AH17" s="46">
        <f>Índice!$G$51*'Datos Generales'!AH190</f>
        <v>0</v>
      </c>
      <c r="AI17" s="46">
        <f>Índice!$G$51*'Datos Generales'!AI190</f>
        <v>0</v>
      </c>
      <c r="AJ17" s="46">
        <f>Índice!$G$51*'Datos Generales'!AJ190</f>
        <v>0</v>
      </c>
      <c r="AK17" s="46">
        <f>Índice!$G$51*'Datos Generales'!AK190</f>
        <v>0</v>
      </c>
      <c r="AL17" s="46">
        <f>Índice!$G$51*'Datos Generales'!AL190</f>
        <v>0</v>
      </c>
      <c r="AM17" s="46">
        <f>Índice!$G$51*'Datos Generales'!AM190</f>
        <v>0</v>
      </c>
      <c r="AN17" s="46">
        <f>Índice!$G$51*'Datos Generales'!AN190</f>
        <v>0</v>
      </c>
      <c r="AO17" s="46">
        <f>Índice!$G$51*'Datos Generales'!AO190</f>
        <v>0</v>
      </c>
      <c r="AP17" s="46">
        <f>Índice!$G$51*'Datos Generales'!AP190</f>
        <v>0</v>
      </c>
      <c r="AQ17" s="46">
        <f>Índice!$G$51*'Datos Generales'!AQ190</f>
        <v>118026686.14340636</v>
      </c>
    </row>
    <row r="18" spans="2:43">
      <c r="B18" s="61" t="str">
        <f>'Datos Generales'!B191</f>
        <v>7.31.17.00  Ingreso Por Activos Financieros A Costo Amortizado</v>
      </c>
      <c r="C18" s="46">
        <f>Índice!$G$51*'Datos Generales'!C191</f>
        <v>0</v>
      </c>
      <c r="D18" s="46">
        <f>Índice!$G$51*'Datos Generales'!D191</f>
        <v>0</v>
      </c>
      <c r="E18" s="46">
        <f>Índice!$G$51*'Datos Generales'!E191</f>
        <v>0</v>
      </c>
      <c r="F18" s="46">
        <f>Índice!$G$51*'Datos Generales'!F191</f>
        <v>966.6660026869049</v>
      </c>
      <c r="G18" s="46">
        <f>Índice!$G$51*'Datos Generales'!G191</f>
        <v>0</v>
      </c>
      <c r="H18" s="46">
        <f>Índice!$G$51*'Datos Generales'!H191</f>
        <v>12092.709280887786</v>
      </c>
      <c r="I18" s="46">
        <f>Índice!$G$51*'Datos Generales'!I191</f>
        <v>0</v>
      </c>
      <c r="J18" s="46">
        <f>Índice!$G$51*'Datos Generales'!J191</f>
        <v>0</v>
      </c>
      <c r="K18" s="46">
        <f>Índice!$G$51*'Datos Generales'!K191</f>
        <v>0</v>
      </c>
      <c r="L18" s="46">
        <f>Índice!$G$51*'Datos Generales'!L191</f>
        <v>2093047.9105663528</v>
      </c>
      <c r="M18" s="46">
        <f>Índice!$G$51*'Datos Generales'!M191</f>
        <v>0</v>
      </c>
      <c r="N18" s="46">
        <f>Índice!$G$51*'Datos Generales'!N191</f>
        <v>0</v>
      </c>
      <c r="O18" s="46">
        <f>Índice!$G$51*'Datos Generales'!O191</f>
        <v>0</v>
      </c>
      <c r="P18" s="46">
        <f>Índice!$G$51*'Datos Generales'!P191</f>
        <v>0</v>
      </c>
      <c r="Q18" s="46">
        <f>Índice!$G$51*'Datos Generales'!Q191</f>
        <v>0</v>
      </c>
      <c r="R18" s="46">
        <f>Índice!$G$51*'Datos Generales'!R191</f>
        <v>0</v>
      </c>
      <c r="S18" s="46">
        <f>Índice!$G$51*'Datos Generales'!S191</f>
        <v>693.81458586475628</v>
      </c>
      <c r="T18" s="46">
        <f>Índice!$G$51*'Datos Generales'!T191</f>
        <v>0</v>
      </c>
      <c r="U18" s="46">
        <f>Índice!$G$51*'Datos Generales'!U191</f>
        <v>0</v>
      </c>
      <c r="V18" s="46">
        <f>Índice!$G$51*'Datos Generales'!V191</f>
        <v>0</v>
      </c>
      <c r="W18" s="46">
        <f>Índice!$G$51*'Datos Generales'!W191</f>
        <v>0</v>
      </c>
      <c r="X18" s="46">
        <f>Índice!$G$51*'Datos Generales'!X191</f>
        <v>0</v>
      </c>
      <c r="Y18" s="46">
        <f>Índice!$G$51*'Datos Generales'!Y191</f>
        <v>0</v>
      </c>
      <c r="Z18" s="46">
        <f>Índice!$G$51*'Datos Generales'!Z191</f>
        <v>0</v>
      </c>
      <c r="AA18" s="46">
        <f>Índice!$G$51*'Datos Generales'!AA191</f>
        <v>0</v>
      </c>
      <c r="AB18" s="46">
        <f>Índice!$G$51*'Datos Generales'!AB191</f>
        <v>0</v>
      </c>
      <c r="AC18" s="46">
        <f>Índice!$G$51*'Datos Generales'!AC191</f>
        <v>0</v>
      </c>
      <c r="AD18" s="46">
        <f>Índice!$G$51*'Datos Generales'!AD191</f>
        <v>0</v>
      </c>
      <c r="AE18" s="46">
        <f>Índice!$G$51*'Datos Generales'!AE191</f>
        <v>0</v>
      </c>
      <c r="AF18" s="46">
        <f>Índice!$G$51*'Datos Generales'!AF191</f>
        <v>0</v>
      </c>
      <c r="AG18" s="46">
        <f>Índice!$G$51*'Datos Generales'!AG191</f>
        <v>0</v>
      </c>
      <c r="AH18" s="46">
        <f>Índice!$G$51*'Datos Generales'!AH191</f>
        <v>0</v>
      </c>
      <c r="AI18" s="46">
        <f>Índice!$G$51*'Datos Generales'!AI191</f>
        <v>0</v>
      </c>
      <c r="AJ18" s="46">
        <f>Índice!$G$51*'Datos Generales'!AJ191</f>
        <v>0</v>
      </c>
      <c r="AK18" s="46">
        <f>Índice!$G$51*'Datos Generales'!AK191</f>
        <v>0</v>
      </c>
      <c r="AL18" s="46">
        <f>Índice!$G$51*'Datos Generales'!AL191</f>
        <v>0</v>
      </c>
      <c r="AM18" s="46">
        <f>Índice!$G$51*'Datos Generales'!AM191</f>
        <v>0</v>
      </c>
      <c r="AN18" s="46">
        <f>Índice!$G$51*'Datos Generales'!AN191</f>
        <v>0</v>
      </c>
      <c r="AO18" s="46">
        <f>Índice!$G$51*'Datos Generales'!AO191</f>
        <v>0</v>
      </c>
      <c r="AP18" s="46">
        <f>Índice!$G$51*'Datos Generales'!AP191</f>
        <v>0</v>
      </c>
      <c r="AQ18" s="46">
        <f>Índice!$G$51*'Datos Generales'!AQ191</f>
        <v>2106801.100435792</v>
      </c>
    </row>
    <row r="19" spans="2:43">
      <c r="B19" s="61" t="str">
        <f>'Datos Generales'!B192</f>
        <v>7.31.18.00  Ingreso Por Activos Inmobiliarios</v>
      </c>
      <c r="C19" s="46">
        <f>Índice!$G$51*'Datos Generales'!C192</f>
        <v>0</v>
      </c>
      <c r="D19" s="46">
        <f>Índice!$G$51*'Datos Generales'!D192</f>
        <v>0</v>
      </c>
      <c r="E19" s="46">
        <f>Índice!$G$51*'Datos Generales'!E192</f>
        <v>0</v>
      </c>
      <c r="F19" s="46">
        <f>Índice!$G$51*'Datos Generales'!F192</f>
        <v>0</v>
      </c>
      <c r="G19" s="46">
        <f>Índice!$G$51*'Datos Generales'!G192</f>
        <v>0</v>
      </c>
      <c r="H19" s="46">
        <f>Índice!$G$51*'Datos Generales'!H192</f>
        <v>0</v>
      </c>
      <c r="I19" s="46">
        <f>Índice!$G$51*'Datos Generales'!I192</f>
        <v>672.0360496745393</v>
      </c>
      <c r="J19" s="46">
        <f>Índice!$G$51*'Datos Generales'!J192</f>
        <v>0</v>
      </c>
      <c r="K19" s="46">
        <f>Índice!$G$51*'Datos Generales'!K192</f>
        <v>0</v>
      </c>
      <c r="L19" s="46">
        <f>Índice!$G$51*'Datos Generales'!L192</f>
        <v>0</v>
      </c>
      <c r="M19" s="46">
        <f>Índice!$G$51*'Datos Generales'!M192</f>
        <v>0</v>
      </c>
      <c r="N19" s="46">
        <f>Índice!$G$51*'Datos Generales'!N192</f>
        <v>0</v>
      </c>
      <c r="O19" s="46">
        <f>Índice!$G$51*'Datos Generales'!O192</f>
        <v>0</v>
      </c>
      <c r="P19" s="46">
        <f>Índice!$G$51*'Datos Generales'!P192</f>
        <v>0</v>
      </c>
      <c r="Q19" s="46">
        <f>Índice!$G$51*'Datos Generales'!Q192</f>
        <v>0</v>
      </c>
      <c r="R19" s="46">
        <f>Índice!$G$51*'Datos Generales'!R192</f>
        <v>2880.6983296482458</v>
      </c>
      <c r="S19" s="46">
        <f>Índice!$G$51*'Datos Generales'!S192</f>
        <v>1485.4555233156495</v>
      </c>
      <c r="T19" s="46">
        <f>Índice!$G$51*'Datos Generales'!T192</f>
        <v>-8307.2721276788816</v>
      </c>
      <c r="U19" s="46">
        <f>Índice!$G$51*'Datos Generales'!U192</f>
        <v>0</v>
      </c>
      <c r="V19" s="46">
        <f>Índice!$G$51*'Datos Generales'!V192</f>
        <v>0</v>
      </c>
      <c r="W19" s="46">
        <f>Índice!$G$51*'Datos Generales'!W192</f>
        <v>0</v>
      </c>
      <c r="X19" s="46">
        <f>Índice!$G$51*'Datos Generales'!X192</f>
        <v>0</v>
      </c>
      <c r="Y19" s="46">
        <f>Índice!$G$51*'Datos Generales'!Y192</f>
        <v>0</v>
      </c>
      <c r="Z19" s="46">
        <f>Índice!$G$51*'Datos Generales'!Z192</f>
        <v>0</v>
      </c>
      <c r="AA19" s="46">
        <f>Índice!$G$51*'Datos Generales'!AA192</f>
        <v>0</v>
      </c>
      <c r="AB19" s="46">
        <f>Índice!$G$51*'Datos Generales'!AB192</f>
        <v>624.58362935764387</v>
      </c>
      <c r="AC19" s="46">
        <f>Índice!$G$51*'Datos Generales'!AC192</f>
        <v>0</v>
      </c>
      <c r="AD19" s="46">
        <f>Índice!$G$51*'Datos Generales'!AD192</f>
        <v>0</v>
      </c>
      <c r="AE19" s="46">
        <f>Índice!$G$51*'Datos Generales'!AE192</f>
        <v>0</v>
      </c>
      <c r="AF19" s="46">
        <f>Índice!$G$51*'Datos Generales'!AF192</f>
        <v>0</v>
      </c>
      <c r="AG19" s="46">
        <f>Índice!$G$51*'Datos Generales'!AG192</f>
        <v>0</v>
      </c>
      <c r="AH19" s="46">
        <f>Índice!$G$51*'Datos Generales'!AH192</f>
        <v>0</v>
      </c>
      <c r="AI19" s="46">
        <f>Índice!$G$51*'Datos Generales'!AI192</f>
        <v>0</v>
      </c>
      <c r="AJ19" s="46">
        <f>Índice!$G$51*'Datos Generales'!AJ192</f>
        <v>0</v>
      </c>
      <c r="AK19" s="46">
        <f>Índice!$G$51*'Datos Generales'!AK192</f>
        <v>0</v>
      </c>
      <c r="AL19" s="46">
        <f>Índice!$G$51*'Datos Generales'!AL192</f>
        <v>0</v>
      </c>
      <c r="AM19" s="46">
        <f>Índice!$G$51*'Datos Generales'!AM192</f>
        <v>0</v>
      </c>
      <c r="AN19" s="46">
        <f>Índice!$G$51*'Datos Generales'!AN192</f>
        <v>0</v>
      </c>
      <c r="AO19" s="46">
        <f>Índice!$G$51*'Datos Generales'!AO192</f>
        <v>0</v>
      </c>
      <c r="AP19" s="46">
        <f>Índice!$G$51*'Datos Generales'!AP192</f>
        <v>0</v>
      </c>
      <c r="AQ19" s="46">
        <f>Índice!$G$51*'Datos Generales'!AQ192</f>
        <v>-2644.4985956828036</v>
      </c>
    </row>
    <row r="20" spans="2:43">
      <c r="B20" s="61" t="str">
        <f>'Datos Generales'!B193</f>
        <v>7.31.19.00  Intereses Y Dividendos Recibidos</v>
      </c>
      <c r="C20" s="46">
        <f>Índice!$G$51*'Datos Generales'!C193</f>
        <v>1971.1345864844707</v>
      </c>
      <c r="D20" s="46">
        <f>Índice!$G$51*'Datos Generales'!D193</f>
        <v>0</v>
      </c>
      <c r="E20" s="46">
        <f>Índice!$G$51*'Datos Generales'!E193</f>
        <v>0</v>
      </c>
      <c r="F20" s="46">
        <f>Índice!$G$51*'Datos Generales'!F193</f>
        <v>0</v>
      </c>
      <c r="G20" s="46">
        <f>Índice!$G$51*'Datos Generales'!G193</f>
        <v>183.61253682321097</v>
      </c>
      <c r="H20" s="46">
        <f>Índice!$G$51*'Datos Generales'!H193</f>
        <v>0</v>
      </c>
      <c r="I20" s="46">
        <f>Índice!$G$51*'Datos Generales'!I193</f>
        <v>300.56150555197746</v>
      </c>
      <c r="J20" s="46">
        <f>Índice!$G$51*'Datos Generales'!J193</f>
        <v>0</v>
      </c>
      <c r="K20" s="46">
        <f>Índice!$G$51*'Datos Generales'!K193</f>
        <v>0</v>
      </c>
      <c r="L20" s="46">
        <f>Índice!$G$51*'Datos Generales'!L193</f>
        <v>0</v>
      </c>
      <c r="M20" s="46">
        <f>Índice!$G$51*'Datos Generales'!M193</f>
        <v>792.79183570484781</v>
      </c>
      <c r="N20" s="46">
        <f>Índice!$G$51*'Datos Generales'!N193</f>
        <v>0</v>
      </c>
      <c r="O20" s="46">
        <f>Índice!$G$51*'Datos Generales'!O193</f>
        <v>3779.7711925740505</v>
      </c>
      <c r="P20" s="46">
        <f>Índice!$G$51*'Datos Generales'!P193</f>
        <v>20967.861166258321</v>
      </c>
      <c r="Q20" s="46">
        <f>Índice!$G$51*'Datos Generales'!Q193</f>
        <v>0</v>
      </c>
      <c r="R20" s="46">
        <f>Índice!$G$51*'Datos Generales'!R193</f>
        <v>0</v>
      </c>
      <c r="S20" s="46">
        <f>Índice!$G$51*'Datos Generales'!S193</f>
        <v>12289.291555726715</v>
      </c>
      <c r="T20" s="46">
        <f>Índice!$G$51*'Datos Generales'!T193</f>
        <v>28093.824766887774</v>
      </c>
      <c r="U20" s="46">
        <f>Índice!$G$51*'Datos Generales'!U193</f>
        <v>1731.305096487326</v>
      </c>
      <c r="V20" s="46">
        <f>Índice!$G$51*'Datos Generales'!V193</f>
        <v>39901.244076747207</v>
      </c>
      <c r="W20" s="46">
        <f>Índice!$G$51*'Datos Generales'!W193</f>
        <v>0</v>
      </c>
      <c r="X20" s="46">
        <f>Índice!$G$51*'Datos Generales'!X193</f>
        <v>2529.8514234619465</v>
      </c>
      <c r="Y20" s="46">
        <f>Índice!$G$51*'Datos Generales'!Y193</f>
        <v>35134.976019264272</v>
      </c>
      <c r="Z20" s="46">
        <f>Índice!$G$51*'Datos Generales'!Z193</f>
        <v>0</v>
      </c>
      <c r="AA20" s="46">
        <f>Índice!$G$51*'Datos Generales'!AA193</f>
        <v>0</v>
      </c>
      <c r="AB20" s="46">
        <f>Índice!$G$51*'Datos Generales'!AB193</f>
        <v>47300.767339278173</v>
      </c>
      <c r="AC20" s="46">
        <f>Índice!$G$51*'Datos Generales'!AC193</f>
        <v>0</v>
      </c>
      <c r="AD20" s="46">
        <f>Índice!$G$51*'Datos Generales'!AD193</f>
        <v>0</v>
      </c>
      <c r="AE20" s="46">
        <f>Índice!$G$51*'Datos Generales'!AE193</f>
        <v>0</v>
      </c>
      <c r="AF20" s="46">
        <f>Índice!$G$51*'Datos Generales'!AF193</f>
        <v>0</v>
      </c>
      <c r="AG20" s="46">
        <f>Índice!$G$51*'Datos Generales'!AG193</f>
        <v>0</v>
      </c>
      <c r="AH20" s="46">
        <f>Índice!$G$51*'Datos Generales'!AH193</f>
        <v>0</v>
      </c>
      <c r="AI20" s="46">
        <f>Índice!$G$51*'Datos Generales'!AI193</f>
        <v>0</v>
      </c>
      <c r="AJ20" s="46">
        <f>Índice!$G$51*'Datos Generales'!AJ193</f>
        <v>0</v>
      </c>
      <c r="AK20" s="46">
        <f>Índice!$G$51*'Datos Generales'!AK193</f>
        <v>0</v>
      </c>
      <c r="AL20" s="46">
        <f>Índice!$G$51*'Datos Generales'!AL193</f>
        <v>0</v>
      </c>
      <c r="AM20" s="46">
        <f>Índice!$G$51*'Datos Generales'!AM193</f>
        <v>0</v>
      </c>
      <c r="AN20" s="46">
        <f>Índice!$G$51*'Datos Generales'!AN193</f>
        <v>0</v>
      </c>
      <c r="AO20" s="46">
        <f>Índice!$G$51*'Datos Generales'!AO193</f>
        <v>0</v>
      </c>
      <c r="AP20" s="46">
        <f>Índice!$G$51*'Datos Generales'!AP193</f>
        <v>0</v>
      </c>
      <c r="AQ20" s="46">
        <f>Índice!$G$51*'Datos Generales'!AQ193</f>
        <v>194976.99310125029</v>
      </c>
    </row>
    <row r="21" spans="2:43">
      <c r="B21" s="61" t="str">
        <f>'Datos Generales'!B194</f>
        <v>7.31.20.00  Préstamos Y Partidas Por Cobrar</v>
      </c>
      <c r="C21" s="46">
        <f>Índice!$G$51*'Datos Generales'!C194</f>
        <v>0</v>
      </c>
      <c r="D21" s="46">
        <f>Índice!$G$51*'Datos Generales'!D194</f>
        <v>0</v>
      </c>
      <c r="E21" s="46">
        <f>Índice!$G$51*'Datos Generales'!E194</f>
        <v>1129.6066362563936</v>
      </c>
      <c r="F21" s="46">
        <f>Índice!$G$51*'Datos Generales'!F194</f>
        <v>0</v>
      </c>
      <c r="G21" s="46">
        <f>Índice!$G$51*'Datos Generales'!G194</f>
        <v>0</v>
      </c>
      <c r="H21" s="46">
        <f>Índice!$G$51*'Datos Generales'!H194</f>
        <v>0</v>
      </c>
      <c r="I21" s="46">
        <f>Índice!$G$51*'Datos Generales'!I194</f>
        <v>0</v>
      </c>
      <c r="J21" s="46">
        <f>Índice!$G$51*'Datos Generales'!J194</f>
        <v>0</v>
      </c>
      <c r="K21" s="46">
        <f>Índice!$G$51*'Datos Generales'!K194</f>
        <v>0</v>
      </c>
      <c r="L21" s="46">
        <f>Índice!$G$51*'Datos Generales'!L194</f>
        <v>0</v>
      </c>
      <c r="M21" s="46">
        <f>Índice!$G$51*'Datos Generales'!M194</f>
        <v>0</v>
      </c>
      <c r="N21" s="46">
        <f>Índice!$G$51*'Datos Generales'!N194</f>
        <v>0</v>
      </c>
      <c r="O21" s="46">
        <f>Índice!$G$51*'Datos Generales'!O194</f>
        <v>0</v>
      </c>
      <c r="P21" s="46">
        <f>Índice!$G$51*'Datos Generales'!P194</f>
        <v>0</v>
      </c>
      <c r="Q21" s="46">
        <f>Índice!$G$51*'Datos Generales'!Q194</f>
        <v>0</v>
      </c>
      <c r="R21" s="46">
        <f>Índice!$G$51*'Datos Generales'!R194</f>
        <v>0</v>
      </c>
      <c r="S21" s="46">
        <f>Índice!$G$51*'Datos Generales'!S194</f>
        <v>0</v>
      </c>
      <c r="T21" s="46">
        <f>Índice!$G$51*'Datos Generales'!T194</f>
        <v>0</v>
      </c>
      <c r="U21" s="46">
        <f>Índice!$G$51*'Datos Generales'!U194</f>
        <v>0</v>
      </c>
      <c r="V21" s="46">
        <f>Índice!$G$51*'Datos Generales'!V194</f>
        <v>0</v>
      </c>
      <c r="W21" s="46">
        <f>Índice!$G$51*'Datos Generales'!W194</f>
        <v>0</v>
      </c>
      <c r="X21" s="46">
        <f>Índice!$G$51*'Datos Generales'!X194</f>
        <v>0</v>
      </c>
      <c r="Y21" s="46">
        <f>Índice!$G$51*'Datos Generales'!Y194</f>
        <v>0</v>
      </c>
      <c r="Z21" s="46">
        <f>Índice!$G$51*'Datos Generales'!Z194</f>
        <v>0</v>
      </c>
      <c r="AA21" s="46">
        <f>Índice!$G$51*'Datos Generales'!AA194</f>
        <v>0</v>
      </c>
      <c r="AB21" s="46">
        <f>Índice!$G$51*'Datos Generales'!AB194</f>
        <v>0</v>
      </c>
      <c r="AC21" s="46">
        <f>Índice!$G$51*'Datos Generales'!AC194</f>
        <v>0</v>
      </c>
      <c r="AD21" s="46">
        <f>Índice!$G$51*'Datos Generales'!AD194</f>
        <v>0</v>
      </c>
      <c r="AE21" s="46">
        <f>Índice!$G$51*'Datos Generales'!AE194</f>
        <v>0</v>
      </c>
      <c r="AF21" s="46">
        <f>Índice!$G$51*'Datos Generales'!AF194</f>
        <v>0</v>
      </c>
      <c r="AG21" s="46">
        <f>Índice!$G$51*'Datos Generales'!AG194</f>
        <v>0</v>
      </c>
      <c r="AH21" s="46">
        <f>Índice!$G$51*'Datos Generales'!AH194</f>
        <v>0</v>
      </c>
      <c r="AI21" s="46">
        <f>Índice!$G$51*'Datos Generales'!AI194</f>
        <v>0</v>
      </c>
      <c r="AJ21" s="46">
        <f>Índice!$G$51*'Datos Generales'!AJ194</f>
        <v>0</v>
      </c>
      <c r="AK21" s="46">
        <f>Índice!$G$51*'Datos Generales'!AK194</f>
        <v>0</v>
      </c>
      <c r="AL21" s="46">
        <f>Índice!$G$51*'Datos Generales'!AL194</f>
        <v>0</v>
      </c>
      <c r="AM21" s="46">
        <f>Índice!$G$51*'Datos Generales'!AM194</f>
        <v>0</v>
      </c>
      <c r="AN21" s="46">
        <f>Índice!$G$51*'Datos Generales'!AN194</f>
        <v>0</v>
      </c>
      <c r="AO21" s="46">
        <f>Índice!$G$51*'Datos Generales'!AO194</f>
        <v>0</v>
      </c>
      <c r="AP21" s="46">
        <f>Índice!$G$51*'Datos Generales'!AP194</f>
        <v>0</v>
      </c>
      <c r="AQ21" s="46">
        <f>Índice!$G$51*'Datos Generales'!AQ194</f>
        <v>1129.6066362563936</v>
      </c>
    </row>
    <row r="22" spans="2:43">
      <c r="B22" s="61" t="str">
        <f>'Datos Generales'!B195</f>
        <v>7.31.21.00  Otros Ingresos De La Actividad Aseguradora</v>
      </c>
      <c r="C22" s="46">
        <f>Índice!$G$51*'Datos Generales'!C195</f>
        <v>0</v>
      </c>
      <c r="D22" s="46">
        <f>Índice!$G$51*'Datos Generales'!D195</f>
        <v>0</v>
      </c>
      <c r="E22" s="46">
        <f>Índice!$G$51*'Datos Generales'!E195</f>
        <v>151670.15256041664</v>
      </c>
      <c r="F22" s="46">
        <f>Índice!$G$51*'Datos Generales'!F195</f>
        <v>7190.9450866604257</v>
      </c>
      <c r="G22" s="46">
        <f>Índice!$G$51*'Datos Generales'!G195</f>
        <v>0</v>
      </c>
      <c r="H22" s="46">
        <f>Índice!$G$51*'Datos Generales'!H195</f>
        <v>0</v>
      </c>
      <c r="I22" s="46">
        <f>Índice!$G$51*'Datos Generales'!I195</f>
        <v>0</v>
      </c>
      <c r="J22" s="46">
        <f>Índice!$G$51*'Datos Generales'!J195</f>
        <v>30113.783998530394</v>
      </c>
      <c r="K22" s="46">
        <f>Índice!$G$51*'Datos Generales'!K195</f>
        <v>40689.476584753698</v>
      </c>
      <c r="L22" s="46">
        <f>Índice!$G$51*'Datos Generales'!L195</f>
        <v>0</v>
      </c>
      <c r="M22" s="46">
        <f>Índice!$G$51*'Datos Generales'!M195</f>
        <v>180050.41819658672</v>
      </c>
      <c r="N22" s="46">
        <f>Índice!$G$51*'Datos Generales'!N195</f>
        <v>1994.6394700556195</v>
      </c>
      <c r="O22" s="46">
        <f>Índice!$G$51*'Datos Generales'!O195</f>
        <v>1763.4859822805936</v>
      </c>
      <c r="P22" s="46">
        <f>Índice!$G$51*'Datos Generales'!P195</f>
        <v>0</v>
      </c>
      <c r="Q22" s="46">
        <f>Índice!$G$51*'Datos Generales'!Q195</f>
        <v>0</v>
      </c>
      <c r="R22" s="46">
        <f>Índice!$G$51*'Datos Generales'!R195</f>
        <v>0</v>
      </c>
      <c r="S22" s="46">
        <f>Índice!$G$51*'Datos Generales'!S195</f>
        <v>0</v>
      </c>
      <c r="T22" s="46">
        <f>Índice!$G$51*'Datos Generales'!T195</f>
        <v>0</v>
      </c>
      <c r="U22" s="46">
        <f>Índice!$G$51*'Datos Generales'!U195</f>
        <v>0</v>
      </c>
      <c r="V22" s="46">
        <f>Índice!$G$51*'Datos Generales'!V195</f>
        <v>0</v>
      </c>
      <c r="W22" s="46">
        <f>Índice!$G$51*'Datos Generales'!W195</f>
        <v>21868.748907199977</v>
      </c>
      <c r="X22" s="46">
        <f>Índice!$G$51*'Datos Generales'!X195</f>
        <v>0</v>
      </c>
      <c r="Y22" s="46">
        <f>Índice!$G$51*'Datos Generales'!Y195</f>
        <v>5.1347768253356971</v>
      </c>
      <c r="Z22" s="46">
        <f>Índice!$G$51*'Datos Generales'!Z195</f>
        <v>0</v>
      </c>
      <c r="AA22" s="46">
        <f>Índice!$G$51*'Datos Generales'!AA195</f>
        <v>8110.1144037129752</v>
      </c>
      <c r="AB22" s="46">
        <f>Índice!$G$51*'Datos Generales'!AB195</f>
        <v>0</v>
      </c>
      <c r="AC22" s="46">
        <f>Índice!$G$51*'Datos Generales'!AC195</f>
        <v>0</v>
      </c>
      <c r="AD22" s="46">
        <f>Índice!$G$51*'Datos Generales'!AD195</f>
        <v>15549.343656005367</v>
      </c>
      <c r="AE22" s="46">
        <f>Índice!$G$51*'Datos Generales'!AE195</f>
        <v>0</v>
      </c>
      <c r="AF22" s="46">
        <f>Índice!$G$51*'Datos Generales'!AF195</f>
        <v>0</v>
      </c>
      <c r="AG22" s="46">
        <f>Índice!$G$51*'Datos Generales'!AG195</f>
        <v>0</v>
      </c>
      <c r="AH22" s="46">
        <f>Índice!$G$51*'Datos Generales'!AH195</f>
        <v>0</v>
      </c>
      <c r="AI22" s="46">
        <f>Índice!$G$51*'Datos Generales'!AI195</f>
        <v>0</v>
      </c>
      <c r="AJ22" s="46">
        <f>Índice!$G$51*'Datos Generales'!AJ195</f>
        <v>0</v>
      </c>
      <c r="AK22" s="46">
        <f>Índice!$G$51*'Datos Generales'!AK195</f>
        <v>0</v>
      </c>
      <c r="AL22" s="46">
        <f>Índice!$G$51*'Datos Generales'!AL195</f>
        <v>0</v>
      </c>
      <c r="AM22" s="46">
        <f>Índice!$G$51*'Datos Generales'!AM195</f>
        <v>0</v>
      </c>
      <c r="AN22" s="46">
        <f>Índice!$G$51*'Datos Generales'!AN195</f>
        <v>0</v>
      </c>
      <c r="AO22" s="46">
        <f>Índice!$G$51*'Datos Generales'!AO195</f>
        <v>0</v>
      </c>
      <c r="AP22" s="46">
        <f>Índice!$G$51*'Datos Generales'!AP195</f>
        <v>0</v>
      </c>
      <c r="AQ22" s="46">
        <f>Índice!$G$51*'Datos Generales'!AQ195</f>
        <v>459006.24362302775</v>
      </c>
    </row>
    <row r="23" spans="2:43">
      <c r="B23" s="60" t="str">
        <f>'Datos Generales'!B196</f>
        <v xml:space="preserve">7.31.00.00  Total Ingresos De Efectivo De La Actividad Aseguradora </v>
      </c>
      <c r="C23" s="43">
        <f>Índice!$G$51*'Datos Generales'!C196</f>
        <v>5172525.5798203275</v>
      </c>
      <c r="D23" s="43">
        <f>Índice!$G$51*'Datos Generales'!D196</f>
        <v>0</v>
      </c>
      <c r="E23" s="43">
        <f>Índice!$G$51*'Datos Generales'!E196</f>
        <v>7564189.4467056654</v>
      </c>
      <c r="F23" s="43">
        <f>Índice!$G$51*'Datos Generales'!F196</f>
        <v>7291173.8498210581</v>
      </c>
      <c r="G23" s="43">
        <f>Índice!$G$51*'Datos Generales'!G196</f>
        <v>194445.18957728837</v>
      </c>
      <c r="H23" s="43">
        <f>Índice!$G$51*'Datos Generales'!H196</f>
        <v>6205589.5144316005</v>
      </c>
      <c r="I23" s="43">
        <f>Índice!$G$51*'Datos Generales'!I196</f>
        <v>13972204.612003427</v>
      </c>
      <c r="J23" s="43">
        <f>Índice!$G$51*'Datos Generales'!J196</f>
        <v>796149.40429949039</v>
      </c>
      <c r="K23" s="43">
        <f>Índice!$G$51*'Datos Generales'!K196</f>
        <v>754406.36889387621</v>
      </c>
      <c r="L23" s="43">
        <f>Índice!$G$51*'Datos Generales'!L196</f>
        <v>10018928.513725569</v>
      </c>
      <c r="M23" s="43">
        <f>Índice!$G$51*'Datos Generales'!M196</f>
        <v>1693270.3880519057</v>
      </c>
      <c r="N23" s="43">
        <f>Índice!$G$51*'Datos Generales'!N196</f>
        <v>19174.717421279667</v>
      </c>
      <c r="O23" s="43">
        <f>Índice!$G$51*'Datos Generales'!O196</f>
        <v>12366.711595963889</v>
      </c>
      <c r="P23" s="43">
        <f>Índice!$G$51*'Datos Generales'!P196</f>
        <v>2457545.39961622</v>
      </c>
      <c r="Q23" s="43">
        <f>Índice!$G$51*'Datos Generales'!Q196</f>
        <v>5000.0331989880951</v>
      </c>
      <c r="R23" s="43">
        <f>Índice!$G$51*'Datos Generales'!R196</f>
        <v>8003903.4927548748</v>
      </c>
      <c r="S23" s="43">
        <f>Índice!$G$51*'Datos Generales'!S196</f>
        <v>62769.326790919418</v>
      </c>
      <c r="T23" s="43">
        <f>Índice!$G$51*'Datos Generales'!T196</f>
        <v>5203229.774623137</v>
      </c>
      <c r="U23" s="43">
        <f>Índice!$G$51*'Datos Generales'!U196</f>
        <v>266367.3445900036</v>
      </c>
      <c r="V23" s="43">
        <f>Índice!$G$51*'Datos Generales'!V196</f>
        <v>13823431.845797341</v>
      </c>
      <c r="W23" s="43">
        <f>Índice!$G$51*'Datos Generales'!W196</f>
        <v>264134.29212010955</v>
      </c>
      <c r="X23" s="43">
        <f>Índice!$G$51*'Datos Generales'!X196</f>
        <v>670959.91554177436</v>
      </c>
      <c r="Y23" s="43">
        <f>Índice!$G$51*'Datos Generales'!Y196</f>
        <v>97786158.102434382</v>
      </c>
      <c r="Z23" s="43">
        <f>Índice!$G$51*'Datos Generales'!Z196</f>
        <v>800636.62379570678</v>
      </c>
      <c r="AA23" s="43">
        <f>Índice!$G$51*'Datos Generales'!AA196</f>
        <v>748445.60124474077</v>
      </c>
      <c r="AB23" s="43">
        <f>Índice!$G$51*'Datos Generales'!AB196</f>
        <v>21009065.359954499</v>
      </c>
      <c r="AC23" s="43">
        <f>Índice!$G$51*'Datos Generales'!AC196</f>
        <v>262458.93838489137</v>
      </c>
      <c r="AD23" s="43">
        <f>Índice!$G$51*'Datos Generales'!AD196</f>
        <v>4436166.6677732999</v>
      </c>
      <c r="AE23" s="43">
        <f>Índice!$G$51*'Datos Generales'!AE196</f>
        <v>0</v>
      </c>
      <c r="AF23" s="43">
        <f>Índice!$G$51*'Datos Generales'!AF196</f>
        <v>0</v>
      </c>
      <c r="AG23" s="43">
        <f>Índice!$G$51*'Datos Generales'!AG196</f>
        <v>0</v>
      </c>
      <c r="AH23" s="43">
        <f>Índice!$G$51*'Datos Generales'!AH196</f>
        <v>0</v>
      </c>
      <c r="AI23" s="43">
        <f>Índice!$G$51*'Datos Generales'!AI196</f>
        <v>0</v>
      </c>
      <c r="AJ23" s="43">
        <f>Índice!$G$51*'Datos Generales'!AJ196</f>
        <v>0</v>
      </c>
      <c r="AK23" s="43">
        <f>Índice!$G$51*'Datos Generales'!AK196</f>
        <v>0</v>
      </c>
      <c r="AL23" s="43">
        <f>Índice!$G$51*'Datos Generales'!AL196</f>
        <v>0</v>
      </c>
      <c r="AM23" s="43">
        <f>Índice!$G$51*'Datos Generales'!AM196</f>
        <v>0</v>
      </c>
      <c r="AN23" s="43">
        <f>Índice!$G$51*'Datos Generales'!AN196</f>
        <v>0</v>
      </c>
      <c r="AO23" s="43">
        <f>Índice!$G$51*'Datos Generales'!AO196</f>
        <v>0</v>
      </c>
      <c r="AP23" s="43">
        <f>Índice!$G$51*'Datos Generales'!AP196</f>
        <v>0</v>
      </c>
      <c r="AQ23" s="43">
        <f>Índice!$G$51*'Datos Generales'!AQ196</f>
        <v>209494697.01496834</v>
      </c>
    </row>
    <row r="24" spans="2:43">
      <c r="B24" s="61" t="str">
        <f>'Datos Generales'!B197</f>
        <v>7.32.11.00  Egreso Por Prestaciones Seguro Directo Y Coaseguro</v>
      </c>
      <c r="C24" s="46">
        <f>Índice!$G$51*'Datos Generales'!C197</f>
        <v>2205248.582956525</v>
      </c>
      <c r="D24" s="46">
        <f>Índice!$G$51*'Datos Generales'!D197</f>
        <v>0</v>
      </c>
      <c r="E24" s="46">
        <f>Índice!$G$51*'Datos Generales'!E197</f>
        <v>558230.40540390997</v>
      </c>
      <c r="F24" s="46">
        <f>Índice!$G$51*'Datos Generales'!F197</f>
        <v>0</v>
      </c>
      <c r="G24" s="46">
        <f>Índice!$G$51*'Datos Generales'!G197</f>
        <v>68729.076337753228</v>
      </c>
      <c r="H24" s="46">
        <f>Índice!$G$51*'Datos Generales'!H197</f>
        <v>2216452.4889281378</v>
      </c>
      <c r="I24" s="46">
        <f>Índice!$G$51*'Datos Generales'!I197</f>
        <v>1827323.4311818178</v>
      </c>
      <c r="J24" s="46">
        <f>Índice!$G$51*'Datos Generales'!J197</f>
        <v>0</v>
      </c>
      <c r="K24" s="46">
        <f>Índice!$G$51*'Datos Generales'!K197</f>
        <v>101111.14799887566</v>
      </c>
      <c r="L24" s="46">
        <f>Índice!$G$51*'Datos Generales'!L197</f>
        <v>147721.33212046366</v>
      </c>
      <c r="M24" s="46">
        <f>Índice!$G$51*'Datos Generales'!M197</f>
        <v>624488.81304764503</v>
      </c>
      <c r="N24" s="46">
        <f>Índice!$G$51*'Datos Generales'!N197</f>
        <v>0</v>
      </c>
      <c r="O24" s="46">
        <f>Índice!$G$51*'Datos Generales'!O197</f>
        <v>21.999862777515876</v>
      </c>
      <c r="P24" s="46">
        <f>Índice!$G$51*'Datos Generales'!P197</f>
        <v>251755.85021501881</v>
      </c>
      <c r="Q24" s="46">
        <f>Índice!$G$51*'Datos Generales'!Q197</f>
        <v>847.23817618039004</v>
      </c>
      <c r="R24" s="46">
        <f>Índice!$G$51*'Datos Generales'!R197</f>
        <v>2081643.4384413299</v>
      </c>
      <c r="S24" s="46">
        <f>Índice!$G$51*'Datos Generales'!S197</f>
        <v>0</v>
      </c>
      <c r="T24" s="46">
        <f>Índice!$G$51*'Datos Generales'!T197</f>
        <v>670622.96794527047</v>
      </c>
      <c r="U24" s="46">
        <f>Índice!$G$51*'Datos Generales'!U197</f>
        <v>65591.107983028676</v>
      </c>
      <c r="V24" s="46">
        <f>Índice!$G$51*'Datos Generales'!V197</f>
        <v>3811751.2908873209</v>
      </c>
      <c r="W24" s="46">
        <f>Índice!$G$51*'Datos Generales'!W197</f>
        <v>22810.936189331616</v>
      </c>
      <c r="X24" s="46">
        <f>Índice!$G$51*'Datos Generales'!X197</f>
        <v>377906.38328010432</v>
      </c>
      <c r="Y24" s="46">
        <f>Índice!$G$51*'Datos Generales'!Y197</f>
        <v>2461048.0256561781</v>
      </c>
      <c r="Z24" s="46">
        <f>Índice!$G$51*'Datos Generales'!Z197</f>
        <v>47513.285128402626</v>
      </c>
      <c r="AA24" s="46">
        <f>Índice!$G$51*'Datos Generales'!AA197</f>
        <v>33107.491683653483</v>
      </c>
      <c r="AB24" s="46">
        <f>Índice!$G$51*'Datos Generales'!AB197</f>
        <v>5167045.4449881706</v>
      </c>
      <c r="AC24" s="46">
        <f>Índice!$G$51*'Datos Generales'!AC197</f>
        <v>0</v>
      </c>
      <c r="AD24" s="46">
        <f>Índice!$G$51*'Datos Generales'!AD197</f>
        <v>0</v>
      </c>
      <c r="AE24" s="46">
        <f>Índice!$G$51*'Datos Generales'!AE197</f>
        <v>0</v>
      </c>
      <c r="AF24" s="46">
        <f>Índice!$G$51*'Datos Generales'!AF197</f>
        <v>0</v>
      </c>
      <c r="AG24" s="46">
        <f>Índice!$G$51*'Datos Generales'!AG197</f>
        <v>0</v>
      </c>
      <c r="AH24" s="46">
        <f>Índice!$G$51*'Datos Generales'!AH197</f>
        <v>0</v>
      </c>
      <c r="AI24" s="46">
        <f>Índice!$G$51*'Datos Generales'!AI197</f>
        <v>0</v>
      </c>
      <c r="AJ24" s="46">
        <f>Índice!$G$51*'Datos Generales'!AJ197</f>
        <v>0</v>
      </c>
      <c r="AK24" s="46">
        <f>Índice!$G$51*'Datos Generales'!AK197</f>
        <v>0</v>
      </c>
      <c r="AL24" s="46">
        <f>Índice!$G$51*'Datos Generales'!AL197</f>
        <v>0</v>
      </c>
      <c r="AM24" s="46">
        <f>Índice!$G$51*'Datos Generales'!AM197</f>
        <v>0</v>
      </c>
      <c r="AN24" s="46">
        <f>Índice!$G$51*'Datos Generales'!AN197</f>
        <v>0</v>
      </c>
      <c r="AO24" s="46">
        <f>Índice!$G$51*'Datos Generales'!AO197</f>
        <v>0</v>
      </c>
      <c r="AP24" s="46">
        <f>Índice!$G$51*'Datos Generales'!AP197</f>
        <v>0</v>
      </c>
      <c r="AQ24" s="46">
        <f>Índice!$G$51*'Datos Generales'!AQ197</f>
        <v>22740970.738411896</v>
      </c>
    </row>
    <row r="25" spans="2:43">
      <c r="B25" s="61" t="str">
        <f>'Datos Generales'!B198</f>
        <v>7.32.12.00  Pago De Rentas Y Siniestros</v>
      </c>
      <c r="C25" s="46">
        <f>Índice!$G$51*'Datos Generales'!C198</f>
        <v>1738769.1143173957</v>
      </c>
      <c r="D25" s="46">
        <f>Índice!$G$51*'Datos Generales'!D198</f>
        <v>0</v>
      </c>
      <c r="E25" s="46">
        <f>Índice!$G$51*'Datos Generales'!E198</f>
        <v>3779293.9681865168</v>
      </c>
      <c r="F25" s="46">
        <f>Índice!$G$51*'Datos Generales'!F198</f>
        <v>1169356.6257433807</v>
      </c>
      <c r="G25" s="46">
        <f>Índice!$G$51*'Datos Generales'!G198</f>
        <v>23302.502539722591</v>
      </c>
      <c r="H25" s="46">
        <f>Índice!$G$51*'Datos Generales'!H198</f>
        <v>2714601.4018826042</v>
      </c>
      <c r="I25" s="46">
        <f>Índice!$G$51*'Datos Generales'!I198</f>
        <v>2903910.1325524934</v>
      </c>
      <c r="J25" s="46">
        <f>Índice!$G$51*'Datos Generales'!J198</f>
        <v>503548.8832967038</v>
      </c>
      <c r="K25" s="46">
        <f>Índice!$G$51*'Datos Generales'!K198</f>
        <v>167245.56848840581</v>
      </c>
      <c r="L25" s="46">
        <f>Índice!$G$51*'Datos Generales'!L198</f>
        <v>811483.97263518081</v>
      </c>
      <c r="M25" s="46">
        <f>Índice!$G$51*'Datos Generales'!M198</f>
        <v>277302.51581931784</v>
      </c>
      <c r="N25" s="46">
        <f>Índice!$G$51*'Datos Generales'!N198</f>
        <v>1842.1011860891815</v>
      </c>
      <c r="O25" s="46">
        <f>Índice!$G$51*'Datos Generales'!O198</f>
        <v>54.579136427921682</v>
      </c>
      <c r="P25" s="46">
        <f>Índice!$G$51*'Datos Generales'!P198</f>
        <v>476686.38686559506</v>
      </c>
      <c r="Q25" s="46">
        <f>Índice!$G$51*'Datos Generales'!Q198</f>
        <v>0</v>
      </c>
      <c r="R25" s="46">
        <f>Índice!$G$51*'Datos Generales'!R198</f>
        <v>4085606.7779054097</v>
      </c>
      <c r="S25" s="46">
        <f>Índice!$G$51*'Datos Generales'!S198</f>
        <v>8783.7440048160679</v>
      </c>
      <c r="T25" s="46">
        <f>Índice!$G$51*'Datos Generales'!T198</f>
        <v>3032862.9258046886</v>
      </c>
      <c r="U25" s="46">
        <f>Índice!$G$51*'Datos Generales'!U198</f>
        <v>47597.699088798443</v>
      </c>
      <c r="V25" s="46">
        <f>Índice!$G$51*'Datos Generales'!V198</f>
        <v>4173313.635267064</v>
      </c>
      <c r="W25" s="46">
        <f>Índice!$G$51*'Datos Generales'!W198</f>
        <v>124845.45871041852</v>
      </c>
      <c r="X25" s="46">
        <f>Índice!$G$51*'Datos Generales'!X198</f>
        <v>63030.1380413925</v>
      </c>
      <c r="Y25" s="46">
        <f>Índice!$G$51*'Datos Generales'!Y198</f>
        <v>5788613.7651857706</v>
      </c>
      <c r="Z25" s="46">
        <f>Índice!$G$51*'Datos Generales'!Z198</f>
        <v>241.86569460029526</v>
      </c>
      <c r="AA25" s="46">
        <f>Índice!$G$51*'Datos Generales'!AA198</f>
        <v>449959.25377527828</v>
      </c>
      <c r="AB25" s="46">
        <f>Índice!$G$51*'Datos Generales'!AB198</f>
        <v>7814093.7229566583</v>
      </c>
      <c r="AC25" s="46">
        <f>Índice!$G$51*'Datos Generales'!AC198</f>
        <v>86093.829193419529</v>
      </c>
      <c r="AD25" s="46">
        <f>Índice!$G$51*'Datos Generales'!AD198</f>
        <v>348564.85200997745</v>
      </c>
      <c r="AE25" s="46">
        <f>Índice!$G$51*'Datos Generales'!AE198</f>
        <v>0</v>
      </c>
      <c r="AF25" s="46">
        <f>Índice!$G$51*'Datos Generales'!AF198</f>
        <v>0</v>
      </c>
      <c r="AG25" s="46">
        <f>Índice!$G$51*'Datos Generales'!AG198</f>
        <v>0</v>
      </c>
      <c r="AH25" s="46">
        <f>Índice!$G$51*'Datos Generales'!AH198</f>
        <v>0</v>
      </c>
      <c r="AI25" s="46">
        <f>Índice!$G$51*'Datos Generales'!AI198</f>
        <v>0</v>
      </c>
      <c r="AJ25" s="46">
        <f>Índice!$G$51*'Datos Generales'!AJ198</f>
        <v>0</v>
      </c>
      <c r="AK25" s="46">
        <f>Índice!$G$51*'Datos Generales'!AK198</f>
        <v>0</v>
      </c>
      <c r="AL25" s="46">
        <f>Índice!$G$51*'Datos Generales'!AL198</f>
        <v>0</v>
      </c>
      <c r="AM25" s="46">
        <f>Índice!$G$51*'Datos Generales'!AM198</f>
        <v>0</v>
      </c>
      <c r="AN25" s="46">
        <f>Índice!$G$51*'Datos Generales'!AN198</f>
        <v>0</v>
      </c>
      <c r="AO25" s="46">
        <f>Índice!$G$51*'Datos Generales'!AO198</f>
        <v>0</v>
      </c>
      <c r="AP25" s="46">
        <f>Índice!$G$51*'Datos Generales'!AP198</f>
        <v>0</v>
      </c>
      <c r="AQ25" s="46">
        <f>Índice!$G$51*'Datos Generales'!AQ198</f>
        <v>40591005.420288123</v>
      </c>
    </row>
    <row r="26" spans="2:43">
      <c r="B26" s="61" t="str">
        <f>'Datos Generales'!B199</f>
        <v>7.32.13.00  Egreso Por Comisiones Seguro Directo</v>
      </c>
      <c r="C26" s="46">
        <f>Índice!$G$51*'Datos Generales'!C199</f>
        <v>292319.48050223431</v>
      </c>
      <c r="D26" s="46">
        <f>Índice!$G$51*'Datos Generales'!D199</f>
        <v>0</v>
      </c>
      <c r="E26" s="46">
        <f>Índice!$G$51*'Datos Generales'!E199</f>
        <v>855559.56894433859</v>
      </c>
      <c r="F26" s="46">
        <f>Índice!$G$51*'Datos Generales'!F199</f>
        <v>926506.55901341466</v>
      </c>
      <c r="G26" s="46">
        <f>Índice!$G$51*'Datos Generales'!G199</f>
        <v>9925.6563993262826</v>
      </c>
      <c r="H26" s="46">
        <f>Índice!$G$51*'Datos Generales'!H199</f>
        <v>128155.70768069656</v>
      </c>
      <c r="I26" s="46">
        <f>Índice!$G$51*'Datos Generales'!I199</f>
        <v>488102.01385061786</v>
      </c>
      <c r="J26" s="46">
        <f>Índice!$G$51*'Datos Generales'!J199</f>
        <v>97004.433171543613</v>
      </c>
      <c r="K26" s="46">
        <f>Índice!$G$51*'Datos Generales'!K199</f>
        <v>24335.832110503939</v>
      </c>
      <c r="L26" s="46">
        <f>Índice!$G$51*'Datos Generales'!L199</f>
        <v>252133.61043422064</v>
      </c>
      <c r="M26" s="46">
        <f>Índice!$G$51*'Datos Generales'!M199</f>
        <v>92879.658094687955</v>
      </c>
      <c r="N26" s="46">
        <f>Índice!$G$51*'Datos Generales'!N199</f>
        <v>602.7165625325074</v>
      </c>
      <c r="O26" s="46">
        <f>Índice!$G$51*'Datos Generales'!O199</f>
        <v>414.58896332839777</v>
      </c>
      <c r="P26" s="46">
        <f>Índice!$G$51*'Datos Generales'!P199</f>
        <v>137820.24297232754</v>
      </c>
      <c r="Q26" s="46">
        <f>Índice!$G$51*'Datos Generales'!Q199</f>
        <v>0</v>
      </c>
      <c r="R26" s="46">
        <f>Índice!$G$51*'Datos Generales'!R199</f>
        <v>640753.70556038793</v>
      </c>
      <c r="S26" s="46">
        <f>Índice!$G$51*'Datos Generales'!S199</f>
        <v>0</v>
      </c>
      <c r="T26" s="46">
        <f>Índice!$G$51*'Datos Generales'!T199</f>
        <v>376425.39855385211</v>
      </c>
      <c r="U26" s="46">
        <f>Índice!$G$51*'Datos Generales'!U199</f>
        <v>17833.124179708338</v>
      </c>
      <c r="V26" s="46">
        <f>Índice!$G$51*'Datos Generales'!V199</f>
        <v>655135.10881521669</v>
      </c>
      <c r="W26" s="46">
        <f>Índice!$G$51*'Datos Generales'!W199</f>
        <v>8738.0621971975634</v>
      </c>
      <c r="X26" s="46">
        <f>Índice!$G$51*'Datos Generales'!X199</f>
        <v>42397.498124257174</v>
      </c>
      <c r="Y26" s="46">
        <f>Índice!$G$51*'Datos Generales'!Y199</f>
        <v>737334.43111320643</v>
      </c>
      <c r="Z26" s="46">
        <f>Índice!$G$51*'Datos Generales'!Z199</f>
        <v>9063.8549337016211</v>
      </c>
      <c r="AA26" s="46">
        <f>Índice!$G$51*'Datos Generales'!AA199</f>
        <v>41824.262263152887</v>
      </c>
      <c r="AB26" s="46">
        <f>Índice!$G$51*'Datos Generales'!AB199</f>
        <v>1068512.3976087878</v>
      </c>
      <c r="AC26" s="46">
        <f>Índice!$G$51*'Datos Generales'!AC199</f>
        <v>44477.835248914947</v>
      </c>
      <c r="AD26" s="46">
        <f>Índice!$G$51*'Datos Generales'!AD199</f>
        <v>727658.3868390359</v>
      </c>
      <c r="AE26" s="46">
        <f>Índice!$G$51*'Datos Generales'!AE199</f>
        <v>0</v>
      </c>
      <c r="AF26" s="46">
        <f>Índice!$G$51*'Datos Generales'!AF199</f>
        <v>0</v>
      </c>
      <c r="AG26" s="46">
        <f>Índice!$G$51*'Datos Generales'!AG199</f>
        <v>0</v>
      </c>
      <c r="AH26" s="46">
        <f>Índice!$G$51*'Datos Generales'!AH199</f>
        <v>0</v>
      </c>
      <c r="AI26" s="46">
        <f>Índice!$G$51*'Datos Generales'!AI199</f>
        <v>0</v>
      </c>
      <c r="AJ26" s="46">
        <f>Índice!$G$51*'Datos Generales'!AJ199</f>
        <v>0</v>
      </c>
      <c r="AK26" s="46">
        <f>Índice!$G$51*'Datos Generales'!AK199</f>
        <v>0</v>
      </c>
      <c r="AL26" s="46">
        <f>Índice!$G$51*'Datos Generales'!AL199</f>
        <v>0</v>
      </c>
      <c r="AM26" s="46">
        <f>Índice!$G$51*'Datos Generales'!AM199</f>
        <v>0</v>
      </c>
      <c r="AN26" s="46">
        <f>Índice!$G$51*'Datos Generales'!AN199</f>
        <v>0</v>
      </c>
      <c r="AO26" s="46">
        <f>Índice!$G$51*'Datos Generales'!AO199</f>
        <v>0</v>
      </c>
      <c r="AP26" s="46">
        <f>Índice!$G$51*'Datos Generales'!AP199</f>
        <v>0</v>
      </c>
      <c r="AQ26" s="46">
        <f>Índice!$G$51*'Datos Generales'!AQ199</f>
        <v>7675914.1341371918</v>
      </c>
    </row>
    <row r="27" spans="2:43">
      <c r="B27" s="61" t="str">
        <f>'Datos Generales'!B200</f>
        <v>7.32.14.00  Egreso Por Comisiones Reaseguro Aceptado</v>
      </c>
      <c r="C27" s="46">
        <f>Índice!$G$51*'Datos Generales'!C200</f>
        <v>5012.2061612895377</v>
      </c>
      <c r="D27" s="46">
        <f>Índice!$G$51*'Datos Generales'!D200</f>
        <v>0</v>
      </c>
      <c r="E27" s="46">
        <f>Índice!$G$51*'Datos Generales'!E200</f>
        <v>0</v>
      </c>
      <c r="F27" s="46">
        <f>Índice!$G$51*'Datos Generales'!F200</f>
        <v>0</v>
      </c>
      <c r="G27" s="46">
        <f>Índice!$G$51*'Datos Generales'!G200</f>
        <v>0</v>
      </c>
      <c r="H27" s="46">
        <f>Índice!$G$51*'Datos Generales'!H200</f>
        <v>0</v>
      </c>
      <c r="I27" s="46">
        <f>Índice!$G$51*'Datos Generales'!I200</f>
        <v>0</v>
      </c>
      <c r="J27" s="46">
        <f>Índice!$G$51*'Datos Generales'!J200</f>
        <v>0</v>
      </c>
      <c r="K27" s="46">
        <f>Índice!$G$51*'Datos Generales'!K200</f>
        <v>0</v>
      </c>
      <c r="L27" s="46">
        <f>Índice!$G$51*'Datos Generales'!L200</f>
        <v>0</v>
      </c>
      <c r="M27" s="46">
        <f>Índice!$G$51*'Datos Generales'!M200</f>
        <v>0</v>
      </c>
      <c r="N27" s="46">
        <f>Índice!$G$51*'Datos Generales'!N200</f>
        <v>0</v>
      </c>
      <c r="O27" s="46">
        <f>Índice!$G$51*'Datos Generales'!O200</f>
        <v>0</v>
      </c>
      <c r="P27" s="46">
        <f>Índice!$G$51*'Datos Generales'!P200</f>
        <v>0</v>
      </c>
      <c r="Q27" s="46">
        <f>Índice!$G$51*'Datos Generales'!Q200</f>
        <v>0</v>
      </c>
      <c r="R27" s="46">
        <f>Índice!$G$51*'Datos Generales'!R200</f>
        <v>0</v>
      </c>
      <c r="S27" s="46">
        <f>Índice!$G$51*'Datos Generales'!S200</f>
        <v>0</v>
      </c>
      <c r="T27" s="46">
        <f>Índice!$G$51*'Datos Generales'!T200</f>
        <v>0</v>
      </c>
      <c r="U27" s="46">
        <f>Índice!$G$51*'Datos Generales'!U200</f>
        <v>0</v>
      </c>
      <c r="V27" s="46">
        <f>Índice!$G$51*'Datos Generales'!V200</f>
        <v>0</v>
      </c>
      <c r="W27" s="46">
        <f>Índice!$G$51*'Datos Generales'!W200</f>
        <v>0</v>
      </c>
      <c r="X27" s="46">
        <f>Índice!$G$51*'Datos Generales'!X200</f>
        <v>0</v>
      </c>
      <c r="Y27" s="46">
        <f>Índice!$G$51*'Datos Generales'!Y200</f>
        <v>0</v>
      </c>
      <c r="Z27" s="46">
        <f>Índice!$G$51*'Datos Generales'!Z200</f>
        <v>0</v>
      </c>
      <c r="AA27" s="46">
        <f>Índice!$G$51*'Datos Generales'!AA200</f>
        <v>0</v>
      </c>
      <c r="AB27" s="46">
        <f>Índice!$G$51*'Datos Generales'!AB200</f>
        <v>0</v>
      </c>
      <c r="AC27" s="46">
        <f>Índice!$G$51*'Datos Generales'!AC200</f>
        <v>0</v>
      </c>
      <c r="AD27" s="46">
        <f>Índice!$G$51*'Datos Generales'!AD200</f>
        <v>411910.69029549317</v>
      </c>
      <c r="AE27" s="46">
        <f>Índice!$G$51*'Datos Generales'!AE200</f>
        <v>0</v>
      </c>
      <c r="AF27" s="46">
        <f>Índice!$G$51*'Datos Generales'!AF200</f>
        <v>0</v>
      </c>
      <c r="AG27" s="46">
        <f>Índice!$G$51*'Datos Generales'!AG200</f>
        <v>0</v>
      </c>
      <c r="AH27" s="46">
        <f>Índice!$G$51*'Datos Generales'!AH200</f>
        <v>0</v>
      </c>
      <c r="AI27" s="46">
        <f>Índice!$G$51*'Datos Generales'!AI200</f>
        <v>0</v>
      </c>
      <c r="AJ27" s="46">
        <f>Índice!$G$51*'Datos Generales'!AJ200</f>
        <v>0</v>
      </c>
      <c r="AK27" s="46">
        <f>Índice!$G$51*'Datos Generales'!AK200</f>
        <v>0</v>
      </c>
      <c r="AL27" s="46">
        <f>Índice!$G$51*'Datos Generales'!AL200</f>
        <v>0</v>
      </c>
      <c r="AM27" s="46">
        <f>Índice!$G$51*'Datos Generales'!AM200</f>
        <v>0</v>
      </c>
      <c r="AN27" s="46">
        <f>Índice!$G$51*'Datos Generales'!AN200</f>
        <v>0</v>
      </c>
      <c r="AO27" s="46">
        <f>Índice!$G$51*'Datos Generales'!AO200</f>
        <v>0</v>
      </c>
      <c r="AP27" s="46">
        <f>Índice!$G$51*'Datos Generales'!AP200</f>
        <v>0</v>
      </c>
      <c r="AQ27" s="46">
        <f>Índice!$G$51*'Datos Generales'!AQ200</f>
        <v>416922.89645678271</v>
      </c>
    </row>
    <row r="28" spans="2:43">
      <c r="B28" s="61" t="str">
        <f>'Datos Generales'!B201</f>
        <v>7.32.15.00  Egreso Por Activos Financieros A Valor Razonable</v>
      </c>
      <c r="C28" s="46">
        <f>Índice!$G$51*'Datos Generales'!C201</f>
        <v>187551.88448522758</v>
      </c>
      <c r="D28" s="46">
        <f>Índice!$G$51*'Datos Generales'!D201</f>
        <v>0</v>
      </c>
      <c r="E28" s="46">
        <f>Índice!$G$51*'Datos Generales'!E201</f>
        <v>0</v>
      </c>
      <c r="F28" s="46">
        <f>Índice!$G$51*'Datos Generales'!F201</f>
        <v>3365559.9009342198</v>
      </c>
      <c r="G28" s="46">
        <f>Índice!$G$51*'Datos Generales'!G201</f>
        <v>43781.276213367688</v>
      </c>
      <c r="H28" s="46">
        <f>Índice!$G$51*'Datos Generales'!H201</f>
        <v>515657.97074505175</v>
      </c>
      <c r="I28" s="46">
        <f>Índice!$G$51*'Datos Generales'!I201</f>
        <v>7650488.7555027325</v>
      </c>
      <c r="J28" s="46">
        <f>Índice!$G$51*'Datos Generales'!J201</f>
        <v>0</v>
      </c>
      <c r="K28" s="46">
        <f>Índice!$G$51*'Datos Generales'!K201</f>
        <v>240653.97580015098</v>
      </c>
      <c r="L28" s="46">
        <f>Índice!$G$51*'Datos Generales'!L201</f>
        <v>6557656.859685584</v>
      </c>
      <c r="M28" s="46">
        <f>Índice!$G$51*'Datos Generales'!M201</f>
        <v>111789.97877478029</v>
      </c>
      <c r="N28" s="46">
        <f>Índice!$G$51*'Datos Generales'!N201</f>
        <v>0</v>
      </c>
      <c r="O28" s="46">
        <f>Índice!$G$51*'Datos Generales'!O201</f>
        <v>0</v>
      </c>
      <c r="P28" s="46">
        <f>Índice!$G$51*'Datos Generales'!P201</f>
        <v>1276251.8785094097</v>
      </c>
      <c r="Q28" s="46">
        <f>Índice!$G$51*'Datos Generales'!Q201</f>
        <v>0</v>
      </c>
      <c r="R28" s="46">
        <f>Índice!$G$51*'Datos Generales'!R201</f>
        <v>0</v>
      </c>
      <c r="S28" s="46">
        <f>Índice!$G$51*'Datos Generales'!S201</f>
        <v>23.372087618769381</v>
      </c>
      <c r="T28" s="46">
        <f>Índice!$G$51*'Datos Generales'!T201</f>
        <v>0</v>
      </c>
      <c r="U28" s="46">
        <f>Índice!$G$51*'Datos Generales'!U201</f>
        <v>0</v>
      </c>
      <c r="V28" s="46">
        <f>Índice!$G$51*'Datos Generales'!V201</f>
        <v>4764496.9578660578</v>
      </c>
      <c r="W28" s="46">
        <f>Índice!$G$51*'Datos Generales'!W201</f>
        <v>0</v>
      </c>
      <c r="X28" s="46">
        <f>Índice!$G$51*'Datos Generales'!X201</f>
        <v>23615.458334163312</v>
      </c>
      <c r="Y28" s="46">
        <f>Índice!$G$51*'Datos Generales'!Y201</f>
        <v>86970541.342699885</v>
      </c>
      <c r="Z28" s="46">
        <f>Índice!$G$51*'Datos Generales'!Z201</f>
        <v>890742.74989431666</v>
      </c>
      <c r="AA28" s="46">
        <f>Índice!$G$51*'Datos Generales'!AA201</f>
        <v>0</v>
      </c>
      <c r="AB28" s="46">
        <f>Índice!$G$51*'Datos Generales'!AB201</f>
        <v>5613632.5668793619</v>
      </c>
      <c r="AC28" s="46">
        <f>Índice!$G$51*'Datos Generales'!AC201</f>
        <v>34261.222917925465</v>
      </c>
      <c r="AD28" s="46">
        <f>Índice!$G$51*'Datos Generales'!AD201</f>
        <v>2730901.1312001878</v>
      </c>
      <c r="AE28" s="46">
        <f>Índice!$G$51*'Datos Generales'!AE201</f>
        <v>0</v>
      </c>
      <c r="AF28" s="46">
        <f>Índice!$G$51*'Datos Generales'!AF201</f>
        <v>0</v>
      </c>
      <c r="AG28" s="46">
        <f>Índice!$G$51*'Datos Generales'!AG201</f>
        <v>0</v>
      </c>
      <c r="AH28" s="46">
        <f>Índice!$G$51*'Datos Generales'!AH201</f>
        <v>0</v>
      </c>
      <c r="AI28" s="46">
        <f>Índice!$G$51*'Datos Generales'!AI201</f>
        <v>0</v>
      </c>
      <c r="AJ28" s="46">
        <f>Índice!$G$51*'Datos Generales'!AJ201</f>
        <v>0</v>
      </c>
      <c r="AK28" s="46">
        <f>Índice!$G$51*'Datos Generales'!AK201</f>
        <v>0</v>
      </c>
      <c r="AL28" s="46">
        <f>Índice!$G$51*'Datos Generales'!AL201</f>
        <v>0</v>
      </c>
      <c r="AM28" s="46">
        <f>Índice!$G$51*'Datos Generales'!AM201</f>
        <v>0</v>
      </c>
      <c r="AN28" s="46">
        <f>Índice!$G$51*'Datos Generales'!AN201</f>
        <v>0</v>
      </c>
      <c r="AO28" s="46">
        <f>Índice!$G$51*'Datos Generales'!AO201</f>
        <v>0</v>
      </c>
      <c r="AP28" s="46">
        <f>Índice!$G$51*'Datos Generales'!AP201</f>
        <v>0</v>
      </c>
      <c r="AQ28" s="46">
        <f>Índice!$G$51*'Datos Generales'!AQ201</f>
        <v>120977607.28253004</v>
      </c>
    </row>
    <row r="29" spans="2:43">
      <c r="B29" s="61" t="str">
        <f>'Datos Generales'!B202</f>
        <v>7.32.16.00  Egreso Por Activos Financieros A Costo Amortizado</v>
      </c>
      <c r="C29" s="46">
        <f>Índice!$G$51*'Datos Generales'!C202</f>
        <v>0</v>
      </c>
      <c r="D29" s="46">
        <f>Índice!$G$51*'Datos Generales'!D202</f>
        <v>0</v>
      </c>
      <c r="E29" s="46">
        <f>Índice!$G$51*'Datos Generales'!E202</f>
        <v>0</v>
      </c>
      <c r="F29" s="46">
        <f>Índice!$G$51*'Datos Generales'!F202</f>
        <v>0</v>
      </c>
      <c r="G29" s="46">
        <f>Índice!$G$51*'Datos Generales'!G202</f>
        <v>0</v>
      </c>
      <c r="H29" s="46">
        <f>Índice!$G$51*'Datos Generales'!H202</f>
        <v>0</v>
      </c>
      <c r="I29" s="46">
        <f>Índice!$G$51*'Datos Generales'!I202</f>
        <v>0</v>
      </c>
      <c r="J29" s="46">
        <f>Índice!$G$51*'Datos Generales'!J202</f>
        <v>0</v>
      </c>
      <c r="K29" s="46">
        <f>Índice!$G$51*'Datos Generales'!K202</f>
        <v>0</v>
      </c>
      <c r="L29" s="46">
        <f>Índice!$G$51*'Datos Generales'!L202</f>
        <v>2216748.5796366264</v>
      </c>
      <c r="M29" s="46">
        <f>Índice!$G$51*'Datos Generales'!M202</f>
        <v>50986.784589472387</v>
      </c>
      <c r="N29" s="46">
        <f>Índice!$G$51*'Datos Generales'!N202</f>
        <v>0</v>
      </c>
      <c r="O29" s="46">
        <f>Índice!$G$51*'Datos Generales'!O202</f>
        <v>0</v>
      </c>
      <c r="P29" s="46">
        <f>Índice!$G$51*'Datos Generales'!P202</f>
        <v>0</v>
      </c>
      <c r="Q29" s="46">
        <f>Índice!$G$51*'Datos Generales'!Q202</f>
        <v>0</v>
      </c>
      <c r="R29" s="46">
        <f>Índice!$G$51*'Datos Generales'!R202</f>
        <v>0</v>
      </c>
      <c r="S29" s="46">
        <f>Índice!$G$51*'Datos Generales'!S202</f>
        <v>0</v>
      </c>
      <c r="T29" s="46">
        <f>Índice!$G$51*'Datos Generales'!T202</f>
        <v>0</v>
      </c>
      <c r="U29" s="46">
        <f>Índice!$G$51*'Datos Generales'!U202</f>
        <v>0</v>
      </c>
      <c r="V29" s="46">
        <f>Índice!$G$51*'Datos Generales'!V202</f>
        <v>0</v>
      </c>
      <c r="W29" s="46">
        <f>Índice!$G$51*'Datos Generales'!W202</f>
        <v>0</v>
      </c>
      <c r="X29" s="46">
        <f>Índice!$G$51*'Datos Generales'!X202</f>
        <v>0</v>
      </c>
      <c r="Y29" s="46">
        <f>Índice!$G$51*'Datos Generales'!Y202</f>
        <v>0</v>
      </c>
      <c r="Z29" s="46">
        <f>Índice!$G$51*'Datos Generales'!Z202</f>
        <v>0</v>
      </c>
      <c r="AA29" s="46">
        <f>Índice!$G$51*'Datos Generales'!AA202</f>
        <v>0</v>
      </c>
      <c r="AB29" s="46">
        <f>Índice!$G$51*'Datos Generales'!AB202</f>
        <v>0</v>
      </c>
      <c r="AC29" s="46">
        <f>Índice!$G$51*'Datos Generales'!AC202</f>
        <v>0</v>
      </c>
      <c r="AD29" s="46">
        <f>Índice!$G$51*'Datos Generales'!AD202</f>
        <v>0</v>
      </c>
      <c r="AE29" s="46">
        <f>Índice!$G$51*'Datos Generales'!AE202</f>
        <v>0</v>
      </c>
      <c r="AF29" s="46">
        <f>Índice!$G$51*'Datos Generales'!AF202</f>
        <v>0</v>
      </c>
      <c r="AG29" s="46">
        <f>Índice!$G$51*'Datos Generales'!AG202</f>
        <v>0</v>
      </c>
      <c r="AH29" s="46">
        <f>Índice!$G$51*'Datos Generales'!AH202</f>
        <v>0</v>
      </c>
      <c r="AI29" s="46">
        <f>Índice!$G$51*'Datos Generales'!AI202</f>
        <v>0</v>
      </c>
      <c r="AJ29" s="46">
        <f>Índice!$G$51*'Datos Generales'!AJ202</f>
        <v>0</v>
      </c>
      <c r="AK29" s="46">
        <f>Índice!$G$51*'Datos Generales'!AK202</f>
        <v>0</v>
      </c>
      <c r="AL29" s="46">
        <f>Índice!$G$51*'Datos Generales'!AL202</f>
        <v>0</v>
      </c>
      <c r="AM29" s="46">
        <f>Índice!$G$51*'Datos Generales'!AM202</f>
        <v>0</v>
      </c>
      <c r="AN29" s="46">
        <f>Índice!$G$51*'Datos Generales'!AN202</f>
        <v>0</v>
      </c>
      <c r="AO29" s="46">
        <f>Índice!$G$51*'Datos Generales'!AO202</f>
        <v>0</v>
      </c>
      <c r="AP29" s="46">
        <f>Índice!$G$51*'Datos Generales'!AP202</f>
        <v>0</v>
      </c>
      <c r="AQ29" s="46">
        <f>Índice!$G$51*'Datos Generales'!AQ202</f>
        <v>2267735.3642260986</v>
      </c>
    </row>
    <row r="30" spans="2:43">
      <c r="B30" s="61" t="str">
        <f>'Datos Generales'!B203</f>
        <v>7.32.17.00  Egreso Por Activos Inmobiliarios</v>
      </c>
      <c r="C30" s="46">
        <f>Índice!$G$51*'Datos Generales'!C203</f>
        <v>0</v>
      </c>
      <c r="D30" s="46">
        <f>Índice!$G$51*'Datos Generales'!D203</f>
        <v>0</v>
      </c>
      <c r="E30" s="46">
        <f>Índice!$G$51*'Datos Generales'!E203</f>
        <v>0</v>
      </c>
      <c r="F30" s="46">
        <f>Índice!$G$51*'Datos Generales'!F203</f>
        <v>0</v>
      </c>
      <c r="G30" s="46">
        <f>Índice!$G$51*'Datos Generales'!G203</f>
        <v>0</v>
      </c>
      <c r="H30" s="46">
        <f>Índice!$G$51*'Datos Generales'!H203</f>
        <v>0</v>
      </c>
      <c r="I30" s="46">
        <f>Índice!$G$51*'Datos Generales'!I203</f>
        <v>30.100415872657535</v>
      </c>
      <c r="J30" s="46">
        <f>Índice!$G$51*'Datos Generales'!J203</f>
        <v>0</v>
      </c>
      <c r="K30" s="46">
        <f>Índice!$G$51*'Datos Generales'!K203</f>
        <v>0</v>
      </c>
      <c r="L30" s="46">
        <f>Índice!$G$51*'Datos Generales'!L203</f>
        <v>0</v>
      </c>
      <c r="M30" s="46">
        <f>Índice!$G$51*'Datos Generales'!M203</f>
        <v>0</v>
      </c>
      <c r="N30" s="46">
        <f>Índice!$G$51*'Datos Generales'!N203</f>
        <v>0</v>
      </c>
      <c r="O30" s="46">
        <f>Índice!$G$51*'Datos Generales'!O203</f>
        <v>0</v>
      </c>
      <c r="P30" s="46">
        <f>Índice!$G$51*'Datos Generales'!P203</f>
        <v>0</v>
      </c>
      <c r="Q30" s="46">
        <f>Índice!$G$51*'Datos Generales'!Q203</f>
        <v>40.635561428087676</v>
      </c>
      <c r="R30" s="46">
        <f>Índice!$G$51*'Datos Generales'!R203</f>
        <v>0</v>
      </c>
      <c r="S30" s="46">
        <f>Índice!$G$51*'Datos Generales'!S203</f>
        <v>0</v>
      </c>
      <c r="T30" s="46">
        <f>Índice!$G$51*'Datos Generales'!T203</f>
        <v>0</v>
      </c>
      <c r="U30" s="46">
        <f>Índice!$G$51*'Datos Generales'!U203</f>
        <v>0</v>
      </c>
      <c r="V30" s="46">
        <f>Índice!$G$51*'Datos Generales'!V203</f>
        <v>0</v>
      </c>
      <c r="W30" s="46">
        <f>Índice!$G$51*'Datos Generales'!W203</f>
        <v>0</v>
      </c>
      <c r="X30" s="46">
        <f>Índice!$G$51*'Datos Generales'!X203</f>
        <v>0</v>
      </c>
      <c r="Y30" s="46">
        <f>Índice!$G$51*'Datos Generales'!Y203</f>
        <v>0</v>
      </c>
      <c r="Z30" s="46">
        <f>Índice!$G$51*'Datos Generales'!Z203</f>
        <v>0</v>
      </c>
      <c r="AA30" s="46">
        <f>Índice!$G$51*'Datos Generales'!AA203</f>
        <v>68481.057764026031</v>
      </c>
      <c r="AB30" s="46">
        <f>Índice!$G$51*'Datos Generales'!AB203</f>
        <v>28634.437089024195</v>
      </c>
      <c r="AC30" s="46">
        <f>Índice!$G$51*'Datos Generales'!AC203</f>
        <v>0</v>
      </c>
      <c r="AD30" s="46">
        <f>Índice!$G$51*'Datos Generales'!AD203</f>
        <v>0</v>
      </c>
      <c r="AE30" s="46">
        <f>Índice!$G$51*'Datos Generales'!AE203</f>
        <v>0</v>
      </c>
      <c r="AF30" s="46">
        <f>Índice!$G$51*'Datos Generales'!AF203</f>
        <v>0</v>
      </c>
      <c r="AG30" s="46">
        <f>Índice!$G$51*'Datos Generales'!AG203</f>
        <v>0</v>
      </c>
      <c r="AH30" s="46">
        <f>Índice!$G$51*'Datos Generales'!AH203</f>
        <v>0</v>
      </c>
      <c r="AI30" s="46">
        <f>Índice!$G$51*'Datos Generales'!AI203</f>
        <v>0</v>
      </c>
      <c r="AJ30" s="46">
        <f>Índice!$G$51*'Datos Generales'!AJ203</f>
        <v>0</v>
      </c>
      <c r="AK30" s="46">
        <f>Índice!$G$51*'Datos Generales'!AK203</f>
        <v>0</v>
      </c>
      <c r="AL30" s="46">
        <f>Índice!$G$51*'Datos Generales'!AL203</f>
        <v>0</v>
      </c>
      <c r="AM30" s="46">
        <f>Índice!$G$51*'Datos Generales'!AM203</f>
        <v>0</v>
      </c>
      <c r="AN30" s="46">
        <f>Índice!$G$51*'Datos Generales'!AN203</f>
        <v>0</v>
      </c>
      <c r="AO30" s="46">
        <f>Índice!$G$51*'Datos Generales'!AO203</f>
        <v>0</v>
      </c>
      <c r="AP30" s="46">
        <f>Índice!$G$51*'Datos Generales'!AP203</f>
        <v>0</v>
      </c>
      <c r="AQ30" s="46">
        <f>Índice!$G$51*'Datos Generales'!AQ203</f>
        <v>97186.230830350964</v>
      </c>
    </row>
    <row r="31" spans="2:43">
      <c r="B31" s="61" t="str">
        <f>'Datos Generales'!B204</f>
        <v>7.32.18.00  Gasto Por Impuestos</v>
      </c>
      <c r="C31" s="46">
        <f>Índice!$G$51*'Datos Generales'!C204</f>
        <v>22475.183756399107</v>
      </c>
      <c r="D31" s="46">
        <f>Índice!$G$51*'Datos Generales'!D204</f>
        <v>782.38948610179705</v>
      </c>
      <c r="E31" s="46">
        <f>Índice!$G$51*'Datos Generales'!E204</f>
        <v>652228.78086675925</v>
      </c>
      <c r="F31" s="46">
        <f>Índice!$G$51*'Datos Generales'!F204</f>
        <v>379702.58133198769</v>
      </c>
      <c r="G31" s="46">
        <f>Índice!$G$51*'Datos Generales'!G204</f>
        <v>26404.925844526926</v>
      </c>
      <c r="H31" s="46">
        <f>Índice!$G$51*'Datos Generales'!H204</f>
        <v>427898.12779839808</v>
      </c>
      <c r="I31" s="46">
        <f>Índice!$G$51*'Datos Generales'!I204</f>
        <v>408683.04040759505</v>
      </c>
      <c r="J31" s="46">
        <f>Índice!$G$51*'Datos Generales'!J204</f>
        <v>108360.92169244016</v>
      </c>
      <c r="K31" s="46">
        <f>Índice!$G$51*'Datos Generales'!K204</f>
        <v>65214.85278462046</v>
      </c>
      <c r="L31" s="46">
        <f>Índice!$G$51*'Datos Generales'!L204</f>
        <v>116729.324223531</v>
      </c>
      <c r="M31" s="46">
        <f>Índice!$G$51*'Datos Generales'!M204</f>
        <v>203336.45403821426</v>
      </c>
      <c r="N31" s="46">
        <f>Índice!$G$51*'Datos Generales'!N204</f>
        <v>5423.6080217608305</v>
      </c>
      <c r="O31" s="46">
        <f>Índice!$G$51*'Datos Generales'!O204</f>
        <v>0</v>
      </c>
      <c r="P31" s="46">
        <f>Índice!$G$51*'Datos Generales'!P204</f>
        <v>136756.72445503861</v>
      </c>
      <c r="Q31" s="46">
        <f>Índice!$G$51*'Datos Generales'!Q204</f>
        <v>491.65488102589302</v>
      </c>
      <c r="R31" s="46">
        <f>Índice!$G$51*'Datos Generales'!R204</f>
        <v>454751.94822728471</v>
      </c>
      <c r="S31" s="46">
        <f>Índice!$G$51*'Datos Generales'!S204</f>
        <v>0</v>
      </c>
      <c r="T31" s="46">
        <f>Índice!$G$51*'Datos Generales'!T204</f>
        <v>408278.4554060126</v>
      </c>
      <c r="U31" s="46">
        <f>Índice!$G$51*'Datos Generales'!U204</f>
        <v>44996.580504226236</v>
      </c>
      <c r="V31" s="46">
        <f>Índice!$G$51*'Datos Generales'!V204</f>
        <v>60031.074252856779</v>
      </c>
      <c r="W31" s="46">
        <f>Índice!$G$51*'Datos Generales'!W204</f>
        <v>31782.409405494658</v>
      </c>
      <c r="X31" s="46">
        <f>Índice!$G$51*'Datos Generales'!X204</f>
        <v>49563.079184013142</v>
      </c>
      <c r="Y31" s="46">
        <f>Índice!$G$51*'Datos Generales'!Y204</f>
        <v>655827.5069109227</v>
      </c>
      <c r="Z31" s="46">
        <f>Índice!$G$51*'Datos Generales'!Z204</f>
        <v>5041.509801447919</v>
      </c>
      <c r="AA31" s="46">
        <f>Índice!$G$51*'Datos Generales'!AA204</f>
        <v>0</v>
      </c>
      <c r="AB31" s="46">
        <f>Índice!$G$51*'Datos Generales'!AB204</f>
        <v>833329.34945476206</v>
      </c>
      <c r="AC31" s="46">
        <f>Índice!$G$51*'Datos Generales'!AC204</f>
        <v>23878.438585191925</v>
      </c>
      <c r="AD31" s="46">
        <f>Índice!$G$51*'Datos Generales'!AD204</f>
        <v>110967.57344169484</v>
      </c>
      <c r="AE31" s="46">
        <f>Índice!$G$51*'Datos Generales'!AE204</f>
        <v>0</v>
      </c>
      <c r="AF31" s="46">
        <f>Índice!$G$51*'Datos Generales'!AF204</f>
        <v>0</v>
      </c>
      <c r="AG31" s="46">
        <f>Índice!$G$51*'Datos Generales'!AG204</f>
        <v>0</v>
      </c>
      <c r="AH31" s="46">
        <f>Índice!$G$51*'Datos Generales'!AH204</f>
        <v>0</v>
      </c>
      <c r="AI31" s="46">
        <f>Índice!$G$51*'Datos Generales'!AI204</f>
        <v>0</v>
      </c>
      <c r="AJ31" s="46">
        <f>Índice!$G$51*'Datos Generales'!AJ204</f>
        <v>0</v>
      </c>
      <c r="AK31" s="46">
        <f>Índice!$G$51*'Datos Generales'!AK204</f>
        <v>0</v>
      </c>
      <c r="AL31" s="46">
        <f>Índice!$G$51*'Datos Generales'!AL204</f>
        <v>0</v>
      </c>
      <c r="AM31" s="46">
        <f>Índice!$G$51*'Datos Generales'!AM204</f>
        <v>0</v>
      </c>
      <c r="AN31" s="46">
        <f>Índice!$G$51*'Datos Generales'!AN204</f>
        <v>0</v>
      </c>
      <c r="AO31" s="46">
        <f>Índice!$G$51*'Datos Generales'!AO204</f>
        <v>0</v>
      </c>
      <c r="AP31" s="46">
        <f>Índice!$G$51*'Datos Generales'!AP204</f>
        <v>0</v>
      </c>
      <c r="AQ31" s="46">
        <f>Índice!$G$51*'Datos Generales'!AQ204</f>
        <v>5232936.494762307</v>
      </c>
    </row>
    <row r="32" spans="2:43">
      <c r="B32" s="61" t="str">
        <f>'Datos Generales'!B205</f>
        <v>7.32.19.00  Gasto De Administración</v>
      </c>
      <c r="C32" s="46">
        <f>Índice!$G$51*'Datos Generales'!C205</f>
        <v>1036229.6573200449</v>
      </c>
      <c r="D32" s="46">
        <f>Índice!$G$51*'Datos Generales'!D205</f>
        <v>5.8872872221521355</v>
      </c>
      <c r="E32" s="46">
        <f>Índice!$G$51*'Datos Generales'!E205</f>
        <v>962415.42557782843</v>
      </c>
      <c r="F32" s="46">
        <f>Índice!$G$51*'Datos Generales'!F205</f>
        <v>1533672.0072772184</v>
      </c>
      <c r="G32" s="46">
        <f>Índice!$G$51*'Datos Generales'!G205</f>
        <v>28095.683910221087</v>
      </c>
      <c r="H32" s="46">
        <f>Índice!$G$51*'Datos Generales'!H205</f>
        <v>347495.88885864097</v>
      </c>
      <c r="I32" s="46">
        <f>Índice!$G$51*'Datos Generales'!I205</f>
        <v>591162.252307883</v>
      </c>
      <c r="J32" s="46">
        <f>Índice!$G$51*'Datos Generales'!J205</f>
        <v>77582.582482885933</v>
      </c>
      <c r="K32" s="46">
        <f>Índice!$G$51*'Datos Generales'!K205</f>
        <v>110453.87443257397</v>
      </c>
      <c r="L32" s="46">
        <f>Índice!$G$51*'Datos Generales'!L205</f>
        <v>243312.55076678598</v>
      </c>
      <c r="M32" s="46">
        <f>Índice!$G$51*'Datos Generales'!M205</f>
        <v>221406.88458482453</v>
      </c>
      <c r="N32" s="46">
        <f>Índice!$G$51*'Datos Generales'!N205</f>
        <v>15790.191248304087</v>
      </c>
      <c r="O32" s="46">
        <f>Índice!$G$51*'Datos Generales'!O205</f>
        <v>48109.406158633625</v>
      </c>
      <c r="P32" s="46">
        <f>Índice!$G$51*'Datos Generales'!P205</f>
        <v>183282.31755496093</v>
      </c>
      <c r="Q32" s="46">
        <f>Índice!$G$51*'Datos Generales'!Q205</f>
        <v>3478.7670338474754</v>
      </c>
      <c r="R32" s="46">
        <f>Índice!$G$51*'Datos Generales'!R205</f>
        <v>896095.53340814181</v>
      </c>
      <c r="S32" s="46">
        <f>Índice!$G$51*'Datos Generales'!S205</f>
        <v>3685.3090051148579</v>
      </c>
      <c r="T32" s="46">
        <f>Índice!$G$51*'Datos Generales'!T205</f>
        <v>481007.47862538486</v>
      </c>
      <c r="U32" s="46">
        <f>Índice!$G$51*'Datos Generales'!U205</f>
        <v>76177.158653537583</v>
      </c>
      <c r="V32" s="46">
        <f>Índice!$G$51*'Datos Generales'!V205</f>
        <v>450286.24167535378</v>
      </c>
      <c r="W32" s="46">
        <f>Índice!$G$51*'Datos Generales'!W205</f>
        <v>75457.714448863611</v>
      </c>
      <c r="X32" s="46">
        <f>Índice!$G$51*'Datos Generales'!X205</f>
        <v>45498.239346998038</v>
      </c>
      <c r="Y32" s="46">
        <f>Índice!$G$51*'Datos Generales'!Y205</f>
        <v>996683.33255869034</v>
      </c>
      <c r="Z32" s="46">
        <f>Índice!$G$51*'Datos Generales'!Z205</f>
        <v>21296.398352444885</v>
      </c>
      <c r="AA32" s="46">
        <f>Índice!$G$51*'Datos Generales'!AA205</f>
        <v>87616.733175306159</v>
      </c>
      <c r="AB32" s="46">
        <f>Índice!$G$51*'Datos Generales'!AB205</f>
        <v>1499812.6249111928</v>
      </c>
      <c r="AC32" s="46">
        <f>Índice!$G$51*'Datos Generales'!AC205</f>
        <v>62913.720256473258</v>
      </c>
      <c r="AD32" s="46">
        <f>Índice!$G$51*'Datos Generales'!AD205</f>
        <v>117701.52339090039</v>
      </c>
      <c r="AE32" s="46">
        <f>Índice!$G$51*'Datos Generales'!AE205</f>
        <v>0</v>
      </c>
      <c r="AF32" s="46">
        <f>Índice!$G$51*'Datos Generales'!AF205</f>
        <v>0</v>
      </c>
      <c r="AG32" s="46">
        <f>Índice!$G$51*'Datos Generales'!AG205</f>
        <v>0</v>
      </c>
      <c r="AH32" s="46">
        <f>Índice!$G$51*'Datos Generales'!AH205</f>
        <v>0</v>
      </c>
      <c r="AI32" s="46">
        <f>Índice!$G$51*'Datos Generales'!AI205</f>
        <v>0</v>
      </c>
      <c r="AJ32" s="46">
        <f>Índice!$G$51*'Datos Generales'!AJ205</f>
        <v>0</v>
      </c>
      <c r="AK32" s="46">
        <f>Índice!$G$51*'Datos Generales'!AK205</f>
        <v>0</v>
      </c>
      <c r="AL32" s="46">
        <f>Índice!$G$51*'Datos Generales'!AL205</f>
        <v>0</v>
      </c>
      <c r="AM32" s="46">
        <f>Índice!$G$51*'Datos Generales'!AM205</f>
        <v>0</v>
      </c>
      <c r="AN32" s="46">
        <f>Índice!$G$51*'Datos Generales'!AN205</f>
        <v>0</v>
      </c>
      <c r="AO32" s="46">
        <f>Índice!$G$51*'Datos Generales'!AO205</f>
        <v>0</v>
      </c>
      <c r="AP32" s="46">
        <f>Índice!$G$51*'Datos Generales'!AP205</f>
        <v>0</v>
      </c>
      <c r="AQ32" s="46">
        <f>Índice!$G$51*'Datos Generales'!AQ205</f>
        <v>10216725.384610279</v>
      </c>
    </row>
    <row r="33" spans="2:43">
      <c r="B33" s="61" t="str">
        <f>'Datos Generales'!B206</f>
        <v>7.32.20.00  Otros Egresos De La Actividad Aseguradora</v>
      </c>
      <c r="C33" s="46">
        <f>Índice!$G$51*'Datos Generales'!C206</f>
        <v>9213.4717067157126</v>
      </c>
      <c r="D33" s="46">
        <f>Índice!$G$51*'Datos Generales'!D206</f>
        <v>0</v>
      </c>
      <c r="E33" s="46">
        <f>Índice!$G$51*'Datos Generales'!E206</f>
        <v>207389.38650483268</v>
      </c>
      <c r="F33" s="46">
        <f>Índice!$G$51*'Datos Generales'!F206</f>
        <v>0</v>
      </c>
      <c r="G33" s="46">
        <f>Índice!$G$51*'Datos Generales'!G206</f>
        <v>0</v>
      </c>
      <c r="H33" s="46">
        <f>Índice!$G$51*'Datos Generales'!H206</f>
        <v>0</v>
      </c>
      <c r="I33" s="46">
        <f>Índice!$G$51*'Datos Generales'!I206</f>
        <v>9558.475590997321</v>
      </c>
      <c r="J33" s="46">
        <f>Índice!$G$51*'Datos Generales'!J206</f>
        <v>0</v>
      </c>
      <c r="K33" s="46">
        <f>Índice!$G$51*'Datos Generales'!K206</f>
        <v>1538.0427204578805</v>
      </c>
      <c r="L33" s="46">
        <f>Índice!$G$51*'Datos Generales'!L206</f>
        <v>5.1790421427954882</v>
      </c>
      <c r="M33" s="46">
        <f>Índice!$G$51*'Datos Generales'!M206</f>
        <v>0</v>
      </c>
      <c r="N33" s="46">
        <f>Índice!$G$51*'Datos Generales'!N206</f>
        <v>0</v>
      </c>
      <c r="O33" s="46">
        <f>Índice!$G$51*'Datos Generales'!O206</f>
        <v>0</v>
      </c>
      <c r="P33" s="46">
        <f>Índice!$G$51*'Datos Generales'!P206</f>
        <v>0</v>
      </c>
      <c r="Q33" s="46">
        <f>Índice!$G$51*'Datos Generales'!Q206</f>
        <v>0</v>
      </c>
      <c r="R33" s="46">
        <f>Índice!$G$51*'Datos Generales'!R206</f>
        <v>19875.968580477667</v>
      </c>
      <c r="S33" s="46">
        <f>Índice!$G$51*'Datos Generales'!S206</f>
        <v>269.44298737774477</v>
      </c>
      <c r="T33" s="46">
        <f>Índice!$G$51*'Datos Generales'!T206</f>
        <v>0</v>
      </c>
      <c r="U33" s="46">
        <f>Índice!$G$51*'Datos Generales'!U206</f>
        <v>0</v>
      </c>
      <c r="V33" s="46">
        <f>Índice!$G$51*'Datos Generales'!V206</f>
        <v>0</v>
      </c>
      <c r="W33" s="46">
        <f>Índice!$G$51*'Datos Generales'!W206</f>
        <v>0</v>
      </c>
      <c r="X33" s="46">
        <f>Índice!$G$51*'Datos Generales'!X206</f>
        <v>0</v>
      </c>
      <c r="Y33" s="46">
        <f>Índice!$G$51*'Datos Generales'!Y206</f>
        <v>252.04671761604709</v>
      </c>
      <c r="Z33" s="46">
        <f>Índice!$G$51*'Datos Generales'!Z206</f>
        <v>0</v>
      </c>
      <c r="AA33" s="46">
        <f>Índice!$G$51*'Datos Generales'!AA206</f>
        <v>0</v>
      </c>
      <c r="AB33" s="46">
        <f>Índice!$G$51*'Datos Generales'!AB206</f>
        <v>0</v>
      </c>
      <c r="AC33" s="46">
        <f>Índice!$G$51*'Datos Generales'!AC206</f>
        <v>18226.864178513173</v>
      </c>
      <c r="AD33" s="46">
        <f>Índice!$G$51*'Datos Generales'!AD206</f>
        <v>169.49190055353782</v>
      </c>
      <c r="AE33" s="46">
        <f>Índice!$G$51*'Datos Generales'!AE206</f>
        <v>0</v>
      </c>
      <c r="AF33" s="46">
        <f>Índice!$G$51*'Datos Generales'!AF206</f>
        <v>0</v>
      </c>
      <c r="AG33" s="46">
        <f>Índice!$G$51*'Datos Generales'!AG206</f>
        <v>0</v>
      </c>
      <c r="AH33" s="46">
        <f>Índice!$G$51*'Datos Generales'!AH206</f>
        <v>0</v>
      </c>
      <c r="AI33" s="46">
        <f>Índice!$G$51*'Datos Generales'!AI206</f>
        <v>0</v>
      </c>
      <c r="AJ33" s="46">
        <f>Índice!$G$51*'Datos Generales'!AJ206</f>
        <v>0</v>
      </c>
      <c r="AK33" s="46">
        <f>Índice!$G$51*'Datos Generales'!AK206</f>
        <v>0</v>
      </c>
      <c r="AL33" s="46">
        <f>Índice!$G$51*'Datos Generales'!AL206</f>
        <v>0</v>
      </c>
      <c r="AM33" s="46">
        <f>Índice!$G$51*'Datos Generales'!AM206</f>
        <v>0</v>
      </c>
      <c r="AN33" s="46">
        <f>Índice!$G$51*'Datos Generales'!AN206</f>
        <v>0</v>
      </c>
      <c r="AO33" s="46">
        <f>Índice!$G$51*'Datos Generales'!AO206</f>
        <v>0</v>
      </c>
      <c r="AP33" s="46">
        <f>Índice!$G$51*'Datos Generales'!AP206</f>
        <v>0</v>
      </c>
      <c r="AQ33" s="46">
        <f>Índice!$G$51*'Datos Generales'!AQ206</f>
        <v>266498.36992968456</v>
      </c>
    </row>
    <row r="34" spans="2:43">
      <c r="B34" s="60" t="str">
        <f>'Datos Generales'!B207</f>
        <v xml:space="preserve">7.32.00.00  Total Egresos De Efectivo De La Actividad Aseguradora </v>
      </c>
      <c r="C34" s="43">
        <f>Índice!$G$51*'Datos Generales'!C207</f>
        <v>5496819.5812058318</v>
      </c>
      <c r="D34" s="43">
        <f>Índice!$G$51*'Datos Generales'!D207</f>
        <v>788.2767733239491</v>
      </c>
      <c r="E34" s="43">
        <f>Índice!$G$51*'Datos Generales'!E207</f>
        <v>7015117.5354841854</v>
      </c>
      <c r="F34" s="43">
        <f>Índice!$G$51*'Datos Generales'!F207</f>
        <v>7374797.6743002208</v>
      </c>
      <c r="G34" s="43">
        <f>Índice!$G$51*'Datos Generales'!G207</f>
        <v>200239.1212449178</v>
      </c>
      <c r="H34" s="43">
        <f>Índice!$G$51*'Datos Generales'!H207</f>
        <v>6350261.5858935295</v>
      </c>
      <c r="I34" s="43">
        <f>Índice!$G$51*'Datos Generales'!I207</f>
        <v>13879258.20181001</v>
      </c>
      <c r="J34" s="43">
        <f>Índice!$G$51*'Datos Generales'!J207</f>
        <v>786496.82064357353</v>
      </c>
      <c r="K34" s="43">
        <f>Índice!$G$51*'Datos Generales'!K207</f>
        <v>710553.2943355887</v>
      </c>
      <c r="L34" s="43">
        <f>Índice!$G$51*'Datos Generales'!L207</f>
        <v>10345791.408544535</v>
      </c>
      <c r="M34" s="43">
        <f>Índice!$G$51*'Datos Generales'!M207</f>
        <v>1582191.0446836248</v>
      </c>
      <c r="N34" s="43">
        <f>Índice!$G$51*'Datos Generales'!N207</f>
        <v>23658.617018686607</v>
      </c>
      <c r="O34" s="43">
        <f>Índice!$G$51*'Datos Generales'!O207</f>
        <v>48600.574121167454</v>
      </c>
      <c r="P34" s="43">
        <f>Índice!$G$51*'Datos Generales'!P207</f>
        <v>2462553.4005723507</v>
      </c>
      <c r="Q34" s="43">
        <f>Índice!$G$51*'Datos Generales'!Q207</f>
        <v>4858.2956524818464</v>
      </c>
      <c r="R34" s="43">
        <f>Índice!$G$51*'Datos Generales'!R207</f>
        <v>8178727.3721230319</v>
      </c>
      <c r="S34" s="43">
        <f>Índice!$G$51*'Datos Generales'!S207</f>
        <v>12761.868084927439</v>
      </c>
      <c r="T34" s="43">
        <f>Índice!$G$51*'Datos Generales'!T207</f>
        <v>4969197.1378045734</v>
      </c>
      <c r="U34" s="43">
        <f>Índice!$G$51*'Datos Generales'!U207</f>
        <v>252195.67040929929</v>
      </c>
      <c r="V34" s="43">
        <f>Índice!$G$51*'Datos Generales'!V207</f>
        <v>13915014.308763869</v>
      </c>
      <c r="W34" s="43">
        <f>Índice!$G$51*'Datos Generales'!W207</f>
        <v>263634.58095130598</v>
      </c>
      <c r="X34" s="43">
        <f>Índice!$G$51*'Datos Generales'!X207</f>
        <v>602010.79631092853</v>
      </c>
      <c r="Y34" s="43">
        <f>Índice!$G$51*'Datos Generales'!Y207</f>
        <v>97610300.495107576</v>
      </c>
      <c r="Z34" s="43">
        <f>Índice!$G$51*'Datos Generales'!Z207</f>
        <v>973899.66380491399</v>
      </c>
      <c r="AA34" s="43">
        <f>Índice!$G$51*'Datos Generales'!AA207</f>
        <v>680988.79866141686</v>
      </c>
      <c r="AB34" s="43">
        <f>Índice!$G$51*'Datos Generales'!AB207</f>
        <v>22025060.543887958</v>
      </c>
      <c r="AC34" s="43">
        <f>Índice!$G$51*'Datos Generales'!AC207</f>
        <v>269851.91038043832</v>
      </c>
      <c r="AD34" s="43">
        <f>Índice!$G$51*'Datos Generales'!AD207</f>
        <v>4447873.6490778429</v>
      </c>
      <c r="AE34" s="43">
        <f>Índice!$G$51*'Datos Generales'!AE207</f>
        <v>0</v>
      </c>
      <c r="AF34" s="43">
        <f>Índice!$G$51*'Datos Generales'!AF207</f>
        <v>0</v>
      </c>
      <c r="AG34" s="43">
        <f>Índice!$G$51*'Datos Generales'!AG207</f>
        <v>0</v>
      </c>
      <c r="AH34" s="43">
        <f>Índice!$G$51*'Datos Generales'!AH207</f>
        <v>0</v>
      </c>
      <c r="AI34" s="43">
        <f>Índice!$G$51*'Datos Generales'!AI207</f>
        <v>0</v>
      </c>
      <c r="AJ34" s="43">
        <f>Índice!$G$51*'Datos Generales'!AJ207</f>
        <v>0</v>
      </c>
      <c r="AK34" s="43">
        <f>Índice!$G$51*'Datos Generales'!AK207</f>
        <v>0</v>
      </c>
      <c r="AL34" s="43">
        <f>Índice!$G$51*'Datos Generales'!AL207</f>
        <v>0</v>
      </c>
      <c r="AM34" s="43">
        <f>Índice!$G$51*'Datos Generales'!AM207</f>
        <v>0</v>
      </c>
      <c r="AN34" s="43">
        <f>Índice!$G$51*'Datos Generales'!AN207</f>
        <v>0</v>
      </c>
      <c r="AO34" s="43">
        <f>Índice!$G$51*'Datos Generales'!AO207</f>
        <v>0</v>
      </c>
      <c r="AP34" s="43">
        <f>Índice!$G$51*'Datos Generales'!AP207</f>
        <v>0</v>
      </c>
      <c r="AQ34" s="43">
        <f>Índice!$G$51*'Datos Generales'!AQ207</f>
        <v>210483502.22765213</v>
      </c>
    </row>
    <row r="35" spans="2:43">
      <c r="B35" s="64" t="str">
        <f>'Datos Generales'!B208</f>
        <v xml:space="preserve">7.30.00.00  Total Flujo De Efectivo Neto De Actividades De La Operación </v>
      </c>
      <c r="C35" s="43">
        <f>Índice!$G$51*'Datos Generales'!C208</f>
        <v>-324294.00138550444</v>
      </c>
      <c r="D35" s="43">
        <f>Índice!$G$51*'Datos Generales'!D208</f>
        <v>-788.2767733239491</v>
      </c>
      <c r="E35" s="43">
        <f>Índice!$G$51*'Datos Generales'!E208</f>
        <v>549071.9112214793</v>
      </c>
      <c r="F35" s="43">
        <f>Índice!$G$51*'Datos Generales'!F208</f>
        <v>-83623.824479163217</v>
      </c>
      <c r="G35" s="43">
        <f>Índice!$G$51*'Datos Generales'!G208</f>
        <v>-5793.9316676294375</v>
      </c>
      <c r="H35" s="43">
        <f>Índice!$G$51*'Datos Generales'!H208</f>
        <v>-144672.07146192851</v>
      </c>
      <c r="I35" s="43">
        <f>Índice!$G$51*'Datos Generales'!I208</f>
        <v>92946.410193417309</v>
      </c>
      <c r="J35" s="43">
        <f>Índice!$G$51*'Datos Generales'!J208</f>
        <v>9652.6279212342943</v>
      </c>
      <c r="K35" s="43">
        <f>Índice!$G$51*'Datos Generales'!K208</f>
        <v>43853.030292970005</v>
      </c>
      <c r="L35" s="43">
        <f>Índice!$G$51*'Datos Generales'!L208</f>
        <v>-326862.89481896593</v>
      </c>
      <c r="M35" s="43">
        <f>Índice!$G$51*'Datos Generales'!M208</f>
        <v>111079.34336828081</v>
      </c>
      <c r="N35" s="43">
        <f>Índice!$G$51*'Datos Generales'!N208</f>
        <v>-4483.8995974069385</v>
      </c>
      <c r="O35" s="43">
        <f>Índice!$G$51*'Datos Generales'!O208</f>
        <v>-36233.818259886109</v>
      </c>
      <c r="P35" s="43">
        <f>Índice!$G$51*'Datos Generales'!P208</f>
        <v>-5008.000956130858</v>
      </c>
      <c r="Q35" s="43">
        <f>Índice!$G$51*'Datos Generales'!Q208</f>
        <v>141.78181182370895</v>
      </c>
      <c r="R35" s="43">
        <f>Índice!$G$51*'Datos Generales'!R208</f>
        <v>-174823.87936815686</v>
      </c>
      <c r="S35" s="43">
        <f>Índice!$G$51*'Datos Generales'!S208</f>
        <v>50007.45870599198</v>
      </c>
      <c r="T35" s="43">
        <f>Índice!$G$51*'Datos Generales'!T208</f>
        <v>234032.63681856313</v>
      </c>
      <c r="U35" s="43">
        <f>Índice!$G$51*'Datos Generales'!U208</f>
        <v>14171.674180704307</v>
      </c>
      <c r="V35" s="43">
        <f>Índice!$G$51*'Datos Generales'!V208</f>
        <v>-91582.462966528794</v>
      </c>
      <c r="W35" s="43">
        <f>Índice!$G$51*'Datos Generales'!W208</f>
        <v>499.71116880357494</v>
      </c>
      <c r="X35" s="43">
        <f>Índice!$G$51*'Datos Generales'!X208</f>
        <v>68949.119230845856</v>
      </c>
      <c r="Y35" s="43">
        <f>Índice!$G$51*'Datos Generales'!Y208</f>
        <v>175857.60732679535</v>
      </c>
      <c r="Z35" s="43">
        <f>Índice!$G$51*'Datos Generales'!Z208</f>
        <v>-173263.04000920721</v>
      </c>
      <c r="AA35" s="43">
        <f>Índice!$G$51*'Datos Generales'!AA208</f>
        <v>67456.802583323937</v>
      </c>
      <c r="AB35" s="43">
        <f>Índice!$G$51*'Datos Generales'!AB208</f>
        <v>-1015995.1839334605</v>
      </c>
      <c r="AC35" s="43">
        <f>Índice!$G$51*'Datos Generales'!AC208</f>
        <v>-7392.97199554691</v>
      </c>
      <c r="AD35" s="43">
        <f>Índice!$G$51*'Datos Generales'!AD208</f>
        <v>-11706.981304543171</v>
      </c>
      <c r="AE35" s="43">
        <f>Índice!$G$51*'Datos Generales'!AE208</f>
        <v>0</v>
      </c>
      <c r="AF35" s="43">
        <f>Índice!$G$51*'Datos Generales'!AF208</f>
        <v>0</v>
      </c>
      <c r="AG35" s="43">
        <f>Índice!$G$51*'Datos Generales'!AG208</f>
        <v>0</v>
      </c>
      <c r="AH35" s="43">
        <f>Índice!$G$51*'Datos Generales'!AH208</f>
        <v>0</v>
      </c>
      <c r="AI35" s="43">
        <f>Índice!$G$51*'Datos Generales'!AI208</f>
        <v>0</v>
      </c>
      <c r="AJ35" s="43">
        <f>Índice!$G$51*'Datos Generales'!AJ208</f>
        <v>0</v>
      </c>
      <c r="AK35" s="43">
        <f>Índice!$G$51*'Datos Generales'!AK208</f>
        <v>0</v>
      </c>
      <c r="AL35" s="43">
        <f>Índice!$G$51*'Datos Generales'!AL208</f>
        <v>0</v>
      </c>
      <c r="AM35" s="43">
        <f>Índice!$G$51*'Datos Generales'!AM208</f>
        <v>0</v>
      </c>
      <c r="AN35" s="43">
        <f>Índice!$G$51*'Datos Generales'!AN208</f>
        <v>0</v>
      </c>
      <c r="AO35" s="43">
        <f>Índice!$G$51*'Datos Generales'!AO208</f>
        <v>0</v>
      </c>
      <c r="AP35" s="43">
        <f>Índice!$G$51*'Datos Generales'!AP208</f>
        <v>0</v>
      </c>
      <c r="AQ35" s="43">
        <f>Índice!$G$51*'Datos Generales'!AQ208</f>
        <v>-988805.1241531492</v>
      </c>
    </row>
    <row r="36" spans="2:43">
      <c r="B36" s="61" t="str">
        <f>'Datos Generales'!B209</f>
        <v>7.41.11.00  Ingresos Por Propiedades, Muebles Y Equipos</v>
      </c>
      <c r="C36" s="46">
        <f>Índice!$G$51*'Datos Generales'!C209</f>
        <v>0</v>
      </c>
      <c r="D36" s="46">
        <f>Índice!$G$51*'Datos Generales'!D209</f>
        <v>0</v>
      </c>
      <c r="E36" s="46">
        <f>Índice!$G$51*'Datos Generales'!E209</f>
        <v>0</v>
      </c>
      <c r="F36" s="46">
        <f>Índice!$G$51*'Datos Generales'!F209</f>
        <v>0</v>
      </c>
      <c r="G36" s="46">
        <f>Índice!$G$51*'Datos Generales'!G209</f>
        <v>0</v>
      </c>
      <c r="H36" s="46">
        <f>Índice!$G$51*'Datos Generales'!H209</f>
        <v>0</v>
      </c>
      <c r="I36" s="46">
        <f>Índice!$G$51*'Datos Generales'!I209</f>
        <v>6309.0029015915597</v>
      </c>
      <c r="J36" s="46">
        <f>Índice!$G$51*'Datos Generales'!J209</f>
        <v>0</v>
      </c>
      <c r="K36" s="46">
        <f>Índice!$G$51*'Datos Generales'!K209</f>
        <v>0</v>
      </c>
      <c r="L36" s="46">
        <f>Índice!$G$51*'Datos Generales'!L209</f>
        <v>208.04699206101532</v>
      </c>
      <c r="M36" s="46">
        <f>Índice!$G$51*'Datos Generales'!M209</f>
        <v>0</v>
      </c>
      <c r="N36" s="46">
        <f>Índice!$G$51*'Datos Generales'!N209</f>
        <v>0</v>
      </c>
      <c r="O36" s="46">
        <f>Índice!$G$51*'Datos Generales'!O209</f>
        <v>0</v>
      </c>
      <c r="P36" s="46">
        <f>Índice!$G$51*'Datos Generales'!P209</f>
        <v>0</v>
      </c>
      <c r="Q36" s="46">
        <f>Índice!$G$51*'Datos Generales'!Q209</f>
        <v>0</v>
      </c>
      <c r="R36" s="46">
        <f>Índice!$G$51*'Datos Generales'!R209</f>
        <v>0</v>
      </c>
      <c r="S36" s="46">
        <f>Índice!$G$51*'Datos Generales'!S209</f>
        <v>0</v>
      </c>
      <c r="T36" s="46">
        <f>Índice!$G$51*'Datos Generales'!T209</f>
        <v>35.412253967832399</v>
      </c>
      <c r="U36" s="46">
        <f>Índice!$G$51*'Datos Generales'!U209</f>
        <v>0</v>
      </c>
      <c r="V36" s="46">
        <f>Índice!$G$51*'Datos Generales'!V209</f>
        <v>0</v>
      </c>
      <c r="W36" s="46">
        <f>Índice!$G$51*'Datos Generales'!W209</f>
        <v>0</v>
      </c>
      <c r="X36" s="46">
        <f>Índice!$G$51*'Datos Generales'!X209</f>
        <v>3.7182866666224017</v>
      </c>
      <c r="Y36" s="46">
        <f>Índice!$G$51*'Datos Generales'!Y209</f>
        <v>1278.4708988736691</v>
      </c>
      <c r="Z36" s="46">
        <f>Índice!$G$51*'Datos Generales'!Z209</f>
        <v>0</v>
      </c>
      <c r="AA36" s="46">
        <f>Índice!$G$51*'Datos Generales'!AA209</f>
        <v>0</v>
      </c>
      <c r="AB36" s="46">
        <f>Índice!$G$51*'Datos Generales'!AB209</f>
        <v>2322.2913498929888</v>
      </c>
      <c r="AC36" s="46">
        <f>Índice!$G$51*'Datos Generales'!AC209</f>
        <v>0</v>
      </c>
      <c r="AD36" s="46">
        <f>Índice!$G$51*'Datos Generales'!AD209</f>
        <v>0</v>
      </c>
      <c r="AE36" s="46">
        <f>Índice!$G$51*'Datos Generales'!AE209</f>
        <v>0</v>
      </c>
      <c r="AF36" s="46">
        <f>Índice!$G$51*'Datos Generales'!AF209</f>
        <v>0</v>
      </c>
      <c r="AG36" s="46">
        <f>Índice!$G$51*'Datos Generales'!AG209</f>
        <v>0</v>
      </c>
      <c r="AH36" s="46">
        <f>Índice!$G$51*'Datos Generales'!AH209</f>
        <v>0</v>
      </c>
      <c r="AI36" s="46">
        <f>Índice!$G$51*'Datos Generales'!AI209</f>
        <v>0</v>
      </c>
      <c r="AJ36" s="46">
        <f>Índice!$G$51*'Datos Generales'!AJ209</f>
        <v>0</v>
      </c>
      <c r="AK36" s="46">
        <f>Índice!$G$51*'Datos Generales'!AK209</f>
        <v>0</v>
      </c>
      <c r="AL36" s="46">
        <f>Índice!$G$51*'Datos Generales'!AL209</f>
        <v>0</v>
      </c>
      <c r="AM36" s="46">
        <f>Índice!$G$51*'Datos Generales'!AM209</f>
        <v>0</v>
      </c>
      <c r="AN36" s="46">
        <f>Índice!$G$51*'Datos Generales'!AN209</f>
        <v>0</v>
      </c>
      <c r="AO36" s="46">
        <f>Índice!$G$51*'Datos Generales'!AO209</f>
        <v>0</v>
      </c>
      <c r="AP36" s="46">
        <f>Índice!$G$51*'Datos Generales'!AP209</f>
        <v>0</v>
      </c>
      <c r="AQ36" s="46">
        <f>Índice!$G$51*'Datos Generales'!AQ209</f>
        <v>10156.942683053689</v>
      </c>
    </row>
    <row r="37" spans="2:43">
      <c r="B37" s="61" t="str">
        <f>'Datos Generales'!B210</f>
        <v>7.41.12.00  Ingresos Por Propiedades De Inversión</v>
      </c>
      <c r="C37" s="46">
        <f>Índice!$G$51*'Datos Generales'!C210</f>
        <v>0</v>
      </c>
      <c r="D37" s="46">
        <f>Índice!$G$51*'Datos Generales'!D210</f>
        <v>0</v>
      </c>
      <c r="E37" s="46">
        <f>Índice!$G$51*'Datos Generales'!E210</f>
        <v>3205.3401678983496</v>
      </c>
      <c r="F37" s="46">
        <f>Índice!$G$51*'Datos Generales'!F210</f>
        <v>0</v>
      </c>
      <c r="G37" s="46">
        <f>Índice!$G$51*'Datos Generales'!G210</f>
        <v>0</v>
      </c>
      <c r="H37" s="46">
        <f>Índice!$G$51*'Datos Generales'!H210</f>
        <v>0</v>
      </c>
      <c r="I37" s="46">
        <f>Índice!$G$51*'Datos Generales'!I210</f>
        <v>0</v>
      </c>
      <c r="J37" s="46">
        <f>Índice!$G$51*'Datos Generales'!J210</f>
        <v>0</v>
      </c>
      <c r="K37" s="46">
        <f>Índice!$G$51*'Datos Generales'!K210</f>
        <v>0</v>
      </c>
      <c r="L37" s="46">
        <f>Índice!$G$51*'Datos Generales'!L210</f>
        <v>0</v>
      </c>
      <c r="M37" s="46">
        <f>Índice!$G$51*'Datos Generales'!M210</f>
        <v>946.87940578237851</v>
      </c>
      <c r="N37" s="46">
        <f>Índice!$G$51*'Datos Generales'!N210</f>
        <v>0</v>
      </c>
      <c r="O37" s="46">
        <f>Índice!$G$51*'Datos Generales'!O210</f>
        <v>0</v>
      </c>
      <c r="P37" s="46">
        <f>Índice!$G$51*'Datos Generales'!P210</f>
        <v>0</v>
      </c>
      <c r="Q37" s="46">
        <f>Índice!$G$51*'Datos Generales'!Q210</f>
        <v>0</v>
      </c>
      <c r="R37" s="46">
        <f>Índice!$G$51*'Datos Generales'!R210</f>
        <v>0</v>
      </c>
      <c r="S37" s="46">
        <f>Índice!$G$51*'Datos Generales'!S210</f>
        <v>0</v>
      </c>
      <c r="T37" s="46">
        <f>Índice!$G$51*'Datos Generales'!T210</f>
        <v>0</v>
      </c>
      <c r="U37" s="46">
        <f>Índice!$G$51*'Datos Generales'!U210</f>
        <v>0</v>
      </c>
      <c r="V37" s="46">
        <f>Índice!$G$51*'Datos Generales'!V210</f>
        <v>0</v>
      </c>
      <c r="W37" s="46">
        <f>Índice!$G$51*'Datos Generales'!W210</f>
        <v>0</v>
      </c>
      <c r="X37" s="46">
        <f>Índice!$G$51*'Datos Generales'!X210</f>
        <v>0</v>
      </c>
      <c r="Y37" s="46">
        <f>Índice!$G$51*'Datos Generales'!Y210</f>
        <v>0</v>
      </c>
      <c r="Z37" s="46">
        <f>Índice!$G$51*'Datos Generales'!Z210</f>
        <v>0</v>
      </c>
      <c r="AA37" s="46">
        <f>Índice!$G$51*'Datos Generales'!AA210</f>
        <v>0</v>
      </c>
      <c r="AB37" s="46">
        <f>Índice!$G$51*'Datos Generales'!AB210</f>
        <v>0</v>
      </c>
      <c r="AC37" s="46">
        <f>Índice!$G$51*'Datos Generales'!AC210</f>
        <v>0</v>
      </c>
      <c r="AD37" s="46">
        <f>Índice!$G$51*'Datos Generales'!AD210</f>
        <v>0</v>
      </c>
      <c r="AE37" s="46">
        <f>Índice!$G$51*'Datos Generales'!AE210</f>
        <v>0</v>
      </c>
      <c r="AF37" s="46">
        <f>Índice!$G$51*'Datos Generales'!AF210</f>
        <v>0</v>
      </c>
      <c r="AG37" s="46">
        <f>Índice!$G$51*'Datos Generales'!AG210</f>
        <v>0</v>
      </c>
      <c r="AH37" s="46">
        <f>Índice!$G$51*'Datos Generales'!AH210</f>
        <v>0</v>
      </c>
      <c r="AI37" s="46">
        <f>Índice!$G$51*'Datos Generales'!AI210</f>
        <v>0</v>
      </c>
      <c r="AJ37" s="46">
        <f>Índice!$G$51*'Datos Generales'!AJ210</f>
        <v>0</v>
      </c>
      <c r="AK37" s="46">
        <f>Índice!$G$51*'Datos Generales'!AK210</f>
        <v>0</v>
      </c>
      <c r="AL37" s="46">
        <f>Índice!$G$51*'Datos Generales'!AL210</f>
        <v>0</v>
      </c>
      <c r="AM37" s="46">
        <f>Índice!$G$51*'Datos Generales'!AM210</f>
        <v>0</v>
      </c>
      <c r="AN37" s="46">
        <f>Índice!$G$51*'Datos Generales'!AN210</f>
        <v>0</v>
      </c>
      <c r="AO37" s="46">
        <f>Índice!$G$51*'Datos Generales'!AO210</f>
        <v>0</v>
      </c>
      <c r="AP37" s="46">
        <f>Índice!$G$51*'Datos Generales'!AP210</f>
        <v>0</v>
      </c>
      <c r="AQ37" s="46">
        <f>Índice!$G$51*'Datos Generales'!AQ210</f>
        <v>4152.219573680728</v>
      </c>
    </row>
    <row r="38" spans="2:43">
      <c r="B38" s="61" t="str">
        <f>'Datos Generales'!B211</f>
        <v>7.41.13.00  Ingresos Por Activos Intangibles</v>
      </c>
      <c r="C38" s="46">
        <f>Índice!$G$51*'Datos Generales'!C211</f>
        <v>0</v>
      </c>
      <c r="D38" s="46">
        <f>Índice!$G$51*'Datos Generales'!D211</f>
        <v>0</v>
      </c>
      <c r="E38" s="46">
        <f>Índice!$G$51*'Datos Generales'!E211</f>
        <v>2260.4969667191212</v>
      </c>
      <c r="F38" s="46">
        <f>Índice!$G$51*'Datos Generales'!F211</f>
        <v>0</v>
      </c>
      <c r="G38" s="46">
        <f>Índice!$G$51*'Datos Generales'!G211</f>
        <v>0</v>
      </c>
      <c r="H38" s="46">
        <f>Índice!$G$51*'Datos Generales'!H211</f>
        <v>0</v>
      </c>
      <c r="I38" s="46">
        <f>Índice!$G$51*'Datos Generales'!I211</f>
        <v>0</v>
      </c>
      <c r="J38" s="46">
        <f>Índice!$G$51*'Datos Generales'!J211</f>
        <v>0</v>
      </c>
      <c r="K38" s="46">
        <f>Índice!$G$51*'Datos Generales'!K211</f>
        <v>0</v>
      </c>
      <c r="L38" s="46">
        <f>Índice!$G$51*'Datos Generales'!L211</f>
        <v>0</v>
      </c>
      <c r="M38" s="46">
        <f>Índice!$G$51*'Datos Generales'!M211</f>
        <v>0</v>
      </c>
      <c r="N38" s="46">
        <f>Índice!$G$51*'Datos Generales'!N211</f>
        <v>0</v>
      </c>
      <c r="O38" s="46">
        <f>Índice!$G$51*'Datos Generales'!O211</f>
        <v>0</v>
      </c>
      <c r="P38" s="46">
        <f>Índice!$G$51*'Datos Generales'!P211</f>
        <v>0</v>
      </c>
      <c r="Q38" s="46">
        <f>Índice!$G$51*'Datos Generales'!Q211</f>
        <v>0</v>
      </c>
      <c r="R38" s="46">
        <f>Índice!$G$51*'Datos Generales'!R211</f>
        <v>0</v>
      </c>
      <c r="S38" s="46">
        <f>Índice!$G$51*'Datos Generales'!S211</f>
        <v>0</v>
      </c>
      <c r="T38" s="46">
        <f>Índice!$G$51*'Datos Generales'!T211</f>
        <v>0</v>
      </c>
      <c r="U38" s="46">
        <f>Índice!$G$51*'Datos Generales'!U211</f>
        <v>0</v>
      </c>
      <c r="V38" s="46">
        <f>Índice!$G$51*'Datos Generales'!V211</f>
        <v>0</v>
      </c>
      <c r="W38" s="46">
        <f>Índice!$G$51*'Datos Generales'!W211</f>
        <v>0</v>
      </c>
      <c r="X38" s="46">
        <f>Índice!$G$51*'Datos Generales'!X211</f>
        <v>0</v>
      </c>
      <c r="Y38" s="46">
        <f>Índice!$G$51*'Datos Generales'!Y211</f>
        <v>0</v>
      </c>
      <c r="Z38" s="46">
        <f>Índice!$G$51*'Datos Generales'!Z211</f>
        <v>0</v>
      </c>
      <c r="AA38" s="46">
        <f>Índice!$G$51*'Datos Generales'!AA211</f>
        <v>0</v>
      </c>
      <c r="AB38" s="46">
        <f>Índice!$G$51*'Datos Generales'!AB211</f>
        <v>0</v>
      </c>
      <c r="AC38" s="46">
        <f>Índice!$G$51*'Datos Generales'!AC211</f>
        <v>0</v>
      </c>
      <c r="AD38" s="46">
        <f>Índice!$G$51*'Datos Generales'!AD211</f>
        <v>0</v>
      </c>
      <c r="AE38" s="46">
        <f>Índice!$G$51*'Datos Generales'!AE211</f>
        <v>0</v>
      </c>
      <c r="AF38" s="46">
        <f>Índice!$G$51*'Datos Generales'!AF211</f>
        <v>0</v>
      </c>
      <c r="AG38" s="46">
        <f>Índice!$G$51*'Datos Generales'!AG211</f>
        <v>0</v>
      </c>
      <c r="AH38" s="46">
        <f>Índice!$G$51*'Datos Generales'!AH211</f>
        <v>0</v>
      </c>
      <c r="AI38" s="46">
        <f>Índice!$G$51*'Datos Generales'!AI211</f>
        <v>0</v>
      </c>
      <c r="AJ38" s="46">
        <f>Índice!$G$51*'Datos Generales'!AJ211</f>
        <v>0</v>
      </c>
      <c r="AK38" s="46">
        <f>Índice!$G$51*'Datos Generales'!AK211</f>
        <v>0</v>
      </c>
      <c r="AL38" s="46">
        <f>Índice!$G$51*'Datos Generales'!AL211</f>
        <v>0</v>
      </c>
      <c r="AM38" s="46">
        <f>Índice!$G$51*'Datos Generales'!AM211</f>
        <v>0</v>
      </c>
      <c r="AN38" s="46">
        <f>Índice!$G$51*'Datos Generales'!AN211</f>
        <v>0</v>
      </c>
      <c r="AO38" s="46">
        <f>Índice!$G$51*'Datos Generales'!AO211</f>
        <v>0</v>
      </c>
      <c r="AP38" s="46">
        <f>Índice!$G$51*'Datos Generales'!AP211</f>
        <v>0</v>
      </c>
      <c r="AQ38" s="46">
        <f>Índice!$G$51*'Datos Generales'!AQ211</f>
        <v>2260.4969667191212</v>
      </c>
    </row>
    <row r="39" spans="2:43">
      <c r="B39" s="61" t="str">
        <f>'Datos Generales'!B212</f>
        <v>7.41.14.00  Ingresos Por Activos Mantenidos Para La Venta</v>
      </c>
      <c r="C39" s="46">
        <f>Índice!$G$51*'Datos Generales'!C212</f>
        <v>0</v>
      </c>
      <c r="D39" s="46">
        <f>Índice!$G$51*'Datos Generales'!D212</f>
        <v>0</v>
      </c>
      <c r="E39" s="46">
        <f>Índice!$G$51*'Datos Generales'!E212</f>
        <v>0</v>
      </c>
      <c r="F39" s="46">
        <f>Índice!$G$51*'Datos Generales'!F212</f>
        <v>0</v>
      </c>
      <c r="G39" s="46">
        <f>Índice!$G$51*'Datos Generales'!G212</f>
        <v>0</v>
      </c>
      <c r="H39" s="46">
        <f>Índice!$G$51*'Datos Generales'!H212</f>
        <v>0</v>
      </c>
      <c r="I39" s="46">
        <f>Índice!$G$51*'Datos Generales'!I212</f>
        <v>0</v>
      </c>
      <c r="J39" s="46">
        <f>Índice!$G$51*'Datos Generales'!J212</f>
        <v>0</v>
      </c>
      <c r="K39" s="46">
        <f>Índice!$G$51*'Datos Generales'!K212</f>
        <v>0</v>
      </c>
      <c r="L39" s="46">
        <f>Índice!$G$51*'Datos Generales'!L212</f>
        <v>0</v>
      </c>
      <c r="M39" s="46">
        <f>Índice!$G$51*'Datos Generales'!M212</f>
        <v>0</v>
      </c>
      <c r="N39" s="46">
        <f>Índice!$G$51*'Datos Generales'!N212</f>
        <v>0</v>
      </c>
      <c r="O39" s="46">
        <f>Índice!$G$51*'Datos Generales'!O212</f>
        <v>0</v>
      </c>
      <c r="P39" s="46">
        <f>Índice!$G$51*'Datos Generales'!P212</f>
        <v>0</v>
      </c>
      <c r="Q39" s="46">
        <f>Índice!$G$51*'Datos Generales'!Q212</f>
        <v>0</v>
      </c>
      <c r="R39" s="46">
        <f>Índice!$G$51*'Datos Generales'!R212</f>
        <v>0</v>
      </c>
      <c r="S39" s="46">
        <f>Índice!$G$51*'Datos Generales'!S212</f>
        <v>0</v>
      </c>
      <c r="T39" s="46">
        <f>Índice!$G$51*'Datos Generales'!T212</f>
        <v>0</v>
      </c>
      <c r="U39" s="46">
        <f>Índice!$G$51*'Datos Generales'!U212</f>
        <v>0</v>
      </c>
      <c r="V39" s="46">
        <f>Índice!$G$51*'Datos Generales'!V212</f>
        <v>0</v>
      </c>
      <c r="W39" s="46">
        <f>Índice!$G$51*'Datos Generales'!W212</f>
        <v>431792.41336724057</v>
      </c>
      <c r="X39" s="46">
        <f>Índice!$G$51*'Datos Generales'!X212</f>
        <v>0</v>
      </c>
      <c r="Y39" s="46">
        <f>Índice!$G$51*'Datos Generales'!Y212</f>
        <v>0</v>
      </c>
      <c r="Z39" s="46">
        <f>Índice!$G$51*'Datos Generales'!Z212</f>
        <v>0</v>
      </c>
      <c r="AA39" s="46">
        <f>Índice!$G$51*'Datos Generales'!AA212</f>
        <v>0</v>
      </c>
      <c r="AB39" s="46">
        <f>Índice!$G$51*'Datos Generales'!AB212</f>
        <v>0</v>
      </c>
      <c r="AC39" s="46">
        <f>Índice!$G$51*'Datos Generales'!AC212</f>
        <v>0</v>
      </c>
      <c r="AD39" s="46">
        <f>Índice!$G$51*'Datos Generales'!AD212</f>
        <v>0</v>
      </c>
      <c r="AE39" s="46">
        <f>Índice!$G$51*'Datos Generales'!AE212</f>
        <v>0</v>
      </c>
      <c r="AF39" s="46">
        <f>Índice!$G$51*'Datos Generales'!AF212</f>
        <v>0</v>
      </c>
      <c r="AG39" s="46">
        <f>Índice!$G$51*'Datos Generales'!AG212</f>
        <v>0</v>
      </c>
      <c r="AH39" s="46">
        <f>Índice!$G$51*'Datos Generales'!AH212</f>
        <v>0</v>
      </c>
      <c r="AI39" s="46">
        <f>Índice!$G$51*'Datos Generales'!AI212</f>
        <v>0</v>
      </c>
      <c r="AJ39" s="46">
        <f>Índice!$G$51*'Datos Generales'!AJ212</f>
        <v>0</v>
      </c>
      <c r="AK39" s="46">
        <f>Índice!$G$51*'Datos Generales'!AK212</f>
        <v>0</v>
      </c>
      <c r="AL39" s="46">
        <f>Índice!$G$51*'Datos Generales'!AL212</f>
        <v>0</v>
      </c>
      <c r="AM39" s="46">
        <f>Índice!$G$51*'Datos Generales'!AM212</f>
        <v>0</v>
      </c>
      <c r="AN39" s="46">
        <f>Índice!$G$51*'Datos Generales'!AN212</f>
        <v>0</v>
      </c>
      <c r="AO39" s="46">
        <f>Índice!$G$51*'Datos Generales'!AO212</f>
        <v>0</v>
      </c>
      <c r="AP39" s="46">
        <f>Índice!$G$51*'Datos Generales'!AP212</f>
        <v>0</v>
      </c>
      <c r="AQ39" s="46">
        <f>Índice!$G$51*'Datos Generales'!AQ212</f>
        <v>431792.41336724057</v>
      </c>
    </row>
    <row r="40" spans="2:43">
      <c r="B40" s="61" t="str">
        <f>'Datos Generales'!B213</f>
        <v>7.41.15.00  Ingresos Por Participaciones En Entidades Del Grupo Y Filiales</v>
      </c>
      <c r="C40" s="46">
        <f>Índice!$G$51*'Datos Generales'!C213</f>
        <v>0</v>
      </c>
      <c r="D40" s="46">
        <f>Índice!$G$51*'Datos Generales'!D213</f>
        <v>0</v>
      </c>
      <c r="E40" s="46">
        <f>Índice!$G$51*'Datos Generales'!E213</f>
        <v>0</v>
      </c>
      <c r="F40" s="46">
        <f>Índice!$G$51*'Datos Generales'!F213</f>
        <v>0</v>
      </c>
      <c r="G40" s="46">
        <f>Índice!$G$51*'Datos Generales'!G213</f>
        <v>0</v>
      </c>
      <c r="H40" s="46">
        <f>Índice!$G$51*'Datos Generales'!H213</f>
        <v>0</v>
      </c>
      <c r="I40" s="46">
        <f>Índice!$G$51*'Datos Generales'!I213</f>
        <v>0</v>
      </c>
      <c r="J40" s="46">
        <f>Índice!$G$51*'Datos Generales'!J213</f>
        <v>0</v>
      </c>
      <c r="K40" s="46">
        <f>Índice!$G$51*'Datos Generales'!K213</f>
        <v>0</v>
      </c>
      <c r="L40" s="46">
        <f>Índice!$G$51*'Datos Generales'!L213</f>
        <v>0</v>
      </c>
      <c r="M40" s="46">
        <f>Índice!$G$51*'Datos Generales'!M213</f>
        <v>0</v>
      </c>
      <c r="N40" s="46">
        <f>Índice!$G$51*'Datos Generales'!N213</f>
        <v>0</v>
      </c>
      <c r="O40" s="46">
        <f>Índice!$G$51*'Datos Generales'!O213</f>
        <v>0</v>
      </c>
      <c r="P40" s="46">
        <f>Índice!$G$51*'Datos Generales'!P213</f>
        <v>0</v>
      </c>
      <c r="Q40" s="46">
        <f>Índice!$G$51*'Datos Generales'!Q213</f>
        <v>0</v>
      </c>
      <c r="R40" s="46">
        <f>Índice!$G$51*'Datos Generales'!R213</f>
        <v>0</v>
      </c>
      <c r="S40" s="46">
        <f>Índice!$G$51*'Datos Generales'!S213</f>
        <v>0</v>
      </c>
      <c r="T40" s="46">
        <f>Índice!$G$51*'Datos Generales'!T213</f>
        <v>0</v>
      </c>
      <c r="U40" s="46">
        <f>Índice!$G$51*'Datos Generales'!U213</f>
        <v>0</v>
      </c>
      <c r="V40" s="46">
        <f>Índice!$G$51*'Datos Generales'!V213</f>
        <v>0</v>
      </c>
      <c r="W40" s="46">
        <f>Índice!$G$51*'Datos Generales'!W213</f>
        <v>0</v>
      </c>
      <c r="X40" s="46">
        <f>Índice!$G$51*'Datos Generales'!X213</f>
        <v>0</v>
      </c>
      <c r="Y40" s="46">
        <f>Índice!$G$51*'Datos Generales'!Y213</f>
        <v>0</v>
      </c>
      <c r="Z40" s="46">
        <f>Índice!$G$51*'Datos Generales'!Z213</f>
        <v>0</v>
      </c>
      <c r="AA40" s="46">
        <f>Índice!$G$51*'Datos Generales'!AA213</f>
        <v>0</v>
      </c>
      <c r="AB40" s="46">
        <f>Índice!$G$51*'Datos Generales'!AB213</f>
        <v>0</v>
      </c>
      <c r="AC40" s="46">
        <f>Índice!$G$51*'Datos Generales'!AC213</f>
        <v>0</v>
      </c>
      <c r="AD40" s="46">
        <f>Índice!$G$51*'Datos Generales'!AD213</f>
        <v>0</v>
      </c>
      <c r="AE40" s="46">
        <f>Índice!$G$51*'Datos Generales'!AE213</f>
        <v>0</v>
      </c>
      <c r="AF40" s="46">
        <f>Índice!$G$51*'Datos Generales'!AF213</f>
        <v>0</v>
      </c>
      <c r="AG40" s="46">
        <f>Índice!$G$51*'Datos Generales'!AG213</f>
        <v>0</v>
      </c>
      <c r="AH40" s="46">
        <f>Índice!$G$51*'Datos Generales'!AH213</f>
        <v>0</v>
      </c>
      <c r="AI40" s="46">
        <f>Índice!$G$51*'Datos Generales'!AI213</f>
        <v>0</v>
      </c>
      <c r="AJ40" s="46">
        <f>Índice!$G$51*'Datos Generales'!AJ213</f>
        <v>0</v>
      </c>
      <c r="AK40" s="46">
        <f>Índice!$G$51*'Datos Generales'!AK213</f>
        <v>0</v>
      </c>
      <c r="AL40" s="46">
        <f>Índice!$G$51*'Datos Generales'!AL213</f>
        <v>0</v>
      </c>
      <c r="AM40" s="46">
        <f>Índice!$G$51*'Datos Generales'!AM213</f>
        <v>0</v>
      </c>
      <c r="AN40" s="46">
        <f>Índice!$G$51*'Datos Generales'!AN213</f>
        <v>0</v>
      </c>
      <c r="AO40" s="46">
        <f>Índice!$G$51*'Datos Generales'!AO213</f>
        <v>0</v>
      </c>
      <c r="AP40" s="46">
        <f>Índice!$G$51*'Datos Generales'!AP213</f>
        <v>0</v>
      </c>
      <c r="AQ40" s="46">
        <f>Índice!$G$51*'Datos Generales'!AQ213</f>
        <v>0</v>
      </c>
    </row>
    <row r="41" spans="2:43">
      <c r="B41" s="61" t="str">
        <f>'Datos Generales'!B214</f>
        <v>7.41.16.00  Otros Ingresos Relacionados Con Actividades De Inversión</v>
      </c>
      <c r="C41" s="46">
        <f>Índice!$G$51*'Datos Generales'!C214</f>
        <v>0</v>
      </c>
      <c r="D41" s="46">
        <f>Índice!$G$51*'Datos Generales'!D214</f>
        <v>0</v>
      </c>
      <c r="E41" s="46">
        <f>Índice!$G$51*'Datos Generales'!E214</f>
        <v>4557616.7110426482</v>
      </c>
      <c r="F41" s="46">
        <f>Índice!$G$51*'Datos Generales'!F214</f>
        <v>0</v>
      </c>
      <c r="G41" s="46">
        <f>Índice!$G$51*'Datos Generales'!G214</f>
        <v>0</v>
      </c>
      <c r="H41" s="46">
        <f>Índice!$G$51*'Datos Generales'!H214</f>
        <v>0</v>
      </c>
      <c r="I41" s="46">
        <f>Índice!$G$51*'Datos Generales'!I214</f>
        <v>0</v>
      </c>
      <c r="J41" s="46">
        <f>Índice!$G$51*'Datos Generales'!J214</f>
        <v>0</v>
      </c>
      <c r="K41" s="46">
        <f>Índice!$G$51*'Datos Generales'!K214</f>
        <v>0</v>
      </c>
      <c r="L41" s="46">
        <f>Índice!$G$51*'Datos Generales'!L214</f>
        <v>0</v>
      </c>
      <c r="M41" s="46">
        <f>Índice!$G$51*'Datos Generales'!M214</f>
        <v>0</v>
      </c>
      <c r="N41" s="46">
        <f>Índice!$G$51*'Datos Generales'!N214</f>
        <v>0</v>
      </c>
      <c r="O41" s="46">
        <f>Índice!$G$51*'Datos Generales'!O214</f>
        <v>3391.3872971818487</v>
      </c>
      <c r="P41" s="46">
        <f>Índice!$G$51*'Datos Generales'!P214</f>
        <v>0</v>
      </c>
      <c r="Q41" s="46">
        <f>Índice!$G$51*'Datos Generales'!Q214</f>
        <v>0</v>
      </c>
      <c r="R41" s="46">
        <f>Índice!$G$51*'Datos Generales'!R214</f>
        <v>159628.56972119492</v>
      </c>
      <c r="S41" s="46">
        <f>Índice!$G$51*'Datos Generales'!S214</f>
        <v>0</v>
      </c>
      <c r="T41" s="46">
        <f>Índice!$G$51*'Datos Generales'!T214</f>
        <v>309.85722221853348</v>
      </c>
      <c r="U41" s="46">
        <f>Índice!$G$51*'Datos Generales'!U214</f>
        <v>0</v>
      </c>
      <c r="V41" s="46">
        <f>Índice!$G$51*'Datos Generales'!V214</f>
        <v>55346.829828626825</v>
      </c>
      <c r="W41" s="46">
        <f>Índice!$G$51*'Datos Generales'!W214</f>
        <v>0</v>
      </c>
      <c r="X41" s="46">
        <f>Índice!$G$51*'Datos Generales'!X214</f>
        <v>0</v>
      </c>
      <c r="Y41" s="46">
        <f>Índice!$G$51*'Datos Generales'!Y214</f>
        <v>0</v>
      </c>
      <c r="Z41" s="46">
        <f>Índice!$G$51*'Datos Generales'!Z214</f>
        <v>0</v>
      </c>
      <c r="AA41" s="46">
        <f>Índice!$G$51*'Datos Generales'!AA214</f>
        <v>0</v>
      </c>
      <c r="AB41" s="46">
        <f>Índice!$G$51*'Datos Generales'!AB214</f>
        <v>0</v>
      </c>
      <c r="AC41" s="46">
        <f>Índice!$G$51*'Datos Generales'!AC214</f>
        <v>0</v>
      </c>
      <c r="AD41" s="46">
        <f>Índice!$G$51*'Datos Generales'!AD214</f>
        <v>0</v>
      </c>
      <c r="AE41" s="46">
        <f>Índice!$G$51*'Datos Generales'!AE214</f>
        <v>0</v>
      </c>
      <c r="AF41" s="46">
        <f>Índice!$G$51*'Datos Generales'!AF214</f>
        <v>0</v>
      </c>
      <c r="AG41" s="46">
        <f>Índice!$G$51*'Datos Generales'!AG214</f>
        <v>0</v>
      </c>
      <c r="AH41" s="46">
        <f>Índice!$G$51*'Datos Generales'!AH214</f>
        <v>0</v>
      </c>
      <c r="AI41" s="46">
        <f>Índice!$G$51*'Datos Generales'!AI214</f>
        <v>0</v>
      </c>
      <c r="AJ41" s="46">
        <f>Índice!$G$51*'Datos Generales'!AJ214</f>
        <v>0</v>
      </c>
      <c r="AK41" s="46">
        <f>Índice!$G$51*'Datos Generales'!AK214</f>
        <v>0</v>
      </c>
      <c r="AL41" s="46">
        <f>Índice!$G$51*'Datos Generales'!AL214</f>
        <v>0</v>
      </c>
      <c r="AM41" s="46">
        <f>Índice!$G$51*'Datos Generales'!AM214</f>
        <v>0</v>
      </c>
      <c r="AN41" s="46">
        <f>Índice!$G$51*'Datos Generales'!AN214</f>
        <v>0</v>
      </c>
      <c r="AO41" s="46">
        <f>Índice!$G$51*'Datos Generales'!AO214</f>
        <v>0</v>
      </c>
      <c r="AP41" s="46">
        <f>Índice!$G$51*'Datos Generales'!AP214</f>
        <v>0</v>
      </c>
      <c r="AQ41" s="46">
        <f>Índice!$G$51*'Datos Generales'!AQ214</f>
        <v>4776293.35511187</v>
      </c>
    </row>
    <row r="42" spans="2:43">
      <c r="B42" s="60" t="str">
        <f>'Datos Generales'!B215</f>
        <v xml:space="preserve">7.41.00.00  Total Ingresos De Efectivo De Las Actividades De Inversión </v>
      </c>
      <c r="C42" s="43">
        <f>Índice!$G$51*'Datos Generales'!C215</f>
        <v>0</v>
      </c>
      <c r="D42" s="43">
        <f>Índice!$G$51*'Datos Generales'!D215</f>
        <v>0</v>
      </c>
      <c r="E42" s="43">
        <f>Índice!$G$51*'Datos Generales'!E215</f>
        <v>4563082.5481772656</v>
      </c>
      <c r="F42" s="43">
        <f>Índice!$G$51*'Datos Generales'!F215</f>
        <v>0</v>
      </c>
      <c r="G42" s="43">
        <f>Índice!$G$51*'Datos Generales'!G215</f>
        <v>0</v>
      </c>
      <c r="H42" s="43">
        <f>Índice!$G$51*'Datos Generales'!H215</f>
        <v>0</v>
      </c>
      <c r="I42" s="43">
        <f>Índice!$G$51*'Datos Generales'!I215</f>
        <v>6309.0029015915597</v>
      </c>
      <c r="J42" s="43">
        <f>Índice!$G$51*'Datos Generales'!J215</f>
        <v>0</v>
      </c>
      <c r="K42" s="43">
        <f>Índice!$G$51*'Datos Generales'!K215</f>
        <v>0</v>
      </c>
      <c r="L42" s="43">
        <f>Índice!$G$51*'Datos Generales'!L215</f>
        <v>208.04699206101532</v>
      </c>
      <c r="M42" s="43">
        <f>Índice!$G$51*'Datos Generales'!M215</f>
        <v>946.87940578237851</v>
      </c>
      <c r="N42" s="43">
        <f>Índice!$G$51*'Datos Generales'!N215</f>
        <v>0</v>
      </c>
      <c r="O42" s="43">
        <f>Índice!$G$51*'Datos Generales'!O215</f>
        <v>3391.3872971818487</v>
      </c>
      <c r="P42" s="43">
        <f>Índice!$G$51*'Datos Generales'!P215</f>
        <v>0</v>
      </c>
      <c r="Q42" s="43">
        <f>Índice!$G$51*'Datos Generales'!Q215</f>
        <v>0</v>
      </c>
      <c r="R42" s="43">
        <f>Índice!$G$51*'Datos Generales'!R215</f>
        <v>159628.56972119492</v>
      </c>
      <c r="S42" s="43">
        <f>Índice!$G$51*'Datos Generales'!S215</f>
        <v>0</v>
      </c>
      <c r="T42" s="43">
        <f>Índice!$G$51*'Datos Generales'!T215</f>
        <v>345.26947618636586</v>
      </c>
      <c r="U42" s="43">
        <f>Índice!$G$51*'Datos Generales'!U215</f>
        <v>0</v>
      </c>
      <c r="V42" s="43">
        <f>Índice!$G$51*'Datos Generales'!V215</f>
        <v>55346.829828626825</v>
      </c>
      <c r="W42" s="43">
        <f>Índice!$G$51*'Datos Generales'!W215</f>
        <v>431792.41336724057</v>
      </c>
      <c r="X42" s="43">
        <f>Índice!$G$51*'Datos Generales'!X215</f>
        <v>3.7182866666224017</v>
      </c>
      <c r="Y42" s="43">
        <f>Índice!$G$51*'Datos Generales'!Y215</f>
        <v>1278.4708988736691</v>
      </c>
      <c r="Z42" s="43">
        <f>Índice!$G$51*'Datos Generales'!Z215</f>
        <v>0</v>
      </c>
      <c r="AA42" s="43">
        <f>Índice!$G$51*'Datos Generales'!AA215</f>
        <v>0</v>
      </c>
      <c r="AB42" s="43">
        <f>Índice!$G$51*'Datos Generales'!AB215</f>
        <v>2322.2913498929888</v>
      </c>
      <c r="AC42" s="43">
        <f>Índice!$G$51*'Datos Generales'!AC215</f>
        <v>0</v>
      </c>
      <c r="AD42" s="43">
        <f>Índice!$G$51*'Datos Generales'!AD215</f>
        <v>0</v>
      </c>
      <c r="AE42" s="43">
        <f>Índice!$G$51*'Datos Generales'!AE215</f>
        <v>0</v>
      </c>
      <c r="AF42" s="43">
        <f>Índice!$G$51*'Datos Generales'!AF215</f>
        <v>0</v>
      </c>
      <c r="AG42" s="43">
        <f>Índice!$G$51*'Datos Generales'!AG215</f>
        <v>0</v>
      </c>
      <c r="AH42" s="43">
        <f>Índice!$G$51*'Datos Generales'!AH215</f>
        <v>0</v>
      </c>
      <c r="AI42" s="43">
        <f>Índice!$G$51*'Datos Generales'!AI215</f>
        <v>0</v>
      </c>
      <c r="AJ42" s="43">
        <f>Índice!$G$51*'Datos Generales'!AJ215</f>
        <v>0</v>
      </c>
      <c r="AK42" s="43">
        <f>Índice!$G$51*'Datos Generales'!AK215</f>
        <v>0</v>
      </c>
      <c r="AL42" s="43">
        <f>Índice!$G$51*'Datos Generales'!AL215</f>
        <v>0</v>
      </c>
      <c r="AM42" s="43">
        <f>Índice!$G$51*'Datos Generales'!AM215</f>
        <v>0</v>
      </c>
      <c r="AN42" s="43">
        <f>Índice!$G$51*'Datos Generales'!AN215</f>
        <v>0</v>
      </c>
      <c r="AO42" s="43">
        <f>Índice!$G$51*'Datos Generales'!AO215</f>
        <v>0</v>
      </c>
      <c r="AP42" s="43">
        <f>Índice!$G$51*'Datos Generales'!AP215</f>
        <v>0</v>
      </c>
      <c r="AQ42" s="43">
        <f>Índice!$G$51*'Datos Generales'!AQ215</f>
        <v>5224655.4277025638</v>
      </c>
    </row>
    <row r="43" spans="2:43">
      <c r="B43" s="61" t="str">
        <f>'Datos Generales'!B216</f>
        <v>7.42.11.00  Egresos Por Propiedades, Muebles Y Equipos</v>
      </c>
      <c r="C43" s="46">
        <f>Índice!$G$51*'Datos Generales'!C216</f>
        <v>22872.464980600726</v>
      </c>
      <c r="D43" s="46">
        <f>Índice!$G$51*'Datos Generales'!D216</f>
        <v>0</v>
      </c>
      <c r="E43" s="46">
        <f>Índice!$G$51*'Datos Generales'!E216</f>
        <v>3399.3993196420711</v>
      </c>
      <c r="F43" s="46">
        <f>Índice!$G$51*'Datos Generales'!F216</f>
        <v>545.70283364429724</v>
      </c>
      <c r="G43" s="46">
        <f>Índice!$G$51*'Datos Generales'!G216</f>
        <v>0</v>
      </c>
      <c r="H43" s="46">
        <f>Índice!$G$51*'Datos Generales'!H216</f>
        <v>0</v>
      </c>
      <c r="I43" s="46">
        <f>Índice!$G$51*'Datos Generales'!I216</f>
        <v>807.17806387927965</v>
      </c>
      <c r="J43" s="46">
        <f>Índice!$G$51*'Datos Generales'!J216</f>
        <v>0</v>
      </c>
      <c r="K43" s="46">
        <f>Índice!$G$51*'Datos Generales'!K216</f>
        <v>0</v>
      </c>
      <c r="L43" s="46">
        <f>Índice!$G$51*'Datos Generales'!L216</f>
        <v>766.76382903849094</v>
      </c>
      <c r="M43" s="46">
        <f>Índice!$G$51*'Datos Generales'!M216</f>
        <v>281.2618271395088</v>
      </c>
      <c r="N43" s="46">
        <f>Índice!$G$51*'Datos Generales'!N216</f>
        <v>0</v>
      </c>
      <c r="O43" s="46">
        <f>Índice!$G$51*'Datos Generales'!O216</f>
        <v>0</v>
      </c>
      <c r="P43" s="46">
        <f>Índice!$G$51*'Datos Generales'!P216</f>
        <v>2404.8904322729577</v>
      </c>
      <c r="Q43" s="46">
        <f>Índice!$G$51*'Datos Generales'!Q216</f>
        <v>0</v>
      </c>
      <c r="R43" s="46">
        <f>Índice!$G$51*'Datos Generales'!R216</f>
        <v>517.9042142795488</v>
      </c>
      <c r="S43" s="46">
        <f>Índice!$G$51*'Datos Generales'!S216</f>
        <v>0</v>
      </c>
      <c r="T43" s="46">
        <f>Índice!$G$51*'Datos Generales'!T216</f>
        <v>0</v>
      </c>
      <c r="U43" s="46">
        <f>Índice!$G$51*'Datos Generales'!U216</f>
        <v>0</v>
      </c>
      <c r="V43" s="46">
        <f>Índice!$G$51*'Datos Generales'!V216</f>
        <v>0</v>
      </c>
      <c r="W43" s="46">
        <f>Índice!$G$51*'Datos Generales'!W216</f>
        <v>0</v>
      </c>
      <c r="X43" s="46">
        <f>Índice!$G$51*'Datos Generales'!X216</f>
        <v>1504.799467045578</v>
      </c>
      <c r="Y43" s="46">
        <f>Índice!$G$51*'Datos Generales'!Y216</f>
        <v>16658.101327738197</v>
      </c>
      <c r="Z43" s="46">
        <f>Índice!$G$51*'Datos Generales'!Z216</f>
        <v>0</v>
      </c>
      <c r="AA43" s="46">
        <f>Índice!$G$51*'Datos Generales'!AA216</f>
        <v>0</v>
      </c>
      <c r="AB43" s="46">
        <f>Índice!$G$51*'Datos Generales'!AB216</f>
        <v>0</v>
      </c>
      <c r="AC43" s="46">
        <f>Índice!$G$51*'Datos Generales'!AC216</f>
        <v>0</v>
      </c>
      <c r="AD43" s="46">
        <f>Índice!$G$51*'Datos Generales'!AD216</f>
        <v>0</v>
      </c>
      <c r="AE43" s="46">
        <f>Índice!$G$51*'Datos Generales'!AE216</f>
        <v>0</v>
      </c>
      <c r="AF43" s="46">
        <f>Índice!$G$51*'Datos Generales'!AF216</f>
        <v>0</v>
      </c>
      <c r="AG43" s="46">
        <f>Índice!$G$51*'Datos Generales'!AG216</f>
        <v>0</v>
      </c>
      <c r="AH43" s="46">
        <f>Índice!$G$51*'Datos Generales'!AH216</f>
        <v>0</v>
      </c>
      <c r="AI43" s="46">
        <f>Índice!$G$51*'Datos Generales'!AI216</f>
        <v>0</v>
      </c>
      <c r="AJ43" s="46">
        <f>Índice!$G$51*'Datos Generales'!AJ216</f>
        <v>0</v>
      </c>
      <c r="AK43" s="46">
        <f>Índice!$G$51*'Datos Generales'!AK216</f>
        <v>0</v>
      </c>
      <c r="AL43" s="46">
        <f>Índice!$G$51*'Datos Generales'!AL216</f>
        <v>0</v>
      </c>
      <c r="AM43" s="46">
        <f>Índice!$G$51*'Datos Generales'!AM216</f>
        <v>0</v>
      </c>
      <c r="AN43" s="46">
        <f>Índice!$G$51*'Datos Generales'!AN216</f>
        <v>0</v>
      </c>
      <c r="AO43" s="46">
        <f>Índice!$G$51*'Datos Generales'!AO216</f>
        <v>0</v>
      </c>
      <c r="AP43" s="46">
        <f>Índice!$G$51*'Datos Generales'!AP216</f>
        <v>0</v>
      </c>
      <c r="AQ43" s="46">
        <f>Índice!$G$51*'Datos Generales'!AQ216</f>
        <v>49758.466295280654</v>
      </c>
    </row>
    <row r="44" spans="2:43">
      <c r="B44" s="61" t="str">
        <f>'Datos Generales'!B217</f>
        <v>7.42.12.00  Egresos Por Propiedades De Inversión</v>
      </c>
      <c r="C44" s="46">
        <f>Índice!$G$51*'Datos Generales'!C217</f>
        <v>0</v>
      </c>
      <c r="D44" s="46">
        <f>Índice!$G$51*'Datos Generales'!D217</f>
        <v>0</v>
      </c>
      <c r="E44" s="46">
        <f>Índice!$G$51*'Datos Generales'!E217</f>
        <v>0</v>
      </c>
      <c r="F44" s="46">
        <f>Índice!$G$51*'Datos Generales'!F217</f>
        <v>0</v>
      </c>
      <c r="G44" s="46">
        <f>Índice!$G$51*'Datos Generales'!G217</f>
        <v>0</v>
      </c>
      <c r="H44" s="46">
        <f>Índice!$G$51*'Datos Generales'!H217</f>
        <v>0</v>
      </c>
      <c r="I44" s="46">
        <f>Índice!$G$51*'Datos Generales'!I217</f>
        <v>0</v>
      </c>
      <c r="J44" s="46">
        <f>Índice!$G$51*'Datos Generales'!J217</f>
        <v>0</v>
      </c>
      <c r="K44" s="46">
        <f>Índice!$G$51*'Datos Generales'!K217</f>
        <v>0</v>
      </c>
      <c r="L44" s="46">
        <f>Índice!$G$51*'Datos Generales'!L217</f>
        <v>0</v>
      </c>
      <c r="M44" s="46">
        <f>Índice!$G$51*'Datos Generales'!M217</f>
        <v>0</v>
      </c>
      <c r="N44" s="46">
        <f>Índice!$G$51*'Datos Generales'!N217</f>
        <v>0</v>
      </c>
      <c r="O44" s="46">
        <f>Índice!$G$51*'Datos Generales'!O217</f>
        <v>0</v>
      </c>
      <c r="P44" s="46">
        <f>Índice!$G$51*'Datos Generales'!P217</f>
        <v>0</v>
      </c>
      <c r="Q44" s="46">
        <f>Índice!$G$51*'Datos Generales'!Q217</f>
        <v>0</v>
      </c>
      <c r="R44" s="46">
        <f>Índice!$G$51*'Datos Generales'!R217</f>
        <v>0</v>
      </c>
      <c r="S44" s="46">
        <f>Índice!$G$51*'Datos Generales'!S217</f>
        <v>0</v>
      </c>
      <c r="T44" s="46">
        <f>Índice!$G$51*'Datos Generales'!T217</f>
        <v>0</v>
      </c>
      <c r="U44" s="46">
        <f>Índice!$G$51*'Datos Generales'!U217</f>
        <v>0</v>
      </c>
      <c r="V44" s="46">
        <f>Índice!$G$51*'Datos Generales'!V217</f>
        <v>0</v>
      </c>
      <c r="W44" s="46">
        <f>Índice!$G$51*'Datos Generales'!W217</f>
        <v>0</v>
      </c>
      <c r="X44" s="46">
        <f>Índice!$G$51*'Datos Generales'!X217</f>
        <v>0</v>
      </c>
      <c r="Y44" s="46">
        <f>Índice!$G$51*'Datos Generales'!Y217</f>
        <v>0</v>
      </c>
      <c r="Z44" s="46">
        <f>Índice!$G$51*'Datos Generales'!Z217</f>
        <v>0</v>
      </c>
      <c r="AA44" s="46">
        <f>Índice!$G$51*'Datos Generales'!AA217</f>
        <v>0</v>
      </c>
      <c r="AB44" s="46">
        <f>Índice!$G$51*'Datos Generales'!AB217</f>
        <v>0</v>
      </c>
      <c r="AC44" s="46">
        <f>Índice!$G$51*'Datos Generales'!AC217</f>
        <v>0</v>
      </c>
      <c r="AD44" s="46">
        <f>Índice!$G$51*'Datos Generales'!AD217</f>
        <v>0</v>
      </c>
      <c r="AE44" s="46">
        <f>Índice!$G$51*'Datos Generales'!AE217</f>
        <v>0</v>
      </c>
      <c r="AF44" s="46">
        <f>Índice!$G$51*'Datos Generales'!AF217</f>
        <v>0</v>
      </c>
      <c r="AG44" s="46">
        <f>Índice!$G$51*'Datos Generales'!AG217</f>
        <v>0</v>
      </c>
      <c r="AH44" s="46">
        <f>Índice!$G$51*'Datos Generales'!AH217</f>
        <v>0</v>
      </c>
      <c r="AI44" s="46">
        <f>Índice!$G$51*'Datos Generales'!AI217</f>
        <v>0</v>
      </c>
      <c r="AJ44" s="46">
        <f>Índice!$G$51*'Datos Generales'!AJ217</f>
        <v>0</v>
      </c>
      <c r="AK44" s="46">
        <f>Índice!$G$51*'Datos Generales'!AK217</f>
        <v>0</v>
      </c>
      <c r="AL44" s="46">
        <f>Índice!$G$51*'Datos Generales'!AL217</f>
        <v>0</v>
      </c>
      <c r="AM44" s="46">
        <f>Índice!$G$51*'Datos Generales'!AM217</f>
        <v>0</v>
      </c>
      <c r="AN44" s="46">
        <f>Índice!$G$51*'Datos Generales'!AN217</f>
        <v>0</v>
      </c>
      <c r="AO44" s="46">
        <f>Índice!$G$51*'Datos Generales'!AO217</f>
        <v>0</v>
      </c>
      <c r="AP44" s="46">
        <f>Índice!$G$51*'Datos Generales'!AP217</f>
        <v>0</v>
      </c>
      <c r="AQ44" s="46">
        <f>Índice!$G$51*'Datos Generales'!AQ217</f>
        <v>0</v>
      </c>
    </row>
    <row r="45" spans="2:43">
      <c r="B45" s="61" t="str">
        <f>'Datos Generales'!B218</f>
        <v>7.42.13.00  Egresos Por Activos Intangibles</v>
      </c>
      <c r="C45" s="46">
        <f>Índice!$G$51*'Datos Generales'!C218</f>
        <v>0</v>
      </c>
      <c r="D45" s="46">
        <f>Índice!$G$51*'Datos Generales'!D218</f>
        <v>0</v>
      </c>
      <c r="E45" s="46">
        <f>Índice!$G$51*'Datos Generales'!E218</f>
        <v>0</v>
      </c>
      <c r="F45" s="46">
        <f>Índice!$G$51*'Datos Generales'!F218</f>
        <v>116.46205023670879</v>
      </c>
      <c r="G45" s="46">
        <f>Índice!$G$51*'Datos Generales'!G218</f>
        <v>0</v>
      </c>
      <c r="H45" s="46">
        <f>Índice!$G$51*'Datos Generales'!H218</f>
        <v>0</v>
      </c>
      <c r="I45" s="46">
        <f>Índice!$G$51*'Datos Generales'!I218</f>
        <v>0</v>
      </c>
      <c r="J45" s="46">
        <f>Índice!$G$51*'Datos Generales'!J218</f>
        <v>0</v>
      </c>
      <c r="K45" s="46">
        <f>Índice!$G$51*'Datos Generales'!K218</f>
        <v>0</v>
      </c>
      <c r="L45" s="46">
        <f>Índice!$G$51*'Datos Generales'!L218</f>
        <v>0</v>
      </c>
      <c r="M45" s="46">
        <f>Índice!$G$51*'Datos Generales'!M218</f>
        <v>0</v>
      </c>
      <c r="N45" s="46">
        <f>Índice!$G$51*'Datos Generales'!N218</f>
        <v>0</v>
      </c>
      <c r="O45" s="46">
        <f>Índice!$G$51*'Datos Generales'!O218</f>
        <v>0</v>
      </c>
      <c r="P45" s="46">
        <f>Índice!$G$51*'Datos Generales'!P218</f>
        <v>0</v>
      </c>
      <c r="Q45" s="46">
        <f>Índice!$G$51*'Datos Generales'!Q218</f>
        <v>0</v>
      </c>
      <c r="R45" s="46">
        <f>Índice!$G$51*'Datos Generales'!R218</f>
        <v>0</v>
      </c>
      <c r="S45" s="46">
        <f>Índice!$G$51*'Datos Generales'!S218</f>
        <v>0</v>
      </c>
      <c r="T45" s="46">
        <f>Índice!$G$51*'Datos Generales'!T218</f>
        <v>0</v>
      </c>
      <c r="U45" s="46">
        <f>Índice!$G$51*'Datos Generales'!U218</f>
        <v>0</v>
      </c>
      <c r="V45" s="46">
        <f>Índice!$G$51*'Datos Generales'!V218</f>
        <v>0</v>
      </c>
      <c r="W45" s="46">
        <f>Índice!$G$51*'Datos Generales'!W218</f>
        <v>0</v>
      </c>
      <c r="X45" s="46">
        <f>Índice!$G$51*'Datos Generales'!X218</f>
        <v>3151.6906031370831</v>
      </c>
      <c r="Y45" s="46">
        <f>Índice!$G$51*'Datos Generales'!Y218</f>
        <v>3931.1585782865341</v>
      </c>
      <c r="Z45" s="46">
        <f>Índice!$G$51*'Datos Generales'!Z218</f>
        <v>0</v>
      </c>
      <c r="AA45" s="46">
        <f>Índice!$G$51*'Datos Generales'!AA218</f>
        <v>0</v>
      </c>
      <c r="AB45" s="46">
        <f>Índice!$G$51*'Datos Generales'!AB218</f>
        <v>0</v>
      </c>
      <c r="AC45" s="46">
        <f>Índice!$G$51*'Datos Generales'!AC218</f>
        <v>0</v>
      </c>
      <c r="AD45" s="46">
        <f>Índice!$G$51*'Datos Generales'!AD218</f>
        <v>0</v>
      </c>
      <c r="AE45" s="46">
        <f>Índice!$G$51*'Datos Generales'!AE218</f>
        <v>0</v>
      </c>
      <c r="AF45" s="46">
        <f>Índice!$G$51*'Datos Generales'!AF218</f>
        <v>0</v>
      </c>
      <c r="AG45" s="46">
        <f>Índice!$G$51*'Datos Generales'!AG218</f>
        <v>0</v>
      </c>
      <c r="AH45" s="46">
        <f>Índice!$G$51*'Datos Generales'!AH218</f>
        <v>0</v>
      </c>
      <c r="AI45" s="46">
        <f>Índice!$G$51*'Datos Generales'!AI218</f>
        <v>0</v>
      </c>
      <c r="AJ45" s="46">
        <f>Índice!$G$51*'Datos Generales'!AJ218</f>
        <v>0</v>
      </c>
      <c r="AK45" s="46">
        <f>Índice!$G$51*'Datos Generales'!AK218</f>
        <v>0</v>
      </c>
      <c r="AL45" s="46">
        <f>Índice!$G$51*'Datos Generales'!AL218</f>
        <v>0</v>
      </c>
      <c r="AM45" s="46">
        <f>Índice!$G$51*'Datos Generales'!AM218</f>
        <v>0</v>
      </c>
      <c r="AN45" s="46">
        <f>Índice!$G$51*'Datos Generales'!AN218</f>
        <v>0</v>
      </c>
      <c r="AO45" s="46">
        <f>Índice!$G$51*'Datos Generales'!AO218</f>
        <v>0</v>
      </c>
      <c r="AP45" s="46">
        <f>Índice!$G$51*'Datos Generales'!AP218</f>
        <v>0</v>
      </c>
      <c r="AQ45" s="46">
        <f>Índice!$G$51*'Datos Generales'!AQ218</f>
        <v>7199.3112316603265</v>
      </c>
    </row>
    <row r="46" spans="2:43">
      <c r="B46" s="61" t="str">
        <f>'Datos Generales'!B219</f>
        <v>7.42.14.00  Egresos Por Activos Mantenidos Para La Venta</v>
      </c>
      <c r="C46" s="46">
        <f>Índice!$G$51*'Datos Generales'!C219</f>
        <v>0</v>
      </c>
      <c r="D46" s="46">
        <f>Índice!$G$51*'Datos Generales'!D219</f>
        <v>0</v>
      </c>
      <c r="E46" s="46">
        <f>Índice!$G$51*'Datos Generales'!E219</f>
        <v>0</v>
      </c>
      <c r="F46" s="46">
        <f>Índice!$G$51*'Datos Generales'!F219</f>
        <v>0</v>
      </c>
      <c r="G46" s="46">
        <f>Índice!$G$51*'Datos Generales'!G219</f>
        <v>0</v>
      </c>
      <c r="H46" s="46">
        <f>Índice!$G$51*'Datos Generales'!H219</f>
        <v>0</v>
      </c>
      <c r="I46" s="46">
        <f>Índice!$G$51*'Datos Generales'!I219</f>
        <v>0</v>
      </c>
      <c r="J46" s="46">
        <f>Índice!$G$51*'Datos Generales'!J219</f>
        <v>0</v>
      </c>
      <c r="K46" s="46">
        <f>Índice!$G$51*'Datos Generales'!K219</f>
        <v>0</v>
      </c>
      <c r="L46" s="46">
        <f>Índice!$G$51*'Datos Generales'!L219</f>
        <v>0</v>
      </c>
      <c r="M46" s="46">
        <f>Índice!$G$51*'Datos Generales'!M219</f>
        <v>0</v>
      </c>
      <c r="N46" s="46">
        <f>Índice!$G$51*'Datos Generales'!N219</f>
        <v>0</v>
      </c>
      <c r="O46" s="46">
        <f>Índice!$G$51*'Datos Generales'!O219</f>
        <v>0</v>
      </c>
      <c r="P46" s="46">
        <f>Índice!$G$51*'Datos Generales'!P219</f>
        <v>0</v>
      </c>
      <c r="Q46" s="46">
        <f>Índice!$G$51*'Datos Generales'!Q219</f>
        <v>0</v>
      </c>
      <c r="R46" s="46">
        <f>Índice!$G$51*'Datos Generales'!R219</f>
        <v>0</v>
      </c>
      <c r="S46" s="46">
        <f>Índice!$G$51*'Datos Generales'!S219</f>
        <v>0</v>
      </c>
      <c r="T46" s="46">
        <f>Índice!$G$51*'Datos Generales'!T219</f>
        <v>0</v>
      </c>
      <c r="U46" s="46">
        <f>Índice!$G$51*'Datos Generales'!U219</f>
        <v>0</v>
      </c>
      <c r="V46" s="46">
        <f>Índice!$G$51*'Datos Generales'!V219</f>
        <v>0</v>
      </c>
      <c r="W46" s="46">
        <f>Índice!$G$51*'Datos Generales'!W219</f>
        <v>387522.00539594225</v>
      </c>
      <c r="X46" s="46">
        <f>Índice!$G$51*'Datos Generales'!X219</f>
        <v>0</v>
      </c>
      <c r="Y46" s="46">
        <f>Índice!$G$51*'Datos Generales'!Y219</f>
        <v>0</v>
      </c>
      <c r="Z46" s="46">
        <f>Índice!$G$51*'Datos Generales'!Z219</f>
        <v>0</v>
      </c>
      <c r="AA46" s="46">
        <f>Índice!$G$51*'Datos Generales'!AA219</f>
        <v>0</v>
      </c>
      <c r="AB46" s="46">
        <f>Índice!$G$51*'Datos Generales'!AB219</f>
        <v>0</v>
      </c>
      <c r="AC46" s="46">
        <f>Índice!$G$51*'Datos Generales'!AC219</f>
        <v>0</v>
      </c>
      <c r="AD46" s="46">
        <f>Índice!$G$51*'Datos Generales'!AD219</f>
        <v>0</v>
      </c>
      <c r="AE46" s="46">
        <f>Índice!$G$51*'Datos Generales'!AE219</f>
        <v>0</v>
      </c>
      <c r="AF46" s="46">
        <f>Índice!$G$51*'Datos Generales'!AF219</f>
        <v>0</v>
      </c>
      <c r="AG46" s="46">
        <f>Índice!$G$51*'Datos Generales'!AG219</f>
        <v>0</v>
      </c>
      <c r="AH46" s="46">
        <f>Índice!$G$51*'Datos Generales'!AH219</f>
        <v>0</v>
      </c>
      <c r="AI46" s="46">
        <f>Índice!$G$51*'Datos Generales'!AI219</f>
        <v>0</v>
      </c>
      <c r="AJ46" s="46">
        <f>Índice!$G$51*'Datos Generales'!AJ219</f>
        <v>0</v>
      </c>
      <c r="AK46" s="46">
        <f>Índice!$G$51*'Datos Generales'!AK219</f>
        <v>0</v>
      </c>
      <c r="AL46" s="46">
        <f>Índice!$G$51*'Datos Generales'!AL219</f>
        <v>0</v>
      </c>
      <c r="AM46" s="46">
        <f>Índice!$G$51*'Datos Generales'!AM219</f>
        <v>0</v>
      </c>
      <c r="AN46" s="46">
        <f>Índice!$G$51*'Datos Generales'!AN219</f>
        <v>0</v>
      </c>
      <c r="AO46" s="46">
        <f>Índice!$G$51*'Datos Generales'!AO219</f>
        <v>0</v>
      </c>
      <c r="AP46" s="46">
        <f>Índice!$G$51*'Datos Generales'!AP219</f>
        <v>0</v>
      </c>
      <c r="AQ46" s="46">
        <f>Índice!$G$51*'Datos Generales'!AQ219</f>
        <v>387522.00539594225</v>
      </c>
    </row>
    <row r="47" spans="2:43">
      <c r="B47" s="61" t="str">
        <f>'Datos Generales'!B220</f>
        <v>7.42.15.00  Egresos Por Participaciones En Entidades Del Grupo Y Filiales</v>
      </c>
      <c r="C47" s="46">
        <f>Índice!$G$51*'Datos Generales'!C220</f>
        <v>0</v>
      </c>
      <c r="D47" s="46">
        <f>Índice!$G$51*'Datos Generales'!D220</f>
        <v>0</v>
      </c>
      <c r="E47" s="46">
        <f>Índice!$G$51*'Datos Generales'!E220</f>
        <v>5471.0604420777263</v>
      </c>
      <c r="F47" s="46">
        <f>Índice!$G$51*'Datos Generales'!F220</f>
        <v>0</v>
      </c>
      <c r="G47" s="46">
        <f>Índice!$G$51*'Datos Generales'!G220</f>
        <v>0</v>
      </c>
      <c r="H47" s="46">
        <f>Índice!$G$51*'Datos Generales'!H220</f>
        <v>0</v>
      </c>
      <c r="I47" s="46">
        <f>Índice!$G$51*'Datos Generales'!I220</f>
        <v>0</v>
      </c>
      <c r="J47" s="46">
        <f>Índice!$G$51*'Datos Generales'!J220</f>
        <v>0</v>
      </c>
      <c r="K47" s="46">
        <f>Índice!$G$51*'Datos Generales'!K220</f>
        <v>0</v>
      </c>
      <c r="L47" s="46">
        <f>Índice!$G$51*'Datos Generales'!L220</f>
        <v>0</v>
      </c>
      <c r="M47" s="46">
        <f>Índice!$G$51*'Datos Generales'!M220</f>
        <v>14797.098851093686</v>
      </c>
      <c r="N47" s="46">
        <f>Índice!$G$51*'Datos Generales'!N220</f>
        <v>0</v>
      </c>
      <c r="O47" s="46">
        <f>Índice!$G$51*'Datos Generales'!O220</f>
        <v>0</v>
      </c>
      <c r="P47" s="46">
        <f>Índice!$G$51*'Datos Generales'!P220</f>
        <v>0</v>
      </c>
      <c r="Q47" s="46">
        <f>Índice!$G$51*'Datos Generales'!Q220</f>
        <v>0</v>
      </c>
      <c r="R47" s="46">
        <f>Índice!$G$51*'Datos Generales'!R220</f>
        <v>0</v>
      </c>
      <c r="S47" s="46">
        <f>Índice!$G$51*'Datos Generales'!S220</f>
        <v>0</v>
      </c>
      <c r="T47" s="46">
        <f>Índice!$G$51*'Datos Generales'!T220</f>
        <v>0</v>
      </c>
      <c r="U47" s="46">
        <f>Índice!$G$51*'Datos Generales'!U220</f>
        <v>0</v>
      </c>
      <c r="V47" s="46">
        <f>Índice!$G$51*'Datos Generales'!V220</f>
        <v>0</v>
      </c>
      <c r="W47" s="46">
        <f>Índice!$G$51*'Datos Generales'!W220</f>
        <v>0</v>
      </c>
      <c r="X47" s="46">
        <f>Índice!$G$51*'Datos Generales'!X220</f>
        <v>0</v>
      </c>
      <c r="Y47" s="46">
        <f>Índice!$G$51*'Datos Generales'!Y220</f>
        <v>0</v>
      </c>
      <c r="Z47" s="46">
        <f>Índice!$G$51*'Datos Generales'!Z220</f>
        <v>0</v>
      </c>
      <c r="AA47" s="46">
        <f>Índice!$G$51*'Datos Generales'!AA220</f>
        <v>0</v>
      </c>
      <c r="AB47" s="46">
        <f>Índice!$G$51*'Datos Generales'!AB220</f>
        <v>0</v>
      </c>
      <c r="AC47" s="46">
        <f>Índice!$G$51*'Datos Generales'!AC220</f>
        <v>0</v>
      </c>
      <c r="AD47" s="46">
        <f>Índice!$G$51*'Datos Generales'!AD220</f>
        <v>0</v>
      </c>
      <c r="AE47" s="46">
        <f>Índice!$G$51*'Datos Generales'!AE220</f>
        <v>0</v>
      </c>
      <c r="AF47" s="46">
        <f>Índice!$G$51*'Datos Generales'!AF220</f>
        <v>0</v>
      </c>
      <c r="AG47" s="46">
        <f>Índice!$G$51*'Datos Generales'!AG220</f>
        <v>0</v>
      </c>
      <c r="AH47" s="46">
        <f>Índice!$G$51*'Datos Generales'!AH220</f>
        <v>0</v>
      </c>
      <c r="AI47" s="46">
        <f>Índice!$G$51*'Datos Generales'!AI220</f>
        <v>0</v>
      </c>
      <c r="AJ47" s="46">
        <f>Índice!$G$51*'Datos Generales'!AJ220</f>
        <v>0</v>
      </c>
      <c r="AK47" s="46">
        <f>Índice!$G$51*'Datos Generales'!AK220</f>
        <v>0</v>
      </c>
      <c r="AL47" s="46">
        <f>Índice!$G$51*'Datos Generales'!AL220</f>
        <v>0</v>
      </c>
      <c r="AM47" s="46">
        <f>Índice!$G$51*'Datos Generales'!AM220</f>
        <v>0</v>
      </c>
      <c r="AN47" s="46">
        <f>Índice!$G$51*'Datos Generales'!AN220</f>
        <v>0</v>
      </c>
      <c r="AO47" s="46">
        <f>Índice!$G$51*'Datos Generales'!AO220</f>
        <v>0</v>
      </c>
      <c r="AP47" s="46">
        <f>Índice!$G$51*'Datos Generales'!AP220</f>
        <v>0</v>
      </c>
      <c r="AQ47" s="46">
        <f>Índice!$G$51*'Datos Generales'!AQ220</f>
        <v>20268.159293171411</v>
      </c>
    </row>
    <row r="48" spans="2:43">
      <c r="B48" s="61" t="str">
        <f>'Datos Generales'!B221</f>
        <v>7.42.16.00  Otros Egresos Relacionados Con Actividades De Inversión</v>
      </c>
      <c r="C48" s="46">
        <f>Índice!$G$51*'Datos Generales'!C221</f>
        <v>0</v>
      </c>
      <c r="D48" s="46">
        <f>Índice!$G$51*'Datos Generales'!D221</f>
        <v>0</v>
      </c>
      <c r="E48" s="46">
        <f>Índice!$G$51*'Datos Generales'!E221</f>
        <v>5157398.8371501109</v>
      </c>
      <c r="F48" s="46">
        <f>Índice!$G$51*'Datos Generales'!F221</f>
        <v>0</v>
      </c>
      <c r="G48" s="46">
        <f>Índice!$G$51*'Datos Generales'!G221</f>
        <v>0</v>
      </c>
      <c r="H48" s="46">
        <f>Índice!$G$51*'Datos Generales'!H221</f>
        <v>0</v>
      </c>
      <c r="I48" s="46">
        <f>Índice!$G$51*'Datos Generales'!I221</f>
        <v>0</v>
      </c>
      <c r="J48" s="46">
        <f>Índice!$G$51*'Datos Generales'!J221</f>
        <v>0</v>
      </c>
      <c r="K48" s="46">
        <f>Índice!$G$51*'Datos Generales'!K221</f>
        <v>139.48001531579985</v>
      </c>
      <c r="L48" s="46">
        <f>Índice!$G$51*'Datos Generales'!L221</f>
        <v>0</v>
      </c>
      <c r="M48" s="46">
        <f>Índice!$G$51*'Datos Generales'!M221</f>
        <v>0</v>
      </c>
      <c r="N48" s="46">
        <f>Índice!$G$51*'Datos Generales'!N221</f>
        <v>0</v>
      </c>
      <c r="O48" s="46">
        <f>Índice!$G$51*'Datos Generales'!O221</f>
        <v>0</v>
      </c>
      <c r="P48" s="46">
        <f>Índice!$G$51*'Datos Generales'!P221</f>
        <v>0</v>
      </c>
      <c r="Q48" s="46">
        <f>Índice!$G$51*'Datos Generales'!Q221</f>
        <v>0</v>
      </c>
      <c r="R48" s="46">
        <f>Índice!$G$51*'Datos Generales'!R221</f>
        <v>8395.3158441064061</v>
      </c>
      <c r="S48" s="46">
        <f>Índice!$G$51*'Datos Generales'!S221</f>
        <v>0</v>
      </c>
      <c r="T48" s="46">
        <f>Índice!$G$51*'Datos Generales'!T221</f>
        <v>0</v>
      </c>
      <c r="U48" s="46">
        <f>Índice!$G$51*'Datos Generales'!U221</f>
        <v>0</v>
      </c>
      <c r="V48" s="46">
        <f>Índice!$G$51*'Datos Generales'!V221</f>
        <v>0</v>
      </c>
      <c r="W48" s="46">
        <f>Índice!$G$51*'Datos Generales'!W221</f>
        <v>0</v>
      </c>
      <c r="X48" s="46">
        <f>Índice!$G$51*'Datos Generales'!X221</f>
        <v>0</v>
      </c>
      <c r="Y48" s="46">
        <f>Índice!$G$51*'Datos Generales'!Y221</f>
        <v>0</v>
      </c>
      <c r="Z48" s="46">
        <f>Índice!$G$51*'Datos Generales'!Z221</f>
        <v>0</v>
      </c>
      <c r="AA48" s="46">
        <f>Índice!$G$51*'Datos Generales'!AA221</f>
        <v>135668.01897211507</v>
      </c>
      <c r="AB48" s="46">
        <f>Índice!$G$51*'Datos Generales'!AB221</f>
        <v>0</v>
      </c>
      <c r="AC48" s="46">
        <f>Índice!$G$51*'Datos Generales'!AC221</f>
        <v>0</v>
      </c>
      <c r="AD48" s="46">
        <f>Índice!$G$51*'Datos Generales'!AD221</f>
        <v>0</v>
      </c>
      <c r="AE48" s="46">
        <f>Índice!$G$51*'Datos Generales'!AE221</f>
        <v>0</v>
      </c>
      <c r="AF48" s="46">
        <f>Índice!$G$51*'Datos Generales'!AF221</f>
        <v>0</v>
      </c>
      <c r="AG48" s="46">
        <f>Índice!$G$51*'Datos Generales'!AG221</f>
        <v>0</v>
      </c>
      <c r="AH48" s="46">
        <f>Índice!$G$51*'Datos Generales'!AH221</f>
        <v>0</v>
      </c>
      <c r="AI48" s="46">
        <f>Índice!$G$51*'Datos Generales'!AI221</f>
        <v>0</v>
      </c>
      <c r="AJ48" s="46">
        <f>Índice!$G$51*'Datos Generales'!AJ221</f>
        <v>0</v>
      </c>
      <c r="AK48" s="46">
        <f>Índice!$G$51*'Datos Generales'!AK221</f>
        <v>0</v>
      </c>
      <c r="AL48" s="46">
        <f>Índice!$G$51*'Datos Generales'!AL221</f>
        <v>0</v>
      </c>
      <c r="AM48" s="46">
        <f>Índice!$G$51*'Datos Generales'!AM221</f>
        <v>0</v>
      </c>
      <c r="AN48" s="46">
        <f>Índice!$G$51*'Datos Generales'!AN221</f>
        <v>0</v>
      </c>
      <c r="AO48" s="46">
        <f>Índice!$G$51*'Datos Generales'!AO221</f>
        <v>0</v>
      </c>
      <c r="AP48" s="46">
        <f>Índice!$G$51*'Datos Generales'!AP221</f>
        <v>0</v>
      </c>
      <c r="AQ48" s="46">
        <f>Índice!$G$51*'Datos Generales'!AQ221</f>
        <v>5301601.6519816481</v>
      </c>
    </row>
    <row r="49" spans="2:43">
      <c r="B49" s="60" t="str">
        <f>'Datos Generales'!B222</f>
        <v xml:space="preserve">7.42.00.00  Total Egresos De Efectivo De Las Actividades De Inversión </v>
      </c>
      <c r="C49" s="43">
        <f>Índice!$G$51*'Datos Generales'!C222</f>
        <v>22872.464980600726</v>
      </c>
      <c r="D49" s="43">
        <f>Índice!$G$51*'Datos Generales'!D222</f>
        <v>0</v>
      </c>
      <c r="E49" s="43">
        <f>Índice!$G$51*'Datos Generales'!E222</f>
        <v>5166269.2969118301</v>
      </c>
      <c r="F49" s="43">
        <f>Índice!$G$51*'Datos Generales'!F222</f>
        <v>662.16488388100606</v>
      </c>
      <c r="G49" s="43">
        <f>Índice!$G$51*'Datos Generales'!G222</f>
        <v>0</v>
      </c>
      <c r="H49" s="43">
        <f>Índice!$G$51*'Datos Generales'!H222</f>
        <v>0</v>
      </c>
      <c r="I49" s="43">
        <f>Índice!$G$51*'Datos Generales'!I222</f>
        <v>807.17806387927965</v>
      </c>
      <c r="J49" s="43">
        <f>Índice!$G$51*'Datos Generales'!J222</f>
        <v>0</v>
      </c>
      <c r="K49" s="43">
        <f>Índice!$G$51*'Datos Generales'!K222</f>
        <v>139.48001531579985</v>
      </c>
      <c r="L49" s="43">
        <f>Índice!$G$51*'Datos Generales'!L222</f>
        <v>766.76382903849094</v>
      </c>
      <c r="M49" s="43">
        <f>Índice!$G$51*'Datos Generales'!M222</f>
        <v>15078.360678233195</v>
      </c>
      <c r="N49" s="43">
        <f>Índice!$G$51*'Datos Generales'!N222</f>
        <v>0</v>
      </c>
      <c r="O49" s="43">
        <f>Índice!$G$51*'Datos Generales'!O222</f>
        <v>0</v>
      </c>
      <c r="P49" s="43">
        <f>Índice!$G$51*'Datos Generales'!P222</f>
        <v>2404.8904322729577</v>
      </c>
      <c r="Q49" s="43">
        <f>Índice!$G$51*'Datos Generales'!Q222</f>
        <v>0</v>
      </c>
      <c r="R49" s="43">
        <f>Índice!$G$51*'Datos Generales'!R222</f>
        <v>8913.220058385954</v>
      </c>
      <c r="S49" s="43">
        <f>Índice!$G$51*'Datos Generales'!S222</f>
        <v>0</v>
      </c>
      <c r="T49" s="43">
        <f>Índice!$G$51*'Datos Generales'!T222</f>
        <v>0</v>
      </c>
      <c r="U49" s="43">
        <f>Índice!$G$51*'Datos Generales'!U222</f>
        <v>0</v>
      </c>
      <c r="V49" s="43">
        <f>Índice!$G$51*'Datos Generales'!V222</f>
        <v>0</v>
      </c>
      <c r="W49" s="43">
        <f>Índice!$G$51*'Datos Generales'!W222</f>
        <v>387522.00539594225</v>
      </c>
      <c r="X49" s="43">
        <f>Índice!$G$51*'Datos Generales'!X222</f>
        <v>4656.4900701826609</v>
      </c>
      <c r="Y49" s="43">
        <f>Índice!$G$51*'Datos Generales'!Y222</f>
        <v>20589.259906024734</v>
      </c>
      <c r="Z49" s="43">
        <f>Índice!$G$51*'Datos Generales'!Z222</f>
        <v>0</v>
      </c>
      <c r="AA49" s="43">
        <f>Índice!$G$51*'Datos Generales'!AA222</f>
        <v>135668.01897211507</v>
      </c>
      <c r="AB49" s="43">
        <f>Índice!$G$51*'Datos Generales'!AB222</f>
        <v>0</v>
      </c>
      <c r="AC49" s="43">
        <f>Índice!$G$51*'Datos Generales'!AC222</f>
        <v>0</v>
      </c>
      <c r="AD49" s="43">
        <f>Índice!$G$51*'Datos Generales'!AD222</f>
        <v>0</v>
      </c>
      <c r="AE49" s="43">
        <f>Índice!$G$51*'Datos Generales'!AE222</f>
        <v>0</v>
      </c>
      <c r="AF49" s="43">
        <f>Índice!$G$51*'Datos Generales'!AF222</f>
        <v>0</v>
      </c>
      <c r="AG49" s="43">
        <f>Índice!$G$51*'Datos Generales'!AG222</f>
        <v>0</v>
      </c>
      <c r="AH49" s="43">
        <f>Índice!$G$51*'Datos Generales'!AH222</f>
        <v>0</v>
      </c>
      <c r="AI49" s="43">
        <f>Índice!$G$51*'Datos Generales'!AI222</f>
        <v>0</v>
      </c>
      <c r="AJ49" s="43">
        <f>Índice!$G$51*'Datos Generales'!AJ222</f>
        <v>0</v>
      </c>
      <c r="AK49" s="43">
        <f>Índice!$G$51*'Datos Generales'!AK222</f>
        <v>0</v>
      </c>
      <c r="AL49" s="43">
        <f>Índice!$G$51*'Datos Generales'!AL222</f>
        <v>0</v>
      </c>
      <c r="AM49" s="43">
        <f>Índice!$G$51*'Datos Generales'!AM222</f>
        <v>0</v>
      </c>
      <c r="AN49" s="43">
        <f>Índice!$G$51*'Datos Generales'!AN222</f>
        <v>0</v>
      </c>
      <c r="AO49" s="43">
        <f>Índice!$G$51*'Datos Generales'!AO222</f>
        <v>0</v>
      </c>
      <c r="AP49" s="43">
        <f>Índice!$G$51*'Datos Generales'!AP222</f>
        <v>0</v>
      </c>
      <c r="AQ49" s="43">
        <f>Índice!$G$51*'Datos Generales'!AQ222</f>
        <v>5766349.5941977026</v>
      </c>
    </row>
    <row r="50" spans="2:43">
      <c r="B50" s="64" t="str">
        <f>'Datos Generales'!B223</f>
        <v xml:space="preserve">7.40.00.00  Total Flujo De Efectivo Neto De Actividades De Inversión </v>
      </c>
      <c r="C50" s="43">
        <f>Índice!$G$51*'Datos Generales'!C223</f>
        <v>-22872.464980600726</v>
      </c>
      <c r="D50" s="43">
        <f>Índice!$G$51*'Datos Generales'!D223</f>
        <v>0</v>
      </c>
      <c r="E50" s="43">
        <f>Índice!$G$51*'Datos Generales'!E223</f>
        <v>-603186.74873456534</v>
      </c>
      <c r="F50" s="43">
        <f>Índice!$G$51*'Datos Generales'!F223</f>
        <v>-662.16488388100606</v>
      </c>
      <c r="G50" s="43">
        <f>Índice!$G$51*'Datos Generales'!G223</f>
        <v>0</v>
      </c>
      <c r="H50" s="43">
        <f>Índice!$G$51*'Datos Generales'!H223</f>
        <v>0</v>
      </c>
      <c r="I50" s="43">
        <f>Índice!$G$51*'Datos Generales'!I223</f>
        <v>5501.82483771228</v>
      </c>
      <c r="J50" s="43">
        <f>Índice!$G$51*'Datos Generales'!J223</f>
        <v>0</v>
      </c>
      <c r="K50" s="43">
        <f>Índice!$G$51*'Datos Generales'!K223</f>
        <v>-139.48001531579985</v>
      </c>
      <c r="L50" s="43">
        <f>Índice!$G$51*'Datos Generales'!L223</f>
        <v>-558.71683697747562</v>
      </c>
      <c r="M50" s="43">
        <f>Índice!$G$51*'Datos Generales'!M223</f>
        <v>-14131.437007133358</v>
      </c>
      <c r="N50" s="43">
        <f>Índice!$G$51*'Datos Generales'!N223</f>
        <v>0</v>
      </c>
      <c r="O50" s="43">
        <f>Índice!$G$51*'Datos Generales'!O223</f>
        <v>3391.3872971818487</v>
      </c>
      <c r="P50" s="43">
        <f>Índice!$G$51*'Datos Generales'!P223</f>
        <v>-2404.8904322729577</v>
      </c>
      <c r="Q50" s="43">
        <f>Índice!$G$51*'Datos Generales'!Q223</f>
        <v>0</v>
      </c>
      <c r="R50" s="43">
        <f>Índice!$G$51*'Datos Generales'!R223</f>
        <v>150715.34966280896</v>
      </c>
      <c r="S50" s="43">
        <f>Índice!$G$51*'Datos Generales'!S223</f>
        <v>0</v>
      </c>
      <c r="T50" s="43">
        <f>Índice!$G$51*'Datos Generales'!T223</f>
        <v>345.26947618636586</v>
      </c>
      <c r="U50" s="43">
        <f>Índice!$G$51*'Datos Generales'!U223</f>
        <v>0</v>
      </c>
      <c r="V50" s="43">
        <f>Índice!$G$51*'Datos Generales'!V223</f>
        <v>55346.829828626825</v>
      </c>
      <c r="W50" s="43">
        <f>Índice!$G$51*'Datos Generales'!W223</f>
        <v>44270.407971298373</v>
      </c>
      <c r="X50" s="43">
        <f>Índice!$G$51*'Datos Generales'!X223</f>
        <v>-4652.7717835160392</v>
      </c>
      <c r="Y50" s="43">
        <f>Índice!$G$51*'Datos Generales'!Y223</f>
        <v>-19310.789007151063</v>
      </c>
      <c r="Z50" s="43">
        <f>Índice!$G$51*'Datos Generales'!Z223</f>
        <v>0</v>
      </c>
      <c r="AA50" s="43">
        <f>Índice!$G$51*'Datos Generales'!AA223</f>
        <v>-135668.01897211507</v>
      </c>
      <c r="AB50" s="43">
        <f>Índice!$G$51*'Datos Generales'!AB223</f>
        <v>2322.2913498929888</v>
      </c>
      <c r="AC50" s="43">
        <f>Índice!$G$51*'Datos Generales'!AC223</f>
        <v>0</v>
      </c>
      <c r="AD50" s="43">
        <f>Índice!$G$51*'Datos Generales'!AD223</f>
        <v>0</v>
      </c>
      <c r="AE50" s="43">
        <f>Índice!$G$51*'Datos Generales'!AE223</f>
        <v>0</v>
      </c>
      <c r="AF50" s="43">
        <f>Índice!$G$51*'Datos Generales'!AF223</f>
        <v>0</v>
      </c>
      <c r="AG50" s="43">
        <f>Índice!$G$51*'Datos Generales'!AG223</f>
        <v>0</v>
      </c>
      <c r="AH50" s="43">
        <f>Índice!$G$51*'Datos Generales'!AH223</f>
        <v>0</v>
      </c>
      <c r="AI50" s="43">
        <f>Índice!$G$51*'Datos Generales'!AI223</f>
        <v>0</v>
      </c>
      <c r="AJ50" s="43">
        <f>Índice!$G$51*'Datos Generales'!AJ223</f>
        <v>0</v>
      </c>
      <c r="AK50" s="43">
        <f>Índice!$G$51*'Datos Generales'!AK223</f>
        <v>0</v>
      </c>
      <c r="AL50" s="43">
        <f>Índice!$G$51*'Datos Generales'!AL223</f>
        <v>0</v>
      </c>
      <c r="AM50" s="43">
        <f>Índice!$G$51*'Datos Generales'!AM223</f>
        <v>0</v>
      </c>
      <c r="AN50" s="43">
        <f>Índice!$G$51*'Datos Generales'!AN223</f>
        <v>0</v>
      </c>
      <c r="AO50" s="43">
        <f>Índice!$G$51*'Datos Generales'!AO223</f>
        <v>0</v>
      </c>
      <c r="AP50" s="43">
        <f>Índice!$G$51*'Datos Generales'!AP223</f>
        <v>0</v>
      </c>
      <c r="AQ50" s="43">
        <f>Índice!$G$51*'Datos Generales'!AQ223</f>
        <v>-541694.12222982117</v>
      </c>
    </row>
    <row r="51" spans="2:43">
      <c r="B51" s="61" t="str">
        <f>'Datos Generales'!B224</f>
        <v>7.51.11.00  Ingresos Por Emisión De Instrumentos De Patrimonio</v>
      </c>
      <c r="C51" s="46">
        <f>Índice!$G$51*'Datos Generales'!C224</f>
        <v>0</v>
      </c>
      <c r="D51" s="46">
        <f>Índice!$G$51*'Datos Generales'!D224</f>
        <v>0</v>
      </c>
      <c r="E51" s="46">
        <f>Índice!$G$51*'Datos Generales'!E224</f>
        <v>0</v>
      </c>
      <c r="F51" s="46">
        <f>Índice!$G$51*'Datos Generales'!F224</f>
        <v>0</v>
      </c>
      <c r="G51" s="46">
        <f>Índice!$G$51*'Datos Generales'!G224</f>
        <v>0</v>
      </c>
      <c r="H51" s="46">
        <f>Índice!$G$51*'Datos Generales'!H224</f>
        <v>0</v>
      </c>
      <c r="I51" s="46">
        <f>Índice!$G$51*'Datos Generales'!I224</f>
        <v>0</v>
      </c>
      <c r="J51" s="46">
        <f>Índice!$G$51*'Datos Generales'!J224</f>
        <v>0</v>
      </c>
      <c r="K51" s="46">
        <f>Índice!$G$51*'Datos Generales'!K224</f>
        <v>0</v>
      </c>
      <c r="L51" s="46">
        <f>Índice!$G$51*'Datos Generales'!L224</f>
        <v>0</v>
      </c>
      <c r="M51" s="46">
        <f>Índice!$G$51*'Datos Generales'!M224</f>
        <v>0</v>
      </c>
      <c r="N51" s="46">
        <f>Índice!$G$51*'Datos Generales'!N224</f>
        <v>0</v>
      </c>
      <c r="O51" s="46">
        <f>Índice!$G$51*'Datos Generales'!O224</f>
        <v>0</v>
      </c>
      <c r="P51" s="46">
        <f>Índice!$G$51*'Datos Generales'!P224</f>
        <v>0</v>
      </c>
      <c r="Q51" s="46">
        <f>Índice!$G$51*'Datos Generales'!Q224</f>
        <v>0</v>
      </c>
      <c r="R51" s="46">
        <f>Índice!$G$51*'Datos Generales'!R224</f>
        <v>0</v>
      </c>
      <c r="S51" s="46">
        <f>Índice!$G$51*'Datos Generales'!S224</f>
        <v>0</v>
      </c>
      <c r="T51" s="46">
        <f>Índice!$G$51*'Datos Generales'!T224</f>
        <v>0</v>
      </c>
      <c r="U51" s="46">
        <f>Índice!$G$51*'Datos Generales'!U224</f>
        <v>0</v>
      </c>
      <c r="V51" s="46">
        <f>Índice!$G$51*'Datos Generales'!V224</f>
        <v>0</v>
      </c>
      <c r="W51" s="46">
        <f>Índice!$G$51*'Datos Generales'!W224</f>
        <v>0</v>
      </c>
      <c r="X51" s="46">
        <f>Índice!$G$51*'Datos Generales'!X224</f>
        <v>0</v>
      </c>
      <c r="Y51" s="46">
        <f>Índice!$G$51*'Datos Generales'!Y224</f>
        <v>0</v>
      </c>
      <c r="Z51" s="46">
        <f>Índice!$G$51*'Datos Generales'!Z224</f>
        <v>0</v>
      </c>
      <c r="AA51" s="46">
        <f>Índice!$G$51*'Datos Generales'!AA224</f>
        <v>0</v>
      </c>
      <c r="AB51" s="46">
        <f>Índice!$G$51*'Datos Generales'!AB224</f>
        <v>0</v>
      </c>
      <c r="AC51" s="46">
        <f>Índice!$G$51*'Datos Generales'!AC224</f>
        <v>0</v>
      </c>
      <c r="AD51" s="46">
        <f>Índice!$G$51*'Datos Generales'!AD224</f>
        <v>0</v>
      </c>
      <c r="AE51" s="46">
        <f>Índice!$G$51*'Datos Generales'!AE224</f>
        <v>0</v>
      </c>
      <c r="AF51" s="46">
        <f>Índice!$G$51*'Datos Generales'!AF224</f>
        <v>0</v>
      </c>
      <c r="AG51" s="46">
        <f>Índice!$G$51*'Datos Generales'!AG224</f>
        <v>0</v>
      </c>
      <c r="AH51" s="46">
        <f>Índice!$G$51*'Datos Generales'!AH224</f>
        <v>0</v>
      </c>
      <c r="AI51" s="46">
        <f>Índice!$G$51*'Datos Generales'!AI224</f>
        <v>0</v>
      </c>
      <c r="AJ51" s="46">
        <f>Índice!$G$51*'Datos Generales'!AJ224</f>
        <v>0</v>
      </c>
      <c r="AK51" s="46">
        <f>Índice!$G$51*'Datos Generales'!AK224</f>
        <v>0</v>
      </c>
      <c r="AL51" s="46">
        <f>Índice!$G$51*'Datos Generales'!AL224</f>
        <v>0</v>
      </c>
      <c r="AM51" s="46">
        <f>Índice!$G$51*'Datos Generales'!AM224</f>
        <v>0</v>
      </c>
      <c r="AN51" s="46">
        <f>Índice!$G$51*'Datos Generales'!AN224</f>
        <v>0</v>
      </c>
      <c r="AO51" s="46">
        <f>Índice!$G$51*'Datos Generales'!AO224</f>
        <v>0</v>
      </c>
      <c r="AP51" s="46">
        <f>Índice!$G$51*'Datos Generales'!AP224</f>
        <v>0</v>
      </c>
      <c r="AQ51" s="46">
        <f>Índice!$G$51*'Datos Generales'!AQ224</f>
        <v>0</v>
      </c>
    </row>
    <row r="52" spans="2:43">
      <c r="B52" s="61" t="str">
        <f>'Datos Generales'!B225</f>
        <v>7.51.12.00  Ingresos Por Préstamos A Relacionados</v>
      </c>
      <c r="C52" s="46">
        <f>Índice!$G$51*'Datos Generales'!C225</f>
        <v>0</v>
      </c>
      <c r="D52" s="46">
        <f>Índice!$G$51*'Datos Generales'!D225</f>
        <v>0</v>
      </c>
      <c r="E52" s="46">
        <f>Índice!$G$51*'Datos Generales'!E225</f>
        <v>0</v>
      </c>
      <c r="F52" s="46">
        <f>Índice!$G$51*'Datos Generales'!F225</f>
        <v>-38366.963908273414</v>
      </c>
      <c r="G52" s="46">
        <f>Índice!$G$51*'Datos Generales'!G225</f>
        <v>0</v>
      </c>
      <c r="H52" s="46">
        <f>Índice!$G$51*'Datos Generales'!H225</f>
        <v>0</v>
      </c>
      <c r="I52" s="46">
        <f>Índice!$G$51*'Datos Generales'!I225</f>
        <v>0</v>
      </c>
      <c r="J52" s="46">
        <f>Índice!$G$51*'Datos Generales'!J225</f>
        <v>0</v>
      </c>
      <c r="K52" s="46">
        <f>Índice!$G$51*'Datos Generales'!K225</f>
        <v>0</v>
      </c>
      <c r="L52" s="46">
        <f>Índice!$G$51*'Datos Generales'!L225</f>
        <v>0</v>
      </c>
      <c r="M52" s="46">
        <f>Índice!$G$51*'Datos Generales'!M225</f>
        <v>0</v>
      </c>
      <c r="N52" s="46">
        <f>Índice!$G$51*'Datos Generales'!N225</f>
        <v>1012.259279670489</v>
      </c>
      <c r="O52" s="46">
        <f>Índice!$G$51*'Datos Generales'!O225</f>
        <v>0</v>
      </c>
      <c r="P52" s="46">
        <f>Índice!$G$51*'Datos Generales'!P225</f>
        <v>0</v>
      </c>
      <c r="Q52" s="46">
        <f>Índice!$G$51*'Datos Generales'!Q225</f>
        <v>0</v>
      </c>
      <c r="R52" s="46">
        <f>Índice!$G$51*'Datos Generales'!R225</f>
        <v>0</v>
      </c>
      <c r="S52" s="46">
        <f>Índice!$G$51*'Datos Generales'!S225</f>
        <v>0</v>
      </c>
      <c r="T52" s="46">
        <f>Índice!$G$51*'Datos Generales'!T225</f>
        <v>0</v>
      </c>
      <c r="U52" s="46">
        <f>Índice!$G$51*'Datos Generales'!U225</f>
        <v>0</v>
      </c>
      <c r="V52" s="46">
        <f>Índice!$G$51*'Datos Generales'!V225</f>
        <v>0</v>
      </c>
      <c r="W52" s="46">
        <f>Índice!$G$51*'Datos Generales'!W225</f>
        <v>0</v>
      </c>
      <c r="X52" s="46">
        <f>Índice!$G$51*'Datos Generales'!X225</f>
        <v>0</v>
      </c>
      <c r="Y52" s="46">
        <f>Índice!$G$51*'Datos Generales'!Y225</f>
        <v>0</v>
      </c>
      <c r="Z52" s="46">
        <f>Índice!$G$51*'Datos Generales'!Z225</f>
        <v>0</v>
      </c>
      <c r="AA52" s="46">
        <f>Índice!$G$51*'Datos Generales'!AA225</f>
        <v>0</v>
      </c>
      <c r="AB52" s="46">
        <f>Índice!$G$51*'Datos Generales'!AB225</f>
        <v>0</v>
      </c>
      <c r="AC52" s="46">
        <f>Índice!$G$51*'Datos Generales'!AC225</f>
        <v>18827.765863029828</v>
      </c>
      <c r="AD52" s="46">
        <f>Índice!$G$51*'Datos Generales'!AD225</f>
        <v>0</v>
      </c>
      <c r="AE52" s="46">
        <f>Índice!$G$51*'Datos Generales'!AE225</f>
        <v>0</v>
      </c>
      <c r="AF52" s="46">
        <f>Índice!$G$51*'Datos Generales'!AF225</f>
        <v>0</v>
      </c>
      <c r="AG52" s="46">
        <f>Índice!$G$51*'Datos Generales'!AG225</f>
        <v>0</v>
      </c>
      <c r="AH52" s="46">
        <f>Índice!$G$51*'Datos Generales'!AH225</f>
        <v>0</v>
      </c>
      <c r="AI52" s="46">
        <f>Índice!$G$51*'Datos Generales'!AI225</f>
        <v>0</v>
      </c>
      <c r="AJ52" s="46">
        <f>Índice!$G$51*'Datos Generales'!AJ225</f>
        <v>0</v>
      </c>
      <c r="AK52" s="46">
        <f>Índice!$G$51*'Datos Generales'!AK225</f>
        <v>0</v>
      </c>
      <c r="AL52" s="46">
        <f>Índice!$G$51*'Datos Generales'!AL225</f>
        <v>0</v>
      </c>
      <c r="AM52" s="46">
        <f>Índice!$G$51*'Datos Generales'!AM225</f>
        <v>0</v>
      </c>
      <c r="AN52" s="46">
        <f>Índice!$G$51*'Datos Generales'!AN225</f>
        <v>0</v>
      </c>
      <c r="AO52" s="46">
        <f>Índice!$G$51*'Datos Generales'!AO225</f>
        <v>0</v>
      </c>
      <c r="AP52" s="46">
        <f>Índice!$G$51*'Datos Generales'!AP225</f>
        <v>0</v>
      </c>
      <c r="AQ52" s="46">
        <f>Índice!$G$51*'Datos Generales'!AQ225</f>
        <v>-18526.938765573093</v>
      </c>
    </row>
    <row r="53" spans="2:43">
      <c r="B53" s="61" t="str">
        <f>'Datos Generales'!B226</f>
        <v>7.51.13.00  Ingresos Por Préstamos Bancarios</v>
      </c>
      <c r="C53" s="46">
        <f>Índice!$G$51*'Datos Generales'!C226</f>
        <v>0</v>
      </c>
      <c r="D53" s="46">
        <f>Índice!$G$51*'Datos Generales'!D226</f>
        <v>0</v>
      </c>
      <c r="E53" s="46">
        <f>Índice!$G$51*'Datos Generales'!E226</f>
        <v>0</v>
      </c>
      <c r="F53" s="46">
        <f>Índice!$G$51*'Datos Generales'!F226</f>
        <v>0</v>
      </c>
      <c r="G53" s="46">
        <f>Índice!$G$51*'Datos Generales'!G226</f>
        <v>0</v>
      </c>
      <c r="H53" s="46">
        <f>Índice!$G$51*'Datos Generales'!H226</f>
        <v>0</v>
      </c>
      <c r="I53" s="46">
        <f>Índice!$G$51*'Datos Generales'!I226</f>
        <v>0</v>
      </c>
      <c r="J53" s="46">
        <f>Índice!$G$51*'Datos Generales'!J226</f>
        <v>0</v>
      </c>
      <c r="K53" s="46">
        <f>Índice!$G$51*'Datos Generales'!K226</f>
        <v>0</v>
      </c>
      <c r="L53" s="46">
        <f>Índice!$G$51*'Datos Generales'!L226</f>
        <v>0</v>
      </c>
      <c r="M53" s="46">
        <f>Índice!$G$51*'Datos Generales'!M226</f>
        <v>0</v>
      </c>
      <c r="N53" s="46">
        <f>Índice!$G$51*'Datos Generales'!N226</f>
        <v>0</v>
      </c>
      <c r="O53" s="46">
        <f>Índice!$G$51*'Datos Generales'!O226</f>
        <v>0</v>
      </c>
      <c r="P53" s="46">
        <f>Índice!$G$51*'Datos Generales'!P226</f>
        <v>44512.539257803423</v>
      </c>
      <c r="Q53" s="46">
        <f>Índice!$G$51*'Datos Generales'!Q226</f>
        <v>0</v>
      </c>
      <c r="R53" s="46">
        <f>Índice!$G$51*'Datos Generales'!R226</f>
        <v>0</v>
      </c>
      <c r="S53" s="46">
        <f>Índice!$G$51*'Datos Generales'!S226</f>
        <v>0</v>
      </c>
      <c r="T53" s="46">
        <f>Índice!$G$51*'Datos Generales'!T226</f>
        <v>0</v>
      </c>
      <c r="U53" s="46">
        <f>Índice!$G$51*'Datos Generales'!U226</f>
        <v>0</v>
      </c>
      <c r="V53" s="46">
        <f>Índice!$G$51*'Datos Generales'!V226</f>
        <v>0</v>
      </c>
      <c r="W53" s="46">
        <f>Índice!$G$51*'Datos Generales'!W226</f>
        <v>0</v>
      </c>
      <c r="X53" s="46">
        <f>Índice!$G$51*'Datos Generales'!X226</f>
        <v>0</v>
      </c>
      <c r="Y53" s="46">
        <f>Índice!$G$51*'Datos Generales'!Y226</f>
        <v>424166.51727122028</v>
      </c>
      <c r="Z53" s="46">
        <f>Índice!$G$51*'Datos Generales'!Z226</f>
        <v>0</v>
      </c>
      <c r="AA53" s="46">
        <f>Índice!$G$51*'Datos Generales'!AA226</f>
        <v>0</v>
      </c>
      <c r="AB53" s="46">
        <f>Índice!$G$51*'Datos Generales'!AB226</f>
        <v>0</v>
      </c>
      <c r="AC53" s="46">
        <f>Índice!$G$51*'Datos Generales'!AC226</f>
        <v>0</v>
      </c>
      <c r="AD53" s="46">
        <f>Índice!$G$51*'Datos Generales'!AD226</f>
        <v>0</v>
      </c>
      <c r="AE53" s="46">
        <f>Índice!$G$51*'Datos Generales'!AE226</f>
        <v>0</v>
      </c>
      <c r="AF53" s="46">
        <f>Índice!$G$51*'Datos Generales'!AF226</f>
        <v>0</v>
      </c>
      <c r="AG53" s="46">
        <f>Índice!$G$51*'Datos Generales'!AG226</f>
        <v>0</v>
      </c>
      <c r="AH53" s="46">
        <f>Índice!$G$51*'Datos Generales'!AH226</f>
        <v>0</v>
      </c>
      <c r="AI53" s="46">
        <f>Índice!$G$51*'Datos Generales'!AI226</f>
        <v>0</v>
      </c>
      <c r="AJ53" s="46">
        <f>Índice!$G$51*'Datos Generales'!AJ226</f>
        <v>0</v>
      </c>
      <c r="AK53" s="46">
        <f>Índice!$G$51*'Datos Generales'!AK226</f>
        <v>0</v>
      </c>
      <c r="AL53" s="46">
        <f>Índice!$G$51*'Datos Generales'!AL226</f>
        <v>0</v>
      </c>
      <c r="AM53" s="46">
        <f>Índice!$G$51*'Datos Generales'!AM226</f>
        <v>0</v>
      </c>
      <c r="AN53" s="46">
        <f>Índice!$G$51*'Datos Generales'!AN226</f>
        <v>0</v>
      </c>
      <c r="AO53" s="46">
        <f>Índice!$G$51*'Datos Generales'!AO226</f>
        <v>0</v>
      </c>
      <c r="AP53" s="46">
        <f>Índice!$G$51*'Datos Generales'!AP226</f>
        <v>0</v>
      </c>
      <c r="AQ53" s="46">
        <f>Índice!$G$51*'Datos Generales'!AQ226</f>
        <v>468679.05652902368</v>
      </c>
    </row>
    <row r="54" spans="2:43">
      <c r="B54" s="61" t="str">
        <f>'Datos Generales'!B227</f>
        <v>7.51.14.00  Aumentos De Capital</v>
      </c>
      <c r="C54" s="46">
        <f>Índice!$G$51*'Datos Generales'!C227</f>
        <v>414607.2449045087</v>
      </c>
      <c r="D54" s="46">
        <f>Índice!$G$51*'Datos Generales'!D227</f>
        <v>0</v>
      </c>
      <c r="E54" s="46">
        <f>Índice!$G$51*'Datos Generales'!E227</f>
        <v>0</v>
      </c>
      <c r="F54" s="46">
        <f>Índice!$G$51*'Datos Generales'!F227</f>
        <v>0</v>
      </c>
      <c r="G54" s="46">
        <f>Índice!$G$51*'Datos Generales'!G227</f>
        <v>0</v>
      </c>
      <c r="H54" s="46">
        <f>Índice!$G$51*'Datos Generales'!H227</f>
        <v>0</v>
      </c>
      <c r="I54" s="46">
        <f>Índice!$G$51*'Datos Generales'!I227</f>
        <v>0</v>
      </c>
      <c r="J54" s="46">
        <f>Índice!$G$51*'Datos Generales'!J227</f>
        <v>0</v>
      </c>
      <c r="K54" s="46">
        <f>Índice!$G$51*'Datos Generales'!K227</f>
        <v>0</v>
      </c>
      <c r="L54" s="46">
        <f>Índice!$G$51*'Datos Generales'!L227</f>
        <v>331989.8809484287</v>
      </c>
      <c r="M54" s="46">
        <f>Índice!$G$51*'Datos Generales'!M227</f>
        <v>0</v>
      </c>
      <c r="N54" s="46">
        <f>Índice!$G$51*'Datos Generales'!N227</f>
        <v>0</v>
      </c>
      <c r="O54" s="46">
        <f>Índice!$G$51*'Datos Generales'!O227</f>
        <v>23877.19915630305</v>
      </c>
      <c r="P54" s="46">
        <f>Índice!$G$51*'Datos Generales'!P227</f>
        <v>0</v>
      </c>
      <c r="Q54" s="46">
        <f>Índice!$G$51*'Datos Generales'!Q227</f>
        <v>0</v>
      </c>
      <c r="R54" s="46">
        <f>Índice!$G$51*'Datos Generales'!R227</f>
        <v>290128.96700241911</v>
      </c>
      <c r="S54" s="46">
        <f>Índice!$G$51*'Datos Generales'!S227</f>
        <v>0</v>
      </c>
      <c r="T54" s="46">
        <f>Índice!$G$51*'Datos Generales'!T227</f>
        <v>0</v>
      </c>
      <c r="U54" s="46">
        <f>Índice!$G$51*'Datos Generales'!U227</f>
        <v>0</v>
      </c>
      <c r="V54" s="46">
        <f>Índice!$G$51*'Datos Generales'!V227</f>
        <v>0</v>
      </c>
      <c r="W54" s="46">
        <f>Índice!$G$51*'Datos Generales'!W227</f>
        <v>0</v>
      </c>
      <c r="X54" s="46">
        <f>Índice!$G$51*'Datos Generales'!X227</f>
        <v>0</v>
      </c>
      <c r="Y54" s="46">
        <f>Índice!$G$51*'Datos Generales'!Y227</f>
        <v>0</v>
      </c>
      <c r="Z54" s="46">
        <f>Índice!$G$51*'Datos Generales'!Z227</f>
        <v>101819.96852735929</v>
      </c>
      <c r="AA54" s="46">
        <f>Índice!$G$51*'Datos Generales'!AA227</f>
        <v>44265.317459790494</v>
      </c>
      <c r="AB54" s="46">
        <f>Índice!$G$51*'Datos Generales'!AB227</f>
        <v>0</v>
      </c>
      <c r="AC54" s="46">
        <f>Índice!$G$51*'Datos Generales'!AC227</f>
        <v>11882.537553588701</v>
      </c>
      <c r="AD54" s="46">
        <f>Índice!$G$51*'Datos Generales'!AD227</f>
        <v>0</v>
      </c>
      <c r="AE54" s="46">
        <f>Índice!$G$51*'Datos Generales'!AE227</f>
        <v>0</v>
      </c>
      <c r="AF54" s="46">
        <f>Índice!$G$51*'Datos Generales'!AF227</f>
        <v>0</v>
      </c>
      <c r="AG54" s="46">
        <f>Índice!$G$51*'Datos Generales'!AG227</f>
        <v>0</v>
      </c>
      <c r="AH54" s="46">
        <f>Índice!$G$51*'Datos Generales'!AH227</f>
        <v>0</v>
      </c>
      <c r="AI54" s="46">
        <f>Índice!$G$51*'Datos Generales'!AI227</f>
        <v>0</v>
      </c>
      <c r="AJ54" s="46">
        <f>Índice!$G$51*'Datos Generales'!AJ227</f>
        <v>0</v>
      </c>
      <c r="AK54" s="46">
        <f>Índice!$G$51*'Datos Generales'!AK227</f>
        <v>0</v>
      </c>
      <c r="AL54" s="46">
        <f>Índice!$G$51*'Datos Generales'!AL227</f>
        <v>0</v>
      </c>
      <c r="AM54" s="46">
        <f>Índice!$G$51*'Datos Generales'!AM227</f>
        <v>0</v>
      </c>
      <c r="AN54" s="46">
        <f>Índice!$G$51*'Datos Generales'!AN227</f>
        <v>0</v>
      </c>
      <c r="AO54" s="46">
        <f>Índice!$G$51*'Datos Generales'!AO227</f>
        <v>0</v>
      </c>
      <c r="AP54" s="46">
        <f>Índice!$G$51*'Datos Generales'!AP227</f>
        <v>0</v>
      </c>
      <c r="AQ54" s="46">
        <f>Índice!$G$51*'Datos Generales'!AQ227</f>
        <v>1218571.1155523981</v>
      </c>
    </row>
    <row r="55" spans="2:43">
      <c r="B55" s="61" t="str">
        <f>'Datos Generales'!B228</f>
        <v>7.51.15.00  Otros Ingresos Relacionados Con Actividades De Financiamiento</v>
      </c>
      <c r="C55" s="46">
        <f>Índice!$G$51*'Datos Generales'!C228</f>
        <v>0</v>
      </c>
      <c r="D55" s="46">
        <f>Índice!$G$51*'Datos Generales'!D228</f>
        <v>105.61704745906012</v>
      </c>
      <c r="E55" s="46">
        <f>Índice!$G$51*'Datos Generales'!E228</f>
        <v>0</v>
      </c>
      <c r="F55" s="46">
        <f>Índice!$G$51*'Datos Generales'!F228</f>
        <v>0</v>
      </c>
      <c r="G55" s="46">
        <f>Índice!$G$51*'Datos Generales'!G228</f>
        <v>0</v>
      </c>
      <c r="H55" s="46">
        <f>Índice!$G$51*'Datos Generales'!H228</f>
        <v>0</v>
      </c>
      <c r="I55" s="46">
        <f>Índice!$G$51*'Datos Generales'!I228</f>
        <v>0</v>
      </c>
      <c r="J55" s="46">
        <f>Índice!$G$51*'Datos Generales'!J228</f>
        <v>0</v>
      </c>
      <c r="K55" s="46">
        <f>Índice!$G$51*'Datos Generales'!K228</f>
        <v>0</v>
      </c>
      <c r="L55" s="46">
        <f>Índice!$G$51*'Datos Generales'!L228</f>
        <v>0</v>
      </c>
      <c r="M55" s="46">
        <f>Índice!$G$51*'Datos Generales'!M228</f>
        <v>0</v>
      </c>
      <c r="N55" s="46">
        <f>Índice!$G$51*'Datos Generales'!N228</f>
        <v>0</v>
      </c>
      <c r="O55" s="46">
        <f>Índice!$G$51*'Datos Generales'!O228</f>
        <v>0</v>
      </c>
      <c r="P55" s="46">
        <f>Índice!$G$51*'Datos Generales'!P228</f>
        <v>0</v>
      </c>
      <c r="Q55" s="46">
        <f>Índice!$G$51*'Datos Generales'!Q228</f>
        <v>138019.83528875373</v>
      </c>
      <c r="R55" s="46">
        <f>Índice!$G$51*'Datos Generales'!R228</f>
        <v>0</v>
      </c>
      <c r="S55" s="46">
        <f>Índice!$G$51*'Datos Generales'!S228</f>
        <v>0</v>
      </c>
      <c r="T55" s="46">
        <f>Índice!$G$51*'Datos Generales'!T228</f>
        <v>0</v>
      </c>
      <c r="U55" s="46">
        <f>Índice!$G$51*'Datos Generales'!U228</f>
        <v>0</v>
      </c>
      <c r="V55" s="46">
        <f>Índice!$G$51*'Datos Generales'!V228</f>
        <v>0</v>
      </c>
      <c r="W55" s="46">
        <f>Índice!$G$51*'Datos Generales'!W228</f>
        <v>0</v>
      </c>
      <c r="X55" s="46">
        <f>Índice!$G$51*'Datos Generales'!X228</f>
        <v>0</v>
      </c>
      <c r="Y55" s="46">
        <f>Índice!$G$51*'Datos Generales'!Y228</f>
        <v>0</v>
      </c>
      <c r="Z55" s="46">
        <f>Índice!$G$51*'Datos Generales'!Z228</f>
        <v>0</v>
      </c>
      <c r="AA55" s="46">
        <f>Índice!$G$51*'Datos Generales'!AA228</f>
        <v>0</v>
      </c>
      <c r="AB55" s="46">
        <f>Índice!$G$51*'Datos Generales'!AB228</f>
        <v>0</v>
      </c>
      <c r="AC55" s="46">
        <f>Índice!$G$51*'Datos Generales'!AC228</f>
        <v>0</v>
      </c>
      <c r="AD55" s="46">
        <f>Índice!$G$51*'Datos Generales'!AD228</f>
        <v>0</v>
      </c>
      <c r="AE55" s="46">
        <f>Índice!$G$51*'Datos Generales'!AE228</f>
        <v>0</v>
      </c>
      <c r="AF55" s="46">
        <f>Índice!$G$51*'Datos Generales'!AF228</f>
        <v>0</v>
      </c>
      <c r="AG55" s="46">
        <f>Índice!$G$51*'Datos Generales'!AG228</f>
        <v>0</v>
      </c>
      <c r="AH55" s="46">
        <f>Índice!$G$51*'Datos Generales'!AH228</f>
        <v>0</v>
      </c>
      <c r="AI55" s="46">
        <f>Índice!$G$51*'Datos Generales'!AI228</f>
        <v>0</v>
      </c>
      <c r="AJ55" s="46">
        <f>Índice!$G$51*'Datos Generales'!AJ228</f>
        <v>0</v>
      </c>
      <c r="AK55" s="46">
        <f>Índice!$G$51*'Datos Generales'!AK228</f>
        <v>0</v>
      </c>
      <c r="AL55" s="46">
        <f>Índice!$G$51*'Datos Generales'!AL228</f>
        <v>0</v>
      </c>
      <c r="AM55" s="46">
        <f>Índice!$G$51*'Datos Generales'!AM228</f>
        <v>0</v>
      </c>
      <c r="AN55" s="46">
        <f>Índice!$G$51*'Datos Generales'!AN228</f>
        <v>0</v>
      </c>
      <c r="AO55" s="46">
        <f>Índice!$G$51*'Datos Generales'!AO228</f>
        <v>0</v>
      </c>
      <c r="AP55" s="46">
        <f>Índice!$G$51*'Datos Generales'!AP228</f>
        <v>0</v>
      </c>
      <c r="AQ55" s="46">
        <f>Índice!$G$51*'Datos Generales'!AQ228</f>
        <v>138125.45233621279</v>
      </c>
    </row>
    <row r="56" spans="2:43">
      <c r="B56" s="60" t="str">
        <f>'Datos Generales'!B229</f>
        <v xml:space="preserve">7.51.00.00  Total Ingresos De Efectivo De Las Actividades De Financiamiento </v>
      </c>
      <c r="C56" s="43">
        <f>Índice!$G$51*'Datos Generales'!C229</f>
        <v>414607.2449045087</v>
      </c>
      <c r="D56" s="43">
        <f>Índice!$G$51*'Datos Generales'!D229</f>
        <v>105.61704745906012</v>
      </c>
      <c r="E56" s="43">
        <f>Índice!$G$51*'Datos Generales'!E229</f>
        <v>0</v>
      </c>
      <c r="F56" s="43">
        <f>Índice!$G$51*'Datos Generales'!F229</f>
        <v>-38366.963908273414</v>
      </c>
      <c r="G56" s="43">
        <f>Índice!$G$51*'Datos Generales'!G229</f>
        <v>0</v>
      </c>
      <c r="H56" s="43">
        <f>Índice!$G$51*'Datos Generales'!H229</f>
        <v>0</v>
      </c>
      <c r="I56" s="43">
        <f>Índice!$G$51*'Datos Generales'!I229</f>
        <v>0</v>
      </c>
      <c r="J56" s="43">
        <f>Índice!$G$51*'Datos Generales'!J229</f>
        <v>0</v>
      </c>
      <c r="K56" s="43">
        <f>Índice!$G$51*'Datos Generales'!K229</f>
        <v>0</v>
      </c>
      <c r="L56" s="43">
        <f>Índice!$G$51*'Datos Generales'!L229</f>
        <v>331989.8809484287</v>
      </c>
      <c r="M56" s="43">
        <f>Índice!$G$51*'Datos Generales'!M229</f>
        <v>0</v>
      </c>
      <c r="N56" s="43">
        <f>Índice!$G$51*'Datos Generales'!N229</f>
        <v>1012.259279670489</v>
      </c>
      <c r="O56" s="43">
        <f>Índice!$G$51*'Datos Generales'!O229</f>
        <v>23877.19915630305</v>
      </c>
      <c r="P56" s="43">
        <f>Índice!$G$51*'Datos Generales'!P229</f>
        <v>44512.539257803423</v>
      </c>
      <c r="Q56" s="43">
        <f>Índice!$G$51*'Datos Generales'!Q229</f>
        <v>138019.83528875373</v>
      </c>
      <c r="R56" s="43">
        <f>Índice!$G$51*'Datos Generales'!R229</f>
        <v>290128.96700241911</v>
      </c>
      <c r="S56" s="43">
        <f>Índice!$G$51*'Datos Generales'!S229</f>
        <v>0</v>
      </c>
      <c r="T56" s="43">
        <f>Índice!$G$51*'Datos Generales'!T229</f>
        <v>0</v>
      </c>
      <c r="U56" s="43">
        <f>Índice!$G$51*'Datos Generales'!U229</f>
        <v>0</v>
      </c>
      <c r="V56" s="43">
        <f>Índice!$G$51*'Datos Generales'!V229</f>
        <v>0</v>
      </c>
      <c r="W56" s="43">
        <f>Índice!$G$51*'Datos Generales'!W229</f>
        <v>0</v>
      </c>
      <c r="X56" s="43">
        <f>Índice!$G$51*'Datos Generales'!X229</f>
        <v>0</v>
      </c>
      <c r="Y56" s="43">
        <f>Índice!$G$51*'Datos Generales'!Y229</f>
        <v>424166.51727122028</v>
      </c>
      <c r="Z56" s="43">
        <f>Índice!$G$51*'Datos Generales'!Z229</f>
        <v>101819.96852735929</v>
      </c>
      <c r="AA56" s="43">
        <f>Índice!$G$51*'Datos Generales'!AA229</f>
        <v>44265.317459790494</v>
      </c>
      <c r="AB56" s="43">
        <f>Índice!$G$51*'Datos Generales'!AB229</f>
        <v>0</v>
      </c>
      <c r="AC56" s="43">
        <f>Índice!$G$51*'Datos Generales'!AC229</f>
        <v>30710.303416618532</v>
      </c>
      <c r="AD56" s="43">
        <f>Índice!$G$51*'Datos Generales'!AD229</f>
        <v>0</v>
      </c>
      <c r="AE56" s="43">
        <f>Índice!$G$51*'Datos Generales'!AE229</f>
        <v>0</v>
      </c>
      <c r="AF56" s="43">
        <f>Índice!$G$51*'Datos Generales'!AF229</f>
        <v>0</v>
      </c>
      <c r="AG56" s="43">
        <f>Índice!$G$51*'Datos Generales'!AG229</f>
        <v>0</v>
      </c>
      <c r="AH56" s="43">
        <f>Índice!$G$51*'Datos Generales'!AH229</f>
        <v>0</v>
      </c>
      <c r="AI56" s="43">
        <f>Índice!$G$51*'Datos Generales'!AI229</f>
        <v>0</v>
      </c>
      <c r="AJ56" s="43">
        <f>Índice!$G$51*'Datos Generales'!AJ229</f>
        <v>0</v>
      </c>
      <c r="AK56" s="43">
        <f>Índice!$G$51*'Datos Generales'!AK229</f>
        <v>0</v>
      </c>
      <c r="AL56" s="43">
        <f>Índice!$G$51*'Datos Generales'!AL229</f>
        <v>0</v>
      </c>
      <c r="AM56" s="43">
        <f>Índice!$G$51*'Datos Generales'!AM229</f>
        <v>0</v>
      </c>
      <c r="AN56" s="43">
        <f>Índice!$G$51*'Datos Generales'!AN229</f>
        <v>0</v>
      </c>
      <c r="AO56" s="43">
        <f>Índice!$G$51*'Datos Generales'!AO229</f>
        <v>0</v>
      </c>
      <c r="AP56" s="43">
        <f>Índice!$G$51*'Datos Generales'!AP229</f>
        <v>0</v>
      </c>
      <c r="AQ56" s="43">
        <f>Índice!$G$51*'Datos Generales'!AQ229</f>
        <v>1806848.6856520614</v>
      </c>
    </row>
    <row r="57" spans="2:43">
      <c r="B57" s="61" t="str">
        <f>'Datos Generales'!B230</f>
        <v>7.52.11.00  Dividendos A Los Accionistas</v>
      </c>
      <c r="C57" s="46">
        <f>Índice!$G$51*'Datos Generales'!C230</f>
        <v>0</v>
      </c>
      <c r="D57" s="46">
        <f>Índice!$G$51*'Datos Generales'!D230</f>
        <v>0</v>
      </c>
      <c r="E57" s="46">
        <f>Índice!$G$51*'Datos Generales'!E230</f>
        <v>128289.16761283783</v>
      </c>
      <c r="F57" s="46">
        <f>Índice!$G$51*'Datos Generales'!F230</f>
        <v>0</v>
      </c>
      <c r="G57" s="46">
        <f>Índice!$G$51*'Datos Generales'!G230</f>
        <v>0</v>
      </c>
      <c r="H57" s="46">
        <f>Índice!$G$51*'Datos Generales'!H230</f>
        <v>170560.59811296954</v>
      </c>
      <c r="I57" s="46">
        <f>Índice!$G$51*'Datos Generales'!I230</f>
        <v>13208.903525953863</v>
      </c>
      <c r="J57" s="46">
        <f>Índice!$G$51*'Datos Generales'!J230</f>
        <v>0</v>
      </c>
      <c r="K57" s="46">
        <f>Índice!$G$51*'Datos Generales'!K230</f>
        <v>11828.622396922676</v>
      </c>
      <c r="L57" s="46">
        <f>Índice!$G$51*'Datos Generales'!L230</f>
        <v>0</v>
      </c>
      <c r="M57" s="46">
        <f>Índice!$G$51*'Datos Generales'!M230</f>
        <v>57487.943234156897</v>
      </c>
      <c r="N57" s="46">
        <f>Índice!$G$51*'Datos Generales'!N230</f>
        <v>0</v>
      </c>
      <c r="O57" s="46">
        <f>Índice!$G$51*'Datos Generales'!O230</f>
        <v>0</v>
      </c>
      <c r="P57" s="46">
        <f>Índice!$G$51*'Datos Generales'!P230</f>
        <v>12230.462948822655</v>
      </c>
      <c r="Q57" s="46">
        <f>Índice!$G$51*'Datos Generales'!Q230</f>
        <v>643.0422667383765</v>
      </c>
      <c r="R57" s="46">
        <f>Índice!$G$51*'Datos Generales'!R230</f>
        <v>76757.344169483054</v>
      </c>
      <c r="S57" s="46">
        <f>Índice!$G$51*'Datos Generales'!S230</f>
        <v>0</v>
      </c>
      <c r="T57" s="46">
        <f>Índice!$G$51*'Datos Generales'!T230</f>
        <v>55865.220961398438</v>
      </c>
      <c r="U57" s="46">
        <f>Índice!$G$51*'Datos Generales'!U230</f>
        <v>7435.0240471337111</v>
      </c>
      <c r="V57" s="46">
        <f>Índice!$G$51*'Datos Generales'!V230</f>
        <v>0</v>
      </c>
      <c r="W57" s="46">
        <f>Índice!$G$51*'Datos Generales'!W230</f>
        <v>0</v>
      </c>
      <c r="X57" s="46">
        <f>Índice!$G$51*'Datos Generales'!X230</f>
        <v>0</v>
      </c>
      <c r="Y57" s="46">
        <f>Índice!$G$51*'Datos Generales'!Y230</f>
        <v>88243.0874173622</v>
      </c>
      <c r="Z57" s="46">
        <f>Índice!$G$51*'Datos Generales'!Z230</f>
        <v>0</v>
      </c>
      <c r="AA57" s="46">
        <f>Índice!$G$51*'Datos Generales'!AA230</f>
        <v>0</v>
      </c>
      <c r="AB57" s="46">
        <f>Índice!$G$51*'Datos Generales'!AB230</f>
        <v>0</v>
      </c>
      <c r="AC57" s="46">
        <f>Índice!$G$51*'Datos Generales'!AC230</f>
        <v>0</v>
      </c>
      <c r="AD57" s="46">
        <f>Índice!$G$51*'Datos Generales'!AD230</f>
        <v>0</v>
      </c>
      <c r="AE57" s="46">
        <f>Índice!$G$51*'Datos Generales'!AE230</f>
        <v>0</v>
      </c>
      <c r="AF57" s="46">
        <f>Índice!$G$51*'Datos Generales'!AF230</f>
        <v>0</v>
      </c>
      <c r="AG57" s="46">
        <f>Índice!$G$51*'Datos Generales'!AG230</f>
        <v>0</v>
      </c>
      <c r="AH57" s="46">
        <f>Índice!$G$51*'Datos Generales'!AH230</f>
        <v>0</v>
      </c>
      <c r="AI57" s="46">
        <f>Índice!$G$51*'Datos Generales'!AI230</f>
        <v>0</v>
      </c>
      <c r="AJ57" s="46">
        <f>Índice!$G$51*'Datos Generales'!AJ230</f>
        <v>0</v>
      </c>
      <c r="AK57" s="46">
        <f>Índice!$G$51*'Datos Generales'!AK230</f>
        <v>0</v>
      </c>
      <c r="AL57" s="46">
        <f>Índice!$G$51*'Datos Generales'!AL230</f>
        <v>0</v>
      </c>
      <c r="AM57" s="46">
        <f>Índice!$G$51*'Datos Generales'!AM230</f>
        <v>0</v>
      </c>
      <c r="AN57" s="46">
        <f>Índice!$G$51*'Datos Generales'!AN230</f>
        <v>0</v>
      </c>
      <c r="AO57" s="46">
        <f>Índice!$G$51*'Datos Generales'!AO230</f>
        <v>0</v>
      </c>
      <c r="AP57" s="46">
        <f>Índice!$G$51*'Datos Generales'!AP230</f>
        <v>0</v>
      </c>
      <c r="AQ57" s="46">
        <f>Índice!$G$51*'Datos Generales'!AQ230</f>
        <v>622549.41669377917</v>
      </c>
    </row>
    <row r="58" spans="2:43">
      <c r="B58" s="61" t="str">
        <f>'Datos Generales'!B231</f>
        <v>7.52.12.00  Intereses Pagados</v>
      </c>
      <c r="C58" s="46">
        <f>Índice!$G$51*'Datos Generales'!C231</f>
        <v>0</v>
      </c>
      <c r="D58" s="46">
        <f>Índice!$G$51*'Datos Generales'!D231</f>
        <v>0</v>
      </c>
      <c r="E58" s="46">
        <f>Índice!$G$51*'Datos Generales'!E231</f>
        <v>0</v>
      </c>
      <c r="F58" s="46">
        <f>Índice!$G$51*'Datos Generales'!F231</f>
        <v>0</v>
      </c>
      <c r="G58" s="46">
        <f>Índice!$G$51*'Datos Generales'!G231</f>
        <v>0</v>
      </c>
      <c r="H58" s="46">
        <f>Índice!$G$51*'Datos Generales'!H231</f>
        <v>0</v>
      </c>
      <c r="I58" s="46">
        <f>Índice!$G$51*'Datos Generales'!I231</f>
        <v>0</v>
      </c>
      <c r="J58" s="46">
        <f>Índice!$G$51*'Datos Generales'!J231</f>
        <v>0</v>
      </c>
      <c r="K58" s="46">
        <f>Índice!$G$51*'Datos Generales'!K231</f>
        <v>0</v>
      </c>
      <c r="L58" s="46">
        <f>Índice!$G$51*'Datos Generales'!L231</f>
        <v>0</v>
      </c>
      <c r="M58" s="46">
        <f>Índice!$G$51*'Datos Generales'!M231</f>
        <v>0</v>
      </c>
      <c r="N58" s="46">
        <f>Índice!$G$51*'Datos Generales'!N231</f>
        <v>0</v>
      </c>
      <c r="O58" s="46">
        <f>Índice!$G$51*'Datos Generales'!O231</f>
        <v>0</v>
      </c>
      <c r="P58" s="46">
        <f>Índice!$G$51*'Datos Generales'!P231</f>
        <v>0</v>
      </c>
      <c r="Q58" s="46">
        <f>Índice!$G$51*'Datos Generales'!Q231</f>
        <v>0</v>
      </c>
      <c r="R58" s="46">
        <f>Índice!$G$51*'Datos Generales'!R231</f>
        <v>0</v>
      </c>
      <c r="S58" s="46">
        <f>Índice!$G$51*'Datos Generales'!S231</f>
        <v>0</v>
      </c>
      <c r="T58" s="46">
        <f>Índice!$G$51*'Datos Generales'!T231</f>
        <v>0</v>
      </c>
      <c r="U58" s="46">
        <f>Índice!$G$51*'Datos Generales'!U231</f>
        <v>0</v>
      </c>
      <c r="V58" s="46">
        <f>Índice!$G$51*'Datos Generales'!V231</f>
        <v>0</v>
      </c>
      <c r="W58" s="46">
        <f>Índice!$G$51*'Datos Generales'!W231</f>
        <v>0</v>
      </c>
      <c r="X58" s="46">
        <f>Índice!$G$51*'Datos Generales'!X231</f>
        <v>0</v>
      </c>
      <c r="Y58" s="46">
        <f>Índice!$G$51*'Datos Generales'!Y231</f>
        <v>352.13060039263337</v>
      </c>
      <c r="Z58" s="46">
        <f>Índice!$G$51*'Datos Generales'!Z231</f>
        <v>0</v>
      </c>
      <c r="AA58" s="46">
        <f>Índice!$G$51*'Datos Generales'!AA231</f>
        <v>0</v>
      </c>
      <c r="AB58" s="46">
        <f>Índice!$G$51*'Datos Generales'!AB231</f>
        <v>0</v>
      </c>
      <c r="AC58" s="46">
        <f>Índice!$G$51*'Datos Generales'!AC231</f>
        <v>0</v>
      </c>
      <c r="AD58" s="46">
        <f>Índice!$G$51*'Datos Generales'!AD231</f>
        <v>0</v>
      </c>
      <c r="AE58" s="46">
        <f>Índice!$G$51*'Datos Generales'!AE231</f>
        <v>0</v>
      </c>
      <c r="AF58" s="46">
        <f>Índice!$G$51*'Datos Generales'!AF231</f>
        <v>0</v>
      </c>
      <c r="AG58" s="46">
        <f>Índice!$G$51*'Datos Generales'!AG231</f>
        <v>0</v>
      </c>
      <c r="AH58" s="46">
        <f>Índice!$G$51*'Datos Generales'!AH231</f>
        <v>0</v>
      </c>
      <c r="AI58" s="46">
        <f>Índice!$G$51*'Datos Generales'!AI231</f>
        <v>0</v>
      </c>
      <c r="AJ58" s="46">
        <f>Índice!$G$51*'Datos Generales'!AJ231</f>
        <v>0</v>
      </c>
      <c r="AK58" s="46">
        <f>Índice!$G$51*'Datos Generales'!AK231</f>
        <v>0</v>
      </c>
      <c r="AL58" s="46">
        <f>Índice!$G$51*'Datos Generales'!AL231</f>
        <v>0</v>
      </c>
      <c r="AM58" s="46">
        <f>Índice!$G$51*'Datos Generales'!AM231</f>
        <v>0</v>
      </c>
      <c r="AN58" s="46">
        <f>Índice!$G$51*'Datos Generales'!AN231</f>
        <v>0</v>
      </c>
      <c r="AO58" s="46">
        <f>Índice!$G$51*'Datos Generales'!AO231</f>
        <v>0</v>
      </c>
      <c r="AP58" s="46">
        <f>Índice!$G$51*'Datos Generales'!AP231</f>
        <v>0</v>
      </c>
      <c r="AQ58" s="46">
        <f>Índice!$G$51*'Datos Generales'!AQ231</f>
        <v>352.13060039263337</v>
      </c>
    </row>
    <row r="59" spans="2:43">
      <c r="B59" s="61" t="str">
        <f>'Datos Generales'!B232</f>
        <v>7.52.13.00  Disminución De Capital</v>
      </c>
      <c r="C59" s="46">
        <f>Índice!$G$51*'Datos Generales'!C232</f>
        <v>0</v>
      </c>
      <c r="D59" s="46">
        <f>Índice!$G$51*'Datos Generales'!D232</f>
        <v>0</v>
      </c>
      <c r="E59" s="46">
        <f>Índice!$G$51*'Datos Generales'!E232</f>
        <v>0</v>
      </c>
      <c r="F59" s="46">
        <f>Índice!$G$51*'Datos Generales'!F232</f>
        <v>0</v>
      </c>
      <c r="G59" s="46">
        <f>Índice!$G$51*'Datos Generales'!G232</f>
        <v>0</v>
      </c>
      <c r="H59" s="46">
        <f>Índice!$G$51*'Datos Generales'!H232</f>
        <v>0</v>
      </c>
      <c r="I59" s="46">
        <f>Índice!$G$51*'Datos Generales'!I232</f>
        <v>0</v>
      </c>
      <c r="J59" s="46">
        <f>Índice!$G$51*'Datos Generales'!J232</f>
        <v>0</v>
      </c>
      <c r="K59" s="46">
        <f>Índice!$G$51*'Datos Generales'!K232</f>
        <v>0</v>
      </c>
      <c r="L59" s="46">
        <f>Índice!$G$51*'Datos Generales'!L232</f>
        <v>0</v>
      </c>
      <c r="M59" s="46">
        <f>Índice!$G$51*'Datos Generales'!M232</f>
        <v>0</v>
      </c>
      <c r="N59" s="46">
        <f>Índice!$G$51*'Datos Generales'!N232</f>
        <v>0</v>
      </c>
      <c r="O59" s="46">
        <f>Índice!$G$51*'Datos Generales'!O232</f>
        <v>0</v>
      </c>
      <c r="P59" s="46">
        <f>Índice!$G$51*'Datos Generales'!P232</f>
        <v>0</v>
      </c>
      <c r="Q59" s="46">
        <f>Índice!$G$51*'Datos Generales'!Q232</f>
        <v>0</v>
      </c>
      <c r="R59" s="46">
        <f>Índice!$G$51*'Datos Generales'!R232</f>
        <v>0</v>
      </c>
      <c r="S59" s="46">
        <f>Índice!$G$51*'Datos Generales'!S232</f>
        <v>0</v>
      </c>
      <c r="T59" s="46">
        <f>Índice!$G$51*'Datos Generales'!T232</f>
        <v>0</v>
      </c>
      <c r="U59" s="46">
        <f>Índice!$G$51*'Datos Generales'!U232</f>
        <v>0</v>
      </c>
      <c r="V59" s="46">
        <f>Índice!$G$51*'Datos Generales'!V232</f>
        <v>0</v>
      </c>
      <c r="W59" s="46">
        <f>Índice!$G$51*'Datos Generales'!W232</f>
        <v>0</v>
      </c>
      <c r="X59" s="46">
        <f>Índice!$G$51*'Datos Generales'!X232</f>
        <v>0</v>
      </c>
      <c r="Y59" s="46">
        <f>Índice!$G$51*'Datos Generales'!Y232</f>
        <v>0</v>
      </c>
      <c r="Z59" s="46">
        <f>Índice!$G$51*'Datos Generales'!Z232</f>
        <v>0</v>
      </c>
      <c r="AA59" s="46">
        <f>Índice!$G$51*'Datos Generales'!AA232</f>
        <v>0</v>
      </c>
      <c r="AB59" s="46">
        <f>Índice!$G$51*'Datos Generales'!AB232</f>
        <v>0</v>
      </c>
      <c r="AC59" s="46">
        <f>Índice!$G$51*'Datos Generales'!AC232</f>
        <v>0</v>
      </c>
      <c r="AD59" s="46">
        <f>Índice!$G$51*'Datos Generales'!AD232</f>
        <v>0</v>
      </c>
      <c r="AE59" s="46">
        <f>Índice!$G$51*'Datos Generales'!AE232</f>
        <v>0</v>
      </c>
      <c r="AF59" s="46">
        <f>Índice!$G$51*'Datos Generales'!AF232</f>
        <v>0</v>
      </c>
      <c r="AG59" s="46">
        <f>Índice!$G$51*'Datos Generales'!AG232</f>
        <v>0</v>
      </c>
      <c r="AH59" s="46">
        <f>Índice!$G$51*'Datos Generales'!AH232</f>
        <v>0</v>
      </c>
      <c r="AI59" s="46">
        <f>Índice!$G$51*'Datos Generales'!AI232</f>
        <v>0</v>
      </c>
      <c r="AJ59" s="46">
        <f>Índice!$G$51*'Datos Generales'!AJ232</f>
        <v>0</v>
      </c>
      <c r="AK59" s="46">
        <f>Índice!$G$51*'Datos Generales'!AK232</f>
        <v>0</v>
      </c>
      <c r="AL59" s="46">
        <f>Índice!$G$51*'Datos Generales'!AL232</f>
        <v>0</v>
      </c>
      <c r="AM59" s="46">
        <f>Índice!$G$51*'Datos Generales'!AM232</f>
        <v>0</v>
      </c>
      <c r="AN59" s="46">
        <f>Índice!$G$51*'Datos Generales'!AN232</f>
        <v>0</v>
      </c>
      <c r="AO59" s="46">
        <f>Índice!$G$51*'Datos Generales'!AO232</f>
        <v>0</v>
      </c>
      <c r="AP59" s="46">
        <f>Índice!$G$51*'Datos Generales'!AP232</f>
        <v>0</v>
      </c>
      <c r="AQ59" s="46">
        <f>Índice!$G$51*'Datos Generales'!AQ232</f>
        <v>0</v>
      </c>
    </row>
    <row r="60" spans="2:43">
      <c r="B60" s="61" t="str">
        <f>'Datos Generales'!B233</f>
        <v>7.52.14.00  Egresos Por Préstamos Con Relacionados</v>
      </c>
      <c r="C60" s="46">
        <f>Índice!$G$51*'Datos Generales'!C233</f>
        <v>0</v>
      </c>
      <c r="D60" s="46">
        <f>Índice!$G$51*'Datos Generales'!D233</f>
        <v>0</v>
      </c>
      <c r="E60" s="46">
        <f>Índice!$G$51*'Datos Generales'!E233</f>
        <v>66.39797618968575</v>
      </c>
      <c r="F60" s="46">
        <f>Índice!$G$51*'Datos Generales'!F233</f>
        <v>0</v>
      </c>
      <c r="G60" s="46">
        <f>Índice!$G$51*'Datos Generales'!G233</f>
        <v>0</v>
      </c>
      <c r="H60" s="46">
        <f>Índice!$G$51*'Datos Generales'!H233</f>
        <v>0</v>
      </c>
      <c r="I60" s="46">
        <f>Índice!$G$51*'Datos Generales'!I233</f>
        <v>0</v>
      </c>
      <c r="J60" s="46">
        <f>Índice!$G$51*'Datos Generales'!J233</f>
        <v>0</v>
      </c>
      <c r="K60" s="46">
        <f>Índice!$G$51*'Datos Generales'!K233</f>
        <v>0</v>
      </c>
      <c r="L60" s="46">
        <f>Índice!$G$51*'Datos Generales'!L233</f>
        <v>0</v>
      </c>
      <c r="M60" s="46">
        <f>Índice!$G$51*'Datos Generales'!M233</f>
        <v>0</v>
      </c>
      <c r="N60" s="46">
        <f>Índice!$G$51*'Datos Generales'!N233</f>
        <v>0</v>
      </c>
      <c r="O60" s="46">
        <f>Índice!$G$51*'Datos Generales'!O233</f>
        <v>0</v>
      </c>
      <c r="P60" s="46">
        <f>Índice!$G$51*'Datos Generales'!P233</f>
        <v>0</v>
      </c>
      <c r="Q60" s="46">
        <f>Índice!$G$51*'Datos Generales'!Q233</f>
        <v>0</v>
      </c>
      <c r="R60" s="46">
        <f>Índice!$G$51*'Datos Generales'!R233</f>
        <v>0</v>
      </c>
      <c r="S60" s="46">
        <f>Índice!$G$51*'Datos Generales'!S233</f>
        <v>0</v>
      </c>
      <c r="T60" s="46">
        <f>Índice!$G$51*'Datos Generales'!T233</f>
        <v>0</v>
      </c>
      <c r="U60" s="46">
        <f>Índice!$G$51*'Datos Generales'!U233</f>
        <v>0</v>
      </c>
      <c r="V60" s="46">
        <f>Índice!$G$51*'Datos Generales'!V233</f>
        <v>0</v>
      </c>
      <c r="W60" s="46">
        <f>Índice!$G$51*'Datos Generales'!W233</f>
        <v>0</v>
      </c>
      <c r="X60" s="46">
        <f>Índice!$G$51*'Datos Generales'!X233</f>
        <v>72.90497785627494</v>
      </c>
      <c r="Y60" s="46">
        <f>Índice!$G$51*'Datos Generales'!Y233</f>
        <v>0</v>
      </c>
      <c r="Z60" s="46">
        <f>Índice!$G$51*'Datos Generales'!Z233</f>
        <v>0</v>
      </c>
      <c r="AA60" s="46">
        <f>Índice!$G$51*'Datos Generales'!AA233</f>
        <v>0</v>
      </c>
      <c r="AB60" s="46">
        <f>Índice!$G$51*'Datos Generales'!AB233</f>
        <v>2.6559190475874299</v>
      </c>
      <c r="AC60" s="46">
        <f>Índice!$G$51*'Datos Generales'!AC233</f>
        <v>0</v>
      </c>
      <c r="AD60" s="46">
        <f>Índice!$G$51*'Datos Generales'!AD233</f>
        <v>0</v>
      </c>
      <c r="AE60" s="46">
        <f>Índice!$G$51*'Datos Generales'!AE233</f>
        <v>0</v>
      </c>
      <c r="AF60" s="46">
        <f>Índice!$G$51*'Datos Generales'!AF233</f>
        <v>0</v>
      </c>
      <c r="AG60" s="46">
        <f>Índice!$G$51*'Datos Generales'!AG233</f>
        <v>0</v>
      </c>
      <c r="AH60" s="46">
        <f>Índice!$G$51*'Datos Generales'!AH233</f>
        <v>0</v>
      </c>
      <c r="AI60" s="46">
        <f>Índice!$G$51*'Datos Generales'!AI233</f>
        <v>0</v>
      </c>
      <c r="AJ60" s="46">
        <f>Índice!$G$51*'Datos Generales'!AJ233</f>
        <v>0</v>
      </c>
      <c r="AK60" s="46">
        <f>Índice!$G$51*'Datos Generales'!AK233</f>
        <v>0</v>
      </c>
      <c r="AL60" s="46">
        <f>Índice!$G$51*'Datos Generales'!AL233</f>
        <v>0</v>
      </c>
      <c r="AM60" s="46">
        <f>Índice!$G$51*'Datos Generales'!AM233</f>
        <v>0</v>
      </c>
      <c r="AN60" s="46">
        <f>Índice!$G$51*'Datos Generales'!AN233</f>
        <v>0</v>
      </c>
      <c r="AO60" s="46">
        <f>Índice!$G$51*'Datos Generales'!AO233</f>
        <v>0</v>
      </c>
      <c r="AP60" s="46">
        <f>Índice!$G$51*'Datos Generales'!AP233</f>
        <v>0</v>
      </c>
      <c r="AQ60" s="46">
        <f>Índice!$G$51*'Datos Generales'!AQ233</f>
        <v>141.95887309354811</v>
      </c>
    </row>
    <row r="61" spans="2:43">
      <c r="B61" s="61" t="str">
        <f>'Datos Generales'!B234</f>
        <v>7.52.15.00  Otros Egresos Relacionados Con Actividades De Financiamiento</v>
      </c>
      <c r="C61" s="46">
        <f>Índice!$G$51*'Datos Generales'!C234</f>
        <v>0</v>
      </c>
      <c r="D61" s="46">
        <f>Índice!$G$51*'Datos Generales'!D234</f>
        <v>0</v>
      </c>
      <c r="E61" s="46">
        <f>Índice!$G$51*'Datos Generales'!E234</f>
        <v>9250.6103080644771</v>
      </c>
      <c r="F61" s="46">
        <f>Índice!$G$51*'Datos Generales'!F234</f>
        <v>0</v>
      </c>
      <c r="G61" s="46">
        <f>Índice!$G$51*'Datos Generales'!G234</f>
        <v>0</v>
      </c>
      <c r="H61" s="46">
        <f>Índice!$G$51*'Datos Generales'!H234</f>
        <v>0</v>
      </c>
      <c r="I61" s="46">
        <f>Índice!$G$51*'Datos Generales'!I234</f>
        <v>0</v>
      </c>
      <c r="J61" s="46">
        <f>Índice!$G$51*'Datos Generales'!J234</f>
        <v>0</v>
      </c>
      <c r="K61" s="46">
        <f>Índice!$G$51*'Datos Generales'!K234</f>
        <v>0</v>
      </c>
      <c r="L61" s="46">
        <f>Índice!$G$51*'Datos Generales'!L234</f>
        <v>0</v>
      </c>
      <c r="M61" s="46">
        <f>Índice!$G$51*'Datos Generales'!M234</f>
        <v>0</v>
      </c>
      <c r="N61" s="46">
        <f>Índice!$G$51*'Datos Generales'!N234</f>
        <v>0</v>
      </c>
      <c r="O61" s="46">
        <f>Índice!$G$51*'Datos Generales'!O234</f>
        <v>0</v>
      </c>
      <c r="P61" s="46">
        <f>Índice!$G$51*'Datos Generales'!P234</f>
        <v>0</v>
      </c>
      <c r="Q61" s="46">
        <f>Índice!$G$51*'Datos Generales'!Q234</f>
        <v>0</v>
      </c>
      <c r="R61" s="46">
        <f>Índice!$G$51*'Datos Generales'!R234</f>
        <v>0</v>
      </c>
      <c r="S61" s="46">
        <f>Índice!$G$51*'Datos Generales'!S234</f>
        <v>0</v>
      </c>
      <c r="T61" s="46">
        <f>Índice!$G$51*'Datos Generales'!T234</f>
        <v>0</v>
      </c>
      <c r="U61" s="46">
        <f>Índice!$G$51*'Datos Generales'!U234</f>
        <v>0</v>
      </c>
      <c r="V61" s="46">
        <f>Índice!$G$51*'Datos Generales'!V234</f>
        <v>0</v>
      </c>
      <c r="W61" s="46">
        <f>Índice!$G$51*'Datos Generales'!W234</f>
        <v>0</v>
      </c>
      <c r="X61" s="46">
        <f>Índice!$G$51*'Datos Generales'!X234</f>
        <v>0</v>
      </c>
      <c r="Y61" s="46">
        <f>Índice!$G$51*'Datos Generales'!Y234</f>
        <v>455090.35657926486</v>
      </c>
      <c r="Z61" s="46">
        <f>Índice!$G$51*'Datos Generales'!Z234</f>
        <v>0</v>
      </c>
      <c r="AA61" s="46">
        <f>Índice!$G$51*'Datos Generales'!AA234</f>
        <v>0</v>
      </c>
      <c r="AB61" s="46">
        <f>Índice!$G$51*'Datos Generales'!AB234</f>
        <v>0</v>
      </c>
      <c r="AC61" s="46">
        <f>Índice!$G$51*'Datos Generales'!AC234</f>
        <v>0</v>
      </c>
      <c r="AD61" s="46">
        <f>Índice!$G$51*'Datos Generales'!AD234</f>
        <v>0</v>
      </c>
      <c r="AE61" s="46">
        <f>Índice!$G$51*'Datos Generales'!AE234</f>
        <v>0</v>
      </c>
      <c r="AF61" s="46">
        <f>Índice!$G$51*'Datos Generales'!AF234</f>
        <v>0</v>
      </c>
      <c r="AG61" s="46">
        <f>Índice!$G$51*'Datos Generales'!AG234</f>
        <v>0</v>
      </c>
      <c r="AH61" s="46">
        <f>Índice!$G$51*'Datos Generales'!AH234</f>
        <v>0</v>
      </c>
      <c r="AI61" s="46">
        <f>Índice!$G$51*'Datos Generales'!AI234</f>
        <v>0</v>
      </c>
      <c r="AJ61" s="46">
        <f>Índice!$G$51*'Datos Generales'!AJ234</f>
        <v>0</v>
      </c>
      <c r="AK61" s="46">
        <f>Índice!$G$51*'Datos Generales'!AK234</f>
        <v>0</v>
      </c>
      <c r="AL61" s="46">
        <f>Índice!$G$51*'Datos Generales'!AL234</f>
        <v>0</v>
      </c>
      <c r="AM61" s="46">
        <f>Índice!$G$51*'Datos Generales'!AM234</f>
        <v>0</v>
      </c>
      <c r="AN61" s="46">
        <f>Índice!$G$51*'Datos Generales'!AN234</f>
        <v>0</v>
      </c>
      <c r="AO61" s="46">
        <f>Índice!$G$51*'Datos Generales'!AO234</f>
        <v>0</v>
      </c>
      <c r="AP61" s="46">
        <f>Índice!$G$51*'Datos Generales'!AP234</f>
        <v>0</v>
      </c>
      <c r="AQ61" s="46">
        <f>Índice!$G$51*'Datos Generales'!AQ234</f>
        <v>464340.9668873293</v>
      </c>
    </row>
    <row r="62" spans="2:43">
      <c r="B62" s="60" t="str">
        <f>'Datos Generales'!B235</f>
        <v xml:space="preserve">7.52.00.00  Total Egresos De Efectivo De Las Actividades De Financiamiento </v>
      </c>
      <c r="C62" s="43">
        <f>Índice!$G$51*'Datos Generales'!C235</f>
        <v>0</v>
      </c>
      <c r="D62" s="43">
        <f>Índice!$G$51*'Datos Generales'!D235</f>
        <v>0</v>
      </c>
      <c r="E62" s="43">
        <f>Índice!$G$51*'Datos Generales'!E235</f>
        <v>137606.17589709201</v>
      </c>
      <c r="F62" s="43">
        <f>Índice!$G$51*'Datos Generales'!F235</f>
        <v>0</v>
      </c>
      <c r="G62" s="43">
        <f>Índice!$G$51*'Datos Generales'!G235</f>
        <v>0</v>
      </c>
      <c r="H62" s="43">
        <f>Índice!$G$51*'Datos Generales'!H235</f>
        <v>170560.59811296954</v>
      </c>
      <c r="I62" s="43">
        <f>Índice!$G$51*'Datos Generales'!I235</f>
        <v>13208.903525953863</v>
      </c>
      <c r="J62" s="43">
        <f>Índice!$G$51*'Datos Generales'!J235</f>
        <v>0</v>
      </c>
      <c r="K62" s="43">
        <f>Índice!$G$51*'Datos Generales'!K235</f>
        <v>11828.622396922676</v>
      </c>
      <c r="L62" s="43">
        <f>Índice!$G$51*'Datos Generales'!L235</f>
        <v>0</v>
      </c>
      <c r="M62" s="43">
        <f>Índice!$G$51*'Datos Generales'!M235</f>
        <v>57487.943234156897</v>
      </c>
      <c r="N62" s="43">
        <f>Índice!$G$51*'Datos Generales'!N235</f>
        <v>0</v>
      </c>
      <c r="O62" s="43">
        <f>Índice!$G$51*'Datos Generales'!O235</f>
        <v>0</v>
      </c>
      <c r="P62" s="43">
        <f>Índice!$G$51*'Datos Generales'!P235</f>
        <v>12230.462948822655</v>
      </c>
      <c r="Q62" s="43">
        <f>Índice!$G$51*'Datos Generales'!Q235</f>
        <v>643.0422667383765</v>
      </c>
      <c r="R62" s="43">
        <f>Índice!$G$51*'Datos Generales'!R235</f>
        <v>76757.344169483054</v>
      </c>
      <c r="S62" s="43">
        <f>Índice!$G$51*'Datos Generales'!S235</f>
        <v>0</v>
      </c>
      <c r="T62" s="43">
        <f>Índice!$G$51*'Datos Generales'!T235</f>
        <v>55865.220961398438</v>
      </c>
      <c r="U62" s="43">
        <f>Índice!$G$51*'Datos Generales'!U235</f>
        <v>7435.0240471337111</v>
      </c>
      <c r="V62" s="43">
        <f>Índice!$G$51*'Datos Generales'!V235</f>
        <v>0</v>
      </c>
      <c r="W62" s="43">
        <f>Índice!$G$51*'Datos Generales'!W235</f>
        <v>0</v>
      </c>
      <c r="X62" s="43">
        <f>Índice!$G$51*'Datos Generales'!X235</f>
        <v>72.90497785627494</v>
      </c>
      <c r="Y62" s="43">
        <f>Índice!$G$51*'Datos Generales'!Y235</f>
        <v>543685.5303317022</v>
      </c>
      <c r="Z62" s="43">
        <f>Índice!$G$51*'Datos Generales'!Z235</f>
        <v>0</v>
      </c>
      <c r="AA62" s="43">
        <f>Índice!$G$51*'Datos Generales'!AA235</f>
        <v>0</v>
      </c>
      <c r="AB62" s="43">
        <f>Índice!$G$51*'Datos Generales'!AB235</f>
        <v>2.6559190475874299</v>
      </c>
      <c r="AC62" s="43">
        <f>Índice!$G$51*'Datos Generales'!AC235</f>
        <v>0</v>
      </c>
      <c r="AD62" s="43">
        <f>Índice!$G$51*'Datos Generales'!AD235</f>
        <v>0</v>
      </c>
      <c r="AE62" s="43">
        <f>Índice!$G$51*'Datos Generales'!AE235</f>
        <v>0</v>
      </c>
      <c r="AF62" s="43">
        <f>Índice!$G$51*'Datos Generales'!AF235</f>
        <v>0</v>
      </c>
      <c r="AG62" s="43">
        <f>Índice!$G$51*'Datos Generales'!AG235</f>
        <v>0</v>
      </c>
      <c r="AH62" s="43">
        <f>Índice!$G$51*'Datos Generales'!AH235</f>
        <v>0</v>
      </c>
      <c r="AI62" s="43">
        <f>Índice!$G$51*'Datos Generales'!AI235</f>
        <v>0</v>
      </c>
      <c r="AJ62" s="43">
        <f>Índice!$G$51*'Datos Generales'!AJ235</f>
        <v>0</v>
      </c>
      <c r="AK62" s="43">
        <f>Índice!$G$51*'Datos Generales'!AK235</f>
        <v>0</v>
      </c>
      <c r="AL62" s="43">
        <f>Índice!$G$51*'Datos Generales'!AL235</f>
        <v>0</v>
      </c>
      <c r="AM62" s="43">
        <f>Índice!$G$51*'Datos Generales'!AM235</f>
        <v>0</v>
      </c>
      <c r="AN62" s="43">
        <f>Índice!$G$51*'Datos Generales'!AN235</f>
        <v>0</v>
      </c>
      <c r="AO62" s="43">
        <f>Índice!$G$51*'Datos Generales'!AO235</f>
        <v>0</v>
      </c>
      <c r="AP62" s="43">
        <f>Índice!$G$51*'Datos Generales'!AP235</f>
        <v>0</v>
      </c>
      <c r="AQ62" s="43">
        <f>Índice!$G$51*'Datos Generales'!AQ235</f>
        <v>1087384.4287892773</v>
      </c>
    </row>
    <row r="63" spans="2:43">
      <c r="B63" s="64" t="str">
        <f>'Datos Generales'!B236</f>
        <v xml:space="preserve">7.50.00.00  Total Flujo De Efectivo Neto De Actividades De Financiamiento </v>
      </c>
      <c r="C63" s="43">
        <f>Índice!$G$51*'Datos Generales'!C236</f>
        <v>414607.2449045087</v>
      </c>
      <c r="D63" s="43">
        <f>Índice!$G$51*'Datos Generales'!D236</f>
        <v>105.61704745906012</v>
      </c>
      <c r="E63" s="43">
        <f>Índice!$G$51*'Datos Generales'!E236</f>
        <v>-137606.17589709201</v>
      </c>
      <c r="F63" s="43">
        <f>Índice!$G$51*'Datos Generales'!F236</f>
        <v>-38366.963908273414</v>
      </c>
      <c r="G63" s="43">
        <f>Índice!$G$51*'Datos Generales'!G236</f>
        <v>0</v>
      </c>
      <c r="H63" s="43">
        <f>Índice!$G$51*'Datos Generales'!H236</f>
        <v>-170560.59811296954</v>
      </c>
      <c r="I63" s="43">
        <f>Índice!$G$51*'Datos Generales'!I236</f>
        <v>-13208.903525953863</v>
      </c>
      <c r="J63" s="43">
        <f>Índice!$G$51*'Datos Generales'!J236</f>
        <v>0</v>
      </c>
      <c r="K63" s="43">
        <f>Índice!$G$51*'Datos Generales'!K236</f>
        <v>-11828.622396922676</v>
      </c>
      <c r="L63" s="43">
        <f>Índice!$G$51*'Datos Generales'!L236</f>
        <v>331989.8809484287</v>
      </c>
      <c r="M63" s="43">
        <f>Índice!$G$51*'Datos Generales'!M236</f>
        <v>-57487.943234156897</v>
      </c>
      <c r="N63" s="43">
        <f>Índice!$G$51*'Datos Generales'!N236</f>
        <v>1012.259279670489</v>
      </c>
      <c r="O63" s="43">
        <f>Índice!$G$51*'Datos Generales'!O236</f>
        <v>23877.19915630305</v>
      </c>
      <c r="P63" s="43">
        <f>Índice!$G$51*'Datos Generales'!P236</f>
        <v>32282.076308980773</v>
      </c>
      <c r="Q63" s="43">
        <f>Índice!$G$51*'Datos Generales'!Q236</f>
        <v>137376.79302201536</v>
      </c>
      <c r="R63" s="43">
        <f>Índice!$G$51*'Datos Generales'!R236</f>
        <v>213371.62283293606</v>
      </c>
      <c r="S63" s="43">
        <f>Índice!$G$51*'Datos Generales'!S236</f>
        <v>0</v>
      </c>
      <c r="T63" s="43">
        <f>Índice!$G$51*'Datos Generales'!T236</f>
        <v>-55865.220961398438</v>
      </c>
      <c r="U63" s="43">
        <f>Índice!$G$51*'Datos Generales'!U236</f>
        <v>-7435.0240471337111</v>
      </c>
      <c r="V63" s="43">
        <f>Índice!$G$51*'Datos Generales'!V236</f>
        <v>0</v>
      </c>
      <c r="W63" s="43">
        <f>Índice!$G$51*'Datos Generales'!W236</f>
        <v>0</v>
      </c>
      <c r="X63" s="43">
        <f>Índice!$G$51*'Datos Generales'!X236</f>
        <v>-72.90497785627494</v>
      </c>
      <c r="Y63" s="43">
        <f>Índice!$G$51*'Datos Generales'!Y236</f>
        <v>-119519.05732579938</v>
      </c>
      <c r="Z63" s="43">
        <f>Índice!$G$51*'Datos Generales'!Z236</f>
        <v>101819.96852735929</v>
      </c>
      <c r="AA63" s="43">
        <f>Índice!$G$51*'Datos Generales'!AA236</f>
        <v>44265.317459790494</v>
      </c>
      <c r="AB63" s="43">
        <f>Índice!$G$51*'Datos Generales'!AB236</f>
        <v>-2.6559190475874299</v>
      </c>
      <c r="AC63" s="43">
        <f>Índice!$G$51*'Datos Generales'!AC236</f>
        <v>30710.303416618532</v>
      </c>
      <c r="AD63" s="43">
        <f>Índice!$G$51*'Datos Generales'!AD236</f>
        <v>0</v>
      </c>
      <c r="AE63" s="43">
        <f>Índice!$G$51*'Datos Generales'!AE236</f>
        <v>0</v>
      </c>
      <c r="AF63" s="43">
        <f>Índice!$G$51*'Datos Generales'!AF236</f>
        <v>0</v>
      </c>
      <c r="AG63" s="43">
        <f>Índice!$G$51*'Datos Generales'!AG236</f>
        <v>0</v>
      </c>
      <c r="AH63" s="43">
        <f>Índice!$G$51*'Datos Generales'!AH236</f>
        <v>0</v>
      </c>
      <c r="AI63" s="43">
        <f>Índice!$G$51*'Datos Generales'!AI236</f>
        <v>0</v>
      </c>
      <c r="AJ63" s="43">
        <f>Índice!$G$51*'Datos Generales'!AJ236</f>
        <v>0</v>
      </c>
      <c r="AK63" s="43">
        <f>Índice!$G$51*'Datos Generales'!AK236</f>
        <v>0</v>
      </c>
      <c r="AL63" s="43">
        <f>Índice!$G$51*'Datos Generales'!AL236</f>
        <v>0</v>
      </c>
      <c r="AM63" s="43">
        <f>Índice!$G$51*'Datos Generales'!AM236</f>
        <v>0</v>
      </c>
      <c r="AN63" s="43">
        <f>Índice!$G$51*'Datos Generales'!AN236</f>
        <v>0</v>
      </c>
      <c r="AO63" s="43">
        <f>Índice!$G$51*'Datos Generales'!AO236</f>
        <v>0</v>
      </c>
      <c r="AP63" s="43">
        <f>Índice!$G$51*'Datos Generales'!AP236</f>
        <v>0</v>
      </c>
      <c r="AQ63" s="43">
        <f>Índice!$G$51*'Datos Generales'!AQ236</f>
        <v>719464.21259746677</v>
      </c>
    </row>
    <row r="64" spans="2:43">
      <c r="B64" s="72" t="str">
        <f>'Datos Generales'!B237</f>
        <v>7.60.00.00  Efecto De Las Variaciones De Los Tipo De Cambio</v>
      </c>
      <c r="C64" s="46">
        <f>Índice!$G$51*'Datos Generales'!C237</f>
        <v>-10989.307712567588</v>
      </c>
      <c r="D64" s="46">
        <f>Índice!$G$51*'Datos Generales'!D237</f>
        <v>0</v>
      </c>
      <c r="E64" s="46">
        <f>Índice!$G$51*'Datos Generales'!E237</f>
        <v>651.9395955477944</v>
      </c>
      <c r="F64" s="46">
        <f>Índice!$G$51*'Datos Generales'!F237</f>
        <v>-632.77271308770514</v>
      </c>
      <c r="G64" s="46">
        <f>Índice!$G$51*'Datos Generales'!G237</f>
        <v>494.39933070840004</v>
      </c>
      <c r="H64" s="46">
        <f>Índice!$G$51*'Datos Generales'!H237</f>
        <v>51268.975988278551</v>
      </c>
      <c r="I64" s="46">
        <f>Índice!$G$51*'Datos Generales'!I237</f>
        <v>-90838.672837251928</v>
      </c>
      <c r="J64" s="46">
        <f>Índice!$G$51*'Datos Generales'!J237</f>
        <v>8619.9180648973834</v>
      </c>
      <c r="K64" s="46">
        <f>Índice!$G$51*'Datos Generales'!K237</f>
        <v>4347.3853583609443</v>
      </c>
      <c r="L64" s="46">
        <f>Índice!$G$51*'Datos Generales'!L237</f>
        <v>0</v>
      </c>
      <c r="M64" s="46">
        <f>Índice!$G$51*'Datos Generales'!M237</f>
        <v>282.50125602838295</v>
      </c>
      <c r="N64" s="46">
        <f>Índice!$G$51*'Datos Generales'!N237</f>
        <v>0</v>
      </c>
      <c r="O64" s="46">
        <f>Índice!$G$51*'Datos Generales'!O237</f>
        <v>0</v>
      </c>
      <c r="P64" s="46">
        <f>Índice!$G$51*'Datos Generales'!P237</f>
        <v>3064.9305809158941</v>
      </c>
      <c r="Q64" s="46">
        <f>Índice!$G$51*'Datos Generales'!Q237</f>
        <v>0</v>
      </c>
      <c r="R64" s="46">
        <f>Índice!$G$51*'Datos Generales'!R237</f>
        <v>-29771.745890518592</v>
      </c>
      <c r="S64" s="46">
        <f>Índice!$G$51*'Datos Generales'!S237</f>
        <v>0</v>
      </c>
      <c r="T64" s="46">
        <f>Índice!$G$51*'Datos Generales'!T237</f>
        <v>-4618.5546931196204</v>
      </c>
      <c r="U64" s="46">
        <f>Índice!$G$51*'Datos Generales'!U237</f>
        <v>-2357.3052160036832</v>
      </c>
      <c r="V64" s="46">
        <f>Índice!$G$51*'Datos Generales'!V237</f>
        <v>14493.217446732226</v>
      </c>
      <c r="W64" s="46">
        <f>Índice!$G$51*'Datos Generales'!W237</f>
        <v>-610.19740118321204</v>
      </c>
      <c r="X64" s="46">
        <f>Índice!$G$51*'Datos Generales'!X237</f>
        <v>-926.29603316357588</v>
      </c>
      <c r="Y64" s="46">
        <f>Índice!$G$51*'Datos Generales'!Y237</f>
        <v>-4773.5718348638075</v>
      </c>
      <c r="Z64" s="46">
        <f>Índice!$G$51*'Datos Generales'!Z237</f>
        <v>0</v>
      </c>
      <c r="AA64" s="46">
        <f>Índice!$G$51*'Datos Generales'!AA237</f>
        <v>0</v>
      </c>
      <c r="AB64" s="46">
        <f>Índice!$G$51*'Datos Generales'!AB237</f>
        <v>-10127.683308212767</v>
      </c>
      <c r="AC64" s="46">
        <f>Índice!$G$51*'Datos Generales'!AC237</f>
        <v>0</v>
      </c>
      <c r="AD64" s="46">
        <f>Índice!$G$51*'Datos Generales'!AD237</f>
        <v>0</v>
      </c>
      <c r="AE64" s="46">
        <f>Índice!$G$51*'Datos Generales'!AE237</f>
        <v>0</v>
      </c>
      <c r="AF64" s="46">
        <f>Índice!$G$51*'Datos Generales'!AF237</f>
        <v>0</v>
      </c>
      <c r="AG64" s="46">
        <f>Índice!$G$51*'Datos Generales'!AG237</f>
        <v>0</v>
      </c>
      <c r="AH64" s="46">
        <f>Índice!$G$51*'Datos Generales'!AH237</f>
        <v>0</v>
      </c>
      <c r="AI64" s="46">
        <f>Índice!$G$51*'Datos Generales'!AI237</f>
        <v>0</v>
      </c>
      <c r="AJ64" s="46">
        <f>Índice!$G$51*'Datos Generales'!AJ237</f>
        <v>0</v>
      </c>
      <c r="AK64" s="46">
        <f>Índice!$G$51*'Datos Generales'!AK237</f>
        <v>0</v>
      </c>
      <c r="AL64" s="46">
        <f>Índice!$G$51*'Datos Generales'!AL237</f>
        <v>0</v>
      </c>
      <c r="AM64" s="46">
        <f>Índice!$G$51*'Datos Generales'!AM237</f>
        <v>0</v>
      </c>
      <c r="AN64" s="46">
        <f>Índice!$G$51*'Datos Generales'!AN237</f>
        <v>0</v>
      </c>
      <c r="AO64" s="46">
        <f>Índice!$G$51*'Datos Generales'!AO237</f>
        <v>0</v>
      </c>
      <c r="AP64" s="46">
        <f>Índice!$G$51*'Datos Generales'!AP237</f>
        <v>0</v>
      </c>
      <c r="AQ64" s="46">
        <f>Índice!$G$51*'Datos Generales'!AQ237</f>
        <v>-72422.840018502902</v>
      </c>
    </row>
    <row r="65" spans="2:43">
      <c r="B65" s="64" t="str">
        <f>'Datos Generales'!B238</f>
        <v xml:space="preserve">7.70.00.00  Total Aumento (Disminución) De Efectivo Y Equivalentes </v>
      </c>
      <c r="C65" s="43">
        <f>Índice!$G$51*'Datos Generales'!C238</f>
        <v>56451.470825835902</v>
      </c>
      <c r="D65" s="43">
        <f>Índice!$G$51*'Datos Generales'!D238</f>
        <v>-682.65972586488908</v>
      </c>
      <c r="E65" s="43">
        <f>Índice!$G$51*'Datos Generales'!E238</f>
        <v>-191069.07381463016</v>
      </c>
      <c r="F65" s="43">
        <f>Índice!$G$51*'Datos Generales'!F238</f>
        <v>-123285.72598440533</v>
      </c>
      <c r="G65" s="43">
        <f>Índice!$G$51*'Datos Generales'!G238</f>
        <v>-5299.5323369210373</v>
      </c>
      <c r="H65" s="43">
        <f>Índice!$G$51*'Datos Generales'!H238</f>
        <v>-263963.69358661951</v>
      </c>
      <c r="I65" s="43">
        <f>Índice!$G$51*'Datos Generales'!I238</f>
        <v>-5599.3413320761983</v>
      </c>
      <c r="J65" s="43">
        <f>Índice!$G$51*'Datos Generales'!J238</f>
        <v>18272.545986131678</v>
      </c>
      <c r="K65" s="43">
        <f>Índice!$G$51*'Datos Generales'!K238</f>
        <v>36232.357504409934</v>
      </c>
      <c r="L65" s="43">
        <f>Índice!$G$51*'Datos Generales'!L238</f>
        <v>4568.269292485299</v>
      </c>
      <c r="M65" s="43">
        <f>Índice!$G$51*'Datos Generales'!M238</f>
        <v>39742.464383018945</v>
      </c>
      <c r="N65" s="43">
        <f>Índice!$G$51*'Datos Generales'!N238</f>
        <v>-3471.6403177364491</v>
      </c>
      <c r="O65" s="43">
        <f>Índice!$G$51*'Datos Generales'!O238</f>
        <v>-8965.2760717186684</v>
      </c>
      <c r="P65" s="43">
        <f>Índice!$G$51*'Datos Generales'!P238</f>
        <v>27934.115501492852</v>
      </c>
      <c r="Q65" s="43">
        <f>Índice!$G$51*'Datos Generales'!Q238</f>
        <v>137518.53056852162</v>
      </c>
      <c r="R65" s="43">
        <f>Índice!$G$51*'Datos Generales'!R238</f>
        <v>159491.34723706957</v>
      </c>
      <c r="S65" s="43">
        <f>Índice!$G$51*'Datos Generales'!S238</f>
        <v>50007.45870599198</v>
      </c>
      <c r="T65" s="43">
        <f>Índice!$G$51*'Datos Generales'!T238</f>
        <v>173894.13064023142</v>
      </c>
      <c r="U65" s="43">
        <f>Índice!$G$51*'Datos Generales'!U238</f>
        <v>4379.344917566913</v>
      </c>
      <c r="V65" s="43">
        <f>Índice!$G$51*'Datos Generales'!V238</f>
        <v>-21742.415691169736</v>
      </c>
      <c r="W65" s="43">
        <f>Índice!$G$51*'Datos Generales'!W238</f>
        <v>44159.921738918732</v>
      </c>
      <c r="X65" s="43">
        <f>Índice!$G$51*'Datos Generales'!X238</f>
        <v>63297.146436309959</v>
      </c>
      <c r="Y65" s="43">
        <f>Índice!$G$51*'Datos Generales'!Y238</f>
        <v>32254.233424298563</v>
      </c>
      <c r="Z65" s="43">
        <f>Índice!$G$51*'Datos Generales'!Z238</f>
        <v>-71443.071481847903</v>
      </c>
      <c r="AA65" s="43">
        <f>Índice!$G$51*'Datos Generales'!AA238</f>
        <v>-23945.898929000647</v>
      </c>
      <c r="AB65" s="43">
        <f>Índice!$G$51*'Datos Generales'!AB238</f>
        <v>-1023803.2318108279</v>
      </c>
      <c r="AC65" s="43">
        <f>Índice!$G$51*'Datos Generales'!AC238</f>
        <v>23317.33142107162</v>
      </c>
      <c r="AD65" s="43">
        <f>Índice!$G$51*'Datos Generales'!AD238</f>
        <v>-11706.981304543171</v>
      </c>
      <c r="AE65" s="43">
        <f>Índice!$G$51*'Datos Generales'!AE238</f>
        <v>0</v>
      </c>
      <c r="AF65" s="43">
        <f>Índice!$G$51*'Datos Generales'!AF238</f>
        <v>0</v>
      </c>
      <c r="AG65" s="43">
        <f>Índice!$G$51*'Datos Generales'!AG238</f>
        <v>0</v>
      </c>
      <c r="AH65" s="43">
        <f>Índice!$G$51*'Datos Generales'!AH238</f>
        <v>0</v>
      </c>
      <c r="AI65" s="43">
        <f>Índice!$G$51*'Datos Generales'!AI238</f>
        <v>0</v>
      </c>
      <c r="AJ65" s="43">
        <f>Índice!$G$51*'Datos Generales'!AJ238</f>
        <v>0</v>
      </c>
      <c r="AK65" s="43">
        <f>Índice!$G$51*'Datos Generales'!AK238</f>
        <v>0</v>
      </c>
      <c r="AL65" s="43">
        <f>Índice!$G$51*'Datos Generales'!AL238</f>
        <v>0</v>
      </c>
      <c r="AM65" s="43">
        <f>Índice!$G$51*'Datos Generales'!AM238</f>
        <v>0</v>
      </c>
      <c r="AN65" s="43">
        <f>Índice!$G$51*'Datos Generales'!AN238</f>
        <v>0</v>
      </c>
      <c r="AO65" s="43">
        <f>Índice!$G$51*'Datos Generales'!AO238</f>
        <v>0</v>
      </c>
      <c r="AP65" s="43">
        <f>Índice!$G$51*'Datos Generales'!AP238</f>
        <v>0</v>
      </c>
      <c r="AQ65" s="43">
        <f>Índice!$G$51*'Datos Generales'!AQ238</f>
        <v>-883457.87380400649</v>
      </c>
    </row>
    <row r="66" spans="2:43">
      <c r="B66" s="64" t="str">
        <f>'Datos Generales'!B239</f>
        <v xml:space="preserve">7.71.00.00  Efectivo Y Efectivo Equivalente Al Inicio Del Periodo </v>
      </c>
      <c r="C66" s="43">
        <f>Índice!$G$51*'Datos Generales'!C239</f>
        <v>114985.84616474224</v>
      </c>
      <c r="D66" s="43">
        <f>Índice!$G$51*'Datos Generales'!D239</f>
        <v>105643.65091485345</v>
      </c>
      <c r="E66" s="43">
        <f>Índice!$G$51*'Datos Generales'!E239</f>
        <v>417566.91256050521</v>
      </c>
      <c r="F66" s="43">
        <f>Índice!$G$51*'Datos Generales'!F239</f>
        <v>636464.21923726436</v>
      </c>
      <c r="G66" s="43">
        <f>Índice!$G$51*'Datos Generales'!G239</f>
        <v>9519.8762341723832</v>
      </c>
      <c r="H66" s="43">
        <f>Índice!$G$51*'Datos Generales'!H239</f>
        <v>919688.59349167044</v>
      </c>
      <c r="I66" s="43">
        <f>Índice!$G$51*'Datos Generales'!I239</f>
        <v>270458.47802558978</v>
      </c>
      <c r="J66" s="43">
        <f>Índice!$G$51*'Datos Generales'!J239</f>
        <v>83681.634983765704</v>
      </c>
      <c r="K66" s="43">
        <f>Índice!$G$51*'Datos Generales'!K239</f>
        <v>5536.528846600756</v>
      </c>
      <c r="L66" s="43">
        <f>Índice!$G$51*'Datos Generales'!L239</f>
        <v>39718.826703495411</v>
      </c>
      <c r="M66" s="43">
        <f>Índice!$G$51*'Datos Generales'!M239</f>
        <v>10894.801259790936</v>
      </c>
      <c r="N66" s="43">
        <f>Índice!$G$51*'Datos Generales'!N239</f>
        <v>32512.30022508914</v>
      </c>
      <c r="O66" s="43">
        <f>Índice!$G$51*'Datos Generales'!O239</f>
        <v>22775.037016871727</v>
      </c>
      <c r="P66" s="43">
        <f>Índice!$G$51*'Datos Generales'!P239</f>
        <v>41663.889017996065</v>
      </c>
      <c r="Q66" s="43">
        <f>Índice!$G$51*'Datos Generales'!Q239</f>
        <v>3482.1311979744191</v>
      </c>
      <c r="R66" s="43">
        <f>Índice!$G$51*'Datos Generales'!R239</f>
        <v>1212498.7550379466</v>
      </c>
      <c r="S66" s="43">
        <f>Índice!$G$51*'Datos Generales'!S239</f>
        <v>267262.433574358</v>
      </c>
      <c r="T66" s="43">
        <f>Índice!$G$51*'Datos Generales'!T239</f>
        <v>515238.20273958053</v>
      </c>
      <c r="U66" s="43">
        <f>Índice!$G$51*'Datos Generales'!U239</f>
        <v>79287.284123579913</v>
      </c>
      <c r="V66" s="43">
        <f>Índice!$G$51*'Datos Generales'!V239</f>
        <v>343899.90726415993</v>
      </c>
      <c r="W66" s="43">
        <f>Índice!$G$51*'Datos Generales'!W239</f>
        <v>25711.244054614552</v>
      </c>
      <c r="X66" s="43">
        <f>Índice!$G$51*'Datos Generales'!X239</f>
        <v>62898.22739536233</v>
      </c>
      <c r="Y66" s="43">
        <f>Índice!$G$51*'Datos Generales'!Y239</f>
        <v>156982.69890067086</v>
      </c>
      <c r="Z66" s="43">
        <f>Índice!$G$51*'Datos Generales'!Z239</f>
        <v>96775.891337498702</v>
      </c>
      <c r="AA66" s="43">
        <f>Índice!$G$51*'Datos Generales'!AA239</f>
        <v>63077.856053614159</v>
      </c>
      <c r="AB66" s="43">
        <f>Índice!$G$51*'Datos Generales'!AB239</f>
        <v>1993940.3436316596</v>
      </c>
      <c r="AC66" s="43">
        <f>Índice!$G$51*'Datos Generales'!AC239</f>
        <v>13340.061661587222</v>
      </c>
      <c r="AD66" s="43">
        <f>Índice!$G$51*'Datos Generales'!AD239</f>
        <v>15654.163927750151</v>
      </c>
      <c r="AE66" s="43">
        <f>Índice!$G$51*'Datos Generales'!AE239</f>
        <v>0</v>
      </c>
      <c r="AF66" s="43">
        <f>Índice!$G$51*'Datos Generales'!AF239</f>
        <v>0</v>
      </c>
      <c r="AG66" s="43">
        <f>Índice!$G$51*'Datos Generales'!AG239</f>
        <v>0</v>
      </c>
      <c r="AH66" s="43">
        <f>Índice!$G$51*'Datos Generales'!AH239</f>
        <v>0</v>
      </c>
      <c r="AI66" s="43">
        <f>Índice!$G$51*'Datos Generales'!AI239</f>
        <v>0</v>
      </c>
      <c r="AJ66" s="43">
        <f>Índice!$G$51*'Datos Generales'!AJ239</f>
        <v>0</v>
      </c>
      <c r="AK66" s="43">
        <f>Índice!$G$51*'Datos Generales'!AK239</f>
        <v>0</v>
      </c>
      <c r="AL66" s="43">
        <f>Índice!$G$51*'Datos Generales'!AL239</f>
        <v>0</v>
      </c>
      <c r="AM66" s="43">
        <f>Índice!$G$51*'Datos Generales'!AM239</f>
        <v>0</v>
      </c>
      <c r="AN66" s="43">
        <f>Índice!$G$51*'Datos Generales'!AN239</f>
        <v>0</v>
      </c>
      <c r="AO66" s="43">
        <f>Índice!$G$51*'Datos Generales'!AO239</f>
        <v>0</v>
      </c>
      <c r="AP66" s="43">
        <f>Índice!$G$51*'Datos Generales'!AP239</f>
        <v>0</v>
      </c>
      <c r="AQ66" s="43">
        <f>Índice!$G$51*'Datos Generales'!AQ239</f>
        <v>7561159.7955827648</v>
      </c>
    </row>
    <row r="67" spans="2:43">
      <c r="B67" s="64" t="str">
        <f>'Datos Generales'!B240</f>
        <v xml:space="preserve">7.72.00.00  Efectivo Y Efectivo Equivalente Al Final Del Periodo </v>
      </c>
      <c r="C67" s="43">
        <f>Índice!$G$51*'Datos Generales'!C240</f>
        <v>171437.31699057814</v>
      </c>
      <c r="D67" s="43">
        <f>Índice!$G$51*'Datos Generales'!D240</f>
        <v>104960.99118898857</v>
      </c>
      <c r="E67" s="43">
        <f>Índice!$G$51*'Datos Generales'!E240</f>
        <v>226497.83874587505</v>
      </c>
      <c r="F67" s="43">
        <f>Índice!$G$51*'Datos Generales'!F240</f>
        <v>513178.49325285904</v>
      </c>
      <c r="G67" s="43">
        <f>Índice!$G$51*'Datos Generales'!G240</f>
        <v>4220.3438972513459</v>
      </c>
      <c r="H67" s="43">
        <f>Índice!$G$51*'Datos Generales'!H240</f>
        <v>655724.89990505099</v>
      </c>
      <c r="I67" s="43">
        <f>Índice!$G$51*'Datos Generales'!I240</f>
        <v>264859.18095883104</v>
      </c>
      <c r="J67" s="43">
        <f>Índice!$G$51*'Datos Generales'!J240</f>
        <v>110305.36429249638</v>
      </c>
      <c r="K67" s="43">
        <f>Índice!$G$51*'Datos Generales'!K240</f>
        <v>41768.842085693228</v>
      </c>
      <c r="L67" s="43">
        <f>Índice!$G$51*'Datos Generales'!L240</f>
        <v>44287.095995980715</v>
      </c>
      <c r="M67" s="43">
        <f>Índice!$G$51*'Datos Generales'!M240</f>
        <v>50637.265642809878</v>
      </c>
      <c r="N67" s="43">
        <f>Índice!$G$51*'Datos Generales'!N240</f>
        <v>29040.659907352692</v>
      </c>
      <c r="O67" s="43">
        <f>Índice!$G$51*'Datos Generales'!O240</f>
        <v>36584.842227342247</v>
      </c>
      <c r="P67" s="43">
        <f>Índice!$G$51*'Datos Generales'!P240</f>
        <v>69598.004519488924</v>
      </c>
      <c r="Q67" s="43">
        <f>Índice!$G$51*'Datos Generales'!Q240</f>
        <v>141000.70603181349</v>
      </c>
      <c r="R67" s="43">
        <f>Índice!$G$51*'Datos Generales'!R240</f>
        <v>1371990.102275016</v>
      </c>
      <c r="S67" s="43">
        <f>Índice!$G$51*'Datos Generales'!S240</f>
        <v>317269.89228034997</v>
      </c>
      <c r="T67" s="43">
        <f>Índice!$G$51*'Datos Generales'!T240</f>
        <v>689132.37764512945</v>
      </c>
      <c r="U67" s="43">
        <f>Índice!$G$51*'Datos Generales'!U240</f>
        <v>83666.629041146836</v>
      </c>
      <c r="V67" s="43">
        <f>Índice!$G$51*'Datos Generales'!V240</f>
        <v>322157.4915729902</v>
      </c>
      <c r="W67" s="43">
        <f>Índice!$G$51*'Datos Generales'!W240</f>
        <v>69871.165793533291</v>
      </c>
      <c r="X67" s="43">
        <f>Índice!$G$51*'Datos Generales'!X240</f>
        <v>126195.37383167229</v>
      </c>
      <c r="Y67" s="43">
        <f>Índice!$G$51*'Datos Generales'!Y240</f>
        <v>189236.93232496941</v>
      </c>
      <c r="Z67" s="43">
        <f>Índice!$G$51*'Datos Generales'!Z240</f>
        <v>25332.819855650803</v>
      </c>
      <c r="AA67" s="43">
        <f>Índice!$G$51*'Datos Generales'!AA240</f>
        <v>39131.957124613509</v>
      </c>
      <c r="AB67" s="43">
        <f>Índice!$G$51*'Datos Generales'!AB240</f>
        <v>970137.11182083178</v>
      </c>
      <c r="AC67" s="43">
        <f>Índice!$G$51*'Datos Generales'!AC240</f>
        <v>36657.39308265884</v>
      </c>
      <c r="AD67" s="43">
        <f>Índice!$G$51*'Datos Generales'!AD240</f>
        <v>47175.230898962203</v>
      </c>
      <c r="AE67" s="43">
        <f>Índice!$G$51*'Datos Generales'!AE240</f>
        <v>0</v>
      </c>
      <c r="AF67" s="43">
        <f>Índice!$G$51*'Datos Generales'!AF240</f>
        <v>0</v>
      </c>
      <c r="AG67" s="43">
        <f>Índice!$G$51*'Datos Generales'!AG240</f>
        <v>0</v>
      </c>
      <c r="AH67" s="43">
        <f>Índice!$G$51*'Datos Generales'!AH240</f>
        <v>0</v>
      </c>
      <c r="AI67" s="43">
        <f>Índice!$G$51*'Datos Generales'!AI240</f>
        <v>0</v>
      </c>
      <c r="AJ67" s="43">
        <f>Índice!$G$51*'Datos Generales'!AJ240</f>
        <v>0</v>
      </c>
      <c r="AK67" s="43">
        <f>Índice!$G$51*'Datos Generales'!AK240</f>
        <v>0</v>
      </c>
      <c r="AL67" s="43">
        <f>Índice!$G$51*'Datos Generales'!AL240</f>
        <v>0</v>
      </c>
      <c r="AM67" s="43">
        <f>Índice!$G$51*'Datos Generales'!AM240</f>
        <v>0</v>
      </c>
      <c r="AN67" s="43">
        <f>Índice!$G$51*'Datos Generales'!AN240</f>
        <v>0</v>
      </c>
      <c r="AO67" s="43">
        <f>Índice!$G$51*'Datos Generales'!AO240</f>
        <v>0</v>
      </c>
      <c r="AP67" s="43">
        <f>Índice!$G$51*'Datos Generales'!AP240</f>
        <v>0</v>
      </c>
      <c r="AQ67" s="43">
        <f>Índice!$G$51*'Datos Generales'!AQ240</f>
        <v>6752056.3231899366</v>
      </c>
    </row>
    <row r="68" spans="2:43">
      <c r="B68" s="72" t="str">
        <f>'Datos Generales'!B241</f>
        <v>7.81.00.00  Efectivo En Caja</v>
      </c>
      <c r="C68" s="46">
        <f>Índice!$G$51*'Datos Generales'!C241</f>
        <v>47.098297777217084</v>
      </c>
      <c r="D68" s="46">
        <f>Índice!$G$51*'Datos Generales'!D241</f>
        <v>0</v>
      </c>
      <c r="E68" s="46">
        <f>Índice!$G$51*'Datos Generales'!E241</f>
        <v>16418.670225598191</v>
      </c>
      <c r="F68" s="46">
        <f>Índice!$G$51*'Datos Generales'!F241</f>
        <v>26.559190475874299</v>
      </c>
      <c r="G68" s="46">
        <f>Índice!$G$51*'Datos Generales'!G241</f>
        <v>0</v>
      </c>
      <c r="H68" s="46">
        <f>Índice!$G$51*'Datos Generales'!H241</f>
        <v>655724.89990505099</v>
      </c>
      <c r="I68" s="46">
        <f>Índice!$G$51*'Datos Generales'!I241</f>
        <v>23048.552413455775</v>
      </c>
      <c r="J68" s="46">
        <f>Índice!$G$51*'Datos Generales'!J241</f>
        <v>112.78802888754619</v>
      </c>
      <c r="K68" s="46">
        <f>Índice!$G$51*'Datos Generales'!K241</f>
        <v>20.981760475940696</v>
      </c>
      <c r="L68" s="46">
        <f>Índice!$G$51*'Datos Generales'!L241</f>
        <v>155.94671341084191</v>
      </c>
      <c r="M68" s="46">
        <f>Índice!$G$51*'Datos Generales'!M241</f>
        <v>52.233074602552783</v>
      </c>
      <c r="N68" s="46">
        <f>Índice!$G$51*'Datos Generales'!N241</f>
        <v>86.05177714183273</v>
      </c>
      <c r="O68" s="46">
        <f>Índice!$G$51*'Datos Generales'!O241</f>
        <v>0</v>
      </c>
      <c r="P68" s="46">
        <f>Índice!$G$51*'Datos Generales'!P241</f>
        <v>1531.6685147436708</v>
      </c>
      <c r="Q68" s="46">
        <f>Índice!$G$51*'Datos Generales'!Q241</f>
        <v>6.6397976189685748</v>
      </c>
      <c r="R68" s="46">
        <f>Índice!$G$51*'Datos Generales'!R241</f>
        <v>147.00511928396423</v>
      </c>
      <c r="S68" s="46">
        <f>Índice!$G$51*'Datos Generales'!S241</f>
        <v>0</v>
      </c>
      <c r="T68" s="46">
        <f>Índice!$G$51*'Datos Generales'!T241</f>
        <v>52025.337467713987</v>
      </c>
      <c r="U68" s="46">
        <f>Índice!$G$51*'Datos Generales'!U241</f>
        <v>1.327959523793715</v>
      </c>
      <c r="V68" s="46">
        <f>Índice!$G$51*'Datos Generales'!V241</f>
        <v>1499.5761595853226</v>
      </c>
      <c r="W68" s="46">
        <f>Índice!$G$51*'Datos Generales'!W241</f>
        <v>39.883051031271236</v>
      </c>
      <c r="X68" s="46">
        <f>Índice!$G$51*'Datos Generales'!X241</f>
        <v>662.16488388100606</v>
      </c>
      <c r="Y68" s="46">
        <f>Índice!$G$51*'Datos Generales'!Y241</f>
        <v>28142.339554823706</v>
      </c>
      <c r="Z68" s="46">
        <f>Índice!$G$51*'Datos Generales'!Z241</f>
        <v>248.81534944148237</v>
      </c>
      <c r="AA68" s="46">
        <f>Índice!$G$51*'Datos Generales'!AA241</f>
        <v>0</v>
      </c>
      <c r="AB68" s="46">
        <f>Índice!$G$51*'Datos Generales'!AB241</f>
        <v>868001.75290657149</v>
      </c>
      <c r="AC68" s="46">
        <f>Índice!$G$51*'Datos Generales'!AC241</f>
        <v>632.99403967500405</v>
      </c>
      <c r="AD68" s="46">
        <f>Índice!$G$51*'Datos Generales'!AD241</f>
        <v>103.62510817336955</v>
      </c>
      <c r="AE68" s="46">
        <f>Índice!$G$51*'Datos Generales'!AE241</f>
        <v>0</v>
      </c>
      <c r="AF68" s="46">
        <f>Índice!$G$51*'Datos Generales'!AF241</f>
        <v>0</v>
      </c>
      <c r="AG68" s="46">
        <f>Índice!$G$51*'Datos Generales'!AG241</f>
        <v>0</v>
      </c>
      <c r="AH68" s="46">
        <f>Índice!$G$51*'Datos Generales'!AH241</f>
        <v>0</v>
      </c>
      <c r="AI68" s="46">
        <f>Índice!$G$51*'Datos Generales'!AI241</f>
        <v>0</v>
      </c>
      <c r="AJ68" s="46">
        <f>Índice!$G$51*'Datos Generales'!AJ241</f>
        <v>0</v>
      </c>
      <c r="AK68" s="46">
        <f>Índice!$G$51*'Datos Generales'!AK241</f>
        <v>0</v>
      </c>
      <c r="AL68" s="46">
        <f>Índice!$G$51*'Datos Generales'!AL241</f>
        <v>0</v>
      </c>
      <c r="AM68" s="46">
        <f>Índice!$G$51*'Datos Generales'!AM241</f>
        <v>0</v>
      </c>
      <c r="AN68" s="46">
        <f>Índice!$G$51*'Datos Generales'!AN241</f>
        <v>0</v>
      </c>
      <c r="AO68" s="46">
        <f>Índice!$G$51*'Datos Generales'!AO241</f>
        <v>0</v>
      </c>
      <c r="AP68" s="46">
        <f>Índice!$G$51*'Datos Generales'!AP241</f>
        <v>0</v>
      </c>
      <c r="AQ68" s="46">
        <f>Índice!$G$51*'Datos Generales'!AQ241</f>
        <v>1648736.9112989437</v>
      </c>
    </row>
    <row r="69" spans="2:43">
      <c r="B69" s="72" t="str">
        <f>'Datos Generales'!B242</f>
        <v>7.82.00.00  Bancos</v>
      </c>
      <c r="C69" s="46">
        <f>Índice!$G$51*'Datos Generales'!C242</f>
        <v>171390.21869280093</v>
      </c>
      <c r="D69" s="46">
        <f>Índice!$G$51*'Datos Generales'!D242</f>
        <v>104960.99118898857</v>
      </c>
      <c r="E69" s="46">
        <f>Índice!$G$51*'Datos Generales'!E242</f>
        <v>210079.16852027684</v>
      </c>
      <c r="F69" s="46">
        <f>Índice!$G$51*'Datos Generales'!F242</f>
        <v>128792.06588449852</v>
      </c>
      <c r="G69" s="46">
        <f>Índice!$G$51*'Datos Generales'!G242</f>
        <v>4220.3438972513459</v>
      </c>
      <c r="H69" s="46">
        <f>Índice!$G$51*'Datos Generales'!H242</f>
        <v>202305.3377333059</v>
      </c>
      <c r="I69" s="46">
        <f>Índice!$G$51*'Datos Generales'!I242</f>
        <v>241810.62854537528</v>
      </c>
      <c r="J69" s="46">
        <f>Índice!$G$51*'Datos Generales'!J242</f>
        <v>110192.62052892629</v>
      </c>
      <c r="K69" s="46">
        <f>Índice!$G$51*'Datos Generales'!K242</f>
        <v>41747.860325217291</v>
      </c>
      <c r="L69" s="46">
        <f>Índice!$G$51*'Datos Generales'!L242</f>
        <v>44131.149282569873</v>
      </c>
      <c r="M69" s="46">
        <f>Índice!$G$51*'Datos Generales'!M242</f>
        <v>50585.032568207323</v>
      </c>
      <c r="N69" s="46">
        <f>Índice!$G$51*'Datos Generales'!N242</f>
        <v>28954.608130210861</v>
      </c>
      <c r="O69" s="46">
        <f>Índice!$G$51*'Datos Generales'!O242</f>
        <v>36584.842227342247</v>
      </c>
      <c r="P69" s="46">
        <f>Índice!$G$51*'Datos Generales'!P242</f>
        <v>68066.336004745244</v>
      </c>
      <c r="Q69" s="46">
        <f>Índice!$G$51*'Datos Generales'!Q242</f>
        <v>2974.2309454407832</v>
      </c>
      <c r="R69" s="46">
        <f>Índice!$G$51*'Datos Generales'!R242</f>
        <v>442271.43050013174</v>
      </c>
      <c r="S69" s="46">
        <f>Índice!$G$51*'Datos Generales'!S242</f>
        <v>0</v>
      </c>
      <c r="T69" s="46">
        <f>Índice!$G$51*'Datos Generales'!T242</f>
        <v>72481.314502867288</v>
      </c>
      <c r="U69" s="46">
        <f>Índice!$G$51*'Datos Generales'!U242</f>
        <v>36574.794000278875</v>
      </c>
      <c r="V69" s="46">
        <f>Índice!$G$51*'Datos Generales'!V242</f>
        <v>320657.91541340487</v>
      </c>
      <c r="W69" s="46">
        <f>Índice!$G$51*'Datos Generales'!W242</f>
        <v>69831.282742502008</v>
      </c>
      <c r="X69" s="46">
        <f>Índice!$G$51*'Datos Generales'!X242</f>
        <v>74634.689401333715</v>
      </c>
      <c r="Y69" s="46">
        <f>Índice!$G$51*'Datos Generales'!Y242</f>
        <v>161094.59277014571</v>
      </c>
      <c r="Z69" s="46">
        <f>Índice!$G$51*'Datos Generales'!Z242</f>
        <v>1048.6896359398966</v>
      </c>
      <c r="AA69" s="46">
        <f>Índice!$G$51*'Datos Generales'!AA242</f>
        <v>39131.957124613509</v>
      </c>
      <c r="AB69" s="46">
        <f>Índice!$G$51*'Datos Generales'!AB242</f>
        <v>35932.504243937314</v>
      </c>
      <c r="AC69" s="46">
        <f>Índice!$G$51*'Datos Generales'!AC242</f>
        <v>36024.399042983838</v>
      </c>
      <c r="AD69" s="46">
        <f>Índice!$G$51*'Datos Generales'!AD242</f>
        <v>47071.605790788832</v>
      </c>
      <c r="AE69" s="46">
        <f>Índice!$G$51*'Datos Generales'!AE242</f>
        <v>0</v>
      </c>
      <c r="AF69" s="46">
        <f>Índice!$G$51*'Datos Generales'!AF242</f>
        <v>0</v>
      </c>
      <c r="AG69" s="46">
        <f>Índice!$G$51*'Datos Generales'!AG242</f>
        <v>0</v>
      </c>
      <c r="AH69" s="46">
        <f>Índice!$G$51*'Datos Generales'!AH242</f>
        <v>0</v>
      </c>
      <c r="AI69" s="46">
        <f>Índice!$G$51*'Datos Generales'!AI242</f>
        <v>0</v>
      </c>
      <c r="AJ69" s="46">
        <f>Índice!$G$51*'Datos Generales'!AJ242</f>
        <v>0</v>
      </c>
      <c r="AK69" s="46">
        <f>Índice!$G$51*'Datos Generales'!AK242</f>
        <v>0</v>
      </c>
      <c r="AL69" s="46">
        <f>Índice!$G$51*'Datos Generales'!AL242</f>
        <v>0</v>
      </c>
      <c r="AM69" s="46">
        <f>Índice!$G$51*'Datos Generales'!AM242</f>
        <v>0</v>
      </c>
      <c r="AN69" s="46">
        <f>Índice!$G$51*'Datos Generales'!AN242</f>
        <v>0</v>
      </c>
      <c r="AO69" s="46">
        <f>Índice!$G$51*'Datos Generales'!AO242</f>
        <v>0</v>
      </c>
      <c r="AP69" s="46">
        <f>Índice!$G$51*'Datos Generales'!AP242</f>
        <v>0</v>
      </c>
      <c r="AQ69" s="46">
        <f>Índice!$G$51*'Datos Generales'!AQ242</f>
        <v>2783550.6096440852</v>
      </c>
    </row>
    <row r="70" spans="2:43">
      <c r="B70" s="72" t="str">
        <f>'Datos Generales'!B243</f>
        <v>7.83.00.00  Equivalente Al Efectivo</v>
      </c>
      <c r="C70" s="46">
        <f>Índice!$G$51*'Datos Generales'!C243</f>
        <v>0</v>
      </c>
      <c r="D70" s="46">
        <f>Índice!$G$51*'Datos Generales'!D243</f>
        <v>0</v>
      </c>
      <c r="E70" s="46">
        <f>Índice!$G$51*'Datos Generales'!E243</f>
        <v>0</v>
      </c>
      <c r="F70" s="46">
        <f>Índice!$G$51*'Datos Generales'!F243</f>
        <v>384359.86817788461</v>
      </c>
      <c r="G70" s="46">
        <f>Índice!$G$51*'Datos Generales'!G243</f>
        <v>0</v>
      </c>
      <c r="H70" s="46">
        <f>Índice!$G$51*'Datos Generales'!H243</f>
        <v>453419.56217174506</v>
      </c>
      <c r="I70" s="46">
        <f>Índice!$G$51*'Datos Generales'!I243</f>
        <v>0</v>
      </c>
      <c r="J70" s="46">
        <f>Índice!$G$51*'Datos Generales'!J243</f>
        <v>110305.36429249638</v>
      </c>
      <c r="K70" s="46">
        <f>Índice!$G$51*'Datos Generales'!K243</f>
        <v>0</v>
      </c>
      <c r="L70" s="46">
        <f>Índice!$G$51*'Datos Generales'!L243</f>
        <v>0</v>
      </c>
      <c r="M70" s="46">
        <f>Índice!$G$51*'Datos Generales'!M243</f>
        <v>50637.265642809878</v>
      </c>
      <c r="N70" s="46">
        <f>Índice!$G$51*'Datos Generales'!N243</f>
        <v>0</v>
      </c>
      <c r="O70" s="46">
        <f>Índice!$G$51*'Datos Generales'!O243</f>
        <v>0</v>
      </c>
      <c r="P70" s="46">
        <f>Índice!$G$51*'Datos Generales'!P243</f>
        <v>0</v>
      </c>
      <c r="Q70" s="46">
        <f>Índice!$G$51*'Datos Generales'!Q243</f>
        <v>138019.83528875373</v>
      </c>
      <c r="R70" s="46">
        <f>Índice!$G$51*'Datos Generales'!R243</f>
        <v>929571.66665560042</v>
      </c>
      <c r="S70" s="46">
        <f>Índice!$G$51*'Datos Generales'!S243</f>
        <v>317269.89228034997</v>
      </c>
      <c r="T70" s="46">
        <f>Índice!$G$51*'Datos Generales'!T243</f>
        <v>564625.72567454819</v>
      </c>
      <c r="U70" s="46">
        <f>Índice!$G$51*'Datos Generales'!U243</f>
        <v>47090.507081344163</v>
      </c>
      <c r="V70" s="46">
        <f>Índice!$G$51*'Datos Generales'!V243</f>
        <v>0</v>
      </c>
      <c r="W70" s="46">
        <f>Índice!$G$51*'Datos Generales'!W243</f>
        <v>0</v>
      </c>
      <c r="X70" s="46">
        <f>Índice!$G$51*'Datos Generales'!X243</f>
        <v>50898.519546457559</v>
      </c>
      <c r="Y70" s="46">
        <f>Índice!$G$51*'Datos Generales'!Y243</f>
        <v>0</v>
      </c>
      <c r="Z70" s="46">
        <f>Índice!$G$51*'Datos Generales'!Z243</f>
        <v>24035.314870269423</v>
      </c>
      <c r="AA70" s="46">
        <f>Índice!$G$51*'Datos Generales'!AA243</f>
        <v>0</v>
      </c>
      <c r="AB70" s="46">
        <f>Índice!$G$51*'Datos Generales'!AB243</f>
        <v>66202.85467032298</v>
      </c>
      <c r="AC70" s="46">
        <f>Índice!$G$51*'Datos Generales'!AC243</f>
        <v>0</v>
      </c>
      <c r="AD70" s="46">
        <f>Índice!$G$51*'Datos Generales'!AD243</f>
        <v>0</v>
      </c>
      <c r="AE70" s="46">
        <f>Índice!$G$51*'Datos Generales'!AE243</f>
        <v>0</v>
      </c>
      <c r="AF70" s="46">
        <f>Índice!$G$51*'Datos Generales'!AF243</f>
        <v>0</v>
      </c>
      <c r="AG70" s="46">
        <f>Índice!$G$51*'Datos Generales'!AG243</f>
        <v>0</v>
      </c>
      <c r="AH70" s="46">
        <f>Índice!$G$51*'Datos Generales'!AH243</f>
        <v>0</v>
      </c>
      <c r="AI70" s="46">
        <f>Índice!$G$51*'Datos Generales'!AI243</f>
        <v>0</v>
      </c>
      <c r="AJ70" s="46">
        <f>Índice!$G$51*'Datos Generales'!AJ243</f>
        <v>0</v>
      </c>
      <c r="AK70" s="46">
        <f>Índice!$G$51*'Datos Generales'!AK243</f>
        <v>0</v>
      </c>
      <c r="AL70" s="46">
        <f>Índice!$G$51*'Datos Generales'!AL243</f>
        <v>0</v>
      </c>
      <c r="AM70" s="46">
        <f>Índice!$G$51*'Datos Generales'!AM243</f>
        <v>0</v>
      </c>
      <c r="AN70" s="46">
        <f>Índice!$G$51*'Datos Generales'!AN243</f>
        <v>0</v>
      </c>
      <c r="AO70" s="46">
        <f>Índice!$G$51*'Datos Generales'!AO243</f>
        <v>0</v>
      </c>
      <c r="AP70" s="46">
        <f>Índice!$G$51*'Datos Generales'!AP243</f>
        <v>0</v>
      </c>
      <c r="AQ70" s="46">
        <f>Índice!$G$51*'Datos Generales'!AQ243</f>
        <v>3136436.3763525821</v>
      </c>
    </row>
    <row r="72" spans="2:43" hidden="1">
      <c r="B72" s="49" t="s">
        <v>101</v>
      </c>
      <c r="C72" s="50">
        <f>INDEX(Benchmark!$D$9:$D$48,COLUMNS(Benchmark!$D$9:D48),)</f>
        <v>1</v>
      </c>
      <c r="D72" s="50">
        <f>INDEX(Benchmark!$D$9:$D$48,COLUMNS(Benchmark!$D$9:E48),)</f>
        <v>1</v>
      </c>
      <c r="E72" s="50">
        <f>INDEX(Benchmark!$D$9:$D$48,COLUMNS(Benchmark!$D$9:F48),)</f>
        <v>1</v>
      </c>
      <c r="F72" s="50">
        <f>INDEX(Benchmark!$D$9:$D$48,COLUMNS(Benchmark!$D$9:G48),)</f>
        <v>1</v>
      </c>
      <c r="G72" s="50">
        <f>INDEX(Benchmark!$D$9:$D$48,COLUMNS(Benchmark!$D$9:H48),)</f>
        <v>1</v>
      </c>
      <c r="H72" s="50">
        <f>INDEX(Benchmark!$D$9:$D$48,COLUMNS(Benchmark!$D$9:I48),)</f>
        <v>1</v>
      </c>
      <c r="I72" s="50">
        <f>INDEX(Benchmark!$D$9:$D$48,COLUMNS(Benchmark!$D$9:J48),)</f>
        <v>1</v>
      </c>
      <c r="J72" s="50">
        <f>INDEX(Benchmark!$D$9:$D$48,COLUMNS(Benchmark!$D$9:K48),)</f>
        <v>1</v>
      </c>
      <c r="K72" s="50">
        <f>INDEX(Benchmark!$D$9:$D$48,COLUMNS(Benchmark!$D$9:L48),)</f>
        <v>1</v>
      </c>
      <c r="L72" s="50">
        <f>INDEX(Benchmark!$D$9:$D$48,COLUMNS(Benchmark!$D$9:M48),)</f>
        <v>1</v>
      </c>
      <c r="M72" s="50">
        <f>INDEX(Benchmark!$D$9:$D$48,COLUMNS(Benchmark!$D$9:N48),)</f>
        <v>1</v>
      </c>
      <c r="N72" s="50">
        <f>INDEX(Benchmark!$D$9:$D$48,COLUMNS(Benchmark!$D$9:O48),)</f>
        <v>1</v>
      </c>
      <c r="O72" s="50">
        <f>INDEX(Benchmark!$D$9:$D$48,COLUMNS(Benchmark!$D$9:P48),)</f>
        <v>1</v>
      </c>
      <c r="P72" s="50">
        <f>INDEX(Benchmark!$D$9:$D$48,COLUMNS(Benchmark!$D$9:Q48),)</f>
        <v>1</v>
      </c>
      <c r="Q72" s="50">
        <f>INDEX(Benchmark!$D$9:$D$48,COLUMNS(Benchmark!$D$9:R48),)</f>
        <v>1</v>
      </c>
      <c r="R72" s="50">
        <f>INDEX(Benchmark!$D$9:$D$48,COLUMNS(Benchmark!$D$9:S48),)</f>
        <v>1</v>
      </c>
      <c r="S72" s="50">
        <f>INDEX(Benchmark!$D$9:$D$48,COLUMNS(Benchmark!$D$9:T48),)</f>
        <v>1</v>
      </c>
      <c r="T72" s="50">
        <f>INDEX(Benchmark!$D$9:$D$48,COLUMNS(Benchmark!$D$9:U48),)</f>
        <v>1</v>
      </c>
      <c r="U72" s="50">
        <f>INDEX(Benchmark!$D$9:$D$48,COLUMNS(Benchmark!$D$9:V48),)</f>
        <v>1</v>
      </c>
      <c r="V72" s="50">
        <f>INDEX(Benchmark!$D$9:$D$48,COLUMNS(Benchmark!$D$9:W48),)</f>
        <v>1</v>
      </c>
      <c r="W72" s="50">
        <f>INDEX(Benchmark!$D$9:$D$48,COLUMNS(Benchmark!$D$9:X48),)</f>
        <v>1</v>
      </c>
      <c r="X72" s="50">
        <f>INDEX(Benchmark!$D$9:$D$48,COLUMNS(Benchmark!$D$9:Y48),)</f>
        <v>1</v>
      </c>
      <c r="Y72" s="50">
        <f>INDEX(Benchmark!$D$9:$D$48,COLUMNS(Benchmark!$D$9:Z48),)</f>
        <v>1</v>
      </c>
      <c r="Z72" s="50">
        <f>INDEX(Benchmark!$D$9:$D$48,COLUMNS(Benchmark!$D$9:AA48),)</f>
        <v>1</v>
      </c>
      <c r="AA72" s="50">
        <f>INDEX(Benchmark!$D$9:$D$48,COLUMNS(Benchmark!$D$9:AB48),)</f>
        <v>1</v>
      </c>
      <c r="AB72" s="50">
        <f>INDEX(Benchmark!$D$9:$D$48,COLUMNS(Benchmark!$D$9:AC48),)</f>
        <v>1</v>
      </c>
      <c r="AC72" s="50">
        <f>INDEX(Benchmark!$D$9:$D$48,COLUMNS(Benchmark!$D$9:AD48),)</f>
        <v>1</v>
      </c>
      <c r="AD72" s="50">
        <f>INDEX(Benchmark!$D$9:$D$48,COLUMNS(Benchmark!$D$9:AE48),)</f>
        <v>1</v>
      </c>
      <c r="AE72" s="50">
        <f>INDEX(Benchmark!$D$9:$D$48,COLUMNS(Benchmark!$D$9:AF48),)</f>
        <v>0</v>
      </c>
      <c r="AF72" s="50">
        <f>INDEX(Benchmark!$D$9:$D$48,COLUMNS(Benchmark!$D$9:AG48),)</f>
        <v>0</v>
      </c>
      <c r="AG72" s="50">
        <f>INDEX(Benchmark!$D$9:$D$48,COLUMNS(Benchmark!$D$9:AH48),)</f>
        <v>0</v>
      </c>
      <c r="AH72" s="50">
        <f>INDEX(Benchmark!$D$9:$D$48,COLUMNS(Benchmark!$D$9:AI48),)</f>
        <v>0</v>
      </c>
      <c r="AI72" s="50">
        <f>INDEX(Benchmark!$D$9:$D$48,COLUMNS(Benchmark!$D$9:AJ48),)</f>
        <v>0</v>
      </c>
      <c r="AJ72" s="50">
        <f>INDEX(Benchmark!$D$9:$D$48,COLUMNS(Benchmark!$D$9:AK48),)</f>
        <v>0</v>
      </c>
      <c r="AK72" s="50">
        <f>INDEX(Benchmark!$D$9:$D$48,COLUMNS(Benchmark!$D$9:AL48),)</f>
        <v>0</v>
      </c>
      <c r="AL72" s="50">
        <f>INDEX(Benchmark!$D$9:$D$48,COLUMNS(Benchmark!$D$9:AM48),)</f>
        <v>0</v>
      </c>
      <c r="AM72" s="50">
        <f>INDEX(Benchmark!$D$9:$D$48,COLUMNS(Benchmark!$D$9:AN48),)</f>
        <v>0</v>
      </c>
      <c r="AN72" s="50">
        <f>INDEX(Benchmark!$D$9:$D$48,COLUMNS(Benchmark!$D$9:AO48),)</f>
        <v>0</v>
      </c>
      <c r="AO72" s="50">
        <f>INDEX(Benchmark!$D$9:$D$48,COLUMNS(Benchmark!$D$9:AP48),)</f>
        <v>0</v>
      </c>
      <c r="AP72" s="50">
        <f>INDEX(Benchmark!$D$9:$D$48,COLUMNS(Benchmark!$D$9:AQ48),)</f>
        <v>0</v>
      </c>
    </row>
    <row r="73" spans="2:43" hidden="1"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2:43" hidden="1">
      <c r="B74" s="49" t="s">
        <v>102</v>
      </c>
      <c r="C74" s="50">
        <f>IFERROR(RANK(C76,$C$76:$AP$76,0),"")</f>
        <v>5</v>
      </c>
      <c r="D74" s="50">
        <f t="shared" ref="D74:AP74" si="0">IFERROR(RANK(D76,$C$76:$AP$76,0),"")</f>
        <v>16</v>
      </c>
      <c r="E74" s="50">
        <f t="shared" si="0"/>
        <v>26</v>
      </c>
      <c r="F74" s="50">
        <f t="shared" si="0"/>
        <v>25</v>
      </c>
      <c r="G74" s="50">
        <f t="shared" si="0"/>
        <v>18</v>
      </c>
      <c r="H74" s="50">
        <f t="shared" si="0"/>
        <v>27</v>
      </c>
      <c r="I74" s="50">
        <f t="shared" si="0"/>
        <v>19</v>
      </c>
      <c r="J74" s="50">
        <f t="shared" si="0"/>
        <v>13</v>
      </c>
      <c r="K74" s="50">
        <f t="shared" si="0"/>
        <v>9</v>
      </c>
      <c r="L74" s="50">
        <f t="shared" si="0"/>
        <v>14</v>
      </c>
      <c r="M74" s="50">
        <f t="shared" si="0"/>
        <v>8</v>
      </c>
      <c r="N74" s="50">
        <f t="shared" si="0"/>
        <v>17</v>
      </c>
      <c r="O74" s="50">
        <f t="shared" si="0"/>
        <v>20</v>
      </c>
      <c r="P74" s="50">
        <f t="shared" si="0"/>
        <v>11</v>
      </c>
      <c r="Q74" s="50">
        <f t="shared" si="0"/>
        <v>3</v>
      </c>
      <c r="R74" s="50">
        <f t="shared" si="0"/>
        <v>2</v>
      </c>
      <c r="S74" s="50">
        <f t="shared" si="0"/>
        <v>6</v>
      </c>
      <c r="T74" s="50">
        <f t="shared" si="0"/>
        <v>1</v>
      </c>
      <c r="U74" s="50">
        <f t="shared" si="0"/>
        <v>15</v>
      </c>
      <c r="V74" s="50">
        <f t="shared" si="0"/>
        <v>22</v>
      </c>
      <c r="W74" s="50">
        <f t="shared" si="0"/>
        <v>7</v>
      </c>
      <c r="X74" s="50">
        <f t="shared" si="0"/>
        <v>4</v>
      </c>
      <c r="Y74" s="50">
        <f t="shared" si="0"/>
        <v>10</v>
      </c>
      <c r="Z74" s="50">
        <f t="shared" si="0"/>
        <v>24</v>
      </c>
      <c r="AA74" s="50">
        <f t="shared" si="0"/>
        <v>23</v>
      </c>
      <c r="AB74" s="50">
        <f t="shared" si="0"/>
        <v>28</v>
      </c>
      <c r="AC74" s="50">
        <f t="shared" si="0"/>
        <v>12</v>
      </c>
      <c r="AD74" s="50">
        <f t="shared" si="0"/>
        <v>21</v>
      </c>
      <c r="AE74" s="50" t="str">
        <f t="shared" si="0"/>
        <v/>
      </c>
      <c r="AF74" s="50" t="str">
        <f t="shared" si="0"/>
        <v/>
      </c>
      <c r="AG74" s="50" t="str">
        <f t="shared" si="0"/>
        <v/>
      </c>
      <c r="AH74" s="50" t="str">
        <f t="shared" si="0"/>
        <v/>
      </c>
      <c r="AI74" s="50" t="str">
        <f t="shared" si="0"/>
        <v/>
      </c>
      <c r="AJ74" s="50" t="str">
        <f t="shared" si="0"/>
        <v/>
      </c>
      <c r="AK74" s="50" t="str">
        <f t="shared" si="0"/>
        <v/>
      </c>
      <c r="AL74" s="50" t="str">
        <f t="shared" si="0"/>
        <v/>
      </c>
      <c r="AM74" s="50" t="str">
        <f t="shared" si="0"/>
        <v/>
      </c>
      <c r="AN74" s="50" t="str">
        <f t="shared" si="0"/>
        <v/>
      </c>
      <c r="AO74" s="50" t="str">
        <f t="shared" si="0"/>
        <v/>
      </c>
      <c r="AP74" s="50" t="str">
        <f t="shared" si="0"/>
        <v/>
      </c>
    </row>
    <row r="75" spans="2:43" hidden="1">
      <c r="C75" s="50" t="str">
        <f t="shared" ref="C75:AP75" si="1">C11</f>
        <v>Ace Seguros</v>
      </c>
      <c r="D75" s="50" t="str">
        <f t="shared" si="1"/>
        <v>Assurant Chile</v>
      </c>
      <c r="E75" s="50" t="str">
        <f t="shared" si="1"/>
        <v>BCI Seguros</v>
      </c>
      <c r="F75" s="50" t="str">
        <f t="shared" si="1"/>
        <v>Cardif</v>
      </c>
      <c r="G75" s="50" t="str">
        <f t="shared" si="1"/>
        <v>Cesce Chile</v>
      </c>
      <c r="H75" s="50" t="str">
        <f t="shared" si="1"/>
        <v>Chartis</v>
      </c>
      <c r="I75" s="50" t="str">
        <f t="shared" si="1"/>
        <v>Chilena Consolidada</v>
      </c>
      <c r="J75" s="50" t="str">
        <f t="shared" si="1"/>
        <v>Chubb de Chile</v>
      </c>
      <c r="K75" s="50" t="str">
        <f t="shared" si="1"/>
        <v>Coface Chile</v>
      </c>
      <c r="L75" s="50" t="str">
        <f t="shared" si="1"/>
        <v>Consorio Nacional</v>
      </c>
      <c r="M75" s="50" t="str">
        <f t="shared" si="1"/>
        <v>Continental Crédito</v>
      </c>
      <c r="N75" s="50" t="str">
        <f t="shared" si="1"/>
        <v>Euler Hermes</v>
      </c>
      <c r="O75" s="50" t="str">
        <f t="shared" si="1"/>
        <v>FAF International</v>
      </c>
      <c r="P75" s="50" t="str">
        <f t="shared" si="1"/>
        <v>HDI Seguros</v>
      </c>
      <c r="Q75" s="50" t="str">
        <f t="shared" si="1"/>
        <v>Huelen</v>
      </c>
      <c r="R75" s="50" t="str">
        <f t="shared" si="1"/>
        <v>Liberty Seguros</v>
      </c>
      <c r="S75" s="50" t="str">
        <f t="shared" si="1"/>
        <v>M. de Carabineros</v>
      </c>
      <c r="T75" s="50" t="str">
        <f t="shared" si="1"/>
        <v>Magallanes</v>
      </c>
      <c r="U75" s="50" t="str">
        <f t="shared" si="1"/>
        <v>Magallanes Gar. y Cré.</v>
      </c>
      <c r="V75" s="50" t="str">
        <f t="shared" si="1"/>
        <v>Mapfre</v>
      </c>
      <c r="W75" s="50" t="str">
        <f t="shared" si="1"/>
        <v>Mapfre Gar. y Cré.</v>
      </c>
      <c r="X75" s="50" t="str">
        <f t="shared" si="1"/>
        <v>Orion Seguros</v>
      </c>
      <c r="Y75" s="50" t="str">
        <f t="shared" si="1"/>
        <v>Penta Security</v>
      </c>
      <c r="Z75" s="50" t="str">
        <f t="shared" si="1"/>
        <v>QBE Chile</v>
      </c>
      <c r="AA75" s="50" t="str">
        <f t="shared" si="1"/>
        <v>Renta Nacional</v>
      </c>
      <c r="AB75" s="50" t="str">
        <f t="shared" si="1"/>
        <v>RSA Seguros</v>
      </c>
      <c r="AC75" s="50" t="str">
        <f t="shared" si="1"/>
        <v>Zenit Seguros</v>
      </c>
      <c r="AD75" s="50" t="str">
        <f t="shared" si="1"/>
        <v>Zurich Santander</v>
      </c>
      <c r="AE75" s="50" t="str">
        <f t="shared" si="1"/>
        <v/>
      </c>
      <c r="AF75" s="50" t="str">
        <f t="shared" si="1"/>
        <v/>
      </c>
      <c r="AG75" s="50" t="str">
        <f t="shared" si="1"/>
        <v/>
      </c>
      <c r="AH75" s="50" t="str">
        <f t="shared" si="1"/>
        <v/>
      </c>
      <c r="AI75" s="50" t="str">
        <f t="shared" si="1"/>
        <v/>
      </c>
      <c r="AJ75" s="50" t="str">
        <f t="shared" si="1"/>
        <v/>
      </c>
      <c r="AK75" s="50" t="str">
        <f t="shared" si="1"/>
        <v/>
      </c>
      <c r="AL75" s="50" t="str">
        <f t="shared" si="1"/>
        <v/>
      </c>
      <c r="AM75" s="50" t="str">
        <f t="shared" si="1"/>
        <v/>
      </c>
      <c r="AN75" s="50" t="str">
        <f t="shared" si="1"/>
        <v/>
      </c>
      <c r="AO75" s="50" t="str">
        <f t="shared" si="1"/>
        <v/>
      </c>
      <c r="AP75" s="50" t="str">
        <f t="shared" si="1"/>
        <v/>
      </c>
    </row>
    <row r="76" spans="2:43" hidden="1">
      <c r="C76" s="52">
        <f t="shared" ref="C76:AP76" si="2">IFERROR(IF(C72=1,VLOOKUP($B$92,$B$12:$AQ$70,C79+1,FALSE)+C77/1000000,""),"")</f>
        <v>56451.470865835901</v>
      </c>
      <c r="D76" s="52">
        <f t="shared" si="2"/>
        <v>-682.65968686488907</v>
      </c>
      <c r="E76" s="52">
        <f t="shared" si="2"/>
        <v>-191069.07377663016</v>
      </c>
      <c r="F76" s="52">
        <f t="shared" si="2"/>
        <v>-123285.72594740533</v>
      </c>
      <c r="G76" s="52">
        <f t="shared" si="2"/>
        <v>-5299.5323009210369</v>
      </c>
      <c r="H76" s="52">
        <f t="shared" si="2"/>
        <v>-263963.69355161954</v>
      </c>
      <c r="I76" s="52">
        <f t="shared" si="2"/>
        <v>-5599.3412980761987</v>
      </c>
      <c r="J76" s="52">
        <f t="shared" si="2"/>
        <v>18272.546019131678</v>
      </c>
      <c r="K76" s="52">
        <f t="shared" si="2"/>
        <v>36232.357536409938</v>
      </c>
      <c r="L76" s="52">
        <f t="shared" si="2"/>
        <v>4568.2693234852986</v>
      </c>
      <c r="M76" s="52">
        <f t="shared" si="2"/>
        <v>39742.464413018948</v>
      </c>
      <c r="N76" s="52">
        <f t="shared" si="2"/>
        <v>-3471.6402887364493</v>
      </c>
      <c r="O76" s="52">
        <f t="shared" si="2"/>
        <v>-8965.276043718668</v>
      </c>
      <c r="P76" s="52">
        <f t="shared" si="2"/>
        <v>27934.11552849285</v>
      </c>
      <c r="Q76" s="52">
        <f t="shared" si="2"/>
        <v>137518.53059452161</v>
      </c>
      <c r="R76" s="52">
        <f t="shared" si="2"/>
        <v>159491.34726206955</v>
      </c>
      <c r="S76" s="52">
        <f t="shared" si="2"/>
        <v>50007.45872999198</v>
      </c>
      <c r="T76" s="52">
        <f t="shared" si="2"/>
        <v>173894.13066323142</v>
      </c>
      <c r="U76" s="52">
        <f t="shared" si="2"/>
        <v>4379.3449395669131</v>
      </c>
      <c r="V76" s="52">
        <f t="shared" si="2"/>
        <v>-21742.415670169736</v>
      </c>
      <c r="W76" s="52">
        <f t="shared" si="2"/>
        <v>44159.921758918732</v>
      </c>
      <c r="X76" s="52">
        <f t="shared" si="2"/>
        <v>63297.146455309958</v>
      </c>
      <c r="Y76" s="52">
        <f t="shared" si="2"/>
        <v>32254.233442298562</v>
      </c>
      <c r="Z76" s="52">
        <f t="shared" si="2"/>
        <v>-71443.071464847904</v>
      </c>
      <c r="AA76" s="52">
        <f t="shared" si="2"/>
        <v>-23945.898913000645</v>
      </c>
      <c r="AB76" s="52">
        <f t="shared" si="2"/>
        <v>-1023803.2317958279</v>
      </c>
      <c r="AC76" s="52">
        <f t="shared" si="2"/>
        <v>23317.331435071621</v>
      </c>
      <c r="AD76" s="52">
        <f t="shared" si="2"/>
        <v>-11706.98129154317</v>
      </c>
      <c r="AE76" s="52" t="str">
        <f t="shared" si="2"/>
        <v/>
      </c>
      <c r="AF76" s="52" t="str">
        <f t="shared" si="2"/>
        <v/>
      </c>
      <c r="AG76" s="52" t="str">
        <f t="shared" si="2"/>
        <v/>
      </c>
      <c r="AH76" s="52" t="str">
        <f t="shared" si="2"/>
        <v/>
      </c>
      <c r="AI76" s="52" t="str">
        <f t="shared" si="2"/>
        <v/>
      </c>
      <c r="AJ76" s="52" t="str">
        <f t="shared" si="2"/>
        <v/>
      </c>
      <c r="AK76" s="52" t="str">
        <f t="shared" si="2"/>
        <v/>
      </c>
      <c r="AL76" s="52" t="str">
        <f t="shared" si="2"/>
        <v/>
      </c>
      <c r="AM76" s="52" t="str">
        <f t="shared" si="2"/>
        <v/>
      </c>
      <c r="AN76" s="52" t="str">
        <f t="shared" si="2"/>
        <v/>
      </c>
      <c r="AO76" s="52" t="str">
        <f t="shared" si="2"/>
        <v/>
      </c>
      <c r="AP76" s="52" t="str">
        <f t="shared" si="2"/>
        <v/>
      </c>
    </row>
    <row r="77" spans="2:43" hidden="1">
      <c r="C77" s="50">
        <v>40</v>
      </c>
      <c r="D77" s="50">
        <f>C77-1</f>
        <v>39</v>
      </c>
      <c r="E77" s="50">
        <f t="shared" ref="E77:AP77" si="3">D77-1</f>
        <v>38</v>
      </c>
      <c r="F77" s="50">
        <f t="shared" si="3"/>
        <v>37</v>
      </c>
      <c r="G77" s="50">
        <f t="shared" si="3"/>
        <v>36</v>
      </c>
      <c r="H77" s="50">
        <f t="shared" si="3"/>
        <v>35</v>
      </c>
      <c r="I77" s="50">
        <f t="shared" si="3"/>
        <v>34</v>
      </c>
      <c r="J77" s="50">
        <f t="shared" si="3"/>
        <v>33</v>
      </c>
      <c r="K77" s="50">
        <f t="shared" si="3"/>
        <v>32</v>
      </c>
      <c r="L77" s="50">
        <f t="shared" si="3"/>
        <v>31</v>
      </c>
      <c r="M77" s="50">
        <f t="shared" si="3"/>
        <v>30</v>
      </c>
      <c r="N77" s="50">
        <f t="shared" si="3"/>
        <v>29</v>
      </c>
      <c r="O77" s="50">
        <f t="shared" si="3"/>
        <v>28</v>
      </c>
      <c r="P77" s="50">
        <f t="shared" si="3"/>
        <v>27</v>
      </c>
      <c r="Q77" s="50">
        <f t="shared" si="3"/>
        <v>26</v>
      </c>
      <c r="R77" s="50">
        <f t="shared" si="3"/>
        <v>25</v>
      </c>
      <c r="S77" s="50">
        <f t="shared" si="3"/>
        <v>24</v>
      </c>
      <c r="T77" s="50">
        <f t="shared" si="3"/>
        <v>23</v>
      </c>
      <c r="U77" s="50">
        <f t="shared" si="3"/>
        <v>22</v>
      </c>
      <c r="V77" s="50">
        <f t="shared" si="3"/>
        <v>21</v>
      </c>
      <c r="W77" s="50">
        <f t="shared" si="3"/>
        <v>20</v>
      </c>
      <c r="X77" s="50">
        <f t="shared" si="3"/>
        <v>19</v>
      </c>
      <c r="Y77" s="50">
        <f t="shared" si="3"/>
        <v>18</v>
      </c>
      <c r="Z77" s="50">
        <f t="shared" si="3"/>
        <v>17</v>
      </c>
      <c r="AA77" s="50">
        <f t="shared" si="3"/>
        <v>16</v>
      </c>
      <c r="AB77" s="50">
        <f t="shared" si="3"/>
        <v>15</v>
      </c>
      <c r="AC77" s="50">
        <f t="shared" si="3"/>
        <v>14</v>
      </c>
      <c r="AD77" s="50">
        <f t="shared" si="3"/>
        <v>13</v>
      </c>
      <c r="AE77" s="50">
        <f t="shared" si="3"/>
        <v>12</v>
      </c>
      <c r="AF77" s="50">
        <f t="shared" si="3"/>
        <v>11</v>
      </c>
      <c r="AG77" s="50">
        <f t="shared" si="3"/>
        <v>10</v>
      </c>
      <c r="AH77" s="50">
        <f t="shared" si="3"/>
        <v>9</v>
      </c>
      <c r="AI77" s="50">
        <f t="shared" si="3"/>
        <v>8</v>
      </c>
      <c r="AJ77" s="50">
        <f t="shared" si="3"/>
        <v>7</v>
      </c>
      <c r="AK77" s="50">
        <f t="shared" si="3"/>
        <v>6</v>
      </c>
      <c r="AL77" s="50">
        <f t="shared" si="3"/>
        <v>5</v>
      </c>
      <c r="AM77" s="50">
        <f t="shared" si="3"/>
        <v>4</v>
      </c>
      <c r="AN77" s="50">
        <f t="shared" si="3"/>
        <v>3</v>
      </c>
      <c r="AO77" s="50">
        <f t="shared" si="3"/>
        <v>2</v>
      </c>
      <c r="AP77" s="50">
        <f t="shared" si="3"/>
        <v>1</v>
      </c>
    </row>
    <row r="78" spans="2:43" hidden="1"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</row>
    <row r="79" spans="2:43" hidden="1">
      <c r="B79" s="49" t="s">
        <v>103</v>
      </c>
      <c r="C79" s="50">
        <v>1</v>
      </c>
      <c r="D79" s="50">
        <v>2</v>
      </c>
      <c r="E79" s="50">
        <v>3</v>
      </c>
      <c r="F79" s="50">
        <v>4</v>
      </c>
      <c r="G79" s="50">
        <v>5</v>
      </c>
      <c r="H79" s="50">
        <v>6</v>
      </c>
      <c r="I79" s="50">
        <v>7</v>
      </c>
      <c r="J79" s="50">
        <v>8</v>
      </c>
      <c r="K79" s="50">
        <v>9</v>
      </c>
      <c r="L79" s="50">
        <v>10</v>
      </c>
      <c r="M79" s="50">
        <v>11</v>
      </c>
      <c r="N79" s="50">
        <v>12</v>
      </c>
      <c r="O79" s="50">
        <v>13</v>
      </c>
      <c r="P79" s="50">
        <v>14</v>
      </c>
      <c r="Q79" s="50">
        <v>15</v>
      </c>
      <c r="R79" s="50">
        <v>16</v>
      </c>
      <c r="S79" s="50">
        <v>17</v>
      </c>
      <c r="T79" s="50">
        <v>18</v>
      </c>
      <c r="U79" s="50">
        <v>19</v>
      </c>
      <c r="V79" s="50">
        <v>20</v>
      </c>
      <c r="W79" s="50">
        <v>21</v>
      </c>
      <c r="X79" s="50">
        <v>22</v>
      </c>
      <c r="Y79" s="50">
        <v>23</v>
      </c>
      <c r="Z79" s="50">
        <v>24</v>
      </c>
      <c r="AA79" s="50">
        <v>25</v>
      </c>
      <c r="AB79" s="50">
        <v>26</v>
      </c>
      <c r="AC79" s="50">
        <v>27</v>
      </c>
      <c r="AD79" s="50">
        <v>28</v>
      </c>
      <c r="AE79" s="50">
        <v>29</v>
      </c>
      <c r="AF79" s="50">
        <v>30</v>
      </c>
      <c r="AG79" s="50">
        <v>31</v>
      </c>
      <c r="AH79" s="50">
        <v>32</v>
      </c>
      <c r="AI79" s="50">
        <v>33</v>
      </c>
      <c r="AJ79" s="50">
        <v>34</v>
      </c>
      <c r="AK79" s="50">
        <v>35</v>
      </c>
      <c r="AL79" s="50">
        <v>36</v>
      </c>
      <c r="AM79" s="50">
        <v>37</v>
      </c>
      <c r="AN79" s="50">
        <v>38</v>
      </c>
      <c r="AO79" s="50">
        <v>39</v>
      </c>
      <c r="AP79" s="50">
        <v>40</v>
      </c>
    </row>
    <row r="80" spans="2:43" hidden="1">
      <c r="C80" s="50" t="str">
        <f>IFERROR(HLOOKUP(C79,$C$74:$AP$75,2,FALSE),"")</f>
        <v>Magallanes</v>
      </c>
      <c r="D80" s="50" t="str">
        <f t="shared" ref="D80:AP80" si="4">IFERROR(HLOOKUP(D79,$C$74:$AP$75,2,FALSE),"")</f>
        <v>Liberty Seguros</v>
      </c>
      <c r="E80" s="50" t="str">
        <f t="shared" si="4"/>
        <v>Huelen</v>
      </c>
      <c r="F80" s="50" t="str">
        <f t="shared" si="4"/>
        <v>Orion Seguros</v>
      </c>
      <c r="G80" s="50" t="str">
        <f t="shared" si="4"/>
        <v>Ace Seguros</v>
      </c>
      <c r="H80" s="50" t="str">
        <f t="shared" si="4"/>
        <v>M. de Carabineros</v>
      </c>
      <c r="I80" s="50" t="str">
        <f t="shared" si="4"/>
        <v>Mapfre Gar. y Cré.</v>
      </c>
      <c r="J80" s="50" t="str">
        <f t="shared" si="4"/>
        <v>Continental Crédito</v>
      </c>
      <c r="K80" s="50" t="str">
        <f t="shared" si="4"/>
        <v>Coface Chile</v>
      </c>
      <c r="L80" s="50" t="str">
        <f t="shared" si="4"/>
        <v>Penta Security</v>
      </c>
      <c r="M80" s="50" t="str">
        <f t="shared" si="4"/>
        <v>HDI Seguros</v>
      </c>
      <c r="N80" s="50" t="str">
        <f t="shared" si="4"/>
        <v>Zenit Seguros</v>
      </c>
      <c r="O80" s="50" t="str">
        <f t="shared" si="4"/>
        <v>Chubb de Chile</v>
      </c>
      <c r="P80" s="50" t="str">
        <f t="shared" si="4"/>
        <v>Consorio Nacional</v>
      </c>
      <c r="Q80" s="50" t="str">
        <f t="shared" si="4"/>
        <v>Magallanes Gar. y Cré.</v>
      </c>
      <c r="R80" s="50" t="str">
        <f t="shared" si="4"/>
        <v>Assurant Chile</v>
      </c>
      <c r="S80" s="50" t="str">
        <f t="shared" si="4"/>
        <v>Euler Hermes</v>
      </c>
      <c r="T80" s="50" t="str">
        <f t="shared" si="4"/>
        <v>Cesce Chile</v>
      </c>
      <c r="U80" s="50" t="str">
        <f t="shared" si="4"/>
        <v>Chilena Consolidada</v>
      </c>
      <c r="V80" s="50" t="str">
        <f t="shared" si="4"/>
        <v>FAF International</v>
      </c>
      <c r="W80" s="50" t="str">
        <f t="shared" si="4"/>
        <v>Zurich Santander</v>
      </c>
      <c r="X80" s="50" t="str">
        <f t="shared" si="4"/>
        <v>Mapfre</v>
      </c>
      <c r="Y80" s="50" t="str">
        <f t="shared" si="4"/>
        <v>Renta Nacional</v>
      </c>
      <c r="Z80" s="50" t="str">
        <f t="shared" si="4"/>
        <v>QBE Chile</v>
      </c>
      <c r="AA80" s="50" t="str">
        <f t="shared" si="4"/>
        <v>Cardif</v>
      </c>
      <c r="AB80" s="50" t="str">
        <f t="shared" si="4"/>
        <v>BCI Seguros</v>
      </c>
      <c r="AC80" s="50" t="str">
        <f t="shared" si="4"/>
        <v>Chartis</v>
      </c>
      <c r="AD80" s="50" t="str">
        <f t="shared" si="4"/>
        <v>RSA Seguros</v>
      </c>
      <c r="AE80" s="50" t="str">
        <f t="shared" si="4"/>
        <v/>
      </c>
      <c r="AF80" s="50" t="str">
        <f t="shared" si="4"/>
        <v/>
      </c>
      <c r="AG80" s="50" t="str">
        <f t="shared" si="4"/>
        <v/>
      </c>
      <c r="AH80" s="50" t="str">
        <f t="shared" si="4"/>
        <v/>
      </c>
      <c r="AI80" s="50" t="str">
        <f t="shared" si="4"/>
        <v/>
      </c>
      <c r="AJ80" s="50" t="str">
        <f t="shared" si="4"/>
        <v/>
      </c>
      <c r="AK80" s="50" t="str">
        <f t="shared" si="4"/>
        <v/>
      </c>
      <c r="AL80" s="50" t="str">
        <f t="shared" si="4"/>
        <v/>
      </c>
      <c r="AM80" s="50" t="str">
        <f t="shared" si="4"/>
        <v/>
      </c>
      <c r="AN80" s="50" t="str">
        <f t="shared" si="4"/>
        <v/>
      </c>
      <c r="AO80" s="50" t="str">
        <f t="shared" si="4"/>
        <v/>
      </c>
      <c r="AP80" s="50" t="str">
        <f t="shared" si="4"/>
        <v/>
      </c>
    </row>
    <row r="81" spans="1:42" hidden="1">
      <c r="C81" s="52">
        <f>IFERROR((HLOOKUP(C79,$C$74:$AP$76,3,FALSE)-HLOOKUP(C79,$C$74:$AP$77,4,FALSE)/1000000)/$C$86,"")</f>
        <v>173.89413064023142</v>
      </c>
      <c r="D81" s="52">
        <f t="shared" ref="D81:AP81" si="5">IFERROR((HLOOKUP(D79,$C$74:$AP$76,3,FALSE)-HLOOKUP(D79,$C$74:$AP$77,4,FALSE)/1000000)/$C$86,"")</f>
        <v>159.49134723706956</v>
      </c>
      <c r="E81" s="52">
        <f t="shared" si="5"/>
        <v>137.51853056852161</v>
      </c>
      <c r="F81" s="52">
        <f t="shared" si="5"/>
        <v>63.297146436309959</v>
      </c>
      <c r="G81" s="52">
        <f t="shared" si="5"/>
        <v>56.451470825835905</v>
      </c>
      <c r="H81" s="52">
        <f t="shared" si="5"/>
        <v>50.007458705991979</v>
      </c>
      <c r="I81" s="52">
        <f t="shared" si="5"/>
        <v>44.159921738918733</v>
      </c>
      <c r="J81" s="52">
        <f t="shared" si="5"/>
        <v>39.742464383018948</v>
      </c>
      <c r="K81" s="52">
        <f t="shared" si="5"/>
        <v>36.232357504409933</v>
      </c>
      <c r="L81" s="52">
        <f t="shared" si="5"/>
        <v>32.254233424298562</v>
      </c>
      <c r="M81" s="52">
        <f t="shared" si="5"/>
        <v>27.934115501492851</v>
      </c>
      <c r="N81" s="52">
        <f t="shared" si="5"/>
        <v>23.317331421071621</v>
      </c>
      <c r="O81" s="52">
        <f t="shared" si="5"/>
        <v>18.272545986131679</v>
      </c>
      <c r="P81" s="52">
        <f t="shared" si="5"/>
        <v>4.568269292485299</v>
      </c>
      <c r="Q81" s="52">
        <f t="shared" si="5"/>
        <v>4.3793449175669128</v>
      </c>
      <c r="R81" s="52">
        <f t="shared" si="5"/>
        <v>-0.6826597258648891</v>
      </c>
      <c r="S81" s="52">
        <f t="shared" si="5"/>
        <v>-3.471640317736449</v>
      </c>
      <c r="T81" s="52">
        <f t="shared" si="5"/>
        <v>-5.299532336921037</v>
      </c>
      <c r="U81" s="52">
        <f t="shared" si="5"/>
        <v>-5.5993413320761984</v>
      </c>
      <c r="V81" s="52">
        <f t="shared" si="5"/>
        <v>-8.9652760717186677</v>
      </c>
      <c r="W81" s="52">
        <f t="shared" si="5"/>
        <v>-11.706981304543172</v>
      </c>
      <c r="X81" s="52">
        <f t="shared" si="5"/>
        <v>-21.742415691169736</v>
      </c>
      <c r="Y81" s="52">
        <f t="shared" si="5"/>
        <v>-23.945898929000645</v>
      </c>
      <c r="Z81" s="52">
        <f t="shared" si="5"/>
        <v>-71.443071481847909</v>
      </c>
      <c r="AA81" s="52">
        <f t="shared" si="5"/>
        <v>-123.28572598440533</v>
      </c>
      <c r="AB81" s="52">
        <f t="shared" si="5"/>
        <v>-191.06907381463017</v>
      </c>
      <c r="AC81" s="52">
        <f t="shared" si="5"/>
        <v>-263.96369358661951</v>
      </c>
      <c r="AD81" s="52">
        <f t="shared" si="5"/>
        <v>-1023.8032318108278</v>
      </c>
      <c r="AE81" s="52" t="str">
        <f t="shared" si="5"/>
        <v/>
      </c>
      <c r="AF81" s="52" t="str">
        <f t="shared" si="5"/>
        <v/>
      </c>
      <c r="AG81" s="52" t="str">
        <f t="shared" si="5"/>
        <v/>
      </c>
      <c r="AH81" s="52" t="str">
        <f t="shared" si="5"/>
        <v/>
      </c>
      <c r="AI81" s="52" t="str">
        <f t="shared" si="5"/>
        <v/>
      </c>
      <c r="AJ81" s="52" t="str">
        <f t="shared" si="5"/>
        <v/>
      </c>
      <c r="AK81" s="52" t="str">
        <f t="shared" si="5"/>
        <v/>
      </c>
      <c r="AL81" s="52" t="str">
        <f t="shared" si="5"/>
        <v/>
      </c>
      <c r="AM81" s="52" t="str">
        <f t="shared" si="5"/>
        <v/>
      </c>
      <c r="AN81" s="52" t="str">
        <f t="shared" si="5"/>
        <v/>
      </c>
      <c r="AO81" s="52" t="str">
        <f t="shared" si="5"/>
        <v/>
      </c>
      <c r="AP81" s="52" t="str">
        <f t="shared" si="5"/>
        <v/>
      </c>
    </row>
    <row r="82" spans="1:42" hidden="1">
      <c r="C82" s="52" t="str">
        <f>IF(ISNUMBER(C81),CONCATENATE(C80," - ",C79),"")</f>
        <v>Magallanes - 1</v>
      </c>
      <c r="D82" s="52" t="str">
        <f t="shared" ref="D82:AP82" si="6">IF(ISNUMBER(D81),CONCATENATE(D80," - ",D79),"")</f>
        <v>Liberty Seguros - 2</v>
      </c>
      <c r="E82" s="52" t="str">
        <f t="shared" si="6"/>
        <v>Huelen - 3</v>
      </c>
      <c r="F82" s="52" t="str">
        <f t="shared" si="6"/>
        <v>Orion Seguros - 4</v>
      </c>
      <c r="G82" s="52" t="str">
        <f t="shared" si="6"/>
        <v>Ace Seguros - 5</v>
      </c>
      <c r="H82" s="52" t="str">
        <f t="shared" si="6"/>
        <v>M. de Carabineros - 6</v>
      </c>
      <c r="I82" s="52" t="str">
        <f t="shared" si="6"/>
        <v>Mapfre Gar. y Cré. - 7</v>
      </c>
      <c r="J82" s="52" t="str">
        <f t="shared" si="6"/>
        <v>Continental Crédito - 8</v>
      </c>
      <c r="K82" s="52" t="str">
        <f t="shared" si="6"/>
        <v>Coface Chile - 9</v>
      </c>
      <c r="L82" s="52" t="str">
        <f t="shared" si="6"/>
        <v>Penta Security - 10</v>
      </c>
      <c r="M82" s="52" t="str">
        <f t="shared" si="6"/>
        <v>HDI Seguros - 11</v>
      </c>
      <c r="N82" s="52" t="str">
        <f t="shared" si="6"/>
        <v>Zenit Seguros - 12</v>
      </c>
      <c r="O82" s="52" t="str">
        <f t="shared" si="6"/>
        <v>Chubb de Chile - 13</v>
      </c>
      <c r="P82" s="52" t="str">
        <f t="shared" si="6"/>
        <v>Consorio Nacional - 14</v>
      </c>
      <c r="Q82" s="52" t="str">
        <f t="shared" si="6"/>
        <v>Magallanes Gar. y Cré. - 15</v>
      </c>
      <c r="R82" s="52" t="str">
        <f t="shared" si="6"/>
        <v>Assurant Chile - 16</v>
      </c>
      <c r="S82" s="52" t="str">
        <f t="shared" si="6"/>
        <v>Euler Hermes - 17</v>
      </c>
      <c r="T82" s="52" t="str">
        <f t="shared" si="6"/>
        <v>Cesce Chile - 18</v>
      </c>
      <c r="U82" s="52" t="str">
        <f t="shared" si="6"/>
        <v>Chilena Consolidada - 19</v>
      </c>
      <c r="V82" s="52" t="str">
        <f t="shared" si="6"/>
        <v>FAF International - 20</v>
      </c>
      <c r="W82" s="52" t="str">
        <f t="shared" si="6"/>
        <v>Zurich Santander - 21</v>
      </c>
      <c r="X82" s="52" t="str">
        <f t="shared" si="6"/>
        <v>Mapfre - 22</v>
      </c>
      <c r="Y82" s="52" t="str">
        <f t="shared" si="6"/>
        <v>Renta Nacional - 23</v>
      </c>
      <c r="Z82" s="52" t="str">
        <f t="shared" si="6"/>
        <v>QBE Chile - 24</v>
      </c>
      <c r="AA82" s="52" t="str">
        <f t="shared" si="6"/>
        <v>Cardif - 25</v>
      </c>
      <c r="AB82" s="52" t="str">
        <f t="shared" si="6"/>
        <v>BCI Seguros - 26</v>
      </c>
      <c r="AC82" s="52" t="str">
        <f t="shared" si="6"/>
        <v>Chartis - 27</v>
      </c>
      <c r="AD82" s="52" t="str">
        <f t="shared" si="6"/>
        <v>RSA Seguros - 28</v>
      </c>
      <c r="AE82" s="52" t="str">
        <f t="shared" si="6"/>
        <v/>
      </c>
      <c r="AF82" s="52" t="str">
        <f t="shared" si="6"/>
        <v/>
      </c>
      <c r="AG82" s="52" t="str">
        <f t="shared" si="6"/>
        <v/>
      </c>
      <c r="AH82" s="52" t="str">
        <f t="shared" si="6"/>
        <v/>
      </c>
      <c r="AI82" s="52" t="str">
        <f t="shared" si="6"/>
        <v/>
      </c>
      <c r="AJ82" s="52" t="str">
        <f t="shared" si="6"/>
        <v/>
      </c>
      <c r="AK82" s="52" t="str">
        <f t="shared" si="6"/>
        <v/>
      </c>
      <c r="AL82" s="52" t="str">
        <f t="shared" si="6"/>
        <v/>
      </c>
      <c r="AM82" s="52" t="str">
        <f t="shared" si="6"/>
        <v/>
      </c>
      <c r="AN82" s="52" t="str">
        <f t="shared" si="6"/>
        <v/>
      </c>
      <c r="AO82" s="52" t="str">
        <f t="shared" si="6"/>
        <v/>
      </c>
      <c r="AP82" s="52" t="str">
        <f t="shared" si="6"/>
        <v/>
      </c>
    </row>
    <row r="83" spans="1:42" hidden="1"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</row>
    <row r="84" spans="1:42" hidden="1">
      <c r="B84" s="49" t="s">
        <v>104</v>
      </c>
      <c r="C84" s="52" t="str">
        <f>IF($B$95=C80,C81,"")</f>
        <v/>
      </c>
      <c r="D84" s="52" t="str">
        <f t="shared" ref="D84:AP84" si="7">IF($B$95=D80,D81,"")</f>
        <v/>
      </c>
      <c r="E84" s="52" t="str">
        <f t="shared" si="7"/>
        <v/>
      </c>
      <c r="F84" s="52" t="str">
        <f t="shared" si="7"/>
        <v/>
      </c>
      <c r="G84" s="52" t="str">
        <f t="shared" si="7"/>
        <v/>
      </c>
      <c r="H84" s="52" t="str">
        <f t="shared" si="7"/>
        <v/>
      </c>
      <c r="I84" s="52" t="str">
        <f t="shared" si="7"/>
        <v/>
      </c>
      <c r="J84" s="52" t="str">
        <f t="shared" si="7"/>
        <v/>
      </c>
      <c r="K84" s="52" t="str">
        <f t="shared" si="7"/>
        <v/>
      </c>
      <c r="L84" s="52" t="str">
        <f t="shared" si="7"/>
        <v/>
      </c>
      <c r="M84" s="52" t="str">
        <f t="shared" si="7"/>
        <v/>
      </c>
      <c r="N84" s="52" t="str">
        <f t="shared" si="7"/>
        <v/>
      </c>
      <c r="O84" s="52" t="str">
        <f t="shared" si="7"/>
        <v/>
      </c>
      <c r="P84" s="52" t="str">
        <f t="shared" si="7"/>
        <v/>
      </c>
      <c r="Q84" s="52" t="str">
        <f t="shared" si="7"/>
        <v/>
      </c>
      <c r="R84" s="52" t="str">
        <f t="shared" si="7"/>
        <v/>
      </c>
      <c r="S84" s="52" t="str">
        <f t="shared" si="7"/>
        <v/>
      </c>
      <c r="T84" s="52" t="str">
        <f t="shared" si="7"/>
        <v/>
      </c>
      <c r="U84" s="52" t="str">
        <f t="shared" si="7"/>
        <v/>
      </c>
      <c r="V84" s="52" t="str">
        <f t="shared" si="7"/>
        <v/>
      </c>
      <c r="W84" s="52" t="str">
        <f t="shared" si="7"/>
        <v/>
      </c>
      <c r="X84" s="52" t="str">
        <f t="shared" si="7"/>
        <v/>
      </c>
      <c r="Y84" s="52" t="str">
        <f t="shared" si="7"/>
        <v/>
      </c>
      <c r="Z84" s="52" t="str">
        <f t="shared" si="7"/>
        <v/>
      </c>
      <c r="AA84" s="52" t="str">
        <f t="shared" si="7"/>
        <v/>
      </c>
      <c r="AB84" s="52" t="str">
        <f t="shared" si="7"/>
        <v/>
      </c>
      <c r="AC84" s="52" t="str">
        <f t="shared" si="7"/>
        <v/>
      </c>
      <c r="AD84" s="52" t="str">
        <f t="shared" si="7"/>
        <v/>
      </c>
      <c r="AE84" s="52" t="str">
        <f t="shared" si="7"/>
        <v/>
      </c>
      <c r="AF84" s="52" t="str">
        <f t="shared" si="7"/>
        <v/>
      </c>
      <c r="AG84" s="52" t="str">
        <f t="shared" si="7"/>
        <v/>
      </c>
      <c r="AH84" s="52" t="str">
        <f t="shared" si="7"/>
        <v/>
      </c>
      <c r="AI84" s="52" t="str">
        <f t="shared" si="7"/>
        <v/>
      </c>
      <c r="AJ84" s="52" t="str">
        <f t="shared" si="7"/>
        <v/>
      </c>
      <c r="AK84" s="52" t="str">
        <f t="shared" si="7"/>
        <v/>
      </c>
      <c r="AL84" s="52" t="str">
        <f t="shared" si="7"/>
        <v/>
      </c>
      <c r="AM84" s="52" t="str">
        <f t="shared" si="7"/>
        <v/>
      </c>
      <c r="AN84" s="52" t="str">
        <f t="shared" si="7"/>
        <v/>
      </c>
      <c r="AO84" s="52" t="str">
        <f t="shared" si="7"/>
        <v/>
      </c>
      <c r="AP84" s="52" t="str">
        <f t="shared" si="7"/>
        <v/>
      </c>
    </row>
    <row r="85" spans="1:42" hidden="1"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</row>
    <row r="86" spans="1:42" hidden="1">
      <c r="B86" s="49" t="s">
        <v>108</v>
      </c>
      <c r="C86" s="37">
        <f>IF(MAX(C76:AP76)&lt;100000,1,IF(AND(MAX(C76:AP76)&gt;=100000,MAX(C76:AP76)&lt;100000000),1000,IF(MAX(C76:AP76)&gt;=100000000,1000000)))</f>
        <v>1000</v>
      </c>
      <c r="D86" s="37">
        <v>1000000</v>
      </c>
      <c r="E86" s="37">
        <v>1000</v>
      </c>
      <c r="F86" s="37">
        <v>1</v>
      </c>
      <c r="G86" s="37" t="str">
        <f>INDEX(D87:F89,MATCH(Índice!$H$51,C87:C89,0),MATCH(C86,D86:F86,0))</f>
        <v>Miles de UF</v>
      </c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</row>
    <row r="87" spans="1:42" hidden="1">
      <c r="C87" s="37" t="str">
        <f>Índice!H52</f>
        <v>Cifras en UF al 30.09.2012</v>
      </c>
      <c r="D87" s="37" t="s">
        <v>372</v>
      </c>
      <c r="E87" s="37" t="s">
        <v>105</v>
      </c>
      <c r="F87" s="37" t="s">
        <v>22</v>
      </c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</row>
    <row r="88" spans="1:42" hidden="1">
      <c r="C88" s="37" t="str">
        <f>Índice!H53</f>
        <v>Cifras en M$ al 30.09.2012</v>
      </c>
      <c r="D88" s="37" t="s">
        <v>373</v>
      </c>
      <c r="E88" s="37" t="s">
        <v>106</v>
      </c>
      <c r="F88" s="37" t="s">
        <v>370</v>
      </c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</row>
    <row r="89" spans="1:42" hidden="1">
      <c r="C89" s="37" t="str">
        <f>Índice!H54</f>
        <v>Cifras en US$ al 30.09.2012</v>
      </c>
      <c r="D89" s="37" t="s">
        <v>374</v>
      </c>
      <c r="E89" s="37" t="s">
        <v>107</v>
      </c>
      <c r="F89" s="37" t="s">
        <v>371</v>
      </c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</row>
    <row r="91" spans="1:42">
      <c r="B91" s="54" t="s">
        <v>115</v>
      </c>
    </row>
    <row r="92" spans="1:42">
      <c r="A92" s="56"/>
      <c r="B92" s="59" t="s">
        <v>288</v>
      </c>
      <c r="C92" s="57"/>
    </row>
    <row r="93" spans="1:42">
      <c r="B93" s="58"/>
    </row>
    <row r="94" spans="1:42">
      <c r="B94" s="54" t="s">
        <v>116</v>
      </c>
    </row>
    <row r="95" spans="1:42">
      <c r="A95" s="56"/>
      <c r="B95" s="59"/>
      <c r="C95" s="57"/>
    </row>
    <row r="96" spans="1:42">
      <c r="B96" s="58"/>
    </row>
  </sheetData>
  <sheetProtection sheet="1" objects="1" scenarios="1"/>
  <conditionalFormatting sqref="A1:XFD1048576">
    <cfRule type="cellIs" dxfId="36" priority="3" operator="lessThan">
      <formula>0</formula>
    </cfRule>
  </conditionalFormatting>
  <dataValidations count="2">
    <dataValidation type="list" allowBlank="1" showInputMessage="1" showErrorMessage="1" sqref="B95">
      <formula1>$B$11:$AD$11</formula1>
    </dataValidation>
    <dataValidation type="list" allowBlank="1" showInputMessage="1" showErrorMessage="1" sqref="B92">
      <formula1>$B$12:$B$70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7"/>
  <dimension ref="A2:AW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49">
      <c r="C2" s="96" t="s">
        <v>390</v>
      </c>
    </row>
    <row r="8" spans="2:49" ht="15.75">
      <c r="B8" s="38" t="s">
        <v>328</v>
      </c>
    </row>
    <row r="9" spans="2:49">
      <c r="B9" s="40" t="str">
        <f>Índice!H51</f>
        <v>Cifras en UF al 30.09.2012</v>
      </c>
    </row>
    <row r="11" spans="2:49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30.09.2011</v>
      </c>
      <c r="AT11" s="199" t="s">
        <v>338</v>
      </c>
      <c r="AV11" s="199" t="s">
        <v>340</v>
      </c>
      <c r="AW11" s="199" t="str">
        <f>CONCATENATE("Part. (%) ",Índice!H57)</f>
        <v>Part. (%) 30.09.2011</v>
      </c>
    </row>
    <row r="12" spans="2:49">
      <c r="B12" s="73" t="s">
        <v>295</v>
      </c>
      <c r="C12" s="46">
        <f>IF('Datos Generales'!C250=0,"",Índice!$G$51*'Datos Generales'!C250)</f>
        <v>384356.90240161482</v>
      </c>
      <c r="D12" s="46" t="str">
        <f>IF('Datos Generales'!D250=0,"",Índice!$G$51*'Datos Generales'!D250)</f>
        <v/>
      </c>
      <c r="E12" s="46">
        <f>IF('Datos Generales'!E250=0,"",Índice!$G$51*'Datos Generales'!E250)</f>
        <v>454530.87944119464</v>
      </c>
      <c r="F12" s="46">
        <f>IF('Datos Generales'!F250=0,"",Índice!$G$51*'Datos Generales'!F250)</f>
        <v>871.00865165629762</v>
      </c>
      <c r="G12" s="46" t="str">
        <f>IF('Datos Generales'!G250=0,"",Índice!$G$51*'Datos Generales'!G250)</f>
        <v/>
      </c>
      <c r="H12" s="46">
        <f>IF('Datos Generales'!H250=0,"",Índice!$G$51*'Datos Generales'!H250)</f>
        <v>796161.93138433143</v>
      </c>
      <c r="I12" s="46">
        <f>IF('Datos Generales'!I250=0,"",Índice!$G$51*'Datos Generales'!I250)</f>
        <v>192844.64422857726</v>
      </c>
      <c r="J12" s="46">
        <f>IF('Datos Generales'!J250=0,"",Índice!$G$51*'Datos Generales'!J250)</f>
        <v>18983.358453900993</v>
      </c>
      <c r="K12" s="46" t="str">
        <f>IF('Datos Generales'!K250=0,"",Índice!$G$51*'Datos Generales'!K250)</f>
        <v/>
      </c>
      <c r="L12" s="46">
        <f>IF('Datos Generales'!L250=0,"",Índice!$G$51*'Datos Generales'!L250)</f>
        <v>54062.604438483388</v>
      </c>
      <c r="M12" s="46" t="str">
        <f>IF('Datos Generales'!M250=0,"",Índice!$G$51*'Datos Generales'!M250)</f>
        <v/>
      </c>
      <c r="N12" s="46" t="str">
        <f>IF('Datos Generales'!N250=0,"",Índice!$G$51*'Datos Generales'!N250)</f>
        <v/>
      </c>
      <c r="O12" s="46" t="str">
        <f>IF('Datos Generales'!O250=0,"",Índice!$G$51*'Datos Generales'!O250)</f>
        <v/>
      </c>
      <c r="P12" s="46">
        <f>IF('Datos Generales'!P250=0,"",Índice!$G$51*'Datos Generales'!P250)</f>
        <v>116602.28276242141</v>
      </c>
      <c r="Q12" s="46">
        <f>IF('Datos Generales'!Q250=0,"",Índice!$G$51*'Datos Generales'!Q250)</f>
        <v>309.63589563123452</v>
      </c>
      <c r="R12" s="46">
        <f>IF('Datos Generales'!R250=0,"",Índice!$G$51*'Datos Generales'!R250)</f>
        <v>785728.77312032867</v>
      </c>
      <c r="S12" s="46">
        <f>IF('Datos Generales'!S250=0,"",Índice!$G$51*'Datos Generales'!S250)</f>
        <v>50643.329991301871</v>
      </c>
      <c r="T12" s="46">
        <f>IF('Datos Generales'!T250=0,"",Índice!$G$51*'Datos Generales'!T250)</f>
        <v>174487.06456760532</v>
      </c>
      <c r="U12" s="46" t="str">
        <f>IF('Datos Generales'!U250=0,"",Índice!$G$51*'Datos Generales'!U250)</f>
        <v/>
      </c>
      <c r="V12" s="46">
        <f>IF('Datos Generales'!V250=0,"",Índice!$G$51*'Datos Generales'!V250)</f>
        <v>1200559.9562658665</v>
      </c>
      <c r="W12" s="46" t="str">
        <f>IF('Datos Generales'!W250=0,"",Índice!$G$51*'Datos Generales'!W250)</f>
        <v/>
      </c>
      <c r="X12" s="46">
        <f>IF('Datos Generales'!X250=0,"",Índice!$G$51*'Datos Generales'!X250)</f>
        <v>40252.356574838268</v>
      </c>
      <c r="Y12" s="46">
        <f>IF('Datos Generales'!Y250=0,"",Índice!$G$51*'Datos Generales'!Y250)</f>
        <v>297631.98257717106</v>
      </c>
      <c r="Z12" s="46">
        <f>IF('Datos Generales'!Z250=0,"",Índice!$G$51*'Datos Generales'!Z250)</f>
        <v>5410.5940184276524</v>
      </c>
      <c r="AA12" s="46">
        <f>IF('Datos Generales'!AA250=0,"",Índice!$G$51*'Datos Generales'!AA250)</f>
        <v>46649.447458174815</v>
      </c>
      <c r="AB12" s="46">
        <f>IF('Datos Generales'!AB250=0,"",Índice!$G$51*'Datos Generales'!AB250)</f>
        <v>767540.950951815</v>
      </c>
      <c r="AC12" s="46">
        <f>IF('Datos Generales'!AC250=0,"",Índice!$G$51*'Datos Generales'!AC250)</f>
        <v>2634.4946339368912</v>
      </c>
      <c r="AD12" s="46" t="str">
        <f>IF('Datos Generales'!AD250=0,"",Índice!$G$51*'Datos Generales'!AD250)</f>
        <v/>
      </c>
      <c r="AE12" s="46" t="str">
        <f>IF('Datos Generales'!AE250=0,"",Índice!$G$51*'Datos Generales'!AE250)</f>
        <v/>
      </c>
      <c r="AF12" s="46" t="str">
        <f>IF('Datos Generales'!AF250=0,"",Índice!$G$51*'Datos Generales'!AF250)</f>
        <v/>
      </c>
      <c r="AG12" s="46" t="str">
        <f>IF('Datos Generales'!AG250=0,"",Índice!$G$51*'Datos Generales'!AG250)</f>
        <v/>
      </c>
      <c r="AH12" s="46" t="str">
        <f>IF('Datos Generales'!AH250=0,"",Índice!$G$51*'Datos Generales'!AH250)</f>
        <v/>
      </c>
      <c r="AI12" s="46" t="str">
        <f>IF('Datos Generales'!AI250=0,"",Índice!$G$51*'Datos Generales'!AI250)</f>
        <v/>
      </c>
      <c r="AJ12" s="46" t="str">
        <f>IF('Datos Generales'!AJ250=0,"",Índice!$G$51*'Datos Generales'!AJ250)</f>
        <v/>
      </c>
      <c r="AK12" s="46" t="str">
        <f>IF('Datos Generales'!AK250=0,"",Índice!$G$51*'Datos Generales'!AK250)</f>
        <v/>
      </c>
      <c r="AL12" s="46" t="str">
        <f>IF('Datos Generales'!AL250=0,"",Índice!$G$51*'Datos Generales'!AL250)</f>
        <v/>
      </c>
      <c r="AM12" s="46" t="str">
        <f>IF('Datos Generales'!AM250=0,"",Índice!$G$51*'Datos Generales'!AM250)</f>
        <v/>
      </c>
      <c r="AN12" s="46" t="str">
        <f>IF('Datos Generales'!AN250=0,"",Índice!$G$51*'Datos Generales'!AN250)</f>
        <v/>
      </c>
      <c r="AO12" s="46" t="str">
        <f>IF('Datos Generales'!AO250=0,"",Índice!$G$51*'Datos Generales'!AO250)</f>
        <v/>
      </c>
      <c r="AP12" s="46" t="str">
        <f>IF('Datos Generales'!AP250=0,"",Índice!$G$51*'Datos Generales'!AP250)</f>
        <v/>
      </c>
      <c r="AQ12" s="46">
        <f>IF('Datos Generales'!AQ250=0,"",Índice!$G$51*'Datos Generales'!AQ250)</f>
        <v>5390262.1978172781</v>
      </c>
      <c r="AS12" s="46">
        <f>Índice!$F$51*'Datos Generales'!AS250</f>
        <v>4993295.5944957212</v>
      </c>
      <c r="AT12" s="71">
        <f t="shared" ref="AT12:AT44" si="0">IFERROR(AQ12/AS12-1,"")</f>
        <v>7.9499920605370589E-2</v>
      </c>
      <c r="AV12" s="75">
        <f>IFERROR(AQ12/$AQ$44,"")</f>
        <v>9.0330098662164626E-2</v>
      </c>
      <c r="AW12" s="75">
        <f>IFERROR(AS12/$AS$44,"")</f>
        <v>8.5678480820650729E-2</v>
      </c>
    </row>
    <row r="13" spans="2:49">
      <c r="B13" s="73" t="s">
        <v>296</v>
      </c>
      <c r="C13" s="46">
        <f>IF('Datos Generales'!C251=0,"",Índice!$G$51*'Datos Generales'!C251)</f>
        <v>24482.438841930765</v>
      </c>
      <c r="D13" s="46" t="str">
        <f>IF('Datos Generales'!D251=0,"",Índice!$G$51*'Datos Generales'!D251)</f>
        <v/>
      </c>
      <c r="E13" s="46">
        <f>IF('Datos Generales'!E251=0,"",Índice!$G$51*'Datos Generales'!E251)</f>
        <v>15493.138964324369</v>
      </c>
      <c r="F13" s="46" t="str">
        <f>IF('Datos Generales'!F251=0,"",Índice!$G$51*'Datos Generales'!F251)</f>
        <v/>
      </c>
      <c r="G13" s="46" t="str">
        <f>IF('Datos Generales'!G251=0,"",Índice!$G$51*'Datos Generales'!G251)</f>
        <v/>
      </c>
      <c r="H13" s="46">
        <f>IF('Datos Generales'!H251=0,"",Índice!$G$51*'Datos Generales'!H251)</f>
        <v>143732.76142543176</v>
      </c>
      <c r="I13" s="46">
        <f>IF('Datos Generales'!I251=0,"",Índice!$G$51*'Datos Generales'!I251)</f>
        <v>144423.03478589974</v>
      </c>
      <c r="J13" s="46">
        <f>IF('Datos Generales'!J251=0,"",Índice!$G$51*'Datos Generales'!J251)</f>
        <v>4012.6067624125485</v>
      </c>
      <c r="K13" s="46" t="str">
        <f>IF('Datos Generales'!K251=0,"",Índice!$G$51*'Datos Generales'!K251)</f>
        <v/>
      </c>
      <c r="L13" s="46">
        <f>IF('Datos Generales'!L251=0,"",Índice!$G$51*'Datos Generales'!L251)</f>
        <v>6060.276082784997</v>
      </c>
      <c r="M13" s="46" t="str">
        <f>IF('Datos Generales'!M251=0,"",Índice!$G$51*'Datos Generales'!M251)</f>
        <v/>
      </c>
      <c r="N13" s="46" t="str">
        <f>IF('Datos Generales'!N251=0,"",Índice!$G$51*'Datos Generales'!N251)</f>
        <v/>
      </c>
      <c r="O13" s="46" t="str">
        <f>IF('Datos Generales'!O251=0,"",Índice!$G$51*'Datos Generales'!O251)</f>
        <v/>
      </c>
      <c r="P13" s="46">
        <f>IF('Datos Generales'!P251=0,"",Índice!$G$51*'Datos Generales'!P251)</f>
        <v>4235.1285132829153</v>
      </c>
      <c r="Q13" s="46" t="str">
        <f>IF('Datos Generales'!Q251=0,"",Índice!$G$51*'Datos Generales'!Q251)</f>
        <v/>
      </c>
      <c r="R13" s="46">
        <f>IF('Datos Generales'!R251=0,"",Índice!$G$51*'Datos Generales'!R251)</f>
        <v>104370.13773153529</v>
      </c>
      <c r="S13" s="46" t="str">
        <f>IF('Datos Generales'!S251=0,"",Índice!$G$51*'Datos Generales'!S251)</f>
        <v/>
      </c>
      <c r="T13" s="46">
        <f>IF('Datos Generales'!T251=0,"",Índice!$G$51*'Datos Generales'!T251)</f>
        <v>28281.421182282367</v>
      </c>
      <c r="U13" s="46" t="str">
        <f>IF('Datos Generales'!U251=0,"",Índice!$G$51*'Datos Generales'!U251)</f>
        <v/>
      </c>
      <c r="V13" s="46">
        <f>IF('Datos Generales'!V251=0,"",Índice!$G$51*'Datos Generales'!V251)</f>
        <v>31828.401070335378</v>
      </c>
      <c r="W13" s="46" t="str">
        <f>IF('Datos Generales'!W251=0,"",Índice!$G$51*'Datos Generales'!W251)</f>
        <v/>
      </c>
      <c r="X13" s="46">
        <f>IF('Datos Generales'!X251=0,"",Índice!$G$51*'Datos Generales'!X251)</f>
        <v>246.86767547325161</v>
      </c>
      <c r="Y13" s="46">
        <f>IF('Datos Generales'!Y251=0,"",Índice!$G$51*'Datos Generales'!Y251)</f>
        <v>78280.779335179206</v>
      </c>
      <c r="Z13" s="46">
        <f>IF('Datos Generales'!Z251=0,"",Índice!$G$51*'Datos Generales'!Z251)</f>
        <v>6297.0512658774169</v>
      </c>
      <c r="AA13" s="46">
        <f>IF('Datos Generales'!AA251=0,"",Índice!$G$51*'Datos Generales'!AA251)</f>
        <v>319.94971459936568</v>
      </c>
      <c r="AB13" s="46">
        <f>IF('Datos Generales'!AB251=0,"",Índice!$G$51*'Datos Generales'!AB251)</f>
        <v>235042.72709767809</v>
      </c>
      <c r="AC13" s="46" t="str">
        <f>IF('Datos Generales'!AC251=0,"",Índice!$G$51*'Datos Generales'!AC251)</f>
        <v/>
      </c>
      <c r="AD13" s="46" t="str">
        <f>IF('Datos Generales'!AD251=0,"",Índice!$G$51*'Datos Generales'!AD251)</f>
        <v/>
      </c>
      <c r="AE13" s="46" t="str">
        <f>IF('Datos Generales'!AE251=0,"",Índice!$G$51*'Datos Generales'!AE251)</f>
        <v/>
      </c>
      <c r="AF13" s="46" t="str">
        <f>IF('Datos Generales'!AF251=0,"",Índice!$G$51*'Datos Generales'!AF251)</f>
        <v/>
      </c>
      <c r="AG13" s="46" t="str">
        <f>IF('Datos Generales'!AG251=0,"",Índice!$G$51*'Datos Generales'!AG251)</f>
        <v/>
      </c>
      <c r="AH13" s="46" t="str">
        <f>IF('Datos Generales'!AH251=0,"",Índice!$G$51*'Datos Generales'!AH251)</f>
        <v/>
      </c>
      <c r="AI13" s="46" t="str">
        <f>IF('Datos Generales'!AI251=0,"",Índice!$G$51*'Datos Generales'!AI251)</f>
        <v/>
      </c>
      <c r="AJ13" s="46" t="str">
        <f>IF('Datos Generales'!AJ251=0,"",Índice!$G$51*'Datos Generales'!AJ251)</f>
        <v/>
      </c>
      <c r="AK13" s="46" t="str">
        <f>IF('Datos Generales'!AK251=0,"",Índice!$G$51*'Datos Generales'!AK251)</f>
        <v/>
      </c>
      <c r="AL13" s="46" t="str">
        <f>IF('Datos Generales'!AL251=0,"",Índice!$G$51*'Datos Generales'!AL251)</f>
        <v/>
      </c>
      <c r="AM13" s="46" t="str">
        <f>IF('Datos Generales'!AM251=0,"",Índice!$G$51*'Datos Generales'!AM251)</f>
        <v/>
      </c>
      <c r="AN13" s="46" t="str">
        <f>IF('Datos Generales'!AN251=0,"",Índice!$G$51*'Datos Generales'!AN251)</f>
        <v/>
      </c>
      <c r="AO13" s="46" t="str">
        <f>IF('Datos Generales'!AO251=0,"",Índice!$G$51*'Datos Generales'!AO251)</f>
        <v/>
      </c>
      <c r="AP13" s="46" t="str">
        <f>IF('Datos Generales'!AP251=0,"",Índice!$G$51*'Datos Generales'!AP251)</f>
        <v/>
      </c>
      <c r="AQ13" s="46">
        <f>IF('Datos Generales'!AQ251=0,"",Índice!$G$51*'Datos Generales'!AQ251)</f>
        <v>827106.72044902737</v>
      </c>
      <c r="AS13" s="46">
        <f>Índice!$F$51*'Datos Generales'!AS251</f>
        <v>731258.56040311302</v>
      </c>
      <c r="AT13" s="71">
        <f t="shared" si="0"/>
        <v>0.13107287249133481</v>
      </c>
      <c r="AV13" s="75">
        <f t="shared" ref="AV13:AV44" si="1">IFERROR(AQ13/$AQ$44,"")</f>
        <v>1.3860667425891459E-2</v>
      </c>
      <c r="AW13" s="75">
        <f t="shared" ref="AW13:AW44" si="2">IFERROR(AS13/$AS$44,"")</f>
        <v>1.2547449145910657E-2</v>
      </c>
    </row>
    <row r="14" spans="2:49">
      <c r="B14" s="73" t="s">
        <v>297</v>
      </c>
      <c r="C14" s="46">
        <f>IF('Datos Generales'!C252=0,"",Índice!$G$51*'Datos Generales'!C252)</f>
        <v>544972.14604898845</v>
      </c>
      <c r="D14" s="46" t="str">
        <f>IF('Datos Generales'!D252=0,"",Índice!$G$51*'Datos Generales'!D252)</f>
        <v/>
      </c>
      <c r="E14" s="46">
        <f>IF('Datos Generales'!E252=0,"",Índice!$G$51*'Datos Generales'!E252)</f>
        <v>722668.07780072198</v>
      </c>
      <c r="F14" s="46">
        <f>IF('Datos Generales'!F252=0,"",Índice!$G$51*'Datos Generales'!F252)</f>
        <v>5729.5698960429027</v>
      </c>
      <c r="G14" s="46" t="str">
        <f>IF('Datos Generales'!G252=0,"",Índice!$G$51*'Datos Generales'!G252)</f>
        <v/>
      </c>
      <c r="H14" s="46">
        <f>IF('Datos Generales'!H252=0,"",Índice!$G$51*'Datos Generales'!H252)</f>
        <v>1139115.0920386615</v>
      </c>
      <c r="I14" s="46">
        <f>IF('Datos Generales'!I252=0,"",Índice!$G$51*'Datos Generales'!I252)</f>
        <v>704501.8270509782</v>
      </c>
      <c r="J14" s="46">
        <f>IF('Datos Generales'!J252=0,"",Índice!$G$51*'Datos Generales'!J252)</f>
        <v>49558.56412163224</v>
      </c>
      <c r="K14" s="46" t="str">
        <f>IF('Datos Generales'!K252=0,"",Índice!$G$51*'Datos Generales'!K252)</f>
        <v/>
      </c>
      <c r="L14" s="46">
        <f>IF('Datos Generales'!L252=0,"",Índice!$G$51*'Datos Generales'!L252)</f>
        <v>85287.624966524367</v>
      </c>
      <c r="M14" s="46" t="str">
        <f>IF('Datos Generales'!M252=0,"",Índice!$G$51*'Datos Generales'!M252)</f>
        <v/>
      </c>
      <c r="N14" s="46" t="str">
        <f>IF('Datos Generales'!N252=0,"",Índice!$G$51*'Datos Generales'!N252)</f>
        <v/>
      </c>
      <c r="O14" s="46" t="str">
        <f>IF('Datos Generales'!O252=0,"",Índice!$G$51*'Datos Generales'!O252)</f>
        <v/>
      </c>
      <c r="P14" s="46">
        <f>IF('Datos Generales'!P252=0,"",Índice!$G$51*'Datos Generales'!P252)</f>
        <v>135758.45301568543</v>
      </c>
      <c r="Q14" s="46" t="str">
        <f>IF('Datos Generales'!Q252=0,"",Índice!$G$51*'Datos Generales'!Q252)</f>
        <v/>
      </c>
      <c r="R14" s="46">
        <f>IF('Datos Generales'!R252=0,"",Índice!$G$51*'Datos Generales'!R252)</f>
        <v>1476970.3931424171</v>
      </c>
      <c r="S14" s="46" t="str">
        <f>IF('Datos Generales'!S252=0,"",Índice!$G$51*'Datos Generales'!S252)</f>
        <v/>
      </c>
      <c r="T14" s="46">
        <f>IF('Datos Generales'!T252=0,"",Índice!$G$51*'Datos Generales'!T252)</f>
        <v>332545.1893559618</v>
      </c>
      <c r="U14" s="46" t="str">
        <f>IF('Datos Generales'!U252=0,"",Índice!$G$51*'Datos Generales'!U252)</f>
        <v/>
      </c>
      <c r="V14" s="46">
        <f>IF('Datos Generales'!V252=0,"",Índice!$G$51*'Datos Generales'!V252)</f>
        <v>2523238.7162172631</v>
      </c>
      <c r="W14" s="46" t="str">
        <f>IF('Datos Generales'!W252=0,"",Índice!$G$51*'Datos Generales'!W252)</f>
        <v/>
      </c>
      <c r="X14" s="46">
        <f>IF('Datos Generales'!X252=0,"",Índice!$G$51*'Datos Generales'!X252)</f>
        <v>62373.01940370191</v>
      </c>
      <c r="Y14" s="46">
        <f>IF('Datos Generales'!Y252=0,"",Índice!$G$51*'Datos Generales'!Y252)</f>
        <v>923712.62070598768</v>
      </c>
      <c r="Z14" s="46">
        <f>IF('Datos Generales'!Z252=0,"",Índice!$G$51*'Datos Generales'!Z252)</f>
        <v>54495.740569827438</v>
      </c>
      <c r="AA14" s="46">
        <f>IF('Datos Generales'!AA252=0,"",Índice!$G$51*'Datos Generales'!AA252)</f>
        <v>38953.213772710878</v>
      </c>
      <c r="AB14" s="46">
        <f>IF('Datos Generales'!AB252=0,"",Índice!$G$51*'Datos Generales'!AB252)</f>
        <v>2358195.2144765295</v>
      </c>
      <c r="AC14" s="46">
        <f>IF('Datos Generales'!AC252=0,"",Índice!$G$51*'Datos Generales'!AC252)</f>
        <v>1620.4647415680104</v>
      </c>
      <c r="AD14" s="46">
        <f>IF('Datos Generales'!AD252=0,"",Índice!$G$51*'Datos Generales'!AD252)</f>
        <v>885165.49695565284</v>
      </c>
      <c r="AE14" s="46" t="str">
        <f>IF('Datos Generales'!AE252=0,"",Índice!$G$51*'Datos Generales'!AE252)</f>
        <v/>
      </c>
      <c r="AF14" s="46" t="str">
        <f>IF('Datos Generales'!AF252=0,"",Índice!$G$51*'Datos Generales'!AF252)</f>
        <v/>
      </c>
      <c r="AG14" s="46" t="str">
        <f>IF('Datos Generales'!AG252=0,"",Índice!$G$51*'Datos Generales'!AG252)</f>
        <v/>
      </c>
      <c r="AH14" s="46" t="str">
        <f>IF('Datos Generales'!AH252=0,"",Índice!$G$51*'Datos Generales'!AH252)</f>
        <v/>
      </c>
      <c r="AI14" s="46" t="str">
        <f>IF('Datos Generales'!AI252=0,"",Índice!$G$51*'Datos Generales'!AI252)</f>
        <v/>
      </c>
      <c r="AJ14" s="46" t="str">
        <f>IF('Datos Generales'!AJ252=0,"",Índice!$G$51*'Datos Generales'!AJ252)</f>
        <v/>
      </c>
      <c r="AK14" s="46" t="str">
        <f>IF('Datos Generales'!AK252=0,"",Índice!$G$51*'Datos Generales'!AK252)</f>
        <v/>
      </c>
      <c r="AL14" s="46" t="str">
        <f>IF('Datos Generales'!AL252=0,"",Índice!$G$51*'Datos Generales'!AL252)</f>
        <v/>
      </c>
      <c r="AM14" s="46" t="str">
        <f>IF('Datos Generales'!AM252=0,"",Índice!$G$51*'Datos Generales'!AM252)</f>
        <v/>
      </c>
      <c r="AN14" s="46" t="str">
        <f>IF('Datos Generales'!AN252=0,"",Índice!$G$51*'Datos Generales'!AN252)</f>
        <v/>
      </c>
      <c r="AO14" s="46" t="str">
        <f>IF('Datos Generales'!AO252=0,"",Índice!$G$51*'Datos Generales'!AO252)</f>
        <v/>
      </c>
      <c r="AP14" s="46" t="str">
        <f>IF('Datos Generales'!AP252=0,"",Índice!$G$51*'Datos Generales'!AP252)</f>
        <v/>
      </c>
      <c r="AQ14" s="46">
        <f>IF('Datos Generales'!AQ252=0,"",Índice!$G$51*'Datos Generales'!AQ252)</f>
        <v>12044861.424280856</v>
      </c>
      <c r="AS14" s="46">
        <f>Índice!$F$51*'Datos Generales'!AS252</f>
        <v>11619734.616714269</v>
      </c>
      <c r="AT14" s="71">
        <f t="shared" si="0"/>
        <v>3.6586619366940409E-2</v>
      </c>
      <c r="AV14" s="75">
        <f t="shared" si="1"/>
        <v>0.20184797712956679</v>
      </c>
      <c r="AW14" s="75">
        <f t="shared" si="2"/>
        <v>0.19937958621889834</v>
      </c>
    </row>
    <row r="15" spans="2:49">
      <c r="B15" s="73" t="s">
        <v>298</v>
      </c>
      <c r="C15" s="46">
        <f>IF('Datos Generales'!C253=0,"",Índice!$G$51*'Datos Generales'!C253)</f>
        <v>39675.136835162601</v>
      </c>
      <c r="D15" s="46" t="str">
        <f>IF('Datos Generales'!D253=0,"",Índice!$G$51*'Datos Generales'!D253)</f>
        <v/>
      </c>
      <c r="E15" s="46" t="str">
        <f>IF('Datos Generales'!E253=0,"",Índice!$G$51*'Datos Generales'!E253)</f>
        <v/>
      </c>
      <c r="F15" s="46" t="str">
        <f>IF('Datos Generales'!F253=0,"",Índice!$G$51*'Datos Generales'!F253)</f>
        <v/>
      </c>
      <c r="G15" s="46" t="str">
        <f>IF('Datos Generales'!G253=0,"",Índice!$G$51*'Datos Generales'!G253)</f>
        <v/>
      </c>
      <c r="H15" s="46">
        <f>IF('Datos Generales'!H253=0,"",Índice!$G$51*'Datos Generales'!H253)</f>
        <v>191169.91020780354</v>
      </c>
      <c r="I15" s="46" t="str">
        <f>IF('Datos Generales'!I253=0,"",Índice!$G$51*'Datos Generales'!I253)</f>
        <v/>
      </c>
      <c r="J15" s="46">
        <f>IF('Datos Generales'!J253=0,"",Índice!$G$51*'Datos Generales'!J253)</f>
        <v>9132.2448491769974</v>
      </c>
      <c r="K15" s="46" t="str">
        <f>IF('Datos Generales'!K253=0,"",Índice!$G$51*'Datos Generales'!K253)</f>
        <v/>
      </c>
      <c r="L15" s="46">
        <f>IF('Datos Generales'!L253=0,"",Índice!$G$51*'Datos Generales'!L253)</f>
        <v>10853.236126696193</v>
      </c>
      <c r="M15" s="46" t="str">
        <f>IF('Datos Generales'!M253=0,"",Índice!$G$51*'Datos Generales'!M253)</f>
        <v/>
      </c>
      <c r="N15" s="46" t="str">
        <f>IF('Datos Generales'!N253=0,"",Índice!$G$51*'Datos Generales'!N253)</f>
        <v/>
      </c>
      <c r="O15" s="46" t="str">
        <f>IF('Datos Generales'!O253=0,"",Índice!$G$51*'Datos Generales'!O253)</f>
        <v/>
      </c>
      <c r="P15" s="46">
        <f>IF('Datos Generales'!P253=0,"",Índice!$G$51*'Datos Generales'!P253)</f>
        <v>4350.7495224878885</v>
      </c>
      <c r="Q15" s="46" t="str">
        <f>IF('Datos Generales'!Q253=0,"",Índice!$G$51*'Datos Generales'!Q253)</f>
        <v/>
      </c>
      <c r="R15" s="46">
        <f>IF('Datos Generales'!R253=0,"",Índice!$G$51*'Datos Generales'!R253)</f>
        <v>178198.00319152939</v>
      </c>
      <c r="S15" s="46" t="str">
        <f>IF('Datos Generales'!S253=0,"",Índice!$G$51*'Datos Generales'!S253)</f>
        <v/>
      </c>
      <c r="T15" s="46">
        <f>IF('Datos Generales'!T253=0,"",Índice!$G$51*'Datos Generales'!T253)</f>
        <v>47745.589514431602</v>
      </c>
      <c r="U15" s="46" t="str">
        <f>IF('Datos Generales'!U253=0,"",Índice!$G$51*'Datos Generales'!U253)</f>
        <v/>
      </c>
      <c r="V15" s="46">
        <f>IF('Datos Generales'!V253=0,"",Índice!$G$51*'Datos Generales'!V253)</f>
        <v>98636.097038428939</v>
      </c>
      <c r="W15" s="46" t="str">
        <f>IF('Datos Generales'!W253=0,"",Índice!$G$51*'Datos Generales'!W253)</f>
        <v/>
      </c>
      <c r="X15" s="46" t="str">
        <f>IF('Datos Generales'!X253=0,"",Índice!$G$51*'Datos Generales'!X253)</f>
        <v/>
      </c>
      <c r="Y15" s="46">
        <f>IF('Datos Generales'!Y253=0,"",Índice!$G$51*'Datos Generales'!Y253)</f>
        <v>193850.75062912083</v>
      </c>
      <c r="Z15" s="46">
        <f>IF('Datos Generales'!Z253=0,"",Índice!$G$51*'Datos Generales'!Z253)</f>
        <v>10755.144183205297</v>
      </c>
      <c r="AA15" s="46">
        <f>IF('Datos Generales'!AA253=0,"",Índice!$G$51*'Datos Generales'!AA253)</f>
        <v>106.32529253841678</v>
      </c>
      <c r="AB15" s="46">
        <f>IF('Datos Generales'!AB253=0,"",Índice!$G$51*'Datos Generales'!AB253)</f>
        <v>18955.205711996565</v>
      </c>
      <c r="AC15" s="46" t="str">
        <f>IF('Datos Generales'!AC253=0,"",Índice!$G$51*'Datos Generales'!AC253)</f>
        <v/>
      </c>
      <c r="AD15" s="46" t="str">
        <f>IF('Datos Generales'!AD253=0,"",Índice!$G$51*'Datos Generales'!AD253)</f>
        <v/>
      </c>
      <c r="AE15" s="46" t="str">
        <f>IF('Datos Generales'!AE253=0,"",Índice!$G$51*'Datos Generales'!AE253)</f>
        <v/>
      </c>
      <c r="AF15" s="46" t="str">
        <f>IF('Datos Generales'!AF253=0,"",Índice!$G$51*'Datos Generales'!AF253)</f>
        <v/>
      </c>
      <c r="AG15" s="46" t="str">
        <f>IF('Datos Generales'!AG253=0,"",Índice!$G$51*'Datos Generales'!AG253)</f>
        <v/>
      </c>
      <c r="AH15" s="46" t="str">
        <f>IF('Datos Generales'!AH253=0,"",Índice!$G$51*'Datos Generales'!AH253)</f>
        <v/>
      </c>
      <c r="AI15" s="46" t="str">
        <f>IF('Datos Generales'!AI253=0,"",Índice!$G$51*'Datos Generales'!AI253)</f>
        <v/>
      </c>
      <c r="AJ15" s="46" t="str">
        <f>IF('Datos Generales'!AJ253=0,"",Índice!$G$51*'Datos Generales'!AJ253)</f>
        <v/>
      </c>
      <c r="AK15" s="46" t="str">
        <f>IF('Datos Generales'!AK253=0,"",Índice!$G$51*'Datos Generales'!AK253)</f>
        <v/>
      </c>
      <c r="AL15" s="46" t="str">
        <f>IF('Datos Generales'!AL253=0,"",Índice!$G$51*'Datos Generales'!AL253)</f>
        <v/>
      </c>
      <c r="AM15" s="46" t="str">
        <f>IF('Datos Generales'!AM253=0,"",Índice!$G$51*'Datos Generales'!AM253)</f>
        <v/>
      </c>
      <c r="AN15" s="46" t="str">
        <f>IF('Datos Generales'!AN253=0,"",Índice!$G$51*'Datos Generales'!AN253)</f>
        <v/>
      </c>
      <c r="AO15" s="46" t="str">
        <f>IF('Datos Generales'!AO253=0,"",Índice!$G$51*'Datos Generales'!AO253)</f>
        <v/>
      </c>
      <c r="AP15" s="46" t="str">
        <f>IF('Datos Generales'!AP253=0,"",Índice!$G$51*'Datos Generales'!AP253)</f>
        <v/>
      </c>
      <c r="AQ15" s="46">
        <f>IF('Datos Generales'!AQ253=0,"",Índice!$G$51*'Datos Generales'!AQ253)</f>
        <v>803428.39310257835</v>
      </c>
      <c r="AS15" s="46">
        <f>Índice!$F$51*'Datos Generales'!AS253</f>
        <v>616433.79341643397</v>
      </c>
      <c r="AT15" s="71">
        <f t="shared" si="0"/>
        <v>0.30334904037264465</v>
      </c>
      <c r="AV15" s="75">
        <f t="shared" si="1"/>
        <v>1.3463865643925106E-2</v>
      </c>
      <c r="AW15" s="75">
        <f t="shared" si="2"/>
        <v>1.0577204963521648E-2</v>
      </c>
    </row>
    <row r="16" spans="2:49">
      <c r="B16" s="73" t="s">
        <v>299</v>
      </c>
      <c r="C16" s="46">
        <f>IF('Datos Generales'!C254=0,"",Índice!$G$51*'Datos Generales'!C254)</f>
        <v>53834.992176105145</v>
      </c>
      <c r="D16" s="46" t="str">
        <f>IF('Datos Generales'!D254=0,"",Índice!$G$51*'Datos Generales'!D254)</f>
        <v/>
      </c>
      <c r="E16" s="46">
        <f>IF('Datos Generales'!E254=0,"",Índice!$G$51*'Datos Generales'!E254)</f>
        <v>6060.7024905880871</v>
      </c>
      <c r="F16" s="46">
        <f>IF('Datos Generales'!F254=0,"",Índice!$G$51*'Datos Generales'!F254)</f>
        <v>378.37993364628915</v>
      </c>
      <c r="G16" s="46" t="str">
        <f>IF('Datos Generales'!G254=0,"",Índice!$G$51*'Datos Generales'!G254)</f>
        <v/>
      </c>
      <c r="H16" s="46">
        <f>IF('Datos Generales'!H254=0,"",Índice!$G$51*'Datos Generales'!H254)</f>
        <v>136.24864714123515</v>
      </c>
      <c r="I16" s="46">
        <f>IF('Datos Generales'!I254=0,"",Índice!$G$51*'Datos Generales'!I254)</f>
        <v>148509.29903656538</v>
      </c>
      <c r="J16" s="46">
        <f>IF('Datos Generales'!J254=0,"",Índice!$G$51*'Datos Generales'!J254)</f>
        <v>3644.275055829632</v>
      </c>
      <c r="K16" s="46" t="str">
        <f>IF('Datos Generales'!K254=0,"",Índice!$G$51*'Datos Generales'!K254)</f>
        <v/>
      </c>
      <c r="L16" s="46">
        <f>IF('Datos Generales'!L254=0,"",Índice!$G$51*'Datos Generales'!L254)</f>
        <v>13445.988566268501</v>
      </c>
      <c r="M16" s="46" t="str">
        <f>IF('Datos Generales'!M254=0,"",Índice!$G$51*'Datos Generales'!M254)</f>
        <v/>
      </c>
      <c r="N16" s="46" t="str">
        <f>IF('Datos Generales'!N254=0,"",Índice!$G$51*'Datos Generales'!N254)</f>
        <v/>
      </c>
      <c r="O16" s="46" t="str">
        <f>IF('Datos Generales'!O254=0,"",Índice!$G$51*'Datos Generales'!O254)</f>
        <v/>
      </c>
      <c r="P16" s="46">
        <f>IF('Datos Generales'!P254=0,"",Índice!$G$51*'Datos Generales'!P254)</f>
        <v>5369.9141916821045</v>
      </c>
      <c r="Q16" s="46" t="str">
        <f>IF('Datos Generales'!Q254=0,"",Índice!$G$51*'Datos Generales'!Q254)</f>
        <v/>
      </c>
      <c r="R16" s="46" t="str">
        <f>IF('Datos Generales'!R254=0,"",Índice!$G$51*'Datos Generales'!R254)</f>
        <v/>
      </c>
      <c r="S16" s="46" t="str">
        <f>IF('Datos Generales'!S254=0,"",Índice!$G$51*'Datos Generales'!S254)</f>
        <v/>
      </c>
      <c r="T16" s="46">
        <f>IF('Datos Generales'!T254=0,"",Índice!$G$51*'Datos Generales'!T254)</f>
        <v>26856.299286664413</v>
      </c>
      <c r="U16" s="46" t="str">
        <f>IF('Datos Generales'!U254=0,"",Índice!$G$51*'Datos Generales'!U254)</f>
        <v/>
      </c>
      <c r="V16" s="46">
        <f>IF('Datos Generales'!V254=0,"",Índice!$G$51*'Datos Generales'!V254)</f>
        <v>153809.80521047054</v>
      </c>
      <c r="W16" s="46" t="str">
        <f>IF('Datos Generales'!W254=0,"",Índice!$G$51*'Datos Generales'!W254)</f>
        <v/>
      </c>
      <c r="X16" s="46" t="str">
        <f>IF('Datos Generales'!X254=0,"",Índice!$G$51*'Datos Generales'!X254)</f>
        <v/>
      </c>
      <c r="Y16" s="46">
        <f>IF('Datos Generales'!Y254=0,"",Índice!$G$51*'Datos Generales'!Y254)</f>
        <v>96491.929325994148</v>
      </c>
      <c r="Z16" s="46">
        <f>IF('Datos Generales'!Z254=0,"",Índice!$G$51*'Datos Generales'!Z254)</f>
        <v>5363.4071900155159</v>
      </c>
      <c r="AA16" s="46">
        <f>IF('Datos Generales'!AA254=0,"",Índice!$G$51*'Datos Generales'!AA254)</f>
        <v>66.884894681743432</v>
      </c>
      <c r="AB16" s="46">
        <f>IF('Datos Generales'!AB254=0,"",Índice!$G$51*'Datos Generales'!AB254)</f>
        <v>185185.37208319225</v>
      </c>
      <c r="AC16" s="46" t="str">
        <f>IF('Datos Generales'!AC254=0,"",Índice!$G$51*'Datos Generales'!AC254)</f>
        <v/>
      </c>
      <c r="AD16" s="46" t="str">
        <f>IF('Datos Generales'!AD254=0,"",Índice!$G$51*'Datos Generales'!AD254)</f>
        <v/>
      </c>
      <c r="AE16" s="46" t="str">
        <f>IF('Datos Generales'!AE254=0,"",Índice!$G$51*'Datos Generales'!AE254)</f>
        <v/>
      </c>
      <c r="AF16" s="46" t="str">
        <f>IF('Datos Generales'!AF254=0,"",Índice!$G$51*'Datos Generales'!AF254)</f>
        <v/>
      </c>
      <c r="AG16" s="46" t="str">
        <f>IF('Datos Generales'!AG254=0,"",Índice!$G$51*'Datos Generales'!AG254)</f>
        <v/>
      </c>
      <c r="AH16" s="46" t="str">
        <f>IF('Datos Generales'!AH254=0,"",Índice!$G$51*'Datos Generales'!AH254)</f>
        <v/>
      </c>
      <c r="AI16" s="46" t="str">
        <f>IF('Datos Generales'!AI254=0,"",Índice!$G$51*'Datos Generales'!AI254)</f>
        <v/>
      </c>
      <c r="AJ16" s="46" t="str">
        <f>IF('Datos Generales'!AJ254=0,"",Índice!$G$51*'Datos Generales'!AJ254)</f>
        <v/>
      </c>
      <c r="AK16" s="46" t="str">
        <f>IF('Datos Generales'!AK254=0,"",Índice!$G$51*'Datos Generales'!AK254)</f>
        <v/>
      </c>
      <c r="AL16" s="46" t="str">
        <f>IF('Datos Generales'!AL254=0,"",Índice!$G$51*'Datos Generales'!AL254)</f>
        <v/>
      </c>
      <c r="AM16" s="46" t="str">
        <f>IF('Datos Generales'!AM254=0,"",Índice!$G$51*'Datos Generales'!AM254)</f>
        <v/>
      </c>
      <c r="AN16" s="46" t="str">
        <f>IF('Datos Generales'!AN254=0,"",Índice!$G$51*'Datos Generales'!AN254)</f>
        <v/>
      </c>
      <c r="AO16" s="46" t="str">
        <f>IF('Datos Generales'!AO254=0,"",Índice!$G$51*'Datos Generales'!AO254)</f>
        <v/>
      </c>
      <c r="AP16" s="46" t="str">
        <f>IF('Datos Generales'!AP254=0,"",Índice!$G$51*'Datos Generales'!AP254)</f>
        <v/>
      </c>
      <c r="AQ16" s="46">
        <f>IF('Datos Generales'!AQ254=0,"",Índice!$G$51*'Datos Generales'!AQ254)</f>
        <v>699153.49808884494</v>
      </c>
      <c r="AS16" s="46">
        <f>Índice!$F$51*'Datos Generales'!AS254</f>
        <v>810015.63189233129</v>
      </c>
      <c r="AT16" s="71">
        <f t="shared" si="0"/>
        <v>-0.13686419056443877</v>
      </c>
      <c r="AV16" s="75">
        <f t="shared" si="1"/>
        <v>1.1716425313769816E-2</v>
      </c>
      <c r="AW16" s="75">
        <f t="shared" si="2"/>
        <v>1.389881841924547E-2</v>
      </c>
    </row>
    <row r="17" spans="2:49">
      <c r="B17" s="73" t="s">
        <v>300</v>
      </c>
      <c r="C17" s="46">
        <f>IF('Datos Generales'!C255=0,"",Índice!$G$51*'Datos Generales'!C255)</f>
        <v>28291.956327837797</v>
      </c>
      <c r="D17" s="46" t="str">
        <f>IF('Datos Generales'!D255=0,"",Índice!$G$51*'Datos Generales'!D255)</f>
        <v/>
      </c>
      <c r="E17" s="46">
        <f>IF('Datos Generales'!E255=0,"",Índice!$G$51*'Datos Generales'!E255)</f>
        <v>6133.2322756135736</v>
      </c>
      <c r="F17" s="46">
        <f>IF('Datos Generales'!F255=0,"",Índice!$G$51*'Datos Generales'!F255)</f>
        <v>210.83570706098214</v>
      </c>
      <c r="G17" s="46" t="str">
        <f>IF('Datos Generales'!G255=0,"",Índice!$G$51*'Datos Generales'!G255)</f>
        <v/>
      </c>
      <c r="H17" s="46">
        <f>IF('Datos Generales'!H255=0,"",Índice!$G$51*'Datos Generales'!H255)</f>
        <v>20690.893074912412</v>
      </c>
      <c r="I17" s="46">
        <f>IF('Datos Generales'!I255=0,"",Índice!$G$51*'Datos Generales'!I255)</f>
        <v>20210.968503013362</v>
      </c>
      <c r="J17" s="46">
        <f>IF('Datos Generales'!J255=0,"",Índice!$G$51*'Datos Generales'!J255)</f>
        <v>4.4265317459790496E-2</v>
      </c>
      <c r="K17" s="46" t="str">
        <f>IF('Datos Generales'!K255=0,"",Índice!$G$51*'Datos Generales'!K255)</f>
        <v/>
      </c>
      <c r="L17" s="46">
        <f>IF('Datos Generales'!L255=0,"",Índice!$G$51*'Datos Generales'!L255)</f>
        <v>4503.243541136867</v>
      </c>
      <c r="M17" s="46" t="str">
        <f>IF('Datos Generales'!M255=0,"",Índice!$G$51*'Datos Generales'!M255)</f>
        <v/>
      </c>
      <c r="N17" s="46" t="str">
        <f>IF('Datos Generales'!N255=0,"",Índice!$G$51*'Datos Generales'!N255)</f>
        <v/>
      </c>
      <c r="O17" s="46" t="str">
        <f>IF('Datos Generales'!O255=0,"",Índice!$G$51*'Datos Generales'!O255)</f>
        <v/>
      </c>
      <c r="P17" s="46">
        <f>IF('Datos Generales'!P255=0,"",Índice!$G$51*'Datos Generales'!P255)</f>
        <v>8434.402119423401</v>
      </c>
      <c r="Q17" s="46" t="str">
        <f>IF('Datos Generales'!Q255=0,"",Índice!$G$51*'Datos Generales'!Q255)</f>
        <v/>
      </c>
      <c r="R17" s="46">
        <f>IF('Datos Generales'!R255=0,"",Índice!$G$51*'Datos Generales'!R255)</f>
        <v>13527.392485077056</v>
      </c>
      <c r="S17" s="46" t="str">
        <f>IF('Datos Generales'!S255=0,"",Índice!$G$51*'Datos Generales'!S255)</f>
        <v/>
      </c>
      <c r="T17" s="46">
        <f>IF('Datos Generales'!T255=0,"",Índice!$G$51*'Datos Generales'!T255)</f>
        <v>12546.428784850639</v>
      </c>
      <c r="U17" s="46" t="str">
        <f>IF('Datos Generales'!U255=0,"",Índice!$G$51*'Datos Generales'!U255)</f>
        <v/>
      </c>
      <c r="V17" s="46">
        <f>IF('Datos Generales'!V255=0,"",Índice!$G$51*'Datos Generales'!V255)</f>
        <v>108636.78315084957</v>
      </c>
      <c r="W17" s="46" t="str">
        <f>IF('Datos Generales'!W255=0,"",Índice!$G$51*'Datos Generales'!W255)</f>
        <v/>
      </c>
      <c r="X17" s="46">
        <f>IF('Datos Generales'!X255=0,"",Índice!$G$51*'Datos Generales'!X255)</f>
        <v>1357.086102682257</v>
      </c>
      <c r="Y17" s="46">
        <f>IF('Datos Generales'!Y255=0,"",Índice!$G$51*'Datos Generales'!Y255)</f>
        <v>94674.351125777699</v>
      </c>
      <c r="Z17" s="46">
        <f>IF('Datos Generales'!Z255=0,"",Índice!$G$51*'Datos Generales'!Z255)</f>
        <v>5493.5914886647597</v>
      </c>
      <c r="AA17" s="46">
        <f>IF('Datos Generales'!AA255=0,"",Índice!$G$51*'Datos Generales'!AA255)</f>
        <v>73.436161665792426</v>
      </c>
      <c r="AB17" s="46">
        <f>IF('Datos Generales'!AB255=0,"",Índice!$G$51*'Datos Generales'!AB255)</f>
        <v>231599.72644033813</v>
      </c>
      <c r="AC17" s="46" t="str">
        <f>IF('Datos Generales'!AC255=0,"",Índice!$G$51*'Datos Generales'!AC255)</f>
        <v/>
      </c>
      <c r="AD17" s="46" t="str">
        <f>IF('Datos Generales'!AD255=0,"",Índice!$G$51*'Datos Generales'!AD255)</f>
        <v/>
      </c>
      <c r="AE17" s="46" t="str">
        <f>IF('Datos Generales'!AE255=0,"",Índice!$G$51*'Datos Generales'!AE255)</f>
        <v/>
      </c>
      <c r="AF17" s="46" t="str">
        <f>IF('Datos Generales'!AF255=0,"",Índice!$G$51*'Datos Generales'!AF255)</f>
        <v/>
      </c>
      <c r="AG17" s="46" t="str">
        <f>IF('Datos Generales'!AG255=0,"",Índice!$G$51*'Datos Generales'!AG255)</f>
        <v/>
      </c>
      <c r="AH17" s="46" t="str">
        <f>IF('Datos Generales'!AH255=0,"",Índice!$G$51*'Datos Generales'!AH255)</f>
        <v/>
      </c>
      <c r="AI17" s="46" t="str">
        <f>IF('Datos Generales'!AI255=0,"",Índice!$G$51*'Datos Generales'!AI255)</f>
        <v/>
      </c>
      <c r="AJ17" s="46" t="str">
        <f>IF('Datos Generales'!AJ255=0,"",Índice!$G$51*'Datos Generales'!AJ255)</f>
        <v/>
      </c>
      <c r="AK17" s="46" t="str">
        <f>IF('Datos Generales'!AK255=0,"",Índice!$G$51*'Datos Generales'!AK255)</f>
        <v/>
      </c>
      <c r="AL17" s="46" t="str">
        <f>IF('Datos Generales'!AL255=0,"",Índice!$G$51*'Datos Generales'!AL255)</f>
        <v/>
      </c>
      <c r="AM17" s="46" t="str">
        <f>IF('Datos Generales'!AM255=0,"",Índice!$G$51*'Datos Generales'!AM255)</f>
        <v/>
      </c>
      <c r="AN17" s="46" t="str">
        <f>IF('Datos Generales'!AN255=0,"",Índice!$G$51*'Datos Generales'!AN255)</f>
        <v/>
      </c>
      <c r="AO17" s="46" t="str">
        <f>IF('Datos Generales'!AO255=0,"",Índice!$G$51*'Datos Generales'!AO255)</f>
        <v/>
      </c>
      <c r="AP17" s="46" t="str">
        <f>IF('Datos Generales'!AP255=0,"",Índice!$G$51*'Datos Generales'!AP255)</f>
        <v/>
      </c>
      <c r="AQ17" s="46">
        <f>IF('Datos Generales'!AQ255=0,"",Índice!$G$51*'Datos Generales'!AQ255)</f>
        <v>556384.37155422173</v>
      </c>
      <c r="AS17" s="46">
        <f>Índice!$F$51*'Datos Generales'!AS255</f>
        <v>584785.77584111714</v>
      </c>
      <c r="AT17" s="71">
        <f t="shared" si="0"/>
        <v>-4.8567194108038447E-2</v>
      </c>
      <c r="AV17" s="75">
        <f t="shared" si="1"/>
        <v>9.3238980465422967E-3</v>
      </c>
      <c r="AW17" s="75">
        <f t="shared" si="2"/>
        <v>1.0034165999470041E-2</v>
      </c>
    </row>
    <row r="18" spans="2:49">
      <c r="B18" s="73" t="s">
        <v>301</v>
      </c>
      <c r="C18" s="46">
        <f>IF('Datos Generales'!C256=0,"",Índice!$G$51*'Datos Generales'!C256)</f>
        <v>68418.20101323312</v>
      </c>
      <c r="D18" s="46" t="str">
        <f>IF('Datos Generales'!D256=0,"",Índice!$G$51*'Datos Generales'!D256)</f>
        <v/>
      </c>
      <c r="E18" s="46">
        <f>IF('Datos Generales'!E256=0,"",Índice!$G$51*'Datos Generales'!E256)</f>
        <v>7243.8622817443193</v>
      </c>
      <c r="F18" s="46">
        <f>IF('Datos Generales'!F256=0,"",Índice!$G$51*'Datos Generales'!F256)</f>
        <v>349.20908944028724</v>
      </c>
      <c r="G18" s="46" t="str">
        <f>IF('Datos Generales'!G256=0,"",Índice!$G$51*'Datos Generales'!G256)</f>
        <v/>
      </c>
      <c r="H18" s="46">
        <f>IF('Datos Generales'!H256=0,"",Índice!$G$51*'Datos Generales'!H256)</f>
        <v>529.85584999369223</v>
      </c>
      <c r="I18" s="46">
        <f>IF('Datos Generales'!I256=0,"",Índice!$G$51*'Datos Generales'!I256)</f>
        <v>148908.4394041003</v>
      </c>
      <c r="J18" s="46">
        <f>IF('Datos Generales'!J256=0,"",Índice!$G$51*'Datos Generales'!J256)</f>
        <v>1891.0143618822499</v>
      </c>
      <c r="K18" s="46" t="str">
        <f>IF('Datos Generales'!K256=0,"",Índice!$G$51*'Datos Generales'!K256)</f>
        <v/>
      </c>
      <c r="L18" s="46">
        <f>IF('Datos Generales'!L256=0,"",Índice!$G$51*'Datos Generales'!L256)</f>
        <v>14734.242100300784</v>
      </c>
      <c r="M18" s="46" t="str">
        <f>IF('Datos Generales'!M256=0,"",Índice!$G$51*'Datos Generales'!M256)</f>
        <v/>
      </c>
      <c r="N18" s="46" t="str">
        <f>IF('Datos Generales'!N256=0,"",Índice!$G$51*'Datos Generales'!N256)</f>
        <v/>
      </c>
      <c r="O18" s="46" t="str">
        <f>IF('Datos Generales'!O256=0,"",Índice!$G$51*'Datos Generales'!O256)</f>
        <v/>
      </c>
      <c r="P18" s="46">
        <f>IF('Datos Generales'!P256=0,"",Índice!$G$51*'Datos Generales'!P256)</f>
        <v>7229.2788515806042</v>
      </c>
      <c r="Q18" s="46" t="str">
        <f>IF('Datos Generales'!Q256=0,"",Índice!$G$51*'Datos Generales'!Q256)</f>
        <v/>
      </c>
      <c r="R18" s="46">
        <f>IF('Datos Generales'!R256=0,"",Índice!$G$51*'Datos Generales'!R256)</f>
        <v>61.174668729430465</v>
      </c>
      <c r="S18" s="46" t="str">
        <f>IF('Datos Generales'!S256=0,"",Índice!$G$51*'Datos Generales'!S256)</f>
        <v/>
      </c>
      <c r="T18" s="46">
        <f>IF('Datos Generales'!T256=0,"",Índice!$G$51*'Datos Generales'!T256)</f>
        <v>13296.017670714731</v>
      </c>
      <c r="U18" s="46" t="str">
        <f>IF('Datos Generales'!U256=0,"",Índice!$G$51*'Datos Generales'!U256)</f>
        <v/>
      </c>
      <c r="V18" s="46">
        <f>IF('Datos Generales'!V256=0,"",Índice!$G$51*'Datos Generales'!V256)</f>
        <v>100637.8632245956</v>
      </c>
      <c r="W18" s="46" t="str">
        <f>IF('Datos Generales'!W256=0,"",Índice!$G$51*'Datos Generales'!W256)</f>
        <v/>
      </c>
      <c r="X18" s="46" t="str">
        <f>IF('Datos Generales'!X256=0,"",Índice!$G$51*'Datos Generales'!X256)</f>
        <v/>
      </c>
      <c r="Y18" s="46">
        <f>IF('Datos Generales'!Y256=0,"",Índice!$G$51*'Datos Generales'!Y256)</f>
        <v>170480.65494963716</v>
      </c>
      <c r="Z18" s="46">
        <f>IF('Datos Generales'!Z256=0,"",Índice!$G$51*'Datos Generales'!Z256)</f>
        <v>10726.814380031032</v>
      </c>
      <c r="AA18" s="46">
        <f>IF('Datos Generales'!AA256=0,"",Índice!$G$51*'Datos Generales'!AA256)</f>
        <v>749.10196737203455</v>
      </c>
      <c r="AB18" s="46">
        <f>IF('Datos Generales'!AB256=0,"",Índice!$G$51*'Datos Generales'!AB256)</f>
        <v>146323.16780317872</v>
      </c>
      <c r="AC18" s="46" t="str">
        <f>IF('Datos Generales'!AC256=0,"",Índice!$G$51*'Datos Generales'!AC256)</f>
        <v/>
      </c>
      <c r="AD18" s="46" t="str">
        <f>IF('Datos Generales'!AD256=0,"",Índice!$G$51*'Datos Generales'!AD256)</f>
        <v/>
      </c>
      <c r="AE18" s="46" t="str">
        <f>IF('Datos Generales'!AE256=0,"",Índice!$G$51*'Datos Generales'!AE256)</f>
        <v/>
      </c>
      <c r="AF18" s="46" t="str">
        <f>IF('Datos Generales'!AF256=0,"",Índice!$G$51*'Datos Generales'!AF256)</f>
        <v/>
      </c>
      <c r="AG18" s="46" t="str">
        <f>IF('Datos Generales'!AG256=0,"",Índice!$G$51*'Datos Generales'!AG256)</f>
        <v/>
      </c>
      <c r="AH18" s="46" t="str">
        <f>IF('Datos Generales'!AH256=0,"",Índice!$G$51*'Datos Generales'!AH256)</f>
        <v/>
      </c>
      <c r="AI18" s="46" t="str">
        <f>IF('Datos Generales'!AI256=0,"",Índice!$G$51*'Datos Generales'!AI256)</f>
        <v/>
      </c>
      <c r="AJ18" s="46" t="str">
        <f>IF('Datos Generales'!AJ256=0,"",Índice!$G$51*'Datos Generales'!AJ256)</f>
        <v/>
      </c>
      <c r="AK18" s="46" t="str">
        <f>IF('Datos Generales'!AK256=0,"",Índice!$G$51*'Datos Generales'!AK256)</f>
        <v/>
      </c>
      <c r="AL18" s="46" t="str">
        <f>IF('Datos Generales'!AL256=0,"",Índice!$G$51*'Datos Generales'!AL256)</f>
        <v/>
      </c>
      <c r="AM18" s="46" t="str">
        <f>IF('Datos Generales'!AM256=0,"",Índice!$G$51*'Datos Generales'!AM256)</f>
        <v/>
      </c>
      <c r="AN18" s="46" t="str">
        <f>IF('Datos Generales'!AN256=0,"",Índice!$G$51*'Datos Generales'!AN256)</f>
        <v/>
      </c>
      <c r="AO18" s="46" t="str">
        <f>IF('Datos Generales'!AO256=0,"",Índice!$G$51*'Datos Generales'!AO256)</f>
        <v/>
      </c>
      <c r="AP18" s="46" t="str">
        <f>IF('Datos Generales'!AP256=0,"",Índice!$G$51*'Datos Generales'!AP256)</f>
        <v/>
      </c>
      <c r="AQ18" s="46">
        <f>IF('Datos Generales'!AQ256=0,"",Índice!$G$51*'Datos Generales'!AQ256)</f>
        <v>691578.89761653403</v>
      </c>
      <c r="AS18" s="46">
        <f>Índice!$F$51*'Datos Generales'!AS256</f>
        <v>843864.9706146773</v>
      </c>
      <c r="AT18" s="71">
        <f t="shared" si="0"/>
        <v>-0.18046260752738319</v>
      </c>
      <c r="AV18" s="75">
        <f t="shared" si="1"/>
        <v>1.1589490039959318E-2</v>
      </c>
      <c r="AW18" s="75">
        <f t="shared" si="2"/>
        <v>1.4479629201148944E-2</v>
      </c>
    </row>
    <row r="19" spans="2:49">
      <c r="B19" s="73" t="s">
        <v>302</v>
      </c>
      <c r="C19" s="46">
        <f>IF('Datos Generales'!C257=0,"",Índice!$G$51*'Datos Generales'!C257)</f>
        <v>225942.61886897689</v>
      </c>
      <c r="D19" s="46" t="str">
        <f>IF('Datos Generales'!D257=0,"",Índice!$G$51*'Datos Generales'!D257)</f>
        <v/>
      </c>
      <c r="E19" s="46">
        <f>IF('Datos Generales'!E257=0,"",Índice!$G$51*'Datos Generales'!E257)</f>
        <v>172009.53381980921</v>
      </c>
      <c r="F19" s="46">
        <f>IF('Datos Generales'!F257=0,"",Índice!$G$51*'Datos Generales'!F257)</f>
        <v>523904.59938781068</v>
      </c>
      <c r="G19" s="46" t="str">
        <f>IF('Datos Generales'!G257=0,"",Índice!$G$51*'Datos Generales'!G257)</f>
        <v/>
      </c>
      <c r="H19" s="46">
        <f>IF('Datos Generales'!H257=0,"",Índice!$G$51*'Datos Generales'!H257)</f>
        <v>11521.50962438665</v>
      </c>
      <c r="I19" s="46">
        <f>IF('Datos Generales'!I257=0,"",Índice!$G$51*'Datos Generales'!I257)</f>
        <v>33036.622910400358</v>
      </c>
      <c r="J19" s="46">
        <f>IF('Datos Generales'!J257=0,"",Índice!$G$51*'Datos Generales'!J257)</f>
        <v>976.58143379789794</v>
      </c>
      <c r="K19" s="46" t="str">
        <f>IF('Datos Generales'!K257=0,"",Índice!$G$51*'Datos Generales'!K257)</f>
        <v/>
      </c>
      <c r="L19" s="46">
        <f>IF('Datos Generales'!L257=0,"",Índice!$G$51*'Datos Generales'!L257)</f>
        <v>63740.419325352304</v>
      </c>
      <c r="M19" s="46" t="str">
        <f>IF('Datos Generales'!M257=0,"",Índice!$G$51*'Datos Generales'!M257)</f>
        <v/>
      </c>
      <c r="N19" s="46" t="str">
        <f>IF('Datos Generales'!N257=0,"",Índice!$G$51*'Datos Generales'!N257)</f>
        <v/>
      </c>
      <c r="O19" s="46" t="str">
        <f>IF('Datos Generales'!O257=0,"",Índice!$G$51*'Datos Generales'!O257)</f>
        <v/>
      </c>
      <c r="P19" s="46">
        <f>IF('Datos Generales'!P257=0,"",Índice!$G$51*'Datos Generales'!P257)</f>
        <v>31321.740246690617</v>
      </c>
      <c r="Q19" s="46" t="str">
        <f>IF('Datos Generales'!Q257=0,"",Índice!$G$51*'Datos Generales'!Q257)</f>
        <v/>
      </c>
      <c r="R19" s="46">
        <f>IF('Datos Generales'!R257=0,"",Índice!$G$51*'Datos Generales'!R257)</f>
        <v>77308.137514635222</v>
      </c>
      <c r="S19" s="46" t="str">
        <f>IF('Datos Generales'!S257=0,"",Índice!$G$51*'Datos Generales'!S257)</f>
        <v/>
      </c>
      <c r="T19" s="46">
        <f>IF('Datos Generales'!T257=0,"",Índice!$G$51*'Datos Generales'!T257)</f>
        <v>50019.41034170612</v>
      </c>
      <c r="U19" s="46" t="str">
        <f>IF('Datos Generales'!U257=0,"",Índice!$G$51*'Datos Generales'!U257)</f>
        <v/>
      </c>
      <c r="V19" s="46">
        <f>IF('Datos Generales'!V257=0,"",Índice!$G$51*'Datos Generales'!V257)</f>
        <v>44285.63524050454</v>
      </c>
      <c r="W19" s="46" t="str">
        <f>IF('Datos Generales'!W257=0,"",Índice!$G$51*'Datos Generales'!W257)</f>
        <v/>
      </c>
      <c r="X19" s="46" t="str">
        <f>IF('Datos Generales'!X257=0,"",Índice!$G$51*'Datos Generales'!X257)</f>
        <v/>
      </c>
      <c r="Y19" s="46">
        <f>IF('Datos Generales'!Y257=0,"",Índice!$G$51*'Datos Generales'!Y257)</f>
        <v>52656.693690642984</v>
      </c>
      <c r="Z19" s="46">
        <f>IF('Datos Generales'!Z257=0,"",Índice!$G$51*'Datos Generales'!Z257)</f>
        <v>450.48813578828788</v>
      </c>
      <c r="AA19" s="46">
        <f>IF('Datos Generales'!AA257=0,"",Índice!$G$51*'Datos Generales'!AA257)</f>
        <v>9903.435209961468</v>
      </c>
      <c r="AB19" s="46">
        <f>IF('Datos Generales'!AB257=0,"",Índice!$G$51*'Datos Generales'!AB257)</f>
        <v>118169.18646986308</v>
      </c>
      <c r="AC19" s="46">
        <f>IF('Datos Generales'!AC257=0,"",Índice!$G$51*'Datos Generales'!AC257)</f>
        <v>10260.567791227057</v>
      </c>
      <c r="AD19" s="46">
        <f>IF('Datos Generales'!AD257=0,"",Índice!$G$51*'Datos Generales'!AD257)</f>
        <v>74142.104948641165</v>
      </c>
      <c r="AE19" s="46" t="str">
        <f>IF('Datos Generales'!AE257=0,"",Índice!$G$51*'Datos Generales'!AE257)</f>
        <v/>
      </c>
      <c r="AF19" s="46" t="str">
        <f>IF('Datos Generales'!AF257=0,"",Índice!$G$51*'Datos Generales'!AF257)</f>
        <v/>
      </c>
      <c r="AG19" s="46" t="str">
        <f>IF('Datos Generales'!AG257=0,"",Índice!$G$51*'Datos Generales'!AG257)</f>
        <v/>
      </c>
      <c r="AH19" s="46" t="str">
        <f>IF('Datos Generales'!AH257=0,"",Índice!$G$51*'Datos Generales'!AH257)</f>
        <v/>
      </c>
      <c r="AI19" s="46" t="str">
        <f>IF('Datos Generales'!AI257=0,"",Índice!$G$51*'Datos Generales'!AI257)</f>
        <v/>
      </c>
      <c r="AJ19" s="46" t="str">
        <f>IF('Datos Generales'!AJ257=0,"",Índice!$G$51*'Datos Generales'!AJ257)</f>
        <v/>
      </c>
      <c r="AK19" s="46" t="str">
        <f>IF('Datos Generales'!AK257=0,"",Índice!$G$51*'Datos Generales'!AK257)</f>
        <v/>
      </c>
      <c r="AL19" s="46" t="str">
        <f>IF('Datos Generales'!AL257=0,"",Índice!$G$51*'Datos Generales'!AL257)</f>
        <v/>
      </c>
      <c r="AM19" s="46" t="str">
        <f>IF('Datos Generales'!AM257=0,"",Índice!$G$51*'Datos Generales'!AM257)</f>
        <v/>
      </c>
      <c r="AN19" s="46" t="str">
        <f>IF('Datos Generales'!AN257=0,"",Índice!$G$51*'Datos Generales'!AN257)</f>
        <v/>
      </c>
      <c r="AO19" s="46" t="str">
        <f>IF('Datos Generales'!AO257=0,"",Índice!$G$51*'Datos Generales'!AO257)</f>
        <v/>
      </c>
      <c r="AP19" s="46" t="str">
        <f>IF('Datos Generales'!AP257=0,"",Índice!$G$51*'Datos Generales'!AP257)</f>
        <v/>
      </c>
      <c r="AQ19" s="46">
        <f>IF('Datos Generales'!AQ257=0,"",Índice!$G$51*'Datos Generales'!AQ257)</f>
        <v>1499649.2849601947</v>
      </c>
      <c r="AS19" s="46">
        <f>Índice!$F$51*'Datos Generales'!AS257</f>
        <v>1445767.8275576499</v>
      </c>
      <c r="AT19" s="71">
        <f t="shared" si="0"/>
        <v>3.7268402557807168E-2</v>
      </c>
      <c r="AV19" s="75">
        <f t="shared" si="1"/>
        <v>2.5131146296362601E-2</v>
      </c>
      <c r="AW19" s="75">
        <f t="shared" si="2"/>
        <v>2.4807502127664822E-2</v>
      </c>
    </row>
    <row r="20" spans="2:49">
      <c r="B20" s="73" t="s">
        <v>303</v>
      </c>
      <c r="C20" s="46" t="str">
        <f>IF('Datos Generales'!C258=0,"",Índice!$G$51*'Datos Generales'!C258)</f>
        <v/>
      </c>
      <c r="D20" s="46" t="str">
        <f>IF('Datos Generales'!D258=0,"",Índice!$G$51*'Datos Generales'!D258)</f>
        <v/>
      </c>
      <c r="E20" s="46">
        <f>IF('Datos Generales'!E258=0,"",Índice!$G$51*'Datos Generales'!E258)</f>
        <v>1874482.0209330688</v>
      </c>
      <c r="F20" s="46" t="str">
        <f>IF('Datos Generales'!F258=0,"",Índice!$G$51*'Datos Generales'!F258)</f>
        <v/>
      </c>
      <c r="G20" s="46" t="str">
        <f>IF('Datos Generales'!G258=0,"",Índice!$G$51*'Datos Generales'!G258)</f>
        <v/>
      </c>
      <c r="H20" s="46">
        <f>IF('Datos Generales'!H258=0,"",Índice!$G$51*'Datos Generales'!H258)</f>
        <v>62714.305001316898</v>
      </c>
      <c r="I20" s="46">
        <f>IF('Datos Generales'!I258=0,"",Índice!$G$51*'Datos Generales'!I258)</f>
        <v>820094.24086087197</v>
      </c>
      <c r="J20" s="46" t="str">
        <f>IF('Datos Generales'!J258=0,"",Índice!$G$51*'Datos Generales'!J258)</f>
        <v/>
      </c>
      <c r="K20" s="46" t="str">
        <f>IF('Datos Generales'!K258=0,"",Índice!$G$51*'Datos Generales'!K258)</f>
        <v/>
      </c>
      <c r="L20" s="46">
        <f>IF('Datos Generales'!L258=0,"",Índice!$G$51*'Datos Generales'!L258)</f>
        <v>712139.49772144284</v>
      </c>
      <c r="M20" s="46" t="str">
        <f>IF('Datos Generales'!M258=0,"",Índice!$G$51*'Datos Generales'!M258)</f>
        <v/>
      </c>
      <c r="N20" s="46" t="str">
        <f>IF('Datos Generales'!N258=0,"",Índice!$G$51*'Datos Generales'!N258)</f>
        <v/>
      </c>
      <c r="O20" s="46" t="str">
        <f>IF('Datos Generales'!O258=0,"",Índice!$G$51*'Datos Generales'!O258)</f>
        <v/>
      </c>
      <c r="P20" s="46">
        <f>IF('Datos Generales'!P258=0,"",Índice!$G$51*'Datos Generales'!P258)</f>
        <v>209203.33494901744</v>
      </c>
      <c r="Q20" s="46" t="str">
        <f>IF('Datos Generales'!Q258=0,"",Índice!$G$51*'Datos Generales'!Q258)</f>
        <v/>
      </c>
      <c r="R20" s="46">
        <f>IF('Datos Generales'!R258=0,"",Índice!$G$51*'Datos Generales'!R258)</f>
        <v>677755.92546605854</v>
      </c>
      <c r="S20" s="46" t="str">
        <f>IF('Datos Generales'!S258=0,"",Índice!$G$51*'Datos Generales'!S258)</f>
        <v/>
      </c>
      <c r="T20" s="46">
        <f>IF('Datos Generales'!T258=0,"",Índice!$G$51*'Datos Generales'!T258)</f>
        <v>1745065.3245422414</v>
      </c>
      <c r="U20" s="46" t="str">
        <f>IF('Datos Generales'!U258=0,"",Índice!$G$51*'Datos Generales'!U258)</f>
        <v/>
      </c>
      <c r="V20" s="46">
        <f>IF('Datos Generales'!V258=0,"",Índice!$G$51*'Datos Generales'!V258)</f>
        <v>247105.60155459796</v>
      </c>
      <c r="W20" s="46" t="str">
        <f>IF('Datos Generales'!W258=0,"",Índice!$G$51*'Datos Generales'!W258)</f>
        <v/>
      </c>
      <c r="X20" s="46" t="str">
        <f>IF('Datos Generales'!X258=0,"",Índice!$G$51*'Datos Generales'!X258)</f>
        <v/>
      </c>
      <c r="Y20" s="46">
        <f>IF('Datos Generales'!Y258=0,"",Índice!$G$51*'Datos Generales'!Y258)</f>
        <v>874618.53256046097</v>
      </c>
      <c r="Z20" s="46" t="str">
        <f>IF('Datos Generales'!Z258=0,"",Índice!$G$51*'Datos Generales'!Z258)</f>
        <v/>
      </c>
      <c r="AA20" s="46">
        <f>IF('Datos Generales'!AA258=0,"",Índice!$G$51*'Datos Generales'!AA258)</f>
        <v>106924.51214086995</v>
      </c>
      <c r="AB20" s="46">
        <f>IF('Datos Generales'!AB258=0,"",Índice!$G$51*'Datos Generales'!AB258)</f>
        <v>766053.94614238827</v>
      </c>
      <c r="AC20" s="46">
        <f>IF('Datos Generales'!AC258=0,"",Índice!$G$51*'Datos Generales'!AC258)</f>
        <v>134976.24059085347</v>
      </c>
      <c r="AD20" s="46" t="str">
        <f>IF('Datos Generales'!AD258=0,"",Índice!$G$51*'Datos Generales'!AD258)</f>
        <v/>
      </c>
      <c r="AE20" s="46" t="str">
        <f>IF('Datos Generales'!AE258=0,"",Índice!$G$51*'Datos Generales'!AE258)</f>
        <v/>
      </c>
      <c r="AF20" s="46" t="str">
        <f>IF('Datos Generales'!AF258=0,"",Índice!$G$51*'Datos Generales'!AF258)</f>
        <v/>
      </c>
      <c r="AG20" s="46" t="str">
        <f>IF('Datos Generales'!AG258=0,"",Índice!$G$51*'Datos Generales'!AG258)</f>
        <v/>
      </c>
      <c r="AH20" s="46" t="str">
        <f>IF('Datos Generales'!AH258=0,"",Índice!$G$51*'Datos Generales'!AH258)</f>
        <v/>
      </c>
      <c r="AI20" s="46" t="str">
        <f>IF('Datos Generales'!AI258=0,"",Índice!$G$51*'Datos Generales'!AI258)</f>
        <v/>
      </c>
      <c r="AJ20" s="46" t="str">
        <f>IF('Datos Generales'!AJ258=0,"",Índice!$G$51*'Datos Generales'!AJ258)</f>
        <v/>
      </c>
      <c r="AK20" s="46" t="str">
        <f>IF('Datos Generales'!AK258=0,"",Índice!$G$51*'Datos Generales'!AK258)</f>
        <v/>
      </c>
      <c r="AL20" s="46" t="str">
        <f>IF('Datos Generales'!AL258=0,"",Índice!$G$51*'Datos Generales'!AL258)</f>
        <v/>
      </c>
      <c r="AM20" s="46" t="str">
        <f>IF('Datos Generales'!AM258=0,"",Índice!$G$51*'Datos Generales'!AM258)</f>
        <v/>
      </c>
      <c r="AN20" s="46" t="str">
        <f>IF('Datos Generales'!AN258=0,"",Índice!$G$51*'Datos Generales'!AN258)</f>
        <v/>
      </c>
      <c r="AO20" s="46" t="str">
        <f>IF('Datos Generales'!AO258=0,"",Índice!$G$51*'Datos Generales'!AO258)</f>
        <v/>
      </c>
      <c r="AP20" s="46" t="str">
        <f>IF('Datos Generales'!AP258=0,"",Índice!$G$51*'Datos Generales'!AP258)</f>
        <v/>
      </c>
      <c r="AQ20" s="46">
        <f>IF('Datos Generales'!AQ258=0,"",Índice!$G$51*'Datos Generales'!AQ258)</f>
        <v>8231133.4824631894</v>
      </c>
      <c r="AS20" s="46">
        <f>Índice!$F$51*'Datos Generales'!AS258</f>
        <v>7414186.9984995024</v>
      </c>
      <c r="AT20" s="71">
        <f t="shared" si="0"/>
        <v>0.11018692732312019</v>
      </c>
      <c r="AV20" s="75">
        <f t="shared" si="1"/>
        <v>0.13793746431730644</v>
      </c>
      <c r="AW20" s="75">
        <f t="shared" si="2"/>
        <v>0.12721783970728673</v>
      </c>
    </row>
    <row r="21" spans="2:49">
      <c r="B21" s="73" t="s">
        <v>304</v>
      </c>
      <c r="C21" s="46" t="str">
        <f>IF('Datos Generales'!C259=0,"",Índice!$G$51*'Datos Generales'!C259)</f>
        <v/>
      </c>
      <c r="D21" s="46" t="str">
        <f>IF('Datos Generales'!D259=0,"",Índice!$G$51*'Datos Generales'!D259)</f>
        <v/>
      </c>
      <c r="E21" s="46">
        <f>IF('Datos Generales'!E259=0,"",Índice!$G$51*'Datos Generales'!E259)</f>
        <v>640563.85400413</v>
      </c>
      <c r="F21" s="46" t="str">
        <f>IF('Datos Generales'!F259=0,"",Índice!$G$51*'Datos Generales'!F259)</f>
        <v/>
      </c>
      <c r="G21" s="46" t="str">
        <f>IF('Datos Generales'!G259=0,"",Índice!$G$51*'Datos Generales'!G259)</f>
        <v/>
      </c>
      <c r="H21" s="46">
        <f>IF('Datos Generales'!H259=0,"",Índice!$G$51*'Datos Generales'!H259)</f>
        <v>3551.5834810688307</v>
      </c>
      <c r="I21" s="46">
        <f>IF('Datos Generales'!I259=0,"",Índice!$G$51*'Datos Generales'!I259)</f>
        <v>257011.60415297211</v>
      </c>
      <c r="J21" s="46" t="str">
        <f>IF('Datos Generales'!J259=0,"",Índice!$G$51*'Datos Generales'!J259)</f>
        <v/>
      </c>
      <c r="K21" s="46" t="str">
        <f>IF('Datos Generales'!K259=0,"",Índice!$G$51*'Datos Generales'!K259)</f>
        <v/>
      </c>
      <c r="L21" s="46">
        <f>IF('Datos Generales'!L259=0,"",Índice!$G$51*'Datos Generales'!L259)</f>
        <v>30191.469630672327</v>
      </c>
      <c r="M21" s="46" t="str">
        <f>IF('Datos Generales'!M259=0,"",Índice!$G$51*'Datos Generales'!M259)</f>
        <v/>
      </c>
      <c r="N21" s="46" t="str">
        <f>IF('Datos Generales'!N259=0,"",Índice!$G$51*'Datos Generales'!N259)</f>
        <v/>
      </c>
      <c r="O21" s="46" t="str">
        <f>IF('Datos Generales'!O259=0,"",Índice!$G$51*'Datos Generales'!O259)</f>
        <v/>
      </c>
      <c r="P21" s="46">
        <f>IF('Datos Generales'!P259=0,"",Índice!$G$51*'Datos Generales'!P259)</f>
        <v>39664.513158972251</v>
      </c>
      <c r="Q21" s="46">
        <f>IF('Datos Generales'!Q259=0,"",Índice!$G$51*'Datos Generales'!Q259)</f>
        <v>702.31352681703606</v>
      </c>
      <c r="R21" s="46">
        <f>IF('Datos Generales'!R259=0,"",Índice!$G$51*'Datos Generales'!R259)</f>
        <v>849636.91373353614</v>
      </c>
      <c r="S21" s="46" t="str">
        <f>IF('Datos Generales'!S259=0,"",Índice!$G$51*'Datos Generales'!S259)</f>
        <v/>
      </c>
      <c r="T21" s="46">
        <f>IF('Datos Generales'!T259=0,"",Índice!$G$51*'Datos Generales'!T259)</f>
        <v>287318.42920094467</v>
      </c>
      <c r="U21" s="46" t="str">
        <f>IF('Datos Generales'!U259=0,"",Índice!$G$51*'Datos Generales'!U259)</f>
        <v/>
      </c>
      <c r="V21" s="46">
        <f>IF('Datos Generales'!V259=0,"",Índice!$G$51*'Datos Generales'!V259)</f>
        <v>193181.19343722405</v>
      </c>
      <c r="W21" s="46" t="str">
        <f>IF('Datos Generales'!W259=0,"",Índice!$G$51*'Datos Generales'!W259)</f>
        <v/>
      </c>
      <c r="X21" s="46" t="str">
        <f>IF('Datos Generales'!X259=0,"",Índice!$G$51*'Datos Generales'!X259)</f>
        <v/>
      </c>
      <c r="Y21" s="46">
        <f>IF('Datos Generales'!Y259=0,"",Índice!$G$51*'Datos Generales'!Y259)</f>
        <v>979094.68572731246</v>
      </c>
      <c r="Z21" s="46" t="str">
        <f>IF('Datos Generales'!Z259=0,"",Índice!$G$51*'Datos Generales'!Z259)</f>
        <v/>
      </c>
      <c r="AA21" s="46">
        <f>IF('Datos Generales'!AA259=0,"",Índice!$G$51*'Datos Generales'!AA259)</f>
        <v>183161.11911575604</v>
      </c>
      <c r="AB21" s="46">
        <f>IF('Datos Generales'!AB259=0,"",Índice!$G$51*'Datos Generales'!AB259)</f>
        <v>615550.45028894197</v>
      </c>
      <c r="AC21" s="46">
        <f>IF('Datos Generales'!AC259=0,"",Índice!$G$51*'Datos Generales'!AC259)</f>
        <v>70183.236281624806</v>
      </c>
      <c r="AD21" s="46" t="str">
        <f>IF('Datos Generales'!AD259=0,"",Índice!$G$51*'Datos Generales'!AD259)</f>
        <v/>
      </c>
      <c r="AE21" s="46" t="str">
        <f>IF('Datos Generales'!AE259=0,"",Índice!$G$51*'Datos Generales'!AE259)</f>
        <v/>
      </c>
      <c r="AF21" s="46" t="str">
        <f>IF('Datos Generales'!AF259=0,"",Índice!$G$51*'Datos Generales'!AF259)</f>
        <v/>
      </c>
      <c r="AG21" s="46" t="str">
        <f>IF('Datos Generales'!AG259=0,"",Índice!$G$51*'Datos Generales'!AG259)</f>
        <v/>
      </c>
      <c r="AH21" s="46" t="str">
        <f>IF('Datos Generales'!AH259=0,"",Índice!$G$51*'Datos Generales'!AH259)</f>
        <v/>
      </c>
      <c r="AI21" s="46" t="str">
        <f>IF('Datos Generales'!AI259=0,"",Índice!$G$51*'Datos Generales'!AI259)</f>
        <v/>
      </c>
      <c r="AJ21" s="46" t="str">
        <f>IF('Datos Generales'!AJ259=0,"",Índice!$G$51*'Datos Generales'!AJ259)</f>
        <v/>
      </c>
      <c r="AK21" s="46" t="str">
        <f>IF('Datos Generales'!AK259=0,"",Índice!$G$51*'Datos Generales'!AK259)</f>
        <v/>
      </c>
      <c r="AL21" s="46" t="str">
        <f>IF('Datos Generales'!AL259=0,"",Índice!$G$51*'Datos Generales'!AL259)</f>
        <v/>
      </c>
      <c r="AM21" s="46" t="str">
        <f>IF('Datos Generales'!AM259=0,"",Índice!$G$51*'Datos Generales'!AM259)</f>
        <v/>
      </c>
      <c r="AN21" s="46" t="str">
        <f>IF('Datos Generales'!AN259=0,"",Índice!$G$51*'Datos Generales'!AN259)</f>
        <v/>
      </c>
      <c r="AO21" s="46" t="str">
        <f>IF('Datos Generales'!AO259=0,"",Índice!$G$51*'Datos Generales'!AO259)</f>
        <v/>
      </c>
      <c r="AP21" s="46" t="str">
        <f>IF('Datos Generales'!AP259=0,"",Índice!$G$51*'Datos Generales'!AP259)</f>
        <v/>
      </c>
      <c r="AQ21" s="46">
        <f>IF('Datos Generales'!AQ259=0,"",Índice!$G$51*'Datos Generales'!AQ259)</f>
        <v>4149811.3657399723</v>
      </c>
      <c r="AS21" s="46">
        <f>Índice!$F$51*'Datos Generales'!AS259</f>
        <v>3565185.03644943</v>
      </c>
      <c r="AT21" s="71">
        <f t="shared" si="0"/>
        <v>0.1639820439369879</v>
      </c>
      <c r="AV21" s="75">
        <f t="shared" si="1"/>
        <v>6.9542604114593162E-2</v>
      </c>
      <c r="AW21" s="75">
        <f t="shared" si="2"/>
        <v>6.1173954553025454E-2</v>
      </c>
    </row>
    <row r="22" spans="2:49">
      <c r="B22" s="73" t="s">
        <v>305</v>
      </c>
      <c r="C22" s="46" t="str">
        <f>IF('Datos Generales'!C260=0,"",Índice!$G$51*'Datos Generales'!C260)</f>
        <v/>
      </c>
      <c r="D22" s="46" t="str">
        <f>IF('Datos Generales'!D260=0,"",Índice!$G$51*'Datos Generales'!D260)</f>
        <v/>
      </c>
      <c r="E22" s="46">
        <f>IF('Datos Generales'!E260=0,"",Índice!$G$51*'Datos Generales'!E260)</f>
        <v>552.54310888604118</v>
      </c>
      <c r="F22" s="46" t="str">
        <f>IF('Datos Generales'!F260=0,"",Índice!$G$51*'Datos Generales'!F260)</f>
        <v/>
      </c>
      <c r="G22" s="46" t="str">
        <f>IF('Datos Generales'!G260=0,"",Índice!$G$51*'Datos Generales'!G260)</f>
        <v/>
      </c>
      <c r="H22" s="46" t="str">
        <f>IF('Datos Generales'!H260=0,"",Índice!$G$51*'Datos Generales'!H260)</f>
        <v/>
      </c>
      <c r="I22" s="46">
        <f>IF('Datos Generales'!I260=0,"",Índice!$G$51*'Datos Generales'!I260)</f>
        <v>2678.273032904624</v>
      </c>
      <c r="J22" s="46" t="str">
        <f>IF('Datos Generales'!J260=0,"",Índice!$G$51*'Datos Generales'!J260)</f>
        <v/>
      </c>
      <c r="K22" s="46" t="str">
        <f>IF('Datos Generales'!K260=0,"",Índice!$G$51*'Datos Generales'!K260)</f>
        <v/>
      </c>
      <c r="L22" s="46" t="str">
        <f>IF('Datos Generales'!L260=0,"",Índice!$G$51*'Datos Generales'!L260)</f>
        <v/>
      </c>
      <c r="M22" s="46" t="str">
        <f>IF('Datos Generales'!M260=0,"",Índice!$G$51*'Datos Generales'!M260)</f>
        <v/>
      </c>
      <c r="N22" s="46" t="str">
        <f>IF('Datos Generales'!N260=0,"",Índice!$G$51*'Datos Generales'!N260)</f>
        <v/>
      </c>
      <c r="O22" s="46" t="str">
        <f>IF('Datos Generales'!O260=0,"",Índice!$G$51*'Datos Generales'!O260)</f>
        <v/>
      </c>
      <c r="P22" s="46">
        <f>IF('Datos Generales'!P260=0,"",Índice!$G$51*'Datos Generales'!P260)</f>
        <v>-0.70824507935664793</v>
      </c>
      <c r="Q22" s="46" t="str">
        <f>IF('Datos Generales'!Q260=0,"",Índice!$G$51*'Datos Generales'!Q260)</f>
        <v/>
      </c>
      <c r="R22" s="46">
        <f>IF('Datos Generales'!R260=0,"",Índice!$G$51*'Datos Generales'!R260)</f>
        <v>538.75317880311013</v>
      </c>
      <c r="S22" s="46" t="str">
        <f>IF('Datos Generales'!S260=0,"",Índice!$G$51*'Datos Generales'!S260)</f>
        <v/>
      </c>
      <c r="T22" s="46">
        <f>IF('Datos Generales'!T260=0,"",Índice!$G$51*'Datos Generales'!T260)</f>
        <v>25622.536358425132</v>
      </c>
      <c r="U22" s="46" t="str">
        <f>IF('Datos Generales'!U260=0,"",Índice!$G$51*'Datos Generales'!U260)</f>
        <v/>
      </c>
      <c r="V22" s="46">
        <f>IF('Datos Generales'!V260=0,"",Índice!$G$51*'Datos Generales'!V260)</f>
        <v>232433.5522253282</v>
      </c>
      <c r="W22" s="46" t="str">
        <f>IF('Datos Generales'!W260=0,"",Índice!$G$51*'Datos Generales'!W260)</f>
        <v/>
      </c>
      <c r="X22" s="46">
        <f>IF('Datos Generales'!X260=0,"",Índice!$G$51*'Datos Generales'!X260)</f>
        <v>34634.777931968638</v>
      </c>
      <c r="Y22" s="46">
        <f>IF('Datos Generales'!Y260=0,"",Índice!$G$51*'Datos Generales'!Y260)</f>
        <v>63370.228475436073</v>
      </c>
      <c r="Z22" s="46" t="str">
        <f>IF('Datos Generales'!Z260=0,"",Índice!$G$51*'Datos Generales'!Z260)</f>
        <v/>
      </c>
      <c r="AA22" s="46" t="str">
        <f>IF('Datos Generales'!AA260=0,"",Índice!$G$51*'Datos Generales'!AA260)</f>
        <v/>
      </c>
      <c r="AB22" s="46">
        <f>IF('Datos Generales'!AB260=0,"",Índice!$G$51*'Datos Generales'!AB260)</f>
        <v>129530.72123695005</v>
      </c>
      <c r="AC22" s="46" t="str">
        <f>IF('Datos Generales'!AC260=0,"",Índice!$G$51*'Datos Generales'!AC260)</f>
        <v/>
      </c>
      <c r="AD22" s="46" t="str">
        <f>IF('Datos Generales'!AD260=0,"",Índice!$G$51*'Datos Generales'!AD260)</f>
        <v/>
      </c>
      <c r="AE22" s="46" t="str">
        <f>IF('Datos Generales'!AE260=0,"",Índice!$G$51*'Datos Generales'!AE260)</f>
        <v/>
      </c>
      <c r="AF22" s="46" t="str">
        <f>IF('Datos Generales'!AF260=0,"",Índice!$G$51*'Datos Generales'!AF260)</f>
        <v/>
      </c>
      <c r="AG22" s="46" t="str">
        <f>IF('Datos Generales'!AG260=0,"",Índice!$G$51*'Datos Generales'!AG260)</f>
        <v/>
      </c>
      <c r="AH22" s="46" t="str">
        <f>IF('Datos Generales'!AH260=0,"",Índice!$G$51*'Datos Generales'!AH260)</f>
        <v/>
      </c>
      <c r="AI22" s="46" t="str">
        <f>IF('Datos Generales'!AI260=0,"",Índice!$G$51*'Datos Generales'!AI260)</f>
        <v/>
      </c>
      <c r="AJ22" s="46" t="str">
        <f>IF('Datos Generales'!AJ260=0,"",Índice!$G$51*'Datos Generales'!AJ260)</f>
        <v/>
      </c>
      <c r="AK22" s="46" t="str">
        <f>IF('Datos Generales'!AK260=0,"",Índice!$G$51*'Datos Generales'!AK260)</f>
        <v/>
      </c>
      <c r="AL22" s="46" t="str">
        <f>IF('Datos Generales'!AL260=0,"",Índice!$G$51*'Datos Generales'!AL260)</f>
        <v/>
      </c>
      <c r="AM22" s="46" t="str">
        <f>IF('Datos Generales'!AM260=0,"",Índice!$G$51*'Datos Generales'!AM260)</f>
        <v/>
      </c>
      <c r="AN22" s="46" t="str">
        <f>IF('Datos Generales'!AN260=0,"",Índice!$G$51*'Datos Generales'!AN260)</f>
        <v/>
      </c>
      <c r="AO22" s="46" t="str">
        <f>IF('Datos Generales'!AO260=0,"",Índice!$G$51*'Datos Generales'!AO260)</f>
        <v/>
      </c>
      <c r="AP22" s="46" t="str">
        <f>IF('Datos Generales'!AP260=0,"",Índice!$G$51*'Datos Generales'!AP260)</f>
        <v/>
      </c>
      <c r="AQ22" s="46">
        <f>IF('Datos Generales'!AQ260=0,"",Índice!$G$51*'Datos Generales'!AQ260)</f>
        <v>489360.67730362248</v>
      </c>
      <c r="AS22" s="46">
        <f>Índice!$F$51*'Datos Generales'!AS260</f>
        <v>452965.17599620949</v>
      </c>
      <c r="AT22" s="71">
        <f t="shared" si="0"/>
        <v>8.0349446792169266E-2</v>
      </c>
      <c r="AV22" s="75">
        <f t="shared" si="1"/>
        <v>8.2007139244765874E-3</v>
      </c>
      <c r="AW22" s="75">
        <f t="shared" si="2"/>
        <v>7.7722953527515574E-3</v>
      </c>
    </row>
    <row r="23" spans="2:49">
      <c r="B23" s="73" t="s">
        <v>306</v>
      </c>
      <c r="C23" s="46" t="str">
        <f>IF('Datos Generales'!C261=0,"",Índice!$G$51*'Datos Generales'!C261)</f>
        <v/>
      </c>
      <c r="D23" s="46" t="str">
        <f>IF('Datos Generales'!D261=0,"",Índice!$G$51*'Datos Generales'!D261)</f>
        <v/>
      </c>
      <c r="E23" s="46">
        <f>IF('Datos Generales'!E261=0,"",Índice!$G$51*'Datos Generales'!E261)</f>
        <v>669.71265169170977</v>
      </c>
      <c r="F23" s="46" t="str">
        <f>IF('Datos Generales'!F261=0,"",Índice!$G$51*'Datos Generales'!F261)</f>
        <v/>
      </c>
      <c r="G23" s="46" t="str">
        <f>IF('Datos Generales'!G261=0,"",Índice!$G$51*'Datos Generales'!G261)</f>
        <v/>
      </c>
      <c r="H23" s="46">
        <f>IF('Datos Generales'!H261=0,"",Índice!$G$51*'Datos Generales'!H261)</f>
        <v>2161.3869209266504</v>
      </c>
      <c r="I23" s="46" t="str">
        <f>IF('Datos Generales'!I261=0,"",Índice!$G$51*'Datos Generales'!I261)</f>
        <v/>
      </c>
      <c r="J23" s="46" t="str">
        <f>IF('Datos Generales'!J261=0,"",Índice!$G$51*'Datos Generales'!J261)</f>
        <v/>
      </c>
      <c r="K23" s="46" t="str">
        <f>IF('Datos Generales'!K261=0,"",Índice!$G$51*'Datos Generales'!K261)</f>
        <v/>
      </c>
      <c r="L23" s="46" t="str">
        <f>IF('Datos Generales'!L261=0,"",Índice!$G$51*'Datos Generales'!L261)</f>
        <v/>
      </c>
      <c r="M23" s="46" t="str">
        <f>IF('Datos Generales'!M261=0,"",Índice!$G$51*'Datos Generales'!M261)</f>
        <v/>
      </c>
      <c r="N23" s="46" t="str">
        <f>IF('Datos Generales'!N261=0,"",Índice!$G$51*'Datos Generales'!N261)</f>
        <v/>
      </c>
      <c r="O23" s="46" t="str">
        <f>IF('Datos Generales'!O261=0,"",Índice!$G$51*'Datos Generales'!O261)</f>
        <v/>
      </c>
      <c r="P23" s="46" t="str">
        <f>IF('Datos Generales'!P261=0,"",Índice!$G$51*'Datos Generales'!P261)</f>
        <v/>
      </c>
      <c r="Q23" s="46" t="str">
        <f>IF('Datos Generales'!Q261=0,"",Índice!$G$51*'Datos Generales'!Q261)</f>
        <v/>
      </c>
      <c r="R23" s="46">
        <f>IF('Datos Generales'!R261=0,"",Índice!$G$51*'Datos Generales'!R261)</f>
        <v>12043.39771723758</v>
      </c>
      <c r="S23" s="46" t="str">
        <f>IF('Datos Generales'!S261=0,"",Índice!$G$51*'Datos Generales'!S261)</f>
        <v/>
      </c>
      <c r="T23" s="46">
        <f>IF('Datos Generales'!T261=0,"",Índice!$G$51*'Datos Generales'!T261)</f>
        <v>8135.9210837920336</v>
      </c>
      <c r="U23" s="46" t="str">
        <f>IF('Datos Generales'!U261=0,"",Índice!$G$51*'Datos Generales'!U261)</f>
        <v/>
      </c>
      <c r="V23" s="46">
        <f>IF('Datos Generales'!V261=0,"",Índice!$G$51*'Datos Generales'!V261)</f>
        <v>334086.46344459424</v>
      </c>
      <c r="W23" s="46" t="str">
        <f>IF('Datos Generales'!W261=0,"",Índice!$G$51*'Datos Generales'!W261)</f>
        <v/>
      </c>
      <c r="X23" s="46">
        <f>IF('Datos Generales'!X261=0,"",Índice!$G$51*'Datos Generales'!X261)</f>
        <v>27514.834414513716</v>
      </c>
      <c r="Y23" s="46">
        <f>IF('Datos Generales'!Y261=0,"",Índice!$G$51*'Datos Generales'!Y261)</f>
        <v>97787.043984232703</v>
      </c>
      <c r="Z23" s="46">
        <f>IF('Datos Generales'!Z261=0,"",Índice!$G$51*'Datos Generales'!Z261)</f>
        <v>639.58957197651284</v>
      </c>
      <c r="AA23" s="46" t="str">
        <f>IF('Datos Generales'!AA261=0,"",Índice!$G$51*'Datos Generales'!AA261)</f>
        <v/>
      </c>
      <c r="AB23" s="46" t="str">
        <f>IF('Datos Generales'!AB261=0,"",Índice!$G$51*'Datos Generales'!AB261)</f>
        <v/>
      </c>
      <c r="AC23" s="46" t="str">
        <f>IF('Datos Generales'!AC261=0,"",Índice!$G$51*'Datos Generales'!AC261)</f>
        <v/>
      </c>
      <c r="AD23" s="46" t="str">
        <f>IF('Datos Generales'!AD261=0,"",Índice!$G$51*'Datos Generales'!AD261)</f>
        <v/>
      </c>
      <c r="AE23" s="46" t="str">
        <f>IF('Datos Generales'!AE261=0,"",Índice!$G$51*'Datos Generales'!AE261)</f>
        <v/>
      </c>
      <c r="AF23" s="46" t="str">
        <f>IF('Datos Generales'!AF261=0,"",Índice!$G$51*'Datos Generales'!AF261)</f>
        <v/>
      </c>
      <c r="AG23" s="46" t="str">
        <f>IF('Datos Generales'!AG261=0,"",Índice!$G$51*'Datos Generales'!AG261)</f>
        <v/>
      </c>
      <c r="AH23" s="46" t="str">
        <f>IF('Datos Generales'!AH261=0,"",Índice!$G$51*'Datos Generales'!AH261)</f>
        <v/>
      </c>
      <c r="AI23" s="46" t="str">
        <f>IF('Datos Generales'!AI261=0,"",Índice!$G$51*'Datos Generales'!AI261)</f>
        <v/>
      </c>
      <c r="AJ23" s="46" t="str">
        <f>IF('Datos Generales'!AJ261=0,"",Índice!$G$51*'Datos Generales'!AJ261)</f>
        <v/>
      </c>
      <c r="AK23" s="46" t="str">
        <f>IF('Datos Generales'!AK261=0,"",Índice!$G$51*'Datos Generales'!AK261)</f>
        <v/>
      </c>
      <c r="AL23" s="46" t="str">
        <f>IF('Datos Generales'!AL261=0,"",Índice!$G$51*'Datos Generales'!AL261)</f>
        <v/>
      </c>
      <c r="AM23" s="46" t="str">
        <f>IF('Datos Generales'!AM261=0,"",Índice!$G$51*'Datos Generales'!AM261)</f>
        <v/>
      </c>
      <c r="AN23" s="46" t="str">
        <f>IF('Datos Generales'!AN261=0,"",Índice!$G$51*'Datos Generales'!AN261)</f>
        <v/>
      </c>
      <c r="AO23" s="46" t="str">
        <f>IF('Datos Generales'!AO261=0,"",Índice!$G$51*'Datos Generales'!AO261)</f>
        <v/>
      </c>
      <c r="AP23" s="46" t="str">
        <f>IF('Datos Generales'!AP261=0,"",Índice!$G$51*'Datos Generales'!AP261)</f>
        <v/>
      </c>
      <c r="AQ23" s="46">
        <f>IF('Datos Generales'!AQ261=0,"",Índice!$G$51*'Datos Generales'!AQ261)</f>
        <v>483038.34978896513</v>
      </c>
      <c r="AS23" s="46">
        <f>Índice!$F$51*'Datos Generales'!AS261</f>
        <v>564779.67935767968</v>
      </c>
      <c r="AT23" s="71">
        <f t="shared" si="0"/>
        <v>-0.14473135729967912</v>
      </c>
      <c r="AV23" s="75">
        <f t="shared" si="1"/>
        <v>8.0947642605799439E-3</v>
      </c>
      <c r="AW23" s="75">
        <f t="shared" si="2"/>
        <v>9.690887312796298E-3</v>
      </c>
    </row>
    <row r="24" spans="2:49">
      <c r="B24" s="73" t="s">
        <v>307</v>
      </c>
      <c r="C24" s="46">
        <f>IF('Datos Generales'!C262=0,"",Índice!$G$51*'Datos Generales'!C262)</f>
        <v>87118.482761978754</v>
      </c>
      <c r="D24" s="46" t="str">
        <f>IF('Datos Generales'!D262=0,"",Índice!$G$51*'Datos Generales'!D262)</f>
        <v/>
      </c>
      <c r="E24" s="46">
        <f>IF('Datos Generales'!E262=0,"",Índice!$G$51*'Datos Generales'!E262)</f>
        <v>87873.010240781194</v>
      </c>
      <c r="F24" s="46" t="str">
        <f>IF('Datos Generales'!F262=0,"",Índice!$G$51*'Datos Generales'!F262)</f>
        <v/>
      </c>
      <c r="G24" s="46" t="str">
        <f>IF('Datos Generales'!G262=0,"",Índice!$G$51*'Datos Generales'!G262)</f>
        <v/>
      </c>
      <c r="H24" s="46">
        <f>IF('Datos Generales'!H262=0,"",Índice!$G$51*'Datos Generales'!H262)</f>
        <v>16594.580597183398</v>
      </c>
      <c r="I24" s="46">
        <f>IF('Datos Generales'!I262=0,"",Índice!$G$51*'Datos Generales'!I262)</f>
        <v>24753.873768594203</v>
      </c>
      <c r="J24" s="46">
        <f>IF('Datos Generales'!J262=0,"",Índice!$G$51*'Datos Generales'!J262)</f>
        <v>116916.61078170338</v>
      </c>
      <c r="K24" s="46" t="str">
        <f>IF('Datos Generales'!K262=0,"",Índice!$G$51*'Datos Generales'!K262)</f>
        <v/>
      </c>
      <c r="L24" s="46">
        <f>IF('Datos Generales'!L262=0,"",Índice!$G$51*'Datos Generales'!L262)</f>
        <v>673.09841729357424</v>
      </c>
      <c r="M24" s="46" t="str">
        <f>IF('Datos Generales'!M262=0,"",Índice!$G$51*'Datos Generales'!M262)</f>
        <v/>
      </c>
      <c r="N24" s="46" t="str">
        <f>IF('Datos Generales'!N262=0,"",Índice!$G$51*'Datos Generales'!N262)</f>
        <v/>
      </c>
      <c r="O24" s="46" t="str">
        <f>IF('Datos Generales'!O262=0,"",Índice!$G$51*'Datos Generales'!O262)</f>
        <v/>
      </c>
      <c r="P24" s="46">
        <f>IF('Datos Generales'!P262=0,"",Índice!$G$51*'Datos Generales'!P262)</f>
        <v>134717.42127966607</v>
      </c>
      <c r="Q24" s="46" t="str">
        <f>IF('Datos Generales'!Q262=0,"",Índice!$G$51*'Datos Generales'!Q262)</f>
        <v/>
      </c>
      <c r="R24" s="46">
        <f>IF('Datos Generales'!R262=0,"",Índice!$G$51*'Datos Generales'!R262)</f>
        <v>49566.133490917869</v>
      </c>
      <c r="S24" s="46" t="str">
        <f>IF('Datos Generales'!S262=0,"",Índice!$G$51*'Datos Generales'!S262)</f>
        <v/>
      </c>
      <c r="T24" s="46">
        <f>IF('Datos Generales'!T262=0,"",Índice!$G$51*'Datos Generales'!T262)</f>
        <v>56834.18876059325</v>
      </c>
      <c r="U24" s="46" t="str">
        <f>IF('Datos Generales'!U262=0,"",Índice!$G$51*'Datos Generales'!U262)</f>
        <v/>
      </c>
      <c r="V24" s="46">
        <f>IF('Datos Generales'!V262=0,"",Índice!$G$51*'Datos Generales'!V262)</f>
        <v>57516.671425188295</v>
      </c>
      <c r="W24" s="46" t="str">
        <f>IF('Datos Generales'!W262=0,"",Índice!$G$51*'Datos Generales'!W262)</f>
        <v/>
      </c>
      <c r="X24" s="46">
        <f>IF('Datos Generales'!X262=0,"",Índice!$G$51*'Datos Generales'!X262)</f>
        <v>110076.20274400704</v>
      </c>
      <c r="Y24" s="46">
        <f>IF('Datos Generales'!Y262=0,"",Índice!$G$51*'Datos Generales'!Y262)</f>
        <v>146260.39958302071</v>
      </c>
      <c r="Z24" s="46" t="str">
        <f>IF('Datos Generales'!Z262=0,"",Índice!$G$51*'Datos Generales'!Z262)</f>
        <v/>
      </c>
      <c r="AA24" s="46">
        <f>IF('Datos Generales'!AA262=0,"",Índice!$G$51*'Datos Generales'!AA262)</f>
        <v>18478.512508272084</v>
      </c>
      <c r="AB24" s="46">
        <f>IF('Datos Generales'!AB262=0,"",Índice!$G$51*'Datos Generales'!AB262)</f>
        <v>47773.034011256677</v>
      </c>
      <c r="AC24" s="46" t="str">
        <f>IF('Datos Generales'!AC262=0,"",Índice!$G$51*'Datos Generales'!AC262)</f>
        <v/>
      </c>
      <c r="AD24" s="46" t="str">
        <f>IF('Datos Generales'!AD262=0,"",Índice!$G$51*'Datos Generales'!AD262)</f>
        <v/>
      </c>
      <c r="AE24" s="46" t="str">
        <f>IF('Datos Generales'!AE262=0,"",Índice!$G$51*'Datos Generales'!AE262)</f>
        <v/>
      </c>
      <c r="AF24" s="46" t="str">
        <f>IF('Datos Generales'!AF262=0,"",Índice!$G$51*'Datos Generales'!AF262)</f>
        <v/>
      </c>
      <c r="AG24" s="46" t="str">
        <f>IF('Datos Generales'!AG262=0,"",Índice!$G$51*'Datos Generales'!AG262)</f>
        <v/>
      </c>
      <c r="AH24" s="46" t="str">
        <f>IF('Datos Generales'!AH262=0,"",Índice!$G$51*'Datos Generales'!AH262)</f>
        <v/>
      </c>
      <c r="AI24" s="46" t="str">
        <f>IF('Datos Generales'!AI262=0,"",Índice!$G$51*'Datos Generales'!AI262)</f>
        <v/>
      </c>
      <c r="AJ24" s="46" t="str">
        <f>IF('Datos Generales'!AJ262=0,"",Índice!$G$51*'Datos Generales'!AJ262)</f>
        <v/>
      </c>
      <c r="AK24" s="46" t="str">
        <f>IF('Datos Generales'!AK262=0,"",Índice!$G$51*'Datos Generales'!AK262)</f>
        <v/>
      </c>
      <c r="AL24" s="46" t="str">
        <f>IF('Datos Generales'!AL262=0,"",Índice!$G$51*'Datos Generales'!AL262)</f>
        <v/>
      </c>
      <c r="AM24" s="46" t="str">
        <f>IF('Datos Generales'!AM262=0,"",Índice!$G$51*'Datos Generales'!AM262)</f>
        <v/>
      </c>
      <c r="AN24" s="46" t="str">
        <f>IF('Datos Generales'!AN262=0,"",Índice!$G$51*'Datos Generales'!AN262)</f>
        <v/>
      </c>
      <c r="AO24" s="46" t="str">
        <f>IF('Datos Generales'!AO262=0,"",Índice!$G$51*'Datos Generales'!AO262)</f>
        <v/>
      </c>
      <c r="AP24" s="46" t="str">
        <f>IF('Datos Generales'!AP262=0,"",Índice!$G$51*'Datos Generales'!AP262)</f>
        <v/>
      </c>
      <c r="AQ24" s="46">
        <f>IF('Datos Generales'!AQ262=0,"",Índice!$G$51*'Datos Generales'!AQ262)</f>
        <v>955152.22037045646</v>
      </c>
      <c r="AS24" s="46">
        <f>Índice!$F$51*'Datos Generales'!AS262</f>
        <v>915833.68502441107</v>
      </c>
      <c r="AT24" s="71">
        <f t="shared" si="0"/>
        <v>4.2931960233584698E-2</v>
      </c>
      <c r="AV24" s="75">
        <f t="shared" si="1"/>
        <v>1.6006455926835354E-2</v>
      </c>
      <c r="AW24" s="75">
        <f t="shared" si="2"/>
        <v>1.5714519065077377E-2</v>
      </c>
    </row>
    <row r="25" spans="2:49">
      <c r="B25" s="73" t="s">
        <v>308</v>
      </c>
      <c r="C25" s="46">
        <f>IF('Datos Generales'!C263=0,"",Índice!$G$51*'Datos Generales'!C263)</f>
        <v>140799.25457205399</v>
      </c>
      <c r="D25" s="46" t="str">
        <f>IF('Datos Generales'!D263=0,"",Índice!$G$51*'Datos Generales'!D263)</f>
        <v/>
      </c>
      <c r="E25" s="46">
        <f>IF('Datos Generales'!E263=0,"",Índice!$G$51*'Datos Generales'!E263)</f>
        <v>32821.586468977759</v>
      </c>
      <c r="F25" s="46" t="str">
        <f>IF('Datos Generales'!F263=0,"",Índice!$G$51*'Datos Generales'!F263)</f>
        <v/>
      </c>
      <c r="G25" s="46" t="str">
        <f>IF('Datos Generales'!G263=0,"",Índice!$G$51*'Datos Generales'!G263)</f>
        <v/>
      </c>
      <c r="H25" s="46">
        <f>IF('Datos Generales'!H263=0,"",Índice!$G$51*'Datos Generales'!H263)</f>
        <v>69947.390670199049</v>
      </c>
      <c r="I25" s="46">
        <f>IF('Datos Generales'!I263=0,"",Índice!$G$51*'Datos Generales'!I263)</f>
        <v>63870.647889319007</v>
      </c>
      <c r="J25" s="46">
        <f>IF('Datos Generales'!J263=0,"",Índice!$G$51*'Datos Generales'!J263)</f>
        <v>73734.775497376177</v>
      </c>
      <c r="K25" s="46" t="str">
        <f>IF('Datos Generales'!K263=0,"",Índice!$G$51*'Datos Generales'!K263)</f>
        <v/>
      </c>
      <c r="L25" s="46" t="str">
        <f>IF('Datos Generales'!L263=0,"",Índice!$G$51*'Datos Generales'!L263)</f>
        <v/>
      </c>
      <c r="M25" s="46" t="str">
        <f>IF('Datos Generales'!M263=0,"",Índice!$G$51*'Datos Generales'!M263)</f>
        <v/>
      </c>
      <c r="N25" s="46" t="str">
        <f>IF('Datos Generales'!N263=0,"",Índice!$G$51*'Datos Generales'!N263)</f>
        <v/>
      </c>
      <c r="O25" s="46" t="str">
        <f>IF('Datos Generales'!O263=0,"",Índice!$G$51*'Datos Generales'!O263)</f>
        <v/>
      </c>
      <c r="P25" s="46">
        <f>IF('Datos Generales'!P263=0,"",Índice!$G$51*'Datos Generales'!P263)</f>
        <v>27371.149194039233</v>
      </c>
      <c r="Q25" s="46" t="str">
        <f>IF('Datos Generales'!Q263=0,"",Índice!$G$51*'Datos Generales'!Q263)</f>
        <v/>
      </c>
      <c r="R25" s="46">
        <f>IF('Datos Generales'!R263=0,"",Índice!$G$51*'Datos Generales'!R263)</f>
        <v>92572.014138342405</v>
      </c>
      <c r="S25" s="46" t="str">
        <f>IF('Datos Generales'!S263=0,"",Índice!$G$51*'Datos Generales'!S263)</f>
        <v/>
      </c>
      <c r="T25" s="46">
        <f>IF('Datos Generales'!T263=0,"",Índice!$G$51*'Datos Generales'!T263)</f>
        <v>46897.067644044881</v>
      </c>
      <c r="U25" s="46" t="str">
        <f>IF('Datos Generales'!U263=0,"",Índice!$G$51*'Datos Generales'!U263)</f>
        <v/>
      </c>
      <c r="V25" s="46">
        <f>IF('Datos Generales'!V263=0,"",Índice!$G$51*'Datos Generales'!V263)</f>
        <v>39968.660155238475</v>
      </c>
      <c r="W25" s="46" t="str">
        <f>IF('Datos Generales'!W263=0,"",Índice!$G$51*'Datos Generales'!W263)</f>
        <v/>
      </c>
      <c r="X25" s="46">
        <f>IF('Datos Generales'!X263=0,"",Índice!$G$51*'Datos Generales'!X263)</f>
        <v>34768.680517284505</v>
      </c>
      <c r="Y25" s="46">
        <f>IF('Datos Generales'!Y263=0,"",Índice!$G$51*'Datos Generales'!Y263)</f>
        <v>134147.6823786411</v>
      </c>
      <c r="Z25" s="46" t="str">
        <f>IF('Datos Generales'!Z263=0,"",Índice!$G$51*'Datos Generales'!Z263)</f>
        <v/>
      </c>
      <c r="AA25" s="46">
        <f>IF('Datos Generales'!AA263=0,"",Índice!$G$51*'Datos Generales'!AA263)</f>
        <v>9338.2113713174022</v>
      </c>
      <c r="AB25" s="46">
        <f>IF('Datos Generales'!AB263=0,"",Índice!$G$51*'Datos Generales'!AB263)</f>
        <v>330654.13072876207</v>
      </c>
      <c r="AC25" s="46" t="str">
        <f>IF('Datos Generales'!AC263=0,"",Índice!$G$51*'Datos Generales'!AC263)</f>
        <v/>
      </c>
      <c r="AD25" s="46" t="str">
        <f>IF('Datos Generales'!AD263=0,"",Índice!$G$51*'Datos Generales'!AD263)</f>
        <v/>
      </c>
      <c r="AE25" s="46" t="str">
        <f>IF('Datos Generales'!AE263=0,"",Índice!$G$51*'Datos Generales'!AE263)</f>
        <v/>
      </c>
      <c r="AF25" s="46" t="str">
        <f>IF('Datos Generales'!AF263=0,"",Índice!$G$51*'Datos Generales'!AF263)</f>
        <v/>
      </c>
      <c r="AG25" s="46" t="str">
        <f>IF('Datos Generales'!AG263=0,"",Índice!$G$51*'Datos Generales'!AG263)</f>
        <v/>
      </c>
      <c r="AH25" s="46" t="str">
        <f>IF('Datos Generales'!AH263=0,"",Índice!$G$51*'Datos Generales'!AH263)</f>
        <v/>
      </c>
      <c r="AI25" s="46" t="str">
        <f>IF('Datos Generales'!AI263=0,"",Índice!$G$51*'Datos Generales'!AI263)</f>
        <v/>
      </c>
      <c r="AJ25" s="46" t="str">
        <f>IF('Datos Generales'!AJ263=0,"",Índice!$G$51*'Datos Generales'!AJ263)</f>
        <v/>
      </c>
      <c r="AK25" s="46" t="str">
        <f>IF('Datos Generales'!AK263=0,"",Índice!$G$51*'Datos Generales'!AK263)</f>
        <v/>
      </c>
      <c r="AL25" s="46" t="str">
        <f>IF('Datos Generales'!AL263=0,"",Índice!$G$51*'Datos Generales'!AL263)</f>
        <v/>
      </c>
      <c r="AM25" s="46" t="str">
        <f>IF('Datos Generales'!AM263=0,"",Índice!$G$51*'Datos Generales'!AM263)</f>
        <v/>
      </c>
      <c r="AN25" s="46" t="str">
        <f>IF('Datos Generales'!AN263=0,"",Índice!$G$51*'Datos Generales'!AN263)</f>
        <v/>
      </c>
      <c r="AO25" s="46" t="str">
        <f>IF('Datos Generales'!AO263=0,"",Índice!$G$51*'Datos Generales'!AO263)</f>
        <v/>
      </c>
      <c r="AP25" s="46" t="str">
        <f>IF('Datos Generales'!AP263=0,"",Índice!$G$51*'Datos Generales'!AP263)</f>
        <v/>
      </c>
      <c r="AQ25" s="46">
        <f>IF('Datos Generales'!AQ263=0,"",Índice!$G$51*'Datos Generales'!AQ263)</f>
        <v>1096891.2512255961</v>
      </c>
      <c r="AS25" s="46">
        <f>Índice!$F$51*'Datos Generales'!AS263</f>
        <v>1172718.9634706164</v>
      </c>
      <c r="AT25" s="71">
        <f t="shared" si="0"/>
        <v>-6.4659747652251798E-2</v>
      </c>
      <c r="AV25" s="75">
        <f t="shared" si="1"/>
        <v>1.8381720834469886E-2</v>
      </c>
      <c r="AW25" s="75">
        <f t="shared" si="2"/>
        <v>2.0122337506012975E-2</v>
      </c>
    </row>
    <row r="26" spans="2:49">
      <c r="B26" s="73" t="s">
        <v>309</v>
      </c>
      <c r="C26" s="46">
        <f>IF('Datos Generales'!C264=0,"",Índice!$G$51*'Datos Generales'!C264)</f>
        <v>14165.831158799614</v>
      </c>
      <c r="D26" s="46" t="str">
        <f>IF('Datos Generales'!D264=0,"",Índice!$G$51*'Datos Generales'!D264)</f>
        <v/>
      </c>
      <c r="E26" s="46">
        <f>IF('Datos Generales'!E264=0,"",Índice!$G$51*'Datos Generales'!E264)</f>
        <v>1927.8361120886373</v>
      </c>
      <c r="F26" s="46" t="str">
        <f>IF('Datos Generales'!F264=0,"",Índice!$G$51*'Datos Generales'!F264)</f>
        <v/>
      </c>
      <c r="G26" s="46" t="str">
        <f>IF('Datos Generales'!G264=0,"",Índice!$G$51*'Datos Generales'!G264)</f>
        <v/>
      </c>
      <c r="H26" s="46">
        <f>IF('Datos Generales'!H264=0,"",Índice!$G$51*'Datos Generales'!H264)</f>
        <v>2962.1465137742603</v>
      </c>
      <c r="I26" s="46">
        <f>IF('Datos Generales'!I264=0,"",Índice!$G$51*'Datos Generales'!I264)</f>
        <v>9766.301256471037</v>
      </c>
      <c r="J26" s="46">
        <f>IF('Datos Generales'!J264=0,"",Índice!$G$51*'Datos Generales'!J264)</f>
        <v>10486.453706224369</v>
      </c>
      <c r="K26" s="46" t="str">
        <f>IF('Datos Generales'!K264=0,"",Índice!$G$51*'Datos Generales'!K264)</f>
        <v/>
      </c>
      <c r="L26" s="46" t="str">
        <f>IF('Datos Generales'!L264=0,"",Índice!$G$51*'Datos Generales'!L264)</f>
        <v/>
      </c>
      <c r="M26" s="46" t="str">
        <f>IF('Datos Generales'!M264=0,"",Índice!$G$51*'Datos Generales'!M264)</f>
        <v/>
      </c>
      <c r="N26" s="46" t="str">
        <f>IF('Datos Generales'!N264=0,"",Índice!$G$51*'Datos Generales'!N264)</f>
        <v/>
      </c>
      <c r="O26" s="46" t="str">
        <f>IF('Datos Generales'!O264=0,"",Índice!$G$51*'Datos Generales'!O264)</f>
        <v/>
      </c>
      <c r="P26" s="46">
        <f>IF('Datos Generales'!P264=0,"",Índice!$G$51*'Datos Generales'!P264)</f>
        <v>4199.7162593150833</v>
      </c>
      <c r="Q26" s="46" t="str">
        <f>IF('Datos Generales'!Q264=0,"",Índice!$G$51*'Datos Generales'!Q264)</f>
        <v/>
      </c>
      <c r="R26" s="46">
        <f>IF('Datos Generales'!R264=0,"",Índice!$G$51*'Datos Generales'!R264)</f>
        <v>2583.8108454454309</v>
      </c>
      <c r="S26" s="46" t="str">
        <f>IF('Datos Generales'!S264=0,"",Índice!$G$51*'Datos Generales'!S264)</f>
        <v/>
      </c>
      <c r="T26" s="46">
        <f>IF('Datos Generales'!T264=0,"",Índice!$G$51*'Datos Generales'!T264)</f>
        <v>16236.695505520993</v>
      </c>
      <c r="U26" s="46" t="str">
        <f>IF('Datos Generales'!U264=0,"",Índice!$G$51*'Datos Generales'!U264)</f>
        <v/>
      </c>
      <c r="V26" s="46">
        <f>IF('Datos Generales'!V264=0,"",Índice!$G$51*'Datos Generales'!V264)</f>
        <v>4411.8356605823992</v>
      </c>
      <c r="W26" s="46" t="str">
        <f>IF('Datos Generales'!W264=0,"",Índice!$G$51*'Datos Generales'!W264)</f>
        <v/>
      </c>
      <c r="X26" s="46">
        <f>IF('Datos Generales'!X264=0,"",Índice!$G$51*'Datos Generales'!X264)</f>
        <v>3376.5584158328188</v>
      </c>
      <c r="Y26" s="46">
        <f>IF('Datos Generales'!Y264=0,"",Índice!$G$51*'Datos Generales'!Y264)</f>
        <v>9230.8237111599519</v>
      </c>
      <c r="Z26" s="46" t="str">
        <f>IF('Datos Generales'!Z264=0,"",Índice!$G$51*'Datos Generales'!Z264)</f>
        <v/>
      </c>
      <c r="AA26" s="46">
        <f>IF('Datos Generales'!AA264=0,"",Índice!$G$51*'Datos Generales'!AA264)</f>
        <v>581.46921015180794</v>
      </c>
      <c r="AB26" s="46">
        <f>IF('Datos Generales'!AB264=0,"",Índice!$G$51*'Datos Generales'!AB264)</f>
        <v>6170.9836417519336</v>
      </c>
      <c r="AC26" s="46" t="str">
        <f>IF('Datos Generales'!AC264=0,"",Índice!$G$51*'Datos Generales'!AC264)</f>
        <v/>
      </c>
      <c r="AD26" s="46" t="str">
        <f>IF('Datos Generales'!AD264=0,"",Índice!$G$51*'Datos Generales'!AD264)</f>
        <v/>
      </c>
      <c r="AE26" s="46" t="str">
        <f>IF('Datos Generales'!AE264=0,"",Índice!$G$51*'Datos Generales'!AE264)</f>
        <v/>
      </c>
      <c r="AF26" s="46" t="str">
        <f>IF('Datos Generales'!AF264=0,"",Índice!$G$51*'Datos Generales'!AF264)</f>
        <v/>
      </c>
      <c r="AG26" s="46" t="str">
        <f>IF('Datos Generales'!AG264=0,"",Índice!$G$51*'Datos Generales'!AG264)</f>
        <v/>
      </c>
      <c r="AH26" s="46" t="str">
        <f>IF('Datos Generales'!AH264=0,"",Índice!$G$51*'Datos Generales'!AH264)</f>
        <v/>
      </c>
      <c r="AI26" s="46" t="str">
        <f>IF('Datos Generales'!AI264=0,"",Índice!$G$51*'Datos Generales'!AI264)</f>
        <v/>
      </c>
      <c r="AJ26" s="46" t="str">
        <f>IF('Datos Generales'!AJ264=0,"",Índice!$G$51*'Datos Generales'!AJ264)</f>
        <v/>
      </c>
      <c r="AK26" s="46" t="str">
        <f>IF('Datos Generales'!AK264=0,"",Índice!$G$51*'Datos Generales'!AK264)</f>
        <v/>
      </c>
      <c r="AL26" s="46" t="str">
        <f>IF('Datos Generales'!AL264=0,"",Índice!$G$51*'Datos Generales'!AL264)</f>
        <v/>
      </c>
      <c r="AM26" s="46" t="str">
        <f>IF('Datos Generales'!AM264=0,"",Índice!$G$51*'Datos Generales'!AM264)</f>
        <v/>
      </c>
      <c r="AN26" s="46" t="str">
        <f>IF('Datos Generales'!AN264=0,"",Índice!$G$51*'Datos Generales'!AN264)</f>
        <v/>
      </c>
      <c r="AO26" s="46" t="str">
        <f>IF('Datos Generales'!AO264=0,"",Índice!$G$51*'Datos Generales'!AO264)</f>
        <v/>
      </c>
      <c r="AP26" s="46" t="str">
        <f>IF('Datos Generales'!AP264=0,"",Índice!$G$51*'Datos Generales'!AP264)</f>
        <v/>
      </c>
      <c r="AQ26" s="46">
        <f>IF('Datos Generales'!AQ264=0,"",Índice!$G$51*'Datos Generales'!AQ264)</f>
        <v>86100.461997118327</v>
      </c>
      <c r="AS26" s="46">
        <f>Índice!$F$51*'Datos Generales'!AS264</f>
        <v>101248.37082610077</v>
      </c>
      <c r="AT26" s="71">
        <f t="shared" si="0"/>
        <v>-0.14961138342660096</v>
      </c>
      <c r="AV26" s="75">
        <f t="shared" si="1"/>
        <v>1.4428728959060737E-3</v>
      </c>
      <c r="AW26" s="75">
        <f t="shared" si="2"/>
        <v>1.7372908200164921E-3</v>
      </c>
    </row>
    <row r="27" spans="2:49">
      <c r="B27" s="73" t="s">
        <v>310</v>
      </c>
      <c r="C27" s="46">
        <f>IF('Datos Generales'!C265=0,"",Índice!$G$51*'Datos Generales'!C265)</f>
        <v>747.9068038006202</v>
      </c>
      <c r="D27" s="46" t="str">
        <f>IF('Datos Generales'!D265=0,"",Índice!$G$51*'Datos Generales'!D265)</f>
        <v/>
      </c>
      <c r="E27" s="46">
        <f>IF('Datos Generales'!E265=0,"",Índice!$G$51*'Datos Generales'!E265)</f>
        <v>117003.19746094139</v>
      </c>
      <c r="F27" s="46" t="str">
        <f>IF('Datos Generales'!F265=0,"",Índice!$G$51*'Datos Generales'!F265)</f>
        <v/>
      </c>
      <c r="G27" s="46" t="str">
        <f>IF('Datos Generales'!G265=0,"",Índice!$G$51*'Datos Generales'!G265)</f>
        <v/>
      </c>
      <c r="H27" s="46">
        <f>IF('Datos Generales'!H265=0,"",Índice!$G$51*'Datos Generales'!H265)</f>
        <v>207.2059510292793</v>
      </c>
      <c r="I27" s="46">
        <f>IF('Datos Generales'!I265=0,"",Índice!$G$51*'Datos Generales'!I265)</f>
        <v>94960.172280615559</v>
      </c>
      <c r="J27" s="46">
        <f>IF('Datos Generales'!J265=0,"",Índice!$G$51*'Datos Generales'!J265)</f>
        <v>23349.15818432521</v>
      </c>
      <c r="K27" s="46" t="str">
        <f>IF('Datos Generales'!K265=0,"",Índice!$G$51*'Datos Generales'!K265)</f>
        <v/>
      </c>
      <c r="L27" s="46">
        <f>IF('Datos Generales'!L265=0,"",Índice!$G$51*'Datos Generales'!L265)</f>
        <v>6121.8491393715658</v>
      </c>
      <c r="M27" s="46" t="str">
        <f>IF('Datos Generales'!M265=0,"",Índice!$G$51*'Datos Generales'!M265)</f>
        <v/>
      </c>
      <c r="N27" s="46" t="str">
        <f>IF('Datos Generales'!N265=0,"",Índice!$G$51*'Datos Generales'!N265)</f>
        <v/>
      </c>
      <c r="O27" s="46" t="str">
        <f>IF('Datos Generales'!O265=0,"",Índice!$G$51*'Datos Generales'!O265)</f>
        <v/>
      </c>
      <c r="P27" s="46">
        <f>IF('Datos Generales'!P265=0,"",Índice!$G$51*'Datos Generales'!P265)</f>
        <v>11631.641734226609</v>
      </c>
      <c r="Q27" s="46" t="str">
        <f>IF('Datos Generales'!Q265=0,"",Índice!$G$51*'Datos Generales'!Q265)</f>
        <v/>
      </c>
      <c r="R27" s="46">
        <f>IF('Datos Generales'!R265=0,"",Índice!$G$51*'Datos Generales'!R265)</f>
        <v>134563.33370958854</v>
      </c>
      <c r="S27" s="46" t="str">
        <f>IF('Datos Generales'!S265=0,"",Índice!$G$51*'Datos Generales'!S265)</f>
        <v/>
      </c>
      <c r="T27" s="46">
        <f>IF('Datos Generales'!T265=0,"",Índice!$G$51*'Datos Generales'!T265)</f>
        <v>102774.63862901459</v>
      </c>
      <c r="U27" s="46" t="str">
        <f>IF('Datos Generales'!U265=0,"",Índice!$G$51*'Datos Generales'!U265)</f>
        <v/>
      </c>
      <c r="V27" s="46">
        <f>IF('Datos Generales'!V265=0,"",Índice!$G$51*'Datos Generales'!V265)</f>
        <v>80764.373501895665</v>
      </c>
      <c r="W27" s="46" t="str">
        <f>IF('Datos Generales'!W265=0,"",Índice!$G$51*'Datos Generales'!W265)</f>
        <v/>
      </c>
      <c r="X27" s="46">
        <f>IF('Datos Generales'!X265=0,"",Índice!$G$51*'Datos Generales'!X265)</f>
        <v>6661.2662979365732</v>
      </c>
      <c r="Y27" s="46">
        <f>IF('Datos Generales'!Y265=0,"",Índice!$G$51*'Datos Generales'!Y265)</f>
        <v>173958.31535054813</v>
      </c>
      <c r="Z27" s="46">
        <f>IF('Datos Generales'!Z265=0,"",Índice!$G$51*'Datos Generales'!Z265)</f>
        <v>134.12391190316521</v>
      </c>
      <c r="AA27" s="46">
        <f>IF('Datos Generales'!AA265=0,"",Índice!$G$51*'Datos Generales'!AA265)</f>
        <v>28532.892450771436</v>
      </c>
      <c r="AB27" s="46">
        <f>IF('Datos Generales'!AB265=0,"",Índice!$G$51*'Datos Generales'!AB265)</f>
        <v>154571.69985458846</v>
      </c>
      <c r="AC27" s="46" t="str">
        <f>IF('Datos Generales'!AC265=0,"",Índice!$G$51*'Datos Generales'!AC265)</f>
        <v/>
      </c>
      <c r="AD27" s="46" t="str">
        <f>IF('Datos Generales'!AD265=0,"",Índice!$G$51*'Datos Generales'!AD265)</f>
        <v/>
      </c>
      <c r="AE27" s="46" t="str">
        <f>IF('Datos Generales'!AE265=0,"",Índice!$G$51*'Datos Generales'!AE265)</f>
        <v/>
      </c>
      <c r="AF27" s="46" t="str">
        <f>IF('Datos Generales'!AF265=0,"",Índice!$G$51*'Datos Generales'!AF265)</f>
        <v/>
      </c>
      <c r="AG27" s="46" t="str">
        <f>IF('Datos Generales'!AG265=0,"",Índice!$G$51*'Datos Generales'!AG265)</f>
        <v/>
      </c>
      <c r="AH27" s="46" t="str">
        <f>IF('Datos Generales'!AH265=0,"",Índice!$G$51*'Datos Generales'!AH265)</f>
        <v/>
      </c>
      <c r="AI27" s="46" t="str">
        <f>IF('Datos Generales'!AI265=0,"",Índice!$G$51*'Datos Generales'!AI265)</f>
        <v/>
      </c>
      <c r="AJ27" s="46" t="str">
        <f>IF('Datos Generales'!AJ265=0,"",Índice!$G$51*'Datos Generales'!AJ265)</f>
        <v/>
      </c>
      <c r="AK27" s="46" t="str">
        <f>IF('Datos Generales'!AK265=0,"",Índice!$G$51*'Datos Generales'!AK265)</f>
        <v/>
      </c>
      <c r="AL27" s="46" t="str">
        <f>IF('Datos Generales'!AL265=0,"",Índice!$G$51*'Datos Generales'!AL265)</f>
        <v/>
      </c>
      <c r="AM27" s="46" t="str">
        <f>IF('Datos Generales'!AM265=0,"",Índice!$G$51*'Datos Generales'!AM265)</f>
        <v/>
      </c>
      <c r="AN27" s="46" t="str">
        <f>IF('Datos Generales'!AN265=0,"",Índice!$G$51*'Datos Generales'!AN265)</f>
        <v/>
      </c>
      <c r="AO27" s="46" t="str">
        <f>IF('Datos Generales'!AO265=0,"",Índice!$G$51*'Datos Generales'!AO265)</f>
        <v/>
      </c>
      <c r="AP27" s="46" t="str">
        <f>IF('Datos Generales'!AP265=0,"",Índice!$G$51*'Datos Generales'!AP265)</f>
        <v/>
      </c>
      <c r="AQ27" s="46">
        <f>IF('Datos Generales'!AQ265=0,"",Índice!$G$51*'Datos Generales'!AQ265)</f>
        <v>935981.77526055672</v>
      </c>
      <c r="AS27" s="46">
        <f>Índice!$F$51*'Datos Generales'!AS265</f>
        <v>930424.13262531755</v>
      </c>
      <c r="AT27" s="71">
        <f t="shared" si="0"/>
        <v>5.9732356893598126E-3</v>
      </c>
      <c r="AV27" s="75">
        <f t="shared" si="1"/>
        <v>1.5685197306266569E-2</v>
      </c>
      <c r="AW27" s="75">
        <f t="shared" si="2"/>
        <v>1.5964872235900467E-2</v>
      </c>
    </row>
    <row r="28" spans="2:49">
      <c r="B28" s="73" t="s">
        <v>311</v>
      </c>
      <c r="C28" s="46">
        <f>IF('Datos Generales'!C266=0,"",Índice!$G$51*'Datos Generales'!C266)</f>
        <v>78186.449943672385</v>
      </c>
      <c r="D28" s="46" t="str">
        <f>IF('Datos Generales'!D266=0,"",Índice!$G$51*'Datos Generales'!D266)</f>
        <v/>
      </c>
      <c r="E28" s="46">
        <f>IF('Datos Generales'!E266=0,"",Índice!$G$51*'Datos Generales'!E266)</f>
        <v>16532.980273161276</v>
      </c>
      <c r="F28" s="46" t="str">
        <f>IF('Datos Generales'!F266=0,"",Índice!$G$51*'Datos Generales'!F266)</f>
        <v/>
      </c>
      <c r="G28" s="46" t="str">
        <f>IF('Datos Generales'!G266=0,"",Índice!$G$51*'Datos Generales'!G266)</f>
        <v/>
      </c>
      <c r="H28" s="46">
        <f>IF('Datos Generales'!H266=0,"",Índice!$G$51*'Datos Generales'!H266)</f>
        <v>32746.862142308571</v>
      </c>
      <c r="I28" s="46">
        <f>IF('Datos Generales'!I266=0,"",Índice!$G$51*'Datos Generales'!I266)</f>
        <v>279088.93123604264</v>
      </c>
      <c r="J28" s="46">
        <f>IF('Datos Generales'!J266=0,"",Índice!$G$51*'Datos Generales'!J266)</f>
        <v>175.64477968044869</v>
      </c>
      <c r="K28" s="46" t="str">
        <f>IF('Datos Generales'!K266=0,"",Índice!$G$51*'Datos Generales'!K266)</f>
        <v/>
      </c>
      <c r="L28" s="46">
        <f>IF('Datos Generales'!L266=0,"",Índice!$G$51*'Datos Generales'!L266)</f>
        <v>13209.56750571576</v>
      </c>
      <c r="M28" s="46" t="str">
        <f>IF('Datos Generales'!M266=0,"",Índice!$G$51*'Datos Generales'!M266)</f>
        <v/>
      </c>
      <c r="N28" s="46" t="str">
        <f>IF('Datos Generales'!N266=0,"",Índice!$G$51*'Datos Generales'!N266)</f>
        <v/>
      </c>
      <c r="O28" s="46" t="str">
        <f>IF('Datos Generales'!O266=0,"",Índice!$G$51*'Datos Generales'!O266)</f>
        <v/>
      </c>
      <c r="P28" s="46">
        <f>IF('Datos Generales'!P266=0,"",Índice!$G$51*'Datos Generales'!P266)</f>
        <v>5048.5922522414858</v>
      </c>
      <c r="Q28" s="46" t="str">
        <f>IF('Datos Generales'!Q266=0,"",Índice!$G$51*'Datos Generales'!Q266)</f>
        <v/>
      </c>
      <c r="R28" s="46">
        <f>IF('Datos Generales'!R266=0,"",Índice!$G$51*'Datos Generales'!R266)</f>
        <v>83853.782803366834</v>
      </c>
      <c r="S28" s="46" t="str">
        <f>IF('Datos Generales'!S266=0,"",Índice!$G$51*'Datos Generales'!S266)</f>
        <v/>
      </c>
      <c r="T28" s="46">
        <f>IF('Datos Generales'!T266=0,"",Índice!$G$51*'Datos Generales'!T266)</f>
        <v>134649.78387458751</v>
      </c>
      <c r="U28" s="46" t="str">
        <f>IF('Datos Generales'!U266=0,"",Índice!$G$51*'Datos Generales'!U266)</f>
        <v/>
      </c>
      <c r="V28" s="46">
        <f>IF('Datos Generales'!V266=0,"",Índice!$G$51*'Datos Generales'!V266)</f>
        <v>244327.90861867866</v>
      </c>
      <c r="W28" s="46" t="str">
        <f>IF('Datos Generales'!W266=0,"",Índice!$G$51*'Datos Generales'!W266)</f>
        <v/>
      </c>
      <c r="X28" s="46">
        <f>IF('Datos Generales'!X266=0,"",Índice!$G$51*'Datos Generales'!X266)</f>
        <v>20979.016026258189</v>
      </c>
      <c r="Y28" s="46">
        <f>IF('Datos Generales'!Y266=0,"",Índice!$G$51*'Datos Generales'!Y266)</f>
        <v>232772.75735302258</v>
      </c>
      <c r="Z28" s="46">
        <f>IF('Datos Generales'!Z266=0,"",Índice!$G$51*'Datos Generales'!Z266)</f>
        <v>2895.6157416321953</v>
      </c>
      <c r="AA28" s="46">
        <f>IF('Datos Generales'!AA266=0,"",Índice!$G$51*'Datos Generales'!AA266)</f>
        <v>4940.8062042268957</v>
      </c>
      <c r="AB28" s="46">
        <f>IF('Datos Generales'!AB266=0,"",Índice!$G$51*'Datos Generales'!AB266)</f>
        <v>303081.17595242365</v>
      </c>
      <c r="AC28" s="46" t="str">
        <f>IF('Datos Generales'!AC266=0,"",Índice!$G$51*'Datos Generales'!AC266)</f>
        <v/>
      </c>
      <c r="AD28" s="46" t="str">
        <f>IF('Datos Generales'!AD266=0,"",Índice!$G$51*'Datos Generales'!AD266)</f>
        <v/>
      </c>
      <c r="AE28" s="46" t="str">
        <f>IF('Datos Generales'!AE266=0,"",Índice!$G$51*'Datos Generales'!AE266)</f>
        <v/>
      </c>
      <c r="AF28" s="46" t="str">
        <f>IF('Datos Generales'!AF266=0,"",Índice!$G$51*'Datos Generales'!AF266)</f>
        <v/>
      </c>
      <c r="AG28" s="46" t="str">
        <f>IF('Datos Generales'!AG266=0,"",Índice!$G$51*'Datos Generales'!AG266)</f>
        <v/>
      </c>
      <c r="AH28" s="46" t="str">
        <f>IF('Datos Generales'!AH266=0,"",Índice!$G$51*'Datos Generales'!AH266)</f>
        <v/>
      </c>
      <c r="AI28" s="46" t="str">
        <f>IF('Datos Generales'!AI266=0,"",Índice!$G$51*'Datos Generales'!AI266)</f>
        <v/>
      </c>
      <c r="AJ28" s="46" t="str">
        <f>IF('Datos Generales'!AJ266=0,"",Índice!$G$51*'Datos Generales'!AJ266)</f>
        <v/>
      </c>
      <c r="AK28" s="46" t="str">
        <f>IF('Datos Generales'!AK266=0,"",Índice!$G$51*'Datos Generales'!AK266)</f>
        <v/>
      </c>
      <c r="AL28" s="46" t="str">
        <f>IF('Datos Generales'!AL266=0,"",Índice!$G$51*'Datos Generales'!AL266)</f>
        <v/>
      </c>
      <c r="AM28" s="46" t="str">
        <f>IF('Datos Generales'!AM266=0,"",Índice!$G$51*'Datos Generales'!AM266)</f>
        <v/>
      </c>
      <c r="AN28" s="46" t="str">
        <f>IF('Datos Generales'!AN266=0,"",Índice!$G$51*'Datos Generales'!AN266)</f>
        <v/>
      </c>
      <c r="AO28" s="46" t="str">
        <f>IF('Datos Generales'!AO266=0,"",Índice!$G$51*'Datos Generales'!AO266)</f>
        <v/>
      </c>
      <c r="AP28" s="46" t="str">
        <f>IF('Datos Generales'!AP266=0,"",Índice!$G$51*'Datos Generales'!AP266)</f>
        <v/>
      </c>
      <c r="AQ28" s="46">
        <f>IF('Datos Generales'!AQ266=0,"",Índice!$G$51*'Datos Generales'!AQ266)</f>
        <v>1452489.874707019</v>
      </c>
      <c r="AS28" s="46">
        <f>Índice!$F$51*'Datos Generales'!AS266</f>
        <v>1844413.472410687</v>
      </c>
      <c r="AT28" s="71">
        <f t="shared" si="0"/>
        <v>-0.21249226573443736</v>
      </c>
      <c r="AV28" s="75">
        <f t="shared" si="1"/>
        <v>2.4340848157852035E-2</v>
      </c>
      <c r="AW28" s="75">
        <f t="shared" si="2"/>
        <v>3.1647744727046977E-2</v>
      </c>
    </row>
    <row r="29" spans="2:49">
      <c r="B29" s="73" t="s">
        <v>312</v>
      </c>
      <c r="C29" s="46">
        <f>IF('Datos Generales'!C267=0,"",Índice!$G$51*'Datos Generales'!C267)</f>
        <v>740.51449578483516</v>
      </c>
      <c r="D29" s="46" t="str">
        <f>IF('Datos Generales'!D267=0,"",Índice!$G$51*'Datos Generales'!D267)</f>
        <v/>
      </c>
      <c r="E29" s="46">
        <f>IF('Datos Generales'!E267=0,"",Índice!$G$51*'Datos Generales'!E267)</f>
        <v>660.36921701293227</v>
      </c>
      <c r="F29" s="46" t="str">
        <f>IF('Datos Generales'!F267=0,"",Índice!$G$51*'Datos Generales'!F267)</f>
        <v/>
      </c>
      <c r="G29" s="46" t="str">
        <f>IF('Datos Generales'!G267=0,"",Índice!$G$51*'Datos Generales'!G267)</f>
        <v/>
      </c>
      <c r="H29" s="46">
        <f>IF('Datos Generales'!H267=0,"",Índice!$G$51*'Datos Generales'!H267)</f>
        <v>8056.33204299933</v>
      </c>
      <c r="I29" s="46">
        <f>IF('Datos Generales'!I267=0,"",Índice!$G$51*'Datos Generales'!I267)</f>
        <v>1029.0801003052095</v>
      </c>
      <c r="J29" s="46">
        <f>IF('Datos Generales'!J267=0,"",Índice!$G$51*'Datos Generales'!J267)</f>
        <v>1.5935514285524579</v>
      </c>
      <c r="K29" s="46" t="str">
        <f>IF('Datos Generales'!K267=0,"",Índice!$G$51*'Datos Generales'!K267)</f>
        <v/>
      </c>
      <c r="L29" s="46">
        <f>IF('Datos Generales'!L267=0,"",Índice!$G$51*'Datos Generales'!L267)</f>
        <v>402.23893975711621</v>
      </c>
      <c r="M29" s="46" t="str">
        <f>IF('Datos Generales'!M267=0,"",Índice!$G$51*'Datos Generales'!M267)</f>
        <v/>
      </c>
      <c r="N29" s="46" t="str">
        <f>IF('Datos Generales'!N267=0,"",Índice!$G$51*'Datos Generales'!N267)</f>
        <v/>
      </c>
      <c r="O29" s="46" t="str">
        <f>IF('Datos Generales'!O267=0,"",Índice!$G$51*'Datos Generales'!O267)</f>
        <v/>
      </c>
      <c r="P29" s="46">
        <f>IF('Datos Generales'!P267=0,"",Índice!$G$51*'Datos Generales'!P267)</f>
        <v>136.95689222059178</v>
      </c>
      <c r="Q29" s="46" t="str">
        <f>IF('Datos Generales'!Q267=0,"",Índice!$G$51*'Datos Generales'!Q267)</f>
        <v/>
      </c>
      <c r="R29" s="46">
        <f>IF('Datos Generales'!R267=0,"",Índice!$G$51*'Datos Generales'!R267)</f>
        <v>9910.4733954375752</v>
      </c>
      <c r="S29" s="46" t="str">
        <f>IF('Datos Generales'!S267=0,"",Índice!$G$51*'Datos Generales'!S267)</f>
        <v/>
      </c>
      <c r="T29" s="46">
        <f>IF('Datos Generales'!T267=0,"",Índice!$G$51*'Datos Generales'!T267)</f>
        <v>706.65152792809545</v>
      </c>
      <c r="U29" s="46" t="str">
        <f>IF('Datos Generales'!U267=0,"",Índice!$G$51*'Datos Generales'!U267)</f>
        <v/>
      </c>
      <c r="V29" s="46">
        <f>IF('Datos Generales'!V267=0,"",Índice!$G$51*'Datos Generales'!V267)</f>
        <v>2277.7604405284396</v>
      </c>
      <c r="W29" s="46" t="str">
        <f>IF('Datos Generales'!W267=0,"",Índice!$G$51*'Datos Generales'!W267)</f>
        <v/>
      </c>
      <c r="X29" s="46" t="str">
        <f>IF('Datos Generales'!X267=0,"",Índice!$G$51*'Datos Generales'!X267)</f>
        <v/>
      </c>
      <c r="Y29" s="46">
        <f>IF('Datos Generales'!Y267=0,"",Índice!$G$51*'Datos Generales'!Y267)</f>
        <v>1484.3046250616949</v>
      </c>
      <c r="Z29" s="46">
        <f>IF('Datos Generales'!Z267=0,"",Índice!$G$51*'Datos Generales'!Z267)</f>
        <v>4.3822664285192587</v>
      </c>
      <c r="AA29" s="46">
        <f>IF('Datos Generales'!AA267=0,"",Índice!$G$51*'Datos Generales'!AA267)</f>
        <v>23.327822301309592</v>
      </c>
      <c r="AB29" s="46">
        <f>IF('Datos Generales'!AB267=0,"",Índice!$G$51*'Datos Generales'!AB267)</f>
        <v>13881.028106263322</v>
      </c>
      <c r="AC29" s="46" t="str">
        <f>IF('Datos Generales'!AC267=0,"",Índice!$G$51*'Datos Generales'!AC267)</f>
        <v/>
      </c>
      <c r="AD29" s="46" t="str">
        <f>IF('Datos Generales'!AD267=0,"",Índice!$G$51*'Datos Generales'!AD267)</f>
        <v/>
      </c>
      <c r="AE29" s="46" t="str">
        <f>IF('Datos Generales'!AE267=0,"",Índice!$G$51*'Datos Generales'!AE267)</f>
        <v/>
      </c>
      <c r="AF29" s="46" t="str">
        <f>IF('Datos Generales'!AF267=0,"",Índice!$G$51*'Datos Generales'!AF267)</f>
        <v/>
      </c>
      <c r="AG29" s="46" t="str">
        <f>IF('Datos Generales'!AG267=0,"",Índice!$G$51*'Datos Generales'!AG267)</f>
        <v/>
      </c>
      <c r="AH29" s="46" t="str">
        <f>IF('Datos Generales'!AH267=0,"",Índice!$G$51*'Datos Generales'!AH267)</f>
        <v/>
      </c>
      <c r="AI29" s="46" t="str">
        <f>IF('Datos Generales'!AI267=0,"",Índice!$G$51*'Datos Generales'!AI267)</f>
        <v/>
      </c>
      <c r="AJ29" s="46" t="str">
        <f>IF('Datos Generales'!AJ267=0,"",Índice!$G$51*'Datos Generales'!AJ267)</f>
        <v/>
      </c>
      <c r="AK29" s="46" t="str">
        <f>IF('Datos Generales'!AK267=0,"",Índice!$G$51*'Datos Generales'!AK267)</f>
        <v/>
      </c>
      <c r="AL29" s="46" t="str">
        <f>IF('Datos Generales'!AL267=0,"",Índice!$G$51*'Datos Generales'!AL267)</f>
        <v/>
      </c>
      <c r="AM29" s="46" t="str">
        <f>IF('Datos Generales'!AM267=0,"",Índice!$G$51*'Datos Generales'!AM267)</f>
        <v/>
      </c>
      <c r="AN29" s="46" t="str">
        <f>IF('Datos Generales'!AN267=0,"",Índice!$G$51*'Datos Generales'!AN267)</f>
        <v/>
      </c>
      <c r="AO29" s="46" t="str">
        <f>IF('Datos Generales'!AO267=0,"",Índice!$G$51*'Datos Generales'!AO267)</f>
        <v/>
      </c>
      <c r="AP29" s="46" t="str">
        <f>IF('Datos Generales'!AP267=0,"",Índice!$G$51*'Datos Generales'!AP267)</f>
        <v/>
      </c>
      <c r="AQ29" s="46">
        <f>IF('Datos Generales'!AQ267=0,"",Índice!$G$51*'Datos Generales'!AQ267)</f>
        <v>39315.013423457523</v>
      </c>
      <c r="AS29" s="46">
        <f>Índice!$F$51*'Datos Generales'!AS267</f>
        <v>103314.99694040121</v>
      </c>
      <c r="AT29" s="71">
        <f t="shared" si="0"/>
        <v>-0.61946460254809887</v>
      </c>
      <c r="AV29" s="75">
        <f t="shared" si="1"/>
        <v>6.5884161310062297E-4</v>
      </c>
      <c r="AW29" s="75">
        <f t="shared" si="2"/>
        <v>1.7727514456787761E-3</v>
      </c>
    </row>
    <row r="30" spans="2:49">
      <c r="B30" s="73" t="s">
        <v>313</v>
      </c>
      <c r="C30" s="46">
        <f>IF('Datos Generales'!C268=0,"",Índice!$G$51*'Datos Generales'!C268)</f>
        <v>62902.034212663872</v>
      </c>
      <c r="D30" s="46" t="str">
        <f>IF('Datos Generales'!D268=0,"",Índice!$G$51*'Datos Generales'!D268)</f>
        <v/>
      </c>
      <c r="E30" s="46">
        <f>IF('Datos Generales'!E268=0,"",Índice!$G$51*'Datos Generales'!E268)</f>
        <v>30247.453438419201</v>
      </c>
      <c r="F30" s="46" t="str">
        <f>IF('Datos Generales'!F268=0,"",Índice!$G$51*'Datos Generales'!F268)</f>
        <v/>
      </c>
      <c r="G30" s="46" t="str">
        <f>IF('Datos Generales'!G268=0,"",Índice!$G$51*'Datos Generales'!G268)</f>
        <v/>
      </c>
      <c r="H30" s="46">
        <f>IF('Datos Generales'!H268=0,"",Índice!$G$51*'Datos Generales'!H268)</f>
        <v>12427.222284931422</v>
      </c>
      <c r="I30" s="46">
        <f>IF('Datos Generales'!I268=0,"",Índice!$G$51*'Datos Generales'!I268)</f>
        <v>3576.5491201161526</v>
      </c>
      <c r="J30" s="46">
        <f>IF('Datos Generales'!J268=0,"",Índice!$G$51*'Datos Generales'!J268)</f>
        <v>348.76643626568932</v>
      </c>
      <c r="K30" s="46" t="str">
        <f>IF('Datos Generales'!K268=0,"",Índice!$G$51*'Datos Generales'!K268)</f>
        <v/>
      </c>
      <c r="L30" s="46">
        <f>IF('Datos Generales'!L268=0,"",Índice!$G$51*'Datos Generales'!L268)</f>
        <v>507.01494618444036</v>
      </c>
      <c r="M30" s="46" t="str">
        <f>IF('Datos Generales'!M268=0,"",Índice!$G$51*'Datos Generales'!M268)</f>
        <v/>
      </c>
      <c r="N30" s="46" t="str">
        <f>IF('Datos Generales'!N268=0,"",Índice!$G$51*'Datos Generales'!N268)</f>
        <v/>
      </c>
      <c r="O30" s="46" t="str">
        <f>IF('Datos Generales'!O268=0,"",Índice!$G$51*'Datos Generales'!O268)</f>
        <v/>
      </c>
      <c r="P30" s="46">
        <f>IF('Datos Generales'!P268=0,"",Índice!$G$51*'Datos Generales'!P268)</f>
        <v>4388.2422463763305</v>
      </c>
      <c r="Q30" s="46" t="str">
        <f>IF('Datos Generales'!Q268=0,"",Índice!$G$51*'Datos Generales'!Q268)</f>
        <v/>
      </c>
      <c r="R30" s="46">
        <f>IF('Datos Generales'!R268=0,"",Índice!$G$51*'Datos Generales'!R268)</f>
        <v>11846.372789224051</v>
      </c>
      <c r="S30" s="46" t="str">
        <f>IF('Datos Generales'!S268=0,"",Índice!$G$51*'Datos Generales'!S268)</f>
        <v/>
      </c>
      <c r="T30" s="46">
        <f>IF('Datos Generales'!T268=0,"",Índice!$G$51*'Datos Generales'!T268)</f>
        <v>16926.481947496908</v>
      </c>
      <c r="U30" s="46" t="str">
        <f>IF('Datos Generales'!U268=0,"",Índice!$G$51*'Datos Generales'!U268)</f>
        <v/>
      </c>
      <c r="V30" s="46">
        <f>IF('Datos Generales'!V268=0,"",Índice!$G$51*'Datos Generales'!V268)</f>
        <v>16397.068750677812</v>
      </c>
      <c r="W30" s="46" t="str">
        <f>IF('Datos Generales'!W268=0,"",Índice!$G$51*'Datos Generales'!W268)</f>
        <v/>
      </c>
      <c r="X30" s="46" t="str">
        <f>IF('Datos Generales'!X268=0,"",Índice!$G$51*'Datos Generales'!X268)</f>
        <v/>
      </c>
      <c r="Y30" s="46">
        <f>IF('Datos Generales'!Y268=0,"",Índice!$G$51*'Datos Generales'!Y268)</f>
        <v>19262.71687238973</v>
      </c>
      <c r="Z30" s="46">
        <f>IF('Datos Generales'!Z268=0,"",Índice!$G$51*'Datos Generales'!Z268)</f>
        <v>13.014003333178406</v>
      </c>
      <c r="AA30" s="46">
        <f>IF('Datos Generales'!AA268=0,"",Índice!$G$51*'Datos Generales'!AA268)</f>
        <v>1350.6676316505875</v>
      </c>
      <c r="AB30" s="46">
        <f>IF('Datos Generales'!AB268=0,"",Índice!$G$51*'Datos Generales'!AB268)</f>
        <v>27320.996589357292</v>
      </c>
      <c r="AC30" s="46" t="str">
        <f>IF('Datos Generales'!AC268=0,"",Índice!$G$51*'Datos Generales'!AC268)</f>
        <v/>
      </c>
      <c r="AD30" s="46" t="str">
        <f>IF('Datos Generales'!AD268=0,"",Índice!$G$51*'Datos Generales'!AD268)</f>
        <v/>
      </c>
      <c r="AE30" s="46" t="str">
        <f>IF('Datos Generales'!AE268=0,"",Índice!$G$51*'Datos Generales'!AE268)</f>
        <v/>
      </c>
      <c r="AF30" s="46" t="str">
        <f>IF('Datos Generales'!AF268=0,"",Índice!$G$51*'Datos Generales'!AF268)</f>
        <v/>
      </c>
      <c r="AG30" s="46" t="str">
        <f>IF('Datos Generales'!AG268=0,"",Índice!$G$51*'Datos Generales'!AG268)</f>
        <v/>
      </c>
      <c r="AH30" s="46" t="str">
        <f>IF('Datos Generales'!AH268=0,"",Índice!$G$51*'Datos Generales'!AH268)</f>
        <v/>
      </c>
      <c r="AI30" s="46" t="str">
        <f>IF('Datos Generales'!AI268=0,"",Índice!$G$51*'Datos Generales'!AI268)</f>
        <v/>
      </c>
      <c r="AJ30" s="46" t="str">
        <f>IF('Datos Generales'!AJ268=0,"",Índice!$G$51*'Datos Generales'!AJ268)</f>
        <v/>
      </c>
      <c r="AK30" s="46" t="str">
        <f>IF('Datos Generales'!AK268=0,"",Índice!$G$51*'Datos Generales'!AK268)</f>
        <v/>
      </c>
      <c r="AL30" s="46" t="str">
        <f>IF('Datos Generales'!AL268=0,"",Índice!$G$51*'Datos Generales'!AL268)</f>
        <v/>
      </c>
      <c r="AM30" s="46" t="str">
        <f>IF('Datos Generales'!AM268=0,"",Índice!$G$51*'Datos Generales'!AM268)</f>
        <v/>
      </c>
      <c r="AN30" s="46" t="str">
        <f>IF('Datos Generales'!AN268=0,"",Índice!$G$51*'Datos Generales'!AN268)</f>
        <v/>
      </c>
      <c r="AO30" s="46" t="str">
        <f>IF('Datos Generales'!AO268=0,"",Índice!$G$51*'Datos Generales'!AO268)</f>
        <v/>
      </c>
      <c r="AP30" s="46" t="str">
        <f>IF('Datos Generales'!AP268=0,"",Índice!$G$51*'Datos Generales'!AP268)</f>
        <v/>
      </c>
      <c r="AQ30" s="46">
        <f>IF('Datos Generales'!AQ268=0,"",Índice!$G$51*'Datos Generales'!AQ268)</f>
        <v>207514.60126908668</v>
      </c>
      <c r="AS30" s="46">
        <f>Índice!$F$51*'Datos Generales'!AS268</f>
        <v>213847.64878804001</v>
      </c>
      <c r="AT30" s="71">
        <f t="shared" si="0"/>
        <v>-2.9614763383395748E-2</v>
      </c>
      <c r="AV30" s="75">
        <f t="shared" si="1"/>
        <v>3.4775329508213606E-3</v>
      </c>
      <c r="AW30" s="75">
        <f t="shared" si="2"/>
        <v>3.6693484950949943E-3</v>
      </c>
    </row>
    <row r="31" spans="2:49">
      <c r="B31" s="73" t="s">
        <v>314</v>
      </c>
      <c r="C31" s="46" t="str">
        <f>IF('Datos Generales'!C269=0,"",Índice!$G$51*'Datos Generales'!C269)</f>
        <v/>
      </c>
      <c r="D31" s="46" t="str">
        <f>IF('Datos Generales'!D269=0,"",Índice!$G$51*'Datos Generales'!D269)</f>
        <v/>
      </c>
      <c r="E31" s="46">
        <f>IF('Datos Generales'!E269=0,"",Índice!$G$51*'Datos Generales'!E269)</f>
        <v>573108.5205866925</v>
      </c>
      <c r="F31" s="46" t="str">
        <f>IF('Datos Generales'!F269=0,"",Índice!$G$51*'Datos Generales'!F269)</f>
        <v/>
      </c>
      <c r="G31" s="46" t="str">
        <f>IF('Datos Generales'!G269=0,"",Índice!$G$51*'Datos Generales'!G269)</f>
        <v/>
      </c>
      <c r="H31" s="46">
        <f>IF('Datos Generales'!H269=0,"",Índice!$G$51*'Datos Generales'!H269)</f>
        <v>35151.796839898991</v>
      </c>
      <c r="I31" s="46">
        <f>IF('Datos Generales'!I269=0,"",Índice!$G$51*'Datos Generales'!I269)</f>
        <v>223736.65677336825</v>
      </c>
      <c r="J31" s="46">
        <f>IF('Datos Generales'!J269=0,"",Índice!$G$51*'Datos Generales'!J269)</f>
        <v>13641.862596028073</v>
      </c>
      <c r="K31" s="46" t="str">
        <f>IF('Datos Generales'!K269=0,"",Índice!$G$51*'Datos Generales'!K269)</f>
        <v/>
      </c>
      <c r="L31" s="46">
        <f>IF('Datos Generales'!L269=0,"",Índice!$G$51*'Datos Generales'!L269)</f>
        <v>112790.02082683187</v>
      </c>
      <c r="M31" s="46" t="str">
        <f>IF('Datos Generales'!M269=0,"",Índice!$G$51*'Datos Generales'!M269)</f>
        <v/>
      </c>
      <c r="N31" s="46" t="str">
        <f>IF('Datos Generales'!N269=0,"",Índice!$G$51*'Datos Generales'!N269)</f>
        <v/>
      </c>
      <c r="O31" s="46" t="str">
        <f>IF('Datos Generales'!O269=0,"",Índice!$G$51*'Datos Generales'!O269)</f>
        <v/>
      </c>
      <c r="P31" s="46">
        <f>IF('Datos Generales'!P269=0,"",Índice!$G$51*'Datos Generales'!P269)</f>
        <v>45807.122732232456</v>
      </c>
      <c r="Q31" s="46" t="str">
        <f>IF('Datos Generales'!Q269=0,"",Índice!$G$51*'Datos Generales'!Q269)</f>
        <v/>
      </c>
      <c r="R31" s="46">
        <f>IF('Datos Generales'!R269=0,"",Índice!$G$51*'Datos Generales'!R269)</f>
        <v>420862.81956792629</v>
      </c>
      <c r="S31" s="46" t="str">
        <f>IF('Datos Generales'!S269=0,"",Índice!$G$51*'Datos Generales'!S269)</f>
        <v/>
      </c>
      <c r="T31" s="46">
        <f>IF('Datos Generales'!T269=0,"",Índice!$G$51*'Datos Generales'!T269)</f>
        <v>496742.42675749911</v>
      </c>
      <c r="U31" s="46" t="str">
        <f>IF('Datos Generales'!U269=0,"",Índice!$G$51*'Datos Generales'!U269)</f>
        <v/>
      </c>
      <c r="V31" s="46">
        <f>IF('Datos Generales'!V269=0,"",Índice!$G$51*'Datos Generales'!V269)</f>
        <v>245722.35464929696</v>
      </c>
      <c r="W31" s="46" t="str">
        <f>IF('Datos Generales'!W269=0,"",Índice!$G$51*'Datos Generales'!W269)</f>
        <v/>
      </c>
      <c r="X31" s="46" t="str">
        <f>IF('Datos Generales'!X269=0,"",Índice!$G$51*'Datos Generales'!X269)</f>
        <v/>
      </c>
      <c r="Y31" s="46">
        <f>IF('Datos Generales'!Y269=0,"",Índice!$G$51*'Datos Generales'!Y269)</f>
        <v>416622.68907377042</v>
      </c>
      <c r="Z31" s="46" t="str">
        <f>IF('Datos Generales'!Z269=0,"",Índice!$G$51*'Datos Generales'!Z269)</f>
        <v/>
      </c>
      <c r="AA31" s="46">
        <f>IF('Datos Generales'!AA269=0,"",Índice!$G$51*'Datos Generales'!AA269)</f>
        <v>36507.200860517776</v>
      </c>
      <c r="AB31" s="46">
        <f>IF('Datos Generales'!AB269=0,"",Índice!$G$51*'Datos Generales'!AB269)</f>
        <v>318371.52323597181</v>
      </c>
      <c r="AC31" s="46">
        <f>IF('Datos Generales'!AC269=0,"",Índice!$G$51*'Datos Generales'!AC269)</f>
        <v>64607.886751611819</v>
      </c>
      <c r="AD31" s="46" t="str">
        <f>IF('Datos Generales'!AD269=0,"",Índice!$G$51*'Datos Generales'!AD269)</f>
        <v/>
      </c>
      <c r="AE31" s="46" t="str">
        <f>IF('Datos Generales'!AE269=0,"",Índice!$G$51*'Datos Generales'!AE269)</f>
        <v/>
      </c>
      <c r="AF31" s="46" t="str">
        <f>IF('Datos Generales'!AF269=0,"",Índice!$G$51*'Datos Generales'!AF269)</f>
        <v/>
      </c>
      <c r="AG31" s="46" t="str">
        <f>IF('Datos Generales'!AG269=0,"",Índice!$G$51*'Datos Generales'!AG269)</f>
        <v/>
      </c>
      <c r="AH31" s="46" t="str">
        <f>IF('Datos Generales'!AH269=0,"",Índice!$G$51*'Datos Generales'!AH269)</f>
        <v/>
      </c>
      <c r="AI31" s="46" t="str">
        <f>IF('Datos Generales'!AI269=0,"",Índice!$G$51*'Datos Generales'!AI269)</f>
        <v/>
      </c>
      <c r="AJ31" s="46" t="str">
        <f>IF('Datos Generales'!AJ269=0,"",Índice!$G$51*'Datos Generales'!AJ269)</f>
        <v/>
      </c>
      <c r="AK31" s="46" t="str">
        <f>IF('Datos Generales'!AK269=0,"",Índice!$G$51*'Datos Generales'!AK269)</f>
        <v/>
      </c>
      <c r="AL31" s="46" t="str">
        <f>IF('Datos Generales'!AL269=0,"",Índice!$G$51*'Datos Generales'!AL269)</f>
        <v/>
      </c>
      <c r="AM31" s="46" t="str">
        <f>IF('Datos Generales'!AM269=0,"",Índice!$G$51*'Datos Generales'!AM269)</f>
        <v/>
      </c>
      <c r="AN31" s="46" t="str">
        <f>IF('Datos Generales'!AN269=0,"",Índice!$G$51*'Datos Generales'!AN269)</f>
        <v/>
      </c>
      <c r="AO31" s="46" t="str">
        <f>IF('Datos Generales'!AO269=0,"",Índice!$G$51*'Datos Generales'!AO269)</f>
        <v/>
      </c>
      <c r="AP31" s="46" t="str">
        <f>IF('Datos Generales'!AP269=0,"",Índice!$G$51*'Datos Generales'!AP269)</f>
        <v/>
      </c>
      <c r="AQ31" s="46">
        <f>IF('Datos Generales'!AQ269=0,"",Índice!$G$51*'Datos Generales'!AQ269)</f>
        <v>3003672.8812516467</v>
      </c>
      <c r="AS31" s="46">
        <f>Índice!$F$51*'Datos Generales'!AS269</f>
        <v>2846156.9667314631</v>
      </c>
      <c r="AT31" s="71">
        <f t="shared" si="0"/>
        <v>5.5343368746480381E-2</v>
      </c>
      <c r="AV31" s="75">
        <f t="shared" si="1"/>
        <v>5.0335597370791747E-2</v>
      </c>
      <c r="AW31" s="75">
        <f t="shared" si="2"/>
        <v>4.8836364775895119E-2</v>
      </c>
    </row>
    <row r="32" spans="2:49">
      <c r="B32" s="73" t="s">
        <v>315</v>
      </c>
      <c r="C32" s="46">
        <f>IF('Datos Generales'!C270=0,"",Índice!$G$51*'Datos Generales'!C270)</f>
        <v>284820.13894883153</v>
      </c>
      <c r="D32" s="46" t="str">
        <f>IF('Datos Generales'!D270=0,"",Índice!$G$51*'Datos Generales'!D270)</f>
        <v/>
      </c>
      <c r="E32" s="46">
        <f>IF('Datos Generales'!E270=0,"",Índice!$G$51*'Datos Generales'!E270)</f>
        <v>97119.255324564394</v>
      </c>
      <c r="F32" s="46" t="str">
        <f>IF('Datos Generales'!F270=0,"",Índice!$G$51*'Datos Generales'!F270)</f>
        <v/>
      </c>
      <c r="G32" s="46" t="str">
        <f>IF('Datos Generales'!G270=0,"",Índice!$G$51*'Datos Generales'!G270)</f>
        <v/>
      </c>
      <c r="H32" s="46">
        <f>IF('Datos Generales'!H270=0,"",Índice!$G$51*'Datos Generales'!H270)</f>
        <v>260041.69792904714</v>
      </c>
      <c r="I32" s="46">
        <f>IF('Datos Generales'!I270=0,"",Índice!$G$51*'Datos Generales'!I270)</f>
        <v>510548.64647725539</v>
      </c>
      <c r="J32" s="46">
        <f>IF('Datos Generales'!J270=0,"",Índice!$G$51*'Datos Generales'!J270)</f>
        <v>193020.33327357518</v>
      </c>
      <c r="K32" s="46" t="str">
        <f>IF('Datos Generales'!K270=0,"",Índice!$G$51*'Datos Generales'!K270)</f>
        <v/>
      </c>
      <c r="L32" s="46">
        <f>IF('Datos Generales'!L270=0,"",Índice!$G$51*'Datos Generales'!L270)</f>
        <v>23545.563397894301</v>
      </c>
      <c r="M32" s="46" t="str">
        <f>IF('Datos Generales'!M270=0,"",Índice!$G$51*'Datos Generales'!M270)</f>
        <v/>
      </c>
      <c r="N32" s="46" t="str">
        <f>IF('Datos Generales'!N270=0,"",Índice!$G$51*'Datos Generales'!N270)</f>
        <v/>
      </c>
      <c r="O32" s="46" t="str">
        <f>IF('Datos Generales'!O270=0,"",Índice!$G$51*'Datos Generales'!O270)</f>
        <v/>
      </c>
      <c r="P32" s="46">
        <f>IF('Datos Generales'!P270=0,"",Índice!$G$51*'Datos Generales'!P270)</f>
        <v>80050.241135316872</v>
      </c>
      <c r="Q32" s="46" t="str">
        <f>IF('Datos Generales'!Q270=0,"",Índice!$G$51*'Datos Generales'!Q270)</f>
        <v/>
      </c>
      <c r="R32" s="46">
        <f>IF('Datos Generales'!R270=0,"",Índice!$G$51*'Datos Generales'!R270)</f>
        <v>149280.84351988952</v>
      </c>
      <c r="S32" s="46" t="str">
        <f>IF('Datos Generales'!S270=0,"",Índice!$G$51*'Datos Generales'!S270)</f>
        <v/>
      </c>
      <c r="T32" s="46">
        <f>IF('Datos Generales'!T270=0,"",Índice!$G$51*'Datos Generales'!T270)</f>
        <v>158097.74224748297</v>
      </c>
      <c r="U32" s="46" t="str">
        <f>IF('Datos Generales'!U270=0,"",Índice!$G$51*'Datos Generales'!U270)</f>
        <v/>
      </c>
      <c r="V32" s="46">
        <f>IF('Datos Generales'!V270=0,"",Índice!$G$51*'Datos Generales'!V270)</f>
        <v>134657.35324387313</v>
      </c>
      <c r="W32" s="46" t="str">
        <f>IF('Datos Generales'!W270=0,"",Índice!$G$51*'Datos Generales'!W270)</f>
        <v/>
      </c>
      <c r="X32" s="46">
        <f>IF('Datos Generales'!X270=0,"",Índice!$G$51*'Datos Generales'!X270)</f>
        <v>109718.18485639225</v>
      </c>
      <c r="Y32" s="46">
        <f>IF('Datos Generales'!Y270=0,"",Índice!$G$51*'Datos Generales'!Y270)</f>
        <v>354592.3274925247</v>
      </c>
      <c r="Z32" s="46">
        <f>IF('Datos Generales'!Z270=0,"",Índice!$G$51*'Datos Generales'!Z270)</f>
        <v>3087.3288315505479</v>
      </c>
      <c r="AA32" s="46">
        <f>IF('Datos Generales'!AA270=0,"",Índice!$G$51*'Datos Generales'!AA270)</f>
        <v>37622.598329869572</v>
      </c>
      <c r="AB32" s="46">
        <f>IF('Datos Generales'!AB270=0,"",Índice!$G$51*'Datos Generales'!AB270)</f>
        <v>136530.66147877148</v>
      </c>
      <c r="AC32" s="46" t="str">
        <f>IF('Datos Generales'!AC270=0,"",Índice!$G$51*'Datos Generales'!AC270)</f>
        <v/>
      </c>
      <c r="AD32" s="46">
        <f>IF('Datos Generales'!AD270=0,"",Índice!$G$51*'Datos Generales'!AD270)</f>
        <v>3443.4875758320222</v>
      </c>
      <c r="AE32" s="46" t="str">
        <f>IF('Datos Generales'!AE270=0,"",Índice!$G$51*'Datos Generales'!AE270)</f>
        <v/>
      </c>
      <c r="AF32" s="46" t="str">
        <f>IF('Datos Generales'!AF270=0,"",Índice!$G$51*'Datos Generales'!AF270)</f>
        <v/>
      </c>
      <c r="AG32" s="46" t="str">
        <f>IF('Datos Generales'!AG270=0,"",Índice!$G$51*'Datos Generales'!AG270)</f>
        <v/>
      </c>
      <c r="AH32" s="46" t="str">
        <f>IF('Datos Generales'!AH270=0,"",Índice!$G$51*'Datos Generales'!AH270)</f>
        <v/>
      </c>
      <c r="AI32" s="46" t="str">
        <f>IF('Datos Generales'!AI270=0,"",Índice!$G$51*'Datos Generales'!AI270)</f>
        <v/>
      </c>
      <c r="AJ32" s="46" t="str">
        <f>IF('Datos Generales'!AJ270=0,"",Índice!$G$51*'Datos Generales'!AJ270)</f>
        <v/>
      </c>
      <c r="AK32" s="46" t="str">
        <f>IF('Datos Generales'!AK270=0,"",Índice!$G$51*'Datos Generales'!AK270)</f>
        <v/>
      </c>
      <c r="AL32" s="46" t="str">
        <f>IF('Datos Generales'!AL270=0,"",Índice!$G$51*'Datos Generales'!AL270)</f>
        <v/>
      </c>
      <c r="AM32" s="46" t="str">
        <f>IF('Datos Generales'!AM270=0,"",Índice!$G$51*'Datos Generales'!AM270)</f>
        <v/>
      </c>
      <c r="AN32" s="46" t="str">
        <f>IF('Datos Generales'!AN270=0,"",Índice!$G$51*'Datos Generales'!AN270)</f>
        <v/>
      </c>
      <c r="AO32" s="46" t="str">
        <f>IF('Datos Generales'!AO270=0,"",Índice!$G$51*'Datos Generales'!AO270)</f>
        <v/>
      </c>
      <c r="AP32" s="46" t="str">
        <f>IF('Datos Generales'!AP270=0,"",Índice!$G$51*'Datos Generales'!AP270)</f>
        <v/>
      </c>
      <c r="AQ32" s="46">
        <f>IF('Datos Generales'!AQ270=0,"",Índice!$G$51*'Datos Generales'!AQ270)</f>
        <v>2536176.4040626711</v>
      </c>
      <c r="AS32" s="46">
        <f>Índice!$F$51*'Datos Generales'!AS270</f>
        <v>2347303.5326441252</v>
      </c>
      <c r="AT32" s="71">
        <f t="shared" si="0"/>
        <v>8.0463761414694357E-2</v>
      </c>
      <c r="AV32" s="75">
        <f t="shared" si="1"/>
        <v>4.2501284055607436E-2</v>
      </c>
      <c r="AW32" s="75">
        <f t="shared" si="2"/>
        <v>4.0276686387961794E-2</v>
      </c>
    </row>
    <row r="33" spans="2:49">
      <c r="B33" s="73" t="s">
        <v>316</v>
      </c>
      <c r="C33" s="46" t="str">
        <f>IF('Datos Generales'!C271=0,"",Índice!$G$51*'Datos Generales'!C271)</f>
        <v/>
      </c>
      <c r="D33" s="46" t="str">
        <f>IF('Datos Generales'!D271=0,"",Índice!$G$51*'Datos Generales'!D271)</f>
        <v/>
      </c>
      <c r="E33" s="46">
        <f>IF('Datos Generales'!E271=0,"",Índice!$G$51*'Datos Generales'!E271)</f>
        <v>56.097082694252812</v>
      </c>
      <c r="F33" s="46" t="str">
        <f>IF('Datos Generales'!F271=0,"",Índice!$G$51*'Datos Generales'!F271)</f>
        <v/>
      </c>
      <c r="G33" s="46" t="str">
        <f>IF('Datos Generales'!G271=0,"",Índice!$G$51*'Datos Generales'!G271)</f>
        <v/>
      </c>
      <c r="H33" s="46" t="str">
        <f>IF('Datos Generales'!H271=0,"",Índice!$G$51*'Datos Generales'!H271)</f>
        <v/>
      </c>
      <c r="I33" s="46" t="str">
        <f>IF('Datos Generales'!I271=0,"",Índice!$G$51*'Datos Generales'!I271)</f>
        <v/>
      </c>
      <c r="J33" s="46" t="str">
        <f>IF('Datos Generales'!J271=0,"",Índice!$G$51*'Datos Generales'!J271)</f>
        <v/>
      </c>
      <c r="K33" s="46" t="str">
        <f>IF('Datos Generales'!K271=0,"",Índice!$G$51*'Datos Generales'!K271)</f>
        <v/>
      </c>
      <c r="L33" s="46" t="str">
        <f>IF('Datos Generales'!L271=0,"",Índice!$G$51*'Datos Generales'!L271)</f>
        <v/>
      </c>
      <c r="M33" s="46" t="str">
        <f>IF('Datos Generales'!M271=0,"",Índice!$G$51*'Datos Generales'!M271)</f>
        <v/>
      </c>
      <c r="N33" s="46" t="str">
        <f>IF('Datos Generales'!N271=0,"",Índice!$G$51*'Datos Generales'!N271)</f>
        <v/>
      </c>
      <c r="O33" s="46" t="str">
        <f>IF('Datos Generales'!O271=0,"",Índice!$G$51*'Datos Generales'!O271)</f>
        <v/>
      </c>
      <c r="P33" s="46">
        <f>IF('Datos Generales'!P271=0,"",Índice!$G$51*'Datos Generales'!P271)</f>
        <v>10.313818968131185</v>
      </c>
      <c r="Q33" s="46" t="str">
        <f>IF('Datos Generales'!Q271=0,"",Índice!$G$51*'Datos Generales'!Q271)</f>
        <v/>
      </c>
      <c r="R33" s="46" t="str">
        <f>IF('Datos Generales'!R271=0,"",Índice!$G$51*'Datos Generales'!R271)</f>
        <v/>
      </c>
      <c r="S33" s="46" t="str">
        <f>IF('Datos Generales'!S271=0,"",Índice!$G$51*'Datos Generales'!S271)</f>
        <v/>
      </c>
      <c r="T33" s="46">
        <f>IF('Datos Generales'!T271=0,"",Índice!$G$51*'Datos Generales'!T271)</f>
        <v>7892.6388990330252</v>
      </c>
      <c r="U33" s="46" t="str">
        <f>IF('Datos Generales'!U271=0,"",Índice!$G$51*'Datos Generales'!U271)</f>
        <v/>
      </c>
      <c r="V33" s="46">
        <f>IF('Datos Generales'!V271=0,"",Índice!$G$51*'Datos Generales'!V271)</f>
        <v>103985.42785749225</v>
      </c>
      <c r="W33" s="46" t="str">
        <f>IF('Datos Generales'!W271=0,"",Índice!$G$51*'Datos Generales'!W271)</f>
        <v/>
      </c>
      <c r="X33" s="46">
        <f>IF('Datos Generales'!X271=0,"",Índice!$G$51*'Datos Generales'!X271)</f>
        <v>887.69667633863855</v>
      </c>
      <c r="Y33" s="46" t="str">
        <f>IF('Datos Generales'!Y271=0,"",Índice!$G$51*'Datos Generales'!Y271)</f>
        <v/>
      </c>
      <c r="Z33" s="46" t="str">
        <f>IF('Datos Generales'!Z271=0,"",Índice!$G$51*'Datos Generales'!Z271)</f>
        <v/>
      </c>
      <c r="AA33" s="46">
        <f>IF('Datos Generales'!AA271=0,"",Índice!$G$51*'Datos Generales'!AA271)</f>
        <v>460.40356689928097</v>
      </c>
      <c r="AB33" s="46" t="str">
        <f>IF('Datos Generales'!AB271=0,"",Índice!$G$51*'Datos Generales'!AB271)</f>
        <v/>
      </c>
      <c r="AC33" s="46" t="str">
        <f>IF('Datos Generales'!AC271=0,"",Índice!$G$51*'Datos Generales'!AC271)</f>
        <v/>
      </c>
      <c r="AD33" s="46">
        <f>IF('Datos Generales'!AD271=0,"",Índice!$G$51*'Datos Generales'!AD271)</f>
        <v>202625.50877449257</v>
      </c>
      <c r="AE33" s="46" t="str">
        <f>IF('Datos Generales'!AE271=0,"",Índice!$G$51*'Datos Generales'!AE271)</f>
        <v/>
      </c>
      <c r="AF33" s="46" t="str">
        <f>IF('Datos Generales'!AF271=0,"",Índice!$G$51*'Datos Generales'!AF271)</f>
        <v/>
      </c>
      <c r="AG33" s="46" t="str">
        <f>IF('Datos Generales'!AG271=0,"",Índice!$G$51*'Datos Generales'!AG271)</f>
        <v/>
      </c>
      <c r="AH33" s="46" t="str">
        <f>IF('Datos Generales'!AH271=0,"",Índice!$G$51*'Datos Generales'!AH271)</f>
        <v/>
      </c>
      <c r="AI33" s="46" t="str">
        <f>IF('Datos Generales'!AI271=0,"",Índice!$G$51*'Datos Generales'!AI271)</f>
        <v/>
      </c>
      <c r="AJ33" s="46" t="str">
        <f>IF('Datos Generales'!AJ271=0,"",Índice!$G$51*'Datos Generales'!AJ271)</f>
        <v/>
      </c>
      <c r="AK33" s="46" t="str">
        <f>IF('Datos Generales'!AK271=0,"",Índice!$G$51*'Datos Generales'!AK271)</f>
        <v/>
      </c>
      <c r="AL33" s="46" t="str">
        <f>IF('Datos Generales'!AL271=0,"",Índice!$G$51*'Datos Generales'!AL271)</f>
        <v/>
      </c>
      <c r="AM33" s="46" t="str">
        <f>IF('Datos Generales'!AM271=0,"",Índice!$G$51*'Datos Generales'!AM271)</f>
        <v/>
      </c>
      <c r="AN33" s="46" t="str">
        <f>IF('Datos Generales'!AN271=0,"",Índice!$G$51*'Datos Generales'!AN271)</f>
        <v/>
      </c>
      <c r="AO33" s="46" t="str">
        <f>IF('Datos Generales'!AO271=0,"",Índice!$G$51*'Datos Generales'!AO271)</f>
        <v/>
      </c>
      <c r="AP33" s="46" t="str">
        <f>IF('Datos Generales'!AP271=0,"",Índice!$G$51*'Datos Generales'!AP271)</f>
        <v/>
      </c>
      <c r="AQ33" s="46">
        <f>IF('Datos Generales'!AQ271=0,"",Índice!$G$51*'Datos Generales'!AQ271)</f>
        <v>315918.08667591814</v>
      </c>
      <c r="AS33" s="46">
        <f>Índice!$F$51*'Datos Generales'!AS271</f>
        <v>404499.81351665792</v>
      </c>
      <c r="AT33" s="71">
        <f t="shared" si="0"/>
        <v>-0.21899077300091718</v>
      </c>
      <c r="AV33" s="75">
        <f t="shared" si="1"/>
        <v>5.2941602636980513E-3</v>
      </c>
      <c r="AW33" s="75">
        <f t="shared" si="2"/>
        <v>6.9406925463309805E-3</v>
      </c>
    </row>
    <row r="34" spans="2:49">
      <c r="B34" s="73" t="s">
        <v>317</v>
      </c>
      <c r="C34" s="46">
        <f>IF('Datos Generales'!C272=0,"",Índice!$G$51*'Datos Generales'!C272)</f>
        <v>463105.1677544869</v>
      </c>
      <c r="D34" s="46" t="str">
        <f>IF('Datos Generales'!D272=0,"",Índice!$G$51*'Datos Generales'!D272)</f>
        <v/>
      </c>
      <c r="E34" s="46">
        <f>IF('Datos Generales'!E272=0,"",Índice!$G$51*'Datos Generales'!E272)</f>
        <v>58763.509044510996</v>
      </c>
      <c r="F34" s="46">
        <f>IF('Datos Generales'!F272=0,"",Índice!$G$51*'Datos Generales'!F272)</f>
        <v>650233.96433543379</v>
      </c>
      <c r="G34" s="46" t="str">
        <f>IF('Datos Generales'!G272=0,"",Índice!$G$51*'Datos Generales'!G272)</f>
        <v/>
      </c>
      <c r="H34" s="46">
        <f>IF('Datos Generales'!H272=0,"",Índice!$G$51*'Datos Generales'!H272)</f>
        <v>131215.85760732682</v>
      </c>
      <c r="I34" s="46">
        <f>IF('Datos Generales'!I272=0,"",Índice!$G$51*'Datos Generales'!I272)</f>
        <v>94554.126523556901</v>
      </c>
      <c r="J34" s="46">
        <f>IF('Datos Generales'!J272=0,"",Índice!$G$51*'Datos Generales'!J272)</f>
        <v>136728.04052932467</v>
      </c>
      <c r="K34" s="46" t="str">
        <f>IF('Datos Generales'!K272=0,"",Índice!$G$51*'Datos Generales'!K272)</f>
        <v/>
      </c>
      <c r="L34" s="46">
        <f>IF('Datos Generales'!L272=0,"",Índice!$G$51*'Datos Generales'!L272)</f>
        <v>39809.747665557821</v>
      </c>
      <c r="M34" s="46" t="str">
        <f>IF('Datos Generales'!M272=0,"",Índice!$G$51*'Datos Generales'!M272)</f>
        <v/>
      </c>
      <c r="N34" s="46" t="str">
        <f>IF('Datos Generales'!N272=0,"",Índice!$G$51*'Datos Generales'!N272)</f>
        <v/>
      </c>
      <c r="O34" s="46" t="str">
        <f>IF('Datos Generales'!O272=0,"",Índice!$G$51*'Datos Generales'!O272)</f>
        <v/>
      </c>
      <c r="P34" s="46">
        <f>IF('Datos Generales'!P272=0,"",Índice!$G$51*'Datos Generales'!P272)</f>
        <v>50496.501933287742</v>
      </c>
      <c r="Q34" s="46" t="str">
        <f>IF('Datos Generales'!Q272=0,"",Índice!$G$51*'Datos Generales'!Q272)</f>
        <v/>
      </c>
      <c r="R34" s="46">
        <f>IF('Datos Generales'!R272=0,"",Índice!$G$51*'Datos Generales'!R272)</f>
        <v>37184.327421700189</v>
      </c>
      <c r="S34" s="46" t="str">
        <f>IF('Datos Generales'!S272=0,"",Índice!$G$51*'Datos Generales'!S272)</f>
        <v/>
      </c>
      <c r="T34" s="46">
        <f>IF('Datos Generales'!T272=0,"",Índice!$G$51*'Datos Generales'!T272)</f>
        <v>71367.023666451991</v>
      </c>
      <c r="U34" s="46" t="str">
        <f>IF('Datos Generales'!U272=0,"",Índice!$G$51*'Datos Generales'!U272)</f>
        <v/>
      </c>
      <c r="V34" s="46">
        <f>IF('Datos Generales'!V272=0,"",Índice!$G$51*'Datos Generales'!V272)</f>
        <v>44684.996934626768</v>
      </c>
      <c r="W34" s="46" t="str">
        <f>IF('Datos Generales'!W272=0,"",Índice!$G$51*'Datos Generales'!W272)</f>
        <v/>
      </c>
      <c r="X34" s="46">
        <f>IF('Datos Generales'!X272=0,"",Índice!$G$51*'Datos Generales'!X272)</f>
        <v>9004.1852857658232</v>
      </c>
      <c r="Y34" s="46">
        <f>IF('Datos Generales'!Y272=0,"",Índice!$G$51*'Datos Generales'!Y272)</f>
        <v>65086.837486526747</v>
      </c>
      <c r="Z34" s="46">
        <f>IF('Datos Generales'!Z272=0,"",Índice!$G$51*'Datos Generales'!Z272)</f>
        <v>21.999862777515876</v>
      </c>
      <c r="AA34" s="46">
        <f>IF('Datos Generales'!AA272=0,"",Índice!$G$51*'Datos Generales'!AA272)</f>
        <v>20216.767259600594</v>
      </c>
      <c r="AB34" s="46">
        <f>IF('Datos Generales'!AB272=0,"",Índice!$G$51*'Datos Generales'!AB272)</f>
        <v>90517.173836541464</v>
      </c>
      <c r="AC34" s="46">
        <f>IF('Datos Generales'!AC272=0,"",Índice!$G$51*'Datos Generales'!AC272)</f>
        <v>12537.885578580899</v>
      </c>
      <c r="AD34" s="46" t="str">
        <f>IF('Datos Generales'!AD272=0,"",Índice!$G$51*'Datos Generales'!AD272)</f>
        <v/>
      </c>
      <c r="AE34" s="46" t="str">
        <f>IF('Datos Generales'!AE272=0,"",Índice!$G$51*'Datos Generales'!AE272)</f>
        <v/>
      </c>
      <c r="AF34" s="46" t="str">
        <f>IF('Datos Generales'!AF272=0,"",Índice!$G$51*'Datos Generales'!AF272)</f>
        <v/>
      </c>
      <c r="AG34" s="46" t="str">
        <f>IF('Datos Generales'!AG272=0,"",Índice!$G$51*'Datos Generales'!AG272)</f>
        <v/>
      </c>
      <c r="AH34" s="46" t="str">
        <f>IF('Datos Generales'!AH272=0,"",Índice!$G$51*'Datos Generales'!AH272)</f>
        <v/>
      </c>
      <c r="AI34" s="46" t="str">
        <f>IF('Datos Generales'!AI272=0,"",Índice!$G$51*'Datos Generales'!AI272)</f>
        <v/>
      </c>
      <c r="AJ34" s="46" t="str">
        <f>IF('Datos Generales'!AJ272=0,"",Índice!$G$51*'Datos Generales'!AJ272)</f>
        <v/>
      </c>
      <c r="AK34" s="46" t="str">
        <f>IF('Datos Generales'!AK272=0,"",Índice!$G$51*'Datos Generales'!AK272)</f>
        <v/>
      </c>
      <c r="AL34" s="46" t="str">
        <f>IF('Datos Generales'!AL272=0,"",Índice!$G$51*'Datos Generales'!AL272)</f>
        <v/>
      </c>
      <c r="AM34" s="46" t="str">
        <f>IF('Datos Generales'!AM272=0,"",Índice!$G$51*'Datos Generales'!AM272)</f>
        <v/>
      </c>
      <c r="AN34" s="46" t="str">
        <f>IF('Datos Generales'!AN272=0,"",Índice!$G$51*'Datos Generales'!AN272)</f>
        <v/>
      </c>
      <c r="AO34" s="46" t="str">
        <f>IF('Datos Generales'!AO272=0,"",Índice!$G$51*'Datos Generales'!AO272)</f>
        <v/>
      </c>
      <c r="AP34" s="46" t="str">
        <f>IF('Datos Generales'!AP272=0,"",Índice!$G$51*'Datos Generales'!AP272)</f>
        <v/>
      </c>
      <c r="AQ34" s="46">
        <f>IF('Datos Generales'!AQ272=0,"",Índice!$G$51*'Datos Generales'!AQ272)</f>
        <v>1975528.1127260576</v>
      </c>
      <c r="AS34" s="46">
        <f>Índice!$F$51*'Datos Generales'!AS272</f>
        <v>2154639.664666154</v>
      </c>
      <c r="AT34" s="71">
        <f t="shared" si="0"/>
        <v>-8.3128309052014182E-2</v>
      </c>
      <c r="AV34" s="75">
        <f t="shared" si="1"/>
        <v>3.3105931174310169E-2</v>
      </c>
      <c r="AW34" s="75">
        <f t="shared" si="2"/>
        <v>3.6970824116243015E-2</v>
      </c>
    </row>
    <row r="35" spans="2:49">
      <c r="B35" s="73" t="s">
        <v>318</v>
      </c>
      <c r="C35" s="46" t="str">
        <f>IF('Datos Generales'!C273=0,"",Índice!$G$51*'Datos Generales'!C273)</f>
        <v/>
      </c>
      <c r="D35" s="46" t="str">
        <f>IF('Datos Generales'!D273=0,"",Índice!$G$51*'Datos Generales'!D273)</f>
        <v/>
      </c>
      <c r="E35" s="46">
        <f>IF('Datos Generales'!E273=0,"",Índice!$G$51*'Datos Generales'!E273)</f>
        <v>626464.91105991101</v>
      </c>
      <c r="F35" s="46" t="str">
        <f>IF('Datos Generales'!F273=0,"",Índice!$G$51*'Datos Generales'!F273)</f>
        <v/>
      </c>
      <c r="G35" s="46" t="str">
        <f>IF('Datos Generales'!G273=0,"",Índice!$G$51*'Datos Generales'!G273)</f>
        <v/>
      </c>
      <c r="H35" s="46" t="str">
        <f>IF('Datos Generales'!H273=0,"",Índice!$G$51*'Datos Generales'!H273)</f>
        <v/>
      </c>
      <c r="I35" s="46">
        <f>IF('Datos Generales'!I273=0,"",Índice!$G$51*'Datos Generales'!I273)</f>
        <v>86945.493901345893</v>
      </c>
      <c r="J35" s="46" t="str">
        <f>IF('Datos Generales'!J273=0,"",Índice!$G$51*'Datos Generales'!J273)</f>
        <v/>
      </c>
      <c r="K35" s="46" t="str">
        <f>IF('Datos Generales'!K273=0,"",Índice!$G$51*'Datos Generales'!K273)</f>
        <v/>
      </c>
      <c r="L35" s="46">
        <f>IF('Datos Generales'!L273=0,"",Índice!$G$51*'Datos Generales'!L273)</f>
        <v>186624.21622722273</v>
      </c>
      <c r="M35" s="46" t="str">
        <f>IF('Datos Generales'!M273=0,"",Índice!$G$51*'Datos Generales'!M273)</f>
        <v/>
      </c>
      <c r="N35" s="46" t="str">
        <f>IF('Datos Generales'!N273=0,"",Índice!$G$51*'Datos Generales'!N273)</f>
        <v/>
      </c>
      <c r="O35" s="46" t="str">
        <f>IF('Datos Generales'!O273=0,"",Índice!$G$51*'Datos Generales'!O273)</f>
        <v/>
      </c>
      <c r="P35" s="46">
        <f>IF('Datos Generales'!P273=0,"",Índice!$G$51*'Datos Generales'!P273)</f>
        <v>223.71691444178117</v>
      </c>
      <c r="Q35" s="46" t="str">
        <f>IF('Datos Generales'!Q273=0,"",Índice!$G$51*'Datos Generales'!Q273)</f>
        <v/>
      </c>
      <c r="R35" s="46">
        <f>IF('Datos Generales'!R273=0,"",Índice!$G$51*'Datos Generales'!R273)</f>
        <v>2340.4401300515028</v>
      </c>
      <c r="S35" s="46" t="str">
        <f>IF('Datos Generales'!S273=0,"",Índice!$G$51*'Datos Generales'!S273)</f>
        <v/>
      </c>
      <c r="T35" s="46">
        <f>IF('Datos Generales'!T273=0,"",Índice!$G$51*'Datos Generales'!T273)</f>
        <v>381296.35408712743</v>
      </c>
      <c r="U35" s="46" t="str">
        <f>IF('Datos Generales'!U273=0,"",Índice!$G$51*'Datos Generales'!U273)</f>
        <v/>
      </c>
      <c r="V35" s="46">
        <f>IF('Datos Generales'!V273=0,"",Índice!$G$51*'Datos Generales'!V273)</f>
        <v>139152.62902786725</v>
      </c>
      <c r="W35" s="46" t="str">
        <f>IF('Datos Generales'!W273=0,"",Índice!$G$51*'Datos Generales'!W273)</f>
        <v/>
      </c>
      <c r="X35" s="46" t="str">
        <f>IF('Datos Generales'!X273=0,"",Índice!$G$51*'Datos Generales'!X273)</f>
        <v/>
      </c>
      <c r="Y35" s="46">
        <f>IF('Datos Generales'!Y273=0,"",Índice!$G$51*'Datos Generales'!Y273)</f>
        <v>450731.6392996342</v>
      </c>
      <c r="Z35" s="46" t="str">
        <f>IF('Datos Generales'!Z273=0,"",Índice!$G$51*'Datos Generales'!Z273)</f>
        <v/>
      </c>
      <c r="AA35" s="46">
        <f>IF('Datos Generales'!AA273=0,"",Índice!$G$51*'Datos Generales'!AA273)</f>
        <v>35307.168104182856</v>
      </c>
      <c r="AB35" s="46">
        <f>IF('Datos Generales'!AB273=0,"",Índice!$G$51*'Datos Generales'!AB273)</f>
        <v>137904.47987145354</v>
      </c>
      <c r="AC35" s="46">
        <f>IF('Datos Generales'!AC273=0,"",Índice!$G$51*'Datos Generales'!AC273)</f>
        <v>16295.347051155215</v>
      </c>
      <c r="AD35" s="46" t="str">
        <f>IF('Datos Generales'!AD273=0,"",Índice!$G$51*'Datos Generales'!AD273)</f>
        <v/>
      </c>
      <c r="AE35" s="46" t="str">
        <f>IF('Datos Generales'!AE273=0,"",Índice!$G$51*'Datos Generales'!AE273)</f>
        <v/>
      </c>
      <c r="AF35" s="46" t="str">
        <f>IF('Datos Generales'!AF273=0,"",Índice!$G$51*'Datos Generales'!AF273)</f>
        <v/>
      </c>
      <c r="AG35" s="46" t="str">
        <f>IF('Datos Generales'!AG273=0,"",Índice!$G$51*'Datos Generales'!AG273)</f>
        <v/>
      </c>
      <c r="AH35" s="46" t="str">
        <f>IF('Datos Generales'!AH273=0,"",Índice!$G$51*'Datos Generales'!AH273)</f>
        <v/>
      </c>
      <c r="AI35" s="46" t="str">
        <f>IF('Datos Generales'!AI273=0,"",Índice!$G$51*'Datos Generales'!AI273)</f>
        <v/>
      </c>
      <c r="AJ35" s="46" t="str">
        <f>IF('Datos Generales'!AJ273=0,"",Índice!$G$51*'Datos Generales'!AJ273)</f>
        <v/>
      </c>
      <c r="AK35" s="46" t="str">
        <f>IF('Datos Generales'!AK273=0,"",Índice!$G$51*'Datos Generales'!AK273)</f>
        <v/>
      </c>
      <c r="AL35" s="46" t="str">
        <f>IF('Datos Generales'!AL273=0,"",Índice!$G$51*'Datos Generales'!AL273)</f>
        <v/>
      </c>
      <c r="AM35" s="46" t="str">
        <f>IF('Datos Generales'!AM273=0,"",Índice!$G$51*'Datos Generales'!AM273)</f>
        <v/>
      </c>
      <c r="AN35" s="46" t="str">
        <f>IF('Datos Generales'!AN273=0,"",Índice!$G$51*'Datos Generales'!AN273)</f>
        <v/>
      </c>
      <c r="AO35" s="46" t="str">
        <f>IF('Datos Generales'!AO273=0,"",Índice!$G$51*'Datos Generales'!AO273)</f>
        <v/>
      </c>
      <c r="AP35" s="46" t="str">
        <f>IF('Datos Generales'!AP273=0,"",Índice!$G$51*'Datos Generales'!AP273)</f>
        <v/>
      </c>
      <c r="AQ35" s="46">
        <f>IF('Datos Generales'!AQ273=0,"",Índice!$G$51*'Datos Generales'!AQ273)</f>
        <v>2063286.3956743933</v>
      </c>
      <c r="AS35" s="46">
        <f>Índice!$F$51*'Datos Generales'!AS273</f>
        <v>1971625.2761475316</v>
      </c>
      <c r="AT35" s="71">
        <f t="shared" si="0"/>
        <v>4.6490132093438996E-2</v>
      </c>
      <c r="AV35" s="75">
        <f t="shared" si="1"/>
        <v>3.4576585859782676E-2</v>
      </c>
      <c r="AW35" s="75">
        <f t="shared" si="2"/>
        <v>3.3830534405799889E-2</v>
      </c>
    </row>
    <row r="36" spans="2:49">
      <c r="B36" s="73" t="s">
        <v>319</v>
      </c>
      <c r="C36" s="46" t="str">
        <f>IF('Datos Generales'!C274=0,"",Índice!$G$51*'Datos Generales'!C274)</f>
        <v/>
      </c>
      <c r="D36" s="46" t="str">
        <f>IF('Datos Generales'!D274=0,"",Índice!$G$51*'Datos Generales'!D274)</f>
        <v/>
      </c>
      <c r="E36" s="46">
        <f>IF('Datos Generales'!E274=0,"",Índice!$G$51*'Datos Generales'!E274)</f>
        <v>462.9430238966317</v>
      </c>
      <c r="F36" s="46" t="str">
        <f>IF('Datos Generales'!F274=0,"",Índice!$G$51*'Datos Generales'!F274)</f>
        <v/>
      </c>
      <c r="G36" s="46">
        <f>IF('Datos Generales'!G274=0,"",Índice!$G$51*'Datos Generales'!G274)</f>
        <v>105061.4734596223</v>
      </c>
      <c r="H36" s="46" t="str">
        <f>IF('Datos Generales'!H274=0,"",Índice!$G$51*'Datos Generales'!H274)</f>
        <v/>
      </c>
      <c r="I36" s="46">
        <f>IF('Datos Generales'!I274=0,"",Índice!$G$51*'Datos Generales'!I274)</f>
        <v>2214.8151591006176</v>
      </c>
      <c r="J36" s="46">
        <f>IF('Datos Generales'!J274=0,"",Índice!$G$51*'Datos Generales'!J274)</f>
        <v>3.1428375396451251</v>
      </c>
      <c r="K36" s="46" t="str">
        <f>IF('Datos Generales'!K274=0,"",Índice!$G$51*'Datos Generales'!K274)</f>
        <v/>
      </c>
      <c r="L36" s="46">
        <f>IF('Datos Generales'!L274=0,"",Índice!$G$51*'Datos Generales'!L274)</f>
        <v>3554.1066041640388</v>
      </c>
      <c r="M36" s="46">
        <f>IF('Datos Generales'!M274=0,"",Índice!$G$51*'Datos Generales'!M274)</f>
        <v>112661.87273278578</v>
      </c>
      <c r="N36" s="46" t="str">
        <f>IF('Datos Generales'!N274=0,"",Índice!$G$51*'Datos Generales'!N274)</f>
        <v/>
      </c>
      <c r="O36" s="46" t="str">
        <f>IF('Datos Generales'!O274=0,"",Índice!$G$51*'Datos Generales'!O274)</f>
        <v/>
      </c>
      <c r="P36" s="46">
        <f>IF('Datos Generales'!P274=0,"",Índice!$G$51*'Datos Generales'!P274)</f>
        <v>43397.230319086542</v>
      </c>
      <c r="Q36" s="46" t="str">
        <f>IF('Datos Generales'!Q274=0,"",Índice!$G$51*'Datos Generales'!Q274)</f>
        <v/>
      </c>
      <c r="R36" s="46">
        <f>IF('Datos Generales'!R274=0,"",Índice!$G$51*'Datos Generales'!R274)</f>
        <v>308.75058928203873</v>
      </c>
      <c r="S36" s="46" t="str">
        <f>IF('Datos Generales'!S274=0,"",Índice!$G$51*'Datos Generales'!S274)</f>
        <v/>
      </c>
      <c r="T36" s="46">
        <f>IF('Datos Generales'!T274=0,"",Índice!$G$51*'Datos Generales'!T274)</f>
        <v>8704.5090865630427</v>
      </c>
      <c r="U36" s="46">
        <f>IF('Datos Generales'!U274=0,"",Índice!$G$51*'Datos Generales'!U274)</f>
        <v>91011.573167249866</v>
      </c>
      <c r="V36" s="46">
        <f>IF('Datos Generales'!V274=0,"",Índice!$G$51*'Datos Generales'!V274)</f>
        <v>13851.503139517641</v>
      </c>
      <c r="W36" s="46">
        <f>IF('Datos Generales'!W274=0,"",Índice!$G$51*'Datos Generales'!W274)</f>
        <v>54952.381584742638</v>
      </c>
      <c r="X36" s="46">
        <f>IF('Datos Generales'!X274=0,"",Índice!$G$51*'Datos Generales'!X274)</f>
        <v>659.95161800801645</v>
      </c>
      <c r="Y36" s="46">
        <f>IF('Datos Generales'!Y274=0,"",Índice!$G$51*'Datos Generales'!Y274)</f>
        <v>2813.0166592522264</v>
      </c>
      <c r="Z36" s="46" t="str">
        <f>IF('Datos Generales'!Z274=0,"",Índice!$G$51*'Datos Generales'!Z274)</f>
        <v/>
      </c>
      <c r="AA36" s="46">
        <f>IF('Datos Generales'!AA274=0,"",Índice!$G$51*'Datos Generales'!AA274)</f>
        <v>8320.9058454564984</v>
      </c>
      <c r="AB36" s="46">
        <f>IF('Datos Generales'!AB274=0,"",Índice!$G$51*'Datos Generales'!AB274)</f>
        <v>45.017827856606935</v>
      </c>
      <c r="AC36" s="46" t="str">
        <f>IF('Datos Generales'!AC274=0,"",Índice!$G$51*'Datos Generales'!AC274)</f>
        <v/>
      </c>
      <c r="AD36" s="46" t="str">
        <f>IF('Datos Generales'!AD274=0,"",Índice!$G$51*'Datos Generales'!AD274)</f>
        <v/>
      </c>
      <c r="AE36" s="46" t="str">
        <f>IF('Datos Generales'!AE274=0,"",Índice!$G$51*'Datos Generales'!AE274)</f>
        <v/>
      </c>
      <c r="AF36" s="46" t="str">
        <f>IF('Datos Generales'!AF274=0,"",Índice!$G$51*'Datos Generales'!AF274)</f>
        <v/>
      </c>
      <c r="AG36" s="46" t="str">
        <f>IF('Datos Generales'!AG274=0,"",Índice!$G$51*'Datos Generales'!AG274)</f>
        <v/>
      </c>
      <c r="AH36" s="46" t="str">
        <f>IF('Datos Generales'!AH274=0,"",Índice!$G$51*'Datos Generales'!AH274)</f>
        <v/>
      </c>
      <c r="AI36" s="46" t="str">
        <f>IF('Datos Generales'!AI274=0,"",Índice!$G$51*'Datos Generales'!AI274)</f>
        <v/>
      </c>
      <c r="AJ36" s="46" t="str">
        <f>IF('Datos Generales'!AJ274=0,"",Índice!$G$51*'Datos Generales'!AJ274)</f>
        <v/>
      </c>
      <c r="AK36" s="46" t="str">
        <f>IF('Datos Generales'!AK274=0,"",Índice!$G$51*'Datos Generales'!AK274)</f>
        <v/>
      </c>
      <c r="AL36" s="46" t="str">
        <f>IF('Datos Generales'!AL274=0,"",Índice!$G$51*'Datos Generales'!AL274)</f>
        <v/>
      </c>
      <c r="AM36" s="46" t="str">
        <f>IF('Datos Generales'!AM274=0,"",Índice!$G$51*'Datos Generales'!AM274)</f>
        <v/>
      </c>
      <c r="AN36" s="46" t="str">
        <f>IF('Datos Generales'!AN274=0,"",Índice!$G$51*'Datos Generales'!AN274)</f>
        <v/>
      </c>
      <c r="AO36" s="46" t="str">
        <f>IF('Datos Generales'!AO274=0,"",Índice!$G$51*'Datos Generales'!AO274)</f>
        <v/>
      </c>
      <c r="AP36" s="46" t="str">
        <f>IF('Datos Generales'!AP274=0,"",Índice!$G$51*'Datos Generales'!AP274)</f>
        <v/>
      </c>
      <c r="AQ36" s="46">
        <f>IF('Datos Generales'!AQ274=0,"",Índice!$G$51*'Datos Generales'!AQ274)</f>
        <v>448023.1936541241</v>
      </c>
      <c r="AS36" s="46">
        <f>Índice!$F$51*'Datos Generales'!AS274</f>
        <v>367715.62221609446</v>
      </c>
      <c r="AT36" s="71">
        <f t="shared" si="0"/>
        <v>0.21839586513633491</v>
      </c>
      <c r="AV36" s="75">
        <f t="shared" si="1"/>
        <v>7.5079797235286525E-3</v>
      </c>
      <c r="AW36" s="75">
        <f t="shared" si="2"/>
        <v>6.3095234979128169E-3</v>
      </c>
    </row>
    <row r="37" spans="2:49">
      <c r="B37" s="73" t="s">
        <v>320</v>
      </c>
      <c r="C37" s="46" t="str">
        <f>IF('Datos Generales'!C275=0,"",Índice!$G$51*'Datos Generales'!C275)</f>
        <v/>
      </c>
      <c r="D37" s="46" t="str">
        <f>IF('Datos Generales'!D275=0,"",Índice!$G$51*'Datos Generales'!D275)</f>
        <v/>
      </c>
      <c r="E37" s="46">
        <f>IF('Datos Generales'!E275=0,"",Índice!$G$51*'Datos Generales'!E275)</f>
        <v>7705.5541021776326</v>
      </c>
      <c r="F37" s="46" t="str">
        <f>IF('Datos Generales'!F275=0,"",Índice!$G$51*'Datos Generales'!F275)</f>
        <v/>
      </c>
      <c r="G37" s="46" t="str">
        <f>IF('Datos Generales'!G275=0,"",Índice!$G$51*'Datos Generales'!G275)</f>
        <v/>
      </c>
      <c r="H37" s="46">
        <f>IF('Datos Generales'!H275=0,"",Índice!$G$51*'Datos Generales'!H275)</f>
        <v>32506.501468501909</v>
      </c>
      <c r="I37" s="46">
        <f>IF('Datos Generales'!I275=0,"",Índice!$G$51*'Datos Generales'!I275)</f>
        <v>595.67837705640068</v>
      </c>
      <c r="J37" s="46">
        <f>IF('Datos Generales'!J275=0,"",Índice!$G$51*'Datos Generales'!J275)</f>
        <v>18159.005446847314</v>
      </c>
      <c r="K37" s="46" t="str">
        <f>IF('Datos Generales'!K275=0,"",Índice!$G$51*'Datos Generales'!K275)</f>
        <v/>
      </c>
      <c r="L37" s="46">
        <f>IF('Datos Generales'!L275=0,"",Índice!$G$51*'Datos Generales'!L275)</f>
        <v>1398.1200519674828</v>
      </c>
      <c r="M37" s="46" t="str">
        <f>IF('Datos Generales'!M275=0,"",Índice!$G$51*'Datos Generales'!M275)</f>
        <v/>
      </c>
      <c r="N37" s="46" t="str">
        <f>IF('Datos Generales'!N275=0,"",Índice!$G$51*'Datos Generales'!N275)</f>
        <v/>
      </c>
      <c r="O37" s="46" t="str">
        <f>IF('Datos Generales'!O275=0,"",Índice!$G$51*'Datos Generales'!O275)</f>
        <v/>
      </c>
      <c r="P37" s="46">
        <f>IF('Datos Generales'!P275=0,"",Índice!$G$51*'Datos Generales'!P275)</f>
        <v>67597.167904988921</v>
      </c>
      <c r="Q37" s="46" t="str">
        <f>IF('Datos Generales'!Q275=0,"",Índice!$G$51*'Datos Generales'!Q275)</f>
        <v/>
      </c>
      <c r="R37" s="46">
        <f>IF('Datos Generales'!R275=0,"",Índice!$G$51*'Datos Generales'!R275)</f>
        <v>1582.3965685525907</v>
      </c>
      <c r="S37" s="46" t="str">
        <f>IF('Datos Generales'!S275=0,"",Índice!$G$51*'Datos Generales'!S275)</f>
        <v/>
      </c>
      <c r="T37" s="46">
        <f>IF('Datos Generales'!T275=0,"",Índice!$G$51*'Datos Generales'!T275)</f>
        <v>5946.6470128657147</v>
      </c>
      <c r="U37" s="46" t="str">
        <f>IF('Datos Generales'!U275=0,"",Índice!$G$51*'Datos Generales'!U275)</f>
        <v/>
      </c>
      <c r="V37" s="46" t="str">
        <f>IF('Datos Generales'!V275=0,"",Índice!$G$51*'Datos Generales'!V275)</f>
        <v/>
      </c>
      <c r="W37" s="46">
        <f>IF('Datos Generales'!W275=0,"",Índice!$G$51*'Datos Generales'!W275)</f>
        <v>377.2733007097944</v>
      </c>
      <c r="X37" s="46">
        <f>IF('Datos Generales'!X275=0,"",Índice!$G$51*'Datos Generales'!X275)</f>
        <v>0.30985722221853346</v>
      </c>
      <c r="Y37" s="46">
        <f>IF('Datos Generales'!Y275=0,"",Índice!$G$51*'Datos Generales'!Y275)</f>
        <v>2159.4392469584195</v>
      </c>
      <c r="Z37" s="46">
        <f>IF('Datos Generales'!Z275=0,"",Índice!$G$51*'Datos Generales'!Z275)</f>
        <v>352.92737610690961</v>
      </c>
      <c r="AA37" s="46" t="str">
        <f>IF('Datos Generales'!AA275=0,"",Índice!$G$51*'Datos Generales'!AA275)</f>
        <v/>
      </c>
      <c r="AB37" s="46">
        <f>IF('Datos Generales'!AB275=0,"",Índice!$G$51*'Datos Generales'!AB275)</f>
        <v>227.7893236480819</v>
      </c>
      <c r="AC37" s="46" t="str">
        <f>IF('Datos Generales'!AC275=0,"",Índice!$G$51*'Datos Generales'!AC275)</f>
        <v/>
      </c>
      <c r="AD37" s="46" t="str">
        <f>IF('Datos Generales'!AD275=0,"",Índice!$G$51*'Datos Generales'!AD275)</f>
        <v/>
      </c>
      <c r="AE37" s="46" t="str">
        <f>IF('Datos Generales'!AE275=0,"",Índice!$G$51*'Datos Generales'!AE275)</f>
        <v/>
      </c>
      <c r="AF37" s="46" t="str">
        <f>IF('Datos Generales'!AF275=0,"",Índice!$G$51*'Datos Generales'!AF275)</f>
        <v/>
      </c>
      <c r="AG37" s="46" t="str">
        <f>IF('Datos Generales'!AG275=0,"",Índice!$G$51*'Datos Generales'!AG275)</f>
        <v/>
      </c>
      <c r="AH37" s="46" t="str">
        <f>IF('Datos Generales'!AH275=0,"",Índice!$G$51*'Datos Generales'!AH275)</f>
        <v/>
      </c>
      <c r="AI37" s="46" t="str">
        <f>IF('Datos Generales'!AI275=0,"",Índice!$G$51*'Datos Generales'!AI275)</f>
        <v/>
      </c>
      <c r="AJ37" s="46" t="str">
        <f>IF('Datos Generales'!AJ275=0,"",Índice!$G$51*'Datos Generales'!AJ275)</f>
        <v/>
      </c>
      <c r="AK37" s="46" t="str">
        <f>IF('Datos Generales'!AK275=0,"",Índice!$G$51*'Datos Generales'!AK275)</f>
        <v/>
      </c>
      <c r="AL37" s="46" t="str">
        <f>IF('Datos Generales'!AL275=0,"",Índice!$G$51*'Datos Generales'!AL275)</f>
        <v/>
      </c>
      <c r="AM37" s="46" t="str">
        <f>IF('Datos Generales'!AM275=0,"",Índice!$G$51*'Datos Generales'!AM275)</f>
        <v/>
      </c>
      <c r="AN37" s="46" t="str">
        <f>IF('Datos Generales'!AN275=0,"",Índice!$G$51*'Datos Generales'!AN275)</f>
        <v/>
      </c>
      <c r="AO37" s="46" t="str">
        <f>IF('Datos Generales'!AO275=0,"",Índice!$G$51*'Datos Generales'!AO275)</f>
        <v/>
      </c>
      <c r="AP37" s="46" t="str">
        <f>IF('Datos Generales'!AP275=0,"",Índice!$G$51*'Datos Generales'!AP275)</f>
        <v/>
      </c>
      <c r="AQ37" s="46">
        <f>IF('Datos Generales'!AQ275=0,"",Índice!$G$51*'Datos Generales'!AQ275)</f>
        <v>138608.8100376034</v>
      </c>
      <c r="AS37" s="46">
        <f>Índice!$F$51*'Datos Generales'!AS275</f>
        <v>195422.59487595566</v>
      </c>
      <c r="AT37" s="71">
        <f t="shared" si="0"/>
        <v>-0.29072270212364526</v>
      </c>
      <c r="AV37" s="75">
        <f t="shared" si="1"/>
        <v>2.3228086179577674E-3</v>
      </c>
      <c r="AW37" s="75">
        <f t="shared" si="2"/>
        <v>3.3531984498290676E-3</v>
      </c>
    </row>
    <row r="38" spans="2:49">
      <c r="B38" s="73" t="s">
        <v>321</v>
      </c>
      <c r="C38" s="46" t="str">
        <f>IF('Datos Generales'!C276=0,"",Índice!$G$51*'Datos Generales'!C276)</f>
        <v/>
      </c>
      <c r="D38" s="46" t="str">
        <f>IF('Datos Generales'!D276=0,"",Índice!$G$51*'Datos Generales'!D276)</f>
        <v/>
      </c>
      <c r="E38" s="46" t="str">
        <f>IF('Datos Generales'!E276=0,"",Índice!$G$51*'Datos Generales'!E276)</f>
        <v/>
      </c>
      <c r="F38" s="46" t="str">
        <f>IF('Datos Generales'!F276=0,"",Índice!$G$51*'Datos Generales'!F276)</f>
        <v/>
      </c>
      <c r="G38" s="46">
        <f>IF('Datos Generales'!G276=0,"",Índice!$G$51*'Datos Generales'!G276)</f>
        <v>13674.973053487998</v>
      </c>
      <c r="H38" s="46" t="str">
        <f>IF('Datos Generales'!H276=0,"",Índice!$G$51*'Datos Generales'!H276)</f>
        <v/>
      </c>
      <c r="I38" s="46" t="str">
        <f>IF('Datos Generales'!I276=0,"",Índice!$G$51*'Datos Generales'!I276)</f>
        <v/>
      </c>
      <c r="J38" s="46" t="str">
        <f>IF('Datos Generales'!J276=0,"",Índice!$G$51*'Datos Generales'!J276)</f>
        <v/>
      </c>
      <c r="K38" s="46">
        <f>IF('Datos Generales'!K276=0,"",Índice!$G$51*'Datos Generales'!K276)</f>
        <v>131379.59501661058</v>
      </c>
      <c r="L38" s="46" t="str">
        <f>IF('Datos Generales'!L276=0,"",Índice!$G$51*'Datos Generales'!L276)</f>
        <v/>
      </c>
      <c r="M38" s="46">
        <f>IF('Datos Generales'!M276=0,"",Índice!$G$51*'Datos Generales'!M276)</f>
        <v>500980.78663895663</v>
      </c>
      <c r="N38" s="46">
        <f>IF('Datos Generales'!N276=0,"",Índice!$G$51*'Datos Generales'!N276)</f>
        <v>32033.512953138528</v>
      </c>
      <c r="O38" s="46" t="str">
        <f>IF('Datos Generales'!O276=0,"",Índice!$G$51*'Datos Generales'!O276)</f>
        <v/>
      </c>
      <c r="P38" s="46" t="str">
        <f>IF('Datos Generales'!P276=0,"",Índice!$G$51*'Datos Generales'!P276)</f>
        <v/>
      </c>
      <c r="Q38" s="46" t="str">
        <f>IF('Datos Generales'!Q276=0,"",Índice!$G$51*'Datos Generales'!Q276)</f>
        <v/>
      </c>
      <c r="R38" s="46" t="str">
        <f>IF('Datos Generales'!R276=0,"",Índice!$G$51*'Datos Generales'!R276)</f>
        <v/>
      </c>
      <c r="S38" s="46" t="str">
        <f>IF('Datos Generales'!S276=0,"",Índice!$G$51*'Datos Generales'!S276)</f>
        <v/>
      </c>
      <c r="T38" s="46" t="str">
        <f>IF('Datos Generales'!T276=0,"",Índice!$G$51*'Datos Generales'!T276)</f>
        <v/>
      </c>
      <c r="U38" s="46">
        <f>IF('Datos Generales'!U276=0,"",Índice!$G$51*'Datos Generales'!U276)</f>
        <v>79048.915389058951</v>
      </c>
      <c r="V38" s="46" t="str">
        <f>IF('Datos Generales'!V276=0,"",Índice!$G$51*'Datos Generales'!V276)</f>
        <v/>
      </c>
      <c r="W38" s="46">
        <f>IF('Datos Generales'!W276=0,"",Índice!$G$51*'Datos Generales'!W276)</f>
        <v>60346.640594394688</v>
      </c>
      <c r="X38" s="46" t="str">
        <f>IF('Datos Generales'!X276=0,"",Índice!$G$51*'Datos Generales'!X276)</f>
        <v/>
      </c>
      <c r="Y38" s="46" t="str">
        <f>IF('Datos Generales'!Y276=0,"",Índice!$G$51*'Datos Generales'!Y276)</f>
        <v/>
      </c>
      <c r="Z38" s="46" t="str">
        <f>IF('Datos Generales'!Z276=0,"",Índice!$G$51*'Datos Generales'!Z276)</f>
        <v/>
      </c>
      <c r="AA38" s="46" t="str">
        <f>IF('Datos Generales'!AA276=0,"",Índice!$G$51*'Datos Generales'!AA276)</f>
        <v/>
      </c>
      <c r="AB38" s="46" t="str">
        <f>IF('Datos Generales'!AB276=0,"",Índice!$G$51*'Datos Generales'!AB276)</f>
        <v/>
      </c>
      <c r="AC38" s="46" t="str">
        <f>IF('Datos Generales'!AC276=0,"",Índice!$G$51*'Datos Generales'!AC276)</f>
        <v/>
      </c>
      <c r="AD38" s="46" t="str">
        <f>IF('Datos Generales'!AD276=0,"",Índice!$G$51*'Datos Generales'!AD276)</f>
        <v/>
      </c>
      <c r="AE38" s="46" t="str">
        <f>IF('Datos Generales'!AE276=0,"",Índice!$G$51*'Datos Generales'!AE276)</f>
        <v/>
      </c>
      <c r="AF38" s="46" t="str">
        <f>IF('Datos Generales'!AF276=0,"",Índice!$G$51*'Datos Generales'!AF276)</f>
        <v/>
      </c>
      <c r="AG38" s="46" t="str">
        <f>IF('Datos Generales'!AG276=0,"",Índice!$G$51*'Datos Generales'!AG276)</f>
        <v/>
      </c>
      <c r="AH38" s="46" t="str">
        <f>IF('Datos Generales'!AH276=0,"",Índice!$G$51*'Datos Generales'!AH276)</f>
        <v/>
      </c>
      <c r="AI38" s="46" t="str">
        <f>IF('Datos Generales'!AI276=0,"",Índice!$G$51*'Datos Generales'!AI276)</f>
        <v/>
      </c>
      <c r="AJ38" s="46" t="str">
        <f>IF('Datos Generales'!AJ276=0,"",Índice!$G$51*'Datos Generales'!AJ276)</f>
        <v/>
      </c>
      <c r="AK38" s="46" t="str">
        <f>IF('Datos Generales'!AK276=0,"",Índice!$G$51*'Datos Generales'!AK276)</f>
        <v/>
      </c>
      <c r="AL38" s="46" t="str">
        <f>IF('Datos Generales'!AL276=0,"",Índice!$G$51*'Datos Generales'!AL276)</f>
        <v/>
      </c>
      <c r="AM38" s="46" t="str">
        <f>IF('Datos Generales'!AM276=0,"",Índice!$G$51*'Datos Generales'!AM276)</f>
        <v/>
      </c>
      <c r="AN38" s="46" t="str">
        <f>IF('Datos Generales'!AN276=0,"",Índice!$G$51*'Datos Generales'!AN276)</f>
        <v/>
      </c>
      <c r="AO38" s="46" t="str">
        <f>IF('Datos Generales'!AO276=0,"",Índice!$G$51*'Datos Generales'!AO276)</f>
        <v/>
      </c>
      <c r="AP38" s="46" t="str">
        <f>IF('Datos Generales'!AP276=0,"",Índice!$G$51*'Datos Generales'!AP276)</f>
        <v/>
      </c>
      <c r="AQ38" s="46">
        <f>IF('Datos Generales'!AQ276=0,"",Índice!$G$51*'Datos Generales'!AQ276)</f>
        <v>817464.42364564748</v>
      </c>
      <c r="AS38" s="46">
        <f>Índice!$F$51*'Datos Generales'!AS276</f>
        <v>748888.70919456007</v>
      </c>
      <c r="AT38" s="71">
        <f t="shared" si="0"/>
        <v>9.1569967084750736E-2</v>
      </c>
      <c r="AV38" s="75">
        <f t="shared" si="1"/>
        <v>1.3699081664454497E-2</v>
      </c>
      <c r="AW38" s="75">
        <f t="shared" si="2"/>
        <v>1.2849959649546435E-2</v>
      </c>
    </row>
    <row r="39" spans="2:49">
      <c r="B39" s="73" t="s">
        <v>322</v>
      </c>
      <c r="C39" s="46" t="str">
        <f>IF('Datos Generales'!C277=0,"",Índice!$G$51*'Datos Generales'!C277)</f>
        <v/>
      </c>
      <c r="D39" s="46" t="str">
        <f>IF('Datos Generales'!D277=0,"",Índice!$G$51*'Datos Generales'!D277)</f>
        <v/>
      </c>
      <c r="E39" s="46" t="str">
        <f>IF('Datos Generales'!E277=0,"",Índice!$G$51*'Datos Generales'!E277)</f>
        <v/>
      </c>
      <c r="F39" s="46" t="str">
        <f>IF('Datos Generales'!F277=0,"",Índice!$G$51*'Datos Generales'!F277)</f>
        <v/>
      </c>
      <c r="G39" s="46">
        <f>IF('Datos Generales'!G277=0,"",Índice!$G$51*'Datos Generales'!G277)</f>
        <v>5482.525159299812</v>
      </c>
      <c r="H39" s="46" t="str">
        <f>IF('Datos Generales'!H277=0,"",Índice!$G$51*'Datos Generales'!H277)</f>
        <v/>
      </c>
      <c r="I39" s="46" t="str">
        <f>IF('Datos Generales'!I277=0,"",Índice!$G$51*'Datos Generales'!I277)</f>
        <v/>
      </c>
      <c r="J39" s="46" t="str">
        <f>IF('Datos Generales'!J277=0,"",Índice!$G$51*'Datos Generales'!J277)</f>
        <v/>
      </c>
      <c r="K39" s="46">
        <f>IF('Datos Generales'!K277=0,"",Índice!$G$51*'Datos Generales'!K277)</f>
        <v>170309.48096702015</v>
      </c>
      <c r="L39" s="46" t="str">
        <f>IF('Datos Generales'!L277=0,"",Índice!$G$51*'Datos Generales'!L277)</f>
        <v/>
      </c>
      <c r="M39" s="46">
        <f>IF('Datos Generales'!M277=0,"",Índice!$G$51*'Datos Generales'!M277)</f>
        <v>128854.12585957715</v>
      </c>
      <c r="N39" s="46">
        <f>IF('Datos Generales'!N277=0,"",Índice!$G$51*'Datos Generales'!N277)</f>
        <v>10115.846195727956</v>
      </c>
      <c r="O39" s="46" t="str">
        <f>IF('Datos Generales'!O277=0,"",Índice!$G$51*'Datos Generales'!O277)</f>
        <v/>
      </c>
      <c r="P39" s="46" t="str">
        <f>IF('Datos Generales'!P277=0,"",Índice!$G$51*'Datos Generales'!P277)</f>
        <v/>
      </c>
      <c r="Q39" s="46" t="str">
        <f>IF('Datos Generales'!Q277=0,"",Índice!$G$51*'Datos Generales'!Q277)</f>
        <v/>
      </c>
      <c r="R39" s="46" t="str">
        <f>IF('Datos Generales'!R277=0,"",Índice!$G$51*'Datos Generales'!R277)</f>
        <v/>
      </c>
      <c r="S39" s="46" t="str">
        <f>IF('Datos Generales'!S277=0,"",Índice!$G$51*'Datos Generales'!S277)</f>
        <v/>
      </c>
      <c r="T39" s="46" t="str">
        <f>IF('Datos Generales'!T277=0,"",Índice!$G$51*'Datos Generales'!T277)</f>
        <v/>
      </c>
      <c r="U39" s="46">
        <f>IF('Datos Generales'!U277=0,"",Índice!$G$51*'Datos Generales'!U277)</f>
        <v>17406.362254078496</v>
      </c>
      <c r="V39" s="46" t="str">
        <f>IF('Datos Generales'!V277=0,"",Índice!$G$51*'Datos Generales'!V277)</f>
        <v/>
      </c>
      <c r="W39" s="46">
        <f>IF('Datos Generales'!W277=0,"",Índice!$G$51*'Datos Generales'!W277)</f>
        <v>33438.358907620503</v>
      </c>
      <c r="X39" s="46" t="str">
        <f>IF('Datos Generales'!X277=0,"",Índice!$G$51*'Datos Generales'!X277)</f>
        <v/>
      </c>
      <c r="Y39" s="46" t="str">
        <f>IF('Datos Generales'!Y277=0,"",Índice!$G$51*'Datos Generales'!Y277)</f>
        <v/>
      </c>
      <c r="Z39" s="46" t="str">
        <f>IF('Datos Generales'!Z277=0,"",Índice!$G$51*'Datos Generales'!Z277)</f>
        <v/>
      </c>
      <c r="AA39" s="46" t="str">
        <f>IF('Datos Generales'!AA277=0,"",Índice!$G$51*'Datos Generales'!AA277)</f>
        <v/>
      </c>
      <c r="AB39" s="46" t="str">
        <f>IF('Datos Generales'!AB277=0,"",Índice!$G$51*'Datos Generales'!AB277)</f>
        <v/>
      </c>
      <c r="AC39" s="46" t="str">
        <f>IF('Datos Generales'!AC277=0,"",Índice!$G$51*'Datos Generales'!AC277)</f>
        <v/>
      </c>
      <c r="AD39" s="46" t="str">
        <f>IF('Datos Generales'!AD277=0,"",Índice!$G$51*'Datos Generales'!AD277)</f>
        <v/>
      </c>
      <c r="AE39" s="46" t="str">
        <f>IF('Datos Generales'!AE277=0,"",Índice!$G$51*'Datos Generales'!AE277)</f>
        <v/>
      </c>
      <c r="AF39" s="46" t="str">
        <f>IF('Datos Generales'!AF277=0,"",Índice!$G$51*'Datos Generales'!AF277)</f>
        <v/>
      </c>
      <c r="AG39" s="46" t="str">
        <f>IF('Datos Generales'!AG277=0,"",Índice!$G$51*'Datos Generales'!AG277)</f>
        <v/>
      </c>
      <c r="AH39" s="46" t="str">
        <f>IF('Datos Generales'!AH277=0,"",Índice!$G$51*'Datos Generales'!AH277)</f>
        <v/>
      </c>
      <c r="AI39" s="46" t="str">
        <f>IF('Datos Generales'!AI277=0,"",Índice!$G$51*'Datos Generales'!AI277)</f>
        <v/>
      </c>
      <c r="AJ39" s="46" t="str">
        <f>IF('Datos Generales'!AJ277=0,"",Índice!$G$51*'Datos Generales'!AJ277)</f>
        <v/>
      </c>
      <c r="AK39" s="46" t="str">
        <f>IF('Datos Generales'!AK277=0,"",Índice!$G$51*'Datos Generales'!AK277)</f>
        <v/>
      </c>
      <c r="AL39" s="46" t="str">
        <f>IF('Datos Generales'!AL277=0,"",Índice!$G$51*'Datos Generales'!AL277)</f>
        <v/>
      </c>
      <c r="AM39" s="46" t="str">
        <f>IF('Datos Generales'!AM277=0,"",Índice!$G$51*'Datos Generales'!AM277)</f>
        <v/>
      </c>
      <c r="AN39" s="46" t="str">
        <f>IF('Datos Generales'!AN277=0,"",Índice!$G$51*'Datos Generales'!AN277)</f>
        <v/>
      </c>
      <c r="AO39" s="46" t="str">
        <f>IF('Datos Generales'!AO277=0,"",Índice!$G$51*'Datos Generales'!AO277)</f>
        <v/>
      </c>
      <c r="AP39" s="46" t="str">
        <f>IF('Datos Generales'!AP277=0,"",Índice!$G$51*'Datos Generales'!AP277)</f>
        <v/>
      </c>
      <c r="AQ39" s="46">
        <f>IF('Datos Generales'!AQ277=0,"",Índice!$G$51*'Datos Generales'!AQ277)</f>
        <v>365606.69934332406</v>
      </c>
      <c r="AS39" s="46">
        <f>Índice!$F$51*'Datos Generales'!AS277</f>
        <v>381500.94331951253</v>
      </c>
      <c r="AT39" s="71">
        <f t="shared" si="0"/>
        <v>-4.1662397575978782E-2</v>
      </c>
      <c r="AV39" s="75">
        <f t="shared" si="1"/>
        <v>6.1268428160329595E-3</v>
      </c>
      <c r="AW39" s="75">
        <f t="shared" si="2"/>
        <v>6.5460617415264511E-3</v>
      </c>
    </row>
    <row r="40" spans="2:49">
      <c r="B40" s="73" t="s">
        <v>323</v>
      </c>
      <c r="C40" s="46" t="str">
        <f>IF('Datos Generales'!C278=0,"",Índice!$G$51*'Datos Generales'!C278)</f>
        <v/>
      </c>
      <c r="D40" s="46" t="str">
        <f>IF('Datos Generales'!D278=0,"",Índice!$G$51*'Datos Generales'!D278)</f>
        <v/>
      </c>
      <c r="E40" s="46" t="str">
        <f>IF('Datos Generales'!E278=0,"",Índice!$G$51*'Datos Generales'!E278)</f>
        <v/>
      </c>
      <c r="F40" s="46" t="str">
        <f>IF('Datos Generales'!F278=0,"",Índice!$G$51*'Datos Generales'!F278)</f>
        <v/>
      </c>
      <c r="G40" s="46" t="str">
        <f>IF('Datos Generales'!G278=0,"",Índice!$G$51*'Datos Generales'!G278)</f>
        <v/>
      </c>
      <c r="H40" s="46" t="str">
        <f>IF('Datos Generales'!H278=0,"",Índice!$G$51*'Datos Generales'!H278)</f>
        <v/>
      </c>
      <c r="I40" s="46" t="str">
        <f>IF('Datos Generales'!I278=0,"",Índice!$G$51*'Datos Generales'!I278)</f>
        <v/>
      </c>
      <c r="J40" s="46" t="str">
        <f>IF('Datos Generales'!J278=0,"",Índice!$G$51*'Datos Generales'!J278)</f>
        <v/>
      </c>
      <c r="K40" s="46" t="str">
        <f>IF('Datos Generales'!K278=0,"",Índice!$G$51*'Datos Generales'!K278)</f>
        <v/>
      </c>
      <c r="L40" s="46" t="str">
        <f>IF('Datos Generales'!L278=0,"",Índice!$G$51*'Datos Generales'!L278)</f>
        <v/>
      </c>
      <c r="M40" s="46" t="str">
        <f>IF('Datos Generales'!M278=0,"",Índice!$G$51*'Datos Generales'!M278)</f>
        <v/>
      </c>
      <c r="N40" s="46" t="str">
        <f>IF('Datos Generales'!N278=0,"",Índice!$G$51*'Datos Generales'!N278)</f>
        <v/>
      </c>
      <c r="O40" s="46" t="str">
        <f>IF('Datos Generales'!O278=0,"",Índice!$G$51*'Datos Generales'!O278)</f>
        <v/>
      </c>
      <c r="P40" s="46" t="str">
        <f>IF('Datos Generales'!P278=0,"",Índice!$G$51*'Datos Generales'!P278)</f>
        <v/>
      </c>
      <c r="Q40" s="46" t="str">
        <f>IF('Datos Generales'!Q278=0,"",Índice!$G$51*'Datos Generales'!Q278)</f>
        <v/>
      </c>
      <c r="R40" s="46" t="str">
        <f>IF('Datos Generales'!R278=0,"",Índice!$G$51*'Datos Generales'!R278)</f>
        <v/>
      </c>
      <c r="S40" s="46" t="str">
        <f>IF('Datos Generales'!S278=0,"",Índice!$G$51*'Datos Generales'!S278)</f>
        <v/>
      </c>
      <c r="T40" s="46" t="str">
        <f>IF('Datos Generales'!T278=0,"",Índice!$G$51*'Datos Generales'!T278)</f>
        <v/>
      </c>
      <c r="U40" s="46" t="str">
        <f>IF('Datos Generales'!U278=0,"",Índice!$G$51*'Datos Generales'!U278)</f>
        <v/>
      </c>
      <c r="V40" s="46" t="str">
        <f>IF('Datos Generales'!V278=0,"",Índice!$G$51*'Datos Generales'!V278)</f>
        <v/>
      </c>
      <c r="W40" s="46" t="str">
        <f>IF('Datos Generales'!W278=0,"",Índice!$G$51*'Datos Generales'!W278)</f>
        <v/>
      </c>
      <c r="X40" s="46" t="str">
        <f>IF('Datos Generales'!X278=0,"",Índice!$G$51*'Datos Generales'!X278)</f>
        <v/>
      </c>
      <c r="Y40" s="46" t="str">
        <f>IF('Datos Generales'!Y278=0,"",Índice!$G$51*'Datos Generales'!Y278)</f>
        <v/>
      </c>
      <c r="Z40" s="46" t="str">
        <f>IF('Datos Generales'!Z278=0,"",Índice!$G$51*'Datos Generales'!Z278)</f>
        <v/>
      </c>
      <c r="AA40" s="46" t="str">
        <f>IF('Datos Generales'!AA278=0,"",Índice!$G$51*'Datos Generales'!AA278)</f>
        <v/>
      </c>
      <c r="AB40" s="46" t="str">
        <f>IF('Datos Generales'!AB278=0,"",Índice!$G$51*'Datos Generales'!AB278)</f>
        <v/>
      </c>
      <c r="AC40" s="46" t="str">
        <f>IF('Datos Generales'!AC278=0,"",Índice!$G$51*'Datos Generales'!AC278)</f>
        <v/>
      </c>
      <c r="AD40" s="46" t="str">
        <f>IF('Datos Generales'!AD278=0,"",Índice!$G$51*'Datos Generales'!AD278)</f>
        <v/>
      </c>
      <c r="AE40" s="46" t="str">
        <f>IF('Datos Generales'!AE278=0,"",Índice!$G$51*'Datos Generales'!AE278)</f>
        <v/>
      </c>
      <c r="AF40" s="46" t="str">
        <f>IF('Datos Generales'!AF278=0,"",Índice!$G$51*'Datos Generales'!AF278)</f>
        <v/>
      </c>
      <c r="AG40" s="46" t="str">
        <f>IF('Datos Generales'!AG278=0,"",Índice!$G$51*'Datos Generales'!AG278)</f>
        <v/>
      </c>
      <c r="AH40" s="46" t="str">
        <f>IF('Datos Generales'!AH278=0,"",Índice!$G$51*'Datos Generales'!AH278)</f>
        <v/>
      </c>
      <c r="AI40" s="46" t="str">
        <f>IF('Datos Generales'!AI278=0,"",Índice!$G$51*'Datos Generales'!AI278)</f>
        <v/>
      </c>
      <c r="AJ40" s="46" t="str">
        <f>IF('Datos Generales'!AJ278=0,"",Índice!$G$51*'Datos Generales'!AJ278)</f>
        <v/>
      </c>
      <c r="AK40" s="46" t="str">
        <f>IF('Datos Generales'!AK278=0,"",Índice!$G$51*'Datos Generales'!AK278)</f>
        <v/>
      </c>
      <c r="AL40" s="46" t="str">
        <f>IF('Datos Generales'!AL278=0,"",Índice!$G$51*'Datos Generales'!AL278)</f>
        <v/>
      </c>
      <c r="AM40" s="46" t="str">
        <f>IF('Datos Generales'!AM278=0,"",Índice!$G$51*'Datos Generales'!AM278)</f>
        <v/>
      </c>
      <c r="AN40" s="46" t="str">
        <f>IF('Datos Generales'!AN278=0,"",Índice!$G$51*'Datos Generales'!AN278)</f>
        <v/>
      </c>
      <c r="AO40" s="46" t="str">
        <f>IF('Datos Generales'!AO278=0,"",Índice!$G$51*'Datos Generales'!AO278)</f>
        <v/>
      </c>
      <c r="AP40" s="46" t="str">
        <f>IF('Datos Generales'!AP278=0,"",Índice!$G$51*'Datos Generales'!AP278)</f>
        <v/>
      </c>
      <c r="AQ40" s="46" t="str">
        <f>IF('Datos Generales'!AQ278=0,"",Índice!$G$51*'Datos Generales'!AQ278)</f>
        <v/>
      </c>
      <c r="AS40" s="46">
        <f>Índice!$F$51*'Datos Generales'!AS278</f>
        <v>0</v>
      </c>
      <c r="AT40" s="71" t="str">
        <f t="shared" si="0"/>
        <v/>
      </c>
      <c r="AV40" s="75" t="str">
        <f t="shared" si="1"/>
        <v/>
      </c>
      <c r="AW40" s="75">
        <f t="shared" si="2"/>
        <v>0</v>
      </c>
    </row>
    <row r="41" spans="2:49">
      <c r="B41" s="73" t="s">
        <v>324</v>
      </c>
      <c r="C41" s="46" t="str">
        <f>IF('Datos Generales'!C279=0,"",Índice!$G$51*'Datos Generales'!C279)</f>
        <v/>
      </c>
      <c r="D41" s="46" t="str">
        <f>IF('Datos Generales'!D279=0,"",Índice!$G$51*'Datos Generales'!D279)</f>
        <v/>
      </c>
      <c r="E41" s="46" t="str">
        <f>IF('Datos Generales'!E279=0,"",Índice!$G$51*'Datos Generales'!E279)</f>
        <v/>
      </c>
      <c r="F41" s="46" t="str">
        <f>IF('Datos Generales'!F279=0,"",Índice!$G$51*'Datos Generales'!F279)</f>
        <v/>
      </c>
      <c r="G41" s="46" t="str">
        <f>IF('Datos Generales'!G279=0,"",Índice!$G$51*'Datos Generales'!G279)</f>
        <v/>
      </c>
      <c r="H41" s="46" t="str">
        <f>IF('Datos Generales'!H279=0,"",Índice!$G$51*'Datos Generales'!H279)</f>
        <v/>
      </c>
      <c r="I41" s="46" t="str">
        <f>IF('Datos Generales'!I279=0,"",Índice!$G$51*'Datos Generales'!I279)</f>
        <v/>
      </c>
      <c r="J41" s="46" t="str">
        <f>IF('Datos Generales'!J279=0,"",Índice!$G$51*'Datos Generales'!J279)</f>
        <v/>
      </c>
      <c r="K41" s="46" t="str">
        <f>IF('Datos Generales'!K279=0,"",Índice!$G$51*'Datos Generales'!K279)</f>
        <v/>
      </c>
      <c r="L41" s="46" t="str">
        <f>IF('Datos Generales'!L279=0,"",Índice!$G$51*'Datos Generales'!L279)</f>
        <v/>
      </c>
      <c r="M41" s="46" t="str">
        <f>IF('Datos Generales'!M279=0,"",Índice!$G$51*'Datos Generales'!M279)</f>
        <v/>
      </c>
      <c r="N41" s="46" t="str">
        <f>IF('Datos Generales'!N279=0,"",Índice!$G$51*'Datos Generales'!N279)</f>
        <v/>
      </c>
      <c r="O41" s="46" t="str">
        <f>IF('Datos Generales'!O279=0,"",Índice!$G$51*'Datos Generales'!O279)</f>
        <v/>
      </c>
      <c r="P41" s="46">
        <f>IF('Datos Generales'!P279=0,"",Índice!$G$51*'Datos Generales'!P279)</f>
        <v>13821.491254279905</v>
      </c>
      <c r="Q41" s="46" t="str">
        <f>IF('Datos Generales'!Q279=0,"",Índice!$G$51*'Datos Generales'!Q279)</f>
        <v/>
      </c>
      <c r="R41" s="46" t="str">
        <f>IF('Datos Generales'!R279=0,"",Índice!$G$51*'Datos Generales'!R279)</f>
        <v/>
      </c>
      <c r="S41" s="46" t="str">
        <f>IF('Datos Generales'!S279=0,"",Índice!$G$51*'Datos Generales'!S279)</f>
        <v/>
      </c>
      <c r="T41" s="46">
        <f>IF('Datos Generales'!T279=0,"",Índice!$G$51*'Datos Generales'!T279)</f>
        <v>130578.25997463598</v>
      </c>
      <c r="U41" s="46" t="str">
        <f>IF('Datos Generales'!U279=0,"",Índice!$G$51*'Datos Generales'!U279)</f>
        <v/>
      </c>
      <c r="V41" s="46">
        <f>IF('Datos Generales'!V279=0,"",Índice!$G$51*'Datos Generales'!V279)</f>
        <v>5975.0210813574404</v>
      </c>
      <c r="W41" s="46" t="str">
        <f>IF('Datos Generales'!W279=0,"",Índice!$G$51*'Datos Generales'!W279)</f>
        <v/>
      </c>
      <c r="X41" s="46" t="str">
        <f>IF('Datos Generales'!X279=0,"",Índice!$G$51*'Datos Generales'!X279)</f>
        <v/>
      </c>
      <c r="Y41" s="46" t="str">
        <f>IF('Datos Generales'!Y279=0,"",Índice!$G$51*'Datos Generales'!Y279)</f>
        <v/>
      </c>
      <c r="Z41" s="46" t="str">
        <f>IF('Datos Generales'!Z279=0,"",Índice!$G$51*'Datos Generales'!Z279)</f>
        <v/>
      </c>
      <c r="AA41" s="46" t="str">
        <f>IF('Datos Generales'!AA279=0,"",Índice!$G$51*'Datos Generales'!AA279)</f>
        <v/>
      </c>
      <c r="AB41" s="46" t="str">
        <f>IF('Datos Generales'!AB279=0,"",Índice!$G$51*'Datos Generales'!AB279)</f>
        <v/>
      </c>
      <c r="AC41" s="46" t="str">
        <f>IF('Datos Generales'!AC279=0,"",Índice!$G$51*'Datos Generales'!AC279)</f>
        <v/>
      </c>
      <c r="AD41" s="46" t="str">
        <f>IF('Datos Generales'!AD279=0,"",Índice!$G$51*'Datos Generales'!AD279)</f>
        <v/>
      </c>
      <c r="AE41" s="46" t="str">
        <f>IF('Datos Generales'!AE279=0,"",Índice!$G$51*'Datos Generales'!AE279)</f>
        <v/>
      </c>
      <c r="AF41" s="46" t="str">
        <f>IF('Datos Generales'!AF279=0,"",Índice!$G$51*'Datos Generales'!AF279)</f>
        <v/>
      </c>
      <c r="AG41" s="46" t="str">
        <f>IF('Datos Generales'!AG279=0,"",Índice!$G$51*'Datos Generales'!AG279)</f>
        <v/>
      </c>
      <c r="AH41" s="46" t="str">
        <f>IF('Datos Generales'!AH279=0,"",Índice!$G$51*'Datos Generales'!AH279)</f>
        <v/>
      </c>
      <c r="AI41" s="46" t="str">
        <f>IF('Datos Generales'!AI279=0,"",Índice!$G$51*'Datos Generales'!AI279)</f>
        <v/>
      </c>
      <c r="AJ41" s="46" t="str">
        <f>IF('Datos Generales'!AJ279=0,"",Índice!$G$51*'Datos Generales'!AJ279)</f>
        <v/>
      </c>
      <c r="AK41" s="46" t="str">
        <f>IF('Datos Generales'!AK279=0,"",Índice!$G$51*'Datos Generales'!AK279)</f>
        <v/>
      </c>
      <c r="AL41" s="46" t="str">
        <f>IF('Datos Generales'!AL279=0,"",Índice!$G$51*'Datos Generales'!AL279)</f>
        <v/>
      </c>
      <c r="AM41" s="46" t="str">
        <f>IF('Datos Generales'!AM279=0,"",Índice!$G$51*'Datos Generales'!AM279)</f>
        <v/>
      </c>
      <c r="AN41" s="46" t="str">
        <f>IF('Datos Generales'!AN279=0,"",Índice!$G$51*'Datos Generales'!AN279)</f>
        <v/>
      </c>
      <c r="AO41" s="46" t="str">
        <f>IF('Datos Generales'!AO279=0,"",Índice!$G$51*'Datos Generales'!AO279)</f>
        <v/>
      </c>
      <c r="AP41" s="46" t="str">
        <f>IF('Datos Generales'!AP279=0,"",Índice!$G$51*'Datos Generales'!AP279)</f>
        <v/>
      </c>
      <c r="AQ41" s="46">
        <f>IF('Datos Generales'!AQ279=0,"",Índice!$G$51*'Datos Generales'!AQ279)</f>
        <v>150374.77231027331</v>
      </c>
      <c r="AS41" s="46">
        <f>Índice!$F$51*'Datos Generales'!AS279</f>
        <v>148946.03976161024</v>
      </c>
      <c r="AT41" s="71">
        <f t="shared" si="0"/>
        <v>9.5922828894932088E-3</v>
      </c>
      <c r="AV41" s="75">
        <f t="shared" si="1"/>
        <v>2.5199827987195038E-3</v>
      </c>
      <c r="AW41" s="75">
        <f t="shared" si="2"/>
        <v>2.5557210001936207E-3</v>
      </c>
    </row>
    <row r="42" spans="2:49">
      <c r="B42" s="73" t="s">
        <v>325</v>
      </c>
      <c r="C42" s="46" t="str">
        <f>IF('Datos Generales'!C280=0,"",Índice!$G$51*'Datos Generales'!C280)</f>
        <v/>
      </c>
      <c r="D42" s="46" t="str">
        <f>IF('Datos Generales'!D280=0,"",Índice!$G$51*'Datos Generales'!D280)</f>
        <v/>
      </c>
      <c r="E42" s="46" t="str">
        <f>IF('Datos Generales'!E280=0,"",Índice!$G$51*'Datos Generales'!E280)</f>
        <v/>
      </c>
      <c r="F42" s="46">
        <f>IF('Datos Generales'!F280=0,"",Índice!$G$51*'Datos Generales'!F280)</f>
        <v>40950.730488401387</v>
      </c>
      <c r="G42" s="46" t="str">
        <f>IF('Datos Generales'!G280=0,"",Índice!$G$51*'Datos Generales'!G280)</f>
        <v/>
      </c>
      <c r="H42" s="46" t="str">
        <f>IF('Datos Generales'!H280=0,"",Índice!$G$51*'Datos Generales'!H280)</f>
        <v/>
      </c>
      <c r="I42" s="46" t="str">
        <f>IF('Datos Generales'!I280=0,"",Índice!$G$51*'Datos Generales'!I280)</f>
        <v/>
      </c>
      <c r="J42" s="46" t="str">
        <f>IF('Datos Generales'!J280=0,"",Índice!$G$51*'Datos Generales'!J280)</f>
        <v/>
      </c>
      <c r="K42" s="46" t="str">
        <f>IF('Datos Generales'!K280=0,"",Índice!$G$51*'Datos Generales'!K280)</f>
        <v/>
      </c>
      <c r="L42" s="46" t="str">
        <f>IF('Datos Generales'!L280=0,"",Índice!$G$51*'Datos Generales'!L280)</f>
        <v/>
      </c>
      <c r="M42" s="46" t="str">
        <f>IF('Datos Generales'!M280=0,"",Índice!$G$51*'Datos Generales'!M280)</f>
        <v/>
      </c>
      <c r="N42" s="46" t="str">
        <f>IF('Datos Generales'!N280=0,"",Índice!$G$51*'Datos Generales'!N280)</f>
        <v/>
      </c>
      <c r="O42" s="46" t="str">
        <f>IF('Datos Generales'!O280=0,"",Índice!$G$51*'Datos Generales'!O280)</f>
        <v/>
      </c>
      <c r="P42" s="46" t="str">
        <f>IF('Datos Generales'!P280=0,"",Índice!$G$51*'Datos Generales'!P280)</f>
        <v/>
      </c>
      <c r="Q42" s="46" t="str">
        <f>IF('Datos Generales'!Q280=0,"",Índice!$G$51*'Datos Generales'!Q280)</f>
        <v/>
      </c>
      <c r="R42" s="46" t="str">
        <f>IF('Datos Generales'!R280=0,"",Índice!$G$51*'Datos Generales'!R280)</f>
        <v/>
      </c>
      <c r="S42" s="46" t="str">
        <f>IF('Datos Generales'!S280=0,"",Índice!$G$51*'Datos Generales'!S280)</f>
        <v/>
      </c>
      <c r="T42" s="46" t="str">
        <f>IF('Datos Generales'!T280=0,"",Índice!$G$51*'Datos Generales'!T280)</f>
        <v/>
      </c>
      <c r="U42" s="46" t="str">
        <f>IF('Datos Generales'!U280=0,"",Índice!$G$51*'Datos Generales'!U280)</f>
        <v/>
      </c>
      <c r="V42" s="46" t="str">
        <f>IF('Datos Generales'!V280=0,"",Índice!$G$51*'Datos Generales'!V280)</f>
        <v/>
      </c>
      <c r="W42" s="46" t="str">
        <f>IF('Datos Generales'!W280=0,"",Índice!$G$51*'Datos Generales'!W280)</f>
        <v/>
      </c>
      <c r="X42" s="46" t="str">
        <f>IF('Datos Generales'!X280=0,"",Índice!$G$51*'Datos Generales'!X280)</f>
        <v/>
      </c>
      <c r="Y42" s="46" t="str">
        <f>IF('Datos Generales'!Y280=0,"",Índice!$G$51*'Datos Generales'!Y280)</f>
        <v/>
      </c>
      <c r="Z42" s="46" t="str">
        <f>IF('Datos Generales'!Z280=0,"",Índice!$G$51*'Datos Generales'!Z280)</f>
        <v/>
      </c>
      <c r="AA42" s="46" t="str">
        <f>IF('Datos Generales'!AA280=0,"",Índice!$G$51*'Datos Generales'!AA280)</f>
        <v/>
      </c>
      <c r="AB42" s="46" t="str">
        <f>IF('Datos Generales'!AB280=0,"",Índice!$G$51*'Datos Generales'!AB280)</f>
        <v/>
      </c>
      <c r="AC42" s="46" t="str">
        <f>IF('Datos Generales'!AC280=0,"",Índice!$G$51*'Datos Generales'!AC280)</f>
        <v/>
      </c>
      <c r="AD42" s="46" t="str">
        <f>IF('Datos Generales'!AD280=0,"",Índice!$G$51*'Datos Generales'!AD280)</f>
        <v/>
      </c>
      <c r="AE42" s="46" t="str">
        <f>IF('Datos Generales'!AE280=0,"",Índice!$G$51*'Datos Generales'!AE280)</f>
        <v/>
      </c>
      <c r="AF42" s="46" t="str">
        <f>IF('Datos Generales'!AF280=0,"",Índice!$G$51*'Datos Generales'!AF280)</f>
        <v/>
      </c>
      <c r="AG42" s="46" t="str">
        <f>IF('Datos Generales'!AG280=0,"",Índice!$G$51*'Datos Generales'!AG280)</f>
        <v/>
      </c>
      <c r="AH42" s="46" t="str">
        <f>IF('Datos Generales'!AH280=0,"",Índice!$G$51*'Datos Generales'!AH280)</f>
        <v/>
      </c>
      <c r="AI42" s="46" t="str">
        <f>IF('Datos Generales'!AI280=0,"",Índice!$G$51*'Datos Generales'!AI280)</f>
        <v/>
      </c>
      <c r="AJ42" s="46" t="str">
        <f>IF('Datos Generales'!AJ280=0,"",Índice!$G$51*'Datos Generales'!AJ280)</f>
        <v/>
      </c>
      <c r="AK42" s="46" t="str">
        <f>IF('Datos Generales'!AK280=0,"",Índice!$G$51*'Datos Generales'!AK280)</f>
        <v/>
      </c>
      <c r="AL42" s="46" t="str">
        <f>IF('Datos Generales'!AL280=0,"",Índice!$G$51*'Datos Generales'!AL280)</f>
        <v/>
      </c>
      <c r="AM42" s="46" t="str">
        <f>IF('Datos Generales'!AM280=0,"",Índice!$G$51*'Datos Generales'!AM280)</f>
        <v/>
      </c>
      <c r="AN42" s="46" t="str">
        <f>IF('Datos Generales'!AN280=0,"",Índice!$G$51*'Datos Generales'!AN280)</f>
        <v/>
      </c>
      <c r="AO42" s="46" t="str">
        <f>IF('Datos Generales'!AO280=0,"",Índice!$G$51*'Datos Generales'!AO280)</f>
        <v/>
      </c>
      <c r="AP42" s="46" t="str">
        <f>IF('Datos Generales'!AP280=0,"",Índice!$G$51*'Datos Generales'!AP280)</f>
        <v/>
      </c>
      <c r="AQ42" s="46">
        <f>IF('Datos Generales'!AQ280=0,"",Índice!$G$51*'Datos Generales'!AQ280)</f>
        <v>40950.730488401387</v>
      </c>
      <c r="AS42" s="46">
        <f>Índice!$F$51*'Datos Generales'!AS280</f>
        <v>31046.591761388547</v>
      </c>
      <c r="AT42" s="71">
        <f t="shared" si="0"/>
        <v>0.31900888841944441</v>
      </c>
      <c r="AV42" s="75">
        <f t="shared" si="1"/>
        <v>6.8625298539334682E-4</v>
      </c>
      <c r="AW42" s="75">
        <f t="shared" si="2"/>
        <v>5.3271927656494788E-4</v>
      </c>
    </row>
    <row r="43" spans="2:49">
      <c r="B43" s="73" t="s">
        <v>326</v>
      </c>
      <c r="C43" s="46">
        <f>IF('Datos Generales'!C281=0,"",Índice!$G$51*'Datos Generales'!C281)</f>
        <v>402111.98682664154</v>
      </c>
      <c r="D43" s="46">
        <f>IF('Datos Generales'!D281=0,"",Índice!$G$51*'Datos Generales'!D281)</f>
        <v>46432.326076034537</v>
      </c>
      <c r="E43" s="46">
        <f>IF('Datos Generales'!E281=0,"",Índice!$G$51*'Datos Generales'!E281)</f>
        <v>805273.90621507191</v>
      </c>
      <c r="F43" s="46">
        <f>IF('Datos Generales'!F281=0,"",Índice!$G$51*'Datos Generales'!F281)</f>
        <v>2565122.5153323994</v>
      </c>
      <c r="G43" s="46" t="str">
        <f>IF('Datos Generales'!G281=0,"",Índice!$G$51*'Datos Generales'!G281)</f>
        <v/>
      </c>
      <c r="H43" s="46">
        <f>IF('Datos Generales'!H281=0,"",Índice!$G$51*'Datos Generales'!H281)</f>
        <v>165181.69806184308</v>
      </c>
      <c r="I43" s="46">
        <f>IF('Datos Generales'!I281=0,"",Índice!$G$51*'Datos Generales'!I281)</f>
        <v>60984.018007131148</v>
      </c>
      <c r="J43" s="46">
        <f>IF('Datos Generales'!J281=0,"",Índice!$G$51*'Datos Generales'!J281)</f>
        <v>6927.3451211873735</v>
      </c>
      <c r="K43" s="46" t="str">
        <f>IF('Datos Generales'!K281=0,"",Índice!$G$51*'Datos Generales'!K281)</f>
        <v/>
      </c>
      <c r="L43" s="46">
        <f>IF('Datos Generales'!L281=0,"",Índice!$G$51*'Datos Generales'!L281)</f>
        <v>61982.555038389102</v>
      </c>
      <c r="M43" s="46" t="str">
        <f>IF('Datos Generales'!M281=0,"",Índice!$G$51*'Datos Generales'!M281)</f>
        <v/>
      </c>
      <c r="N43" s="46" t="str">
        <f>IF('Datos Generales'!N281=0,"",Índice!$G$51*'Datos Generales'!N281)</f>
        <v/>
      </c>
      <c r="O43" s="46">
        <f>IF('Datos Generales'!O281=0,"",Índice!$G$51*'Datos Generales'!O281)</f>
        <v>7259.8661859453196</v>
      </c>
      <c r="P43" s="46" t="str">
        <f>IF('Datos Generales'!P281=0,"",Índice!$G$51*'Datos Generales'!P281)</f>
        <v/>
      </c>
      <c r="Q43" s="46">
        <f>IF('Datos Generales'!Q281=0,"",Índice!$G$51*'Datos Generales'!Q281)</f>
        <v>4110.5216446336053</v>
      </c>
      <c r="R43" s="46">
        <f>IF('Datos Generales'!R281=0,"",Índice!$G$51*'Datos Generales'!R281)</f>
        <v>44177.495069950273</v>
      </c>
      <c r="S43" s="46" t="str">
        <f>IF('Datos Generales'!S281=0,"",Índice!$G$51*'Datos Generales'!S281)</f>
        <v/>
      </c>
      <c r="T43" s="46">
        <f>IF('Datos Generales'!T281=0,"",Índice!$G$51*'Datos Generales'!T281)</f>
        <v>270833.5380604266</v>
      </c>
      <c r="U43" s="46" t="str">
        <f>IF('Datos Generales'!U281=0,"",Índice!$G$51*'Datos Generales'!U281)</f>
        <v/>
      </c>
      <c r="V43" s="46">
        <f>IF('Datos Generales'!V281=0,"",Índice!$G$51*'Datos Generales'!V281)</f>
        <v>241028.50465117826</v>
      </c>
      <c r="W43" s="46" t="str">
        <f>IF('Datos Generales'!W281=0,"",Índice!$G$51*'Datos Generales'!W281)</f>
        <v/>
      </c>
      <c r="X43" s="46">
        <f>IF('Datos Generales'!X281=0,"",Índice!$G$51*'Datos Generales'!X281)</f>
        <v>24185.197235188272</v>
      </c>
      <c r="Y43" s="46">
        <f>IF('Datos Generales'!Y281=0,"",Índice!$G$51*'Datos Generales'!Y281)</f>
        <v>118488.69353128785</v>
      </c>
      <c r="Z43" s="46">
        <f>IF('Datos Generales'!Z281=0,"",Índice!$G$51*'Datos Generales'!Z281)</f>
        <v>2.7001843650472201</v>
      </c>
      <c r="AA43" s="46">
        <f>IF('Datos Generales'!AA281=0,"",Índice!$G$51*'Datos Generales'!AA281)</f>
        <v>13728.666883566724</v>
      </c>
      <c r="AB43" s="46">
        <f>IF('Datos Generales'!AB281=0,"",Índice!$G$51*'Datos Generales'!AB281)</f>
        <v>1001843.3406149781</v>
      </c>
      <c r="AC43" s="46">
        <f>IF('Datos Generales'!AC281=0,"",Índice!$G$51*'Datos Generales'!AC281)</f>
        <v>30234.274192655943</v>
      </c>
      <c r="AD43" s="46">
        <f>IF('Datos Generales'!AD281=0,"",Índice!$G$51*'Datos Generales'!AD281)</f>
        <v>1308202.4961212517</v>
      </c>
      <c r="AE43" s="46" t="str">
        <f>IF('Datos Generales'!AE281=0,"",Índice!$G$51*'Datos Generales'!AE281)</f>
        <v/>
      </c>
      <c r="AF43" s="46" t="str">
        <f>IF('Datos Generales'!AF281=0,"",Índice!$G$51*'Datos Generales'!AF281)</f>
        <v/>
      </c>
      <c r="AG43" s="46" t="str">
        <f>IF('Datos Generales'!AG281=0,"",Índice!$G$51*'Datos Generales'!AG281)</f>
        <v/>
      </c>
      <c r="AH43" s="46" t="str">
        <f>IF('Datos Generales'!AH281=0,"",Índice!$G$51*'Datos Generales'!AH281)</f>
        <v/>
      </c>
      <c r="AI43" s="46" t="str">
        <f>IF('Datos Generales'!AI281=0,"",Índice!$G$51*'Datos Generales'!AI281)</f>
        <v/>
      </c>
      <c r="AJ43" s="46" t="str">
        <f>IF('Datos Generales'!AJ281=0,"",Índice!$G$51*'Datos Generales'!AJ281)</f>
        <v/>
      </c>
      <c r="AK43" s="46" t="str">
        <f>IF('Datos Generales'!AK281=0,"",Índice!$G$51*'Datos Generales'!AK281)</f>
        <v/>
      </c>
      <c r="AL43" s="46" t="str">
        <f>IF('Datos Generales'!AL281=0,"",Índice!$G$51*'Datos Generales'!AL281)</f>
        <v/>
      </c>
      <c r="AM43" s="46" t="str">
        <f>IF('Datos Generales'!AM281=0,"",Índice!$G$51*'Datos Generales'!AM281)</f>
        <v/>
      </c>
      <c r="AN43" s="46" t="str">
        <f>IF('Datos Generales'!AN281=0,"",Índice!$G$51*'Datos Generales'!AN281)</f>
        <v/>
      </c>
      <c r="AO43" s="46" t="str">
        <f>IF('Datos Generales'!AO281=0,"",Índice!$G$51*'Datos Generales'!AO281)</f>
        <v/>
      </c>
      <c r="AP43" s="46" t="str">
        <f>IF('Datos Generales'!AP281=0,"",Índice!$G$51*'Datos Generales'!AP281)</f>
        <v/>
      </c>
      <c r="AQ43" s="46">
        <f>IF('Datos Generales'!AQ281=0,"",Índice!$G$51*'Datos Generales'!AQ281)</f>
        <v>7178111.6450541262</v>
      </c>
      <c r="AS43" s="46">
        <f>Índice!$F$51*'Datos Generales'!AS281</f>
        <v>7757639.2980594384</v>
      </c>
      <c r="AT43" s="71">
        <f t="shared" si="0"/>
        <v>-7.4704124636251201E-2</v>
      </c>
      <c r="AV43" s="75">
        <f t="shared" si="1"/>
        <v>0.12029090780933321</v>
      </c>
      <c r="AW43" s="75">
        <f t="shared" si="2"/>
        <v>0.13311103603499705</v>
      </c>
    </row>
    <row r="44" spans="2:49">
      <c r="B44" s="76" t="s">
        <v>327</v>
      </c>
      <c r="C44" s="77">
        <f>IF('Datos Generales'!C282=0,"",Índice!$G$51*'Datos Generales'!C282)</f>
        <v>2904672.1599925635</v>
      </c>
      <c r="D44" s="77">
        <f>IF('Datos Generales'!D282=0,"",Índice!$G$51*'Datos Generales'!D282)</f>
        <v>46432.326076034537</v>
      </c>
      <c r="E44" s="77">
        <f>IF('Datos Generales'!E282=0,"",Índice!$G$51*'Datos Generales'!E282)</f>
        <v>6356428.6874226741</v>
      </c>
      <c r="F44" s="77">
        <f>IF('Datos Generales'!F282=0,"",Índice!$G$51*'Datos Generales'!F282)</f>
        <v>3787750.8128218921</v>
      </c>
      <c r="G44" s="77">
        <f>IF('Datos Generales'!G282=0,"",Índice!$G$51*'Datos Generales'!G282)</f>
        <v>124218.9716724101</v>
      </c>
      <c r="H44" s="77">
        <f>IF('Datos Generales'!H282=0,"",Índice!$G$51*'Datos Generales'!H282)</f>
        <v>3138524.769765018</v>
      </c>
      <c r="I44" s="77">
        <f>IF('Datos Generales'!I282=0,"",Índice!$G$51*'Datos Generales'!I282)</f>
        <v>3928843.9448365616</v>
      </c>
      <c r="J44" s="77">
        <f>IF('Datos Generales'!J282=0,"",Índice!$G$51*'Datos Generales'!J282)</f>
        <v>681691.42204545613</v>
      </c>
      <c r="K44" s="77">
        <f>IF('Datos Generales'!K282=0,"",Índice!$G$51*'Datos Generales'!K282)</f>
        <v>301689.07598363073</v>
      </c>
      <c r="L44" s="77">
        <f>IF('Datos Generales'!L282=0,"",Índice!$G$51*'Datos Generales'!L282)</f>
        <v>1445636.7012600123</v>
      </c>
      <c r="M44" s="77">
        <f>IF('Datos Generales'!M282=0,"",Índice!$G$51*'Datos Generales'!M282)</f>
        <v>742496.78523131949</v>
      </c>
      <c r="N44" s="77">
        <f>IF('Datos Generales'!N282=0,"",Índice!$G$51*'Datos Generales'!N282)</f>
        <v>42149.359148866482</v>
      </c>
      <c r="O44" s="77">
        <f>IF('Datos Generales'!O282=0,"",Índice!$G$51*'Datos Generales'!O282)</f>
        <v>7259.8661859453196</v>
      </c>
      <c r="P44" s="77">
        <f>IF('Datos Generales'!P282=0,"",Índice!$G$51*'Datos Generales'!P282)</f>
        <v>1051066.5949568525</v>
      </c>
      <c r="Q44" s="77">
        <f>IF('Datos Generales'!Q282=0,"",Índice!$G$51*'Datos Generales'!Q282)</f>
        <v>5122.4710670818758</v>
      </c>
      <c r="R44" s="77">
        <f>IF('Datos Generales'!R282=0,"",Índice!$G$51*'Datos Generales'!R282)</f>
        <v>5216771.9959895629</v>
      </c>
      <c r="S44" s="77">
        <f>IF('Datos Generales'!S282=0,"",Índice!$G$51*'Datos Generales'!S282)</f>
        <v>50643.329991301871</v>
      </c>
      <c r="T44" s="77">
        <f>IF('Datos Generales'!T282=0,"",Índice!$G$51*'Datos Generales'!T282)</f>
        <v>4658404.2795708925</v>
      </c>
      <c r="U44" s="77">
        <f>IF('Datos Generales'!U282=0,"",Índice!$G$51*'Datos Generales'!U282)</f>
        <v>187466.85081038732</v>
      </c>
      <c r="V44" s="77">
        <f>IF('Datos Generales'!V282=0,"",Índice!$G$51*'Datos Generales'!V282)</f>
        <v>6643162.1372180581</v>
      </c>
      <c r="W44" s="77">
        <f>IF('Datos Generales'!W282=0,"",Índice!$G$51*'Datos Generales'!W282)</f>
        <v>149114.6543874676</v>
      </c>
      <c r="X44" s="77">
        <f>IF('Datos Generales'!X282=0,"",Índice!$G$51*'Datos Generales'!X282)</f>
        <v>486696.19163341238</v>
      </c>
      <c r="Y44" s="77">
        <f>IF('Datos Generales'!Y282=0,"",Índice!$G$51*'Datos Generales'!Y282)</f>
        <v>6050261.8957507517</v>
      </c>
      <c r="Z44" s="77">
        <f>IF('Datos Generales'!Z282=0,"",Índice!$G$51*'Datos Generales'!Z282)</f>
        <v>106144.51298191099</v>
      </c>
      <c r="AA44" s="77">
        <f>IF('Datos Generales'!AA282=0,"",Índice!$G$51*'Datos Generales'!AA282)</f>
        <v>602317.02377711528</v>
      </c>
      <c r="AB44" s="77">
        <f>IF('Datos Generales'!AB282=0,"",Índice!$G$51*'Datos Generales'!AB282)</f>
        <v>8141039.7037764965</v>
      </c>
      <c r="AC44" s="77">
        <f>IF('Datos Generales'!AC282=0,"",Índice!$G$51*'Datos Generales'!AC282)</f>
        <v>343350.3976132141</v>
      </c>
      <c r="AD44" s="77">
        <f>IF('Datos Generales'!AD282=0,"",Índice!$G$51*'Datos Generales'!AD282)</f>
        <v>2473579.0943758702</v>
      </c>
      <c r="AE44" s="77" t="str">
        <f>IF('Datos Generales'!AE282=0,"",Índice!$G$51*'Datos Generales'!AE282)</f>
        <v/>
      </c>
      <c r="AF44" s="77" t="str">
        <f>IF('Datos Generales'!AF282=0,"",Índice!$G$51*'Datos Generales'!AF282)</f>
        <v/>
      </c>
      <c r="AG44" s="77" t="str">
        <f>IF('Datos Generales'!AG282=0,"",Índice!$G$51*'Datos Generales'!AG282)</f>
        <v/>
      </c>
      <c r="AH44" s="77" t="str">
        <f>IF('Datos Generales'!AH282=0,"",Índice!$G$51*'Datos Generales'!AH282)</f>
        <v/>
      </c>
      <c r="AI44" s="77" t="str">
        <f>IF('Datos Generales'!AI282=0,"",Índice!$G$51*'Datos Generales'!AI282)</f>
        <v/>
      </c>
      <c r="AJ44" s="77" t="str">
        <f>IF('Datos Generales'!AJ282=0,"",Índice!$G$51*'Datos Generales'!AJ282)</f>
        <v/>
      </c>
      <c r="AK44" s="77" t="str">
        <f>IF('Datos Generales'!AK282=0,"",Índice!$G$51*'Datos Generales'!AK282)</f>
        <v/>
      </c>
      <c r="AL44" s="77" t="str">
        <f>IF('Datos Generales'!AL282=0,"",Índice!$G$51*'Datos Generales'!AL282)</f>
        <v/>
      </c>
      <c r="AM44" s="77" t="str">
        <f>IF('Datos Generales'!AM282=0,"",Índice!$G$51*'Datos Generales'!AM282)</f>
        <v/>
      </c>
      <c r="AN44" s="77" t="str">
        <f>IF('Datos Generales'!AN282=0,"",Índice!$G$51*'Datos Generales'!AN282)</f>
        <v/>
      </c>
      <c r="AO44" s="77" t="str">
        <f>IF('Datos Generales'!AO282=0,"",Índice!$G$51*'Datos Generales'!AO282)</f>
        <v/>
      </c>
      <c r="AP44" s="77" t="str">
        <f>IF('Datos Generales'!AP282=0,"",Índice!$G$51*'Datos Generales'!AP282)</f>
        <v/>
      </c>
      <c r="AQ44" s="77">
        <f>IF('Datos Generales'!AQ282=0,"",Índice!$G$51*'Datos Generales'!AQ282)</f>
        <v>59672936.016342759</v>
      </c>
      <c r="AS44" s="77">
        <f>Índice!$F$51*'Datos Generales'!AS282</f>
        <v>58279459.984218203</v>
      </c>
      <c r="AT44" s="85">
        <f t="shared" si="0"/>
        <v>2.3910242691025374E-2</v>
      </c>
      <c r="AV44" s="79">
        <f t="shared" si="1"/>
        <v>1</v>
      </c>
      <c r="AW44" s="79">
        <f t="shared" si="2"/>
        <v>1</v>
      </c>
    </row>
    <row r="45" spans="2:49">
      <c r="AT45" s="86"/>
    </row>
    <row r="46" spans="2:49">
      <c r="B46" s="80" t="s">
        <v>329</v>
      </c>
      <c r="C46" s="70">
        <f>IF(SUM(C12:C18)=0,"",SUM(C12:C18))</f>
        <v>1144031.7736448727</v>
      </c>
      <c r="D46" s="70" t="str">
        <f t="shared" ref="D46:AQ46" si="3">IF(SUM(D12:D18)=0,"",SUM(D12:D18))</f>
        <v/>
      </c>
      <c r="E46" s="70">
        <f t="shared" si="3"/>
        <v>1212129.8932541872</v>
      </c>
      <c r="F46" s="70">
        <f t="shared" si="3"/>
        <v>7539.0032778467585</v>
      </c>
      <c r="G46" s="70" t="str">
        <f t="shared" si="3"/>
        <v/>
      </c>
      <c r="H46" s="70">
        <f t="shared" si="3"/>
        <v>2291536.6926282756</v>
      </c>
      <c r="I46" s="70">
        <f t="shared" si="3"/>
        <v>1359398.2130091344</v>
      </c>
      <c r="J46" s="70">
        <f t="shared" si="3"/>
        <v>87222.107870152133</v>
      </c>
      <c r="K46" s="70" t="str">
        <f t="shared" si="3"/>
        <v/>
      </c>
      <c r="L46" s="70">
        <f t="shared" si="3"/>
        <v>188947.21582219511</v>
      </c>
      <c r="M46" s="70" t="str">
        <f t="shared" si="3"/>
        <v/>
      </c>
      <c r="N46" s="70" t="str">
        <f t="shared" si="3"/>
        <v/>
      </c>
      <c r="O46" s="70" t="str">
        <f t="shared" si="3"/>
        <v/>
      </c>
      <c r="P46" s="70">
        <f t="shared" si="3"/>
        <v>281980.20897656376</v>
      </c>
      <c r="Q46" s="70">
        <f t="shared" si="3"/>
        <v>309.63589563123452</v>
      </c>
      <c r="R46" s="70">
        <f t="shared" si="3"/>
        <v>2558855.8743396169</v>
      </c>
      <c r="S46" s="70">
        <f t="shared" si="3"/>
        <v>50643.329991301871</v>
      </c>
      <c r="T46" s="70">
        <f t="shared" si="3"/>
        <v>635758.01036251092</v>
      </c>
      <c r="U46" s="70" t="str">
        <f t="shared" si="3"/>
        <v/>
      </c>
      <c r="V46" s="70">
        <f t="shared" si="3"/>
        <v>4217347.6221778095</v>
      </c>
      <c r="W46" s="70" t="str">
        <f t="shared" si="3"/>
        <v/>
      </c>
      <c r="X46" s="70">
        <f t="shared" si="3"/>
        <v>104229.32975669569</v>
      </c>
      <c r="Y46" s="70">
        <f t="shared" si="3"/>
        <v>1855123.0686488675</v>
      </c>
      <c r="Z46" s="70">
        <f t="shared" si="3"/>
        <v>98542.34309604911</v>
      </c>
      <c r="AA46" s="70">
        <f t="shared" si="3"/>
        <v>86918.359261743055</v>
      </c>
      <c r="AB46" s="70">
        <f t="shared" si="3"/>
        <v>3942842.364564728</v>
      </c>
      <c r="AC46" s="70">
        <f t="shared" si="3"/>
        <v>4254.9593755049018</v>
      </c>
      <c r="AD46" s="70">
        <f t="shared" si="3"/>
        <v>885165.49695565284</v>
      </c>
      <c r="AE46" s="70" t="str">
        <f t="shared" si="3"/>
        <v/>
      </c>
      <c r="AF46" s="70" t="str">
        <f t="shared" si="3"/>
        <v/>
      </c>
      <c r="AG46" s="70" t="str">
        <f t="shared" si="3"/>
        <v/>
      </c>
      <c r="AH46" s="70" t="str">
        <f t="shared" si="3"/>
        <v/>
      </c>
      <c r="AI46" s="70" t="str">
        <f t="shared" si="3"/>
        <v/>
      </c>
      <c r="AJ46" s="70" t="str">
        <f t="shared" si="3"/>
        <v/>
      </c>
      <c r="AK46" s="70" t="str">
        <f t="shared" si="3"/>
        <v/>
      </c>
      <c r="AL46" s="70" t="str">
        <f t="shared" si="3"/>
        <v/>
      </c>
      <c r="AM46" s="70" t="str">
        <f t="shared" si="3"/>
        <v/>
      </c>
      <c r="AN46" s="70" t="str">
        <f t="shared" si="3"/>
        <v/>
      </c>
      <c r="AO46" s="70" t="str">
        <f t="shared" si="3"/>
        <v/>
      </c>
      <c r="AP46" s="70" t="str">
        <f t="shared" si="3"/>
        <v/>
      </c>
      <c r="AQ46" s="70">
        <f t="shared" si="3"/>
        <v>21012775.502909344</v>
      </c>
      <c r="AR46" s="81"/>
      <c r="AS46" s="70">
        <f t="shared" ref="AS46" si="4">SUM(AS12:AS18)</f>
        <v>20199388.943377659</v>
      </c>
      <c r="AT46" s="71">
        <f t="shared" ref="AT46:AT53" si="5">AQ46/AS46-1</f>
        <v>4.0267879479510382E-2</v>
      </c>
      <c r="AV46" s="71">
        <f>IFERROR(AQ46/$AQ$44,"")</f>
        <v>0.35213242226181946</v>
      </c>
      <c r="AW46" s="71">
        <f>IFERROR(AS46/$AS$44,"")</f>
        <v>0.34659533476884574</v>
      </c>
    </row>
    <row r="47" spans="2:49">
      <c r="B47" s="80" t="s">
        <v>330</v>
      </c>
      <c r="C47" s="70">
        <f>IF(SUM(C12:C13,C16:C18)=0,"",SUM(C12:C13,C16:C18))</f>
        <v>559384.49076072162</v>
      </c>
      <c r="D47" s="70" t="str">
        <f t="shared" ref="D47:AQ47" si="6">IF(SUM(D12:D13,D16:D18)=0,"",SUM(D12:D13,D16:D18))</f>
        <v/>
      </c>
      <c r="E47" s="70">
        <f t="shared" si="6"/>
        <v>489461.81545346498</v>
      </c>
      <c r="F47" s="70">
        <f t="shared" si="6"/>
        <v>1809.4333818038563</v>
      </c>
      <c r="G47" s="70" t="str">
        <f t="shared" si="6"/>
        <v/>
      </c>
      <c r="H47" s="70">
        <f t="shared" si="6"/>
        <v>961251.69038181042</v>
      </c>
      <c r="I47" s="70">
        <f t="shared" si="6"/>
        <v>654896.38595815608</v>
      </c>
      <c r="J47" s="70">
        <f t="shared" si="6"/>
        <v>28531.298899342888</v>
      </c>
      <c r="K47" s="70" t="str">
        <f t="shared" si="6"/>
        <v/>
      </c>
      <c r="L47" s="70">
        <f t="shared" si="6"/>
        <v>92806.354728974547</v>
      </c>
      <c r="M47" s="70" t="str">
        <f t="shared" si="6"/>
        <v/>
      </c>
      <c r="N47" s="70" t="str">
        <f t="shared" si="6"/>
        <v/>
      </c>
      <c r="O47" s="70" t="str">
        <f t="shared" si="6"/>
        <v/>
      </c>
      <c r="P47" s="70">
        <f t="shared" si="6"/>
        <v>141871.00643839044</v>
      </c>
      <c r="Q47" s="70">
        <f t="shared" si="6"/>
        <v>309.63589563123452</v>
      </c>
      <c r="R47" s="70">
        <f t="shared" si="6"/>
        <v>903687.47800567036</v>
      </c>
      <c r="S47" s="70">
        <f t="shared" si="6"/>
        <v>50643.329991301871</v>
      </c>
      <c r="T47" s="70">
        <f t="shared" si="6"/>
        <v>255467.23149211745</v>
      </c>
      <c r="U47" s="70" t="str">
        <f t="shared" si="6"/>
        <v/>
      </c>
      <c r="V47" s="70">
        <f t="shared" si="6"/>
        <v>1595472.8089221176</v>
      </c>
      <c r="W47" s="70" t="str">
        <f t="shared" si="6"/>
        <v/>
      </c>
      <c r="X47" s="70">
        <f t="shared" si="6"/>
        <v>41856.31035299378</v>
      </c>
      <c r="Y47" s="70">
        <f t="shared" si="6"/>
        <v>737559.69731375924</v>
      </c>
      <c r="Z47" s="70">
        <f t="shared" si="6"/>
        <v>33291.458343016377</v>
      </c>
      <c r="AA47" s="70">
        <f t="shared" si="6"/>
        <v>47858.820196493754</v>
      </c>
      <c r="AB47" s="70">
        <f t="shared" si="6"/>
        <v>1565691.9443762023</v>
      </c>
      <c r="AC47" s="70">
        <f t="shared" si="6"/>
        <v>2634.4946339368912</v>
      </c>
      <c r="AD47" s="70" t="str">
        <f t="shared" si="6"/>
        <v/>
      </c>
      <c r="AE47" s="70" t="str">
        <f t="shared" si="6"/>
        <v/>
      </c>
      <c r="AF47" s="70" t="str">
        <f t="shared" si="6"/>
        <v/>
      </c>
      <c r="AG47" s="70" t="str">
        <f t="shared" si="6"/>
        <v/>
      </c>
      <c r="AH47" s="70" t="str">
        <f t="shared" si="6"/>
        <v/>
      </c>
      <c r="AI47" s="70" t="str">
        <f t="shared" si="6"/>
        <v/>
      </c>
      <c r="AJ47" s="70" t="str">
        <f t="shared" si="6"/>
        <v/>
      </c>
      <c r="AK47" s="70" t="str">
        <f t="shared" si="6"/>
        <v/>
      </c>
      <c r="AL47" s="70" t="str">
        <f t="shared" si="6"/>
        <v/>
      </c>
      <c r="AM47" s="70" t="str">
        <f t="shared" si="6"/>
        <v/>
      </c>
      <c r="AN47" s="70" t="str">
        <f t="shared" si="6"/>
        <v/>
      </c>
      <c r="AO47" s="70" t="str">
        <f t="shared" si="6"/>
        <v/>
      </c>
      <c r="AP47" s="70" t="str">
        <f t="shared" si="6"/>
        <v/>
      </c>
      <c r="AQ47" s="70">
        <f t="shared" si="6"/>
        <v>8164485.6855259072</v>
      </c>
      <c r="AR47" s="81"/>
      <c r="AS47" s="70">
        <f t="shared" ref="AS47" si="7">SUM(AS12:AS13,AS16:AS18)</f>
        <v>7963220.5332469596</v>
      </c>
      <c r="AT47" s="71">
        <f t="shared" si="5"/>
        <v>2.5274341133546763E-2</v>
      </c>
      <c r="AV47" s="71">
        <f t="shared" ref="AV47:AV53" si="8">IFERROR(AQ47/$AQ$44,"")</f>
        <v>0.13682057948832754</v>
      </c>
      <c r="AW47" s="71">
        <f t="shared" ref="AW47:AW53" si="9">IFERROR(AS47/$AS$44,"")</f>
        <v>0.13663854358642585</v>
      </c>
    </row>
    <row r="48" spans="2:49">
      <c r="B48" s="80" t="s">
        <v>331</v>
      </c>
      <c r="C48" s="70">
        <f>IF(SUM(C14:C15)=0,"",SUM(C14:C15))</f>
        <v>584647.28288415109</v>
      </c>
      <c r="D48" s="70" t="str">
        <f t="shared" ref="D48:AQ48" si="10">IF(SUM(D14:D15)=0,"",SUM(D14:D15))</f>
        <v/>
      </c>
      <c r="E48" s="70">
        <f t="shared" si="10"/>
        <v>722668.07780072198</v>
      </c>
      <c r="F48" s="70">
        <f t="shared" si="10"/>
        <v>5729.5698960429027</v>
      </c>
      <c r="G48" s="70" t="str">
        <f t="shared" si="10"/>
        <v/>
      </c>
      <c r="H48" s="70">
        <f t="shared" si="10"/>
        <v>1330285.0022464651</v>
      </c>
      <c r="I48" s="70">
        <f t="shared" si="10"/>
        <v>704501.8270509782</v>
      </c>
      <c r="J48" s="70">
        <f t="shared" si="10"/>
        <v>58690.808970809238</v>
      </c>
      <c r="K48" s="70" t="str">
        <f t="shared" si="10"/>
        <v/>
      </c>
      <c r="L48" s="70">
        <f t="shared" si="10"/>
        <v>96140.861093220563</v>
      </c>
      <c r="M48" s="70" t="str">
        <f t="shared" si="10"/>
        <v/>
      </c>
      <c r="N48" s="70" t="str">
        <f t="shared" si="10"/>
        <v/>
      </c>
      <c r="O48" s="70" t="str">
        <f t="shared" si="10"/>
        <v/>
      </c>
      <c r="P48" s="70">
        <f t="shared" si="10"/>
        <v>140109.20253817333</v>
      </c>
      <c r="Q48" s="70" t="str">
        <f t="shared" si="10"/>
        <v/>
      </c>
      <c r="R48" s="70">
        <f t="shared" si="10"/>
        <v>1655168.3963339464</v>
      </c>
      <c r="S48" s="70" t="str">
        <f t="shared" si="10"/>
        <v/>
      </c>
      <c r="T48" s="70">
        <f t="shared" si="10"/>
        <v>380290.77887039341</v>
      </c>
      <c r="U48" s="70" t="str">
        <f t="shared" si="10"/>
        <v/>
      </c>
      <c r="V48" s="70">
        <f t="shared" si="10"/>
        <v>2621874.8132556919</v>
      </c>
      <c r="W48" s="70" t="str">
        <f t="shared" si="10"/>
        <v/>
      </c>
      <c r="X48" s="70">
        <f t="shared" si="10"/>
        <v>62373.01940370191</v>
      </c>
      <c r="Y48" s="70">
        <f t="shared" si="10"/>
        <v>1117563.3713351085</v>
      </c>
      <c r="Z48" s="70">
        <f t="shared" si="10"/>
        <v>65250.884753032733</v>
      </c>
      <c r="AA48" s="70">
        <f t="shared" si="10"/>
        <v>39059.539065249293</v>
      </c>
      <c r="AB48" s="70">
        <f t="shared" si="10"/>
        <v>2377150.4201885262</v>
      </c>
      <c r="AC48" s="70">
        <f t="shared" si="10"/>
        <v>1620.4647415680104</v>
      </c>
      <c r="AD48" s="70">
        <f t="shared" si="10"/>
        <v>885165.49695565284</v>
      </c>
      <c r="AE48" s="70" t="str">
        <f t="shared" si="10"/>
        <v/>
      </c>
      <c r="AF48" s="70" t="str">
        <f t="shared" si="10"/>
        <v/>
      </c>
      <c r="AG48" s="70" t="str">
        <f t="shared" si="10"/>
        <v/>
      </c>
      <c r="AH48" s="70" t="str">
        <f t="shared" si="10"/>
        <v/>
      </c>
      <c r="AI48" s="70" t="str">
        <f t="shared" si="10"/>
        <v/>
      </c>
      <c r="AJ48" s="70" t="str">
        <f t="shared" si="10"/>
        <v/>
      </c>
      <c r="AK48" s="70" t="str">
        <f t="shared" si="10"/>
        <v/>
      </c>
      <c r="AL48" s="70" t="str">
        <f t="shared" si="10"/>
        <v/>
      </c>
      <c r="AM48" s="70" t="str">
        <f t="shared" si="10"/>
        <v/>
      </c>
      <c r="AN48" s="70" t="str">
        <f t="shared" si="10"/>
        <v/>
      </c>
      <c r="AO48" s="70" t="str">
        <f t="shared" si="10"/>
        <v/>
      </c>
      <c r="AP48" s="70" t="str">
        <f t="shared" si="10"/>
        <v/>
      </c>
      <c r="AQ48" s="70">
        <f t="shared" si="10"/>
        <v>12848289.817383435</v>
      </c>
      <c r="AR48" s="81"/>
      <c r="AS48" s="70">
        <f t="shared" ref="AS48" si="11">SUM(AS14:AS15)</f>
        <v>12236168.410130702</v>
      </c>
      <c r="AT48" s="71">
        <f t="shared" si="5"/>
        <v>5.0025578819750338E-2</v>
      </c>
      <c r="AV48" s="71">
        <f t="shared" si="8"/>
        <v>0.21531184277349191</v>
      </c>
      <c r="AW48" s="71">
        <f t="shared" si="9"/>
        <v>0.20995679118241997</v>
      </c>
    </row>
    <row r="49" spans="2:49">
      <c r="B49" s="80" t="s">
        <v>332</v>
      </c>
      <c r="C49" s="70" t="str">
        <f>IF(SUM(C20:C21,C31)=0,"",SUM(C20:C21,C31))</f>
        <v/>
      </c>
      <c r="D49" s="70" t="str">
        <f t="shared" ref="D49:AQ49" si="12">IF(SUM(D20:D21,D31)=0,"",SUM(D20:D21,D31))</f>
        <v/>
      </c>
      <c r="E49" s="70">
        <f t="shared" si="12"/>
        <v>3088154.3955238918</v>
      </c>
      <c r="F49" s="70" t="str">
        <f t="shared" si="12"/>
        <v/>
      </c>
      <c r="G49" s="70" t="str">
        <f t="shared" si="12"/>
        <v/>
      </c>
      <c r="H49" s="70">
        <f t="shared" si="12"/>
        <v>101417.68532228471</v>
      </c>
      <c r="I49" s="70">
        <f t="shared" si="12"/>
        <v>1300842.5017872122</v>
      </c>
      <c r="J49" s="70">
        <f t="shared" si="12"/>
        <v>13641.862596028073</v>
      </c>
      <c r="K49" s="70" t="str">
        <f t="shared" si="12"/>
        <v/>
      </c>
      <c r="L49" s="70">
        <f t="shared" si="12"/>
        <v>855120.98817894701</v>
      </c>
      <c r="M49" s="70" t="str">
        <f t="shared" si="12"/>
        <v/>
      </c>
      <c r="N49" s="70" t="str">
        <f t="shared" si="12"/>
        <v/>
      </c>
      <c r="O49" s="70" t="str">
        <f t="shared" si="12"/>
        <v/>
      </c>
      <c r="P49" s="70">
        <f t="shared" si="12"/>
        <v>294674.97084022214</v>
      </c>
      <c r="Q49" s="70">
        <f t="shared" si="12"/>
        <v>702.31352681703606</v>
      </c>
      <c r="R49" s="70">
        <f t="shared" si="12"/>
        <v>1948255.6587675209</v>
      </c>
      <c r="S49" s="70" t="str">
        <f t="shared" si="12"/>
        <v/>
      </c>
      <c r="T49" s="70">
        <f t="shared" si="12"/>
        <v>2529126.1805006852</v>
      </c>
      <c r="U49" s="70" t="str">
        <f t="shared" si="12"/>
        <v/>
      </c>
      <c r="V49" s="70">
        <f t="shared" si="12"/>
        <v>686009.14964111894</v>
      </c>
      <c r="W49" s="70" t="str">
        <f t="shared" si="12"/>
        <v/>
      </c>
      <c r="X49" s="70" t="str">
        <f t="shared" si="12"/>
        <v/>
      </c>
      <c r="Y49" s="70">
        <f t="shared" si="12"/>
        <v>2270335.9073615437</v>
      </c>
      <c r="Z49" s="70" t="str">
        <f t="shared" si="12"/>
        <v/>
      </c>
      <c r="AA49" s="70">
        <f t="shared" si="12"/>
        <v>326592.83211714379</v>
      </c>
      <c r="AB49" s="70">
        <f t="shared" si="12"/>
        <v>1699975.9196673019</v>
      </c>
      <c r="AC49" s="70">
        <f t="shared" si="12"/>
        <v>269767.3636240901</v>
      </c>
      <c r="AD49" s="70" t="str">
        <f t="shared" si="12"/>
        <v/>
      </c>
      <c r="AE49" s="70" t="str">
        <f t="shared" si="12"/>
        <v/>
      </c>
      <c r="AF49" s="70" t="str">
        <f t="shared" si="12"/>
        <v/>
      </c>
      <c r="AG49" s="70" t="str">
        <f t="shared" si="12"/>
        <v/>
      </c>
      <c r="AH49" s="70" t="str">
        <f t="shared" si="12"/>
        <v/>
      </c>
      <c r="AI49" s="70" t="str">
        <f t="shared" si="12"/>
        <v/>
      </c>
      <c r="AJ49" s="70" t="str">
        <f t="shared" si="12"/>
        <v/>
      </c>
      <c r="AK49" s="70" t="str">
        <f t="shared" si="12"/>
        <v/>
      </c>
      <c r="AL49" s="70" t="str">
        <f t="shared" si="12"/>
        <v/>
      </c>
      <c r="AM49" s="70" t="str">
        <f t="shared" si="12"/>
        <v/>
      </c>
      <c r="AN49" s="70" t="str">
        <f t="shared" si="12"/>
        <v/>
      </c>
      <c r="AO49" s="70" t="str">
        <f t="shared" si="12"/>
        <v/>
      </c>
      <c r="AP49" s="70" t="str">
        <f t="shared" si="12"/>
        <v/>
      </c>
      <c r="AQ49" s="70">
        <f t="shared" si="12"/>
        <v>15384617.729454808</v>
      </c>
      <c r="AR49" s="81"/>
      <c r="AS49" s="70">
        <f t="shared" ref="AS49" si="13">SUM(AS20:AS21,AS31)</f>
        <v>13825529.001680395</v>
      </c>
      <c r="AT49" s="71">
        <f t="shared" si="5"/>
        <v>0.11276882986429793</v>
      </c>
      <c r="AV49" s="71">
        <f t="shared" si="8"/>
        <v>0.25781566580269133</v>
      </c>
      <c r="AW49" s="71">
        <f t="shared" si="9"/>
        <v>0.23722815903620728</v>
      </c>
    </row>
    <row r="50" spans="2:49">
      <c r="B50" s="80" t="s">
        <v>333</v>
      </c>
      <c r="C50" s="70" t="str">
        <f>IF(SUM(C22:C23)=0,"",SUM(C22:C23))</f>
        <v/>
      </c>
      <c r="D50" s="70" t="str">
        <f t="shared" ref="D50:AQ50" si="14">IF(SUM(D22:D23)=0,"",SUM(D22:D23))</f>
        <v/>
      </c>
      <c r="E50" s="70">
        <f t="shared" si="14"/>
        <v>1222.2557605777511</v>
      </c>
      <c r="F50" s="70" t="str">
        <f t="shared" si="14"/>
        <v/>
      </c>
      <c r="G50" s="70" t="str">
        <f t="shared" si="14"/>
        <v/>
      </c>
      <c r="H50" s="70">
        <f t="shared" si="14"/>
        <v>2161.3869209266504</v>
      </c>
      <c r="I50" s="70">
        <f t="shared" si="14"/>
        <v>2678.273032904624</v>
      </c>
      <c r="J50" s="70" t="str">
        <f t="shared" si="14"/>
        <v/>
      </c>
      <c r="K50" s="70" t="str">
        <f t="shared" si="14"/>
        <v/>
      </c>
      <c r="L50" s="70" t="str">
        <f t="shared" si="14"/>
        <v/>
      </c>
      <c r="M50" s="70" t="str">
        <f t="shared" si="14"/>
        <v/>
      </c>
      <c r="N50" s="70" t="str">
        <f t="shared" si="14"/>
        <v/>
      </c>
      <c r="O50" s="70" t="str">
        <f t="shared" si="14"/>
        <v/>
      </c>
      <c r="P50" s="70">
        <f t="shared" si="14"/>
        <v>-0.70824507935664793</v>
      </c>
      <c r="Q50" s="70" t="str">
        <f t="shared" si="14"/>
        <v/>
      </c>
      <c r="R50" s="70">
        <f t="shared" si="14"/>
        <v>12582.15089604069</v>
      </c>
      <c r="S50" s="70" t="str">
        <f t="shared" si="14"/>
        <v/>
      </c>
      <c r="T50" s="70">
        <f t="shared" si="14"/>
        <v>33758.457442217164</v>
      </c>
      <c r="U50" s="70" t="str">
        <f t="shared" si="14"/>
        <v/>
      </c>
      <c r="V50" s="70">
        <f t="shared" si="14"/>
        <v>566520.01566992246</v>
      </c>
      <c r="W50" s="70" t="str">
        <f t="shared" si="14"/>
        <v/>
      </c>
      <c r="X50" s="70">
        <f t="shared" si="14"/>
        <v>62149.612346482354</v>
      </c>
      <c r="Y50" s="70">
        <f t="shared" si="14"/>
        <v>161157.27245966878</v>
      </c>
      <c r="Z50" s="70">
        <f t="shared" si="14"/>
        <v>639.58957197651284</v>
      </c>
      <c r="AA50" s="70" t="str">
        <f t="shared" si="14"/>
        <v/>
      </c>
      <c r="AB50" s="70">
        <f t="shared" si="14"/>
        <v>129530.72123695005</v>
      </c>
      <c r="AC50" s="70" t="str">
        <f t="shared" si="14"/>
        <v/>
      </c>
      <c r="AD50" s="70" t="str">
        <f t="shared" si="14"/>
        <v/>
      </c>
      <c r="AE50" s="70" t="str">
        <f t="shared" si="14"/>
        <v/>
      </c>
      <c r="AF50" s="70" t="str">
        <f t="shared" si="14"/>
        <v/>
      </c>
      <c r="AG50" s="70" t="str">
        <f t="shared" si="14"/>
        <v/>
      </c>
      <c r="AH50" s="70" t="str">
        <f t="shared" si="14"/>
        <v/>
      </c>
      <c r="AI50" s="70" t="str">
        <f t="shared" si="14"/>
        <v/>
      </c>
      <c r="AJ50" s="70" t="str">
        <f t="shared" si="14"/>
        <v/>
      </c>
      <c r="AK50" s="70" t="str">
        <f t="shared" si="14"/>
        <v/>
      </c>
      <c r="AL50" s="70" t="str">
        <f t="shared" si="14"/>
        <v/>
      </c>
      <c r="AM50" s="70" t="str">
        <f t="shared" si="14"/>
        <v/>
      </c>
      <c r="AN50" s="70" t="str">
        <f t="shared" si="14"/>
        <v/>
      </c>
      <c r="AO50" s="70" t="str">
        <f t="shared" si="14"/>
        <v/>
      </c>
      <c r="AP50" s="70" t="str">
        <f t="shared" si="14"/>
        <v/>
      </c>
      <c r="AQ50" s="70">
        <f t="shared" si="14"/>
        <v>972399.02709258767</v>
      </c>
      <c r="AR50" s="81"/>
      <c r="AS50" s="70">
        <f t="shared" ref="AS50" si="15">SUM(AS22:AS23)</f>
        <v>1017744.8553538892</v>
      </c>
      <c r="AT50" s="71">
        <f t="shared" si="5"/>
        <v>-4.4555202635275348E-2</v>
      </c>
      <c r="AV50" s="71">
        <f t="shared" si="8"/>
        <v>1.6295478185056531E-2</v>
      </c>
      <c r="AW50" s="71">
        <f t="shared" si="9"/>
        <v>1.7463182665547854E-2</v>
      </c>
    </row>
    <row r="51" spans="2:49">
      <c r="B51" s="80" t="s">
        <v>334</v>
      </c>
      <c r="C51" s="70">
        <f>IF(SUM(C24:C26)=0,"",SUM(C24:C26))</f>
        <v>242083.56849283236</v>
      </c>
      <c r="D51" s="70" t="str">
        <f t="shared" ref="D51:AQ51" si="16">IF(SUM(D24:D26)=0,"",SUM(D24:D26))</f>
        <v/>
      </c>
      <c r="E51" s="70">
        <f t="shared" si="16"/>
        <v>122622.43282184759</v>
      </c>
      <c r="F51" s="70" t="str">
        <f t="shared" si="16"/>
        <v/>
      </c>
      <c r="G51" s="70" t="str">
        <f t="shared" si="16"/>
        <v/>
      </c>
      <c r="H51" s="70">
        <f t="shared" si="16"/>
        <v>89504.117781156703</v>
      </c>
      <c r="I51" s="70">
        <f t="shared" si="16"/>
        <v>98390.822914384247</v>
      </c>
      <c r="J51" s="70">
        <f t="shared" si="16"/>
        <v>201137.8399853039</v>
      </c>
      <c r="K51" s="70" t="str">
        <f t="shared" si="16"/>
        <v/>
      </c>
      <c r="L51" s="70">
        <f t="shared" si="16"/>
        <v>673.09841729357424</v>
      </c>
      <c r="M51" s="70" t="str">
        <f t="shared" si="16"/>
        <v/>
      </c>
      <c r="N51" s="70" t="str">
        <f t="shared" si="16"/>
        <v/>
      </c>
      <c r="O51" s="70" t="str">
        <f t="shared" si="16"/>
        <v/>
      </c>
      <c r="P51" s="70">
        <f t="shared" si="16"/>
        <v>166288.28673302039</v>
      </c>
      <c r="Q51" s="70" t="str">
        <f t="shared" si="16"/>
        <v/>
      </c>
      <c r="R51" s="70">
        <f t="shared" si="16"/>
        <v>144721.95847470569</v>
      </c>
      <c r="S51" s="70" t="str">
        <f t="shared" si="16"/>
        <v/>
      </c>
      <c r="T51" s="70">
        <f t="shared" si="16"/>
        <v>119967.95191015913</v>
      </c>
      <c r="U51" s="70" t="str">
        <f t="shared" si="16"/>
        <v/>
      </c>
      <c r="V51" s="70">
        <f t="shared" si="16"/>
        <v>101897.16724100917</v>
      </c>
      <c r="W51" s="70" t="str">
        <f t="shared" si="16"/>
        <v/>
      </c>
      <c r="X51" s="70">
        <f t="shared" si="16"/>
        <v>148221.44167712436</v>
      </c>
      <c r="Y51" s="70">
        <f t="shared" si="16"/>
        <v>289638.90567282174</v>
      </c>
      <c r="Z51" s="70" t="str">
        <f t="shared" si="16"/>
        <v/>
      </c>
      <c r="AA51" s="70">
        <f t="shared" si="16"/>
        <v>28398.193089741297</v>
      </c>
      <c r="AB51" s="70">
        <f t="shared" si="16"/>
        <v>384598.1483817707</v>
      </c>
      <c r="AC51" s="70" t="str">
        <f t="shared" si="16"/>
        <v/>
      </c>
      <c r="AD51" s="70" t="str">
        <f t="shared" si="16"/>
        <v/>
      </c>
      <c r="AE51" s="70" t="str">
        <f t="shared" si="16"/>
        <v/>
      </c>
      <c r="AF51" s="70" t="str">
        <f t="shared" si="16"/>
        <v/>
      </c>
      <c r="AG51" s="70" t="str">
        <f t="shared" si="16"/>
        <v/>
      </c>
      <c r="AH51" s="70" t="str">
        <f t="shared" si="16"/>
        <v/>
      </c>
      <c r="AI51" s="70" t="str">
        <f t="shared" si="16"/>
        <v/>
      </c>
      <c r="AJ51" s="70" t="str">
        <f t="shared" si="16"/>
        <v/>
      </c>
      <c r="AK51" s="70" t="str">
        <f t="shared" si="16"/>
        <v/>
      </c>
      <c r="AL51" s="70" t="str">
        <f t="shared" si="16"/>
        <v/>
      </c>
      <c r="AM51" s="70" t="str">
        <f t="shared" si="16"/>
        <v/>
      </c>
      <c r="AN51" s="70" t="str">
        <f t="shared" si="16"/>
        <v/>
      </c>
      <c r="AO51" s="70" t="str">
        <f t="shared" si="16"/>
        <v/>
      </c>
      <c r="AP51" s="70" t="str">
        <f t="shared" si="16"/>
        <v/>
      </c>
      <c r="AQ51" s="70">
        <f t="shared" si="16"/>
        <v>2138143.9335931707</v>
      </c>
      <c r="AR51" s="81"/>
      <c r="AS51" s="70">
        <f t="shared" ref="AS51" si="17">SUM(AS24:AS26)</f>
        <v>2189801.0193211283</v>
      </c>
      <c r="AT51" s="71">
        <f t="shared" si="5"/>
        <v>-2.3589853722861043E-2</v>
      </c>
      <c r="AV51" s="71">
        <f t="shared" si="8"/>
        <v>3.583104965721131E-2</v>
      </c>
      <c r="AW51" s="71">
        <f t="shared" si="9"/>
        <v>3.7574147391106844E-2</v>
      </c>
    </row>
    <row r="52" spans="2:49">
      <c r="B52" s="80" t="s">
        <v>335</v>
      </c>
      <c r="C52" s="70">
        <f>IF(SUM(C27:C30)=0,"",SUM(C27:C30))</f>
        <v>142576.90545592172</v>
      </c>
      <c r="D52" s="70" t="str">
        <f t="shared" ref="D52:AQ52" si="18">IF(SUM(D27:D30)=0,"",SUM(D27:D30))</f>
        <v/>
      </c>
      <c r="E52" s="70">
        <f t="shared" si="18"/>
        <v>164444.00038953481</v>
      </c>
      <c r="F52" s="70" t="str">
        <f t="shared" si="18"/>
        <v/>
      </c>
      <c r="G52" s="70" t="str">
        <f t="shared" si="18"/>
        <v/>
      </c>
      <c r="H52" s="70">
        <f t="shared" si="18"/>
        <v>53437.622421268607</v>
      </c>
      <c r="I52" s="70">
        <f t="shared" si="18"/>
        <v>378654.73273707955</v>
      </c>
      <c r="J52" s="70">
        <f t="shared" si="18"/>
        <v>23875.162951699902</v>
      </c>
      <c r="K52" s="70" t="str">
        <f t="shared" si="18"/>
        <v/>
      </c>
      <c r="L52" s="70">
        <f t="shared" si="18"/>
        <v>20240.670531028885</v>
      </c>
      <c r="M52" s="70" t="str">
        <f t="shared" si="18"/>
        <v/>
      </c>
      <c r="N52" s="70" t="str">
        <f t="shared" si="18"/>
        <v/>
      </c>
      <c r="O52" s="70" t="str">
        <f t="shared" si="18"/>
        <v/>
      </c>
      <c r="P52" s="70">
        <f t="shared" si="18"/>
        <v>21205.433125065014</v>
      </c>
      <c r="Q52" s="70" t="str">
        <f t="shared" si="18"/>
        <v/>
      </c>
      <c r="R52" s="70">
        <f t="shared" si="18"/>
        <v>240173.96269761701</v>
      </c>
      <c r="S52" s="70" t="str">
        <f t="shared" si="18"/>
        <v/>
      </c>
      <c r="T52" s="70">
        <f t="shared" si="18"/>
        <v>255057.55597902712</v>
      </c>
      <c r="U52" s="70" t="str">
        <f t="shared" si="18"/>
        <v/>
      </c>
      <c r="V52" s="70">
        <f t="shared" si="18"/>
        <v>343767.11131178058</v>
      </c>
      <c r="W52" s="70" t="str">
        <f t="shared" si="18"/>
        <v/>
      </c>
      <c r="X52" s="70">
        <f t="shared" si="18"/>
        <v>27640.282324194763</v>
      </c>
      <c r="Y52" s="70">
        <f t="shared" si="18"/>
        <v>427478.09420102212</v>
      </c>
      <c r="Z52" s="70">
        <f t="shared" si="18"/>
        <v>3047.1359232970585</v>
      </c>
      <c r="AA52" s="70">
        <f t="shared" si="18"/>
        <v>34847.694108950236</v>
      </c>
      <c r="AB52" s="70">
        <f t="shared" si="18"/>
        <v>498854.90050263266</v>
      </c>
      <c r="AC52" s="70" t="str">
        <f t="shared" si="18"/>
        <v/>
      </c>
      <c r="AD52" s="70" t="str">
        <f t="shared" si="18"/>
        <v/>
      </c>
      <c r="AE52" s="70" t="str">
        <f t="shared" si="18"/>
        <v/>
      </c>
      <c r="AF52" s="70" t="str">
        <f t="shared" si="18"/>
        <v/>
      </c>
      <c r="AG52" s="70" t="str">
        <f t="shared" si="18"/>
        <v/>
      </c>
      <c r="AH52" s="70" t="str">
        <f t="shared" si="18"/>
        <v/>
      </c>
      <c r="AI52" s="70" t="str">
        <f t="shared" si="18"/>
        <v/>
      </c>
      <c r="AJ52" s="70" t="str">
        <f t="shared" si="18"/>
        <v/>
      </c>
      <c r="AK52" s="70" t="str">
        <f t="shared" si="18"/>
        <v/>
      </c>
      <c r="AL52" s="70" t="str">
        <f t="shared" si="18"/>
        <v/>
      </c>
      <c r="AM52" s="70" t="str">
        <f t="shared" si="18"/>
        <v/>
      </c>
      <c r="AN52" s="70" t="str">
        <f t="shared" si="18"/>
        <v/>
      </c>
      <c r="AO52" s="70" t="str">
        <f t="shared" si="18"/>
        <v/>
      </c>
      <c r="AP52" s="70" t="str">
        <f t="shared" si="18"/>
        <v/>
      </c>
      <c r="AQ52" s="70">
        <f t="shared" si="18"/>
        <v>2635301.26466012</v>
      </c>
      <c r="AR52" s="81"/>
      <c r="AS52" s="70">
        <f t="shared" ref="AS52" si="19">SUM(AS27:AS30)</f>
        <v>3092000.2507644459</v>
      </c>
      <c r="AT52" s="71">
        <f t="shared" si="5"/>
        <v>-0.14770341172883628</v>
      </c>
      <c r="AV52" s="71">
        <f t="shared" si="8"/>
        <v>4.4162420028040592E-2</v>
      </c>
      <c r="AW52" s="71">
        <f t="shared" si="9"/>
        <v>5.3054716903721218E-2</v>
      </c>
    </row>
    <row r="53" spans="2:49">
      <c r="B53" s="80" t="s">
        <v>336</v>
      </c>
      <c r="C53" s="70" t="str">
        <f>IF(SUM(C38:C40)=0,"",SUM(C38:C40))</f>
        <v/>
      </c>
      <c r="D53" s="70" t="str">
        <f t="shared" ref="D53:AQ53" si="20">IF(SUM(D38:D40)=0,"",SUM(D38:D40))</f>
        <v/>
      </c>
      <c r="E53" s="70" t="str">
        <f t="shared" si="20"/>
        <v/>
      </c>
      <c r="F53" s="70" t="str">
        <f t="shared" si="20"/>
        <v/>
      </c>
      <c r="G53" s="70">
        <f t="shared" si="20"/>
        <v>19157.49821278781</v>
      </c>
      <c r="H53" s="70" t="str">
        <f t="shared" si="20"/>
        <v/>
      </c>
      <c r="I53" s="70" t="str">
        <f t="shared" si="20"/>
        <v/>
      </c>
      <c r="J53" s="70" t="str">
        <f t="shared" si="20"/>
        <v/>
      </c>
      <c r="K53" s="70">
        <f t="shared" si="20"/>
        <v>301689.07598363073</v>
      </c>
      <c r="L53" s="70" t="str">
        <f t="shared" si="20"/>
        <v/>
      </c>
      <c r="M53" s="70">
        <f t="shared" si="20"/>
        <v>629834.91249853373</v>
      </c>
      <c r="N53" s="70">
        <f t="shared" si="20"/>
        <v>42149.359148866482</v>
      </c>
      <c r="O53" s="70" t="str">
        <f t="shared" si="20"/>
        <v/>
      </c>
      <c r="P53" s="70" t="str">
        <f t="shared" si="20"/>
        <v/>
      </c>
      <c r="Q53" s="70" t="str">
        <f t="shared" si="20"/>
        <v/>
      </c>
      <c r="R53" s="70" t="str">
        <f t="shared" si="20"/>
        <v/>
      </c>
      <c r="S53" s="70" t="str">
        <f t="shared" si="20"/>
        <v/>
      </c>
      <c r="T53" s="70" t="str">
        <f t="shared" si="20"/>
        <v/>
      </c>
      <c r="U53" s="70">
        <f t="shared" si="20"/>
        <v>96455.277643137451</v>
      </c>
      <c r="V53" s="70" t="str">
        <f t="shared" si="20"/>
        <v/>
      </c>
      <c r="W53" s="70">
        <f t="shared" si="20"/>
        <v>93784.999502015184</v>
      </c>
      <c r="X53" s="70" t="str">
        <f t="shared" si="20"/>
        <v/>
      </c>
      <c r="Y53" s="70" t="str">
        <f t="shared" si="20"/>
        <v/>
      </c>
      <c r="Z53" s="70" t="str">
        <f t="shared" si="20"/>
        <v/>
      </c>
      <c r="AA53" s="70" t="str">
        <f t="shared" si="20"/>
        <v/>
      </c>
      <c r="AB53" s="70" t="str">
        <f t="shared" si="20"/>
        <v/>
      </c>
      <c r="AC53" s="70" t="str">
        <f t="shared" si="20"/>
        <v/>
      </c>
      <c r="AD53" s="70" t="str">
        <f t="shared" si="20"/>
        <v/>
      </c>
      <c r="AE53" s="70" t="str">
        <f t="shared" si="20"/>
        <v/>
      </c>
      <c r="AF53" s="70" t="str">
        <f t="shared" si="20"/>
        <v/>
      </c>
      <c r="AG53" s="70" t="str">
        <f t="shared" si="20"/>
        <v/>
      </c>
      <c r="AH53" s="70" t="str">
        <f t="shared" si="20"/>
        <v/>
      </c>
      <c r="AI53" s="70" t="str">
        <f t="shared" si="20"/>
        <v/>
      </c>
      <c r="AJ53" s="70" t="str">
        <f t="shared" si="20"/>
        <v/>
      </c>
      <c r="AK53" s="70" t="str">
        <f t="shared" si="20"/>
        <v/>
      </c>
      <c r="AL53" s="70" t="str">
        <f t="shared" si="20"/>
        <v/>
      </c>
      <c r="AM53" s="70" t="str">
        <f t="shared" si="20"/>
        <v/>
      </c>
      <c r="AN53" s="70" t="str">
        <f t="shared" si="20"/>
        <v/>
      </c>
      <c r="AO53" s="70" t="str">
        <f t="shared" si="20"/>
        <v/>
      </c>
      <c r="AP53" s="70" t="str">
        <f t="shared" si="20"/>
        <v/>
      </c>
      <c r="AQ53" s="70">
        <f t="shared" si="20"/>
        <v>1183071.1229889714</v>
      </c>
      <c r="AR53" s="81"/>
      <c r="AS53" s="70">
        <f t="shared" ref="AS53" si="21">SUM(AS38:AS40)</f>
        <v>1130389.6525140726</v>
      </c>
      <c r="AT53" s="71">
        <f t="shared" si="5"/>
        <v>4.6604699855250065E-2</v>
      </c>
      <c r="AV53" s="71">
        <f t="shared" si="8"/>
        <v>1.9825924480487454E-2</v>
      </c>
      <c r="AW53" s="71">
        <f t="shared" si="9"/>
        <v>1.9396021391072889E-2</v>
      </c>
    </row>
    <row r="55" spans="2:49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9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9" hidden="1">
      <c r="B57" s="49" t="s">
        <v>102</v>
      </c>
      <c r="C57" s="50">
        <f>IFERROR(RANK(C59,$C$59:$AP$59,0),"")</f>
        <v>10</v>
      </c>
      <c r="D57" s="50">
        <f t="shared" ref="D57:AP57" si="22">IFERROR(RANK(D59,$C$59:$AP$59,0),"")</f>
        <v>25</v>
      </c>
      <c r="E57" s="50">
        <f t="shared" si="22"/>
        <v>3</v>
      </c>
      <c r="F57" s="50">
        <f t="shared" si="22"/>
        <v>8</v>
      </c>
      <c r="G57" s="50">
        <f t="shared" si="22"/>
        <v>22</v>
      </c>
      <c r="H57" s="50">
        <f t="shared" si="22"/>
        <v>9</v>
      </c>
      <c r="I57" s="50">
        <f t="shared" si="22"/>
        <v>7</v>
      </c>
      <c r="J57" s="50">
        <f t="shared" si="22"/>
        <v>15</v>
      </c>
      <c r="K57" s="50">
        <f t="shared" si="22"/>
        <v>19</v>
      </c>
      <c r="L57" s="50">
        <f t="shared" si="22"/>
        <v>12</v>
      </c>
      <c r="M57" s="50">
        <f t="shared" si="22"/>
        <v>14</v>
      </c>
      <c r="N57" s="50">
        <f t="shared" si="22"/>
        <v>26</v>
      </c>
      <c r="O57" s="50">
        <f t="shared" si="22"/>
        <v>27</v>
      </c>
      <c r="P57" s="50">
        <f t="shared" si="22"/>
        <v>13</v>
      </c>
      <c r="Q57" s="50">
        <f t="shared" si="22"/>
        <v>28</v>
      </c>
      <c r="R57" s="50">
        <f t="shared" si="22"/>
        <v>5</v>
      </c>
      <c r="S57" s="50">
        <f t="shared" si="22"/>
        <v>24</v>
      </c>
      <c r="T57" s="50">
        <f t="shared" si="22"/>
        <v>6</v>
      </c>
      <c r="U57" s="50">
        <f t="shared" si="22"/>
        <v>20</v>
      </c>
      <c r="V57" s="50">
        <f t="shared" si="22"/>
        <v>2</v>
      </c>
      <c r="W57" s="50">
        <f t="shared" si="22"/>
        <v>21</v>
      </c>
      <c r="X57" s="50">
        <f t="shared" si="22"/>
        <v>17</v>
      </c>
      <c r="Y57" s="50">
        <f t="shared" si="22"/>
        <v>4</v>
      </c>
      <c r="Z57" s="50">
        <f t="shared" si="22"/>
        <v>23</v>
      </c>
      <c r="AA57" s="50">
        <f t="shared" si="22"/>
        <v>16</v>
      </c>
      <c r="AB57" s="50">
        <f t="shared" si="22"/>
        <v>1</v>
      </c>
      <c r="AC57" s="50">
        <f t="shared" si="22"/>
        <v>18</v>
      </c>
      <c r="AD57" s="50">
        <f t="shared" si="22"/>
        <v>11</v>
      </c>
      <c r="AE57" s="50" t="str">
        <f t="shared" si="22"/>
        <v/>
      </c>
      <c r="AF57" s="50" t="str">
        <f t="shared" si="22"/>
        <v/>
      </c>
      <c r="AG57" s="50" t="str">
        <f t="shared" si="22"/>
        <v/>
      </c>
      <c r="AH57" s="50" t="str">
        <f t="shared" si="22"/>
        <v/>
      </c>
      <c r="AI57" s="50" t="str">
        <f t="shared" si="22"/>
        <v/>
      </c>
      <c r="AJ57" s="50" t="str">
        <f t="shared" si="22"/>
        <v/>
      </c>
      <c r="AK57" s="50" t="str">
        <f t="shared" si="22"/>
        <v/>
      </c>
      <c r="AL57" s="50" t="str">
        <f t="shared" si="22"/>
        <v/>
      </c>
      <c r="AM57" s="50" t="str">
        <f t="shared" si="22"/>
        <v/>
      </c>
      <c r="AN57" s="50" t="str">
        <f t="shared" si="22"/>
        <v/>
      </c>
      <c r="AO57" s="50" t="str">
        <f t="shared" si="22"/>
        <v/>
      </c>
      <c r="AP57" s="50" t="str">
        <f t="shared" si="22"/>
        <v/>
      </c>
    </row>
    <row r="58" spans="2:49" hidden="1">
      <c r="C58" s="50" t="str">
        <f>C11</f>
        <v>Ace Seguros</v>
      </c>
      <c r="D58" s="50" t="str">
        <f t="shared" ref="D58:AP58" si="23">D11</f>
        <v>Assurant Chile</v>
      </c>
      <c r="E58" s="50" t="str">
        <f t="shared" si="23"/>
        <v>BCI Seguros</v>
      </c>
      <c r="F58" s="50" t="str">
        <f t="shared" si="23"/>
        <v>Cardif</v>
      </c>
      <c r="G58" s="50" t="str">
        <f t="shared" si="23"/>
        <v>Cesce Chile</v>
      </c>
      <c r="H58" s="50" t="str">
        <f t="shared" si="23"/>
        <v>Chartis</v>
      </c>
      <c r="I58" s="50" t="str">
        <f t="shared" si="23"/>
        <v>Chilena Consolidada</v>
      </c>
      <c r="J58" s="50" t="str">
        <f t="shared" si="23"/>
        <v>Chubb de Chile</v>
      </c>
      <c r="K58" s="50" t="str">
        <f t="shared" si="23"/>
        <v>Coface Chile</v>
      </c>
      <c r="L58" s="50" t="str">
        <f t="shared" si="23"/>
        <v>Consorio Nacional</v>
      </c>
      <c r="M58" s="50" t="str">
        <f t="shared" si="23"/>
        <v>Continental Crédito</v>
      </c>
      <c r="N58" s="50" t="str">
        <f t="shared" si="23"/>
        <v>Euler Hermes</v>
      </c>
      <c r="O58" s="50" t="str">
        <f t="shared" si="23"/>
        <v>FAF International</v>
      </c>
      <c r="P58" s="50" t="str">
        <f t="shared" si="23"/>
        <v>HDI Seguros</v>
      </c>
      <c r="Q58" s="50" t="str">
        <f t="shared" si="23"/>
        <v>Huelen</v>
      </c>
      <c r="R58" s="50" t="str">
        <f t="shared" si="23"/>
        <v>Liberty Seguros</v>
      </c>
      <c r="S58" s="50" t="str">
        <f t="shared" si="23"/>
        <v>M. de Carabineros</v>
      </c>
      <c r="T58" s="50" t="str">
        <f t="shared" si="23"/>
        <v>Magallanes</v>
      </c>
      <c r="U58" s="50" t="str">
        <f t="shared" si="23"/>
        <v>Magallanes Gar. y Cré.</v>
      </c>
      <c r="V58" s="50" t="str">
        <f t="shared" si="23"/>
        <v>Mapfre</v>
      </c>
      <c r="W58" s="50" t="str">
        <f t="shared" si="23"/>
        <v>Mapfre Gar. y Cré.</v>
      </c>
      <c r="X58" s="50" t="str">
        <f t="shared" si="23"/>
        <v>Orion Seguros</v>
      </c>
      <c r="Y58" s="50" t="str">
        <f t="shared" si="23"/>
        <v>Penta Security</v>
      </c>
      <c r="Z58" s="50" t="str">
        <f t="shared" si="23"/>
        <v>QBE Chile</v>
      </c>
      <c r="AA58" s="50" t="str">
        <f t="shared" si="23"/>
        <v>Renta Nacional</v>
      </c>
      <c r="AB58" s="50" t="str">
        <f t="shared" si="23"/>
        <v>RSA Seguros</v>
      </c>
      <c r="AC58" s="50" t="str">
        <f t="shared" si="23"/>
        <v>Zenit Seguros</v>
      </c>
      <c r="AD58" s="50" t="str">
        <f t="shared" si="23"/>
        <v>Zurich Santander</v>
      </c>
      <c r="AE58" s="50" t="str">
        <f t="shared" si="23"/>
        <v/>
      </c>
      <c r="AF58" s="50" t="str">
        <f t="shared" si="23"/>
        <v/>
      </c>
      <c r="AG58" s="50" t="str">
        <f t="shared" si="23"/>
        <v/>
      </c>
      <c r="AH58" s="50" t="str">
        <f t="shared" si="23"/>
        <v/>
      </c>
      <c r="AI58" s="50" t="str">
        <f t="shared" si="23"/>
        <v/>
      </c>
      <c r="AJ58" s="50" t="str">
        <f t="shared" si="23"/>
        <v/>
      </c>
      <c r="AK58" s="50" t="str">
        <f t="shared" si="23"/>
        <v/>
      </c>
      <c r="AL58" s="50" t="str">
        <f t="shared" si="23"/>
        <v/>
      </c>
      <c r="AM58" s="50" t="str">
        <f t="shared" si="23"/>
        <v/>
      </c>
      <c r="AN58" s="50" t="str">
        <f t="shared" si="23"/>
        <v/>
      </c>
      <c r="AO58" s="50" t="str">
        <f t="shared" si="23"/>
        <v/>
      </c>
      <c r="AP58" s="50" t="str">
        <f t="shared" si="23"/>
        <v/>
      </c>
    </row>
    <row r="59" spans="2:49" hidden="1">
      <c r="C59" s="52">
        <f t="shared" ref="C59:AP59" si="24">IFERROR(IF(C55=1,VLOOKUP($B$75,$B$12:$AQ$44,C62+1,FALSE)+C60/1000000,""),"")</f>
        <v>2904672.1600325634</v>
      </c>
      <c r="D59" s="52">
        <f t="shared" si="24"/>
        <v>46432.326115034535</v>
      </c>
      <c r="E59" s="52">
        <f t="shared" si="24"/>
        <v>6356428.687460674</v>
      </c>
      <c r="F59" s="52">
        <f t="shared" si="24"/>
        <v>3787750.8128588921</v>
      </c>
      <c r="G59" s="52">
        <f t="shared" si="24"/>
        <v>124218.9717084101</v>
      </c>
      <c r="H59" s="52">
        <f t="shared" si="24"/>
        <v>3138524.7698000181</v>
      </c>
      <c r="I59" s="52">
        <f t="shared" si="24"/>
        <v>3928843.9448705614</v>
      </c>
      <c r="J59" s="52">
        <f t="shared" si="24"/>
        <v>681691.42207845615</v>
      </c>
      <c r="K59" s="52">
        <f t="shared" si="24"/>
        <v>301689.07601563074</v>
      </c>
      <c r="L59" s="52">
        <f t="shared" si="24"/>
        <v>1445636.7012910123</v>
      </c>
      <c r="M59" s="52">
        <f t="shared" si="24"/>
        <v>742496.78526131948</v>
      </c>
      <c r="N59" s="52">
        <f t="shared" si="24"/>
        <v>42149.359177866485</v>
      </c>
      <c r="O59" s="52">
        <f t="shared" si="24"/>
        <v>7259.8662139453199</v>
      </c>
      <c r="P59" s="52">
        <f t="shared" si="24"/>
        <v>1051066.5949838525</v>
      </c>
      <c r="Q59" s="52">
        <f t="shared" si="24"/>
        <v>5122.4710930818756</v>
      </c>
      <c r="R59" s="52">
        <f t="shared" si="24"/>
        <v>5216771.9960145634</v>
      </c>
      <c r="S59" s="52">
        <f t="shared" si="24"/>
        <v>50643.330015301872</v>
      </c>
      <c r="T59" s="52">
        <f t="shared" si="24"/>
        <v>4658404.2795938924</v>
      </c>
      <c r="U59" s="52">
        <f t="shared" si="24"/>
        <v>187466.85083238731</v>
      </c>
      <c r="V59" s="52">
        <f t="shared" si="24"/>
        <v>6643162.1372390585</v>
      </c>
      <c r="W59" s="52">
        <f t="shared" si="24"/>
        <v>149114.65440746761</v>
      </c>
      <c r="X59" s="52">
        <f t="shared" si="24"/>
        <v>486696.19165241241</v>
      </c>
      <c r="Y59" s="52">
        <f t="shared" si="24"/>
        <v>6050261.8957687514</v>
      </c>
      <c r="Z59" s="52">
        <f t="shared" si="24"/>
        <v>106144.51299891098</v>
      </c>
      <c r="AA59" s="52">
        <f t="shared" si="24"/>
        <v>602317.02379311528</v>
      </c>
      <c r="AB59" s="52">
        <f t="shared" si="24"/>
        <v>8141039.7037914963</v>
      </c>
      <c r="AC59" s="52">
        <f t="shared" si="24"/>
        <v>343350.39762721409</v>
      </c>
      <c r="AD59" s="52">
        <f t="shared" si="24"/>
        <v>2473579.0943888701</v>
      </c>
      <c r="AE59" s="52" t="str">
        <f t="shared" si="24"/>
        <v/>
      </c>
      <c r="AF59" s="52" t="str">
        <f t="shared" si="24"/>
        <v/>
      </c>
      <c r="AG59" s="52" t="str">
        <f t="shared" si="24"/>
        <v/>
      </c>
      <c r="AH59" s="52" t="str">
        <f t="shared" si="24"/>
        <v/>
      </c>
      <c r="AI59" s="52" t="str">
        <f t="shared" si="24"/>
        <v/>
      </c>
      <c r="AJ59" s="52" t="str">
        <f t="shared" si="24"/>
        <v/>
      </c>
      <c r="AK59" s="52" t="str">
        <f t="shared" si="24"/>
        <v/>
      </c>
      <c r="AL59" s="52" t="str">
        <f t="shared" si="24"/>
        <v/>
      </c>
      <c r="AM59" s="52" t="str">
        <f t="shared" si="24"/>
        <v/>
      </c>
      <c r="AN59" s="52" t="str">
        <f t="shared" si="24"/>
        <v/>
      </c>
      <c r="AO59" s="52" t="str">
        <f t="shared" si="24"/>
        <v/>
      </c>
      <c r="AP59" s="52" t="str">
        <f t="shared" si="24"/>
        <v/>
      </c>
    </row>
    <row r="60" spans="2:49" hidden="1">
      <c r="C60" s="50">
        <v>40</v>
      </c>
      <c r="D60" s="50">
        <f>C60-1</f>
        <v>39</v>
      </c>
      <c r="E60" s="50">
        <f t="shared" ref="E60:AP60" si="25">D60-1</f>
        <v>38</v>
      </c>
      <c r="F60" s="50">
        <f t="shared" si="25"/>
        <v>37</v>
      </c>
      <c r="G60" s="50">
        <f t="shared" si="25"/>
        <v>36</v>
      </c>
      <c r="H60" s="50">
        <f t="shared" si="25"/>
        <v>35</v>
      </c>
      <c r="I60" s="50">
        <f t="shared" si="25"/>
        <v>34</v>
      </c>
      <c r="J60" s="50">
        <f t="shared" si="25"/>
        <v>33</v>
      </c>
      <c r="K60" s="50">
        <f t="shared" si="25"/>
        <v>32</v>
      </c>
      <c r="L60" s="50">
        <f t="shared" si="25"/>
        <v>31</v>
      </c>
      <c r="M60" s="50">
        <f t="shared" si="25"/>
        <v>30</v>
      </c>
      <c r="N60" s="50">
        <f t="shared" si="25"/>
        <v>29</v>
      </c>
      <c r="O60" s="50">
        <f t="shared" si="25"/>
        <v>28</v>
      </c>
      <c r="P60" s="50">
        <f t="shared" si="25"/>
        <v>27</v>
      </c>
      <c r="Q60" s="50">
        <f t="shared" si="25"/>
        <v>26</v>
      </c>
      <c r="R60" s="50">
        <f t="shared" si="25"/>
        <v>25</v>
      </c>
      <c r="S60" s="50">
        <f t="shared" si="25"/>
        <v>24</v>
      </c>
      <c r="T60" s="50">
        <f t="shared" si="25"/>
        <v>23</v>
      </c>
      <c r="U60" s="50">
        <f t="shared" si="25"/>
        <v>22</v>
      </c>
      <c r="V60" s="50">
        <f t="shared" si="25"/>
        <v>21</v>
      </c>
      <c r="W60" s="50">
        <f t="shared" si="25"/>
        <v>20</v>
      </c>
      <c r="X60" s="50">
        <f t="shared" si="25"/>
        <v>19</v>
      </c>
      <c r="Y60" s="50">
        <f t="shared" si="25"/>
        <v>18</v>
      </c>
      <c r="Z60" s="50">
        <f t="shared" si="25"/>
        <v>17</v>
      </c>
      <c r="AA60" s="50">
        <f t="shared" si="25"/>
        <v>16</v>
      </c>
      <c r="AB60" s="50">
        <f t="shared" si="25"/>
        <v>15</v>
      </c>
      <c r="AC60" s="50">
        <f t="shared" si="25"/>
        <v>14</v>
      </c>
      <c r="AD60" s="50">
        <f t="shared" si="25"/>
        <v>13</v>
      </c>
      <c r="AE60" s="50">
        <f t="shared" si="25"/>
        <v>12</v>
      </c>
      <c r="AF60" s="50">
        <f t="shared" si="25"/>
        <v>11</v>
      </c>
      <c r="AG60" s="50">
        <f t="shared" si="25"/>
        <v>10</v>
      </c>
      <c r="AH60" s="50">
        <f t="shared" si="25"/>
        <v>9</v>
      </c>
      <c r="AI60" s="50">
        <f t="shared" si="25"/>
        <v>8</v>
      </c>
      <c r="AJ60" s="50">
        <f t="shared" si="25"/>
        <v>7</v>
      </c>
      <c r="AK60" s="50">
        <f t="shared" si="25"/>
        <v>6</v>
      </c>
      <c r="AL60" s="50">
        <f t="shared" si="25"/>
        <v>5</v>
      </c>
      <c r="AM60" s="50">
        <f t="shared" si="25"/>
        <v>4</v>
      </c>
      <c r="AN60" s="50">
        <f t="shared" si="25"/>
        <v>3</v>
      </c>
      <c r="AO60" s="50">
        <f t="shared" si="25"/>
        <v>2</v>
      </c>
      <c r="AP60" s="50">
        <f t="shared" si="25"/>
        <v>1</v>
      </c>
    </row>
    <row r="61" spans="2:49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9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9" hidden="1">
      <c r="C63" s="50" t="str">
        <f>IFERROR(HLOOKUP(C62,$C$57:$AP$58,2,FALSE),"")</f>
        <v>RSA Seguros</v>
      </c>
      <c r="D63" s="50" t="str">
        <f t="shared" ref="D63:AP63" si="26">IFERROR(HLOOKUP(D62,$C$57:$AP$58,2,FALSE),"")</f>
        <v>Mapfre</v>
      </c>
      <c r="E63" s="50" t="str">
        <f t="shared" si="26"/>
        <v>BCI Seguros</v>
      </c>
      <c r="F63" s="50" t="str">
        <f t="shared" si="26"/>
        <v>Penta Security</v>
      </c>
      <c r="G63" s="50" t="str">
        <f t="shared" si="26"/>
        <v>Liberty Seguros</v>
      </c>
      <c r="H63" s="50" t="str">
        <f t="shared" si="26"/>
        <v>Magallanes</v>
      </c>
      <c r="I63" s="50" t="str">
        <f t="shared" si="26"/>
        <v>Chilena Consolidada</v>
      </c>
      <c r="J63" s="50" t="str">
        <f t="shared" si="26"/>
        <v>Cardif</v>
      </c>
      <c r="K63" s="50" t="str">
        <f t="shared" si="26"/>
        <v>Chartis</v>
      </c>
      <c r="L63" s="50" t="str">
        <f t="shared" si="26"/>
        <v>Ace Seguros</v>
      </c>
      <c r="M63" s="50" t="str">
        <f t="shared" si="26"/>
        <v>Zurich Santander</v>
      </c>
      <c r="N63" s="50" t="str">
        <f t="shared" si="26"/>
        <v>Consorio Nacional</v>
      </c>
      <c r="O63" s="50" t="str">
        <f t="shared" si="26"/>
        <v>HDI Seguros</v>
      </c>
      <c r="P63" s="50" t="str">
        <f t="shared" si="26"/>
        <v>Continental Crédito</v>
      </c>
      <c r="Q63" s="50" t="str">
        <f t="shared" si="26"/>
        <v>Chubb de Chile</v>
      </c>
      <c r="R63" s="50" t="str">
        <f t="shared" si="26"/>
        <v>Renta Nacional</v>
      </c>
      <c r="S63" s="50" t="str">
        <f t="shared" si="26"/>
        <v>Orion Seguros</v>
      </c>
      <c r="T63" s="50" t="str">
        <f t="shared" si="26"/>
        <v>Zenit Seguros</v>
      </c>
      <c r="U63" s="50" t="str">
        <f t="shared" si="26"/>
        <v>Coface Chile</v>
      </c>
      <c r="V63" s="50" t="str">
        <f t="shared" si="26"/>
        <v>Magallanes Gar. y Cré.</v>
      </c>
      <c r="W63" s="50" t="str">
        <f t="shared" si="26"/>
        <v>Mapfre Gar. y Cré.</v>
      </c>
      <c r="X63" s="50" t="str">
        <f t="shared" si="26"/>
        <v>Cesce Chile</v>
      </c>
      <c r="Y63" s="50" t="str">
        <f t="shared" si="26"/>
        <v>QBE Chile</v>
      </c>
      <c r="Z63" s="50" t="str">
        <f t="shared" si="26"/>
        <v>M. de Carabineros</v>
      </c>
      <c r="AA63" s="50" t="str">
        <f t="shared" si="26"/>
        <v>Assurant Chile</v>
      </c>
      <c r="AB63" s="50" t="str">
        <f t="shared" si="26"/>
        <v>Euler Hermes</v>
      </c>
      <c r="AC63" s="50" t="str">
        <f t="shared" si="26"/>
        <v>FAF International</v>
      </c>
      <c r="AD63" s="50" t="str">
        <f t="shared" si="26"/>
        <v>Huelen</v>
      </c>
      <c r="AE63" s="50" t="str">
        <f t="shared" si="26"/>
        <v/>
      </c>
      <c r="AF63" s="50" t="str">
        <f t="shared" si="26"/>
        <v/>
      </c>
      <c r="AG63" s="50" t="str">
        <f t="shared" si="26"/>
        <v/>
      </c>
      <c r="AH63" s="50" t="str">
        <f t="shared" si="26"/>
        <v/>
      </c>
      <c r="AI63" s="50" t="str">
        <f t="shared" si="26"/>
        <v/>
      </c>
      <c r="AJ63" s="50" t="str">
        <f t="shared" si="26"/>
        <v/>
      </c>
      <c r="AK63" s="50" t="str">
        <f t="shared" si="26"/>
        <v/>
      </c>
      <c r="AL63" s="50" t="str">
        <f t="shared" si="26"/>
        <v/>
      </c>
      <c r="AM63" s="50" t="str">
        <f t="shared" si="26"/>
        <v/>
      </c>
      <c r="AN63" s="50" t="str">
        <f t="shared" si="26"/>
        <v/>
      </c>
      <c r="AO63" s="50" t="str">
        <f t="shared" si="26"/>
        <v/>
      </c>
      <c r="AP63" s="50" t="str">
        <f t="shared" si="26"/>
        <v/>
      </c>
    </row>
    <row r="64" spans="2:49" hidden="1">
      <c r="C64" s="52">
        <f>IFERROR((HLOOKUP(C62,$C$57:$AP$59,3,FALSE)-HLOOKUP(C62,$C$57:$AP$60,4,FALSE)/1000000)/$C$69,"")</f>
        <v>8141.039703776496</v>
      </c>
      <c r="D64" s="52">
        <f t="shared" ref="D64:AP64" si="27">IFERROR((HLOOKUP(D62,$C$57:$AP$59,3,FALSE)-HLOOKUP(D62,$C$57:$AP$60,4,FALSE)/1000000)/$C$69,"")</f>
        <v>6643.162137218058</v>
      </c>
      <c r="E64" s="52">
        <f t="shared" si="27"/>
        <v>6356.4286874226746</v>
      </c>
      <c r="F64" s="52">
        <f t="shared" si="27"/>
        <v>6050.261895750752</v>
      </c>
      <c r="G64" s="52">
        <f t="shared" si="27"/>
        <v>5216.771995989563</v>
      </c>
      <c r="H64" s="52">
        <f t="shared" si="27"/>
        <v>4658.4042795708929</v>
      </c>
      <c r="I64" s="52">
        <f t="shared" si="27"/>
        <v>3928.8439448365616</v>
      </c>
      <c r="J64" s="52">
        <f t="shared" si="27"/>
        <v>3787.7508128218919</v>
      </c>
      <c r="K64" s="52">
        <f t="shared" si="27"/>
        <v>3138.5247697650179</v>
      </c>
      <c r="L64" s="52">
        <f t="shared" si="27"/>
        <v>2904.6721599925636</v>
      </c>
      <c r="M64" s="52">
        <f t="shared" si="27"/>
        <v>2473.5790943758702</v>
      </c>
      <c r="N64" s="52">
        <f t="shared" si="27"/>
        <v>1445.6367012600124</v>
      </c>
      <c r="O64" s="52">
        <f t="shared" si="27"/>
        <v>1051.0665949568524</v>
      </c>
      <c r="P64" s="52">
        <f t="shared" si="27"/>
        <v>742.49678523131945</v>
      </c>
      <c r="Q64" s="52">
        <f t="shared" si="27"/>
        <v>681.69142204545608</v>
      </c>
      <c r="R64" s="52">
        <f t="shared" si="27"/>
        <v>602.31702377711531</v>
      </c>
      <c r="S64" s="52">
        <f t="shared" si="27"/>
        <v>486.69619163341235</v>
      </c>
      <c r="T64" s="52">
        <f t="shared" si="27"/>
        <v>343.35039761321411</v>
      </c>
      <c r="U64" s="52">
        <f t="shared" si="27"/>
        <v>301.68907598363074</v>
      </c>
      <c r="V64" s="52">
        <f t="shared" si="27"/>
        <v>187.46685081038731</v>
      </c>
      <c r="W64" s="52">
        <f t="shared" si="27"/>
        <v>149.1146543874676</v>
      </c>
      <c r="X64" s="52">
        <f t="shared" si="27"/>
        <v>124.21897167241011</v>
      </c>
      <c r="Y64" s="52">
        <f t="shared" si="27"/>
        <v>106.14451298191099</v>
      </c>
      <c r="Z64" s="52">
        <f t="shared" si="27"/>
        <v>50.643329991301869</v>
      </c>
      <c r="AA64" s="52">
        <f t="shared" si="27"/>
        <v>46.432326076034535</v>
      </c>
      <c r="AB64" s="52">
        <f t="shared" si="27"/>
        <v>42.14935914886648</v>
      </c>
      <c r="AC64" s="52">
        <f t="shared" si="27"/>
        <v>7.2598661859453193</v>
      </c>
      <c r="AD64" s="52">
        <f t="shared" si="27"/>
        <v>5.1224710670818761</v>
      </c>
      <c r="AE64" s="52" t="str">
        <f t="shared" si="27"/>
        <v/>
      </c>
      <c r="AF64" s="52" t="str">
        <f t="shared" si="27"/>
        <v/>
      </c>
      <c r="AG64" s="52" t="str">
        <f t="shared" si="27"/>
        <v/>
      </c>
      <c r="AH64" s="52" t="str">
        <f t="shared" si="27"/>
        <v/>
      </c>
      <c r="AI64" s="52" t="str">
        <f t="shared" si="27"/>
        <v/>
      </c>
      <c r="AJ64" s="52" t="str">
        <f t="shared" si="27"/>
        <v/>
      </c>
      <c r="AK64" s="52" t="str">
        <f t="shared" si="27"/>
        <v/>
      </c>
      <c r="AL64" s="52" t="str">
        <f t="shared" si="27"/>
        <v/>
      </c>
      <c r="AM64" s="52" t="str">
        <f t="shared" si="27"/>
        <v/>
      </c>
      <c r="AN64" s="52" t="str">
        <f t="shared" si="27"/>
        <v/>
      </c>
      <c r="AO64" s="52" t="str">
        <f t="shared" si="27"/>
        <v/>
      </c>
      <c r="AP64" s="52" t="str">
        <f t="shared" si="27"/>
        <v/>
      </c>
    </row>
    <row r="65" spans="1:42" hidden="1">
      <c r="C65" s="52" t="str">
        <f>IF(ISNUMBER(C64),CONCATENATE(C63," - ",C62),"")</f>
        <v>RSA Seguros - 1</v>
      </c>
      <c r="D65" s="52" t="str">
        <f t="shared" ref="D65:AP65" si="28">IF(ISNUMBER(D64),CONCATENATE(D63," - ",D62),"")</f>
        <v>Mapfre - 2</v>
      </c>
      <c r="E65" s="52" t="str">
        <f t="shared" si="28"/>
        <v>BCI Seguros - 3</v>
      </c>
      <c r="F65" s="52" t="str">
        <f t="shared" si="28"/>
        <v>Penta Security - 4</v>
      </c>
      <c r="G65" s="52" t="str">
        <f t="shared" si="28"/>
        <v>Liberty Seguros - 5</v>
      </c>
      <c r="H65" s="52" t="str">
        <f t="shared" si="28"/>
        <v>Magallanes - 6</v>
      </c>
      <c r="I65" s="52" t="str">
        <f t="shared" si="28"/>
        <v>Chilena Consolidada - 7</v>
      </c>
      <c r="J65" s="52" t="str">
        <f t="shared" si="28"/>
        <v>Cardif - 8</v>
      </c>
      <c r="K65" s="52" t="str">
        <f t="shared" si="28"/>
        <v>Chartis - 9</v>
      </c>
      <c r="L65" s="52" t="str">
        <f t="shared" si="28"/>
        <v>Ace Seguros - 10</v>
      </c>
      <c r="M65" s="52" t="str">
        <f t="shared" si="28"/>
        <v>Zurich Santander - 11</v>
      </c>
      <c r="N65" s="52" t="str">
        <f t="shared" si="28"/>
        <v>Consorio Nacional - 12</v>
      </c>
      <c r="O65" s="52" t="str">
        <f t="shared" si="28"/>
        <v>HDI Seguros - 13</v>
      </c>
      <c r="P65" s="52" t="str">
        <f t="shared" si="28"/>
        <v>Continental Crédito - 14</v>
      </c>
      <c r="Q65" s="52" t="str">
        <f t="shared" si="28"/>
        <v>Chubb de Chile - 15</v>
      </c>
      <c r="R65" s="52" t="str">
        <f t="shared" si="28"/>
        <v>Renta Nacional - 16</v>
      </c>
      <c r="S65" s="52" t="str">
        <f t="shared" si="28"/>
        <v>Orion Seguros - 17</v>
      </c>
      <c r="T65" s="52" t="str">
        <f t="shared" si="28"/>
        <v>Zenit Seguros - 18</v>
      </c>
      <c r="U65" s="52" t="str">
        <f t="shared" si="28"/>
        <v>Coface Chile - 19</v>
      </c>
      <c r="V65" s="52" t="str">
        <f t="shared" si="28"/>
        <v>Magallanes Gar. y Cré. - 20</v>
      </c>
      <c r="W65" s="52" t="str">
        <f t="shared" si="28"/>
        <v>Mapfre Gar. y Cré. - 21</v>
      </c>
      <c r="X65" s="52" t="str">
        <f t="shared" si="28"/>
        <v>Cesce Chile - 22</v>
      </c>
      <c r="Y65" s="52" t="str">
        <f t="shared" si="28"/>
        <v>QBE Chile - 23</v>
      </c>
      <c r="Z65" s="52" t="str">
        <f t="shared" si="28"/>
        <v>M. de Carabineros - 24</v>
      </c>
      <c r="AA65" s="52" t="str">
        <f t="shared" si="28"/>
        <v>Assurant Chile - 25</v>
      </c>
      <c r="AB65" s="52" t="str">
        <f t="shared" si="28"/>
        <v>Euler Hermes - 26</v>
      </c>
      <c r="AC65" s="52" t="str">
        <f t="shared" si="28"/>
        <v>FAF International - 27</v>
      </c>
      <c r="AD65" s="52" t="str">
        <f t="shared" si="28"/>
        <v>Huelen - 28</v>
      </c>
      <c r="AE65" s="52" t="str">
        <f t="shared" si="28"/>
        <v/>
      </c>
      <c r="AF65" s="52" t="str">
        <f t="shared" si="28"/>
        <v/>
      </c>
      <c r="AG65" s="52" t="str">
        <f t="shared" si="28"/>
        <v/>
      </c>
      <c r="AH65" s="52" t="str">
        <f t="shared" si="28"/>
        <v/>
      </c>
      <c r="AI65" s="52" t="str">
        <f t="shared" si="28"/>
        <v/>
      </c>
      <c r="AJ65" s="52" t="str">
        <f t="shared" si="28"/>
        <v/>
      </c>
      <c r="AK65" s="52" t="str">
        <f t="shared" si="28"/>
        <v/>
      </c>
      <c r="AL65" s="52" t="str">
        <f t="shared" si="28"/>
        <v/>
      </c>
      <c r="AM65" s="52" t="str">
        <f t="shared" si="28"/>
        <v/>
      </c>
      <c r="AN65" s="52" t="str">
        <f t="shared" si="28"/>
        <v/>
      </c>
      <c r="AO65" s="52" t="str">
        <f t="shared" si="28"/>
        <v/>
      </c>
      <c r="AP65" s="52" t="str">
        <f t="shared" si="28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29">IF($B$78=D63,D64,"")</f>
        <v/>
      </c>
      <c r="E67" s="52" t="str">
        <f t="shared" si="29"/>
        <v/>
      </c>
      <c r="F67" s="52" t="str">
        <f t="shared" si="29"/>
        <v/>
      </c>
      <c r="G67" s="52" t="str">
        <f t="shared" si="29"/>
        <v/>
      </c>
      <c r="H67" s="52" t="str">
        <f t="shared" si="29"/>
        <v/>
      </c>
      <c r="I67" s="52" t="str">
        <f t="shared" si="29"/>
        <v/>
      </c>
      <c r="J67" s="52" t="str">
        <f t="shared" si="29"/>
        <v/>
      </c>
      <c r="K67" s="52" t="str">
        <f t="shared" si="29"/>
        <v/>
      </c>
      <c r="L67" s="52" t="str">
        <f t="shared" si="29"/>
        <v/>
      </c>
      <c r="M67" s="52" t="str">
        <f t="shared" si="29"/>
        <v/>
      </c>
      <c r="N67" s="52" t="str">
        <f t="shared" si="29"/>
        <v/>
      </c>
      <c r="O67" s="52" t="str">
        <f t="shared" si="29"/>
        <v/>
      </c>
      <c r="P67" s="52" t="str">
        <f t="shared" si="29"/>
        <v/>
      </c>
      <c r="Q67" s="52" t="str">
        <f t="shared" si="29"/>
        <v/>
      </c>
      <c r="R67" s="52" t="str">
        <f t="shared" si="29"/>
        <v/>
      </c>
      <c r="S67" s="52" t="str">
        <f t="shared" si="29"/>
        <v/>
      </c>
      <c r="T67" s="52" t="str">
        <f t="shared" si="29"/>
        <v/>
      </c>
      <c r="U67" s="52" t="str">
        <f t="shared" si="29"/>
        <v/>
      </c>
      <c r="V67" s="52" t="str">
        <f t="shared" si="29"/>
        <v/>
      </c>
      <c r="W67" s="52" t="str">
        <f t="shared" si="29"/>
        <v/>
      </c>
      <c r="X67" s="52" t="str">
        <f t="shared" si="29"/>
        <v/>
      </c>
      <c r="Y67" s="52" t="str">
        <f t="shared" si="29"/>
        <v/>
      </c>
      <c r="Z67" s="52" t="str">
        <f t="shared" si="29"/>
        <v/>
      </c>
      <c r="AA67" s="52" t="str">
        <f t="shared" si="29"/>
        <v/>
      </c>
      <c r="AB67" s="52" t="str">
        <f t="shared" si="29"/>
        <v/>
      </c>
      <c r="AC67" s="52" t="str">
        <f t="shared" si="29"/>
        <v/>
      </c>
      <c r="AD67" s="52" t="str">
        <f t="shared" si="29"/>
        <v/>
      </c>
      <c r="AE67" s="52" t="str">
        <f t="shared" si="29"/>
        <v/>
      </c>
      <c r="AF67" s="52" t="str">
        <f t="shared" si="29"/>
        <v/>
      </c>
      <c r="AG67" s="52" t="str">
        <f t="shared" si="29"/>
        <v/>
      </c>
      <c r="AH67" s="52" t="str">
        <f t="shared" si="29"/>
        <v/>
      </c>
      <c r="AI67" s="52" t="str">
        <f t="shared" si="29"/>
        <v/>
      </c>
      <c r="AJ67" s="52" t="str">
        <f t="shared" si="29"/>
        <v/>
      </c>
      <c r="AK67" s="52" t="str">
        <f t="shared" si="29"/>
        <v/>
      </c>
      <c r="AL67" s="52" t="str">
        <f t="shared" si="29"/>
        <v/>
      </c>
      <c r="AM67" s="52" t="str">
        <f t="shared" si="29"/>
        <v/>
      </c>
      <c r="AN67" s="52" t="str">
        <f t="shared" si="29"/>
        <v/>
      </c>
      <c r="AO67" s="52" t="str">
        <f t="shared" si="29"/>
        <v/>
      </c>
      <c r="AP67" s="52" t="str">
        <f t="shared" si="29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1000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Miles de UF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30.09.2012</v>
      </c>
      <c r="D70" s="37" t="s">
        <v>372</v>
      </c>
      <c r="E70" s="37" t="s">
        <v>105</v>
      </c>
      <c r="F70" s="37" t="s">
        <v>22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30.09.2012</v>
      </c>
      <c r="D71" s="37" t="s">
        <v>373</v>
      </c>
      <c r="E71" s="37" t="s">
        <v>106</v>
      </c>
      <c r="F71" s="37" t="s">
        <v>370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30.09.2012</v>
      </c>
      <c r="D72" s="37" t="s">
        <v>374</v>
      </c>
      <c r="E72" s="37" t="s">
        <v>107</v>
      </c>
      <c r="F72" s="37" t="s">
        <v>371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4</v>
      </c>
      <c r="D109" s="50">
        <f t="shared" ref="D109:AH109" si="30">IFERROR(RANK(D111,$C$111:$AH$111,0),"")</f>
        <v>15</v>
      </c>
      <c r="E109" s="50">
        <f t="shared" si="30"/>
        <v>1</v>
      </c>
      <c r="F109" s="50">
        <f t="shared" si="30"/>
        <v>17</v>
      </c>
      <c r="G109" s="50">
        <f t="shared" si="30"/>
        <v>18</v>
      </c>
      <c r="H109" s="50">
        <f t="shared" si="30"/>
        <v>20</v>
      </c>
      <c r="I109" s="50">
        <f t="shared" si="30"/>
        <v>19</v>
      </c>
      <c r="J109" s="50">
        <f t="shared" si="30"/>
        <v>10</v>
      </c>
      <c r="K109" s="50">
        <f t="shared" si="30"/>
        <v>2</v>
      </c>
      <c r="L109" s="50">
        <f t="shared" si="30"/>
        <v>5</v>
      </c>
      <c r="M109" s="50">
        <f t="shared" si="30"/>
        <v>21</v>
      </c>
      <c r="N109" s="50">
        <f t="shared" si="30"/>
        <v>22</v>
      </c>
      <c r="O109" s="50">
        <f t="shared" si="30"/>
        <v>13</v>
      </c>
      <c r="P109" s="50">
        <f t="shared" si="30"/>
        <v>12</v>
      </c>
      <c r="Q109" s="50">
        <f t="shared" si="30"/>
        <v>29</v>
      </c>
      <c r="R109" s="50">
        <f t="shared" si="30"/>
        <v>14</v>
      </c>
      <c r="S109" s="50">
        <f t="shared" si="30"/>
        <v>11</v>
      </c>
      <c r="T109" s="50">
        <f t="shared" si="30"/>
        <v>31</v>
      </c>
      <c r="U109" s="50">
        <f t="shared" si="30"/>
        <v>26</v>
      </c>
      <c r="V109" s="50">
        <f t="shared" si="30"/>
        <v>6</v>
      </c>
      <c r="W109" s="50">
        <f t="shared" si="30"/>
        <v>7</v>
      </c>
      <c r="X109" s="50">
        <f t="shared" si="30"/>
        <v>25</v>
      </c>
      <c r="Y109" s="50">
        <f t="shared" si="30"/>
        <v>9</v>
      </c>
      <c r="Z109" s="50">
        <f t="shared" si="30"/>
        <v>8</v>
      </c>
      <c r="AA109" s="50">
        <f t="shared" si="30"/>
        <v>23</v>
      </c>
      <c r="AB109" s="50">
        <f t="shared" si="30"/>
        <v>28</v>
      </c>
      <c r="AC109" s="50">
        <f t="shared" si="30"/>
        <v>16</v>
      </c>
      <c r="AD109" s="50">
        <f t="shared" si="30"/>
        <v>24</v>
      </c>
      <c r="AE109" s="50" t="str">
        <f t="shared" si="30"/>
        <v/>
      </c>
      <c r="AF109" s="50">
        <f t="shared" si="30"/>
        <v>27</v>
      </c>
      <c r="AG109" s="50">
        <f t="shared" si="30"/>
        <v>30</v>
      </c>
      <c r="AH109" s="50">
        <f t="shared" si="30"/>
        <v>3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31">IFERROR(HLOOKUP($B$129,$C$11:$AQ$44,C114+1,FALSE)+C112/1000000,"")</f>
        <v>5390262.1978492783</v>
      </c>
      <c r="D111" s="52">
        <f t="shared" si="31"/>
        <v>827106.72048002738</v>
      </c>
      <c r="E111" s="52">
        <f t="shared" si="31"/>
        <v>12044861.424310856</v>
      </c>
      <c r="F111" s="52">
        <f t="shared" si="31"/>
        <v>803428.39313157834</v>
      </c>
      <c r="G111" s="52">
        <f t="shared" si="31"/>
        <v>699153.49811684492</v>
      </c>
      <c r="H111" s="52">
        <f t="shared" si="31"/>
        <v>556384.3715812217</v>
      </c>
      <c r="I111" s="52">
        <f t="shared" si="31"/>
        <v>691578.89764253399</v>
      </c>
      <c r="J111" s="52">
        <f t="shared" si="31"/>
        <v>1499649.2849851947</v>
      </c>
      <c r="K111" s="52">
        <f t="shared" si="31"/>
        <v>8231133.4824871896</v>
      </c>
      <c r="L111" s="52">
        <f t="shared" si="31"/>
        <v>4149811.3657629723</v>
      </c>
      <c r="M111" s="52">
        <f t="shared" si="31"/>
        <v>489360.67732562247</v>
      </c>
      <c r="N111" s="52">
        <f t="shared" si="31"/>
        <v>483038.34980996512</v>
      </c>
      <c r="O111" s="52">
        <f t="shared" si="31"/>
        <v>955152.2203904565</v>
      </c>
      <c r="P111" s="52">
        <f t="shared" si="31"/>
        <v>1096891.251244596</v>
      </c>
      <c r="Q111" s="52">
        <f t="shared" si="31"/>
        <v>86100.462015118334</v>
      </c>
      <c r="R111" s="52">
        <f t="shared" si="31"/>
        <v>935981.77527755674</v>
      </c>
      <c r="S111" s="52">
        <f t="shared" si="31"/>
        <v>1452489.8747230188</v>
      </c>
      <c r="T111" s="52">
        <f t="shared" si="31"/>
        <v>39315.013438457521</v>
      </c>
      <c r="U111" s="52">
        <f t="shared" si="31"/>
        <v>207514.60128308667</v>
      </c>
      <c r="V111" s="52">
        <f t="shared" si="31"/>
        <v>3003672.8812646465</v>
      </c>
      <c r="W111" s="52">
        <f t="shared" si="31"/>
        <v>2536176.4040746712</v>
      </c>
      <c r="X111" s="52">
        <f t="shared" si="31"/>
        <v>315918.08668691816</v>
      </c>
      <c r="Y111" s="52">
        <f t="shared" si="31"/>
        <v>1975528.1127360577</v>
      </c>
      <c r="Z111" s="52">
        <f t="shared" si="31"/>
        <v>2063286.3956833933</v>
      </c>
      <c r="AA111" s="52">
        <f t="shared" si="31"/>
        <v>448023.1936621241</v>
      </c>
      <c r="AB111" s="52">
        <f t="shared" si="31"/>
        <v>138608.81004460339</v>
      </c>
      <c r="AC111" s="52">
        <f t="shared" si="31"/>
        <v>817464.42365164752</v>
      </c>
      <c r="AD111" s="52">
        <f t="shared" si="31"/>
        <v>365606.69934832404</v>
      </c>
      <c r="AE111" s="52" t="str">
        <f t="shared" si="31"/>
        <v/>
      </c>
      <c r="AF111" s="52">
        <f t="shared" si="31"/>
        <v>150374.77231327331</v>
      </c>
      <c r="AG111" s="52">
        <f t="shared" si="31"/>
        <v>40950.730490401387</v>
      </c>
      <c r="AH111" s="52">
        <f t="shared" si="31"/>
        <v>7178111.6450551264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32">D112-1</f>
        <v>30</v>
      </c>
      <c r="F112" s="50">
        <f t="shared" si="32"/>
        <v>29</v>
      </c>
      <c r="G112" s="50">
        <f t="shared" si="32"/>
        <v>28</v>
      </c>
      <c r="H112" s="50">
        <f t="shared" si="32"/>
        <v>27</v>
      </c>
      <c r="I112" s="50">
        <f t="shared" si="32"/>
        <v>26</v>
      </c>
      <c r="J112" s="50">
        <f t="shared" si="32"/>
        <v>25</v>
      </c>
      <c r="K112" s="50">
        <f t="shared" si="32"/>
        <v>24</v>
      </c>
      <c r="L112" s="50">
        <f t="shared" si="32"/>
        <v>23</v>
      </c>
      <c r="M112" s="50">
        <f t="shared" si="32"/>
        <v>22</v>
      </c>
      <c r="N112" s="50">
        <f t="shared" si="32"/>
        <v>21</v>
      </c>
      <c r="O112" s="50">
        <f t="shared" si="32"/>
        <v>20</v>
      </c>
      <c r="P112" s="50">
        <f t="shared" si="32"/>
        <v>19</v>
      </c>
      <c r="Q112" s="50">
        <f t="shared" si="32"/>
        <v>18</v>
      </c>
      <c r="R112" s="50">
        <f t="shared" si="32"/>
        <v>17</v>
      </c>
      <c r="S112" s="50">
        <f t="shared" si="32"/>
        <v>16</v>
      </c>
      <c r="T112" s="50">
        <f t="shared" si="32"/>
        <v>15</v>
      </c>
      <c r="U112" s="50">
        <f t="shared" si="32"/>
        <v>14</v>
      </c>
      <c r="V112" s="50">
        <f t="shared" si="32"/>
        <v>13</v>
      </c>
      <c r="W112" s="50">
        <f t="shared" si="32"/>
        <v>12</v>
      </c>
      <c r="X112" s="50">
        <f t="shared" si="32"/>
        <v>11</v>
      </c>
      <c r="Y112" s="50">
        <f t="shared" si="32"/>
        <v>10</v>
      </c>
      <c r="Z112" s="50">
        <f t="shared" si="32"/>
        <v>9</v>
      </c>
      <c r="AA112" s="50">
        <f t="shared" si="32"/>
        <v>8</v>
      </c>
      <c r="AB112" s="50">
        <f t="shared" si="32"/>
        <v>7</v>
      </c>
      <c r="AC112" s="50">
        <f t="shared" si="32"/>
        <v>6</v>
      </c>
      <c r="AD112" s="50">
        <f t="shared" si="32"/>
        <v>5</v>
      </c>
      <c r="AE112" s="50">
        <f t="shared" si="32"/>
        <v>4</v>
      </c>
      <c r="AF112" s="50">
        <f t="shared" si="32"/>
        <v>3</v>
      </c>
      <c r="AG112" s="50">
        <f t="shared" si="32"/>
        <v>2</v>
      </c>
      <c r="AH112" s="50">
        <f t="shared" si="32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IFERROR(HLOOKUP(C114,$C$109:$AH$110,2,FALSE),"")</f>
        <v>3 Terremoto</v>
      </c>
      <c r="D115" s="80" t="str">
        <f t="shared" ref="D115:AH115" si="33">IFERROR(HLOOKUP(D114,$C$109:$AH$110,2,FALSE),"")</f>
        <v>9 Daños Físicos Vehíc. Mot. G1 (VP)</v>
      </c>
      <c r="E115" s="80" t="str">
        <f t="shared" si="33"/>
        <v>50 Otros</v>
      </c>
      <c r="F115" s="80" t="str">
        <f t="shared" si="33"/>
        <v>1 Incendio</v>
      </c>
      <c r="G115" s="80" t="str">
        <f t="shared" si="33"/>
        <v>10 Daños Físicos Vehíc. Mot. G2 (VC)</v>
      </c>
      <c r="H115" s="80" t="str">
        <f t="shared" si="33"/>
        <v>20 Responsabilidad Civil Vehíc. Mot.</v>
      </c>
      <c r="I115" s="80" t="str">
        <f t="shared" si="33"/>
        <v>21 Responsabilidad Civil</v>
      </c>
      <c r="J115" s="80" t="str">
        <f t="shared" si="33"/>
        <v>24 SOAP</v>
      </c>
      <c r="K115" s="80" t="str">
        <f t="shared" si="33"/>
        <v>23 Accidentes Personales</v>
      </c>
      <c r="L115" s="80" t="str">
        <f t="shared" si="33"/>
        <v>8 Robo</v>
      </c>
      <c r="M115" s="80" t="str">
        <f t="shared" si="33"/>
        <v>17 Todo Riesgo Construc. y Montaje</v>
      </c>
      <c r="N115" s="80" t="str">
        <f t="shared" si="33"/>
        <v>14 Transporte Marítimo</v>
      </c>
      <c r="O115" s="80" t="str">
        <f t="shared" si="33"/>
        <v>13 Transporte Terrestre</v>
      </c>
      <c r="P115" s="80" t="str">
        <f t="shared" si="33"/>
        <v>16 Equipo Móvil Contratista</v>
      </c>
      <c r="Q115" s="80" t="str">
        <f t="shared" si="33"/>
        <v>2 Pérdida de Benef. por Incendio</v>
      </c>
      <c r="R115" s="80" t="str">
        <f t="shared" si="33"/>
        <v>27 Seguro de Crédito por Ventas a Plazo</v>
      </c>
      <c r="S115" s="80" t="str">
        <f t="shared" si="33"/>
        <v>4 Pérdida de Benef. por Terremoto</v>
      </c>
      <c r="T115" s="80" t="str">
        <f t="shared" si="33"/>
        <v>5 Riesgos de la Naturaleza</v>
      </c>
      <c r="U115" s="80" t="str">
        <f t="shared" si="33"/>
        <v>7 Otros Riesgos Adicionales Incendio</v>
      </c>
      <c r="V115" s="80" t="str">
        <f t="shared" si="33"/>
        <v>6 Terrorismo</v>
      </c>
      <c r="W115" s="80" t="str">
        <f t="shared" si="33"/>
        <v>11 Casco Marítimo</v>
      </c>
      <c r="X115" s="80" t="str">
        <f t="shared" si="33"/>
        <v>12 Casco Aéreo</v>
      </c>
      <c r="Y115" s="80" t="str">
        <f t="shared" si="33"/>
        <v>25 Garantía</v>
      </c>
      <c r="Z115" s="80" t="str">
        <f t="shared" si="33"/>
        <v>28 Seguro de Crédito a la Exportación</v>
      </c>
      <c r="AA115" s="80" t="str">
        <f t="shared" si="33"/>
        <v>22 Multiriesgos</v>
      </c>
      <c r="AB115" s="80" t="str">
        <f t="shared" si="33"/>
        <v>19 Equipo Electrónico</v>
      </c>
      <c r="AC115" s="80" t="str">
        <f t="shared" si="33"/>
        <v>30 Seguro Agrícola</v>
      </c>
      <c r="AD115" s="80" t="str">
        <f t="shared" si="33"/>
        <v>26 Fidelidad</v>
      </c>
      <c r="AE115" s="80" t="str">
        <f t="shared" si="33"/>
        <v>15 Transporte Aéreo</v>
      </c>
      <c r="AF115" s="80" t="str">
        <f t="shared" si="33"/>
        <v>35 Seguro Salud</v>
      </c>
      <c r="AG115" s="80" t="str">
        <f t="shared" si="33"/>
        <v>18 Avería de Maquinaria</v>
      </c>
      <c r="AH115" s="80" t="str">
        <f t="shared" si="33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IFERROR((HLOOKUP(C114,$C$109:$AH$111,3,FALSE)-HLOOKUP(C114,$C$109:$AH$112,4,FALSE)/1000000)/$C$123,"")</f>
        <v>12044.861424280856</v>
      </c>
      <c r="D116" s="52">
        <f t="shared" ref="D116:AH116" si="34">IFERROR((HLOOKUP(D114,$C$109:$AH$111,3,FALSE)-HLOOKUP(D114,$C$109:$AH$112,4,FALSE)/1000000)/$C$123,"")</f>
        <v>8231.1334824631886</v>
      </c>
      <c r="E116" s="52">
        <f t="shared" si="34"/>
        <v>7178.1116450541258</v>
      </c>
      <c r="F116" s="52">
        <f t="shared" si="34"/>
        <v>5390.2621978172783</v>
      </c>
      <c r="G116" s="52">
        <f t="shared" si="34"/>
        <v>4149.8113657399726</v>
      </c>
      <c r="H116" s="52">
        <f t="shared" si="34"/>
        <v>3003.6728812516467</v>
      </c>
      <c r="I116" s="52">
        <f t="shared" si="34"/>
        <v>2536.1764040626713</v>
      </c>
      <c r="J116" s="52">
        <f t="shared" si="34"/>
        <v>2063.2863956743931</v>
      </c>
      <c r="K116" s="52">
        <f t="shared" si="34"/>
        <v>1975.5281127260575</v>
      </c>
      <c r="L116" s="52">
        <f t="shared" si="34"/>
        <v>1499.6492849601948</v>
      </c>
      <c r="M116" s="52">
        <f t="shared" si="34"/>
        <v>1452.489874707019</v>
      </c>
      <c r="N116" s="52">
        <f t="shared" si="34"/>
        <v>1096.8912512255961</v>
      </c>
      <c r="O116" s="52">
        <f t="shared" si="34"/>
        <v>955.15222037045646</v>
      </c>
      <c r="P116" s="52">
        <f t="shared" si="34"/>
        <v>935.98177526055667</v>
      </c>
      <c r="Q116" s="52">
        <f t="shared" si="34"/>
        <v>827.10672044902742</v>
      </c>
      <c r="R116" s="52">
        <f t="shared" si="34"/>
        <v>817.46442364564746</v>
      </c>
      <c r="S116" s="52">
        <f t="shared" si="34"/>
        <v>803.4283931025783</v>
      </c>
      <c r="T116" s="52">
        <f t="shared" si="34"/>
        <v>699.15349808884491</v>
      </c>
      <c r="U116" s="52">
        <f t="shared" si="34"/>
        <v>691.57889761653405</v>
      </c>
      <c r="V116" s="52">
        <f t="shared" si="34"/>
        <v>556.38437155422173</v>
      </c>
      <c r="W116" s="52">
        <f t="shared" si="34"/>
        <v>489.36067730362248</v>
      </c>
      <c r="X116" s="52">
        <f t="shared" si="34"/>
        <v>483.03834978896515</v>
      </c>
      <c r="Y116" s="52">
        <f t="shared" si="34"/>
        <v>448.0231936541241</v>
      </c>
      <c r="Z116" s="52">
        <f t="shared" si="34"/>
        <v>365.60669934332407</v>
      </c>
      <c r="AA116" s="52">
        <f t="shared" si="34"/>
        <v>315.91808667591812</v>
      </c>
      <c r="AB116" s="52">
        <f t="shared" si="34"/>
        <v>207.51460126908668</v>
      </c>
      <c r="AC116" s="52">
        <f t="shared" si="34"/>
        <v>150.3747723102733</v>
      </c>
      <c r="AD116" s="52">
        <f t="shared" si="34"/>
        <v>138.6088100376034</v>
      </c>
      <c r="AE116" s="52">
        <f t="shared" si="34"/>
        <v>86.10046199711833</v>
      </c>
      <c r="AF116" s="52">
        <f t="shared" si="34"/>
        <v>40.950730488401383</v>
      </c>
      <c r="AG116" s="52">
        <f t="shared" si="34"/>
        <v>39.315013423457522</v>
      </c>
      <c r="AH116" s="52" t="str">
        <f t="shared" si="34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35">IF($B$132=D115,D116,"")</f>
        <v/>
      </c>
      <c r="E118" s="52" t="str">
        <f t="shared" si="35"/>
        <v/>
      </c>
      <c r="F118" s="52" t="str">
        <f t="shared" si="35"/>
        <v/>
      </c>
      <c r="G118" s="52" t="str">
        <f t="shared" si="35"/>
        <v/>
      </c>
      <c r="H118" s="52" t="str">
        <f t="shared" si="35"/>
        <v/>
      </c>
      <c r="I118" s="52" t="str">
        <f t="shared" si="35"/>
        <v/>
      </c>
      <c r="J118" s="52" t="str">
        <f t="shared" si="35"/>
        <v/>
      </c>
      <c r="K118" s="52" t="str">
        <f t="shared" si="35"/>
        <v/>
      </c>
      <c r="L118" s="52" t="str">
        <f t="shared" si="35"/>
        <v/>
      </c>
      <c r="M118" s="52" t="str">
        <f t="shared" si="35"/>
        <v/>
      </c>
      <c r="N118" s="52" t="str">
        <f t="shared" si="35"/>
        <v/>
      </c>
      <c r="O118" s="52" t="str">
        <f t="shared" si="35"/>
        <v/>
      </c>
      <c r="P118" s="52" t="str">
        <f t="shared" si="35"/>
        <v/>
      </c>
      <c r="Q118" s="52" t="str">
        <f t="shared" si="35"/>
        <v/>
      </c>
      <c r="R118" s="52" t="str">
        <f t="shared" si="35"/>
        <v/>
      </c>
      <c r="S118" s="52" t="str">
        <f t="shared" si="35"/>
        <v/>
      </c>
      <c r="T118" s="52" t="str">
        <f t="shared" si="35"/>
        <v/>
      </c>
      <c r="U118" s="52" t="str">
        <f t="shared" si="35"/>
        <v/>
      </c>
      <c r="V118" s="52" t="str">
        <f t="shared" si="35"/>
        <v/>
      </c>
      <c r="W118" s="52" t="str">
        <f t="shared" si="35"/>
        <v/>
      </c>
      <c r="X118" s="52" t="str">
        <f t="shared" si="35"/>
        <v/>
      </c>
      <c r="Y118" s="52" t="str">
        <f t="shared" si="35"/>
        <v/>
      </c>
      <c r="Z118" s="52" t="str">
        <f t="shared" si="35"/>
        <v/>
      </c>
      <c r="AA118" s="52" t="str">
        <f t="shared" si="35"/>
        <v/>
      </c>
      <c r="AB118" s="52" t="str">
        <f t="shared" si="35"/>
        <v/>
      </c>
      <c r="AC118" s="52" t="str">
        <f t="shared" si="35"/>
        <v/>
      </c>
      <c r="AD118" s="52" t="str">
        <f t="shared" si="35"/>
        <v/>
      </c>
      <c r="AE118" s="52" t="str">
        <f t="shared" si="35"/>
        <v/>
      </c>
      <c r="AF118" s="52" t="str">
        <f t="shared" si="35"/>
        <v/>
      </c>
      <c r="AG118" s="52" t="str">
        <f t="shared" si="35"/>
        <v/>
      </c>
      <c r="AH118" s="52" t="str">
        <f t="shared" si="35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36">IF(C60&gt;$C$121,C58,IF(C60=$C$121,$AQ$11,IF(C60&lt;$C$121,"")))</f>
        <v>Ace Seguros</v>
      </c>
      <c r="D120" s="50" t="str">
        <f t="shared" si="36"/>
        <v>Assurant Chile</v>
      </c>
      <c r="E120" s="50" t="str">
        <f t="shared" si="36"/>
        <v>BCI Seguros</v>
      </c>
      <c r="F120" s="50" t="str">
        <f t="shared" si="36"/>
        <v>Cardif</v>
      </c>
      <c r="G120" s="50" t="str">
        <f t="shared" si="36"/>
        <v>Cesce Chile</v>
      </c>
      <c r="H120" s="50" t="str">
        <f t="shared" si="36"/>
        <v>Chartis</v>
      </c>
      <c r="I120" s="50" t="str">
        <f t="shared" si="36"/>
        <v>Chilena Consolidada</v>
      </c>
      <c r="J120" s="50" t="str">
        <f t="shared" si="36"/>
        <v>Chubb de Chile</v>
      </c>
      <c r="K120" s="50" t="str">
        <f t="shared" si="36"/>
        <v>Coface Chile</v>
      </c>
      <c r="L120" s="50" t="str">
        <f t="shared" si="36"/>
        <v>Consorio Nacional</v>
      </c>
      <c r="M120" s="50" t="str">
        <f t="shared" si="36"/>
        <v>Continental Crédito</v>
      </c>
      <c r="N120" s="50" t="str">
        <f t="shared" si="36"/>
        <v>Euler Hermes</v>
      </c>
      <c r="O120" s="50" t="str">
        <f t="shared" si="36"/>
        <v>FAF International</v>
      </c>
      <c r="P120" s="50" t="str">
        <f t="shared" si="36"/>
        <v>HDI Seguros</v>
      </c>
      <c r="Q120" s="50" t="str">
        <f t="shared" si="36"/>
        <v>Huelen</v>
      </c>
      <c r="R120" s="50" t="str">
        <f t="shared" si="36"/>
        <v>Liberty Seguros</v>
      </c>
      <c r="S120" s="50" t="str">
        <f t="shared" si="36"/>
        <v>M. de Carabineros</v>
      </c>
      <c r="T120" s="50" t="str">
        <f t="shared" si="36"/>
        <v>Magallanes</v>
      </c>
      <c r="U120" s="50" t="str">
        <f t="shared" si="36"/>
        <v>Magallanes Gar. y Cré.</v>
      </c>
      <c r="V120" s="50" t="str">
        <f t="shared" si="36"/>
        <v>Mapfre</v>
      </c>
      <c r="W120" s="50" t="str">
        <f t="shared" si="36"/>
        <v>Mapfre Gar. y Cré.</v>
      </c>
      <c r="X120" s="50" t="str">
        <f t="shared" si="36"/>
        <v>Orion Seguros</v>
      </c>
      <c r="Y120" s="50" t="str">
        <f t="shared" si="36"/>
        <v>Penta Security</v>
      </c>
      <c r="Z120" s="50" t="str">
        <f t="shared" si="36"/>
        <v>QBE Chile</v>
      </c>
      <c r="AA120" s="50" t="str">
        <f t="shared" si="36"/>
        <v>Renta Nacional</v>
      </c>
      <c r="AB120" s="50" t="str">
        <f t="shared" si="36"/>
        <v>RSA Seguros</v>
      </c>
      <c r="AC120" s="50" t="str">
        <f t="shared" si="36"/>
        <v>Zenit Seguros</v>
      </c>
      <c r="AD120" s="50" t="str">
        <f t="shared" si="36"/>
        <v>Zurich Santander</v>
      </c>
      <c r="AE120" s="50" t="str">
        <f t="shared" si="36"/>
        <v>Mercado</v>
      </c>
      <c r="AF120" s="50" t="str">
        <f t="shared" si="36"/>
        <v/>
      </c>
      <c r="AG120" s="50" t="str">
        <f t="shared" si="36"/>
        <v/>
      </c>
      <c r="AH120" s="50" t="str">
        <f t="shared" si="36"/>
        <v/>
      </c>
      <c r="AI120" s="50" t="str">
        <f t="shared" si="36"/>
        <v/>
      </c>
      <c r="AJ120" s="50" t="str">
        <f t="shared" si="36"/>
        <v/>
      </c>
      <c r="AK120" s="50" t="str">
        <f t="shared" si="36"/>
        <v/>
      </c>
      <c r="AL120" s="50" t="str">
        <f t="shared" si="36"/>
        <v/>
      </c>
      <c r="AM120" s="50" t="str">
        <f t="shared" si="36"/>
        <v/>
      </c>
      <c r="AN120" s="50" t="str">
        <f t="shared" si="36"/>
        <v/>
      </c>
      <c r="AO120" s="50" t="str">
        <f t="shared" si="36"/>
        <v/>
      </c>
      <c r="AP120" s="50" t="str">
        <f t="shared" si="36"/>
        <v/>
      </c>
    </row>
    <row r="121" spans="2:43" hidden="1">
      <c r="B121" s="49" t="s">
        <v>386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1000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Miles de UF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30.09.2012</v>
      </c>
      <c r="D124" s="37" t="s">
        <v>372</v>
      </c>
      <c r="E124" s="37" t="s">
        <v>105</v>
      </c>
      <c r="F124" s="37" t="s">
        <v>22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30.09.2012</v>
      </c>
      <c r="D125" s="37" t="s">
        <v>373</v>
      </c>
      <c r="E125" s="37" t="s">
        <v>106</v>
      </c>
      <c r="F125" s="37" t="s">
        <v>370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30.09.2012</v>
      </c>
      <c r="D126" s="37" t="s">
        <v>374</v>
      </c>
      <c r="E126" s="37" t="s">
        <v>107</v>
      </c>
      <c r="F126" s="37" t="s">
        <v>371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385</v>
      </c>
    </row>
    <row r="129" spans="2:2">
      <c r="B129" s="59" t="s">
        <v>341</v>
      </c>
    </row>
    <row r="131" spans="2:2">
      <c r="B131" s="39" t="s">
        <v>384</v>
      </c>
    </row>
    <row r="132" spans="2:2">
      <c r="B132" s="59"/>
    </row>
  </sheetData>
  <sheetProtection sheet="1" objects="1" scenarios="1"/>
  <conditionalFormatting sqref="A1:XFD1048576">
    <cfRule type="cellIs" dxfId="35" priority="7" operator="lessThan">
      <formula>0</formula>
    </cfRule>
  </conditionalFormatting>
  <dataValidations count="5">
    <dataValidation type="list" allowBlank="1" showInputMessage="1" showErrorMessage="1" sqref="B129">
      <formula1>$C$120:$AE$120</formula1>
    </dataValidation>
    <dataValidation type="list" allowBlank="1" showInputMessage="1" showErrorMessage="1" sqref="B132">
      <formula1>$B$11:$B$43</formula1>
    </dataValidation>
    <dataValidation showInputMessage="1" showErrorMessage="1" sqref="E129"/>
    <dataValidation type="list" allowBlank="1" showInputMessage="1" showErrorMessage="1" sqref="B75">
      <formula1>$B$12:$B$44</formula1>
    </dataValidation>
    <dataValidation type="list" allowBlank="1" showInputMessage="1" showErrorMessage="1" sqref="B78">
      <formula1>$B$120:$AD$120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8"/>
  <dimension ref="B2:AQ44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16384" width="11.42578125" style="39"/>
  </cols>
  <sheetData>
    <row r="2" spans="2:43">
      <c r="C2" s="96" t="s">
        <v>390</v>
      </c>
    </row>
    <row r="8" spans="2:43" ht="15.75">
      <c r="B8" s="38" t="s">
        <v>342</v>
      </c>
      <c r="C8" s="82" t="s">
        <v>344</v>
      </c>
      <c r="D8" s="206" t="s">
        <v>343</v>
      </c>
      <c r="E8" s="206" t="s">
        <v>344</v>
      </c>
    </row>
    <row r="9" spans="2:43">
      <c r="B9" s="40" t="str">
        <f>Índice!H55</f>
        <v>Cifras al 30.09.2012</v>
      </c>
      <c r="C9" s="39" t="s">
        <v>387</v>
      </c>
    </row>
    <row r="11" spans="2:43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</row>
    <row r="12" spans="2:43">
      <c r="B12" s="73" t="s">
        <v>295</v>
      </c>
      <c r="C12" s="75">
        <f>IFERROR(IF($C$8=$D$8,'Gen. Prima Directa'!C12/'Gen. Prima Directa'!$AQ12,'Gen. Prima Directa'!C12/'Gen. Prima Directa'!C$44),"")</f>
        <v>0.13232367758934929</v>
      </c>
      <c r="D12" s="75" t="str">
        <f>IFERROR(IF($C$8=$D$8,'Gen. Prima Directa'!D12/'Gen. Prima Directa'!$AQ12,'Gen. Prima Directa'!D12/'Gen. Prima Directa'!D$44),"")</f>
        <v/>
      </c>
      <c r="E12" s="75">
        <f>IFERROR(IF($C$8=$D$8,'Gen. Prima Directa'!E12/'Gen. Prima Directa'!$AQ12,'Gen. Prima Directa'!E12/'Gen. Prima Directa'!E$44),"")</f>
        <v>7.1507272682939854E-2</v>
      </c>
      <c r="F12" s="75">
        <f>IFERROR(IF($C$8=$D$8,'Gen. Prima Directa'!F12/'Gen. Prima Directa'!$AQ12,'Gen. Prima Directa'!F12/'Gen. Prima Directa'!F$44),"")</f>
        <v>2.2995405313038322E-4</v>
      </c>
      <c r="G12" s="75" t="str">
        <f>IFERROR(IF($C$8=$D$8,'Gen. Prima Directa'!G12/'Gen. Prima Directa'!$AQ12,'Gen. Prima Directa'!G12/'Gen. Prima Directa'!G$44),"")</f>
        <v/>
      </c>
      <c r="H12" s="75">
        <f>IFERROR(IF($C$8=$D$8,'Gen. Prima Directa'!H12/'Gen. Prima Directa'!$AQ12,'Gen. Prima Directa'!H12/'Gen. Prima Directa'!H$44),"")</f>
        <v>0.25367393593772408</v>
      </c>
      <c r="I12" s="75">
        <f>IFERROR(IF($C$8=$D$8,'Gen. Prima Directa'!I12/'Gen. Prima Directa'!$AQ12,'Gen. Prima Directa'!I12/'Gen. Prima Directa'!I$44),"")</f>
        <v>4.9084322751485499E-2</v>
      </c>
      <c r="J12" s="75">
        <f>IFERROR(IF($C$8=$D$8,'Gen. Prima Directa'!J12/'Gen. Prima Directa'!$AQ12,'Gen. Prima Directa'!J12/'Gen. Prima Directa'!J$44),"")</f>
        <v>2.7847436303276758E-2</v>
      </c>
      <c r="K12" s="75" t="str">
        <f>IFERROR(IF($C$8=$D$8,'Gen. Prima Directa'!K12/'Gen. Prima Directa'!$AQ12,'Gen. Prima Directa'!K12/'Gen. Prima Directa'!K$44),"")</f>
        <v/>
      </c>
      <c r="L12" s="75">
        <f>IFERROR(IF($C$8=$D$8,'Gen. Prima Directa'!L12/'Gen. Prima Directa'!$AQ12,'Gen. Prima Directa'!L12/'Gen. Prima Directa'!L$44),"")</f>
        <v>3.7397089041363289E-2</v>
      </c>
      <c r="M12" s="75" t="str">
        <f>IFERROR(IF($C$8=$D$8,'Gen. Prima Directa'!M12/'Gen. Prima Directa'!$AQ12,'Gen. Prima Directa'!M12/'Gen. Prima Directa'!M$44),"")</f>
        <v/>
      </c>
      <c r="N12" s="75" t="str">
        <f>IFERROR(IF($C$8=$D$8,'Gen. Prima Directa'!N12/'Gen. Prima Directa'!$AQ12,'Gen. Prima Directa'!N12/'Gen. Prima Directa'!N$44),"")</f>
        <v/>
      </c>
      <c r="O12" s="75" t="str">
        <f>IFERROR(IF($C$8=$D$8,'Gen. Prima Directa'!O12/'Gen. Prima Directa'!$AQ12,'Gen. Prima Directa'!O12/'Gen. Prima Directa'!O$44),"")</f>
        <v/>
      </c>
      <c r="P12" s="75">
        <f>IFERROR(IF($C$8=$D$8,'Gen. Prima Directa'!P12/'Gen. Prima Directa'!$AQ12,'Gen. Prima Directa'!P12/'Gen. Prima Directa'!P$44),"")</f>
        <v>0.1109371026744581</v>
      </c>
      <c r="Q12" s="75">
        <f>IFERROR(IF($C$8=$D$8,'Gen. Prima Directa'!Q12/'Gen. Prima Directa'!$AQ12,'Gen. Prima Directa'!Q12/'Gen. Prima Directa'!Q$44),"")</f>
        <v>6.0446587511449851E-2</v>
      </c>
      <c r="R12" s="75">
        <f>IFERROR(IF($C$8=$D$8,'Gen. Prima Directa'!R12/'Gen. Prima Directa'!$AQ12,'Gen. Prima Directa'!R12/'Gen. Prima Directa'!R$44),"")</f>
        <v>0.15061589307034393</v>
      </c>
      <c r="S12" s="75">
        <f>IFERROR(IF($C$8=$D$8,'Gen. Prima Directa'!S12/'Gen. Prima Directa'!$AQ12,'Gen. Prima Directa'!S12/'Gen. Prima Directa'!S$44),"")</f>
        <v>1</v>
      </c>
      <c r="T12" s="75">
        <f>IFERROR(IF($C$8=$D$8,'Gen. Prima Directa'!T12/'Gen. Prima Directa'!$AQ12,'Gen. Prima Directa'!T12/'Gen. Prima Directa'!T$44),"")</f>
        <v>3.7456402256198798E-2</v>
      </c>
      <c r="U12" s="75" t="str">
        <f>IFERROR(IF($C$8=$D$8,'Gen. Prima Directa'!U12/'Gen. Prima Directa'!$AQ12,'Gen. Prima Directa'!U12/'Gen. Prima Directa'!U$44),"")</f>
        <v/>
      </c>
      <c r="V12" s="75">
        <f>IFERROR(IF($C$8=$D$8,'Gen. Prima Directa'!V12/'Gen. Prima Directa'!$AQ12,'Gen. Prima Directa'!V12/'Gen. Prima Directa'!V$44),"")</f>
        <v>0.18072115830799551</v>
      </c>
      <c r="W12" s="75" t="str">
        <f>IFERROR(IF($C$8=$D$8,'Gen. Prima Directa'!W12/'Gen. Prima Directa'!$AQ12,'Gen. Prima Directa'!W12/'Gen. Prima Directa'!W$44),"")</f>
        <v/>
      </c>
      <c r="X12" s="75">
        <f>IFERROR(IF($C$8=$D$8,'Gen. Prima Directa'!X12/'Gen. Prima Directa'!$AQ12,'Gen. Prima Directa'!X12/'Gen. Prima Directa'!X$44),"")</f>
        <v>8.2705304185238027E-2</v>
      </c>
      <c r="Y12" s="75">
        <f>IFERROR(IF($C$8=$D$8,'Gen. Prima Directa'!Y12/'Gen. Prima Directa'!$AQ12,'Gen. Prima Directa'!Y12/'Gen. Prima Directa'!Y$44),"")</f>
        <v>4.919323951682246E-2</v>
      </c>
      <c r="Z12" s="75">
        <f>IFERROR(IF($C$8=$D$8,'Gen. Prima Directa'!Z12/'Gen. Prima Directa'!$AQ12,'Gen. Prima Directa'!Z12/'Gen. Prima Directa'!Z$44),"")</f>
        <v>5.0973845622615643E-2</v>
      </c>
      <c r="AA12" s="75">
        <f>IFERROR(IF($C$8=$D$8,'Gen. Prima Directa'!AA12/'Gen. Prima Directa'!$AQ12,'Gen. Prima Directa'!AA12/'Gen. Prima Directa'!AA$44),"")</f>
        <v>7.744998998307781E-2</v>
      </c>
      <c r="AB12" s="75">
        <f>IFERROR(IF($C$8=$D$8,'Gen. Prima Directa'!AB12/'Gen. Prima Directa'!$AQ12,'Gen. Prima Directa'!AB12/'Gen. Prima Directa'!AB$44),"")</f>
        <v>9.428045788743239E-2</v>
      </c>
      <c r="AC12" s="75">
        <f>IFERROR(IF($C$8=$D$8,'Gen. Prima Directa'!AC12/'Gen. Prima Directa'!$AQ12,'Gen. Prima Directa'!AC12/'Gen. Prima Directa'!AC$44),"")</f>
        <v>7.672903984531459E-3</v>
      </c>
      <c r="AD12" s="75" t="str">
        <f>IFERROR(IF($C$8=$D$8,'Gen. Prima Directa'!AD12/'Gen. Prima Directa'!$AQ12,'Gen. Prima Directa'!AD12/'Gen. Prima Directa'!AD$44),"")</f>
        <v/>
      </c>
      <c r="AE12" s="75" t="str">
        <f>IFERROR(IF($C$8=$D$8,'Gen. Prima Directa'!AE12/'Gen. Prima Directa'!$AQ12,'Gen. Prima Directa'!AE12/'Gen. Prima Directa'!AE$44),"")</f>
        <v/>
      </c>
      <c r="AF12" s="75" t="str">
        <f>IFERROR(IF($C$8=$D$8,'Gen. Prima Directa'!AF12/'Gen. Prima Directa'!$AQ12,'Gen. Prima Directa'!AF12/'Gen. Prima Directa'!AF$44),"")</f>
        <v/>
      </c>
      <c r="AG12" s="75" t="str">
        <f>IFERROR(IF($C$8=$D$8,'Gen. Prima Directa'!AG12/'Gen. Prima Directa'!$AQ12,'Gen. Prima Directa'!AG12/'Gen. Prima Directa'!AG$44),"")</f>
        <v/>
      </c>
      <c r="AH12" s="75" t="str">
        <f>IFERROR(IF($C$8=$D$8,'Gen. Prima Directa'!AH12/'Gen. Prima Directa'!$AQ12,'Gen. Prima Directa'!AH12/'Gen. Prima Directa'!AH$44),"")</f>
        <v/>
      </c>
      <c r="AI12" s="75" t="str">
        <f>IFERROR(IF($C$8=$D$8,'Gen. Prima Directa'!AI12/'Gen. Prima Directa'!$AQ12,'Gen. Prima Directa'!AI12/'Gen. Prima Directa'!AI$44),"")</f>
        <v/>
      </c>
      <c r="AJ12" s="75" t="str">
        <f>IFERROR(IF($C$8=$D$8,'Gen. Prima Directa'!AJ12/'Gen. Prima Directa'!$AQ12,'Gen. Prima Directa'!AJ12/'Gen. Prima Directa'!AJ$44),"")</f>
        <v/>
      </c>
      <c r="AK12" s="75" t="str">
        <f>IFERROR(IF($C$8=$D$8,'Gen. Prima Directa'!AK12/'Gen. Prima Directa'!$AQ12,'Gen. Prima Directa'!AK12/'Gen. Prima Directa'!AK$44),"")</f>
        <v/>
      </c>
      <c r="AL12" s="75" t="str">
        <f>IFERROR(IF($C$8=$D$8,'Gen. Prima Directa'!AL12/'Gen. Prima Directa'!$AQ12,'Gen. Prima Directa'!AL12/'Gen. Prima Directa'!AL$44),"")</f>
        <v/>
      </c>
      <c r="AM12" s="75" t="str">
        <f>IFERROR(IF($C$8=$D$8,'Gen. Prima Directa'!AM12/'Gen. Prima Directa'!$AQ12,'Gen. Prima Directa'!AM12/'Gen. Prima Directa'!AM$44),"")</f>
        <v/>
      </c>
      <c r="AN12" s="75" t="str">
        <f>IFERROR(IF($C$8=$D$8,'Gen. Prima Directa'!AN12/'Gen. Prima Directa'!$AQ12,'Gen. Prima Directa'!AN12/'Gen. Prima Directa'!AN$44),"")</f>
        <v/>
      </c>
      <c r="AO12" s="75" t="str">
        <f>IFERROR(IF($C$8=$D$8,'Gen. Prima Directa'!AO12/'Gen. Prima Directa'!$AQ12,'Gen. Prima Directa'!AO12/'Gen. Prima Directa'!AO$44),"")</f>
        <v/>
      </c>
      <c r="AP12" s="75" t="str">
        <f>IFERROR(IF($C$8=$D$8,'Gen. Prima Directa'!AP12/'Gen. Prima Directa'!$AQ12,'Gen. Prima Directa'!AP12/'Gen. Prima Directa'!AP$44),"")</f>
        <v/>
      </c>
      <c r="AQ12" s="75">
        <f>IFERROR(IF($C$8=$D$8,'Gen. Prima Directa'!AQ12/'Gen. Prima Directa'!$AQ12,'Gen. Prima Directa'!AQ12/'Gen. Prima Directa'!AQ$44),"")</f>
        <v>9.0330098662164626E-2</v>
      </c>
    </row>
    <row r="13" spans="2:43">
      <c r="B13" s="73" t="s">
        <v>296</v>
      </c>
      <c r="C13" s="75">
        <f>IFERROR(IF($C$8=$D$8,'Gen. Prima Directa'!C13/'Gen. Prima Directa'!$AQ13,'Gen. Prima Directa'!C13/'Gen. Prima Directa'!C$44),"")</f>
        <v>8.4286409940299237E-3</v>
      </c>
      <c r="D13" s="75" t="str">
        <f>IFERROR(IF($C$8=$D$8,'Gen. Prima Directa'!D13/'Gen. Prima Directa'!$AQ13,'Gen. Prima Directa'!D13/'Gen. Prima Directa'!D$44),"")</f>
        <v/>
      </c>
      <c r="E13" s="75">
        <f>IFERROR(IF($C$8=$D$8,'Gen. Prima Directa'!E13/'Gen. Prima Directa'!$AQ13,'Gen. Prima Directa'!E13/'Gen. Prima Directa'!E$44),"")</f>
        <v>2.4373968034881446E-3</v>
      </c>
      <c r="F13" s="75" t="str">
        <f>IFERROR(IF($C$8=$D$8,'Gen. Prima Directa'!F13/'Gen. Prima Directa'!$AQ13,'Gen. Prima Directa'!F13/'Gen. Prima Directa'!F$44),"")</f>
        <v/>
      </c>
      <c r="G13" s="75" t="str">
        <f>IFERROR(IF($C$8=$D$8,'Gen. Prima Directa'!G13/'Gen. Prima Directa'!$AQ13,'Gen. Prima Directa'!G13/'Gen. Prima Directa'!G$44),"")</f>
        <v/>
      </c>
      <c r="H13" s="75">
        <f>IFERROR(IF($C$8=$D$8,'Gen. Prima Directa'!H13/'Gen. Prima Directa'!$AQ13,'Gen. Prima Directa'!H13/'Gen. Prima Directa'!H$44),"")</f>
        <v>4.5796280727200718E-2</v>
      </c>
      <c r="I13" s="75">
        <f>IFERROR(IF($C$8=$D$8,'Gen. Prima Directa'!I13/'Gen. Prima Directa'!$AQ13,'Gen. Prima Directa'!I13/'Gen. Prima Directa'!I$44),"")</f>
        <v>3.6759677099342691E-2</v>
      </c>
      <c r="J13" s="75">
        <f>IFERROR(IF($C$8=$D$8,'Gen. Prima Directa'!J13/'Gen. Prima Directa'!$AQ13,'Gen. Prima Directa'!J13/'Gen. Prima Directa'!J$44),"")</f>
        <v>5.88625092328796E-3</v>
      </c>
      <c r="K13" s="75" t="str">
        <f>IFERROR(IF($C$8=$D$8,'Gen. Prima Directa'!K13/'Gen. Prima Directa'!$AQ13,'Gen. Prima Directa'!K13/'Gen. Prima Directa'!K$44),"")</f>
        <v/>
      </c>
      <c r="L13" s="75">
        <f>IFERROR(IF($C$8=$D$8,'Gen. Prima Directa'!L13/'Gen. Prima Directa'!$AQ13,'Gen. Prima Directa'!L13/'Gen. Prima Directa'!L$44),"")</f>
        <v>4.192115541548495E-3</v>
      </c>
      <c r="M13" s="75" t="str">
        <f>IFERROR(IF($C$8=$D$8,'Gen. Prima Directa'!M13/'Gen. Prima Directa'!$AQ13,'Gen. Prima Directa'!M13/'Gen. Prima Directa'!M$44),"")</f>
        <v/>
      </c>
      <c r="N13" s="75" t="str">
        <f>IFERROR(IF($C$8=$D$8,'Gen. Prima Directa'!N13/'Gen. Prima Directa'!$AQ13,'Gen. Prima Directa'!N13/'Gen. Prima Directa'!N$44),"")</f>
        <v/>
      </c>
      <c r="O13" s="75" t="str">
        <f>IFERROR(IF($C$8=$D$8,'Gen. Prima Directa'!O13/'Gen. Prima Directa'!$AQ13,'Gen. Prima Directa'!O13/'Gen. Prima Directa'!O$44),"")</f>
        <v/>
      </c>
      <c r="P13" s="75">
        <f>IFERROR(IF($C$8=$D$8,'Gen. Prima Directa'!P13/'Gen. Prima Directa'!$AQ13,'Gen. Prima Directa'!P13/'Gen. Prima Directa'!P$44),"")</f>
        <v>4.0293626813025793E-3</v>
      </c>
      <c r="Q13" s="75" t="str">
        <f>IFERROR(IF($C$8=$D$8,'Gen. Prima Directa'!Q13/'Gen. Prima Directa'!$AQ13,'Gen. Prima Directa'!Q13/'Gen. Prima Directa'!Q$44),"")</f>
        <v/>
      </c>
      <c r="R13" s="75">
        <f>IFERROR(IF($C$8=$D$8,'Gen. Prima Directa'!R13/'Gen. Prima Directa'!$AQ13,'Gen. Prima Directa'!R13/'Gen. Prima Directa'!R$44),"")</f>
        <v>2.0006651203420565E-2</v>
      </c>
      <c r="S13" s="75" t="str">
        <f>IFERROR(IF($C$8=$D$8,'Gen. Prima Directa'!S13/'Gen. Prima Directa'!$AQ13,'Gen. Prima Directa'!S13/'Gen. Prima Directa'!S$44),"")</f>
        <v/>
      </c>
      <c r="T13" s="75">
        <f>IFERROR(IF($C$8=$D$8,'Gen. Prima Directa'!T13/'Gen. Prima Directa'!$AQ13,'Gen. Prima Directa'!T13/'Gen. Prima Directa'!T$44),"")</f>
        <v>6.0710534090629639E-3</v>
      </c>
      <c r="U13" s="75" t="str">
        <f>IFERROR(IF($C$8=$D$8,'Gen. Prima Directa'!U13/'Gen. Prima Directa'!$AQ13,'Gen. Prima Directa'!U13/'Gen. Prima Directa'!U$44),"")</f>
        <v/>
      </c>
      <c r="V13" s="75">
        <f>IFERROR(IF($C$8=$D$8,'Gen. Prima Directa'!V13/'Gen. Prima Directa'!$AQ13,'Gen. Prima Directa'!V13/'Gen. Prima Directa'!V$44),"")</f>
        <v>4.7911522273433602E-3</v>
      </c>
      <c r="W13" s="75" t="str">
        <f>IFERROR(IF($C$8=$D$8,'Gen. Prima Directa'!W13/'Gen. Prima Directa'!$AQ13,'Gen. Prima Directa'!W13/'Gen. Prima Directa'!W$44),"")</f>
        <v/>
      </c>
      <c r="X13" s="75">
        <f>IFERROR(IF($C$8=$D$8,'Gen. Prima Directa'!X13/'Gen. Prima Directa'!$AQ13,'Gen. Prima Directa'!X13/'Gen. Prima Directa'!X$44),"")</f>
        <v>5.072315742696348E-4</v>
      </c>
      <c r="Y13" s="75">
        <f>IFERROR(IF($C$8=$D$8,'Gen. Prima Directa'!Y13/'Gen. Prima Directa'!$AQ13,'Gen. Prima Directa'!Y13/'Gen. Prima Directa'!Y$44),"")</f>
        <v>1.2938411705806939E-2</v>
      </c>
      <c r="Z13" s="75">
        <f>IFERROR(IF($C$8=$D$8,'Gen. Prima Directa'!Z13/'Gen. Prima Directa'!$AQ13,'Gen. Prima Directa'!Z13/'Gen. Prima Directa'!Z$44),"")</f>
        <v>5.9325264104330595E-2</v>
      </c>
      <c r="AA13" s="75">
        <f>IFERROR(IF($C$8=$D$8,'Gen. Prima Directa'!AA13/'Gen. Prima Directa'!$AQ13,'Gen. Prima Directa'!AA13/'Gen. Prima Directa'!AA$44),"")</f>
        <v>5.3119819292665662E-4</v>
      </c>
      <c r="AB13" s="75">
        <f>IFERROR(IF($C$8=$D$8,'Gen. Prima Directa'!AB13/'Gen. Prima Directa'!$AQ13,'Gen. Prima Directa'!AB13/'Gen. Prima Directa'!AB$44),"")</f>
        <v>2.8871340228035686E-2</v>
      </c>
      <c r="AC13" s="75" t="str">
        <f>IFERROR(IF($C$8=$D$8,'Gen. Prima Directa'!AC13/'Gen. Prima Directa'!$AQ13,'Gen. Prima Directa'!AC13/'Gen. Prima Directa'!AC$44),"")</f>
        <v/>
      </c>
      <c r="AD13" s="75" t="str">
        <f>IFERROR(IF($C$8=$D$8,'Gen. Prima Directa'!AD13/'Gen. Prima Directa'!$AQ13,'Gen. Prima Directa'!AD13/'Gen. Prima Directa'!AD$44),"")</f>
        <v/>
      </c>
      <c r="AE13" s="75" t="str">
        <f>IFERROR(IF($C$8=$D$8,'Gen. Prima Directa'!AE13/'Gen. Prima Directa'!$AQ13,'Gen. Prima Directa'!AE13/'Gen. Prima Directa'!AE$44),"")</f>
        <v/>
      </c>
      <c r="AF13" s="75" t="str">
        <f>IFERROR(IF($C$8=$D$8,'Gen. Prima Directa'!AF13/'Gen. Prima Directa'!$AQ13,'Gen. Prima Directa'!AF13/'Gen. Prima Directa'!AF$44),"")</f>
        <v/>
      </c>
      <c r="AG13" s="75" t="str">
        <f>IFERROR(IF($C$8=$D$8,'Gen. Prima Directa'!AG13/'Gen. Prima Directa'!$AQ13,'Gen. Prima Directa'!AG13/'Gen. Prima Directa'!AG$44),"")</f>
        <v/>
      </c>
      <c r="AH13" s="75" t="str">
        <f>IFERROR(IF($C$8=$D$8,'Gen. Prima Directa'!AH13/'Gen. Prima Directa'!$AQ13,'Gen. Prima Directa'!AH13/'Gen. Prima Directa'!AH$44),"")</f>
        <v/>
      </c>
      <c r="AI13" s="75" t="str">
        <f>IFERROR(IF($C$8=$D$8,'Gen. Prima Directa'!AI13/'Gen. Prima Directa'!$AQ13,'Gen. Prima Directa'!AI13/'Gen. Prima Directa'!AI$44),"")</f>
        <v/>
      </c>
      <c r="AJ13" s="75" t="str">
        <f>IFERROR(IF($C$8=$D$8,'Gen. Prima Directa'!AJ13/'Gen. Prima Directa'!$AQ13,'Gen. Prima Directa'!AJ13/'Gen. Prima Directa'!AJ$44),"")</f>
        <v/>
      </c>
      <c r="AK13" s="75" t="str">
        <f>IFERROR(IF($C$8=$D$8,'Gen. Prima Directa'!AK13/'Gen. Prima Directa'!$AQ13,'Gen. Prima Directa'!AK13/'Gen. Prima Directa'!AK$44),"")</f>
        <v/>
      </c>
      <c r="AL13" s="75" t="str">
        <f>IFERROR(IF($C$8=$D$8,'Gen. Prima Directa'!AL13/'Gen. Prima Directa'!$AQ13,'Gen. Prima Directa'!AL13/'Gen. Prima Directa'!AL$44),"")</f>
        <v/>
      </c>
      <c r="AM13" s="75" t="str">
        <f>IFERROR(IF($C$8=$D$8,'Gen. Prima Directa'!AM13/'Gen. Prima Directa'!$AQ13,'Gen. Prima Directa'!AM13/'Gen. Prima Directa'!AM$44),"")</f>
        <v/>
      </c>
      <c r="AN13" s="75" t="str">
        <f>IFERROR(IF($C$8=$D$8,'Gen. Prima Directa'!AN13/'Gen. Prima Directa'!$AQ13,'Gen. Prima Directa'!AN13/'Gen. Prima Directa'!AN$44),"")</f>
        <v/>
      </c>
      <c r="AO13" s="75" t="str">
        <f>IFERROR(IF($C$8=$D$8,'Gen. Prima Directa'!AO13/'Gen. Prima Directa'!$AQ13,'Gen. Prima Directa'!AO13/'Gen. Prima Directa'!AO$44),"")</f>
        <v/>
      </c>
      <c r="AP13" s="75" t="str">
        <f>IFERROR(IF($C$8=$D$8,'Gen. Prima Directa'!AP13/'Gen. Prima Directa'!$AQ13,'Gen. Prima Directa'!AP13/'Gen. Prima Directa'!AP$44),"")</f>
        <v/>
      </c>
      <c r="AQ13" s="75">
        <f>IFERROR(IF($C$8=$D$8,'Gen. Prima Directa'!AQ13/'Gen. Prima Directa'!$AQ13,'Gen. Prima Directa'!AQ13/'Gen. Prima Directa'!AQ$44),"")</f>
        <v>1.3860667425891459E-2</v>
      </c>
    </row>
    <row r="14" spans="2:43">
      <c r="B14" s="73" t="s">
        <v>297</v>
      </c>
      <c r="C14" s="75">
        <f>IFERROR(IF($C$8=$D$8,'Gen. Prima Directa'!C14/'Gen. Prima Directa'!$AQ14,'Gen. Prima Directa'!C14/'Gen. Prima Directa'!C$44),"")</f>
        <v>0.18761915838735607</v>
      </c>
      <c r="D14" s="75" t="str">
        <f>IFERROR(IF($C$8=$D$8,'Gen. Prima Directa'!D14/'Gen. Prima Directa'!$AQ14,'Gen. Prima Directa'!D14/'Gen. Prima Directa'!D$44),"")</f>
        <v/>
      </c>
      <c r="E14" s="75">
        <f>IFERROR(IF($C$8=$D$8,'Gen. Prima Directa'!E14/'Gen. Prima Directa'!$AQ14,'Gen. Prima Directa'!E14/'Gen. Prima Directa'!E$44),"")</f>
        <v>0.11369089678149767</v>
      </c>
      <c r="F14" s="75">
        <f>IFERROR(IF($C$8=$D$8,'Gen. Prima Directa'!F14/'Gen. Prima Directa'!$AQ14,'Gen. Prima Directa'!F14/'Gen. Prima Directa'!F$44),"")</f>
        <v>1.512657558318718E-3</v>
      </c>
      <c r="G14" s="75" t="str">
        <f>IFERROR(IF($C$8=$D$8,'Gen. Prima Directa'!G14/'Gen. Prima Directa'!$AQ14,'Gen. Prima Directa'!G14/'Gen. Prima Directa'!G$44),"")</f>
        <v/>
      </c>
      <c r="H14" s="75">
        <f>IFERROR(IF($C$8=$D$8,'Gen. Prima Directa'!H14/'Gen. Prima Directa'!$AQ14,'Gen. Prima Directa'!H14/'Gen. Prima Directa'!H$44),"")</f>
        <v>0.36294602579285912</v>
      </c>
      <c r="I14" s="75">
        <f>IFERROR(IF($C$8=$D$8,'Gen. Prima Directa'!I14/'Gen. Prima Directa'!$AQ14,'Gen. Prima Directa'!I14/'Gen. Prima Directa'!I$44),"")</f>
        <v>0.17931529909118984</v>
      </c>
      <c r="J14" s="75">
        <f>IFERROR(IF($C$8=$D$8,'Gen. Prima Directa'!J14/'Gen. Prima Directa'!$AQ14,'Gen. Prima Directa'!J14/'Gen. Prima Directa'!J$44),"")</f>
        <v>7.2699409907387103E-2</v>
      </c>
      <c r="K14" s="75" t="str">
        <f>IFERROR(IF($C$8=$D$8,'Gen. Prima Directa'!K14/'Gen. Prima Directa'!$AQ14,'Gen. Prima Directa'!K14/'Gen. Prima Directa'!K$44),"")</f>
        <v/>
      </c>
      <c r="L14" s="75">
        <f>IFERROR(IF($C$8=$D$8,'Gen. Prima Directa'!L14/'Gen. Prima Directa'!$AQ14,'Gen. Prima Directa'!L14/'Gen. Prima Directa'!L$44),"")</f>
        <v>5.8996582538467617E-2</v>
      </c>
      <c r="M14" s="75" t="str">
        <f>IFERROR(IF($C$8=$D$8,'Gen. Prima Directa'!M14/'Gen. Prima Directa'!$AQ14,'Gen. Prima Directa'!M14/'Gen. Prima Directa'!M$44),"")</f>
        <v/>
      </c>
      <c r="N14" s="75" t="str">
        <f>IFERROR(IF($C$8=$D$8,'Gen. Prima Directa'!N14/'Gen. Prima Directa'!$AQ14,'Gen. Prima Directa'!N14/'Gen. Prima Directa'!N$44),"")</f>
        <v/>
      </c>
      <c r="O14" s="75" t="str">
        <f>IFERROR(IF($C$8=$D$8,'Gen. Prima Directa'!O14/'Gen. Prima Directa'!$AQ14,'Gen. Prima Directa'!O14/'Gen. Prima Directa'!O$44),"")</f>
        <v/>
      </c>
      <c r="P14" s="75">
        <f>IFERROR(IF($C$8=$D$8,'Gen. Prima Directa'!P14/'Gen. Prima Directa'!$AQ14,'Gen. Prima Directa'!P14/'Gen. Prima Directa'!P$44),"")</f>
        <v>0.1291625608377921</v>
      </c>
      <c r="Q14" s="75" t="str">
        <f>IFERROR(IF($C$8=$D$8,'Gen. Prima Directa'!Q14/'Gen. Prima Directa'!$AQ14,'Gen. Prima Directa'!Q14/'Gen. Prima Directa'!Q$44),"")</f>
        <v/>
      </c>
      <c r="R14" s="75">
        <f>IFERROR(IF($C$8=$D$8,'Gen. Prima Directa'!R14/'Gen. Prima Directa'!$AQ14,'Gen. Prima Directa'!R14/'Gen. Prima Directa'!R$44),"")</f>
        <v>0.28311959853293384</v>
      </c>
      <c r="S14" s="75" t="str">
        <f>IFERROR(IF($C$8=$D$8,'Gen. Prima Directa'!S14/'Gen. Prima Directa'!$AQ14,'Gen. Prima Directa'!S14/'Gen. Prima Directa'!S$44),"")</f>
        <v/>
      </c>
      <c r="T14" s="75">
        <f>IFERROR(IF($C$8=$D$8,'Gen. Prima Directa'!T14/'Gen. Prima Directa'!$AQ14,'Gen. Prima Directa'!T14/'Gen. Prima Directa'!T$44),"")</f>
        <v>7.1386073298600458E-2</v>
      </c>
      <c r="U14" s="75" t="str">
        <f>IFERROR(IF($C$8=$D$8,'Gen. Prima Directa'!U14/'Gen. Prima Directa'!$AQ14,'Gen. Prima Directa'!U14/'Gen. Prima Directa'!U$44),"")</f>
        <v/>
      </c>
      <c r="V14" s="75">
        <f>IFERROR(IF($C$8=$D$8,'Gen. Prima Directa'!V14/'Gen. Prima Directa'!$AQ14,'Gen. Prima Directa'!V14/'Gen. Prima Directa'!V$44),"")</f>
        <v>0.37982494843546211</v>
      </c>
      <c r="W14" s="75" t="str">
        <f>IFERROR(IF($C$8=$D$8,'Gen. Prima Directa'!W14/'Gen. Prima Directa'!$AQ14,'Gen. Prima Directa'!W14/'Gen. Prima Directa'!W$44),"")</f>
        <v/>
      </c>
      <c r="X14" s="75">
        <f>IFERROR(IF($C$8=$D$8,'Gen. Prima Directa'!X14/'Gen. Prima Directa'!$AQ14,'Gen. Prima Directa'!X14/'Gen. Prima Directa'!X$44),"")</f>
        <v>0.12815596356809444</v>
      </c>
      <c r="Y14" s="75">
        <f>IFERROR(IF($C$8=$D$8,'Gen. Prima Directa'!Y14/'Gen. Prima Directa'!$AQ14,'Gen. Prima Directa'!Y14/'Gen. Prima Directa'!Y$44),"")</f>
        <v>0.15267316301708095</v>
      </c>
      <c r="Z14" s="75">
        <f>IFERROR(IF($C$8=$D$8,'Gen. Prima Directa'!Z14/'Gen. Prima Directa'!$AQ14,'Gen. Prima Directa'!Z14/'Gen. Prima Directa'!Z$44),"")</f>
        <v>0.51341081172151148</v>
      </c>
      <c r="AA14" s="75">
        <f>IFERROR(IF($C$8=$D$8,'Gen. Prima Directa'!AA14/'Gen. Prima Directa'!$AQ14,'Gen. Prima Directa'!AA14/'Gen. Prima Directa'!AA$44),"")</f>
        <v>6.4672277612935841E-2</v>
      </c>
      <c r="AB14" s="75">
        <f>IFERROR(IF($C$8=$D$8,'Gen. Prima Directa'!AB14/'Gen. Prima Directa'!$AQ14,'Gen. Prima Directa'!AB14/'Gen. Prima Directa'!AB$44),"")</f>
        <v>0.28966757321949932</v>
      </c>
      <c r="AC14" s="75">
        <f>IFERROR(IF($C$8=$D$8,'Gen. Prima Directa'!AC14/'Gen. Prima Directa'!$AQ14,'Gen. Prima Directa'!AC14/'Gen. Prima Directa'!AC$44),"")</f>
        <v>4.7195656473171524E-3</v>
      </c>
      <c r="AD14" s="75">
        <f>IFERROR(IF($C$8=$D$8,'Gen. Prima Directa'!AD14/'Gen. Prima Directa'!$AQ14,'Gen. Prima Directa'!AD14/'Gen. Prima Directa'!AD$44),"")</f>
        <v>0.3578480667823547</v>
      </c>
      <c r="AE14" s="75" t="str">
        <f>IFERROR(IF($C$8=$D$8,'Gen. Prima Directa'!AE14/'Gen. Prima Directa'!$AQ14,'Gen. Prima Directa'!AE14/'Gen. Prima Directa'!AE$44),"")</f>
        <v/>
      </c>
      <c r="AF14" s="75" t="str">
        <f>IFERROR(IF($C$8=$D$8,'Gen. Prima Directa'!AF14/'Gen. Prima Directa'!$AQ14,'Gen. Prima Directa'!AF14/'Gen. Prima Directa'!AF$44),"")</f>
        <v/>
      </c>
      <c r="AG14" s="75" t="str">
        <f>IFERROR(IF($C$8=$D$8,'Gen. Prima Directa'!AG14/'Gen. Prima Directa'!$AQ14,'Gen. Prima Directa'!AG14/'Gen. Prima Directa'!AG$44),"")</f>
        <v/>
      </c>
      <c r="AH14" s="75" t="str">
        <f>IFERROR(IF($C$8=$D$8,'Gen. Prima Directa'!AH14/'Gen. Prima Directa'!$AQ14,'Gen. Prima Directa'!AH14/'Gen. Prima Directa'!AH$44),"")</f>
        <v/>
      </c>
      <c r="AI14" s="75" t="str">
        <f>IFERROR(IF($C$8=$D$8,'Gen. Prima Directa'!AI14/'Gen. Prima Directa'!$AQ14,'Gen. Prima Directa'!AI14/'Gen. Prima Directa'!AI$44),"")</f>
        <v/>
      </c>
      <c r="AJ14" s="75" t="str">
        <f>IFERROR(IF($C$8=$D$8,'Gen. Prima Directa'!AJ14/'Gen. Prima Directa'!$AQ14,'Gen. Prima Directa'!AJ14/'Gen. Prima Directa'!AJ$44),"")</f>
        <v/>
      </c>
      <c r="AK14" s="75" t="str">
        <f>IFERROR(IF($C$8=$D$8,'Gen. Prima Directa'!AK14/'Gen. Prima Directa'!$AQ14,'Gen. Prima Directa'!AK14/'Gen. Prima Directa'!AK$44),"")</f>
        <v/>
      </c>
      <c r="AL14" s="75" t="str">
        <f>IFERROR(IF($C$8=$D$8,'Gen. Prima Directa'!AL14/'Gen. Prima Directa'!$AQ14,'Gen. Prima Directa'!AL14/'Gen. Prima Directa'!AL$44),"")</f>
        <v/>
      </c>
      <c r="AM14" s="75" t="str">
        <f>IFERROR(IF($C$8=$D$8,'Gen. Prima Directa'!AM14/'Gen. Prima Directa'!$AQ14,'Gen. Prima Directa'!AM14/'Gen. Prima Directa'!AM$44),"")</f>
        <v/>
      </c>
      <c r="AN14" s="75" t="str">
        <f>IFERROR(IF($C$8=$D$8,'Gen. Prima Directa'!AN14/'Gen. Prima Directa'!$AQ14,'Gen. Prima Directa'!AN14/'Gen. Prima Directa'!AN$44),"")</f>
        <v/>
      </c>
      <c r="AO14" s="75" t="str">
        <f>IFERROR(IF($C$8=$D$8,'Gen. Prima Directa'!AO14/'Gen. Prima Directa'!$AQ14,'Gen. Prima Directa'!AO14/'Gen. Prima Directa'!AO$44),"")</f>
        <v/>
      </c>
      <c r="AP14" s="75" t="str">
        <f>IFERROR(IF($C$8=$D$8,'Gen. Prima Directa'!AP14/'Gen. Prima Directa'!$AQ14,'Gen. Prima Directa'!AP14/'Gen. Prima Directa'!AP$44),"")</f>
        <v/>
      </c>
      <c r="AQ14" s="75">
        <f>IFERROR(IF($C$8=$D$8,'Gen. Prima Directa'!AQ14/'Gen. Prima Directa'!$AQ14,'Gen. Prima Directa'!AQ14/'Gen. Prima Directa'!AQ$44),"")</f>
        <v>0.20184797712956679</v>
      </c>
    </row>
    <row r="15" spans="2:43">
      <c r="B15" s="73" t="s">
        <v>298</v>
      </c>
      <c r="C15" s="75">
        <f>IFERROR(IF($C$8=$D$8,'Gen. Prima Directa'!C15/'Gen. Prima Directa'!$AQ15,'Gen. Prima Directa'!C15/'Gen. Prima Directa'!C$44),"")</f>
        <v>1.3659075671818391E-2</v>
      </c>
      <c r="D15" s="75" t="str">
        <f>IFERROR(IF($C$8=$D$8,'Gen. Prima Directa'!D15/'Gen. Prima Directa'!$AQ15,'Gen. Prima Directa'!D15/'Gen. Prima Directa'!D$44),"")</f>
        <v/>
      </c>
      <c r="E15" s="75" t="str">
        <f>IFERROR(IF($C$8=$D$8,'Gen. Prima Directa'!E15/'Gen. Prima Directa'!$AQ15,'Gen. Prima Directa'!E15/'Gen. Prima Directa'!E$44),"")</f>
        <v/>
      </c>
      <c r="F15" s="75" t="str">
        <f>IFERROR(IF($C$8=$D$8,'Gen. Prima Directa'!F15/'Gen. Prima Directa'!$AQ15,'Gen. Prima Directa'!F15/'Gen. Prima Directa'!F$44),"")</f>
        <v/>
      </c>
      <c r="G15" s="75" t="str">
        <f>IFERROR(IF($C$8=$D$8,'Gen. Prima Directa'!G15/'Gen. Prima Directa'!$AQ15,'Gen. Prima Directa'!G15/'Gen. Prima Directa'!G$44),"")</f>
        <v/>
      </c>
      <c r="H15" s="75">
        <f>IFERROR(IF($C$8=$D$8,'Gen. Prima Directa'!H15/'Gen. Prima Directa'!$AQ15,'Gen. Prima Directa'!H15/'Gen. Prima Directa'!H$44),"")</f>
        <v>6.0910754010750238E-2</v>
      </c>
      <c r="I15" s="75" t="str">
        <f>IFERROR(IF($C$8=$D$8,'Gen. Prima Directa'!I15/'Gen. Prima Directa'!$AQ15,'Gen. Prima Directa'!I15/'Gen. Prima Directa'!I$44),"")</f>
        <v/>
      </c>
      <c r="J15" s="75">
        <f>IFERROR(IF($C$8=$D$8,'Gen. Prima Directa'!J15/'Gen. Prima Directa'!$AQ15,'Gen. Prima Directa'!J15/'Gen. Prima Directa'!J$44),"")</f>
        <v>1.3396449704142012E-2</v>
      </c>
      <c r="K15" s="75" t="str">
        <f>IFERROR(IF($C$8=$D$8,'Gen. Prima Directa'!K15/'Gen. Prima Directa'!$AQ15,'Gen. Prima Directa'!K15/'Gen. Prima Directa'!K$44),"")</f>
        <v/>
      </c>
      <c r="L15" s="75">
        <f>IFERROR(IF($C$8=$D$8,'Gen. Prima Directa'!L15/'Gen. Prima Directa'!$AQ15,'Gen. Prima Directa'!L15/'Gen. Prima Directa'!L$44),"")</f>
        <v>7.5075820344326803E-3</v>
      </c>
      <c r="M15" s="75" t="str">
        <f>IFERROR(IF($C$8=$D$8,'Gen. Prima Directa'!M15/'Gen. Prima Directa'!$AQ15,'Gen. Prima Directa'!M15/'Gen. Prima Directa'!M$44),"")</f>
        <v/>
      </c>
      <c r="N15" s="75" t="str">
        <f>IFERROR(IF($C$8=$D$8,'Gen. Prima Directa'!N15/'Gen. Prima Directa'!$AQ15,'Gen. Prima Directa'!N15/'Gen. Prima Directa'!N$44),"")</f>
        <v/>
      </c>
      <c r="O15" s="75" t="str">
        <f>IFERROR(IF($C$8=$D$8,'Gen. Prima Directa'!O15/'Gen. Prima Directa'!$AQ15,'Gen. Prima Directa'!O15/'Gen. Prima Directa'!O$44),"")</f>
        <v/>
      </c>
      <c r="P15" s="75">
        <f>IFERROR(IF($C$8=$D$8,'Gen. Prima Directa'!P15/'Gen. Prima Directa'!$AQ15,'Gen. Prima Directa'!P15/'Gen. Prima Directa'!P$44),"")</f>
        <v>4.1393661860849949E-3</v>
      </c>
      <c r="Q15" s="75" t="str">
        <f>IFERROR(IF($C$8=$D$8,'Gen. Prima Directa'!Q15/'Gen. Prima Directa'!$AQ15,'Gen. Prima Directa'!Q15/'Gen. Prima Directa'!Q$44),"")</f>
        <v/>
      </c>
      <c r="R15" s="75">
        <f>IFERROR(IF($C$8=$D$8,'Gen. Prima Directa'!R15/'Gen. Prima Directa'!$AQ15,'Gen. Prima Directa'!R15/'Gen. Prima Directa'!R$44),"")</f>
        <v>3.4158671938992274E-2</v>
      </c>
      <c r="S15" s="75" t="str">
        <f>IFERROR(IF($C$8=$D$8,'Gen. Prima Directa'!S15/'Gen. Prima Directa'!$AQ15,'Gen. Prima Directa'!S15/'Gen. Prima Directa'!S$44),"")</f>
        <v/>
      </c>
      <c r="T15" s="75">
        <f>IFERROR(IF($C$8=$D$8,'Gen. Prima Directa'!T15/'Gen. Prima Directa'!$AQ15,'Gen. Prima Directa'!T15/'Gen. Prima Directa'!T$44),"")</f>
        <v>1.024934433531597E-2</v>
      </c>
      <c r="U15" s="75" t="str">
        <f>IFERROR(IF($C$8=$D$8,'Gen. Prima Directa'!U15/'Gen. Prima Directa'!$AQ15,'Gen. Prima Directa'!U15/'Gen. Prima Directa'!U$44),"")</f>
        <v/>
      </c>
      <c r="V15" s="75">
        <f>IFERROR(IF($C$8=$D$8,'Gen. Prima Directa'!V15/'Gen. Prima Directa'!$AQ15,'Gen. Prima Directa'!V15/'Gen. Prima Directa'!V$44),"")</f>
        <v>1.4847763008195153E-2</v>
      </c>
      <c r="W15" s="75" t="str">
        <f>IFERROR(IF($C$8=$D$8,'Gen. Prima Directa'!W15/'Gen. Prima Directa'!$AQ15,'Gen. Prima Directa'!W15/'Gen. Prima Directa'!W$44),"")</f>
        <v/>
      </c>
      <c r="X15" s="75" t="str">
        <f>IFERROR(IF($C$8=$D$8,'Gen. Prima Directa'!X15/'Gen. Prima Directa'!$AQ15,'Gen. Prima Directa'!X15/'Gen. Prima Directa'!X$44),"")</f>
        <v/>
      </c>
      <c r="Y15" s="75">
        <f>IFERROR(IF($C$8=$D$8,'Gen. Prima Directa'!Y15/'Gen. Prima Directa'!$AQ15,'Gen. Prima Directa'!Y15/'Gen. Prima Directa'!Y$44),"")</f>
        <v>3.2040059417141428E-2</v>
      </c>
      <c r="Z15" s="75">
        <f>IFERROR(IF($C$8=$D$8,'Gen. Prima Directa'!Z15/'Gen. Prima Directa'!$AQ15,'Gen. Prima Directa'!Z15/'Gen. Prima Directa'!Z$44),"")</f>
        <v>0.10132548429552996</v>
      </c>
      <c r="AA15" s="75">
        <f>IFERROR(IF($C$8=$D$8,'Gen. Prima Directa'!AA15/'Gen. Prima Directa'!$AQ15,'Gen. Prima Directa'!AA15/'Gen. Prima Directa'!AA$44),"")</f>
        <v>1.765271249875248E-4</v>
      </c>
      <c r="AB15" s="75">
        <f>IFERROR(IF($C$8=$D$8,'Gen. Prima Directa'!AB15/'Gen. Prima Directa'!$AQ15,'Gen. Prima Directa'!AB15/'Gen. Prima Directa'!AB$44),"")</f>
        <v>2.3283519552427133E-3</v>
      </c>
      <c r="AC15" s="75" t="str">
        <f>IFERROR(IF($C$8=$D$8,'Gen. Prima Directa'!AC15/'Gen. Prima Directa'!$AQ15,'Gen. Prima Directa'!AC15/'Gen. Prima Directa'!AC$44),"")</f>
        <v/>
      </c>
      <c r="AD15" s="75" t="str">
        <f>IFERROR(IF($C$8=$D$8,'Gen. Prima Directa'!AD15/'Gen. Prima Directa'!$AQ15,'Gen. Prima Directa'!AD15/'Gen. Prima Directa'!AD$44),"")</f>
        <v/>
      </c>
      <c r="AE15" s="75" t="str">
        <f>IFERROR(IF($C$8=$D$8,'Gen. Prima Directa'!AE15/'Gen. Prima Directa'!$AQ15,'Gen. Prima Directa'!AE15/'Gen. Prima Directa'!AE$44),"")</f>
        <v/>
      </c>
      <c r="AF15" s="75" t="str">
        <f>IFERROR(IF($C$8=$D$8,'Gen. Prima Directa'!AF15/'Gen. Prima Directa'!$AQ15,'Gen. Prima Directa'!AF15/'Gen. Prima Directa'!AF$44),"")</f>
        <v/>
      </c>
      <c r="AG15" s="75" t="str">
        <f>IFERROR(IF($C$8=$D$8,'Gen. Prima Directa'!AG15/'Gen. Prima Directa'!$AQ15,'Gen. Prima Directa'!AG15/'Gen. Prima Directa'!AG$44),"")</f>
        <v/>
      </c>
      <c r="AH15" s="75" t="str">
        <f>IFERROR(IF($C$8=$D$8,'Gen. Prima Directa'!AH15/'Gen. Prima Directa'!$AQ15,'Gen. Prima Directa'!AH15/'Gen. Prima Directa'!AH$44),"")</f>
        <v/>
      </c>
      <c r="AI15" s="75" t="str">
        <f>IFERROR(IF($C$8=$D$8,'Gen. Prima Directa'!AI15/'Gen. Prima Directa'!$AQ15,'Gen. Prima Directa'!AI15/'Gen. Prima Directa'!AI$44),"")</f>
        <v/>
      </c>
      <c r="AJ15" s="75" t="str">
        <f>IFERROR(IF($C$8=$D$8,'Gen. Prima Directa'!AJ15/'Gen. Prima Directa'!$AQ15,'Gen. Prima Directa'!AJ15/'Gen. Prima Directa'!AJ$44),"")</f>
        <v/>
      </c>
      <c r="AK15" s="75" t="str">
        <f>IFERROR(IF($C$8=$D$8,'Gen. Prima Directa'!AK15/'Gen. Prima Directa'!$AQ15,'Gen. Prima Directa'!AK15/'Gen. Prima Directa'!AK$44),"")</f>
        <v/>
      </c>
      <c r="AL15" s="75" t="str">
        <f>IFERROR(IF($C$8=$D$8,'Gen. Prima Directa'!AL15/'Gen. Prima Directa'!$AQ15,'Gen. Prima Directa'!AL15/'Gen. Prima Directa'!AL$44),"")</f>
        <v/>
      </c>
      <c r="AM15" s="75" t="str">
        <f>IFERROR(IF($C$8=$D$8,'Gen. Prima Directa'!AM15/'Gen. Prima Directa'!$AQ15,'Gen. Prima Directa'!AM15/'Gen. Prima Directa'!AM$44),"")</f>
        <v/>
      </c>
      <c r="AN15" s="75" t="str">
        <f>IFERROR(IF($C$8=$D$8,'Gen. Prima Directa'!AN15/'Gen. Prima Directa'!$AQ15,'Gen. Prima Directa'!AN15/'Gen. Prima Directa'!AN$44),"")</f>
        <v/>
      </c>
      <c r="AO15" s="75" t="str">
        <f>IFERROR(IF($C$8=$D$8,'Gen. Prima Directa'!AO15/'Gen. Prima Directa'!$AQ15,'Gen. Prima Directa'!AO15/'Gen. Prima Directa'!AO$44),"")</f>
        <v/>
      </c>
      <c r="AP15" s="75" t="str">
        <f>IFERROR(IF($C$8=$D$8,'Gen. Prima Directa'!AP15/'Gen. Prima Directa'!$AQ15,'Gen. Prima Directa'!AP15/'Gen. Prima Directa'!AP$44),"")</f>
        <v/>
      </c>
      <c r="AQ15" s="75">
        <f>IFERROR(IF($C$8=$D$8,'Gen. Prima Directa'!AQ15/'Gen. Prima Directa'!$AQ15,'Gen. Prima Directa'!AQ15/'Gen. Prima Directa'!AQ$44),"")</f>
        <v>1.3463865643925106E-2</v>
      </c>
    </row>
    <row r="16" spans="2:43">
      <c r="B16" s="73" t="s">
        <v>299</v>
      </c>
      <c r="C16" s="75">
        <f>IFERROR(IF($C$8=$D$8,'Gen. Prima Directa'!C16/'Gen. Prima Directa'!$AQ16,'Gen. Prima Directa'!C16/'Gen. Prima Directa'!C$44),"")</f>
        <v>1.8533930581771049E-2</v>
      </c>
      <c r="D16" s="75" t="str">
        <f>IFERROR(IF($C$8=$D$8,'Gen. Prima Directa'!D16/'Gen. Prima Directa'!$AQ16,'Gen. Prima Directa'!D16/'Gen. Prima Directa'!D$44),"")</f>
        <v/>
      </c>
      <c r="E16" s="75">
        <f>IFERROR(IF($C$8=$D$8,'Gen. Prima Directa'!E16/'Gen. Prima Directa'!$AQ16,'Gen. Prima Directa'!E16/'Gen. Prima Directa'!E$44),"")</f>
        <v>9.5347604584635176E-4</v>
      </c>
      <c r="F16" s="75">
        <f>IFERROR(IF($C$8=$D$8,'Gen. Prima Directa'!F16/'Gen. Prima Directa'!$AQ16,'Gen. Prima Directa'!F16/'Gen. Prima Directa'!F$44),"")</f>
        <v>9.989567749954341E-5</v>
      </c>
      <c r="G16" s="75" t="str">
        <f>IFERROR(IF($C$8=$D$8,'Gen. Prima Directa'!G16/'Gen. Prima Directa'!$AQ16,'Gen. Prima Directa'!G16/'Gen. Prima Directa'!G$44),"")</f>
        <v/>
      </c>
      <c r="H16" s="75">
        <f>IFERROR(IF($C$8=$D$8,'Gen. Prima Directa'!H16/'Gen. Prima Directa'!$AQ16,'Gen. Prima Directa'!H16/'Gen. Prima Directa'!H$44),"")</f>
        <v>4.341168451298733E-5</v>
      </c>
      <c r="I16" s="75">
        <f>IFERROR(IF($C$8=$D$8,'Gen. Prima Directa'!I16/'Gen. Prima Directa'!$AQ16,'Gen. Prima Directa'!I16/'Gen. Prima Directa'!I$44),"")</f>
        <v>3.7799744943227395E-2</v>
      </c>
      <c r="J16" s="75">
        <f>IFERROR(IF($C$8=$D$8,'Gen. Prima Directa'!J16/'Gen. Prima Directa'!$AQ16,'Gen. Prima Directa'!J16/'Gen. Prima Directa'!J$44),"")</f>
        <v>5.3459306336799215E-3</v>
      </c>
      <c r="K16" s="75" t="str">
        <f>IFERROR(IF($C$8=$D$8,'Gen. Prima Directa'!K16/'Gen. Prima Directa'!$AQ16,'Gen. Prima Directa'!K16/'Gen. Prima Directa'!K$44),"")</f>
        <v/>
      </c>
      <c r="L16" s="75">
        <f>IFERROR(IF($C$8=$D$8,'Gen. Prima Directa'!L16/'Gen. Prima Directa'!$AQ16,'Gen. Prima Directa'!L16/'Gen. Prima Directa'!L$44),"")</f>
        <v>9.3010841206155187E-3</v>
      </c>
      <c r="M16" s="75" t="str">
        <f>IFERROR(IF($C$8=$D$8,'Gen. Prima Directa'!M16/'Gen. Prima Directa'!$AQ16,'Gen. Prima Directa'!M16/'Gen. Prima Directa'!M$44),"")</f>
        <v/>
      </c>
      <c r="N16" s="75" t="str">
        <f>IFERROR(IF($C$8=$D$8,'Gen. Prima Directa'!N16/'Gen. Prima Directa'!$AQ16,'Gen. Prima Directa'!N16/'Gen. Prima Directa'!N$44),"")</f>
        <v/>
      </c>
      <c r="O16" s="75" t="str">
        <f>IFERROR(IF($C$8=$D$8,'Gen. Prima Directa'!O16/'Gen. Prima Directa'!$AQ16,'Gen. Prima Directa'!O16/'Gen. Prima Directa'!O$44),"")</f>
        <v/>
      </c>
      <c r="P16" s="75">
        <f>IFERROR(IF($C$8=$D$8,'Gen. Prima Directa'!P16/'Gen. Prima Directa'!$AQ16,'Gen. Prima Directa'!P16/'Gen. Prima Directa'!P$44),"")</f>
        <v>5.1090142313033413E-3</v>
      </c>
      <c r="Q16" s="75" t="str">
        <f>IFERROR(IF($C$8=$D$8,'Gen. Prima Directa'!Q16/'Gen. Prima Directa'!$AQ16,'Gen. Prima Directa'!Q16/'Gen. Prima Directa'!Q$44),"")</f>
        <v/>
      </c>
      <c r="R16" s="75" t="str">
        <f>IFERROR(IF($C$8=$D$8,'Gen. Prima Directa'!R16/'Gen. Prima Directa'!$AQ16,'Gen. Prima Directa'!R16/'Gen. Prima Directa'!R$44),"")</f>
        <v/>
      </c>
      <c r="S16" s="75" t="str">
        <f>IFERROR(IF($C$8=$D$8,'Gen. Prima Directa'!S16/'Gen. Prima Directa'!$AQ16,'Gen. Prima Directa'!S16/'Gen. Prima Directa'!S$44),"")</f>
        <v/>
      </c>
      <c r="T16" s="75">
        <f>IFERROR(IF($C$8=$D$8,'Gen. Prima Directa'!T16/'Gen. Prima Directa'!$AQ16,'Gen. Prima Directa'!T16/'Gen. Prima Directa'!T$44),"")</f>
        <v>5.7651285021441444E-3</v>
      </c>
      <c r="U16" s="75" t="str">
        <f>IFERROR(IF($C$8=$D$8,'Gen. Prima Directa'!U16/'Gen. Prima Directa'!$AQ16,'Gen. Prima Directa'!U16/'Gen. Prima Directa'!U$44),"")</f>
        <v/>
      </c>
      <c r="V16" s="75">
        <f>IFERROR(IF($C$8=$D$8,'Gen. Prima Directa'!V16/'Gen. Prima Directa'!$AQ16,'Gen. Prima Directa'!V16/'Gen. Prima Directa'!V$44),"")</f>
        <v>2.3153101193896363E-2</v>
      </c>
      <c r="W16" s="75" t="str">
        <f>IFERROR(IF($C$8=$D$8,'Gen. Prima Directa'!W16/'Gen. Prima Directa'!$AQ16,'Gen. Prima Directa'!W16/'Gen. Prima Directa'!W$44),"")</f>
        <v/>
      </c>
      <c r="X16" s="75" t="str">
        <f>IFERROR(IF($C$8=$D$8,'Gen. Prima Directa'!X16/'Gen. Prima Directa'!$AQ16,'Gen. Prima Directa'!X16/'Gen. Prima Directa'!X$44),"")</f>
        <v/>
      </c>
      <c r="Y16" s="75">
        <f>IFERROR(IF($C$8=$D$8,'Gen. Prima Directa'!Y16/'Gen. Prima Directa'!$AQ16,'Gen. Prima Directa'!Y16/'Gen. Prima Directa'!Y$44),"")</f>
        <v>1.5948388844747832E-2</v>
      </c>
      <c r="Z16" s="75">
        <f>IFERROR(IF($C$8=$D$8,'Gen. Prima Directa'!Z16/'Gen. Prima Directa'!$AQ16,'Gen. Prima Directa'!Z16/'Gen. Prima Directa'!Z$44),"")</f>
        <v>5.0529292936032796E-2</v>
      </c>
      <c r="AA16" s="75">
        <f>IFERROR(IF($C$8=$D$8,'Gen. Prima Directa'!AA16/'Gen. Prima Directa'!$AQ16,'Gen. Prima Directa'!AA16/'Gen. Prima Directa'!AA$44),"")</f>
        <v>1.1104599744219398E-4</v>
      </c>
      <c r="AB16" s="75">
        <f>IFERROR(IF($C$8=$D$8,'Gen. Prima Directa'!AB16/'Gen. Prima Directa'!$AQ16,'Gen. Prima Directa'!AB16/'Gen. Prima Directa'!AB$44),"")</f>
        <v>2.2747140269723506E-2</v>
      </c>
      <c r="AC16" s="75" t="str">
        <f>IFERROR(IF($C$8=$D$8,'Gen. Prima Directa'!AC16/'Gen. Prima Directa'!$AQ16,'Gen. Prima Directa'!AC16/'Gen. Prima Directa'!AC$44),"")</f>
        <v/>
      </c>
      <c r="AD16" s="75" t="str">
        <f>IFERROR(IF($C$8=$D$8,'Gen. Prima Directa'!AD16/'Gen. Prima Directa'!$AQ16,'Gen. Prima Directa'!AD16/'Gen. Prima Directa'!AD$44),"")</f>
        <v/>
      </c>
      <c r="AE16" s="75" t="str">
        <f>IFERROR(IF($C$8=$D$8,'Gen. Prima Directa'!AE16/'Gen. Prima Directa'!$AQ16,'Gen. Prima Directa'!AE16/'Gen. Prima Directa'!AE$44),"")</f>
        <v/>
      </c>
      <c r="AF16" s="75" t="str">
        <f>IFERROR(IF($C$8=$D$8,'Gen. Prima Directa'!AF16/'Gen. Prima Directa'!$AQ16,'Gen. Prima Directa'!AF16/'Gen. Prima Directa'!AF$44),"")</f>
        <v/>
      </c>
      <c r="AG16" s="75" t="str">
        <f>IFERROR(IF($C$8=$D$8,'Gen. Prima Directa'!AG16/'Gen. Prima Directa'!$AQ16,'Gen. Prima Directa'!AG16/'Gen. Prima Directa'!AG$44),"")</f>
        <v/>
      </c>
      <c r="AH16" s="75" t="str">
        <f>IFERROR(IF($C$8=$D$8,'Gen. Prima Directa'!AH16/'Gen. Prima Directa'!$AQ16,'Gen. Prima Directa'!AH16/'Gen. Prima Directa'!AH$44),"")</f>
        <v/>
      </c>
      <c r="AI16" s="75" t="str">
        <f>IFERROR(IF($C$8=$D$8,'Gen. Prima Directa'!AI16/'Gen. Prima Directa'!$AQ16,'Gen. Prima Directa'!AI16/'Gen. Prima Directa'!AI$44),"")</f>
        <v/>
      </c>
      <c r="AJ16" s="75" t="str">
        <f>IFERROR(IF($C$8=$D$8,'Gen. Prima Directa'!AJ16/'Gen. Prima Directa'!$AQ16,'Gen. Prima Directa'!AJ16/'Gen. Prima Directa'!AJ$44),"")</f>
        <v/>
      </c>
      <c r="AK16" s="75" t="str">
        <f>IFERROR(IF($C$8=$D$8,'Gen. Prima Directa'!AK16/'Gen. Prima Directa'!$AQ16,'Gen. Prima Directa'!AK16/'Gen. Prima Directa'!AK$44),"")</f>
        <v/>
      </c>
      <c r="AL16" s="75" t="str">
        <f>IFERROR(IF($C$8=$D$8,'Gen. Prima Directa'!AL16/'Gen. Prima Directa'!$AQ16,'Gen. Prima Directa'!AL16/'Gen. Prima Directa'!AL$44),"")</f>
        <v/>
      </c>
      <c r="AM16" s="75" t="str">
        <f>IFERROR(IF($C$8=$D$8,'Gen. Prima Directa'!AM16/'Gen. Prima Directa'!$AQ16,'Gen. Prima Directa'!AM16/'Gen. Prima Directa'!AM$44),"")</f>
        <v/>
      </c>
      <c r="AN16" s="75" t="str">
        <f>IFERROR(IF($C$8=$D$8,'Gen. Prima Directa'!AN16/'Gen. Prima Directa'!$AQ16,'Gen. Prima Directa'!AN16/'Gen. Prima Directa'!AN$44),"")</f>
        <v/>
      </c>
      <c r="AO16" s="75" t="str">
        <f>IFERROR(IF($C$8=$D$8,'Gen. Prima Directa'!AO16/'Gen. Prima Directa'!$AQ16,'Gen. Prima Directa'!AO16/'Gen. Prima Directa'!AO$44),"")</f>
        <v/>
      </c>
      <c r="AP16" s="75" t="str">
        <f>IFERROR(IF($C$8=$D$8,'Gen. Prima Directa'!AP16/'Gen. Prima Directa'!$AQ16,'Gen. Prima Directa'!AP16/'Gen. Prima Directa'!AP$44),"")</f>
        <v/>
      </c>
      <c r="AQ16" s="75">
        <f>IFERROR(IF($C$8=$D$8,'Gen. Prima Directa'!AQ16/'Gen. Prima Directa'!$AQ16,'Gen. Prima Directa'!AQ16/'Gen. Prima Directa'!AQ$44),"")</f>
        <v>1.1716425313769816E-2</v>
      </c>
    </row>
    <row r="17" spans="2:43">
      <c r="B17" s="73" t="s">
        <v>300</v>
      </c>
      <c r="C17" s="75">
        <f>IFERROR(IF($C$8=$D$8,'Gen. Prima Directa'!C17/'Gen. Prima Directa'!$AQ17,'Gen. Prima Directa'!C17/'Gen. Prima Directa'!C$44),"")</f>
        <v>9.7401547470714316E-3</v>
      </c>
      <c r="D17" s="75" t="str">
        <f>IFERROR(IF($C$8=$D$8,'Gen. Prima Directa'!D17/'Gen. Prima Directa'!$AQ17,'Gen. Prima Directa'!D17/'Gen. Prima Directa'!D$44),"")</f>
        <v/>
      </c>
      <c r="E17" s="75">
        <f>IFERROR(IF($C$8=$D$8,'Gen. Prima Directa'!E17/'Gen. Prima Directa'!$AQ17,'Gen. Prima Directa'!E17/'Gen. Prima Directa'!E$44),"")</f>
        <v>9.6488650737941353E-4</v>
      </c>
      <c r="F17" s="75">
        <f>IFERROR(IF($C$8=$D$8,'Gen. Prima Directa'!F17/'Gen. Prima Directa'!$AQ17,'Gen. Prima Directa'!F17/'Gen. Prima Directa'!F$44),"")</f>
        <v>5.5662507245007638E-5</v>
      </c>
      <c r="G17" s="75" t="str">
        <f>IFERROR(IF($C$8=$D$8,'Gen. Prima Directa'!G17/'Gen. Prima Directa'!$AQ17,'Gen. Prima Directa'!G17/'Gen. Prima Directa'!G$44),"")</f>
        <v/>
      </c>
      <c r="H17" s="75">
        <f>IFERROR(IF($C$8=$D$8,'Gen. Prima Directa'!H17/'Gen. Prima Directa'!$AQ17,'Gen. Prima Directa'!H17/'Gen. Prima Directa'!H$44),"")</f>
        <v>6.5925536972778276E-3</v>
      </c>
      <c r="I17" s="75">
        <f>IFERROR(IF($C$8=$D$8,'Gen. Prima Directa'!I17/'Gen. Prima Directa'!$AQ17,'Gen. Prima Directa'!I17/'Gen. Prima Directa'!I$44),"")</f>
        <v>5.144253318988502E-3</v>
      </c>
      <c r="J17" s="75">
        <f>IFERROR(IF($C$8=$D$8,'Gen. Prima Directa'!J17/'Gen. Prima Directa'!$AQ17,'Gen. Prima Directa'!J17/'Gen. Prima Directa'!J$44),"")</f>
        <v>6.4934537869010799E-8</v>
      </c>
      <c r="K17" s="75" t="str">
        <f>IFERROR(IF($C$8=$D$8,'Gen. Prima Directa'!K17/'Gen. Prima Directa'!$AQ17,'Gen. Prima Directa'!K17/'Gen. Prima Directa'!K$44),"")</f>
        <v/>
      </c>
      <c r="L17" s="75">
        <f>IFERROR(IF($C$8=$D$8,'Gen. Prima Directa'!L17/'Gen. Prima Directa'!$AQ17,'Gen. Prima Directa'!L17/'Gen. Prima Directa'!L$44),"")</f>
        <v>3.1150589475293857E-3</v>
      </c>
      <c r="M17" s="75" t="str">
        <f>IFERROR(IF($C$8=$D$8,'Gen. Prima Directa'!M17/'Gen. Prima Directa'!$AQ17,'Gen. Prima Directa'!M17/'Gen. Prima Directa'!M$44),"")</f>
        <v/>
      </c>
      <c r="N17" s="75" t="str">
        <f>IFERROR(IF($C$8=$D$8,'Gen. Prima Directa'!N17/'Gen. Prima Directa'!$AQ17,'Gen. Prima Directa'!N17/'Gen. Prima Directa'!N$44),"")</f>
        <v/>
      </c>
      <c r="O17" s="75" t="str">
        <f>IFERROR(IF($C$8=$D$8,'Gen. Prima Directa'!O17/'Gen. Prima Directa'!$AQ17,'Gen. Prima Directa'!O17/'Gen. Prima Directa'!O$44),"")</f>
        <v/>
      </c>
      <c r="P17" s="75">
        <f>IFERROR(IF($C$8=$D$8,'Gen. Prima Directa'!P17/'Gen. Prima Directa'!$AQ17,'Gen. Prima Directa'!P17/'Gen. Prima Directa'!P$44),"")</f>
        <v>8.0246124840164315E-3</v>
      </c>
      <c r="Q17" s="75" t="str">
        <f>IFERROR(IF($C$8=$D$8,'Gen. Prima Directa'!Q17/'Gen. Prima Directa'!$AQ17,'Gen. Prima Directa'!Q17/'Gen. Prima Directa'!Q$44),"")</f>
        <v/>
      </c>
      <c r="R17" s="75">
        <f>IFERROR(IF($C$8=$D$8,'Gen. Prima Directa'!R17/'Gen. Prima Directa'!$AQ17,'Gen. Prima Directa'!R17/'Gen. Prima Directa'!R$44),"")</f>
        <v>2.5930580242871171E-3</v>
      </c>
      <c r="S17" s="75" t="str">
        <f>IFERROR(IF($C$8=$D$8,'Gen. Prima Directa'!S17/'Gen. Prima Directa'!$AQ17,'Gen. Prima Directa'!S17/'Gen. Prima Directa'!S$44),"")</f>
        <v/>
      </c>
      <c r="T17" s="75">
        <f>IFERROR(IF($C$8=$D$8,'Gen. Prima Directa'!T17/'Gen. Prima Directa'!$AQ17,'Gen. Prima Directa'!T17/'Gen. Prima Directa'!T$44),"")</f>
        <v>2.6932889530159776E-3</v>
      </c>
      <c r="U17" s="75" t="str">
        <f>IFERROR(IF($C$8=$D$8,'Gen. Prima Directa'!U17/'Gen. Prima Directa'!$AQ17,'Gen. Prima Directa'!U17/'Gen. Prima Directa'!U$44),"")</f>
        <v/>
      </c>
      <c r="V17" s="75">
        <f>IFERROR(IF($C$8=$D$8,'Gen. Prima Directa'!V17/'Gen. Prima Directa'!$AQ17,'Gen. Prima Directa'!V17/'Gen. Prima Directa'!V$44),"")</f>
        <v>1.6353173519913989E-2</v>
      </c>
      <c r="W17" s="75" t="str">
        <f>IFERROR(IF($C$8=$D$8,'Gen. Prima Directa'!W17/'Gen. Prima Directa'!$AQ17,'Gen. Prima Directa'!W17/'Gen. Prima Directa'!W$44),"")</f>
        <v/>
      </c>
      <c r="X17" s="75">
        <f>IFERROR(IF($C$8=$D$8,'Gen. Prima Directa'!X17/'Gen. Prima Directa'!$AQ17,'Gen. Prima Directa'!X17/'Gen. Prima Directa'!X$44),"")</f>
        <v>2.7883639239660142E-3</v>
      </c>
      <c r="Y17" s="75">
        <f>IFERROR(IF($C$8=$D$8,'Gen. Prima Directa'!Y17/'Gen. Prima Directa'!$AQ17,'Gen. Prima Directa'!Y17/'Gen. Prima Directa'!Y$44),"")</f>
        <v>1.5647975700402297E-2</v>
      </c>
      <c r="Z17" s="75">
        <f>IFERROR(IF($C$8=$D$8,'Gen. Prima Directa'!Z17/'Gen. Prima Directa'!$AQ17,'Gen. Prima Directa'!Z17/'Gen. Prima Directa'!Z$44),"")</f>
        <v>5.1755774597608925E-2</v>
      </c>
      <c r="AA17" s="75">
        <f>IFERROR(IF($C$8=$D$8,'Gen. Prima Directa'!AA17/'Gen. Prima Directa'!$AQ17,'Gen. Prima Directa'!AA17/'Gen. Prima Directa'!AA$44),"")</f>
        <v>1.2192277283692906E-4</v>
      </c>
      <c r="AB17" s="75">
        <f>IFERROR(IF($C$8=$D$8,'Gen. Prima Directa'!AB17/'Gen. Prima Directa'!$AQ17,'Gen. Prima Directa'!AB17/'Gen. Prima Directa'!AB$44),"")</f>
        <v>2.8448421192799583E-2</v>
      </c>
      <c r="AC17" s="75" t="str">
        <f>IFERROR(IF($C$8=$D$8,'Gen. Prima Directa'!AC17/'Gen. Prima Directa'!$AQ17,'Gen. Prima Directa'!AC17/'Gen. Prima Directa'!AC$44),"")</f>
        <v/>
      </c>
      <c r="AD17" s="75" t="str">
        <f>IFERROR(IF($C$8=$D$8,'Gen. Prima Directa'!AD17/'Gen. Prima Directa'!$AQ17,'Gen. Prima Directa'!AD17/'Gen. Prima Directa'!AD$44),"")</f>
        <v/>
      </c>
      <c r="AE17" s="75" t="str">
        <f>IFERROR(IF($C$8=$D$8,'Gen. Prima Directa'!AE17/'Gen. Prima Directa'!$AQ17,'Gen. Prima Directa'!AE17/'Gen. Prima Directa'!AE$44),"")</f>
        <v/>
      </c>
      <c r="AF17" s="75" t="str">
        <f>IFERROR(IF($C$8=$D$8,'Gen. Prima Directa'!AF17/'Gen. Prima Directa'!$AQ17,'Gen. Prima Directa'!AF17/'Gen. Prima Directa'!AF$44),"")</f>
        <v/>
      </c>
      <c r="AG17" s="75" t="str">
        <f>IFERROR(IF($C$8=$D$8,'Gen. Prima Directa'!AG17/'Gen. Prima Directa'!$AQ17,'Gen. Prima Directa'!AG17/'Gen. Prima Directa'!AG$44),"")</f>
        <v/>
      </c>
      <c r="AH17" s="75" t="str">
        <f>IFERROR(IF($C$8=$D$8,'Gen. Prima Directa'!AH17/'Gen. Prima Directa'!$AQ17,'Gen. Prima Directa'!AH17/'Gen. Prima Directa'!AH$44),"")</f>
        <v/>
      </c>
      <c r="AI17" s="75" t="str">
        <f>IFERROR(IF($C$8=$D$8,'Gen. Prima Directa'!AI17/'Gen. Prima Directa'!$AQ17,'Gen. Prima Directa'!AI17/'Gen. Prima Directa'!AI$44),"")</f>
        <v/>
      </c>
      <c r="AJ17" s="75" t="str">
        <f>IFERROR(IF($C$8=$D$8,'Gen. Prima Directa'!AJ17/'Gen. Prima Directa'!$AQ17,'Gen. Prima Directa'!AJ17/'Gen. Prima Directa'!AJ$44),"")</f>
        <v/>
      </c>
      <c r="AK17" s="75" t="str">
        <f>IFERROR(IF($C$8=$D$8,'Gen. Prima Directa'!AK17/'Gen. Prima Directa'!$AQ17,'Gen. Prima Directa'!AK17/'Gen. Prima Directa'!AK$44),"")</f>
        <v/>
      </c>
      <c r="AL17" s="75" t="str">
        <f>IFERROR(IF($C$8=$D$8,'Gen. Prima Directa'!AL17/'Gen. Prima Directa'!$AQ17,'Gen. Prima Directa'!AL17/'Gen. Prima Directa'!AL$44),"")</f>
        <v/>
      </c>
      <c r="AM17" s="75" t="str">
        <f>IFERROR(IF($C$8=$D$8,'Gen. Prima Directa'!AM17/'Gen. Prima Directa'!$AQ17,'Gen. Prima Directa'!AM17/'Gen. Prima Directa'!AM$44),"")</f>
        <v/>
      </c>
      <c r="AN17" s="75" t="str">
        <f>IFERROR(IF($C$8=$D$8,'Gen. Prima Directa'!AN17/'Gen. Prima Directa'!$AQ17,'Gen. Prima Directa'!AN17/'Gen. Prima Directa'!AN$44),"")</f>
        <v/>
      </c>
      <c r="AO17" s="75" t="str">
        <f>IFERROR(IF($C$8=$D$8,'Gen. Prima Directa'!AO17/'Gen. Prima Directa'!$AQ17,'Gen. Prima Directa'!AO17/'Gen. Prima Directa'!AO$44),"")</f>
        <v/>
      </c>
      <c r="AP17" s="75" t="str">
        <f>IFERROR(IF($C$8=$D$8,'Gen. Prima Directa'!AP17/'Gen. Prima Directa'!$AQ17,'Gen. Prima Directa'!AP17/'Gen. Prima Directa'!AP$44),"")</f>
        <v/>
      </c>
      <c r="AQ17" s="75">
        <f>IFERROR(IF($C$8=$D$8,'Gen. Prima Directa'!AQ17/'Gen. Prima Directa'!$AQ17,'Gen. Prima Directa'!AQ17/'Gen. Prima Directa'!AQ$44),"")</f>
        <v>9.3238980465422967E-3</v>
      </c>
    </row>
    <row r="18" spans="2:43">
      <c r="B18" s="73" t="s">
        <v>301</v>
      </c>
      <c r="C18" s="75">
        <f>IFERROR(IF($C$8=$D$8,'Gen. Prima Directa'!C18/'Gen. Prima Directa'!$AQ18,'Gen. Prima Directa'!C18/'Gen. Prima Directa'!C$44),"")</f>
        <v>2.3554534640979341E-2</v>
      </c>
      <c r="D18" s="75" t="str">
        <f>IFERROR(IF($C$8=$D$8,'Gen. Prima Directa'!D18/'Gen. Prima Directa'!$AQ18,'Gen. Prima Directa'!D18/'Gen. Prima Directa'!D$44),"")</f>
        <v/>
      </c>
      <c r="E18" s="75">
        <f>IFERROR(IF($C$8=$D$8,'Gen. Prima Directa'!E18/'Gen. Prima Directa'!$AQ18,'Gen. Prima Directa'!E18/'Gen. Prima Directa'!E$44),"")</f>
        <v>1.1396119799279099E-3</v>
      </c>
      <c r="F18" s="75">
        <f>IFERROR(IF($C$8=$D$8,'Gen. Prima Directa'!F18/'Gen. Prima Directa'!$AQ18,'Gen. Prima Directa'!F18/'Gen. Prima Directa'!F$44),"")</f>
        <v>9.2194314435411565E-5</v>
      </c>
      <c r="G18" s="75" t="str">
        <f>IFERROR(IF($C$8=$D$8,'Gen. Prima Directa'!G18/'Gen. Prima Directa'!$AQ18,'Gen. Prima Directa'!G18/'Gen. Prima Directa'!G$44),"")</f>
        <v/>
      </c>
      <c r="H18" s="75">
        <f>IFERROR(IF($C$8=$D$8,'Gen. Prima Directa'!H18/'Gen. Prima Directa'!$AQ18,'Gen. Prima Directa'!H18/'Gen. Prima Directa'!H$44),"")</f>
        <v>1.6882321755050628E-4</v>
      </c>
      <c r="I18" s="75">
        <f>IFERROR(IF($C$8=$D$8,'Gen. Prima Directa'!I18/'Gen. Prima Directa'!$AQ18,'Gen. Prima Directa'!I18/'Gen. Prima Directa'!I$44),"")</f>
        <v>3.7901337262275715E-2</v>
      </c>
      <c r="J18" s="75">
        <f>IFERROR(IF($C$8=$D$8,'Gen. Prima Directa'!J18/'Gen. Prima Directa'!$AQ18,'Gen. Prima Directa'!J18/'Gen. Prima Directa'!J$44),"")</f>
        <v>2.7740034577641414E-3</v>
      </c>
      <c r="K18" s="75" t="str">
        <f>IFERROR(IF($C$8=$D$8,'Gen. Prima Directa'!K18/'Gen. Prima Directa'!$AQ18,'Gen. Prima Directa'!K18/'Gen. Prima Directa'!K$44),"")</f>
        <v/>
      </c>
      <c r="L18" s="75">
        <f>IFERROR(IF($C$8=$D$8,'Gen. Prima Directa'!L18/'Gen. Prima Directa'!$AQ18,'Gen. Prima Directa'!L18/'Gen. Prima Directa'!L$44),"")</f>
        <v>1.0192216403650008E-2</v>
      </c>
      <c r="M18" s="75" t="str">
        <f>IFERROR(IF($C$8=$D$8,'Gen. Prima Directa'!M18/'Gen. Prima Directa'!$AQ18,'Gen. Prima Directa'!M18/'Gen. Prima Directa'!M$44),"")</f>
        <v/>
      </c>
      <c r="N18" s="75" t="str">
        <f>IFERROR(IF($C$8=$D$8,'Gen. Prima Directa'!N18/'Gen. Prima Directa'!$AQ18,'Gen. Prima Directa'!N18/'Gen. Prima Directa'!N$44),"")</f>
        <v/>
      </c>
      <c r="O18" s="75" t="str">
        <f>IFERROR(IF($C$8=$D$8,'Gen. Prima Directa'!O18/'Gen. Prima Directa'!$AQ18,'Gen. Prima Directa'!O18/'Gen. Prima Directa'!O$44),"")</f>
        <v/>
      </c>
      <c r="P18" s="75">
        <f>IFERROR(IF($C$8=$D$8,'Gen. Prima Directa'!P18/'Gen. Prima Directa'!$AQ18,'Gen. Prima Directa'!P18/'Gen. Prima Directa'!P$44),"")</f>
        <v>6.8780407314508688E-3</v>
      </c>
      <c r="Q18" s="75" t="str">
        <f>IFERROR(IF($C$8=$D$8,'Gen. Prima Directa'!Q18/'Gen. Prima Directa'!$AQ18,'Gen. Prima Directa'!Q18/'Gen. Prima Directa'!Q$44),"")</f>
        <v/>
      </c>
      <c r="R18" s="75">
        <f>IFERROR(IF($C$8=$D$8,'Gen. Prima Directa'!R18/'Gen. Prima Directa'!$AQ18,'Gen. Prima Directa'!R18/'Gen. Prima Directa'!R$44),"")</f>
        <v>1.1726536788738133E-5</v>
      </c>
      <c r="S18" s="75" t="str">
        <f>IFERROR(IF($C$8=$D$8,'Gen. Prima Directa'!S18/'Gen. Prima Directa'!$AQ18,'Gen. Prima Directa'!S18/'Gen. Prima Directa'!S$44),"")</f>
        <v/>
      </c>
      <c r="T18" s="75">
        <f>IFERROR(IF($C$8=$D$8,'Gen. Prima Directa'!T18/'Gen. Prima Directa'!$AQ18,'Gen. Prima Directa'!T18/'Gen. Prima Directa'!T$44),"")</f>
        <v>2.8542000377733403E-3</v>
      </c>
      <c r="U18" s="75" t="str">
        <f>IFERROR(IF($C$8=$D$8,'Gen. Prima Directa'!U18/'Gen. Prima Directa'!$AQ18,'Gen. Prima Directa'!U18/'Gen. Prima Directa'!U$44),"")</f>
        <v/>
      </c>
      <c r="V18" s="75">
        <f>IFERROR(IF($C$8=$D$8,'Gen. Prima Directa'!V18/'Gen. Prima Directa'!$AQ18,'Gen. Prima Directa'!V18/'Gen. Prima Directa'!V$44),"")</f>
        <v>1.5149090319619909E-2</v>
      </c>
      <c r="W18" s="75" t="str">
        <f>IFERROR(IF($C$8=$D$8,'Gen. Prima Directa'!W18/'Gen. Prima Directa'!$AQ18,'Gen. Prima Directa'!W18/'Gen. Prima Directa'!W$44),"")</f>
        <v/>
      </c>
      <c r="X18" s="75" t="str">
        <f>IFERROR(IF($C$8=$D$8,'Gen. Prima Directa'!X18/'Gen. Prima Directa'!$AQ18,'Gen. Prima Directa'!X18/'Gen. Prima Directa'!X$44),"")</f>
        <v/>
      </c>
      <c r="Y18" s="75">
        <f>IFERROR(IF($C$8=$D$8,'Gen. Prima Directa'!Y18/'Gen. Prima Directa'!$AQ18,'Gen. Prima Directa'!Y18/'Gen. Prima Directa'!Y$44),"")</f>
        <v>2.817740089389683E-2</v>
      </c>
      <c r="Z18" s="75">
        <f>IFERROR(IF($C$8=$D$8,'Gen. Prima Directa'!Z18/'Gen. Prima Directa'!$AQ18,'Gen. Prima Directa'!Z18/'Gen. Prima Directa'!Z$44),"")</f>
        <v>0.10105858587206559</v>
      </c>
      <c r="AA18" s="75">
        <f>IFERROR(IF($C$8=$D$8,'Gen. Prima Directa'!AA18/'Gen. Prima Directa'!$AQ18,'Gen. Prima Directa'!AA18/'Gen. Prima Directa'!AA$44),"")</f>
        <v>1.2437004730074446E-3</v>
      </c>
      <c r="AB18" s="75">
        <f>IFERROR(IF($C$8=$D$8,'Gen. Prima Directa'!AB18/'Gen. Prima Directa'!$AQ18,'Gen. Prima Directa'!AB18/'Gen. Prima Directa'!AB$44),"")</f>
        <v>1.7973523422972839E-2</v>
      </c>
      <c r="AC18" s="75" t="str">
        <f>IFERROR(IF($C$8=$D$8,'Gen. Prima Directa'!AC18/'Gen. Prima Directa'!$AQ18,'Gen. Prima Directa'!AC18/'Gen. Prima Directa'!AC$44),"")</f>
        <v/>
      </c>
      <c r="AD18" s="75" t="str">
        <f>IFERROR(IF($C$8=$D$8,'Gen. Prima Directa'!AD18/'Gen. Prima Directa'!$AQ18,'Gen. Prima Directa'!AD18/'Gen. Prima Directa'!AD$44),"")</f>
        <v/>
      </c>
      <c r="AE18" s="75" t="str">
        <f>IFERROR(IF($C$8=$D$8,'Gen. Prima Directa'!AE18/'Gen. Prima Directa'!$AQ18,'Gen. Prima Directa'!AE18/'Gen. Prima Directa'!AE$44),"")</f>
        <v/>
      </c>
      <c r="AF18" s="75" t="str">
        <f>IFERROR(IF($C$8=$D$8,'Gen. Prima Directa'!AF18/'Gen. Prima Directa'!$AQ18,'Gen. Prima Directa'!AF18/'Gen. Prima Directa'!AF$44),"")</f>
        <v/>
      </c>
      <c r="AG18" s="75" t="str">
        <f>IFERROR(IF($C$8=$D$8,'Gen. Prima Directa'!AG18/'Gen. Prima Directa'!$AQ18,'Gen. Prima Directa'!AG18/'Gen. Prima Directa'!AG$44),"")</f>
        <v/>
      </c>
      <c r="AH18" s="75" t="str">
        <f>IFERROR(IF($C$8=$D$8,'Gen. Prima Directa'!AH18/'Gen. Prima Directa'!$AQ18,'Gen. Prima Directa'!AH18/'Gen. Prima Directa'!AH$44),"")</f>
        <v/>
      </c>
      <c r="AI18" s="75" t="str">
        <f>IFERROR(IF($C$8=$D$8,'Gen. Prima Directa'!AI18/'Gen. Prima Directa'!$AQ18,'Gen. Prima Directa'!AI18/'Gen. Prima Directa'!AI$44),"")</f>
        <v/>
      </c>
      <c r="AJ18" s="75" t="str">
        <f>IFERROR(IF($C$8=$D$8,'Gen. Prima Directa'!AJ18/'Gen. Prima Directa'!$AQ18,'Gen. Prima Directa'!AJ18/'Gen. Prima Directa'!AJ$44),"")</f>
        <v/>
      </c>
      <c r="AK18" s="75" t="str">
        <f>IFERROR(IF($C$8=$D$8,'Gen. Prima Directa'!AK18/'Gen. Prima Directa'!$AQ18,'Gen. Prima Directa'!AK18/'Gen. Prima Directa'!AK$44),"")</f>
        <v/>
      </c>
      <c r="AL18" s="75" t="str">
        <f>IFERROR(IF($C$8=$D$8,'Gen. Prima Directa'!AL18/'Gen. Prima Directa'!$AQ18,'Gen. Prima Directa'!AL18/'Gen. Prima Directa'!AL$44),"")</f>
        <v/>
      </c>
      <c r="AM18" s="75" t="str">
        <f>IFERROR(IF($C$8=$D$8,'Gen. Prima Directa'!AM18/'Gen. Prima Directa'!$AQ18,'Gen. Prima Directa'!AM18/'Gen. Prima Directa'!AM$44),"")</f>
        <v/>
      </c>
      <c r="AN18" s="75" t="str">
        <f>IFERROR(IF($C$8=$D$8,'Gen. Prima Directa'!AN18/'Gen. Prima Directa'!$AQ18,'Gen. Prima Directa'!AN18/'Gen. Prima Directa'!AN$44),"")</f>
        <v/>
      </c>
      <c r="AO18" s="75" t="str">
        <f>IFERROR(IF($C$8=$D$8,'Gen. Prima Directa'!AO18/'Gen. Prima Directa'!$AQ18,'Gen. Prima Directa'!AO18/'Gen. Prima Directa'!AO$44),"")</f>
        <v/>
      </c>
      <c r="AP18" s="75" t="str">
        <f>IFERROR(IF($C$8=$D$8,'Gen. Prima Directa'!AP18/'Gen. Prima Directa'!$AQ18,'Gen. Prima Directa'!AP18/'Gen. Prima Directa'!AP$44),"")</f>
        <v/>
      </c>
      <c r="AQ18" s="75">
        <f>IFERROR(IF($C$8=$D$8,'Gen. Prima Directa'!AQ18/'Gen. Prima Directa'!$AQ18,'Gen. Prima Directa'!AQ18/'Gen. Prima Directa'!AQ$44),"")</f>
        <v>1.1589490039959318E-2</v>
      </c>
    </row>
    <row r="19" spans="2:43">
      <c r="B19" s="73" t="s">
        <v>302</v>
      </c>
      <c r="C19" s="75">
        <f>IFERROR(IF($C$8=$D$8,'Gen. Prima Directa'!C19/'Gen. Prima Directa'!$AQ19,'Gen. Prima Directa'!C19/'Gen. Prima Directa'!C$44),"")</f>
        <v>7.778592778248522E-2</v>
      </c>
      <c r="D19" s="75" t="str">
        <f>IFERROR(IF($C$8=$D$8,'Gen. Prima Directa'!D19/'Gen. Prima Directa'!$AQ19,'Gen. Prima Directa'!D19/'Gen. Prima Directa'!D$44),"")</f>
        <v/>
      </c>
      <c r="E19" s="75">
        <f>IFERROR(IF($C$8=$D$8,'Gen. Prima Directa'!E19/'Gen. Prima Directa'!$AQ19,'Gen. Prima Directa'!E19/'Gen. Prima Directa'!E$44),"")</f>
        <v>2.7060719513798792E-2</v>
      </c>
      <c r="F19" s="75">
        <f>IFERROR(IF($C$8=$D$8,'Gen. Prima Directa'!F19/'Gen. Prima Directa'!$AQ19,'Gen. Prima Directa'!F19/'Gen. Prima Directa'!F$44),"")</f>
        <v>0.1383154872845237</v>
      </c>
      <c r="G19" s="75" t="str">
        <f>IFERROR(IF($C$8=$D$8,'Gen. Prima Directa'!G19/'Gen. Prima Directa'!$AQ19,'Gen. Prima Directa'!G19/'Gen. Prima Directa'!G$44),"")</f>
        <v/>
      </c>
      <c r="H19" s="75">
        <f>IFERROR(IF($C$8=$D$8,'Gen. Prima Directa'!H19/'Gen. Prima Directa'!$AQ19,'Gen. Prima Directa'!H19/'Gen. Prima Directa'!H$44),"")</f>
        <v>3.6709952826815728E-3</v>
      </c>
      <c r="I19" s="75">
        <f>IFERROR(IF($C$8=$D$8,'Gen. Prima Directa'!I19/'Gen. Prima Directa'!$AQ19,'Gen. Prima Directa'!I19/'Gen. Prima Directa'!I$44),"")</f>
        <v>8.4087388998533175E-3</v>
      </c>
      <c r="J19" s="75">
        <f>IFERROR(IF($C$8=$D$8,'Gen. Prima Directa'!J19/'Gen. Prima Directa'!$AQ19,'Gen. Prima Directa'!J19/'Gen. Prima Directa'!J$44),"")</f>
        <v>1.4325857744661163E-3</v>
      </c>
      <c r="K19" s="75" t="str">
        <f>IFERROR(IF($C$8=$D$8,'Gen. Prima Directa'!K19/'Gen. Prima Directa'!$AQ19,'Gen. Prima Directa'!K19/'Gen. Prima Directa'!K$44),"")</f>
        <v/>
      </c>
      <c r="L19" s="75">
        <f>IFERROR(IF($C$8=$D$8,'Gen. Prima Directa'!L19/'Gen. Prima Directa'!$AQ19,'Gen. Prima Directa'!L19/'Gen. Prima Directa'!L$44),"")</f>
        <v>4.4091589034642213E-2</v>
      </c>
      <c r="M19" s="75" t="str">
        <f>IFERROR(IF($C$8=$D$8,'Gen. Prima Directa'!M19/'Gen. Prima Directa'!$AQ19,'Gen. Prima Directa'!M19/'Gen. Prima Directa'!M$44),"")</f>
        <v/>
      </c>
      <c r="N19" s="75" t="str">
        <f>IFERROR(IF($C$8=$D$8,'Gen. Prima Directa'!N19/'Gen. Prima Directa'!$AQ19,'Gen. Prima Directa'!N19/'Gen. Prima Directa'!N$44),"")</f>
        <v/>
      </c>
      <c r="O19" s="75" t="str">
        <f>IFERROR(IF($C$8=$D$8,'Gen. Prima Directa'!O19/'Gen. Prima Directa'!$AQ19,'Gen. Prima Directa'!O19/'Gen. Prima Directa'!O$44),"")</f>
        <v/>
      </c>
      <c r="P19" s="75">
        <f>IFERROR(IF($C$8=$D$8,'Gen. Prima Directa'!P19/'Gen. Prima Directa'!$AQ19,'Gen. Prima Directa'!P19/'Gen. Prima Directa'!P$44),"")</f>
        <v>2.979995786848921E-2</v>
      </c>
      <c r="Q19" s="75" t="str">
        <f>IFERROR(IF($C$8=$D$8,'Gen. Prima Directa'!Q19/'Gen. Prima Directa'!$AQ19,'Gen. Prima Directa'!Q19/'Gen. Prima Directa'!Q$44),"")</f>
        <v/>
      </c>
      <c r="R19" s="75">
        <f>IFERROR(IF($C$8=$D$8,'Gen. Prima Directa'!R19/'Gen. Prima Directa'!$AQ19,'Gen. Prima Directa'!R19/'Gen. Prima Directa'!R$44),"")</f>
        <v>1.4819152068379929E-2</v>
      </c>
      <c r="S19" s="75" t="str">
        <f>IFERROR(IF($C$8=$D$8,'Gen. Prima Directa'!S19/'Gen. Prima Directa'!$AQ19,'Gen. Prima Directa'!S19/'Gen. Prima Directa'!S$44),"")</f>
        <v/>
      </c>
      <c r="T19" s="75">
        <f>IFERROR(IF($C$8=$D$8,'Gen. Prima Directa'!T19/'Gen. Prima Directa'!$AQ19,'Gen. Prima Directa'!T19/'Gen. Prima Directa'!T$44),"")</f>
        <v>1.0737455862528455E-2</v>
      </c>
      <c r="U19" s="75" t="str">
        <f>IFERROR(IF($C$8=$D$8,'Gen. Prima Directa'!U19/'Gen. Prima Directa'!$AQ19,'Gen. Prima Directa'!U19/'Gen. Prima Directa'!U$44),"")</f>
        <v/>
      </c>
      <c r="V19" s="75">
        <f>IFERROR(IF($C$8=$D$8,'Gen. Prima Directa'!V19/'Gen. Prima Directa'!$AQ19,'Gen. Prima Directa'!V19/'Gen. Prima Directa'!V$44),"")</f>
        <v>6.666348694456212E-3</v>
      </c>
      <c r="W19" s="75" t="str">
        <f>IFERROR(IF($C$8=$D$8,'Gen. Prima Directa'!W19/'Gen. Prima Directa'!$AQ19,'Gen. Prima Directa'!W19/'Gen. Prima Directa'!W$44),"")</f>
        <v/>
      </c>
      <c r="X19" s="75" t="str">
        <f>IFERROR(IF($C$8=$D$8,'Gen. Prima Directa'!X19/'Gen. Prima Directa'!$AQ19,'Gen. Prima Directa'!X19/'Gen. Prima Directa'!X$44),"")</f>
        <v/>
      </c>
      <c r="Y19" s="75">
        <f>IFERROR(IF($C$8=$D$8,'Gen. Prima Directa'!Y19/'Gen. Prima Directa'!$AQ19,'Gen. Prima Directa'!Y19/'Gen. Prima Directa'!Y$44),"")</f>
        <v>8.703208984659835E-3</v>
      </c>
      <c r="Z19" s="75">
        <f>IFERROR(IF($C$8=$D$8,'Gen. Prima Directa'!Z19/'Gen. Prima Directa'!$AQ19,'Gen. Prima Directa'!Z19/'Gen. Prima Directa'!Z$44),"")</f>
        <v>4.2441019618702242E-3</v>
      </c>
      <c r="AA19" s="75">
        <f>IFERROR(IF($C$8=$D$8,'Gen. Prima Directa'!AA19/'Gen. Prima Directa'!$AQ19,'Gen. Prima Directa'!AA19/'Gen. Prima Directa'!AA$44),"")</f>
        <v>1.6442230285734362E-2</v>
      </c>
      <c r="AB19" s="75">
        <f>IFERROR(IF($C$8=$D$8,'Gen. Prima Directa'!AB19/'Gen. Prima Directa'!$AQ19,'Gen. Prima Directa'!AB19/'Gen. Prima Directa'!AB$44),"")</f>
        <v>1.4515245075521044E-2</v>
      </c>
      <c r="AC19" s="75">
        <f>IFERROR(IF($C$8=$D$8,'Gen. Prima Directa'!AC19/'Gen. Prima Directa'!$AQ19,'Gen. Prima Directa'!AC19/'Gen. Prima Directa'!AC$44),"")</f>
        <v>2.9883663635029881E-2</v>
      </c>
      <c r="AD19" s="75">
        <f>IFERROR(IF($C$8=$D$8,'Gen. Prima Directa'!AD19/'Gen. Prima Directa'!$AQ19,'Gen. Prima Directa'!AD19/'Gen. Prima Directa'!AD$44),"")</f>
        <v>2.9973613990034384E-2</v>
      </c>
      <c r="AE19" s="75" t="str">
        <f>IFERROR(IF($C$8=$D$8,'Gen. Prima Directa'!AE19/'Gen. Prima Directa'!$AQ19,'Gen. Prima Directa'!AE19/'Gen. Prima Directa'!AE$44),"")</f>
        <v/>
      </c>
      <c r="AF19" s="75" t="str">
        <f>IFERROR(IF($C$8=$D$8,'Gen. Prima Directa'!AF19/'Gen. Prima Directa'!$AQ19,'Gen. Prima Directa'!AF19/'Gen. Prima Directa'!AF$44),"")</f>
        <v/>
      </c>
      <c r="AG19" s="75" t="str">
        <f>IFERROR(IF($C$8=$D$8,'Gen. Prima Directa'!AG19/'Gen. Prima Directa'!$AQ19,'Gen. Prima Directa'!AG19/'Gen. Prima Directa'!AG$44),"")</f>
        <v/>
      </c>
      <c r="AH19" s="75" t="str">
        <f>IFERROR(IF($C$8=$D$8,'Gen. Prima Directa'!AH19/'Gen. Prima Directa'!$AQ19,'Gen. Prima Directa'!AH19/'Gen. Prima Directa'!AH$44),"")</f>
        <v/>
      </c>
      <c r="AI19" s="75" t="str">
        <f>IFERROR(IF($C$8=$D$8,'Gen. Prima Directa'!AI19/'Gen. Prima Directa'!$AQ19,'Gen. Prima Directa'!AI19/'Gen. Prima Directa'!AI$44),"")</f>
        <v/>
      </c>
      <c r="AJ19" s="75" t="str">
        <f>IFERROR(IF($C$8=$D$8,'Gen. Prima Directa'!AJ19/'Gen. Prima Directa'!$AQ19,'Gen. Prima Directa'!AJ19/'Gen. Prima Directa'!AJ$44),"")</f>
        <v/>
      </c>
      <c r="AK19" s="75" t="str">
        <f>IFERROR(IF($C$8=$D$8,'Gen. Prima Directa'!AK19/'Gen. Prima Directa'!$AQ19,'Gen. Prima Directa'!AK19/'Gen. Prima Directa'!AK$44),"")</f>
        <v/>
      </c>
      <c r="AL19" s="75" t="str">
        <f>IFERROR(IF($C$8=$D$8,'Gen. Prima Directa'!AL19/'Gen. Prima Directa'!$AQ19,'Gen. Prima Directa'!AL19/'Gen. Prima Directa'!AL$44),"")</f>
        <v/>
      </c>
      <c r="AM19" s="75" t="str">
        <f>IFERROR(IF($C$8=$D$8,'Gen. Prima Directa'!AM19/'Gen. Prima Directa'!$AQ19,'Gen. Prima Directa'!AM19/'Gen. Prima Directa'!AM$44),"")</f>
        <v/>
      </c>
      <c r="AN19" s="75" t="str">
        <f>IFERROR(IF($C$8=$D$8,'Gen. Prima Directa'!AN19/'Gen. Prima Directa'!$AQ19,'Gen. Prima Directa'!AN19/'Gen. Prima Directa'!AN$44),"")</f>
        <v/>
      </c>
      <c r="AO19" s="75" t="str">
        <f>IFERROR(IF($C$8=$D$8,'Gen. Prima Directa'!AO19/'Gen. Prima Directa'!$AQ19,'Gen. Prima Directa'!AO19/'Gen. Prima Directa'!AO$44),"")</f>
        <v/>
      </c>
      <c r="AP19" s="75" t="str">
        <f>IFERROR(IF($C$8=$D$8,'Gen. Prima Directa'!AP19/'Gen. Prima Directa'!$AQ19,'Gen. Prima Directa'!AP19/'Gen. Prima Directa'!AP$44),"")</f>
        <v/>
      </c>
      <c r="AQ19" s="75">
        <f>IFERROR(IF($C$8=$D$8,'Gen. Prima Directa'!AQ19/'Gen. Prima Directa'!$AQ19,'Gen. Prima Directa'!AQ19/'Gen. Prima Directa'!AQ$44),"")</f>
        <v>2.5131146296362601E-2</v>
      </c>
    </row>
    <row r="20" spans="2:43">
      <c r="B20" s="73" t="s">
        <v>303</v>
      </c>
      <c r="C20" s="75" t="str">
        <f>IFERROR(IF($C$8=$D$8,'Gen. Prima Directa'!C20/'Gen. Prima Directa'!$AQ20,'Gen. Prima Directa'!C20/'Gen. Prima Directa'!C$44),"")</f>
        <v/>
      </c>
      <c r="D20" s="75" t="str">
        <f>IFERROR(IF($C$8=$D$8,'Gen. Prima Directa'!D20/'Gen. Prima Directa'!$AQ20,'Gen. Prima Directa'!D20/'Gen. Prima Directa'!D$44),"")</f>
        <v/>
      </c>
      <c r="E20" s="75">
        <f>IFERROR(IF($C$8=$D$8,'Gen. Prima Directa'!E20/'Gen. Prima Directa'!$AQ20,'Gen. Prima Directa'!E20/'Gen. Prima Directa'!E$44),"")</f>
        <v>0.29489546931314831</v>
      </c>
      <c r="F20" s="75" t="str">
        <f>IFERROR(IF($C$8=$D$8,'Gen. Prima Directa'!F20/'Gen. Prima Directa'!$AQ20,'Gen. Prima Directa'!F20/'Gen. Prima Directa'!F$44),"")</f>
        <v/>
      </c>
      <c r="G20" s="75" t="str">
        <f>IFERROR(IF($C$8=$D$8,'Gen. Prima Directa'!G20/'Gen. Prima Directa'!$AQ20,'Gen. Prima Directa'!G20/'Gen. Prima Directa'!G$44),"")</f>
        <v/>
      </c>
      <c r="H20" s="75">
        <f>IFERROR(IF($C$8=$D$8,'Gen. Prima Directa'!H20/'Gen. Prima Directa'!$AQ20,'Gen. Prima Directa'!H20/'Gen. Prima Directa'!H$44),"")</f>
        <v>1.9982096558700198E-2</v>
      </c>
      <c r="I20" s="75">
        <f>IFERROR(IF($C$8=$D$8,'Gen. Prima Directa'!I20/'Gen. Prima Directa'!$AQ20,'Gen. Prima Directa'!I20/'Gen. Prima Directa'!I$44),"")</f>
        <v>0.20873678170360305</v>
      </c>
      <c r="J20" s="75" t="str">
        <f>IFERROR(IF($C$8=$D$8,'Gen. Prima Directa'!J20/'Gen. Prima Directa'!$AQ20,'Gen. Prima Directa'!J20/'Gen. Prima Directa'!J$44),"")</f>
        <v/>
      </c>
      <c r="K20" s="75" t="str">
        <f>IFERROR(IF($C$8=$D$8,'Gen. Prima Directa'!K20/'Gen. Prima Directa'!$AQ20,'Gen. Prima Directa'!K20/'Gen. Prima Directa'!K$44),"")</f>
        <v/>
      </c>
      <c r="L20" s="75">
        <f>IFERROR(IF($C$8=$D$8,'Gen. Prima Directa'!L20/'Gen. Prima Directa'!$AQ20,'Gen. Prima Directa'!L20/'Gen. Prima Directa'!L$44),"")</f>
        <v>0.49261304524210286</v>
      </c>
      <c r="M20" s="75" t="str">
        <f>IFERROR(IF($C$8=$D$8,'Gen. Prima Directa'!M20/'Gen. Prima Directa'!$AQ20,'Gen. Prima Directa'!M20/'Gen. Prima Directa'!M$44),"")</f>
        <v/>
      </c>
      <c r="N20" s="75" t="str">
        <f>IFERROR(IF($C$8=$D$8,'Gen. Prima Directa'!N20/'Gen. Prima Directa'!$AQ20,'Gen. Prima Directa'!N20/'Gen. Prima Directa'!N$44),"")</f>
        <v/>
      </c>
      <c r="O20" s="75" t="str">
        <f>IFERROR(IF($C$8=$D$8,'Gen. Prima Directa'!O20/'Gen. Prima Directa'!$AQ20,'Gen. Prima Directa'!O20/'Gen. Prima Directa'!O$44),"")</f>
        <v/>
      </c>
      <c r="P20" s="75">
        <f>IFERROR(IF($C$8=$D$8,'Gen. Prima Directa'!P20/'Gen. Prima Directa'!$AQ20,'Gen. Prima Directa'!P20/'Gen. Prima Directa'!P$44),"")</f>
        <v>0.19903908653628696</v>
      </c>
      <c r="Q20" s="75" t="str">
        <f>IFERROR(IF($C$8=$D$8,'Gen. Prima Directa'!Q20/'Gen. Prima Directa'!$AQ20,'Gen. Prima Directa'!Q20/'Gen. Prima Directa'!Q$44),"")</f>
        <v/>
      </c>
      <c r="R20" s="75">
        <f>IFERROR(IF($C$8=$D$8,'Gen. Prima Directa'!R20/'Gen. Prima Directa'!$AQ20,'Gen. Prima Directa'!R20/'Gen. Prima Directa'!R$44),"")</f>
        <v>0.12991864049015159</v>
      </c>
      <c r="S20" s="75" t="str">
        <f>IFERROR(IF($C$8=$D$8,'Gen. Prima Directa'!S20/'Gen. Prima Directa'!$AQ20,'Gen. Prima Directa'!S20/'Gen. Prima Directa'!S$44),"")</f>
        <v/>
      </c>
      <c r="T20" s="75">
        <f>IFERROR(IF($C$8=$D$8,'Gen. Prima Directa'!T20/'Gen. Prima Directa'!$AQ20,'Gen. Prima Directa'!T20/'Gen. Prima Directa'!T$44),"")</f>
        <v>0.3746058134531397</v>
      </c>
      <c r="U20" s="75" t="str">
        <f>IFERROR(IF($C$8=$D$8,'Gen. Prima Directa'!U20/'Gen. Prima Directa'!$AQ20,'Gen. Prima Directa'!U20/'Gen. Prima Directa'!U$44),"")</f>
        <v/>
      </c>
      <c r="V20" s="75">
        <f>IFERROR(IF($C$8=$D$8,'Gen. Prima Directa'!V20/'Gen. Prima Directa'!$AQ20,'Gen. Prima Directa'!V20/'Gen. Prima Directa'!V$44),"")</f>
        <v>3.7196984877156378E-2</v>
      </c>
      <c r="W20" s="75" t="str">
        <f>IFERROR(IF($C$8=$D$8,'Gen. Prima Directa'!W20/'Gen. Prima Directa'!$AQ20,'Gen. Prima Directa'!W20/'Gen. Prima Directa'!W$44),"")</f>
        <v/>
      </c>
      <c r="X20" s="75" t="str">
        <f>IFERROR(IF($C$8=$D$8,'Gen. Prima Directa'!X20/'Gen. Prima Directa'!$AQ20,'Gen. Prima Directa'!X20/'Gen. Prima Directa'!X$44),"")</f>
        <v/>
      </c>
      <c r="Y20" s="75">
        <f>IFERROR(IF($C$8=$D$8,'Gen. Prima Directa'!Y20/'Gen. Prima Directa'!$AQ20,'Gen. Prima Directa'!Y20/'Gen. Prima Directa'!Y$44),"")</f>
        <v>0.14455878896328886</v>
      </c>
      <c r="Z20" s="75" t="str">
        <f>IFERROR(IF($C$8=$D$8,'Gen. Prima Directa'!Z20/'Gen. Prima Directa'!$AQ20,'Gen. Prima Directa'!Z20/'Gen. Prima Directa'!Z$44),"")</f>
        <v/>
      </c>
      <c r="AA20" s="75">
        <f>IFERROR(IF($C$8=$D$8,'Gen. Prima Directa'!AA20/'Gen. Prima Directa'!$AQ20,'Gen. Prima Directa'!AA20/'Gen. Prima Directa'!AA$44),"")</f>
        <v>0.17752198247751486</v>
      </c>
      <c r="AB20" s="75">
        <f>IFERROR(IF($C$8=$D$8,'Gen. Prima Directa'!AB20/'Gen. Prima Directa'!$AQ20,'Gen. Prima Directa'!AB20/'Gen. Prima Directa'!AB$44),"")</f>
        <v>9.4097802494075566E-2</v>
      </c>
      <c r="AC20" s="75">
        <f>IFERROR(IF($C$8=$D$8,'Gen. Prima Directa'!AC20/'Gen. Prima Directa'!$AQ20,'Gen. Prima Directa'!AC20/'Gen. Prima Directa'!AC$44),"")</f>
        <v>0.39311514280785798</v>
      </c>
      <c r="AD20" s="75" t="str">
        <f>IFERROR(IF($C$8=$D$8,'Gen. Prima Directa'!AD20/'Gen. Prima Directa'!$AQ20,'Gen. Prima Directa'!AD20/'Gen. Prima Directa'!AD$44),"")</f>
        <v/>
      </c>
      <c r="AE20" s="75" t="str">
        <f>IFERROR(IF($C$8=$D$8,'Gen. Prima Directa'!AE20/'Gen. Prima Directa'!$AQ20,'Gen. Prima Directa'!AE20/'Gen. Prima Directa'!AE$44),"")</f>
        <v/>
      </c>
      <c r="AF20" s="75" t="str">
        <f>IFERROR(IF($C$8=$D$8,'Gen. Prima Directa'!AF20/'Gen. Prima Directa'!$AQ20,'Gen. Prima Directa'!AF20/'Gen. Prima Directa'!AF$44),"")</f>
        <v/>
      </c>
      <c r="AG20" s="75" t="str">
        <f>IFERROR(IF($C$8=$D$8,'Gen. Prima Directa'!AG20/'Gen. Prima Directa'!$AQ20,'Gen. Prima Directa'!AG20/'Gen. Prima Directa'!AG$44),"")</f>
        <v/>
      </c>
      <c r="AH20" s="75" t="str">
        <f>IFERROR(IF($C$8=$D$8,'Gen. Prima Directa'!AH20/'Gen. Prima Directa'!$AQ20,'Gen. Prima Directa'!AH20/'Gen. Prima Directa'!AH$44),"")</f>
        <v/>
      </c>
      <c r="AI20" s="75" t="str">
        <f>IFERROR(IF($C$8=$D$8,'Gen. Prima Directa'!AI20/'Gen. Prima Directa'!$AQ20,'Gen. Prima Directa'!AI20/'Gen. Prima Directa'!AI$44),"")</f>
        <v/>
      </c>
      <c r="AJ20" s="75" t="str">
        <f>IFERROR(IF($C$8=$D$8,'Gen. Prima Directa'!AJ20/'Gen. Prima Directa'!$AQ20,'Gen. Prima Directa'!AJ20/'Gen. Prima Directa'!AJ$44),"")</f>
        <v/>
      </c>
      <c r="AK20" s="75" t="str">
        <f>IFERROR(IF($C$8=$D$8,'Gen. Prima Directa'!AK20/'Gen. Prima Directa'!$AQ20,'Gen. Prima Directa'!AK20/'Gen. Prima Directa'!AK$44),"")</f>
        <v/>
      </c>
      <c r="AL20" s="75" t="str">
        <f>IFERROR(IF($C$8=$D$8,'Gen. Prima Directa'!AL20/'Gen. Prima Directa'!$AQ20,'Gen. Prima Directa'!AL20/'Gen. Prima Directa'!AL$44),"")</f>
        <v/>
      </c>
      <c r="AM20" s="75" t="str">
        <f>IFERROR(IF($C$8=$D$8,'Gen. Prima Directa'!AM20/'Gen. Prima Directa'!$AQ20,'Gen. Prima Directa'!AM20/'Gen. Prima Directa'!AM$44),"")</f>
        <v/>
      </c>
      <c r="AN20" s="75" t="str">
        <f>IFERROR(IF($C$8=$D$8,'Gen. Prima Directa'!AN20/'Gen. Prima Directa'!$AQ20,'Gen. Prima Directa'!AN20/'Gen. Prima Directa'!AN$44),"")</f>
        <v/>
      </c>
      <c r="AO20" s="75" t="str">
        <f>IFERROR(IF($C$8=$D$8,'Gen. Prima Directa'!AO20/'Gen. Prima Directa'!$AQ20,'Gen. Prima Directa'!AO20/'Gen. Prima Directa'!AO$44),"")</f>
        <v/>
      </c>
      <c r="AP20" s="75" t="str">
        <f>IFERROR(IF($C$8=$D$8,'Gen. Prima Directa'!AP20/'Gen. Prima Directa'!$AQ20,'Gen. Prima Directa'!AP20/'Gen. Prima Directa'!AP$44),"")</f>
        <v/>
      </c>
      <c r="AQ20" s="75">
        <f>IFERROR(IF($C$8=$D$8,'Gen. Prima Directa'!AQ20/'Gen. Prima Directa'!$AQ20,'Gen. Prima Directa'!AQ20/'Gen. Prima Directa'!AQ$44),"")</f>
        <v>0.13793746431730644</v>
      </c>
    </row>
    <row r="21" spans="2:43">
      <c r="B21" s="73" t="s">
        <v>304</v>
      </c>
      <c r="C21" s="75" t="str">
        <f>IFERROR(IF($C$8=$D$8,'Gen. Prima Directa'!C21/'Gen. Prima Directa'!$AQ21,'Gen. Prima Directa'!C21/'Gen. Prima Directa'!C$44),"")</f>
        <v/>
      </c>
      <c r="D21" s="75" t="str">
        <f>IFERROR(IF($C$8=$D$8,'Gen. Prima Directa'!D21/'Gen. Prima Directa'!$AQ21,'Gen. Prima Directa'!D21/'Gen. Prima Directa'!D$44),"")</f>
        <v/>
      </c>
      <c r="E21" s="75">
        <f>IFERROR(IF($C$8=$D$8,'Gen. Prima Directa'!E21/'Gen. Prima Directa'!$AQ21,'Gen. Prima Directa'!E21/'Gen. Prima Directa'!E$44),"")</f>
        <v>0.10077417454105946</v>
      </c>
      <c r="F21" s="75" t="str">
        <f>IFERROR(IF($C$8=$D$8,'Gen. Prima Directa'!F21/'Gen. Prima Directa'!$AQ21,'Gen. Prima Directa'!F21/'Gen. Prima Directa'!F$44),"")</f>
        <v/>
      </c>
      <c r="G21" s="75" t="str">
        <f>IFERROR(IF($C$8=$D$8,'Gen. Prima Directa'!G21/'Gen. Prima Directa'!$AQ21,'Gen. Prima Directa'!G21/'Gen. Prima Directa'!G$44),"")</f>
        <v/>
      </c>
      <c r="H21" s="75">
        <f>IFERROR(IF($C$8=$D$8,'Gen. Prima Directa'!H21/'Gen. Prima Directa'!$AQ21,'Gen. Prima Directa'!H21/'Gen. Prima Directa'!H$44),"")</f>
        <v>1.1316091927274286E-3</v>
      </c>
      <c r="I21" s="75">
        <f>IFERROR(IF($C$8=$D$8,'Gen. Prima Directa'!I21/'Gen. Prima Directa'!$AQ21,'Gen. Prima Directa'!I21/'Gen. Prima Directa'!I$44),"")</f>
        <v>6.5416597798634041E-2</v>
      </c>
      <c r="J21" s="75" t="str">
        <f>IFERROR(IF($C$8=$D$8,'Gen. Prima Directa'!J21/'Gen. Prima Directa'!$AQ21,'Gen. Prima Directa'!J21/'Gen. Prima Directa'!J$44),"")</f>
        <v/>
      </c>
      <c r="K21" s="75" t="str">
        <f>IFERROR(IF($C$8=$D$8,'Gen. Prima Directa'!K21/'Gen. Prima Directa'!$AQ21,'Gen. Prima Directa'!K21/'Gen. Prima Directa'!K$44),"")</f>
        <v/>
      </c>
      <c r="L21" s="75">
        <f>IFERROR(IF($C$8=$D$8,'Gen. Prima Directa'!L21/'Gen. Prima Directa'!$AQ21,'Gen. Prima Directa'!L21/'Gen. Prima Directa'!L$44),"")</f>
        <v>2.0884548382285494E-2</v>
      </c>
      <c r="M21" s="75" t="str">
        <f>IFERROR(IF($C$8=$D$8,'Gen. Prima Directa'!M21/'Gen. Prima Directa'!$AQ21,'Gen. Prima Directa'!M21/'Gen. Prima Directa'!M$44),"")</f>
        <v/>
      </c>
      <c r="N21" s="75" t="str">
        <f>IFERROR(IF($C$8=$D$8,'Gen. Prima Directa'!N21/'Gen. Prima Directa'!$AQ21,'Gen. Prima Directa'!N21/'Gen. Prima Directa'!N$44),"")</f>
        <v/>
      </c>
      <c r="O21" s="75" t="str">
        <f>IFERROR(IF($C$8=$D$8,'Gen. Prima Directa'!O21/'Gen. Prima Directa'!$AQ21,'Gen. Prima Directa'!O21/'Gen. Prima Directa'!O$44),"")</f>
        <v/>
      </c>
      <c r="P21" s="75">
        <f>IFERROR(IF($C$8=$D$8,'Gen. Prima Directa'!P21/'Gen. Prima Directa'!$AQ21,'Gen. Prima Directa'!P21/'Gen. Prima Directa'!P$44),"")</f>
        <v>3.7737392996112229E-2</v>
      </c>
      <c r="Q21" s="75">
        <f>IFERROR(IF($C$8=$D$8,'Gen. Prima Directa'!Q21/'Gen. Prima Directa'!$AQ21,'Gen. Prima Directa'!Q21/'Gen. Prima Directa'!Q$44),"")</f>
        <v>0.13710443995091687</v>
      </c>
      <c r="R21" s="75">
        <f>IFERROR(IF($C$8=$D$8,'Gen. Prima Directa'!R21/'Gen. Prima Directa'!$AQ21,'Gen. Prima Directa'!R21/'Gen. Prima Directa'!R$44),"")</f>
        <v>0.1628664075000214</v>
      </c>
      <c r="S21" s="75" t="str">
        <f>IFERROR(IF($C$8=$D$8,'Gen. Prima Directa'!S21/'Gen. Prima Directa'!$AQ21,'Gen. Prima Directa'!S21/'Gen. Prima Directa'!S$44),"")</f>
        <v/>
      </c>
      <c r="T21" s="75">
        <f>IFERROR(IF($C$8=$D$8,'Gen. Prima Directa'!T21/'Gen. Prima Directa'!$AQ21,'Gen. Prima Directa'!T21/'Gen. Prima Directa'!T$44),"")</f>
        <v>6.1677435438774526E-2</v>
      </c>
      <c r="U21" s="75" t="str">
        <f>IFERROR(IF($C$8=$D$8,'Gen. Prima Directa'!U21/'Gen. Prima Directa'!$AQ21,'Gen. Prima Directa'!U21/'Gen. Prima Directa'!U$44),"")</f>
        <v/>
      </c>
      <c r="V21" s="75">
        <f>IFERROR(IF($C$8=$D$8,'Gen. Prima Directa'!V21/'Gen. Prima Directa'!$AQ21,'Gen. Prima Directa'!V21/'Gen. Prima Directa'!V$44),"")</f>
        <v>2.907970473201819E-2</v>
      </c>
      <c r="W21" s="75" t="str">
        <f>IFERROR(IF($C$8=$D$8,'Gen. Prima Directa'!W21/'Gen. Prima Directa'!$AQ21,'Gen. Prima Directa'!W21/'Gen. Prima Directa'!W$44),"")</f>
        <v/>
      </c>
      <c r="X21" s="75" t="str">
        <f>IFERROR(IF($C$8=$D$8,'Gen. Prima Directa'!X21/'Gen. Prima Directa'!$AQ21,'Gen. Prima Directa'!X21/'Gen. Prima Directa'!X$44),"")</f>
        <v/>
      </c>
      <c r="Y21" s="75">
        <f>IFERROR(IF($C$8=$D$8,'Gen. Prima Directa'!Y21/'Gen. Prima Directa'!$AQ21,'Gen. Prima Directa'!Y21/'Gen. Prima Directa'!Y$44),"")</f>
        <v>0.16182682710230359</v>
      </c>
      <c r="Z21" s="75" t="str">
        <f>IFERROR(IF($C$8=$D$8,'Gen. Prima Directa'!Z21/'Gen. Prima Directa'!$AQ21,'Gen. Prima Directa'!Z21/'Gen. Prima Directa'!Z$44),"")</f>
        <v/>
      </c>
      <c r="AA21" s="75">
        <f>IFERROR(IF($C$8=$D$8,'Gen. Prima Directa'!AA21/'Gen. Prima Directa'!$AQ21,'Gen. Prima Directa'!AA21/'Gen. Prima Directa'!AA$44),"")</f>
        <v>0.30409420933706499</v>
      </c>
      <c r="AB21" s="75">
        <f>IFERROR(IF($C$8=$D$8,'Gen. Prima Directa'!AB21/'Gen. Prima Directa'!$AQ21,'Gen. Prima Directa'!AB21/'Gen. Prima Directa'!AB$44),"")</f>
        <v>7.5610790843262693E-2</v>
      </c>
      <c r="AC21" s="75">
        <f>IFERROR(IF($C$8=$D$8,'Gen. Prima Directa'!AC21/'Gen. Prima Directa'!$AQ21,'Gen. Prima Directa'!AC21/'Gen. Prima Directa'!AC$44),"")</f>
        <v>0.20440703365861998</v>
      </c>
      <c r="AD21" s="75" t="str">
        <f>IFERROR(IF($C$8=$D$8,'Gen. Prima Directa'!AD21/'Gen. Prima Directa'!$AQ21,'Gen. Prima Directa'!AD21/'Gen. Prima Directa'!AD$44),"")</f>
        <v/>
      </c>
      <c r="AE21" s="75" t="str">
        <f>IFERROR(IF($C$8=$D$8,'Gen. Prima Directa'!AE21/'Gen. Prima Directa'!$AQ21,'Gen. Prima Directa'!AE21/'Gen. Prima Directa'!AE$44),"")</f>
        <v/>
      </c>
      <c r="AF21" s="75" t="str">
        <f>IFERROR(IF($C$8=$D$8,'Gen. Prima Directa'!AF21/'Gen. Prima Directa'!$AQ21,'Gen. Prima Directa'!AF21/'Gen. Prima Directa'!AF$44),"")</f>
        <v/>
      </c>
      <c r="AG21" s="75" t="str">
        <f>IFERROR(IF($C$8=$D$8,'Gen. Prima Directa'!AG21/'Gen. Prima Directa'!$AQ21,'Gen. Prima Directa'!AG21/'Gen. Prima Directa'!AG$44),"")</f>
        <v/>
      </c>
      <c r="AH21" s="75" t="str">
        <f>IFERROR(IF($C$8=$D$8,'Gen. Prima Directa'!AH21/'Gen. Prima Directa'!$AQ21,'Gen. Prima Directa'!AH21/'Gen. Prima Directa'!AH$44),"")</f>
        <v/>
      </c>
      <c r="AI21" s="75" t="str">
        <f>IFERROR(IF($C$8=$D$8,'Gen. Prima Directa'!AI21/'Gen. Prima Directa'!$AQ21,'Gen. Prima Directa'!AI21/'Gen. Prima Directa'!AI$44),"")</f>
        <v/>
      </c>
      <c r="AJ21" s="75" t="str">
        <f>IFERROR(IF($C$8=$D$8,'Gen. Prima Directa'!AJ21/'Gen. Prima Directa'!$AQ21,'Gen. Prima Directa'!AJ21/'Gen. Prima Directa'!AJ$44),"")</f>
        <v/>
      </c>
      <c r="AK21" s="75" t="str">
        <f>IFERROR(IF($C$8=$D$8,'Gen. Prima Directa'!AK21/'Gen. Prima Directa'!$AQ21,'Gen. Prima Directa'!AK21/'Gen. Prima Directa'!AK$44),"")</f>
        <v/>
      </c>
      <c r="AL21" s="75" t="str">
        <f>IFERROR(IF($C$8=$D$8,'Gen. Prima Directa'!AL21/'Gen. Prima Directa'!$AQ21,'Gen. Prima Directa'!AL21/'Gen. Prima Directa'!AL$44),"")</f>
        <v/>
      </c>
      <c r="AM21" s="75" t="str">
        <f>IFERROR(IF($C$8=$D$8,'Gen. Prima Directa'!AM21/'Gen. Prima Directa'!$AQ21,'Gen. Prima Directa'!AM21/'Gen. Prima Directa'!AM$44),"")</f>
        <v/>
      </c>
      <c r="AN21" s="75" t="str">
        <f>IFERROR(IF($C$8=$D$8,'Gen. Prima Directa'!AN21/'Gen. Prima Directa'!$AQ21,'Gen. Prima Directa'!AN21/'Gen. Prima Directa'!AN$44),"")</f>
        <v/>
      </c>
      <c r="AO21" s="75" t="str">
        <f>IFERROR(IF($C$8=$D$8,'Gen. Prima Directa'!AO21/'Gen. Prima Directa'!$AQ21,'Gen. Prima Directa'!AO21/'Gen. Prima Directa'!AO$44),"")</f>
        <v/>
      </c>
      <c r="AP21" s="75" t="str">
        <f>IFERROR(IF($C$8=$D$8,'Gen. Prima Directa'!AP21/'Gen. Prima Directa'!$AQ21,'Gen. Prima Directa'!AP21/'Gen. Prima Directa'!AP$44),"")</f>
        <v/>
      </c>
      <c r="AQ21" s="75">
        <f>IFERROR(IF($C$8=$D$8,'Gen. Prima Directa'!AQ21/'Gen. Prima Directa'!$AQ21,'Gen. Prima Directa'!AQ21/'Gen. Prima Directa'!AQ$44),"")</f>
        <v>6.9542604114593162E-2</v>
      </c>
    </row>
    <row r="22" spans="2:43">
      <c r="B22" s="73" t="s">
        <v>305</v>
      </c>
      <c r="C22" s="75" t="str">
        <f>IFERROR(IF($C$8=$D$8,'Gen. Prima Directa'!C22/'Gen. Prima Directa'!$AQ22,'Gen. Prima Directa'!C22/'Gen. Prima Directa'!C$44),"")</f>
        <v/>
      </c>
      <c r="D22" s="75" t="str">
        <f>IFERROR(IF($C$8=$D$8,'Gen. Prima Directa'!D22/'Gen. Prima Directa'!$AQ22,'Gen. Prima Directa'!D22/'Gen. Prima Directa'!D$44),"")</f>
        <v/>
      </c>
      <c r="E22" s="75">
        <f>IFERROR(IF($C$8=$D$8,'Gen. Prima Directa'!E22/'Gen. Prima Directa'!$AQ22,'Gen. Prima Directa'!E22/'Gen. Prima Directa'!E$44),"")</f>
        <v>8.6926658986884579E-5</v>
      </c>
      <c r="F22" s="75" t="str">
        <f>IFERROR(IF($C$8=$D$8,'Gen. Prima Directa'!F22/'Gen. Prima Directa'!$AQ22,'Gen. Prima Directa'!F22/'Gen. Prima Directa'!F$44),"")</f>
        <v/>
      </c>
      <c r="G22" s="75" t="str">
        <f>IFERROR(IF($C$8=$D$8,'Gen. Prima Directa'!G22/'Gen. Prima Directa'!$AQ22,'Gen. Prima Directa'!G22/'Gen. Prima Directa'!G$44),"")</f>
        <v/>
      </c>
      <c r="H22" s="75" t="str">
        <f>IFERROR(IF($C$8=$D$8,'Gen. Prima Directa'!H22/'Gen. Prima Directa'!$AQ22,'Gen. Prima Directa'!H22/'Gen. Prima Directa'!H$44),"")</f>
        <v/>
      </c>
      <c r="I22" s="75">
        <f>IFERROR(IF($C$8=$D$8,'Gen. Prima Directa'!I22/'Gen. Prima Directa'!$AQ22,'Gen. Prima Directa'!I22/'Gen. Prima Directa'!I$44),"")</f>
        <v>6.8169493889532406E-4</v>
      </c>
      <c r="J22" s="75" t="str">
        <f>IFERROR(IF($C$8=$D$8,'Gen. Prima Directa'!J22/'Gen. Prima Directa'!$AQ22,'Gen. Prima Directa'!J22/'Gen. Prima Directa'!J$44),"")</f>
        <v/>
      </c>
      <c r="K22" s="75" t="str">
        <f>IFERROR(IF($C$8=$D$8,'Gen. Prima Directa'!K22/'Gen. Prima Directa'!$AQ22,'Gen. Prima Directa'!K22/'Gen. Prima Directa'!K$44),"")</f>
        <v/>
      </c>
      <c r="L22" s="75" t="str">
        <f>IFERROR(IF($C$8=$D$8,'Gen. Prima Directa'!L22/'Gen. Prima Directa'!$AQ22,'Gen. Prima Directa'!L22/'Gen. Prima Directa'!L$44),"")</f>
        <v/>
      </c>
      <c r="M22" s="75" t="str">
        <f>IFERROR(IF($C$8=$D$8,'Gen. Prima Directa'!M22/'Gen. Prima Directa'!$AQ22,'Gen. Prima Directa'!M22/'Gen. Prima Directa'!M$44),"")</f>
        <v/>
      </c>
      <c r="N22" s="75" t="str">
        <f>IFERROR(IF($C$8=$D$8,'Gen. Prima Directa'!N22/'Gen. Prima Directa'!$AQ22,'Gen. Prima Directa'!N22/'Gen. Prima Directa'!N$44),"")</f>
        <v/>
      </c>
      <c r="O22" s="75" t="str">
        <f>IFERROR(IF($C$8=$D$8,'Gen. Prima Directa'!O22/'Gen. Prima Directa'!$AQ22,'Gen. Prima Directa'!O22/'Gen. Prima Directa'!O$44),"")</f>
        <v/>
      </c>
      <c r="P22" s="75">
        <f>IFERROR(IF($C$8=$D$8,'Gen. Prima Directa'!P22/'Gen. Prima Directa'!$AQ22,'Gen. Prima Directa'!P22/'Gen. Prima Directa'!P$44),"")</f>
        <v>-6.7383463878967842E-7</v>
      </c>
      <c r="Q22" s="75" t="str">
        <f>IFERROR(IF($C$8=$D$8,'Gen. Prima Directa'!Q22/'Gen. Prima Directa'!$AQ22,'Gen. Prima Directa'!Q22/'Gen. Prima Directa'!Q$44),"")</f>
        <v/>
      </c>
      <c r="R22" s="75">
        <f>IFERROR(IF($C$8=$D$8,'Gen. Prima Directa'!R22/'Gen. Prima Directa'!$AQ22,'Gen. Prima Directa'!R22/'Gen. Prima Directa'!R$44),"")</f>
        <v>1.0327328455552229E-4</v>
      </c>
      <c r="S22" s="75" t="str">
        <f>IFERROR(IF($C$8=$D$8,'Gen. Prima Directa'!S22/'Gen. Prima Directa'!$AQ22,'Gen. Prima Directa'!S22/'Gen. Prima Directa'!S$44),"")</f>
        <v/>
      </c>
      <c r="T22" s="75">
        <f>IFERROR(IF($C$8=$D$8,'Gen. Prima Directa'!T22/'Gen. Prima Directa'!$AQ22,'Gen. Prima Directa'!T22/'Gen. Prima Directa'!T$44),"")</f>
        <v>5.5002818177011777E-3</v>
      </c>
      <c r="U22" s="75" t="str">
        <f>IFERROR(IF($C$8=$D$8,'Gen. Prima Directa'!U22/'Gen. Prima Directa'!$AQ22,'Gen. Prima Directa'!U22/'Gen. Prima Directa'!U$44),"")</f>
        <v/>
      </c>
      <c r="V22" s="75">
        <f>IFERROR(IF($C$8=$D$8,'Gen. Prima Directa'!V22/'Gen. Prima Directa'!$AQ22,'Gen. Prima Directa'!V22/'Gen. Prima Directa'!V$44),"")</f>
        <v>3.4988390682673273E-2</v>
      </c>
      <c r="W22" s="75" t="str">
        <f>IFERROR(IF($C$8=$D$8,'Gen. Prima Directa'!W22/'Gen. Prima Directa'!$AQ22,'Gen. Prima Directa'!W22/'Gen. Prima Directa'!W$44),"")</f>
        <v/>
      </c>
      <c r="X22" s="75">
        <f>IFERROR(IF($C$8=$D$8,'Gen. Prima Directa'!X22/'Gen. Prima Directa'!$AQ22,'Gen. Prima Directa'!X22/'Gen. Prima Directa'!X$44),"")</f>
        <v>7.1163034614530385E-2</v>
      </c>
      <c r="Y22" s="75">
        <f>IFERROR(IF($C$8=$D$8,'Gen. Prima Directa'!Y22/'Gen. Prima Directa'!$AQ22,'Gen. Prima Directa'!Y22/'Gen. Prima Directa'!Y$44),"")</f>
        <v>1.0473964527046763E-2</v>
      </c>
      <c r="Z22" s="75" t="str">
        <f>IFERROR(IF($C$8=$D$8,'Gen. Prima Directa'!Z22/'Gen. Prima Directa'!$AQ22,'Gen. Prima Directa'!Z22/'Gen. Prima Directa'!Z$44),"")</f>
        <v/>
      </c>
      <c r="AA22" s="75" t="str">
        <f>IFERROR(IF($C$8=$D$8,'Gen. Prima Directa'!AA22/'Gen. Prima Directa'!$AQ22,'Gen. Prima Directa'!AA22/'Gen. Prima Directa'!AA$44),"")</f>
        <v/>
      </c>
      <c r="AB22" s="75">
        <f>IFERROR(IF($C$8=$D$8,'Gen. Prima Directa'!AB22/'Gen. Prima Directa'!$AQ22,'Gen. Prima Directa'!AB22/'Gen. Prima Directa'!AB$44),"")</f>
        <v>1.5910832762167079E-2</v>
      </c>
      <c r="AC22" s="75" t="str">
        <f>IFERROR(IF($C$8=$D$8,'Gen. Prima Directa'!AC22/'Gen. Prima Directa'!$AQ22,'Gen. Prima Directa'!AC22/'Gen. Prima Directa'!AC$44),"")</f>
        <v/>
      </c>
      <c r="AD22" s="75" t="str">
        <f>IFERROR(IF($C$8=$D$8,'Gen. Prima Directa'!AD22/'Gen. Prima Directa'!$AQ22,'Gen. Prima Directa'!AD22/'Gen. Prima Directa'!AD$44),"")</f>
        <v/>
      </c>
      <c r="AE22" s="75" t="str">
        <f>IFERROR(IF($C$8=$D$8,'Gen. Prima Directa'!AE22/'Gen. Prima Directa'!$AQ22,'Gen. Prima Directa'!AE22/'Gen. Prima Directa'!AE$44),"")</f>
        <v/>
      </c>
      <c r="AF22" s="75" t="str">
        <f>IFERROR(IF($C$8=$D$8,'Gen. Prima Directa'!AF22/'Gen. Prima Directa'!$AQ22,'Gen. Prima Directa'!AF22/'Gen. Prima Directa'!AF$44),"")</f>
        <v/>
      </c>
      <c r="AG22" s="75" t="str">
        <f>IFERROR(IF($C$8=$D$8,'Gen. Prima Directa'!AG22/'Gen. Prima Directa'!$AQ22,'Gen. Prima Directa'!AG22/'Gen. Prima Directa'!AG$44),"")</f>
        <v/>
      </c>
      <c r="AH22" s="75" t="str">
        <f>IFERROR(IF($C$8=$D$8,'Gen. Prima Directa'!AH22/'Gen. Prima Directa'!$AQ22,'Gen. Prima Directa'!AH22/'Gen. Prima Directa'!AH$44),"")</f>
        <v/>
      </c>
      <c r="AI22" s="75" t="str">
        <f>IFERROR(IF($C$8=$D$8,'Gen. Prima Directa'!AI22/'Gen. Prima Directa'!$AQ22,'Gen. Prima Directa'!AI22/'Gen. Prima Directa'!AI$44),"")</f>
        <v/>
      </c>
      <c r="AJ22" s="75" t="str">
        <f>IFERROR(IF($C$8=$D$8,'Gen. Prima Directa'!AJ22/'Gen. Prima Directa'!$AQ22,'Gen. Prima Directa'!AJ22/'Gen. Prima Directa'!AJ$44),"")</f>
        <v/>
      </c>
      <c r="AK22" s="75" t="str">
        <f>IFERROR(IF($C$8=$D$8,'Gen. Prima Directa'!AK22/'Gen. Prima Directa'!$AQ22,'Gen. Prima Directa'!AK22/'Gen. Prima Directa'!AK$44),"")</f>
        <v/>
      </c>
      <c r="AL22" s="75" t="str">
        <f>IFERROR(IF($C$8=$D$8,'Gen. Prima Directa'!AL22/'Gen. Prima Directa'!$AQ22,'Gen. Prima Directa'!AL22/'Gen. Prima Directa'!AL$44),"")</f>
        <v/>
      </c>
      <c r="AM22" s="75" t="str">
        <f>IFERROR(IF($C$8=$D$8,'Gen. Prima Directa'!AM22/'Gen. Prima Directa'!$AQ22,'Gen. Prima Directa'!AM22/'Gen. Prima Directa'!AM$44),"")</f>
        <v/>
      </c>
      <c r="AN22" s="75" t="str">
        <f>IFERROR(IF($C$8=$D$8,'Gen. Prima Directa'!AN22/'Gen. Prima Directa'!$AQ22,'Gen. Prima Directa'!AN22/'Gen. Prima Directa'!AN$44),"")</f>
        <v/>
      </c>
      <c r="AO22" s="75" t="str">
        <f>IFERROR(IF($C$8=$D$8,'Gen. Prima Directa'!AO22/'Gen. Prima Directa'!$AQ22,'Gen. Prima Directa'!AO22/'Gen. Prima Directa'!AO$44),"")</f>
        <v/>
      </c>
      <c r="AP22" s="75" t="str">
        <f>IFERROR(IF($C$8=$D$8,'Gen. Prima Directa'!AP22/'Gen. Prima Directa'!$AQ22,'Gen. Prima Directa'!AP22/'Gen. Prima Directa'!AP$44),"")</f>
        <v/>
      </c>
      <c r="AQ22" s="75">
        <f>IFERROR(IF($C$8=$D$8,'Gen. Prima Directa'!AQ22/'Gen. Prima Directa'!$AQ22,'Gen. Prima Directa'!AQ22/'Gen. Prima Directa'!AQ$44),"")</f>
        <v>8.2007139244765874E-3</v>
      </c>
    </row>
    <row r="23" spans="2:43">
      <c r="B23" s="73" t="s">
        <v>306</v>
      </c>
      <c r="C23" s="75" t="str">
        <f>IFERROR(IF($C$8=$D$8,'Gen. Prima Directa'!C23/'Gen. Prima Directa'!$AQ23,'Gen. Prima Directa'!C23/'Gen. Prima Directa'!C$44),"")</f>
        <v/>
      </c>
      <c r="D23" s="75" t="str">
        <f>IFERROR(IF($C$8=$D$8,'Gen. Prima Directa'!D23/'Gen. Prima Directa'!$AQ23,'Gen. Prima Directa'!D23/'Gen. Prima Directa'!D$44),"")</f>
        <v/>
      </c>
      <c r="E23" s="75">
        <f>IFERROR(IF($C$8=$D$8,'Gen. Prima Directa'!E23/'Gen. Prima Directa'!$AQ23,'Gen. Prima Directa'!E23/'Gen. Prima Directa'!E$44),"")</f>
        <v>1.0535989383737687E-4</v>
      </c>
      <c r="F23" s="75" t="str">
        <f>IFERROR(IF($C$8=$D$8,'Gen. Prima Directa'!F23/'Gen. Prima Directa'!$AQ23,'Gen. Prima Directa'!F23/'Gen. Prima Directa'!F$44),"")</f>
        <v/>
      </c>
      <c r="G23" s="75" t="str">
        <f>IFERROR(IF($C$8=$D$8,'Gen. Prima Directa'!G23/'Gen. Prima Directa'!$AQ23,'Gen. Prima Directa'!G23/'Gen. Prima Directa'!G$44),"")</f>
        <v/>
      </c>
      <c r="H23" s="75">
        <f>IFERROR(IF($C$8=$D$8,'Gen. Prima Directa'!H23/'Gen. Prima Directa'!$AQ23,'Gen. Prima Directa'!H23/'Gen. Prima Directa'!H$44),"")</f>
        <v>6.8866333053935842E-4</v>
      </c>
      <c r="I23" s="75" t="str">
        <f>IFERROR(IF($C$8=$D$8,'Gen. Prima Directa'!I23/'Gen. Prima Directa'!$AQ23,'Gen. Prima Directa'!I23/'Gen. Prima Directa'!I$44),"")</f>
        <v/>
      </c>
      <c r="J23" s="75" t="str">
        <f>IFERROR(IF($C$8=$D$8,'Gen. Prima Directa'!J23/'Gen. Prima Directa'!$AQ23,'Gen. Prima Directa'!J23/'Gen. Prima Directa'!J$44),"")</f>
        <v/>
      </c>
      <c r="K23" s="75" t="str">
        <f>IFERROR(IF($C$8=$D$8,'Gen. Prima Directa'!K23/'Gen. Prima Directa'!$AQ23,'Gen. Prima Directa'!K23/'Gen. Prima Directa'!K$44),"")</f>
        <v/>
      </c>
      <c r="L23" s="75" t="str">
        <f>IFERROR(IF($C$8=$D$8,'Gen. Prima Directa'!L23/'Gen. Prima Directa'!$AQ23,'Gen. Prima Directa'!L23/'Gen. Prima Directa'!L$44),"")</f>
        <v/>
      </c>
      <c r="M23" s="75" t="str">
        <f>IFERROR(IF($C$8=$D$8,'Gen. Prima Directa'!M23/'Gen. Prima Directa'!$AQ23,'Gen. Prima Directa'!M23/'Gen. Prima Directa'!M$44),"")</f>
        <v/>
      </c>
      <c r="N23" s="75" t="str">
        <f>IFERROR(IF($C$8=$D$8,'Gen. Prima Directa'!N23/'Gen. Prima Directa'!$AQ23,'Gen. Prima Directa'!N23/'Gen. Prima Directa'!N$44),"")</f>
        <v/>
      </c>
      <c r="O23" s="75" t="str">
        <f>IFERROR(IF($C$8=$D$8,'Gen. Prima Directa'!O23/'Gen. Prima Directa'!$AQ23,'Gen. Prima Directa'!O23/'Gen. Prima Directa'!O$44),"")</f>
        <v/>
      </c>
      <c r="P23" s="75" t="str">
        <f>IFERROR(IF($C$8=$D$8,'Gen. Prima Directa'!P23/'Gen. Prima Directa'!$AQ23,'Gen. Prima Directa'!P23/'Gen. Prima Directa'!P$44),"")</f>
        <v/>
      </c>
      <c r="Q23" s="75" t="str">
        <f>IFERROR(IF($C$8=$D$8,'Gen. Prima Directa'!Q23/'Gen. Prima Directa'!$AQ23,'Gen. Prima Directa'!Q23/'Gen. Prima Directa'!Q$44),"")</f>
        <v/>
      </c>
      <c r="R23" s="75">
        <f>IFERROR(IF($C$8=$D$8,'Gen. Prima Directa'!R23/'Gen. Prima Directa'!$AQ23,'Gen. Prima Directa'!R23/'Gen. Prima Directa'!R$44),"")</f>
        <v>2.3085919274401954E-3</v>
      </c>
      <c r="S23" s="75" t="str">
        <f>IFERROR(IF($C$8=$D$8,'Gen. Prima Directa'!S23/'Gen. Prima Directa'!$AQ23,'Gen. Prima Directa'!S23/'Gen. Prima Directa'!S$44),"")</f>
        <v/>
      </c>
      <c r="T23" s="75">
        <f>IFERROR(IF($C$8=$D$8,'Gen. Prima Directa'!T23/'Gen. Prima Directa'!$AQ23,'Gen. Prima Directa'!T23/'Gen. Prima Directa'!T$44),"")</f>
        <v>1.7465038660280192E-3</v>
      </c>
      <c r="U23" s="75" t="str">
        <f>IFERROR(IF($C$8=$D$8,'Gen. Prima Directa'!U23/'Gen. Prima Directa'!$AQ23,'Gen. Prima Directa'!U23/'Gen. Prima Directa'!U$44),"")</f>
        <v/>
      </c>
      <c r="V23" s="75">
        <f>IFERROR(IF($C$8=$D$8,'Gen. Prima Directa'!V23/'Gen. Prima Directa'!$AQ23,'Gen. Prima Directa'!V23/'Gen. Prima Directa'!V$44),"")</f>
        <v>5.0290276910883717E-2</v>
      </c>
      <c r="W23" s="75" t="str">
        <f>IFERROR(IF($C$8=$D$8,'Gen. Prima Directa'!W23/'Gen. Prima Directa'!$AQ23,'Gen. Prima Directa'!W23/'Gen. Prima Directa'!W$44),"")</f>
        <v/>
      </c>
      <c r="X23" s="75">
        <f>IFERROR(IF($C$8=$D$8,'Gen. Prima Directa'!X23/'Gen. Prima Directa'!$AQ23,'Gen. Prima Directa'!X23/'Gen. Prima Directa'!X$44),"")</f>
        <v>5.6533901204713646E-2</v>
      </c>
      <c r="Y23" s="75">
        <f>IFERROR(IF($C$8=$D$8,'Gen. Prima Directa'!Y23/'Gen. Prima Directa'!$AQ23,'Gen. Prima Directa'!Y23/'Gen. Prima Directa'!Y$44),"")</f>
        <v>1.6162448116983325E-2</v>
      </c>
      <c r="Z23" s="75">
        <f>IFERROR(IF($C$8=$D$8,'Gen. Prima Directa'!Z23/'Gen. Prima Directa'!$AQ23,'Gen. Prima Directa'!Z23/'Gen. Prima Directa'!Z$44),"")</f>
        <v>6.0256489384949265E-3</v>
      </c>
      <c r="AA23" s="75" t="str">
        <f>IFERROR(IF($C$8=$D$8,'Gen. Prima Directa'!AA23/'Gen. Prima Directa'!$AQ23,'Gen. Prima Directa'!AA23/'Gen. Prima Directa'!AA$44),"")</f>
        <v/>
      </c>
      <c r="AB23" s="75" t="str">
        <f>IFERROR(IF($C$8=$D$8,'Gen. Prima Directa'!AB23/'Gen. Prima Directa'!$AQ23,'Gen. Prima Directa'!AB23/'Gen. Prima Directa'!AB$44),"")</f>
        <v/>
      </c>
      <c r="AC23" s="75" t="str">
        <f>IFERROR(IF($C$8=$D$8,'Gen. Prima Directa'!AC23/'Gen. Prima Directa'!$AQ23,'Gen. Prima Directa'!AC23/'Gen. Prima Directa'!AC$44),"")</f>
        <v/>
      </c>
      <c r="AD23" s="75" t="str">
        <f>IFERROR(IF($C$8=$D$8,'Gen. Prima Directa'!AD23/'Gen. Prima Directa'!$AQ23,'Gen. Prima Directa'!AD23/'Gen. Prima Directa'!AD$44),"")</f>
        <v/>
      </c>
      <c r="AE23" s="75" t="str">
        <f>IFERROR(IF($C$8=$D$8,'Gen. Prima Directa'!AE23/'Gen. Prima Directa'!$AQ23,'Gen. Prima Directa'!AE23/'Gen. Prima Directa'!AE$44),"")</f>
        <v/>
      </c>
      <c r="AF23" s="75" t="str">
        <f>IFERROR(IF($C$8=$D$8,'Gen. Prima Directa'!AF23/'Gen. Prima Directa'!$AQ23,'Gen. Prima Directa'!AF23/'Gen. Prima Directa'!AF$44),"")</f>
        <v/>
      </c>
      <c r="AG23" s="75" t="str">
        <f>IFERROR(IF($C$8=$D$8,'Gen. Prima Directa'!AG23/'Gen. Prima Directa'!$AQ23,'Gen. Prima Directa'!AG23/'Gen. Prima Directa'!AG$44),"")</f>
        <v/>
      </c>
      <c r="AH23" s="75" t="str">
        <f>IFERROR(IF($C$8=$D$8,'Gen. Prima Directa'!AH23/'Gen. Prima Directa'!$AQ23,'Gen. Prima Directa'!AH23/'Gen. Prima Directa'!AH$44),"")</f>
        <v/>
      </c>
      <c r="AI23" s="75" t="str">
        <f>IFERROR(IF($C$8=$D$8,'Gen. Prima Directa'!AI23/'Gen. Prima Directa'!$AQ23,'Gen. Prima Directa'!AI23/'Gen. Prima Directa'!AI$44),"")</f>
        <v/>
      </c>
      <c r="AJ23" s="75" t="str">
        <f>IFERROR(IF($C$8=$D$8,'Gen. Prima Directa'!AJ23/'Gen. Prima Directa'!$AQ23,'Gen. Prima Directa'!AJ23/'Gen. Prima Directa'!AJ$44),"")</f>
        <v/>
      </c>
      <c r="AK23" s="75" t="str">
        <f>IFERROR(IF($C$8=$D$8,'Gen. Prima Directa'!AK23/'Gen. Prima Directa'!$AQ23,'Gen. Prima Directa'!AK23/'Gen. Prima Directa'!AK$44),"")</f>
        <v/>
      </c>
      <c r="AL23" s="75" t="str">
        <f>IFERROR(IF($C$8=$D$8,'Gen. Prima Directa'!AL23/'Gen. Prima Directa'!$AQ23,'Gen. Prima Directa'!AL23/'Gen. Prima Directa'!AL$44),"")</f>
        <v/>
      </c>
      <c r="AM23" s="75" t="str">
        <f>IFERROR(IF($C$8=$D$8,'Gen. Prima Directa'!AM23/'Gen. Prima Directa'!$AQ23,'Gen. Prima Directa'!AM23/'Gen. Prima Directa'!AM$44),"")</f>
        <v/>
      </c>
      <c r="AN23" s="75" t="str">
        <f>IFERROR(IF($C$8=$D$8,'Gen. Prima Directa'!AN23/'Gen. Prima Directa'!$AQ23,'Gen. Prima Directa'!AN23/'Gen. Prima Directa'!AN$44),"")</f>
        <v/>
      </c>
      <c r="AO23" s="75" t="str">
        <f>IFERROR(IF($C$8=$D$8,'Gen. Prima Directa'!AO23/'Gen. Prima Directa'!$AQ23,'Gen. Prima Directa'!AO23/'Gen. Prima Directa'!AO$44),"")</f>
        <v/>
      </c>
      <c r="AP23" s="75" t="str">
        <f>IFERROR(IF($C$8=$D$8,'Gen. Prima Directa'!AP23/'Gen. Prima Directa'!$AQ23,'Gen. Prima Directa'!AP23/'Gen. Prima Directa'!AP$44),"")</f>
        <v/>
      </c>
      <c r="AQ23" s="75">
        <f>IFERROR(IF($C$8=$D$8,'Gen. Prima Directa'!AQ23/'Gen. Prima Directa'!$AQ23,'Gen. Prima Directa'!AQ23/'Gen. Prima Directa'!AQ$44),"")</f>
        <v>8.0947642605799439E-3</v>
      </c>
    </row>
    <row r="24" spans="2:43">
      <c r="B24" s="73" t="s">
        <v>307</v>
      </c>
      <c r="C24" s="75">
        <f>IFERROR(IF($C$8=$D$8,'Gen. Prima Directa'!C24/'Gen. Prima Directa'!$AQ24,'Gen. Prima Directa'!C24/'Gen. Prima Directa'!C$44),"")</f>
        <v>2.9992535461283106E-2</v>
      </c>
      <c r="D24" s="75" t="str">
        <f>IFERROR(IF($C$8=$D$8,'Gen. Prima Directa'!D24/'Gen. Prima Directa'!$AQ24,'Gen. Prima Directa'!D24/'Gen. Prima Directa'!D$44),"")</f>
        <v/>
      </c>
      <c r="E24" s="75">
        <f>IFERROR(IF($C$8=$D$8,'Gen. Prima Directa'!E24/'Gen. Prima Directa'!$AQ24,'Gen. Prima Directa'!E24/'Gen. Prima Directa'!E$44),"")</f>
        <v>1.3824273748976936E-2</v>
      </c>
      <c r="F24" s="75" t="str">
        <f>IFERROR(IF($C$8=$D$8,'Gen. Prima Directa'!F24/'Gen. Prima Directa'!$AQ24,'Gen. Prima Directa'!F24/'Gen. Prima Directa'!F$44),"")</f>
        <v/>
      </c>
      <c r="G24" s="75" t="str">
        <f>IFERROR(IF($C$8=$D$8,'Gen. Prima Directa'!G24/'Gen. Prima Directa'!$AQ24,'Gen. Prima Directa'!G24/'Gen. Prima Directa'!G$44),"")</f>
        <v/>
      </c>
      <c r="H24" s="75">
        <f>IFERROR(IF($C$8=$D$8,'Gen. Prima Directa'!H24/'Gen. Prima Directa'!$AQ24,'Gen. Prima Directa'!H24/'Gen. Prima Directa'!H$44),"")</f>
        <v>5.2873823896651415E-3</v>
      </c>
      <c r="I24" s="75">
        <f>IFERROR(IF($C$8=$D$8,'Gen. Prima Directa'!I24/'Gen. Prima Directa'!$AQ24,'Gen. Prima Directa'!I24/'Gen. Prima Directa'!I$44),"")</f>
        <v>6.3005489951125952E-3</v>
      </c>
      <c r="J24" s="75">
        <f>IFERROR(IF($C$8=$D$8,'Gen. Prima Directa'!J24/'Gen. Prima Directa'!$AQ24,'Gen. Prima Directa'!J24/'Gen. Prima Directa'!J$44),"")</f>
        <v>0.17150958190274429</v>
      </c>
      <c r="K24" s="75" t="str">
        <f>IFERROR(IF($C$8=$D$8,'Gen. Prima Directa'!K24/'Gen. Prima Directa'!$AQ24,'Gen. Prima Directa'!K24/'Gen. Prima Directa'!K$44),"")</f>
        <v/>
      </c>
      <c r="L24" s="75">
        <f>IFERROR(IF($C$8=$D$8,'Gen. Prima Directa'!L24/'Gen. Prima Directa'!$AQ24,'Gen. Prima Directa'!L24/'Gen. Prima Directa'!L$44),"")</f>
        <v>4.6560689605272461E-4</v>
      </c>
      <c r="M24" s="75" t="str">
        <f>IFERROR(IF($C$8=$D$8,'Gen. Prima Directa'!M24/'Gen. Prima Directa'!$AQ24,'Gen. Prima Directa'!M24/'Gen. Prima Directa'!M$44),"")</f>
        <v/>
      </c>
      <c r="N24" s="75" t="str">
        <f>IFERROR(IF($C$8=$D$8,'Gen. Prima Directa'!N24/'Gen. Prima Directa'!$AQ24,'Gen. Prima Directa'!N24/'Gen. Prima Directa'!N$44),"")</f>
        <v/>
      </c>
      <c r="O24" s="75" t="str">
        <f>IFERROR(IF($C$8=$D$8,'Gen. Prima Directa'!O24/'Gen. Prima Directa'!$AQ24,'Gen. Prima Directa'!O24/'Gen. Prima Directa'!O$44),"")</f>
        <v/>
      </c>
      <c r="P24" s="75">
        <f>IFERROR(IF($C$8=$D$8,'Gen. Prima Directa'!P24/'Gen. Prima Directa'!$AQ24,'Gen. Prima Directa'!P24/'Gen. Prima Directa'!P$44),"")</f>
        <v>0.12817210814810109</v>
      </c>
      <c r="Q24" s="75" t="str">
        <f>IFERROR(IF($C$8=$D$8,'Gen. Prima Directa'!Q24/'Gen. Prima Directa'!$AQ24,'Gen. Prima Directa'!Q24/'Gen. Prima Directa'!Q$44),"")</f>
        <v/>
      </c>
      <c r="R24" s="75">
        <f>IFERROR(IF($C$8=$D$8,'Gen. Prima Directa'!R24/'Gen. Prima Directa'!$AQ24,'Gen. Prima Directa'!R24/'Gen. Prima Directa'!R$44),"")</f>
        <v>9.5013033977759138E-3</v>
      </c>
      <c r="S24" s="75" t="str">
        <f>IFERROR(IF($C$8=$D$8,'Gen. Prima Directa'!S24/'Gen. Prima Directa'!$AQ24,'Gen. Prima Directa'!S24/'Gen. Prima Directa'!S$44),"")</f>
        <v/>
      </c>
      <c r="T24" s="75">
        <f>IFERROR(IF($C$8=$D$8,'Gen. Prima Directa'!T24/'Gen. Prima Directa'!$AQ24,'Gen. Prima Directa'!T24/'Gen. Prima Directa'!T$44),"")</f>
        <v>1.22003556045652E-2</v>
      </c>
      <c r="U24" s="75" t="str">
        <f>IFERROR(IF($C$8=$D$8,'Gen. Prima Directa'!U24/'Gen. Prima Directa'!$AQ24,'Gen. Prima Directa'!U24/'Gen. Prima Directa'!U$44),"")</f>
        <v/>
      </c>
      <c r="V24" s="75">
        <f>IFERROR(IF($C$8=$D$8,'Gen. Prima Directa'!V24/'Gen. Prima Directa'!$AQ24,'Gen. Prima Directa'!V24/'Gen. Prima Directa'!V$44),"")</f>
        <v>8.6580261383285197E-3</v>
      </c>
      <c r="W24" s="75" t="str">
        <f>IFERROR(IF($C$8=$D$8,'Gen. Prima Directa'!W24/'Gen. Prima Directa'!$AQ24,'Gen. Prima Directa'!W24/'Gen. Prima Directa'!W$44),"")</f>
        <v/>
      </c>
      <c r="X24" s="75">
        <f>IFERROR(IF($C$8=$D$8,'Gen. Prima Directa'!X24/'Gen. Prima Directa'!$AQ24,'Gen. Prima Directa'!X24/'Gen. Prima Directa'!X$44),"")</f>
        <v>0.22617025700278801</v>
      </c>
      <c r="Y24" s="75">
        <f>IFERROR(IF($C$8=$D$8,'Gen. Prima Directa'!Y24/'Gen. Prima Directa'!$AQ24,'Gen. Prima Directa'!Y24/'Gen. Prima Directa'!Y$44),"")</f>
        <v>2.417422619105844E-2</v>
      </c>
      <c r="Z24" s="75" t="str">
        <f>IFERROR(IF($C$8=$D$8,'Gen. Prima Directa'!Z24/'Gen. Prima Directa'!$AQ24,'Gen. Prima Directa'!Z24/'Gen. Prima Directa'!Z$44),"")</f>
        <v/>
      </c>
      <c r="AA24" s="75">
        <f>IFERROR(IF($C$8=$D$8,'Gen. Prima Directa'!AA24/'Gen. Prima Directa'!$AQ24,'Gen. Prima Directa'!AA24/'Gen. Prima Directa'!AA$44),"")</f>
        <v>3.0679047376734905E-2</v>
      </c>
      <c r="AB24" s="75">
        <f>IFERROR(IF($C$8=$D$8,'Gen. Prima Directa'!AB24/'Gen. Prima Directa'!$AQ24,'Gen. Prima Directa'!AB24/'Gen. Prima Directa'!AB$44),"")</f>
        <v>5.868173568677664E-3</v>
      </c>
      <c r="AC24" s="75" t="str">
        <f>IFERROR(IF($C$8=$D$8,'Gen. Prima Directa'!AC24/'Gen. Prima Directa'!$AQ24,'Gen. Prima Directa'!AC24/'Gen. Prima Directa'!AC$44),"")</f>
        <v/>
      </c>
      <c r="AD24" s="75" t="str">
        <f>IFERROR(IF($C$8=$D$8,'Gen. Prima Directa'!AD24/'Gen. Prima Directa'!$AQ24,'Gen. Prima Directa'!AD24/'Gen. Prima Directa'!AD$44),"")</f>
        <v/>
      </c>
      <c r="AE24" s="75" t="str">
        <f>IFERROR(IF($C$8=$D$8,'Gen. Prima Directa'!AE24/'Gen. Prima Directa'!$AQ24,'Gen. Prima Directa'!AE24/'Gen. Prima Directa'!AE$44),"")</f>
        <v/>
      </c>
      <c r="AF24" s="75" t="str">
        <f>IFERROR(IF($C$8=$D$8,'Gen. Prima Directa'!AF24/'Gen. Prima Directa'!$AQ24,'Gen. Prima Directa'!AF24/'Gen. Prima Directa'!AF$44),"")</f>
        <v/>
      </c>
      <c r="AG24" s="75" t="str">
        <f>IFERROR(IF($C$8=$D$8,'Gen. Prima Directa'!AG24/'Gen. Prima Directa'!$AQ24,'Gen. Prima Directa'!AG24/'Gen. Prima Directa'!AG$44),"")</f>
        <v/>
      </c>
      <c r="AH24" s="75" t="str">
        <f>IFERROR(IF($C$8=$D$8,'Gen. Prima Directa'!AH24/'Gen. Prima Directa'!$AQ24,'Gen. Prima Directa'!AH24/'Gen. Prima Directa'!AH$44),"")</f>
        <v/>
      </c>
      <c r="AI24" s="75" t="str">
        <f>IFERROR(IF($C$8=$D$8,'Gen. Prima Directa'!AI24/'Gen. Prima Directa'!$AQ24,'Gen. Prima Directa'!AI24/'Gen. Prima Directa'!AI$44),"")</f>
        <v/>
      </c>
      <c r="AJ24" s="75" t="str">
        <f>IFERROR(IF($C$8=$D$8,'Gen. Prima Directa'!AJ24/'Gen. Prima Directa'!$AQ24,'Gen. Prima Directa'!AJ24/'Gen. Prima Directa'!AJ$44),"")</f>
        <v/>
      </c>
      <c r="AK24" s="75" t="str">
        <f>IFERROR(IF($C$8=$D$8,'Gen. Prima Directa'!AK24/'Gen. Prima Directa'!$AQ24,'Gen. Prima Directa'!AK24/'Gen. Prima Directa'!AK$44),"")</f>
        <v/>
      </c>
      <c r="AL24" s="75" t="str">
        <f>IFERROR(IF($C$8=$D$8,'Gen. Prima Directa'!AL24/'Gen. Prima Directa'!$AQ24,'Gen. Prima Directa'!AL24/'Gen. Prima Directa'!AL$44),"")</f>
        <v/>
      </c>
      <c r="AM24" s="75" t="str">
        <f>IFERROR(IF($C$8=$D$8,'Gen. Prima Directa'!AM24/'Gen. Prima Directa'!$AQ24,'Gen. Prima Directa'!AM24/'Gen. Prima Directa'!AM$44),"")</f>
        <v/>
      </c>
      <c r="AN24" s="75" t="str">
        <f>IFERROR(IF($C$8=$D$8,'Gen. Prima Directa'!AN24/'Gen. Prima Directa'!$AQ24,'Gen. Prima Directa'!AN24/'Gen. Prima Directa'!AN$44),"")</f>
        <v/>
      </c>
      <c r="AO24" s="75" t="str">
        <f>IFERROR(IF($C$8=$D$8,'Gen. Prima Directa'!AO24/'Gen. Prima Directa'!$AQ24,'Gen. Prima Directa'!AO24/'Gen. Prima Directa'!AO$44),"")</f>
        <v/>
      </c>
      <c r="AP24" s="75" t="str">
        <f>IFERROR(IF($C$8=$D$8,'Gen. Prima Directa'!AP24/'Gen. Prima Directa'!$AQ24,'Gen. Prima Directa'!AP24/'Gen. Prima Directa'!AP$44),"")</f>
        <v/>
      </c>
      <c r="AQ24" s="75">
        <f>IFERROR(IF($C$8=$D$8,'Gen. Prima Directa'!AQ24/'Gen. Prima Directa'!$AQ24,'Gen. Prima Directa'!AQ24/'Gen. Prima Directa'!AQ$44),"")</f>
        <v>1.6006455926835354E-2</v>
      </c>
    </row>
    <row r="25" spans="2:43">
      <c r="B25" s="73" t="s">
        <v>308</v>
      </c>
      <c r="C25" s="75">
        <f>IFERROR(IF($C$8=$D$8,'Gen. Prima Directa'!C25/'Gen. Prima Directa'!$AQ25,'Gen. Prima Directa'!C25/'Gen. Prima Directa'!C$44),"")</f>
        <v>4.8473372145521047E-2</v>
      </c>
      <c r="D25" s="75" t="str">
        <f>IFERROR(IF($C$8=$D$8,'Gen. Prima Directa'!D25/'Gen. Prima Directa'!$AQ25,'Gen. Prima Directa'!D25/'Gen. Prima Directa'!D$44),"")</f>
        <v/>
      </c>
      <c r="E25" s="75">
        <f>IFERROR(IF($C$8=$D$8,'Gen. Prima Directa'!E25/'Gen. Prima Directa'!$AQ25,'Gen. Prima Directa'!E25/'Gen. Prima Directa'!E$44),"")</f>
        <v>5.163526263406543E-3</v>
      </c>
      <c r="F25" s="75" t="str">
        <f>IFERROR(IF($C$8=$D$8,'Gen. Prima Directa'!F25/'Gen. Prima Directa'!$AQ25,'Gen. Prima Directa'!F25/'Gen. Prima Directa'!F$44),"")</f>
        <v/>
      </c>
      <c r="G25" s="75" t="str">
        <f>IFERROR(IF($C$8=$D$8,'Gen. Prima Directa'!G25/'Gen. Prima Directa'!$AQ25,'Gen. Prima Directa'!G25/'Gen. Prima Directa'!G$44),"")</f>
        <v/>
      </c>
      <c r="H25" s="75">
        <f>IFERROR(IF($C$8=$D$8,'Gen. Prima Directa'!H25/'Gen. Prima Directa'!$AQ25,'Gen. Prima Directa'!H25/'Gen. Prima Directa'!H$44),"")</f>
        <v>2.2286709776528552E-2</v>
      </c>
      <c r="I25" s="75">
        <f>IFERROR(IF($C$8=$D$8,'Gen. Prima Directa'!I25/'Gen. Prima Directa'!$AQ25,'Gen. Prima Directa'!I25/'Gen. Prima Directa'!I$44),"")</f>
        <v>1.6256855397186309E-2</v>
      </c>
      <c r="J25" s="75">
        <f>IFERROR(IF($C$8=$D$8,'Gen. Prima Directa'!J25/'Gen. Prima Directa'!$AQ25,'Gen. Prima Directa'!J25/'Gen. Prima Directa'!J$44),"")</f>
        <v>0.10816444671715326</v>
      </c>
      <c r="K25" s="75" t="str">
        <f>IFERROR(IF($C$8=$D$8,'Gen. Prima Directa'!K25/'Gen. Prima Directa'!$AQ25,'Gen. Prima Directa'!K25/'Gen. Prima Directa'!K$44),"")</f>
        <v/>
      </c>
      <c r="L25" s="75" t="str">
        <f>IFERROR(IF($C$8=$D$8,'Gen. Prima Directa'!L25/'Gen. Prima Directa'!$AQ25,'Gen. Prima Directa'!L25/'Gen. Prima Directa'!L$44),"")</f>
        <v/>
      </c>
      <c r="M25" s="75" t="str">
        <f>IFERROR(IF($C$8=$D$8,'Gen. Prima Directa'!M25/'Gen. Prima Directa'!$AQ25,'Gen. Prima Directa'!M25/'Gen. Prima Directa'!M$44),"")</f>
        <v/>
      </c>
      <c r="N25" s="75" t="str">
        <f>IFERROR(IF($C$8=$D$8,'Gen. Prima Directa'!N25/'Gen. Prima Directa'!$AQ25,'Gen. Prima Directa'!N25/'Gen. Prima Directa'!N$44),"")</f>
        <v/>
      </c>
      <c r="O25" s="75" t="str">
        <f>IFERROR(IF($C$8=$D$8,'Gen. Prima Directa'!O25/'Gen. Prima Directa'!$AQ25,'Gen. Prima Directa'!O25/'Gen. Prima Directa'!O$44),"")</f>
        <v/>
      </c>
      <c r="P25" s="75">
        <f>IFERROR(IF($C$8=$D$8,'Gen. Prima Directa'!P25/'Gen. Prima Directa'!$AQ25,'Gen. Prima Directa'!P25/'Gen. Prima Directa'!P$44),"")</f>
        <v>2.6041308253320381E-2</v>
      </c>
      <c r="Q25" s="75" t="str">
        <f>IFERROR(IF($C$8=$D$8,'Gen. Prima Directa'!Q25/'Gen. Prima Directa'!$AQ25,'Gen. Prima Directa'!Q25/'Gen. Prima Directa'!Q$44),"")</f>
        <v/>
      </c>
      <c r="R25" s="75">
        <f>IFERROR(IF($C$8=$D$8,'Gen. Prima Directa'!R25/'Gen. Prima Directa'!$AQ25,'Gen. Prima Directa'!R25/'Gen. Prima Directa'!R$44),"")</f>
        <v>1.7745075730644912E-2</v>
      </c>
      <c r="S25" s="75" t="str">
        <f>IFERROR(IF($C$8=$D$8,'Gen. Prima Directa'!S25/'Gen. Prima Directa'!$AQ25,'Gen. Prima Directa'!S25/'Gen. Prima Directa'!S$44),"")</f>
        <v/>
      </c>
      <c r="T25" s="75">
        <f>IFERROR(IF($C$8=$D$8,'Gen. Prima Directa'!T25/'Gen. Prima Directa'!$AQ25,'Gen. Prima Directa'!T25/'Gen. Prima Directa'!T$44),"")</f>
        <v>1.0067195724018351E-2</v>
      </c>
      <c r="U25" s="75" t="str">
        <f>IFERROR(IF($C$8=$D$8,'Gen. Prima Directa'!U25/'Gen. Prima Directa'!$AQ25,'Gen. Prima Directa'!U25/'Gen. Prima Directa'!U$44),"")</f>
        <v/>
      </c>
      <c r="V25" s="75">
        <f>IFERROR(IF($C$8=$D$8,'Gen. Prima Directa'!V25/'Gen. Prima Directa'!$AQ25,'Gen. Prima Directa'!V25/'Gen. Prima Directa'!V$44),"")</f>
        <v>6.016511313387281E-3</v>
      </c>
      <c r="W25" s="75" t="str">
        <f>IFERROR(IF($C$8=$D$8,'Gen. Prima Directa'!W25/'Gen. Prima Directa'!$AQ25,'Gen. Prima Directa'!W25/'Gen. Prima Directa'!W$44),"")</f>
        <v/>
      </c>
      <c r="X25" s="75">
        <f>IFERROR(IF($C$8=$D$8,'Gen. Prima Directa'!X25/'Gen. Prima Directa'!$AQ25,'Gen. Prima Directa'!X25/'Gen. Prima Directa'!X$44),"")</f>
        <v>7.1438160221875852E-2</v>
      </c>
      <c r="Y25" s="75">
        <f>IFERROR(IF($C$8=$D$8,'Gen. Prima Directa'!Y25/'Gen. Prima Directa'!$AQ25,'Gen. Prima Directa'!Y25/'Gen. Prima Directa'!Y$44),"")</f>
        <v>2.2172210838155012E-2</v>
      </c>
      <c r="Z25" s="75" t="str">
        <f>IFERROR(IF($C$8=$D$8,'Gen. Prima Directa'!Z25/'Gen. Prima Directa'!$AQ25,'Gen. Prima Directa'!Z25/'Gen. Prima Directa'!Z$44),"")</f>
        <v/>
      </c>
      <c r="AA25" s="75">
        <f>IFERROR(IF($C$8=$D$8,'Gen. Prima Directa'!AA25/'Gen. Prima Directa'!$AQ25,'Gen. Prima Directa'!AA25/'Gen. Prima Directa'!AA$44),"")</f>
        <v>1.5503814441035898E-2</v>
      </c>
      <c r="AB25" s="75">
        <f>IFERROR(IF($C$8=$D$8,'Gen. Prima Directa'!AB25/'Gen. Prima Directa'!$AQ25,'Gen. Prima Directa'!AB25/'Gen. Prima Directa'!AB$44),"")</f>
        <v>4.0615712827856247E-2</v>
      </c>
      <c r="AC25" s="75" t="str">
        <f>IFERROR(IF($C$8=$D$8,'Gen. Prima Directa'!AC25/'Gen. Prima Directa'!$AQ25,'Gen. Prima Directa'!AC25/'Gen. Prima Directa'!AC$44),"")</f>
        <v/>
      </c>
      <c r="AD25" s="75" t="str">
        <f>IFERROR(IF($C$8=$D$8,'Gen. Prima Directa'!AD25/'Gen. Prima Directa'!$AQ25,'Gen. Prima Directa'!AD25/'Gen. Prima Directa'!AD$44),"")</f>
        <v/>
      </c>
      <c r="AE25" s="75" t="str">
        <f>IFERROR(IF($C$8=$D$8,'Gen. Prima Directa'!AE25/'Gen. Prima Directa'!$AQ25,'Gen. Prima Directa'!AE25/'Gen. Prima Directa'!AE$44),"")</f>
        <v/>
      </c>
      <c r="AF25" s="75" t="str">
        <f>IFERROR(IF($C$8=$D$8,'Gen. Prima Directa'!AF25/'Gen. Prima Directa'!$AQ25,'Gen. Prima Directa'!AF25/'Gen. Prima Directa'!AF$44),"")</f>
        <v/>
      </c>
      <c r="AG25" s="75" t="str">
        <f>IFERROR(IF($C$8=$D$8,'Gen. Prima Directa'!AG25/'Gen. Prima Directa'!$AQ25,'Gen. Prima Directa'!AG25/'Gen. Prima Directa'!AG$44),"")</f>
        <v/>
      </c>
      <c r="AH25" s="75" t="str">
        <f>IFERROR(IF($C$8=$D$8,'Gen. Prima Directa'!AH25/'Gen. Prima Directa'!$AQ25,'Gen. Prima Directa'!AH25/'Gen. Prima Directa'!AH$44),"")</f>
        <v/>
      </c>
      <c r="AI25" s="75" t="str">
        <f>IFERROR(IF($C$8=$D$8,'Gen. Prima Directa'!AI25/'Gen. Prima Directa'!$AQ25,'Gen. Prima Directa'!AI25/'Gen. Prima Directa'!AI$44),"")</f>
        <v/>
      </c>
      <c r="AJ25" s="75" t="str">
        <f>IFERROR(IF($C$8=$D$8,'Gen. Prima Directa'!AJ25/'Gen. Prima Directa'!$AQ25,'Gen. Prima Directa'!AJ25/'Gen. Prima Directa'!AJ$44),"")</f>
        <v/>
      </c>
      <c r="AK25" s="75" t="str">
        <f>IFERROR(IF($C$8=$D$8,'Gen. Prima Directa'!AK25/'Gen. Prima Directa'!$AQ25,'Gen. Prima Directa'!AK25/'Gen. Prima Directa'!AK$44),"")</f>
        <v/>
      </c>
      <c r="AL25" s="75" t="str">
        <f>IFERROR(IF($C$8=$D$8,'Gen. Prima Directa'!AL25/'Gen. Prima Directa'!$AQ25,'Gen. Prima Directa'!AL25/'Gen. Prima Directa'!AL$44),"")</f>
        <v/>
      </c>
      <c r="AM25" s="75" t="str">
        <f>IFERROR(IF($C$8=$D$8,'Gen. Prima Directa'!AM25/'Gen. Prima Directa'!$AQ25,'Gen. Prima Directa'!AM25/'Gen. Prima Directa'!AM$44),"")</f>
        <v/>
      </c>
      <c r="AN25" s="75" t="str">
        <f>IFERROR(IF($C$8=$D$8,'Gen. Prima Directa'!AN25/'Gen. Prima Directa'!$AQ25,'Gen. Prima Directa'!AN25/'Gen. Prima Directa'!AN$44),"")</f>
        <v/>
      </c>
      <c r="AO25" s="75" t="str">
        <f>IFERROR(IF($C$8=$D$8,'Gen. Prima Directa'!AO25/'Gen. Prima Directa'!$AQ25,'Gen. Prima Directa'!AO25/'Gen. Prima Directa'!AO$44),"")</f>
        <v/>
      </c>
      <c r="AP25" s="75" t="str">
        <f>IFERROR(IF($C$8=$D$8,'Gen. Prima Directa'!AP25/'Gen. Prima Directa'!$AQ25,'Gen. Prima Directa'!AP25/'Gen. Prima Directa'!AP$44),"")</f>
        <v/>
      </c>
      <c r="AQ25" s="75">
        <f>IFERROR(IF($C$8=$D$8,'Gen. Prima Directa'!AQ25/'Gen. Prima Directa'!$AQ25,'Gen. Prima Directa'!AQ25/'Gen. Prima Directa'!AQ$44),"")</f>
        <v>1.8381720834469886E-2</v>
      </c>
    </row>
    <row r="26" spans="2:43">
      <c r="B26" s="73" t="s">
        <v>309</v>
      </c>
      <c r="C26" s="75">
        <f>IFERROR(IF($C$8=$D$8,'Gen. Prima Directa'!C26/'Gen. Prima Directa'!$AQ26,'Gen. Prima Directa'!C26/'Gen. Prima Directa'!C$44),"")</f>
        <v>4.8769122222853132E-3</v>
      </c>
      <c r="D26" s="75" t="str">
        <f>IFERROR(IF($C$8=$D$8,'Gen. Prima Directa'!D26/'Gen. Prima Directa'!$AQ26,'Gen. Prima Directa'!D26/'Gen. Prima Directa'!D$44),"")</f>
        <v/>
      </c>
      <c r="E26" s="75">
        <f>IFERROR(IF($C$8=$D$8,'Gen. Prima Directa'!E26/'Gen. Prima Directa'!$AQ26,'Gen. Prima Directa'!E26/'Gen. Prima Directa'!E$44),"")</f>
        <v>3.0328919065877419E-4</v>
      </c>
      <c r="F26" s="75" t="str">
        <f>IFERROR(IF($C$8=$D$8,'Gen. Prima Directa'!F26/'Gen. Prima Directa'!$AQ26,'Gen. Prima Directa'!F26/'Gen. Prima Directa'!F$44),"")</f>
        <v/>
      </c>
      <c r="G26" s="75" t="str">
        <f>IFERROR(IF($C$8=$D$8,'Gen. Prima Directa'!G26/'Gen. Prima Directa'!$AQ26,'Gen. Prima Directa'!G26/'Gen. Prima Directa'!G$44),"")</f>
        <v/>
      </c>
      <c r="H26" s="75">
        <f>IFERROR(IF($C$8=$D$8,'Gen. Prima Directa'!H26/'Gen. Prima Directa'!$AQ26,'Gen. Prima Directa'!H26/'Gen. Prima Directa'!H$44),"")</f>
        <v>9.4380217811568733E-4</v>
      </c>
      <c r="I26" s="75">
        <f>IFERROR(IF($C$8=$D$8,'Gen. Prima Directa'!I26/'Gen. Prima Directa'!$AQ26,'Gen. Prima Directa'!I26/'Gen. Prima Directa'!I$44),"")</f>
        <v>2.4857951584730891E-3</v>
      </c>
      <c r="J26" s="75">
        <f>IFERROR(IF($C$8=$D$8,'Gen. Prima Directa'!J26/'Gen. Prima Directa'!$AQ26,'Gen. Prima Directa'!J26/'Gen. Prima Directa'!J$44),"")</f>
        <v>1.538299202116866E-2</v>
      </c>
      <c r="K26" s="75" t="str">
        <f>IFERROR(IF($C$8=$D$8,'Gen. Prima Directa'!K26/'Gen. Prima Directa'!$AQ26,'Gen. Prima Directa'!K26/'Gen. Prima Directa'!K$44),"")</f>
        <v/>
      </c>
      <c r="L26" s="75" t="str">
        <f>IFERROR(IF($C$8=$D$8,'Gen. Prima Directa'!L26/'Gen. Prima Directa'!$AQ26,'Gen. Prima Directa'!L26/'Gen. Prima Directa'!L$44),"")</f>
        <v/>
      </c>
      <c r="M26" s="75" t="str">
        <f>IFERROR(IF($C$8=$D$8,'Gen. Prima Directa'!M26/'Gen. Prima Directa'!$AQ26,'Gen. Prima Directa'!M26/'Gen. Prima Directa'!M$44),"")</f>
        <v/>
      </c>
      <c r="N26" s="75" t="str">
        <f>IFERROR(IF($C$8=$D$8,'Gen. Prima Directa'!N26/'Gen. Prima Directa'!$AQ26,'Gen. Prima Directa'!N26/'Gen. Prima Directa'!N$44),"")</f>
        <v/>
      </c>
      <c r="O26" s="75" t="str">
        <f>IFERROR(IF($C$8=$D$8,'Gen. Prima Directa'!O26/'Gen. Prima Directa'!$AQ26,'Gen. Prima Directa'!O26/'Gen. Prima Directa'!O$44),"")</f>
        <v/>
      </c>
      <c r="P26" s="75">
        <f>IFERROR(IF($C$8=$D$8,'Gen. Prima Directa'!P26/'Gen. Prima Directa'!$AQ26,'Gen. Prima Directa'!P26/'Gen. Prima Directa'!P$44),"")</f>
        <v>3.9956709493630957E-3</v>
      </c>
      <c r="Q26" s="75" t="str">
        <f>IFERROR(IF($C$8=$D$8,'Gen. Prima Directa'!Q26/'Gen. Prima Directa'!$AQ26,'Gen. Prima Directa'!Q26/'Gen. Prima Directa'!Q$44),"")</f>
        <v/>
      </c>
      <c r="R26" s="75">
        <f>IFERROR(IF($C$8=$D$8,'Gen. Prima Directa'!R26/'Gen. Prima Directa'!$AQ26,'Gen. Prima Directa'!R26/'Gen. Prima Directa'!R$44),"")</f>
        <v>4.9528920325284619E-4</v>
      </c>
      <c r="S26" s="75" t="str">
        <f>IFERROR(IF($C$8=$D$8,'Gen. Prima Directa'!S26/'Gen. Prima Directa'!$AQ26,'Gen. Prima Directa'!S26/'Gen. Prima Directa'!S$44),"")</f>
        <v/>
      </c>
      <c r="T26" s="75">
        <f>IFERROR(IF($C$8=$D$8,'Gen. Prima Directa'!T26/'Gen. Prima Directa'!$AQ26,'Gen. Prima Directa'!T26/'Gen. Prima Directa'!T$44),"")</f>
        <v>3.4854629463410658E-3</v>
      </c>
      <c r="U26" s="75" t="str">
        <f>IFERROR(IF($C$8=$D$8,'Gen. Prima Directa'!U26/'Gen. Prima Directa'!$AQ26,'Gen. Prima Directa'!U26/'Gen. Prima Directa'!U$44),"")</f>
        <v/>
      </c>
      <c r="V26" s="75">
        <f>IFERROR(IF($C$8=$D$8,'Gen. Prima Directa'!V26/'Gen. Prima Directa'!$AQ26,'Gen. Prima Directa'!V26/'Gen. Prima Directa'!V$44),"")</f>
        <v>6.6411681206232512E-4</v>
      </c>
      <c r="W26" s="75" t="str">
        <f>IFERROR(IF($C$8=$D$8,'Gen. Prima Directa'!W26/'Gen. Prima Directa'!$AQ26,'Gen. Prima Directa'!W26/'Gen. Prima Directa'!W$44),"")</f>
        <v/>
      </c>
      <c r="X26" s="75">
        <f>IFERROR(IF($C$8=$D$8,'Gen. Prima Directa'!X26/'Gen. Prima Directa'!$AQ26,'Gen. Prima Directa'!X26/'Gen. Prima Directa'!X$44),"")</f>
        <v>6.9377128358055831E-3</v>
      </c>
      <c r="Y26" s="75">
        <f>IFERROR(IF($C$8=$D$8,'Gen. Prima Directa'!Y26/'Gen. Prima Directa'!$AQ26,'Gen. Prima Directa'!Y26/'Gen. Prima Directa'!Y$44),"")</f>
        <v>1.5256899404045613E-3</v>
      </c>
      <c r="Z26" s="75" t="str">
        <f>IFERROR(IF($C$8=$D$8,'Gen. Prima Directa'!Z26/'Gen. Prima Directa'!$AQ26,'Gen. Prima Directa'!Z26/'Gen. Prima Directa'!Z$44),"")</f>
        <v/>
      </c>
      <c r="AA26" s="75">
        <f>IFERROR(IF($C$8=$D$8,'Gen. Prima Directa'!AA26/'Gen. Prima Directa'!$AQ26,'Gen. Prima Directa'!AA26/'Gen. Prima Directa'!AA$44),"")</f>
        <v>9.6538730800837874E-4</v>
      </c>
      <c r="AB26" s="75">
        <f>IFERROR(IF($C$8=$D$8,'Gen. Prima Directa'!AB26/'Gen. Prima Directa'!$AQ26,'Gen. Prima Directa'!AB26/'Gen. Prima Directa'!AB$44),"")</f>
        <v>7.5800927968565422E-4</v>
      </c>
      <c r="AC26" s="75" t="str">
        <f>IFERROR(IF($C$8=$D$8,'Gen. Prima Directa'!AC26/'Gen. Prima Directa'!$AQ26,'Gen. Prima Directa'!AC26/'Gen. Prima Directa'!AC$44),"")</f>
        <v/>
      </c>
      <c r="AD26" s="75" t="str">
        <f>IFERROR(IF($C$8=$D$8,'Gen. Prima Directa'!AD26/'Gen. Prima Directa'!$AQ26,'Gen. Prima Directa'!AD26/'Gen. Prima Directa'!AD$44),"")</f>
        <v/>
      </c>
      <c r="AE26" s="75" t="str">
        <f>IFERROR(IF($C$8=$D$8,'Gen. Prima Directa'!AE26/'Gen. Prima Directa'!$AQ26,'Gen. Prima Directa'!AE26/'Gen. Prima Directa'!AE$44),"")</f>
        <v/>
      </c>
      <c r="AF26" s="75" t="str">
        <f>IFERROR(IF($C$8=$D$8,'Gen. Prima Directa'!AF26/'Gen. Prima Directa'!$AQ26,'Gen. Prima Directa'!AF26/'Gen. Prima Directa'!AF$44),"")</f>
        <v/>
      </c>
      <c r="AG26" s="75" t="str">
        <f>IFERROR(IF($C$8=$D$8,'Gen. Prima Directa'!AG26/'Gen. Prima Directa'!$AQ26,'Gen. Prima Directa'!AG26/'Gen. Prima Directa'!AG$44),"")</f>
        <v/>
      </c>
      <c r="AH26" s="75" t="str">
        <f>IFERROR(IF($C$8=$D$8,'Gen. Prima Directa'!AH26/'Gen. Prima Directa'!$AQ26,'Gen. Prima Directa'!AH26/'Gen. Prima Directa'!AH$44),"")</f>
        <v/>
      </c>
      <c r="AI26" s="75" t="str">
        <f>IFERROR(IF($C$8=$D$8,'Gen. Prima Directa'!AI26/'Gen. Prima Directa'!$AQ26,'Gen. Prima Directa'!AI26/'Gen. Prima Directa'!AI$44),"")</f>
        <v/>
      </c>
      <c r="AJ26" s="75" t="str">
        <f>IFERROR(IF($C$8=$D$8,'Gen. Prima Directa'!AJ26/'Gen. Prima Directa'!$AQ26,'Gen. Prima Directa'!AJ26/'Gen. Prima Directa'!AJ$44),"")</f>
        <v/>
      </c>
      <c r="AK26" s="75" t="str">
        <f>IFERROR(IF($C$8=$D$8,'Gen. Prima Directa'!AK26/'Gen. Prima Directa'!$AQ26,'Gen. Prima Directa'!AK26/'Gen. Prima Directa'!AK$44),"")</f>
        <v/>
      </c>
      <c r="AL26" s="75" t="str">
        <f>IFERROR(IF($C$8=$D$8,'Gen. Prima Directa'!AL26/'Gen. Prima Directa'!$AQ26,'Gen. Prima Directa'!AL26/'Gen. Prima Directa'!AL$44),"")</f>
        <v/>
      </c>
      <c r="AM26" s="75" t="str">
        <f>IFERROR(IF($C$8=$D$8,'Gen. Prima Directa'!AM26/'Gen. Prima Directa'!$AQ26,'Gen. Prima Directa'!AM26/'Gen. Prima Directa'!AM$44),"")</f>
        <v/>
      </c>
      <c r="AN26" s="75" t="str">
        <f>IFERROR(IF($C$8=$D$8,'Gen. Prima Directa'!AN26/'Gen. Prima Directa'!$AQ26,'Gen. Prima Directa'!AN26/'Gen. Prima Directa'!AN$44),"")</f>
        <v/>
      </c>
      <c r="AO26" s="75" t="str">
        <f>IFERROR(IF($C$8=$D$8,'Gen. Prima Directa'!AO26/'Gen. Prima Directa'!$AQ26,'Gen. Prima Directa'!AO26/'Gen. Prima Directa'!AO$44),"")</f>
        <v/>
      </c>
      <c r="AP26" s="75" t="str">
        <f>IFERROR(IF($C$8=$D$8,'Gen. Prima Directa'!AP26/'Gen. Prima Directa'!$AQ26,'Gen. Prima Directa'!AP26/'Gen. Prima Directa'!AP$44),"")</f>
        <v/>
      </c>
      <c r="AQ26" s="75">
        <f>IFERROR(IF($C$8=$D$8,'Gen. Prima Directa'!AQ26/'Gen. Prima Directa'!$AQ26,'Gen. Prima Directa'!AQ26/'Gen. Prima Directa'!AQ$44),"")</f>
        <v>1.4428728959060737E-3</v>
      </c>
    </row>
    <row r="27" spans="2:43">
      <c r="B27" s="73" t="s">
        <v>310</v>
      </c>
      <c r="C27" s="75">
        <f>IFERROR(IF($C$8=$D$8,'Gen. Prima Directa'!C27/'Gen. Prima Directa'!$AQ27,'Gen. Prima Directa'!C27/'Gen. Prima Directa'!C$44),"")</f>
        <v>2.5748406794470568E-4</v>
      </c>
      <c r="D27" s="75" t="str">
        <f>IFERROR(IF($C$8=$D$8,'Gen. Prima Directa'!D27/'Gen. Prima Directa'!$AQ27,'Gen. Prima Directa'!D27/'Gen. Prima Directa'!D$44),"")</f>
        <v/>
      </c>
      <c r="E27" s="75">
        <f>IFERROR(IF($C$8=$D$8,'Gen. Prima Directa'!E27/'Gen. Prima Directa'!$AQ27,'Gen. Prima Directa'!E27/'Gen. Prima Directa'!E$44),"")</f>
        <v>1.8407065227122432E-2</v>
      </c>
      <c r="F27" s="75" t="str">
        <f>IFERROR(IF($C$8=$D$8,'Gen. Prima Directa'!F27/'Gen. Prima Directa'!$AQ27,'Gen. Prima Directa'!F27/'Gen. Prima Directa'!F$44),"")</f>
        <v/>
      </c>
      <c r="G27" s="75" t="str">
        <f>IFERROR(IF($C$8=$D$8,'Gen. Prima Directa'!G27/'Gen. Prima Directa'!$AQ27,'Gen. Prima Directa'!G27/'Gen. Prima Directa'!G$44),"")</f>
        <v/>
      </c>
      <c r="H27" s="75">
        <f>IFERROR(IF($C$8=$D$8,'Gen. Prima Directa'!H27/'Gen. Prima Directa'!$AQ27,'Gen. Prima Directa'!H27/'Gen. Prima Directa'!H$44),"")</f>
        <v>6.6020173880862137E-5</v>
      </c>
      <c r="I27" s="75">
        <f>IFERROR(IF($C$8=$D$8,'Gen. Prima Directa'!I27/'Gen. Prima Directa'!$AQ27,'Gen. Prima Directa'!I27/'Gen. Prima Directa'!I$44),"")</f>
        <v>2.4170003597474489E-2</v>
      </c>
      <c r="J27" s="75">
        <f>IFERROR(IF($C$8=$D$8,'Gen. Prima Directa'!J27/'Gen. Prima Directa'!$AQ27,'Gen. Prima Directa'!J27/'Gen. Prima Directa'!J$44),"")</f>
        <v>3.4251799904221558E-2</v>
      </c>
      <c r="K27" s="75" t="str">
        <f>IFERROR(IF($C$8=$D$8,'Gen. Prima Directa'!K27/'Gen. Prima Directa'!$AQ27,'Gen. Prima Directa'!K27/'Gen. Prima Directa'!K$44),"")</f>
        <v/>
      </c>
      <c r="L27" s="75">
        <f>IFERROR(IF($C$8=$D$8,'Gen. Prima Directa'!L27/'Gen. Prima Directa'!$AQ27,'Gen. Prima Directa'!L27/'Gen. Prima Directa'!L$44),"")</f>
        <v>4.2347078861762304E-3</v>
      </c>
      <c r="M27" s="75" t="str">
        <f>IFERROR(IF($C$8=$D$8,'Gen. Prima Directa'!M27/'Gen. Prima Directa'!$AQ27,'Gen. Prima Directa'!M27/'Gen. Prima Directa'!M$44),"")</f>
        <v/>
      </c>
      <c r="N27" s="75" t="str">
        <f>IFERROR(IF($C$8=$D$8,'Gen. Prima Directa'!N27/'Gen. Prima Directa'!$AQ27,'Gen. Prima Directa'!N27/'Gen. Prima Directa'!N$44),"")</f>
        <v/>
      </c>
      <c r="O27" s="75" t="str">
        <f>IFERROR(IF($C$8=$D$8,'Gen. Prima Directa'!O27/'Gen. Prima Directa'!$AQ27,'Gen. Prima Directa'!O27/'Gen. Prima Directa'!O$44),"")</f>
        <v/>
      </c>
      <c r="P27" s="75">
        <f>IFERROR(IF($C$8=$D$8,'Gen. Prima Directa'!P27/'Gen. Prima Directa'!$AQ27,'Gen. Prima Directa'!P27/'Gen. Prima Directa'!P$44),"")</f>
        <v>1.1066512616837661E-2</v>
      </c>
      <c r="Q27" s="75" t="str">
        <f>IFERROR(IF($C$8=$D$8,'Gen. Prima Directa'!Q27/'Gen. Prima Directa'!$AQ27,'Gen. Prima Directa'!Q27/'Gen. Prima Directa'!Q$44),"")</f>
        <v/>
      </c>
      <c r="R27" s="75">
        <f>IFERROR(IF($C$8=$D$8,'Gen. Prima Directa'!R27/'Gen. Prima Directa'!$AQ27,'Gen. Prima Directa'!R27/'Gen. Prima Directa'!R$44),"")</f>
        <v>2.5794367438913418E-2</v>
      </c>
      <c r="S27" s="75" t="str">
        <f>IFERROR(IF($C$8=$D$8,'Gen. Prima Directa'!S27/'Gen. Prima Directa'!$AQ27,'Gen. Prima Directa'!S27/'Gen. Prima Directa'!S$44),"")</f>
        <v/>
      </c>
      <c r="T27" s="75">
        <f>IFERROR(IF($C$8=$D$8,'Gen. Prima Directa'!T27/'Gen. Prima Directa'!$AQ27,'Gen. Prima Directa'!T27/'Gen. Prima Directa'!T$44),"")</f>
        <v>2.2062198225200336E-2</v>
      </c>
      <c r="U27" s="75" t="str">
        <f>IFERROR(IF($C$8=$D$8,'Gen. Prima Directa'!U27/'Gen. Prima Directa'!$AQ27,'Gen. Prima Directa'!U27/'Gen. Prima Directa'!U$44),"")</f>
        <v/>
      </c>
      <c r="V27" s="75">
        <f>IFERROR(IF($C$8=$D$8,'Gen. Prima Directa'!V27/'Gen. Prima Directa'!$AQ27,'Gen. Prima Directa'!V27/'Gen. Prima Directa'!V$44),"")</f>
        <v>1.2157519541697831E-2</v>
      </c>
      <c r="W27" s="75" t="str">
        <f>IFERROR(IF($C$8=$D$8,'Gen. Prima Directa'!W27/'Gen. Prima Directa'!$AQ27,'Gen. Prima Directa'!W27/'Gen. Prima Directa'!W$44),"")</f>
        <v/>
      </c>
      <c r="X27" s="75">
        <f>IFERROR(IF($C$8=$D$8,'Gen. Prima Directa'!X27/'Gen. Prima Directa'!$AQ27,'Gen. Prima Directa'!X27/'Gen. Prima Directa'!X$44),"")</f>
        <v>1.368670314756428E-2</v>
      </c>
      <c r="Y27" s="75">
        <f>IFERROR(IF($C$8=$D$8,'Gen. Prima Directa'!Y27/'Gen. Prima Directa'!$AQ27,'Gen. Prima Directa'!Y27/'Gen. Prima Directa'!Y$44),"")</f>
        <v>2.8752195912828724E-2</v>
      </c>
      <c r="Z27" s="75">
        <f>IFERROR(IF($C$8=$D$8,'Gen. Prima Directa'!Z27/'Gen. Prima Directa'!$AQ27,'Gen. Prima Directa'!Z27/'Gen. Prima Directa'!Z$44),"")</f>
        <v>1.26359722358915E-3</v>
      </c>
      <c r="AA27" s="75">
        <f>IFERROR(IF($C$8=$D$8,'Gen. Prima Directa'!AA27/'Gen. Prima Directa'!$AQ27,'Gen. Prima Directa'!AA27/'Gen. Prima Directa'!AA$44),"")</f>
        <v>4.7371884446902011E-2</v>
      </c>
      <c r="AB27" s="75">
        <f>IFERROR(IF($C$8=$D$8,'Gen. Prima Directa'!AB27/'Gen. Prima Directa'!$AQ27,'Gen. Prima Directa'!AB27/'Gen. Prima Directa'!AB$44),"")</f>
        <v>1.8986727184598443E-2</v>
      </c>
      <c r="AC27" s="75" t="str">
        <f>IFERROR(IF($C$8=$D$8,'Gen. Prima Directa'!AC27/'Gen. Prima Directa'!$AQ27,'Gen. Prima Directa'!AC27/'Gen. Prima Directa'!AC$44),"")</f>
        <v/>
      </c>
      <c r="AD27" s="75" t="str">
        <f>IFERROR(IF($C$8=$D$8,'Gen. Prima Directa'!AD27/'Gen. Prima Directa'!$AQ27,'Gen. Prima Directa'!AD27/'Gen. Prima Directa'!AD$44),"")</f>
        <v/>
      </c>
      <c r="AE27" s="75" t="str">
        <f>IFERROR(IF($C$8=$D$8,'Gen. Prima Directa'!AE27/'Gen. Prima Directa'!$AQ27,'Gen. Prima Directa'!AE27/'Gen. Prima Directa'!AE$44),"")</f>
        <v/>
      </c>
      <c r="AF27" s="75" t="str">
        <f>IFERROR(IF($C$8=$D$8,'Gen. Prima Directa'!AF27/'Gen. Prima Directa'!$AQ27,'Gen. Prima Directa'!AF27/'Gen. Prima Directa'!AF$44),"")</f>
        <v/>
      </c>
      <c r="AG27" s="75" t="str">
        <f>IFERROR(IF($C$8=$D$8,'Gen. Prima Directa'!AG27/'Gen. Prima Directa'!$AQ27,'Gen. Prima Directa'!AG27/'Gen. Prima Directa'!AG$44),"")</f>
        <v/>
      </c>
      <c r="AH27" s="75" t="str">
        <f>IFERROR(IF($C$8=$D$8,'Gen. Prima Directa'!AH27/'Gen. Prima Directa'!$AQ27,'Gen. Prima Directa'!AH27/'Gen. Prima Directa'!AH$44),"")</f>
        <v/>
      </c>
      <c r="AI27" s="75" t="str">
        <f>IFERROR(IF($C$8=$D$8,'Gen. Prima Directa'!AI27/'Gen. Prima Directa'!$AQ27,'Gen. Prima Directa'!AI27/'Gen. Prima Directa'!AI$44),"")</f>
        <v/>
      </c>
      <c r="AJ27" s="75" t="str">
        <f>IFERROR(IF($C$8=$D$8,'Gen. Prima Directa'!AJ27/'Gen. Prima Directa'!$AQ27,'Gen. Prima Directa'!AJ27/'Gen. Prima Directa'!AJ$44),"")</f>
        <v/>
      </c>
      <c r="AK27" s="75" t="str">
        <f>IFERROR(IF($C$8=$D$8,'Gen. Prima Directa'!AK27/'Gen. Prima Directa'!$AQ27,'Gen. Prima Directa'!AK27/'Gen. Prima Directa'!AK$44),"")</f>
        <v/>
      </c>
      <c r="AL27" s="75" t="str">
        <f>IFERROR(IF($C$8=$D$8,'Gen. Prima Directa'!AL27/'Gen. Prima Directa'!$AQ27,'Gen. Prima Directa'!AL27/'Gen. Prima Directa'!AL$44),"")</f>
        <v/>
      </c>
      <c r="AM27" s="75" t="str">
        <f>IFERROR(IF($C$8=$D$8,'Gen. Prima Directa'!AM27/'Gen. Prima Directa'!$AQ27,'Gen. Prima Directa'!AM27/'Gen. Prima Directa'!AM$44),"")</f>
        <v/>
      </c>
      <c r="AN27" s="75" t="str">
        <f>IFERROR(IF($C$8=$D$8,'Gen. Prima Directa'!AN27/'Gen. Prima Directa'!$AQ27,'Gen. Prima Directa'!AN27/'Gen. Prima Directa'!AN$44),"")</f>
        <v/>
      </c>
      <c r="AO27" s="75" t="str">
        <f>IFERROR(IF($C$8=$D$8,'Gen. Prima Directa'!AO27/'Gen. Prima Directa'!$AQ27,'Gen. Prima Directa'!AO27/'Gen. Prima Directa'!AO$44),"")</f>
        <v/>
      </c>
      <c r="AP27" s="75" t="str">
        <f>IFERROR(IF($C$8=$D$8,'Gen. Prima Directa'!AP27/'Gen. Prima Directa'!$AQ27,'Gen. Prima Directa'!AP27/'Gen. Prima Directa'!AP$44),"")</f>
        <v/>
      </c>
      <c r="AQ27" s="75">
        <f>IFERROR(IF($C$8=$D$8,'Gen. Prima Directa'!AQ27/'Gen. Prima Directa'!$AQ27,'Gen. Prima Directa'!AQ27/'Gen. Prima Directa'!AQ$44),"")</f>
        <v>1.5685197306266569E-2</v>
      </c>
    </row>
    <row r="28" spans="2:43">
      <c r="B28" s="73" t="s">
        <v>311</v>
      </c>
      <c r="C28" s="75">
        <f>IFERROR(IF($C$8=$D$8,'Gen. Prima Directa'!C28/'Gen. Prima Directa'!$AQ28,'Gen. Prima Directa'!C28/'Gen. Prima Directa'!C$44),"")</f>
        <v>2.69174783373393E-2</v>
      </c>
      <c r="D28" s="75" t="str">
        <f>IFERROR(IF($C$8=$D$8,'Gen. Prima Directa'!D28/'Gen. Prima Directa'!$AQ28,'Gen. Prima Directa'!D28/'Gen. Prima Directa'!D$44),"")</f>
        <v/>
      </c>
      <c r="E28" s="75">
        <f>IFERROR(IF($C$8=$D$8,'Gen. Prima Directa'!E28/'Gen. Prima Directa'!$AQ28,'Gen. Prima Directa'!E28/'Gen. Prima Directa'!E$44),"")</f>
        <v>2.60098572424398E-3</v>
      </c>
      <c r="F28" s="75" t="str">
        <f>IFERROR(IF($C$8=$D$8,'Gen. Prima Directa'!F28/'Gen. Prima Directa'!$AQ28,'Gen. Prima Directa'!F28/'Gen. Prima Directa'!F$44),"")</f>
        <v/>
      </c>
      <c r="G28" s="75" t="str">
        <f>IFERROR(IF($C$8=$D$8,'Gen. Prima Directa'!G28/'Gen. Prima Directa'!$AQ28,'Gen. Prima Directa'!G28/'Gen. Prima Directa'!G$44),"")</f>
        <v/>
      </c>
      <c r="H28" s="75">
        <f>IFERROR(IF($C$8=$D$8,'Gen. Prima Directa'!H28/'Gen. Prima Directa'!$AQ28,'Gen. Prima Directa'!H28/'Gen. Prima Directa'!H$44),"")</f>
        <v>1.04338389990659E-2</v>
      </c>
      <c r="I28" s="75">
        <f>IFERROR(IF($C$8=$D$8,'Gen. Prima Directa'!I28/'Gen. Prima Directa'!$AQ28,'Gen. Prima Directa'!I28/'Gen. Prima Directa'!I$44),"")</f>
        <v>7.1035891258249662E-2</v>
      </c>
      <c r="J28" s="75">
        <f>IFERROR(IF($C$8=$D$8,'Gen. Prima Directa'!J28/'Gen. Prima Directa'!$AQ28,'Gen. Prima Directa'!J28/'Gen. Prima Directa'!J$44),"")</f>
        <v>2.5766024626423486E-4</v>
      </c>
      <c r="K28" s="75" t="str">
        <f>IFERROR(IF($C$8=$D$8,'Gen. Prima Directa'!K28/'Gen. Prima Directa'!$AQ28,'Gen. Prima Directa'!K28/'Gen. Prima Directa'!K$44),"")</f>
        <v/>
      </c>
      <c r="L28" s="75">
        <f>IFERROR(IF($C$8=$D$8,'Gen. Prima Directa'!L28/'Gen. Prima Directa'!$AQ28,'Gen. Prima Directa'!L28/'Gen. Prima Directa'!L$44),"")</f>
        <v>9.1375429900211746E-3</v>
      </c>
      <c r="M28" s="75" t="str">
        <f>IFERROR(IF($C$8=$D$8,'Gen. Prima Directa'!M28/'Gen. Prima Directa'!$AQ28,'Gen. Prima Directa'!M28/'Gen. Prima Directa'!M$44),"")</f>
        <v/>
      </c>
      <c r="N28" s="75" t="str">
        <f>IFERROR(IF($C$8=$D$8,'Gen. Prima Directa'!N28/'Gen. Prima Directa'!$AQ28,'Gen. Prima Directa'!N28/'Gen. Prima Directa'!N$44),"")</f>
        <v/>
      </c>
      <c r="O28" s="75" t="str">
        <f>IFERROR(IF($C$8=$D$8,'Gen. Prima Directa'!O28/'Gen. Prima Directa'!$AQ28,'Gen. Prima Directa'!O28/'Gen. Prima Directa'!O$44),"")</f>
        <v/>
      </c>
      <c r="P28" s="75">
        <f>IFERROR(IF($C$8=$D$8,'Gen. Prima Directa'!P28/'Gen. Prima Directa'!$AQ28,'Gen. Prima Directa'!P28/'Gen. Prima Directa'!P$44),"")</f>
        <v>4.8033038786174497E-3</v>
      </c>
      <c r="Q28" s="75" t="str">
        <f>IFERROR(IF($C$8=$D$8,'Gen. Prima Directa'!Q28/'Gen. Prima Directa'!$AQ28,'Gen. Prima Directa'!Q28/'Gen. Prima Directa'!Q$44),"")</f>
        <v/>
      </c>
      <c r="R28" s="75">
        <f>IFERROR(IF($C$8=$D$8,'Gen. Prima Directa'!R28/'Gen. Prima Directa'!$AQ28,'Gen. Prima Directa'!R28/'Gen. Prima Directa'!R$44),"")</f>
        <v>1.6073883019581865E-2</v>
      </c>
      <c r="S28" s="75" t="str">
        <f>IFERROR(IF($C$8=$D$8,'Gen. Prima Directa'!S28/'Gen. Prima Directa'!$AQ28,'Gen. Prima Directa'!S28/'Gen. Prima Directa'!S$44),"")</f>
        <v/>
      </c>
      <c r="T28" s="75">
        <f>IFERROR(IF($C$8=$D$8,'Gen. Prima Directa'!T28/'Gen. Prima Directa'!$AQ28,'Gen. Prima Directa'!T28/'Gen. Prima Directa'!T$44),"")</f>
        <v>2.8904701222494739E-2</v>
      </c>
      <c r="U28" s="75" t="str">
        <f>IFERROR(IF($C$8=$D$8,'Gen. Prima Directa'!U28/'Gen. Prima Directa'!$AQ28,'Gen. Prima Directa'!U28/'Gen. Prima Directa'!U$44),"")</f>
        <v/>
      </c>
      <c r="V28" s="75">
        <f>IFERROR(IF($C$8=$D$8,'Gen. Prima Directa'!V28/'Gen. Prima Directa'!$AQ28,'Gen. Prima Directa'!V28/'Gen. Prima Directa'!V$44),"")</f>
        <v>3.6778856751040444E-2</v>
      </c>
      <c r="W28" s="75" t="str">
        <f>IFERROR(IF($C$8=$D$8,'Gen. Prima Directa'!W28/'Gen. Prima Directa'!$AQ28,'Gen. Prima Directa'!W28/'Gen. Prima Directa'!W$44),"")</f>
        <v/>
      </c>
      <c r="X28" s="75">
        <f>IFERROR(IF($C$8=$D$8,'Gen. Prima Directa'!X28/'Gen. Prima Directa'!$AQ28,'Gen. Prima Directa'!X28/'Gen. Prima Directa'!X$44),"")</f>
        <v>4.3104952097221115E-2</v>
      </c>
      <c r="Y28" s="75">
        <f>IFERROR(IF($C$8=$D$8,'Gen. Prima Directa'!Y28/'Gen. Prima Directa'!$AQ28,'Gen. Prima Directa'!Y28/'Gen. Prima Directa'!Y$44),"")</f>
        <v>3.8473170478207669E-2</v>
      </c>
      <c r="Z28" s="75">
        <f>IFERROR(IF($C$8=$D$8,'Gen. Prima Directa'!Z28/'Gen. Prima Directa'!$AQ28,'Gen. Prima Directa'!Z28/'Gen. Prima Directa'!Z$44),"")</f>
        <v>2.7279938079565757E-2</v>
      </c>
      <c r="AA28" s="75">
        <f>IFERROR(IF($C$8=$D$8,'Gen. Prima Directa'!AA28/'Gen. Prima Directa'!$AQ28,'Gen. Prima Directa'!AA28/'Gen. Prima Directa'!AA$44),"")</f>
        <v>8.2029994324968949E-3</v>
      </c>
      <c r="AB28" s="75">
        <f>IFERROR(IF($C$8=$D$8,'Gen. Prima Directa'!AB28/'Gen. Prima Directa'!$AQ28,'Gen. Prima Directa'!AB28/'Gen. Prima Directa'!AB$44),"")</f>
        <v>3.722880454837104E-2</v>
      </c>
      <c r="AC28" s="75" t="str">
        <f>IFERROR(IF($C$8=$D$8,'Gen. Prima Directa'!AC28/'Gen. Prima Directa'!$AQ28,'Gen. Prima Directa'!AC28/'Gen. Prima Directa'!AC$44),"")</f>
        <v/>
      </c>
      <c r="AD28" s="75" t="str">
        <f>IFERROR(IF($C$8=$D$8,'Gen. Prima Directa'!AD28/'Gen. Prima Directa'!$AQ28,'Gen. Prima Directa'!AD28/'Gen. Prima Directa'!AD$44),"")</f>
        <v/>
      </c>
      <c r="AE28" s="75" t="str">
        <f>IFERROR(IF($C$8=$D$8,'Gen. Prima Directa'!AE28/'Gen. Prima Directa'!$AQ28,'Gen. Prima Directa'!AE28/'Gen. Prima Directa'!AE$44),"")</f>
        <v/>
      </c>
      <c r="AF28" s="75" t="str">
        <f>IFERROR(IF($C$8=$D$8,'Gen. Prima Directa'!AF28/'Gen. Prima Directa'!$AQ28,'Gen. Prima Directa'!AF28/'Gen. Prima Directa'!AF$44),"")</f>
        <v/>
      </c>
      <c r="AG28" s="75" t="str">
        <f>IFERROR(IF($C$8=$D$8,'Gen. Prima Directa'!AG28/'Gen. Prima Directa'!$AQ28,'Gen. Prima Directa'!AG28/'Gen. Prima Directa'!AG$44),"")</f>
        <v/>
      </c>
      <c r="AH28" s="75" t="str">
        <f>IFERROR(IF($C$8=$D$8,'Gen. Prima Directa'!AH28/'Gen. Prima Directa'!$AQ28,'Gen. Prima Directa'!AH28/'Gen. Prima Directa'!AH$44),"")</f>
        <v/>
      </c>
      <c r="AI28" s="75" t="str">
        <f>IFERROR(IF($C$8=$D$8,'Gen. Prima Directa'!AI28/'Gen. Prima Directa'!$AQ28,'Gen. Prima Directa'!AI28/'Gen. Prima Directa'!AI$44),"")</f>
        <v/>
      </c>
      <c r="AJ28" s="75" t="str">
        <f>IFERROR(IF($C$8=$D$8,'Gen. Prima Directa'!AJ28/'Gen. Prima Directa'!$AQ28,'Gen. Prima Directa'!AJ28/'Gen. Prima Directa'!AJ$44),"")</f>
        <v/>
      </c>
      <c r="AK28" s="75" t="str">
        <f>IFERROR(IF($C$8=$D$8,'Gen. Prima Directa'!AK28/'Gen. Prima Directa'!$AQ28,'Gen. Prima Directa'!AK28/'Gen. Prima Directa'!AK$44),"")</f>
        <v/>
      </c>
      <c r="AL28" s="75" t="str">
        <f>IFERROR(IF($C$8=$D$8,'Gen. Prima Directa'!AL28/'Gen. Prima Directa'!$AQ28,'Gen. Prima Directa'!AL28/'Gen. Prima Directa'!AL$44),"")</f>
        <v/>
      </c>
      <c r="AM28" s="75" t="str">
        <f>IFERROR(IF($C$8=$D$8,'Gen. Prima Directa'!AM28/'Gen. Prima Directa'!$AQ28,'Gen. Prima Directa'!AM28/'Gen. Prima Directa'!AM$44),"")</f>
        <v/>
      </c>
      <c r="AN28" s="75" t="str">
        <f>IFERROR(IF($C$8=$D$8,'Gen. Prima Directa'!AN28/'Gen. Prima Directa'!$AQ28,'Gen. Prima Directa'!AN28/'Gen. Prima Directa'!AN$44),"")</f>
        <v/>
      </c>
      <c r="AO28" s="75" t="str">
        <f>IFERROR(IF($C$8=$D$8,'Gen. Prima Directa'!AO28/'Gen. Prima Directa'!$AQ28,'Gen. Prima Directa'!AO28/'Gen. Prima Directa'!AO$44),"")</f>
        <v/>
      </c>
      <c r="AP28" s="75" t="str">
        <f>IFERROR(IF($C$8=$D$8,'Gen. Prima Directa'!AP28/'Gen. Prima Directa'!$AQ28,'Gen. Prima Directa'!AP28/'Gen. Prima Directa'!AP$44),"")</f>
        <v/>
      </c>
      <c r="AQ28" s="75">
        <f>IFERROR(IF($C$8=$D$8,'Gen. Prima Directa'!AQ28/'Gen. Prima Directa'!$AQ28,'Gen. Prima Directa'!AQ28/'Gen. Prima Directa'!AQ$44),"")</f>
        <v>2.4340848157852035E-2</v>
      </c>
    </row>
    <row r="29" spans="2:43">
      <c r="B29" s="73" t="s">
        <v>312</v>
      </c>
      <c r="C29" s="75">
        <f>IFERROR(IF($C$8=$D$8,'Gen. Prima Directa'!C29/'Gen. Prima Directa'!$AQ29,'Gen. Prima Directa'!C29/'Gen. Prima Directa'!C$44),"")</f>
        <v>2.5493909639245861E-4</v>
      </c>
      <c r="D29" s="75" t="str">
        <f>IFERROR(IF($C$8=$D$8,'Gen. Prima Directa'!D29/'Gen. Prima Directa'!$AQ29,'Gen. Prima Directa'!D29/'Gen. Prima Directa'!D$44),"")</f>
        <v/>
      </c>
      <c r="E29" s="75">
        <f>IFERROR(IF($C$8=$D$8,'Gen. Prima Directa'!E29/'Gen. Prima Directa'!$AQ29,'Gen. Prima Directa'!E29/'Gen. Prima Directa'!E$44),"")</f>
        <v>1.0388997493507483E-4</v>
      </c>
      <c r="F29" s="75" t="str">
        <f>IFERROR(IF($C$8=$D$8,'Gen. Prima Directa'!F29/'Gen. Prima Directa'!$AQ29,'Gen. Prima Directa'!F29/'Gen. Prima Directa'!F$44),"")</f>
        <v/>
      </c>
      <c r="G29" s="75" t="str">
        <f>IFERROR(IF($C$8=$D$8,'Gen. Prima Directa'!G29/'Gen. Prima Directa'!$AQ29,'Gen. Prima Directa'!G29/'Gen. Prima Directa'!G$44),"")</f>
        <v/>
      </c>
      <c r="H29" s="75">
        <f>IFERROR(IF($C$8=$D$8,'Gen. Prima Directa'!H29/'Gen. Prima Directa'!$AQ29,'Gen. Prima Directa'!H29/'Gen. Prima Directa'!H$44),"")</f>
        <v>2.5669168268512691E-3</v>
      </c>
      <c r="I29" s="75">
        <f>IFERROR(IF($C$8=$D$8,'Gen. Prima Directa'!I29/'Gen. Prima Directa'!$AQ29,'Gen. Prima Directa'!I29/'Gen. Prima Directa'!I$44),"")</f>
        <v>2.6192949242936111E-4</v>
      </c>
      <c r="J29" s="75">
        <f>IFERROR(IF($C$8=$D$8,'Gen. Prima Directa'!J29/'Gen. Prima Directa'!$AQ29,'Gen. Prima Directa'!J29/'Gen. Prima Directa'!J$44),"")</f>
        <v>2.3376433632843889E-6</v>
      </c>
      <c r="K29" s="75" t="str">
        <f>IFERROR(IF($C$8=$D$8,'Gen. Prima Directa'!K29/'Gen. Prima Directa'!$AQ29,'Gen. Prima Directa'!K29/'Gen. Prima Directa'!K$44),"")</f>
        <v/>
      </c>
      <c r="L29" s="75">
        <f>IFERROR(IF($C$8=$D$8,'Gen. Prima Directa'!L29/'Gen. Prima Directa'!$AQ29,'Gen. Prima Directa'!L29/'Gen. Prima Directa'!L$44),"")</f>
        <v>2.7824344761483025E-4</v>
      </c>
      <c r="M29" s="75" t="str">
        <f>IFERROR(IF($C$8=$D$8,'Gen. Prima Directa'!M29/'Gen. Prima Directa'!$AQ29,'Gen. Prima Directa'!M29/'Gen. Prima Directa'!M$44),"")</f>
        <v/>
      </c>
      <c r="N29" s="75" t="str">
        <f>IFERROR(IF($C$8=$D$8,'Gen. Prima Directa'!N29/'Gen. Prima Directa'!$AQ29,'Gen. Prima Directa'!N29/'Gen. Prima Directa'!N$44),"")</f>
        <v/>
      </c>
      <c r="O29" s="75" t="str">
        <f>IFERROR(IF($C$8=$D$8,'Gen. Prima Directa'!O29/'Gen. Prima Directa'!$AQ29,'Gen. Prima Directa'!O29/'Gen. Prima Directa'!O$44),"")</f>
        <v/>
      </c>
      <c r="P29" s="75">
        <f>IFERROR(IF($C$8=$D$8,'Gen. Prima Directa'!P29/'Gen. Prima Directa'!$AQ29,'Gen. Prima Directa'!P29/'Gen. Prima Directa'!P$44),"")</f>
        <v>1.3030277327595407E-4</v>
      </c>
      <c r="Q29" s="75" t="str">
        <f>IFERROR(IF($C$8=$D$8,'Gen. Prima Directa'!Q29/'Gen. Prima Directa'!$AQ29,'Gen. Prima Directa'!Q29/'Gen. Prima Directa'!Q$44),"")</f>
        <v/>
      </c>
      <c r="R29" s="75">
        <f>IFERROR(IF($C$8=$D$8,'Gen. Prima Directa'!R29/'Gen. Prima Directa'!$AQ29,'Gen. Prima Directa'!R29/'Gen. Prima Directa'!R$44),"")</f>
        <v>1.8997329005477591E-3</v>
      </c>
      <c r="S29" s="75" t="str">
        <f>IFERROR(IF($C$8=$D$8,'Gen. Prima Directa'!S29/'Gen. Prima Directa'!$AQ29,'Gen. Prima Directa'!S29/'Gen. Prima Directa'!S$44),"")</f>
        <v/>
      </c>
      <c r="T29" s="75">
        <f>IFERROR(IF($C$8=$D$8,'Gen. Prima Directa'!T29/'Gen. Prima Directa'!$AQ29,'Gen. Prima Directa'!T29/'Gen. Prima Directa'!T$44),"")</f>
        <v>1.5169390321640106E-4</v>
      </c>
      <c r="U29" s="75" t="str">
        <f>IFERROR(IF($C$8=$D$8,'Gen. Prima Directa'!U29/'Gen. Prima Directa'!$AQ29,'Gen. Prima Directa'!U29/'Gen. Prima Directa'!U$44),"")</f>
        <v/>
      </c>
      <c r="V29" s="75">
        <f>IFERROR(IF($C$8=$D$8,'Gen. Prima Directa'!V29/'Gen. Prima Directa'!$AQ29,'Gen. Prima Directa'!V29/'Gen. Prima Directa'!V$44),"")</f>
        <v>3.4287292609755453E-4</v>
      </c>
      <c r="W29" s="75" t="str">
        <f>IFERROR(IF($C$8=$D$8,'Gen. Prima Directa'!W29/'Gen. Prima Directa'!$AQ29,'Gen. Prima Directa'!W29/'Gen. Prima Directa'!W$44),"")</f>
        <v/>
      </c>
      <c r="X29" s="75" t="str">
        <f>IFERROR(IF($C$8=$D$8,'Gen. Prima Directa'!X29/'Gen. Prima Directa'!$AQ29,'Gen. Prima Directa'!X29/'Gen. Prima Directa'!X$44),"")</f>
        <v/>
      </c>
      <c r="Y29" s="75">
        <f>IFERROR(IF($C$8=$D$8,'Gen. Prima Directa'!Y29/'Gen. Prima Directa'!$AQ29,'Gen. Prima Directa'!Y29/'Gen. Prima Directa'!Y$44),"")</f>
        <v>2.4532898751112887E-4</v>
      </c>
      <c r="Z29" s="75">
        <f>IFERROR(IF($C$8=$D$8,'Gen. Prima Directa'!Z29/'Gen. Prima Directa'!$AQ29,'Gen. Prima Directa'!Z29/'Gen. Prima Directa'!Z$44),"")</f>
        <v>4.1285849879645489E-5</v>
      </c>
      <c r="AA29" s="75">
        <f>IFERROR(IF($C$8=$D$8,'Gen. Prima Directa'!AA29/'Gen. Prima Directa'!$AQ29,'Gen. Prima Directa'!AA29/'Gen. Prima Directa'!AA$44),"")</f>
        <v>3.8730139412333711E-5</v>
      </c>
      <c r="AB29" s="75">
        <f>IFERROR(IF($C$8=$D$8,'Gen. Prima Directa'!AB29/'Gen. Prima Directa'!$AQ29,'Gen. Prima Directa'!AB29/'Gen. Prima Directa'!AB$44),"")</f>
        <v>1.7050682236353838E-3</v>
      </c>
      <c r="AC29" s="75" t="str">
        <f>IFERROR(IF($C$8=$D$8,'Gen. Prima Directa'!AC29/'Gen. Prima Directa'!$AQ29,'Gen. Prima Directa'!AC29/'Gen. Prima Directa'!AC$44),"")</f>
        <v/>
      </c>
      <c r="AD29" s="75" t="str">
        <f>IFERROR(IF($C$8=$D$8,'Gen. Prima Directa'!AD29/'Gen. Prima Directa'!$AQ29,'Gen. Prima Directa'!AD29/'Gen. Prima Directa'!AD$44),"")</f>
        <v/>
      </c>
      <c r="AE29" s="75" t="str">
        <f>IFERROR(IF($C$8=$D$8,'Gen. Prima Directa'!AE29/'Gen. Prima Directa'!$AQ29,'Gen. Prima Directa'!AE29/'Gen. Prima Directa'!AE$44),"")</f>
        <v/>
      </c>
      <c r="AF29" s="75" t="str">
        <f>IFERROR(IF($C$8=$D$8,'Gen. Prima Directa'!AF29/'Gen. Prima Directa'!$AQ29,'Gen. Prima Directa'!AF29/'Gen. Prima Directa'!AF$44),"")</f>
        <v/>
      </c>
      <c r="AG29" s="75" t="str">
        <f>IFERROR(IF($C$8=$D$8,'Gen. Prima Directa'!AG29/'Gen. Prima Directa'!$AQ29,'Gen. Prima Directa'!AG29/'Gen. Prima Directa'!AG$44),"")</f>
        <v/>
      </c>
      <c r="AH29" s="75" t="str">
        <f>IFERROR(IF($C$8=$D$8,'Gen. Prima Directa'!AH29/'Gen. Prima Directa'!$AQ29,'Gen. Prima Directa'!AH29/'Gen. Prima Directa'!AH$44),"")</f>
        <v/>
      </c>
      <c r="AI29" s="75" t="str">
        <f>IFERROR(IF($C$8=$D$8,'Gen. Prima Directa'!AI29/'Gen. Prima Directa'!$AQ29,'Gen. Prima Directa'!AI29/'Gen. Prima Directa'!AI$44),"")</f>
        <v/>
      </c>
      <c r="AJ29" s="75" t="str">
        <f>IFERROR(IF($C$8=$D$8,'Gen. Prima Directa'!AJ29/'Gen. Prima Directa'!$AQ29,'Gen. Prima Directa'!AJ29/'Gen. Prima Directa'!AJ$44),"")</f>
        <v/>
      </c>
      <c r="AK29" s="75" t="str">
        <f>IFERROR(IF($C$8=$D$8,'Gen. Prima Directa'!AK29/'Gen. Prima Directa'!$AQ29,'Gen. Prima Directa'!AK29/'Gen. Prima Directa'!AK$44),"")</f>
        <v/>
      </c>
      <c r="AL29" s="75" t="str">
        <f>IFERROR(IF($C$8=$D$8,'Gen. Prima Directa'!AL29/'Gen. Prima Directa'!$AQ29,'Gen. Prima Directa'!AL29/'Gen. Prima Directa'!AL$44),"")</f>
        <v/>
      </c>
      <c r="AM29" s="75" t="str">
        <f>IFERROR(IF($C$8=$D$8,'Gen. Prima Directa'!AM29/'Gen. Prima Directa'!$AQ29,'Gen. Prima Directa'!AM29/'Gen. Prima Directa'!AM$44),"")</f>
        <v/>
      </c>
      <c r="AN29" s="75" t="str">
        <f>IFERROR(IF($C$8=$D$8,'Gen. Prima Directa'!AN29/'Gen. Prima Directa'!$AQ29,'Gen. Prima Directa'!AN29/'Gen. Prima Directa'!AN$44),"")</f>
        <v/>
      </c>
      <c r="AO29" s="75" t="str">
        <f>IFERROR(IF($C$8=$D$8,'Gen. Prima Directa'!AO29/'Gen. Prima Directa'!$AQ29,'Gen. Prima Directa'!AO29/'Gen. Prima Directa'!AO$44),"")</f>
        <v/>
      </c>
      <c r="AP29" s="75" t="str">
        <f>IFERROR(IF($C$8=$D$8,'Gen. Prima Directa'!AP29/'Gen. Prima Directa'!$AQ29,'Gen. Prima Directa'!AP29/'Gen. Prima Directa'!AP$44),"")</f>
        <v/>
      </c>
      <c r="AQ29" s="75">
        <f>IFERROR(IF($C$8=$D$8,'Gen. Prima Directa'!AQ29/'Gen. Prima Directa'!$AQ29,'Gen. Prima Directa'!AQ29/'Gen. Prima Directa'!AQ$44),"")</f>
        <v>6.5884161310062297E-4</v>
      </c>
    </row>
    <row r="30" spans="2:43">
      <c r="B30" s="73" t="s">
        <v>313</v>
      </c>
      <c r="C30" s="75">
        <f>IFERROR(IF($C$8=$D$8,'Gen. Prima Directa'!C30/'Gen. Prima Directa'!$AQ30,'Gen. Prima Directa'!C30/'Gen. Prima Directa'!C$44),"")</f>
        <v>2.1655467725082238E-2</v>
      </c>
      <c r="D30" s="75" t="str">
        <f>IFERROR(IF($C$8=$D$8,'Gen. Prima Directa'!D30/'Gen. Prima Directa'!$AQ30,'Gen. Prima Directa'!D30/'Gen. Prima Directa'!D$44),"")</f>
        <v/>
      </c>
      <c r="E30" s="75">
        <f>IFERROR(IF($C$8=$D$8,'Gen. Prima Directa'!E30/'Gen. Prima Directa'!$AQ30,'Gen. Prima Directa'!E30/'Gen. Prima Directa'!E$44),"")</f>
        <v>4.7585609665171218E-3</v>
      </c>
      <c r="F30" s="75" t="str">
        <f>IFERROR(IF($C$8=$D$8,'Gen. Prima Directa'!F30/'Gen. Prima Directa'!$AQ30,'Gen. Prima Directa'!F30/'Gen. Prima Directa'!F$44),"")</f>
        <v/>
      </c>
      <c r="G30" s="75" t="str">
        <f>IFERROR(IF($C$8=$D$8,'Gen. Prima Directa'!G30/'Gen. Prima Directa'!$AQ30,'Gen. Prima Directa'!G30/'Gen. Prima Directa'!G$44),"")</f>
        <v/>
      </c>
      <c r="H30" s="75">
        <f>IFERROR(IF($C$8=$D$8,'Gen. Prima Directa'!H30/'Gen. Prima Directa'!$AQ30,'Gen. Prima Directa'!H30/'Gen. Prima Directa'!H$44),"")</f>
        <v>3.9595743849623498E-3</v>
      </c>
      <c r="I30" s="75">
        <f>IFERROR(IF($C$8=$D$8,'Gen. Prima Directa'!I30/'Gen. Prima Directa'!$AQ30,'Gen. Prima Directa'!I30/'Gen. Prima Directa'!I$44),"")</f>
        <v>9.1033117383463181E-4</v>
      </c>
      <c r="J30" s="75">
        <f>IFERROR(IF($C$8=$D$8,'Gen. Prima Directa'!J30/'Gen. Prima Directa'!$AQ30,'Gen. Prima Directa'!J30/'Gen. Prima Directa'!J$44),"")</f>
        <v>5.1161922386993609E-4</v>
      </c>
      <c r="K30" s="75" t="str">
        <f>IFERROR(IF($C$8=$D$8,'Gen. Prima Directa'!K30/'Gen. Prima Directa'!$AQ30,'Gen. Prima Directa'!K30/'Gen. Prima Directa'!K$44),"")</f>
        <v/>
      </c>
      <c r="L30" s="75">
        <f>IFERROR(IF($C$8=$D$8,'Gen. Prima Directa'!L30/'Gen. Prima Directa'!$AQ30,'Gen. Prima Directa'!L30/'Gen. Prima Directa'!L$44),"")</f>
        <v>3.5072085935735291E-4</v>
      </c>
      <c r="M30" s="75" t="str">
        <f>IFERROR(IF($C$8=$D$8,'Gen. Prima Directa'!M30/'Gen. Prima Directa'!$AQ30,'Gen. Prima Directa'!M30/'Gen. Prima Directa'!M$44),"")</f>
        <v/>
      </c>
      <c r="N30" s="75" t="str">
        <f>IFERROR(IF($C$8=$D$8,'Gen. Prima Directa'!N30/'Gen. Prima Directa'!$AQ30,'Gen. Prima Directa'!N30/'Gen. Prima Directa'!N$44),"")</f>
        <v/>
      </c>
      <c r="O30" s="75" t="str">
        <f>IFERROR(IF($C$8=$D$8,'Gen. Prima Directa'!O30/'Gen. Prima Directa'!$AQ30,'Gen. Prima Directa'!O30/'Gen. Prima Directa'!O$44),"")</f>
        <v/>
      </c>
      <c r="P30" s="75">
        <f>IFERROR(IF($C$8=$D$8,'Gen. Prima Directa'!P30/'Gen. Prima Directa'!$AQ30,'Gen. Prima Directa'!P30/'Gen. Prima Directa'!P$44),"")</f>
        <v>4.175037307275923E-3</v>
      </c>
      <c r="Q30" s="75" t="str">
        <f>IFERROR(IF($C$8=$D$8,'Gen. Prima Directa'!Q30/'Gen. Prima Directa'!$AQ30,'Gen. Prima Directa'!Q30/'Gen. Prima Directa'!Q$44),"")</f>
        <v/>
      </c>
      <c r="R30" s="75">
        <f>IFERROR(IF($C$8=$D$8,'Gen. Prima Directa'!R30/'Gen. Prima Directa'!$AQ30,'Gen. Prima Directa'!R30/'Gen. Prima Directa'!R$44),"")</f>
        <v>2.2708243331951345E-3</v>
      </c>
      <c r="S30" s="75" t="str">
        <f>IFERROR(IF($C$8=$D$8,'Gen. Prima Directa'!S30/'Gen. Prima Directa'!$AQ30,'Gen. Prima Directa'!S30/'Gen. Prima Directa'!S$44),"")</f>
        <v/>
      </c>
      <c r="T30" s="75">
        <f>IFERROR(IF($C$8=$D$8,'Gen. Prima Directa'!T30/'Gen. Prima Directa'!$AQ30,'Gen. Prima Directa'!T30/'Gen. Prima Directa'!T$44),"")</f>
        <v>3.6335364926841614E-3</v>
      </c>
      <c r="U30" s="75" t="str">
        <f>IFERROR(IF($C$8=$D$8,'Gen. Prima Directa'!U30/'Gen. Prima Directa'!$AQ30,'Gen. Prima Directa'!U30/'Gen. Prima Directa'!U$44),"")</f>
        <v/>
      </c>
      <c r="V30" s="75">
        <f>IFERROR(IF($C$8=$D$8,'Gen. Prima Directa'!V30/'Gen. Prima Directa'!$AQ30,'Gen. Prima Directa'!V30/'Gen. Prima Directa'!V$44),"")</f>
        <v>2.4682626153009076E-3</v>
      </c>
      <c r="W30" s="75" t="str">
        <f>IFERROR(IF($C$8=$D$8,'Gen. Prima Directa'!W30/'Gen. Prima Directa'!$AQ30,'Gen. Prima Directa'!W30/'Gen. Prima Directa'!W$44),"")</f>
        <v/>
      </c>
      <c r="X30" s="75" t="str">
        <f>IFERROR(IF($C$8=$D$8,'Gen. Prima Directa'!X30/'Gen. Prima Directa'!$AQ30,'Gen. Prima Directa'!X30/'Gen. Prima Directa'!X$44),"")</f>
        <v/>
      </c>
      <c r="Y30" s="75">
        <f>IFERROR(IF($C$8=$D$8,'Gen. Prima Directa'!Y30/'Gen. Prima Directa'!$AQ30,'Gen. Prima Directa'!Y30/'Gen. Prima Directa'!Y$44),"")</f>
        <v>3.1837823228641413E-3</v>
      </c>
      <c r="Z30" s="75">
        <f>IFERROR(IF($C$8=$D$8,'Gen. Prima Directa'!Z30/'Gen. Prima Directa'!$AQ30,'Gen. Prima Directa'!Z30/'Gen. Prima Directa'!Z$44),"")</f>
        <v>1.2260646327894723E-4</v>
      </c>
      <c r="AA30" s="75">
        <f>IFERROR(IF($C$8=$D$8,'Gen. Prima Directa'!AA30/'Gen. Prima Directa'!$AQ30,'Gen. Prima Directa'!AA30/'Gen. Prima Directa'!AA$44),"")</f>
        <v>2.2424530244564297E-3</v>
      </c>
      <c r="AB30" s="75">
        <f>IFERROR(IF($C$8=$D$8,'Gen. Prima Directa'!AB30/'Gen. Prima Directa'!$AQ30,'Gen. Prima Directa'!AB30/'Gen. Prima Directa'!AB$44),"")</f>
        <v>3.3559591383252345E-3</v>
      </c>
      <c r="AC30" s="75" t="str">
        <f>IFERROR(IF($C$8=$D$8,'Gen. Prima Directa'!AC30/'Gen. Prima Directa'!$AQ30,'Gen. Prima Directa'!AC30/'Gen. Prima Directa'!AC$44),"")</f>
        <v/>
      </c>
      <c r="AD30" s="75" t="str">
        <f>IFERROR(IF($C$8=$D$8,'Gen. Prima Directa'!AD30/'Gen. Prima Directa'!$AQ30,'Gen. Prima Directa'!AD30/'Gen. Prima Directa'!AD$44),"")</f>
        <v/>
      </c>
      <c r="AE30" s="75" t="str">
        <f>IFERROR(IF($C$8=$D$8,'Gen. Prima Directa'!AE30/'Gen. Prima Directa'!$AQ30,'Gen. Prima Directa'!AE30/'Gen. Prima Directa'!AE$44),"")</f>
        <v/>
      </c>
      <c r="AF30" s="75" t="str">
        <f>IFERROR(IF($C$8=$D$8,'Gen. Prima Directa'!AF30/'Gen. Prima Directa'!$AQ30,'Gen. Prima Directa'!AF30/'Gen. Prima Directa'!AF$44),"")</f>
        <v/>
      </c>
      <c r="AG30" s="75" t="str">
        <f>IFERROR(IF($C$8=$D$8,'Gen. Prima Directa'!AG30/'Gen. Prima Directa'!$AQ30,'Gen. Prima Directa'!AG30/'Gen. Prima Directa'!AG$44),"")</f>
        <v/>
      </c>
      <c r="AH30" s="75" t="str">
        <f>IFERROR(IF($C$8=$D$8,'Gen. Prima Directa'!AH30/'Gen. Prima Directa'!$AQ30,'Gen. Prima Directa'!AH30/'Gen. Prima Directa'!AH$44),"")</f>
        <v/>
      </c>
      <c r="AI30" s="75" t="str">
        <f>IFERROR(IF($C$8=$D$8,'Gen. Prima Directa'!AI30/'Gen. Prima Directa'!$AQ30,'Gen. Prima Directa'!AI30/'Gen. Prima Directa'!AI$44),"")</f>
        <v/>
      </c>
      <c r="AJ30" s="75" t="str">
        <f>IFERROR(IF($C$8=$D$8,'Gen. Prima Directa'!AJ30/'Gen. Prima Directa'!$AQ30,'Gen. Prima Directa'!AJ30/'Gen. Prima Directa'!AJ$44),"")</f>
        <v/>
      </c>
      <c r="AK30" s="75" t="str">
        <f>IFERROR(IF($C$8=$D$8,'Gen. Prima Directa'!AK30/'Gen. Prima Directa'!$AQ30,'Gen. Prima Directa'!AK30/'Gen. Prima Directa'!AK$44),"")</f>
        <v/>
      </c>
      <c r="AL30" s="75" t="str">
        <f>IFERROR(IF($C$8=$D$8,'Gen. Prima Directa'!AL30/'Gen. Prima Directa'!$AQ30,'Gen. Prima Directa'!AL30/'Gen. Prima Directa'!AL$44),"")</f>
        <v/>
      </c>
      <c r="AM30" s="75" t="str">
        <f>IFERROR(IF($C$8=$D$8,'Gen. Prima Directa'!AM30/'Gen. Prima Directa'!$AQ30,'Gen. Prima Directa'!AM30/'Gen. Prima Directa'!AM$44),"")</f>
        <v/>
      </c>
      <c r="AN30" s="75" t="str">
        <f>IFERROR(IF($C$8=$D$8,'Gen. Prima Directa'!AN30/'Gen. Prima Directa'!$AQ30,'Gen. Prima Directa'!AN30/'Gen. Prima Directa'!AN$44),"")</f>
        <v/>
      </c>
      <c r="AO30" s="75" t="str">
        <f>IFERROR(IF($C$8=$D$8,'Gen. Prima Directa'!AO30/'Gen. Prima Directa'!$AQ30,'Gen. Prima Directa'!AO30/'Gen. Prima Directa'!AO$44),"")</f>
        <v/>
      </c>
      <c r="AP30" s="75" t="str">
        <f>IFERROR(IF($C$8=$D$8,'Gen. Prima Directa'!AP30/'Gen. Prima Directa'!$AQ30,'Gen. Prima Directa'!AP30/'Gen. Prima Directa'!AP$44),"")</f>
        <v/>
      </c>
      <c r="AQ30" s="75">
        <f>IFERROR(IF($C$8=$D$8,'Gen. Prima Directa'!AQ30/'Gen. Prima Directa'!$AQ30,'Gen. Prima Directa'!AQ30/'Gen. Prima Directa'!AQ$44),"")</f>
        <v>3.4775329508213606E-3</v>
      </c>
    </row>
    <row r="31" spans="2:43">
      <c r="B31" s="73" t="s">
        <v>314</v>
      </c>
      <c r="C31" s="75" t="str">
        <f>IFERROR(IF($C$8=$D$8,'Gen. Prima Directa'!C31/'Gen. Prima Directa'!$AQ31,'Gen. Prima Directa'!C31/'Gen. Prima Directa'!C$44),"")</f>
        <v/>
      </c>
      <c r="D31" s="75" t="str">
        <f>IFERROR(IF($C$8=$D$8,'Gen. Prima Directa'!D31/'Gen. Prima Directa'!$AQ31,'Gen. Prima Directa'!D31/'Gen. Prima Directa'!D$44),"")</f>
        <v/>
      </c>
      <c r="E31" s="75">
        <f>IFERROR(IF($C$8=$D$8,'Gen. Prima Directa'!E31/'Gen. Prima Directa'!$AQ31,'Gen. Prima Directa'!E31/'Gen. Prima Directa'!E$44),"")</f>
        <v>9.0162031034925275E-2</v>
      </c>
      <c r="F31" s="75" t="str">
        <f>IFERROR(IF($C$8=$D$8,'Gen. Prima Directa'!F31/'Gen. Prima Directa'!$AQ31,'Gen. Prima Directa'!F31/'Gen. Prima Directa'!F$44),"")</f>
        <v/>
      </c>
      <c r="G31" s="75" t="str">
        <f>IFERROR(IF($C$8=$D$8,'Gen. Prima Directa'!G31/'Gen. Prima Directa'!$AQ31,'Gen. Prima Directa'!G31/'Gen. Prima Directa'!G$44),"")</f>
        <v/>
      </c>
      <c r="H31" s="75">
        <f>IFERROR(IF($C$8=$D$8,'Gen. Prima Directa'!H31/'Gen. Prima Directa'!$AQ31,'Gen. Prima Directa'!H31/'Gen. Prima Directa'!H$44),"")</f>
        <v>1.1200101773461807E-2</v>
      </c>
      <c r="I31" s="75">
        <f>IFERROR(IF($C$8=$D$8,'Gen. Prima Directa'!I31/'Gen. Prima Directa'!$AQ31,'Gen. Prima Directa'!I31/'Gen. Prima Directa'!I$44),"")</f>
        <v>5.6947198696301389E-2</v>
      </c>
      <c r="J31" s="75">
        <f>IFERROR(IF($C$8=$D$8,'Gen. Prima Directa'!J31/'Gen. Prima Directa'!$AQ31,'Gen. Prima Directa'!J31/'Gen. Prima Directa'!J$44),"")</f>
        <v>2.0011785618623223E-2</v>
      </c>
      <c r="K31" s="75" t="str">
        <f>IFERROR(IF($C$8=$D$8,'Gen. Prima Directa'!K31/'Gen. Prima Directa'!$AQ31,'Gen. Prima Directa'!K31/'Gen. Prima Directa'!K$44),"")</f>
        <v/>
      </c>
      <c r="L31" s="75">
        <f>IFERROR(IF($C$8=$D$8,'Gen. Prima Directa'!L31/'Gen. Prima Directa'!$AQ31,'Gen. Prima Directa'!L31/'Gen. Prima Directa'!L$44),"")</f>
        <v>7.8020999832478274E-2</v>
      </c>
      <c r="M31" s="75" t="str">
        <f>IFERROR(IF($C$8=$D$8,'Gen. Prima Directa'!M31/'Gen. Prima Directa'!$AQ31,'Gen. Prima Directa'!M31/'Gen. Prima Directa'!M$44),"")</f>
        <v/>
      </c>
      <c r="N31" s="75" t="str">
        <f>IFERROR(IF($C$8=$D$8,'Gen. Prima Directa'!N31/'Gen. Prima Directa'!$AQ31,'Gen. Prima Directa'!N31/'Gen. Prima Directa'!N$44),"")</f>
        <v/>
      </c>
      <c r="O31" s="75" t="str">
        <f>IFERROR(IF($C$8=$D$8,'Gen. Prima Directa'!O31/'Gen. Prima Directa'!$AQ31,'Gen. Prima Directa'!O31/'Gen. Prima Directa'!O$44),"")</f>
        <v/>
      </c>
      <c r="P31" s="75">
        <f>IFERROR(IF($C$8=$D$8,'Gen. Prima Directa'!P31/'Gen. Prima Directa'!$AQ31,'Gen. Prima Directa'!P31/'Gen. Prima Directa'!P$44),"")</f>
        <v>4.3581560818335106E-2</v>
      </c>
      <c r="Q31" s="75" t="str">
        <f>IFERROR(IF($C$8=$D$8,'Gen. Prima Directa'!Q31/'Gen. Prima Directa'!$AQ31,'Gen. Prima Directa'!Q31/'Gen. Prima Directa'!Q$44),"")</f>
        <v/>
      </c>
      <c r="R31" s="75">
        <f>IFERROR(IF($C$8=$D$8,'Gen. Prima Directa'!R31/'Gen. Prima Directa'!$AQ31,'Gen. Prima Directa'!R31/'Gen. Prima Directa'!R$44),"")</f>
        <v>8.0674949929087969E-2</v>
      </c>
      <c r="S31" s="75" t="str">
        <f>IFERROR(IF($C$8=$D$8,'Gen. Prima Directa'!S31/'Gen. Prima Directa'!$AQ31,'Gen. Prima Directa'!S31/'Gen. Prima Directa'!S$44),"")</f>
        <v/>
      </c>
      <c r="T31" s="75">
        <f>IFERROR(IF($C$8=$D$8,'Gen. Prima Directa'!T31/'Gen. Prima Directa'!$AQ31,'Gen. Prima Directa'!T31/'Gen. Prima Directa'!T$44),"")</f>
        <v>0.10663360175413036</v>
      </c>
      <c r="U31" s="75" t="str">
        <f>IFERROR(IF($C$8=$D$8,'Gen. Prima Directa'!U31/'Gen. Prima Directa'!$AQ31,'Gen. Prima Directa'!U31/'Gen. Prima Directa'!U$44),"")</f>
        <v/>
      </c>
      <c r="V31" s="75">
        <f>IFERROR(IF($C$8=$D$8,'Gen. Prima Directa'!V31/'Gen. Prima Directa'!$AQ31,'Gen. Prima Directa'!V31/'Gen. Prima Directa'!V$44),"")</f>
        <v>3.6988763720314309E-2</v>
      </c>
      <c r="W31" s="75" t="str">
        <f>IFERROR(IF($C$8=$D$8,'Gen. Prima Directa'!W31/'Gen. Prima Directa'!$AQ31,'Gen. Prima Directa'!W31/'Gen. Prima Directa'!W$44),"")</f>
        <v/>
      </c>
      <c r="X31" s="75" t="str">
        <f>IFERROR(IF($C$8=$D$8,'Gen. Prima Directa'!X31/'Gen. Prima Directa'!$AQ31,'Gen. Prima Directa'!X31/'Gen. Prima Directa'!X$44),"")</f>
        <v/>
      </c>
      <c r="Y31" s="75">
        <f>IFERROR(IF($C$8=$D$8,'Gen. Prima Directa'!Y31/'Gen. Prima Directa'!$AQ31,'Gen. Prima Directa'!Y31/'Gen. Prima Directa'!Y$44),"")</f>
        <v>6.8860273530700358E-2</v>
      </c>
      <c r="Z31" s="75" t="str">
        <f>IFERROR(IF($C$8=$D$8,'Gen. Prima Directa'!Z31/'Gen. Prima Directa'!$AQ31,'Gen. Prima Directa'!Z31/'Gen. Prima Directa'!Z$44),"")</f>
        <v/>
      </c>
      <c r="AA31" s="75">
        <f>IFERROR(IF($C$8=$D$8,'Gen. Prima Directa'!AA31/'Gen. Prima Directa'!$AQ31,'Gen. Prima Directa'!AA31/'Gen. Prima Directa'!AA$44),"")</f>
        <v>6.0611271837515093E-2</v>
      </c>
      <c r="AB31" s="75">
        <f>IFERROR(IF($C$8=$D$8,'Gen. Prima Directa'!AB31/'Gen. Prima Directa'!$AQ31,'Gen. Prima Directa'!AB31/'Gen. Prima Directa'!AB$44),"")</f>
        <v>3.9106985694749088E-2</v>
      </c>
      <c r="AC31" s="75">
        <f>IFERROR(IF($C$8=$D$8,'Gen. Prima Directa'!AC31/'Gen. Prima Directa'!$AQ31,'Gen. Prima Directa'!AC31/'Gen. Prima Directa'!AC$44),"")</f>
        <v>0.18816895859370147</v>
      </c>
      <c r="AD31" s="75" t="str">
        <f>IFERROR(IF($C$8=$D$8,'Gen. Prima Directa'!AD31/'Gen. Prima Directa'!$AQ31,'Gen. Prima Directa'!AD31/'Gen. Prima Directa'!AD$44),"")</f>
        <v/>
      </c>
      <c r="AE31" s="75" t="str">
        <f>IFERROR(IF($C$8=$D$8,'Gen. Prima Directa'!AE31/'Gen. Prima Directa'!$AQ31,'Gen. Prima Directa'!AE31/'Gen. Prima Directa'!AE$44),"")</f>
        <v/>
      </c>
      <c r="AF31" s="75" t="str">
        <f>IFERROR(IF($C$8=$D$8,'Gen. Prima Directa'!AF31/'Gen. Prima Directa'!$AQ31,'Gen. Prima Directa'!AF31/'Gen. Prima Directa'!AF$44),"")</f>
        <v/>
      </c>
      <c r="AG31" s="75" t="str">
        <f>IFERROR(IF($C$8=$D$8,'Gen. Prima Directa'!AG31/'Gen. Prima Directa'!$AQ31,'Gen. Prima Directa'!AG31/'Gen. Prima Directa'!AG$44),"")</f>
        <v/>
      </c>
      <c r="AH31" s="75" t="str">
        <f>IFERROR(IF($C$8=$D$8,'Gen. Prima Directa'!AH31/'Gen. Prima Directa'!$AQ31,'Gen. Prima Directa'!AH31/'Gen. Prima Directa'!AH$44),"")</f>
        <v/>
      </c>
      <c r="AI31" s="75" t="str">
        <f>IFERROR(IF($C$8=$D$8,'Gen. Prima Directa'!AI31/'Gen. Prima Directa'!$AQ31,'Gen. Prima Directa'!AI31/'Gen. Prima Directa'!AI$44),"")</f>
        <v/>
      </c>
      <c r="AJ31" s="75" t="str">
        <f>IFERROR(IF($C$8=$D$8,'Gen. Prima Directa'!AJ31/'Gen. Prima Directa'!$AQ31,'Gen. Prima Directa'!AJ31/'Gen. Prima Directa'!AJ$44),"")</f>
        <v/>
      </c>
      <c r="AK31" s="75" t="str">
        <f>IFERROR(IF($C$8=$D$8,'Gen. Prima Directa'!AK31/'Gen. Prima Directa'!$AQ31,'Gen. Prima Directa'!AK31/'Gen. Prima Directa'!AK$44),"")</f>
        <v/>
      </c>
      <c r="AL31" s="75" t="str">
        <f>IFERROR(IF($C$8=$D$8,'Gen. Prima Directa'!AL31/'Gen. Prima Directa'!$AQ31,'Gen. Prima Directa'!AL31/'Gen. Prima Directa'!AL$44),"")</f>
        <v/>
      </c>
      <c r="AM31" s="75" t="str">
        <f>IFERROR(IF($C$8=$D$8,'Gen. Prima Directa'!AM31/'Gen. Prima Directa'!$AQ31,'Gen. Prima Directa'!AM31/'Gen. Prima Directa'!AM$44),"")</f>
        <v/>
      </c>
      <c r="AN31" s="75" t="str">
        <f>IFERROR(IF($C$8=$D$8,'Gen. Prima Directa'!AN31/'Gen. Prima Directa'!$AQ31,'Gen. Prima Directa'!AN31/'Gen. Prima Directa'!AN$44),"")</f>
        <v/>
      </c>
      <c r="AO31" s="75" t="str">
        <f>IFERROR(IF($C$8=$D$8,'Gen. Prima Directa'!AO31/'Gen. Prima Directa'!$AQ31,'Gen. Prima Directa'!AO31/'Gen. Prima Directa'!AO$44),"")</f>
        <v/>
      </c>
      <c r="AP31" s="75" t="str">
        <f>IFERROR(IF($C$8=$D$8,'Gen. Prima Directa'!AP31/'Gen. Prima Directa'!$AQ31,'Gen. Prima Directa'!AP31/'Gen. Prima Directa'!AP$44),"")</f>
        <v/>
      </c>
      <c r="AQ31" s="75">
        <f>IFERROR(IF($C$8=$D$8,'Gen. Prima Directa'!AQ31/'Gen. Prima Directa'!$AQ31,'Gen. Prima Directa'!AQ31/'Gen. Prima Directa'!AQ$44),"")</f>
        <v>5.0335597370791747E-2</v>
      </c>
    </row>
    <row r="32" spans="2:43">
      <c r="B32" s="73" t="s">
        <v>315</v>
      </c>
      <c r="C32" s="75">
        <f>IFERROR(IF($C$8=$D$8,'Gen. Prima Directa'!C32/'Gen. Prima Directa'!$AQ32,'Gen. Prima Directa'!C32/'Gen. Prima Directa'!C$44),"")</f>
        <v>9.8055864228602213E-2</v>
      </c>
      <c r="D32" s="75" t="str">
        <f>IFERROR(IF($C$8=$D$8,'Gen. Prima Directa'!D32/'Gen. Prima Directa'!$AQ32,'Gen. Prima Directa'!D32/'Gen. Prima Directa'!D$44),"")</f>
        <v/>
      </c>
      <c r="E32" s="75">
        <f>IFERROR(IF($C$8=$D$8,'Gen. Prima Directa'!E32/'Gen. Prima Directa'!$AQ32,'Gen. Prima Directa'!E32/'Gen. Prima Directa'!E$44),"")</f>
        <v>1.5278902682685976E-2</v>
      </c>
      <c r="F32" s="75" t="str">
        <f>IFERROR(IF($C$8=$D$8,'Gen. Prima Directa'!F32/'Gen. Prima Directa'!$AQ32,'Gen. Prima Directa'!F32/'Gen. Prima Directa'!F$44),"")</f>
        <v/>
      </c>
      <c r="G32" s="75" t="str">
        <f>IFERROR(IF($C$8=$D$8,'Gen. Prima Directa'!G32/'Gen. Prima Directa'!$AQ32,'Gen. Prima Directa'!G32/'Gen. Prima Directa'!G$44),"")</f>
        <v/>
      </c>
      <c r="H32" s="75">
        <f>IFERROR(IF($C$8=$D$8,'Gen. Prima Directa'!H32/'Gen. Prima Directa'!$AQ32,'Gen. Prima Directa'!H32/'Gen. Prima Directa'!H$44),"")</f>
        <v>8.2854754066037373E-2</v>
      </c>
      <c r="I32" s="75">
        <f>IFERROR(IF($C$8=$D$8,'Gen. Prima Directa'!I32/'Gen. Prima Directa'!$AQ32,'Gen. Prima Directa'!I32/'Gen. Prima Directa'!I$44),"")</f>
        <v>0.12994882302419727</v>
      </c>
      <c r="J32" s="75">
        <f>IFERROR(IF($C$8=$D$8,'Gen. Prima Directa'!J32/'Gen. Prima Directa'!$AQ32,'Gen. Prima Directa'!J32/'Gen. Prima Directa'!J$44),"")</f>
        <v>0.2831491302830334</v>
      </c>
      <c r="K32" s="75" t="str">
        <f>IFERROR(IF($C$8=$D$8,'Gen. Prima Directa'!K32/'Gen. Prima Directa'!$AQ32,'Gen. Prima Directa'!K32/'Gen. Prima Directa'!K$44),"")</f>
        <v/>
      </c>
      <c r="L32" s="75">
        <f>IFERROR(IF($C$8=$D$8,'Gen. Prima Directa'!L32/'Gen. Prima Directa'!$AQ32,'Gen. Prima Directa'!L32/'Gen. Prima Directa'!L$44),"")</f>
        <v>1.6287330957613391E-2</v>
      </c>
      <c r="M32" s="75" t="str">
        <f>IFERROR(IF($C$8=$D$8,'Gen. Prima Directa'!M32/'Gen. Prima Directa'!$AQ32,'Gen. Prima Directa'!M32/'Gen. Prima Directa'!M$44),"")</f>
        <v/>
      </c>
      <c r="N32" s="75" t="str">
        <f>IFERROR(IF($C$8=$D$8,'Gen. Prima Directa'!N32/'Gen. Prima Directa'!$AQ32,'Gen. Prima Directa'!N32/'Gen. Prima Directa'!N$44),"")</f>
        <v/>
      </c>
      <c r="O32" s="75" t="str">
        <f>IFERROR(IF($C$8=$D$8,'Gen. Prima Directa'!O32/'Gen. Prima Directa'!$AQ32,'Gen. Prima Directa'!O32/'Gen. Prima Directa'!O$44),"")</f>
        <v/>
      </c>
      <c r="P32" s="75">
        <f>IFERROR(IF($C$8=$D$8,'Gen. Prima Directa'!P32/'Gen. Prima Directa'!$AQ32,'Gen. Prima Directa'!P32/'Gen. Prima Directa'!P$44),"")</f>
        <v>7.6160960227836971E-2</v>
      </c>
      <c r="Q32" s="75" t="str">
        <f>IFERROR(IF($C$8=$D$8,'Gen. Prima Directa'!Q32/'Gen. Prima Directa'!$AQ32,'Gen. Prima Directa'!Q32/'Gen. Prima Directa'!Q$44),"")</f>
        <v/>
      </c>
      <c r="R32" s="75">
        <f>IFERROR(IF($C$8=$D$8,'Gen. Prima Directa'!R32/'Gen. Prima Directa'!$AQ32,'Gen. Prima Directa'!R32/'Gen. Prima Directa'!R$44),"")</f>
        <v>2.8615558363419068E-2</v>
      </c>
      <c r="S32" s="75" t="str">
        <f>IFERROR(IF($C$8=$D$8,'Gen. Prima Directa'!S32/'Gen. Prima Directa'!$AQ32,'Gen. Prima Directa'!S32/'Gen. Prima Directa'!S$44),"")</f>
        <v/>
      </c>
      <c r="T32" s="75">
        <f>IFERROR(IF($C$8=$D$8,'Gen. Prima Directa'!T32/'Gen. Prima Directa'!$AQ32,'Gen. Prima Directa'!T32/'Gen. Prima Directa'!T$44),"")</f>
        <v>3.3938175555266771E-2</v>
      </c>
      <c r="U32" s="75" t="str">
        <f>IFERROR(IF($C$8=$D$8,'Gen. Prima Directa'!U32/'Gen. Prima Directa'!$AQ32,'Gen. Prima Directa'!U32/'Gen. Prima Directa'!U$44),"")</f>
        <v/>
      </c>
      <c r="V32" s="75">
        <f>IFERROR(IF($C$8=$D$8,'Gen. Prima Directa'!V32/'Gen. Prima Directa'!$AQ32,'Gen. Prima Directa'!V32/'Gen. Prima Directa'!V$44),"")</f>
        <v>2.0270068750762614E-2</v>
      </c>
      <c r="W32" s="75" t="str">
        <f>IFERROR(IF($C$8=$D$8,'Gen. Prima Directa'!W32/'Gen. Prima Directa'!$AQ32,'Gen. Prima Directa'!W32/'Gen. Prima Directa'!W$44),"")</f>
        <v/>
      </c>
      <c r="X32" s="75">
        <f>IFERROR(IF($C$8=$D$8,'Gen. Prima Directa'!X32/'Gen. Prima Directa'!$AQ32,'Gen. Prima Directa'!X32/'Gen. Prima Directa'!X$44),"")</f>
        <v>0.22543464843676814</v>
      </c>
      <c r="Y32" s="75">
        <f>IFERROR(IF($C$8=$D$8,'Gen. Prima Directa'!Y32/'Gen. Prima Directa'!$AQ32,'Gen. Prima Directa'!Y32/'Gen. Prima Directa'!Y$44),"")</f>
        <v>5.8607765019488438E-2</v>
      </c>
      <c r="Z32" s="75">
        <f>IFERROR(IF($C$8=$D$8,'Gen. Prima Directa'!Z32/'Gen. Prima Directa'!$AQ32,'Gen. Prima Directa'!Z32/'Gen. Prima Directa'!Z$44),"")</f>
        <v>2.908608975460358E-2</v>
      </c>
      <c r="AA32" s="75">
        <f>IFERROR(IF($C$8=$D$8,'Gen. Prima Directa'!AA32/'Gen. Prima Directa'!$AQ32,'Gen. Prima Directa'!AA32/'Gen. Prima Directa'!AA$44),"")</f>
        <v>6.2463116340194372E-2</v>
      </c>
      <c r="AB32" s="75">
        <f>IFERROR(IF($C$8=$D$8,'Gen. Prima Directa'!AB32/'Gen. Prima Directa'!$AQ32,'Gen. Prima Directa'!AB32/'Gen. Prima Directa'!AB$44),"")</f>
        <v>1.6770666456206708E-2</v>
      </c>
      <c r="AC32" s="75" t="str">
        <f>IFERROR(IF($C$8=$D$8,'Gen. Prima Directa'!AC32/'Gen. Prima Directa'!$AQ32,'Gen. Prima Directa'!AC32/'Gen. Prima Directa'!AC$44),"")</f>
        <v/>
      </c>
      <c r="AD32" s="75">
        <f>IFERROR(IF($C$8=$D$8,'Gen. Prima Directa'!AD32/'Gen. Prima Directa'!$AQ32,'Gen. Prima Directa'!AD32/'Gen. Prima Directa'!AD$44),"")</f>
        <v>1.3921073248320277E-3</v>
      </c>
      <c r="AE32" s="75" t="str">
        <f>IFERROR(IF($C$8=$D$8,'Gen. Prima Directa'!AE32/'Gen. Prima Directa'!$AQ32,'Gen. Prima Directa'!AE32/'Gen. Prima Directa'!AE$44),"")</f>
        <v/>
      </c>
      <c r="AF32" s="75" t="str">
        <f>IFERROR(IF($C$8=$D$8,'Gen. Prima Directa'!AF32/'Gen. Prima Directa'!$AQ32,'Gen. Prima Directa'!AF32/'Gen. Prima Directa'!AF$44),"")</f>
        <v/>
      </c>
      <c r="AG32" s="75" t="str">
        <f>IFERROR(IF($C$8=$D$8,'Gen. Prima Directa'!AG32/'Gen. Prima Directa'!$AQ32,'Gen. Prima Directa'!AG32/'Gen. Prima Directa'!AG$44),"")</f>
        <v/>
      </c>
      <c r="AH32" s="75" t="str">
        <f>IFERROR(IF($C$8=$D$8,'Gen. Prima Directa'!AH32/'Gen. Prima Directa'!$AQ32,'Gen. Prima Directa'!AH32/'Gen. Prima Directa'!AH$44),"")</f>
        <v/>
      </c>
      <c r="AI32" s="75" t="str">
        <f>IFERROR(IF($C$8=$D$8,'Gen. Prima Directa'!AI32/'Gen. Prima Directa'!$AQ32,'Gen. Prima Directa'!AI32/'Gen. Prima Directa'!AI$44),"")</f>
        <v/>
      </c>
      <c r="AJ32" s="75" t="str">
        <f>IFERROR(IF($C$8=$D$8,'Gen. Prima Directa'!AJ32/'Gen. Prima Directa'!$AQ32,'Gen. Prima Directa'!AJ32/'Gen. Prima Directa'!AJ$44),"")</f>
        <v/>
      </c>
      <c r="AK32" s="75" t="str">
        <f>IFERROR(IF($C$8=$D$8,'Gen. Prima Directa'!AK32/'Gen. Prima Directa'!$AQ32,'Gen. Prima Directa'!AK32/'Gen. Prima Directa'!AK$44),"")</f>
        <v/>
      </c>
      <c r="AL32" s="75" t="str">
        <f>IFERROR(IF($C$8=$D$8,'Gen. Prima Directa'!AL32/'Gen. Prima Directa'!$AQ32,'Gen. Prima Directa'!AL32/'Gen. Prima Directa'!AL$44),"")</f>
        <v/>
      </c>
      <c r="AM32" s="75" t="str">
        <f>IFERROR(IF($C$8=$D$8,'Gen. Prima Directa'!AM32/'Gen. Prima Directa'!$AQ32,'Gen. Prima Directa'!AM32/'Gen. Prima Directa'!AM$44),"")</f>
        <v/>
      </c>
      <c r="AN32" s="75" t="str">
        <f>IFERROR(IF($C$8=$D$8,'Gen. Prima Directa'!AN32/'Gen. Prima Directa'!$AQ32,'Gen. Prima Directa'!AN32/'Gen. Prima Directa'!AN$44),"")</f>
        <v/>
      </c>
      <c r="AO32" s="75" t="str">
        <f>IFERROR(IF($C$8=$D$8,'Gen. Prima Directa'!AO32/'Gen. Prima Directa'!$AQ32,'Gen. Prima Directa'!AO32/'Gen. Prima Directa'!AO$44),"")</f>
        <v/>
      </c>
      <c r="AP32" s="75" t="str">
        <f>IFERROR(IF($C$8=$D$8,'Gen. Prima Directa'!AP32/'Gen. Prima Directa'!$AQ32,'Gen. Prima Directa'!AP32/'Gen. Prima Directa'!AP$44),"")</f>
        <v/>
      </c>
      <c r="AQ32" s="75">
        <f>IFERROR(IF($C$8=$D$8,'Gen. Prima Directa'!AQ32/'Gen. Prima Directa'!$AQ32,'Gen. Prima Directa'!AQ32/'Gen. Prima Directa'!AQ$44),"")</f>
        <v>4.2501284055607436E-2</v>
      </c>
    </row>
    <row r="33" spans="2:43">
      <c r="B33" s="73" t="s">
        <v>316</v>
      </c>
      <c r="C33" s="75" t="str">
        <f>IFERROR(IF($C$8=$D$8,'Gen. Prima Directa'!C33/'Gen. Prima Directa'!$AQ33,'Gen. Prima Directa'!C33/'Gen. Prima Directa'!C$44),"")</f>
        <v/>
      </c>
      <c r="D33" s="75" t="str">
        <f>IFERROR(IF($C$8=$D$8,'Gen. Prima Directa'!D33/'Gen. Prima Directa'!$AQ33,'Gen. Prima Directa'!D33/'Gen. Prima Directa'!D$44),"")</f>
        <v/>
      </c>
      <c r="E33" s="75">
        <f>IFERROR(IF($C$8=$D$8,'Gen. Prima Directa'!E33/'Gen. Prima Directa'!$AQ33,'Gen. Prima Directa'!E33/'Gen. Prima Directa'!E$44),"")</f>
        <v>8.8252516393758773E-6</v>
      </c>
      <c r="F33" s="75" t="str">
        <f>IFERROR(IF($C$8=$D$8,'Gen. Prima Directa'!F33/'Gen. Prima Directa'!$AQ33,'Gen. Prima Directa'!F33/'Gen. Prima Directa'!F$44),"")</f>
        <v/>
      </c>
      <c r="G33" s="75" t="str">
        <f>IFERROR(IF($C$8=$D$8,'Gen. Prima Directa'!G33/'Gen. Prima Directa'!$AQ33,'Gen. Prima Directa'!G33/'Gen. Prima Directa'!G$44),"")</f>
        <v/>
      </c>
      <c r="H33" s="75" t="str">
        <f>IFERROR(IF($C$8=$D$8,'Gen. Prima Directa'!H33/'Gen. Prima Directa'!$AQ33,'Gen. Prima Directa'!H33/'Gen. Prima Directa'!H$44),"")</f>
        <v/>
      </c>
      <c r="I33" s="75" t="str">
        <f>IFERROR(IF($C$8=$D$8,'Gen. Prima Directa'!I33/'Gen. Prima Directa'!$AQ33,'Gen. Prima Directa'!I33/'Gen. Prima Directa'!I$44),"")</f>
        <v/>
      </c>
      <c r="J33" s="75" t="str">
        <f>IFERROR(IF($C$8=$D$8,'Gen. Prima Directa'!J33/'Gen. Prima Directa'!$AQ33,'Gen. Prima Directa'!J33/'Gen. Prima Directa'!J$44),"")</f>
        <v/>
      </c>
      <c r="K33" s="75" t="str">
        <f>IFERROR(IF($C$8=$D$8,'Gen. Prima Directa'!K33/'Gen. Prima Directa'!$AQ33,'Gen. Prima Directa'!K33/'Gen. Prima Directa'!K$44),"")</f>
        <v/>
      </c>
      <c r="L33" s="75" t="str">
        <f>IFERROR(IF($C$8=$D$8,'Gen. Prima Directa'!L33/'Gen. Prima Directa'!$AQ33,'Gen. Prima Directa'!L33/'Gen. Prima Directa'!L$44),"")</f>
        <v/>
      </c>
      <c r="M33" s="75" t="str">
        <f>IFERROR(IF($C$8=$D$8,'Gen. Prima Directa'!M33/'Gen. Prima Directa'!$AQ33,'Gen. Prima Directa'!M33/'Gen. Prima Directa'!M$44),"")</f>
        <v/>
      </c>
      <c r="N33" s="75" t="str">
        <f>IFERROR(IF($C$8=$D$8,'Gen. Prima Directa'!N33/'Gen. Prima Directa'!$AQ33,'Gen. Prima Directa'!N33/'Gen. Prima Directa'!N$44),"")</f>
        <v/>
      </c>
      <c r="O33" s="75" t="str">
        <f>IFERROR(IF($C$8=$D$8,'Gen. Prima Directa'!O33/'Gen. Prima Directa'!$AQ33,'Gen. Prima Directa'!O33/'Gen. Prima Directa'!O$44),"")</f>
        <v/>
      </c>
      <c r="P33" s="75">
        <f>IFERROR(IF($C$8=$D$8,'Gen. Prima Directa'!P33/'Gen. Prima Directa'!$AQ33,'Gen. Prima Directa'!P33/'Gen. Prima Directa'!P$44),"")</f>
        <v>9.812716927374692E-6</v>
      </c>
      <c r="Q33" s="75" t="str">
        <f>IFERROR(IF($C$8=$D$8,'Gen. Prima Directa'!Q33/'Gen. Prima Directa'!$AQ33,'Gen. Prima Directa'!Q33/'Gen. Prima Directa'!Q$44),"")</f>
        <v/>
      </c>
      <c r="R33" s="75" t="str">
        <f>IFERROR(IF($C$8=$D$8,'Gen. Prima Directa'!R33/'Gen. Prima Directa'!$AQ33,'Gen. Prima Directa'!R33/'Gen. Prima Directa'!R$44),"")</f>
        <v/>
      </c>
      <c r="S33" s="75" t="str">
        <f>IFERROR(IF($C$8=$D$8,'Gen. Prima Directa'!S33/'Gen. Prima Directa'!$AQ33,'Gen. Prima Directa'!S33/'Gen. Prima Directa'!S$44),"")</f>
        <v/>
      </c>
      <c r="T33" s="75">
        <f>IFERROR(IF($C$8=$D$8,'Gen. Prima Directa'!T33/'Gen. Prima Directa'!$AQ33,'Gen. Prima Directa'!T33/'Gen. Prima Directa'!T$44),"")</f>
        <v>1.6942795054619118E-3</v>
      </c>
      <c r="U33" s="75" t="str">
        <f>IFERROR(IF($C$8=$D$8,'Gen. Prima Directa'!U33/'Gen. Prima Directa'!$AQ33,'Gen. Prima Directa'!U33/'Gen. Prima Directa'!U$44),"")</f>
        <v/>
      </c>
      <c r="V33" s="75">
        <f>IFERROR(IF($C$8=$D$8,'Gen. Prima Directa'!V33/'Gen. Prima Directa'!$AQ33,'Gen. Prima Directa'!V33/'Gen. Prima Directa'!V$44),"")</f>
        <v>1.5653001644340116E-2</v>
      </c>
      <c r="W33" s="75" t="str">
        <f>IFERROR(IF($C$8=$D$8,'Gen. Prima Directa'!W33/'Gen. Prima Directa'!$AQ33,'Gen. Prima Directa'!W33/'Gen. Prima Directa'!W$44),"")</f>
        <v/>
      </c>
      <c r="X33" s="75">
        <f>IFERROR(IF($C$8=$D$8,'Gen. Prima Directa'!X33/'Gen. Prima Directa'!$AQ33,'Gen. Prima Directa'!X33/'Gen. Prima Directa'!X$44),"")</f>
        <v>1.8239236131259197E-3</v>
      </c>
      <c r="Y33" s="75" t="str">
        <f>IFERROR(IF($C$8=$D$8,'Gen. Prima Directa'!Y33/'Gen. Prima Directa'!$AQ33,'Gen. Prima Directa'!Y33/'Gen. Prima Directa'!Y$44),"")</f>
        <v/>
      </c>
      <c r="Z33" s="75" t="str">
        <f>IFERROR(IF($C$8=$D$8,'Gen. Prima Directa'!Z33/'Gen. Prima Directa'!$AQ33,'Gen. Prima Directa'!Z33/'Gen. Prima Directa'!Z$44),"")</f>
        <v/>
      </c>
      <c r="AA33" s="75">
        <f>IFERROR(IF($C$8=$D$8,'Gen. Prima Directa'!AA33/'Gen. Prima Directa'!$AQ33,'Gen. Prima Directa'!AA33/'Gen. Prima Directa'!AA$44),"")</f>
        <v>7.6438743838269999E-4</v>
      </c>
      <c r="AB33" s="75" t="str">
        <f>IFERROR(IF($C$8=$D$8,'Gen. Prima Directa'!AB33/'Gen. Prima Directa'!$AQ33,'Gen. Prima Directa'!AB33/'Gen. Prima Directa'!AB$44),"")</f>
        <v/>
      </c>
      <c r="AC33" s="75" t="str">
        <f>IFERROR(IF($C$8=$D$8,'Gen. Prima Directa'!AC33/'Gen. Prima Directa'!$AQ33,'Gen. Prima Directa'!AC33/'Gen. Prima Directa'!AC$44),"")</f>
        <v/>
      </c>
      <c r="AD33" s="75">
        <f>IFERROR(IF($C$8=$D$8,'Gen. Prima Directa'!AD33/'Gen. Prima Directa'!$AQ33,'Gen. Prima Directa'!AD33/'Gen. Prima Directa'!AD$44),"")</f>
        <v>8.1915920633060954E-2</v>
      </c>
      <c r="AE33" s="75" t="str">
        <f>IFERROR(IF($C$8=$D$8,'Gen. Prima Directa'!AE33/'Gen. Prima Directa'!$AQ33,'Gen. Prima Directa'!AE33/'Gen. Prima Directa'!AE$44),"")</f>
        <v/>
      </c>
      <c r="AF33" s="75" t="str">
        <f>IFERROR(IF($C$8=$D$8,'Gen. Prima Directa'!AF33/'Gen. Prima Directa'!$AQ33,'Gen. Prima Directa'!AF33/'Gen. Prima Directa'!AF$44),"")</f>
        <v/>
      </c>
      <c r="AG33" s="75" t="str">
        <f>IFERROR(IF($C$8=$D$8,'Gen. Prima Directa'!AG33/'Gen. Prima Directa'!$AQ33,'Gen. Prima Directa'!AG33/'Gen. Prima Directa'!AG$44),"")</f>
        <v/>
      </c>
      <c r="AH33" s="75" t="str">
        <f>IFERROR(IF($C$8=$D$8,'Gen. Prima Directa'!AH33/'Gen. Prima Directa'!$AQ33,'Gen. Prima Directa'!AH33/'Gen. Prima Directa'!AH$44),"")</f>
        <v/>
      </c>
      <c r="AI33" s="75" t="str">
        <f>IFERROR(IF($C$8=$D$8,'Gen. Prima Directa'!AI33/'Gen. Prima Directa'!$AQ33,'Gen. Prima Directa'!AI33/'Gen. Prima Directa'!AI$44),"")</f>
        <v/>
      </c>
      <c r="AJ33" s="75" t="str">
        <f>IFERROR(IF($C$8=$D$8,'Gen. Prima Directa'!AJ33/'Gen. Prima Directa'!$AQ33,'Gen. Prima Directa'!AJ33/'Gen. Prima Directa'!AJ$44),"")</f>
        <v/>
      </c>
      <c r="AK33" s="75" t="str">
        <f>IFERROR(IF($C$8=$D$8,'Gen. Prima Directa'!AK33/'Gen. Prima Directa'!$AQ33,'Gen. Prima Directa'!AK33/'Gen. Prima Directa'!AK$44),"")</f>
        <v/>
      </c>
      <c r="AL33" s="75" t="str">
        <f>IFERROR(IF($C$8=$D$8,'Gen. Prima Directa'!AL33/'Gen. Prima Directa'!$AQ33,'Gen. Prima Directa'!AL33/'Gen. Prima Directa'!AL$44),"")</f>
        <v/>
      </c>
      <c r="AM33" s="75" t="str">
        <f>IFERROR(IF($C$8=$D$8,'Gen. Prima Directa'!AM33/'Gen. Prima Directa'!$AQ33,'Gen. Prima Directa'!AM33/'Gen. Prima Directa'!AM$44),"")</f>
        <v/>
      </c>
      <c r="AN33" s="75" t="str">
        <f>IFERROR(IF($C$8=$D$8,'Gen. Prima Directa'!AN33/'Gen. Prima Directa'!$AQ33,'Gen. Prima Directa'!AN33/'Gen. Prima Directa'!AN$44),"")</f>
        <v/>
      </c>
      <c r="AO33" s="75" t="str">
        <f>IFERROR(IF($C$8=$D$8,'Gen. Prima Directa'!AO33/'Gen. Prima Directa'!$AQ33,'Gen. Prima Directa'!AO33/'Gen. Prima Directa'!AO$44),"")</f>
        <v/>
      </c>
      <c r="AP33" s="75" t="str">
        <f>IFERROR(IF($C$8=$D$8,'Gen. Prima Directa'!AP33/'Gen. Prima Directa'!$AQ33,'Gen. Prima Directa'!AP33/'Gen. Prima Directa'!AP$44),"")</f>
        <v/>
      </c>
      <c r="AQ33" s="75">
        <f>IFERROR(IF($C$8=$D$8,'Gen. Prima Directa'!AQ33/'Gen. Prima Directa'!$AQ33,'Gen. Prima Directa'!AQ33/'Gen. Prima Directa'!AQ$44),"")</f>
        <v>5.2941602636980513E-3</v>
      </c>
    </row>
    <row r="34" spans="2:43">
      <c r="B34" s="73" t="s">
        <v>317</v>
      </c>
      <c r="C34" s="75">
        <f>IFERROR(IF($C$8=$D$8,'Gen. Prima Directa'!C34/'Gen. Prima Directa'!$AQ34,'Gen. Prima Directa'!C34/'Gen. Prima Directa'!C$44),"")</f>
        <v>0.15943457376465939</v>
      </c>
      <c r="D34" s="75" t="str">
        <f>IFERROR(IF($C$8=$D$8,'Gen. Prima Directa'!D34/'Gen. Prima Directa'!$AQ34,'Gen. Prima Directa'!D34/'Gen. Prima Directa'!D$44),"")</f>
        <v/>
      </c>
      <c r="E34" s="75">
        <f>IFERROR(IF($C$8=$D$8,'Gen. Prima Directa'!E34/'Gen. Prima Directa'!$AQ34,'Gen. Prima Directa'!E34/'Gen. Prima Directa'!E$44),"")</f>
        <v>9.2447366177150804E-3</v>
      </c>
      <c r="F34" s="75">
        <f>IFERROR(IF($C$8=$D$8,'Gen. Prima Directa'!F34/'Gen. Prima Directa'!$AQ34,'Gen. Prima Directa'!F34/'Gen. Prima Directa'!F$44),"")</f>
        <v>0.1716675664445324</v>
      </c>
      <c r="G34" s="75" t="str">
        <f>IFERROR(IF($C$8=$D$8,'Gen. Prima Directa'!G34/'Gen. Prima Directa'!$AQ34,'Gen. Prima Directa'!G34/'Gen. Prima Directa'!G$44),"")</f>
        <v/>
      </c>
      <c r="H34" s="75">
        <f>IFERROR(IF($C$8=$D$8,'Gen. Prima Directa'!H34/'Gen. Prima Directa'!$AQ34,'Gen. Prima Directa'!H34/'Gen. Prima Directa'!H$44),"")</f>
        <v>4.1808131919618713E-2</v>
      </c>
      <c r="I34" s="75">
        <f>IFERROR(IF($C$8=$D$8,'Gen. Prima Directa'!I34/'Gen. Prima Directa'!$AQ34,'Gen. Prima Directa'!I34/'Gen. Prima Directa'!I$44),"")</f>
        <v>2.4066653664832776E-2</v>
      </c>
      <c r="J34" s="75">
        <f>IFERROR(IF($C$8=$D$8,'Gen. Prima Directa'!J34/'Gen. Prima Directa'!$AQ34,'Gen. Prima Directa'!J34/'Gen. Prima Directa'!J$44),"")</f>
        <v>0.20057174860593663</v>
      </c>
      <c r="K34" s="75" t="str">
        <f>IFERROR(IF($C$8=$D$8,'Gen. Prima Directa'!K34/'Gen. Prima Directa'!$AQ34,'Gen. Prima Directa'!K34/'Gen. Prima Directa'!K$44),"")</f>
        <v/>
      </c>
      <c r="L34" s="75">
        <f>IFERROR(IF($C$8=$D$8,'Gen. Prima Directa'!L34/'Gen. Prima Directa'!$AQ34,'Gen. Prima Directa'!L34/'Gen. Prima Directa'!L$44),"")</f>
        <v>2.7537864548444136E-2</v>
      </c>
      <c r="M34" s="75" t="str">
        <f>IFERROR(IF($C$8=$D$8,'Gen. Prima Directa'!M34/'Gen. Prima Directa'!$AQ34,'Gen. Prima Directa'!M34/'Gen. Prima Directa'!M$44),"")</f>
        <v/>
      </c>
      <c r="N34" s="75" t="str">
        <f>IFERROR(IF($C$8=$D$8,'Gen. Prima Directa'!N34/'Gen. Prima Directa'!$AQ34,'Gen. Prima Directa'!N34/'Gen. Prima Directa'!N$44),"")</f>
        <v/>
      </c>
      <c r="O34" s="75" t="str">
        <f>IFERROR(IF($C$8=$D$8,'Gen. Prima Directa'!O34/'Gen. Prima Directa'!$AQ34,'Gen. Prima Directa'!O34/'Gen. Prima Directa'!O$44),"")</f>
        <v/>
      </c>
      <c r="P34" s="75">
        <f>IFERROR(IF($C$8=$D$8,'Gen. Prima Directa'!P34/'Gen. Prima Directa'!$AQ34,'Gen. Prima Directa'!P34/'Gen. Prima Directa'!P$44),"")</f>
        <v>4.8043104191091417E-2</v>
      </c>
      <c r="Q34" s="75" t="str">
        <f>IFERROR(IF($C$8=$D$8,'Gen. Prima Directa'!Q34/'Gen. Prima Directa'!$AQ34,'Gen. Prima Directa'!Q34/'Gen. Prima Directa'!Q$44),"")</f>
        <v/>
      </c>
      <c r="R34" s="75">
        <f>IFERROR(IF($C$8=$D$8,'Gen. Prima Directa'!R34/'Gen. Prima Directa'!$AQ34,'Gen. Prima Directa'!R34/'Gen. Prima Directa'!R$44),"")</f>
        <v>7.1278421695036608E-3</v>
      </c>
      <c r="S34" s="75" t="str">
        <f>IFERROR(IF($C$8=$D$8,'Gen. Prima Directa'!S34/'Gen. Prima Directa'!$AQ34,'Gen. Prima Directa'!S34/'Gen. Prima Directa'!S$44),"")</f>
        <v/>
      </c>
      <c r="T34" s="75">
        <f>IFERROR(IF($C$8=$D$8,'Gen. Prima Directa'!T34/'Gen. Prima Directa'!$AQ34,'Gen. Prima Directa'!T34/'Gen. Prima Directa'!T$44),"")</f>
        <v>1.5320057981963288E-2</v>
      </c>
      <c r="U34" s="75" t="str">
        <f>IFERROR(IF($C$8=$D$8,'Gen. Prima Directa'!U34/'Gen. Prima Directa'!$AQ34,'Gen. Prima Directa'!U34/'Gen. Prima Directa'!U$44),"")</f>
        <v/>
      </c>
      <c r="V34" s="75">
        <f>IFERROR(IF($C$8=$D$8,'Gen. Prima Directa'!V34/'Gen. Prima Directa'!$AQ34,'Gen. Prima Directa'!V34/'Gen. Prima Directa'!V$44),"")</f>
        <v>6.7264648990396914E-3</v>
      </c>
      <c r="W34" s="75" t="str">
        <f>IFERROR(IF($C$8=$D$8,'Gen. Prima Directa'!W34/'Gen. Prima Directa'!$AQ34,'Gen. Prima Directa'!W34/'Gen. Prima Directa'!W$44),"")</f>
        <v/>
      </c>
      <c r="X34" s="75">
        <f>IFERROR(IF($C$8=$D$8,'Gen. Prima Directa'!X34/'Gen. Prima Directa'!$AQ34,'Gen. Prima Directa'!X34/'Gen. Prima Directa'!X$44),"")</f>
        <v>1.8500628195890885E-2</v>
      </c>
      <c r="Y34" s="75">
        <f>IFERROR(IF($C$8=$D$8,'Gen. Prima Directa'!Y34/'Gen. Prima Directa'!$AQ34,'Gen. Prima Directa'!Y34/'Gen. Prima Directa'!Y$44),"")</f>
        <v>1.0757689271639437E-2</v>
      </c>
      <c r="Z34" s="75">
        <f>IFERROR(IF($C$8=$D$8,'Gen. Prima Directa'!Z34/'Gen. Prima Directa'!$AQ34,'Gen. Prima Directa'!Z34/'Gen. Prima Directa'!Z$44),"")</f>
        <v>2.0726330697155363E-4</v>
      </c>
      <c r="AA34" s="75">
        <f>IFERROR(IF($C$8=$D$8,'Gen. Prima Directa'!AA34/'Gen. Prima Directa'!$AQ34,'Gen. Prima Directa'!AA34/'Gen. Prima Directa'!AA$44),"")</f>
        <v>3.3564993950896065E-2</v>
      </c>
      <c r="AB34" s="75">
        <f>IFERROR(IF($C$8=$D$8,'Gen. Prima Directa'!AB34/'Gen. Prima Directa'!$AQ34,'Gen. Prima Directa'!AB34/'Gen. Prima Directa'!AB$44),"")</f>
        <v>1.111862576896069E-2</v>
      </c>
      <c r="AC34" s="75">
        <f>IFERROR(IF($C$8=$D$8,'Gen. Prima Directa'!AC34/'Gen. Prima Directa'!$AQ34,'Gen. Prima Directa'!AC34/'Gen. Prima Directa'!AC$44),"")</f>
        <v>3.6516298410421207E-2</v>
      </c>
      <c r="AD34" s="75" t="str">
        <f>IFERROR(IF($C$8=$D$8,'Gen. Prima Directa'!AD34/'Gen. Prima Directa'!$AQ34,'Gen. Prima Directa'!AD34/'Gen. Prima Directa'!AD$44),"")</f>
        <v/>
      </c>
      <c r="AE34" s="75" t="str">
        <f>IFERROR(IF($C$8=$D$8,'Gen. Prima Directa'!AE34/'Gen. Prima Directa'!$AQ34,'Gen. Prima Directa'!AE34/'Gen. Prima Directa'!AE$44),"")</f>
        <v/>
      </c>
      <c r="AF34" s="75" t="str">
        <f>IFERROR(IF($C$8=$D$8,'Gen. Prima Directa'!AF34/'Gen. Prima Directa'!$AQ34,'Gen. Prima Directa'!AF34/'Gen. Prima Directa'!AF$44),"")</f>
        <v/>
      </c>
      <c r="AG34" s="75" t="str">
        <f>IFERROR(IF($C$8=$D$8,'Gen. Prima Directa'!AG34/'Gen. Prima Directa'!$AQ34,'Gen. Prima Directa'!AG34/'Gen. Prima Directa'!AG$44),"")</f>
        <v/>
      </c>
      <c r="AH34" s="75" t="str">
        <f>IFERROR(IF($C$8=$D$8,'Gen. Prima Directa'!AH34/'Gen. Prima Directa'!$AQ34,'Gen. Prima Directa'!AH34/'Gen. Prima Directa'!AH$44),"")</f>
        <v/>
      </c>
      <c r="AI34" s="75" t="str">
        <f>IFERROR(IF($C$8=$D$8,'Gen. Prima Directa'!AI34/'Gen. Prima Directa'!$AQ34,'Gen. Prima Directa'!AI34/'Gen. Prima Directa'!AI$44),"")</f>
        <v/>
      </c>
      <c r="AJ34" s="75" t="str">
        <f>IFERROR(IF($C$8=$D$8,'Gen. Prima Directa'!AJ34/'Gen. Prima Directa'!$AQ34,'Gen. Prima Directa'!AJ34/'Gen. Prima Directa'!AJ$44),"")</f>
        <v/>
      </c>
      <c r="AK34" s="75" t="str">
        <f>IFERROR(IF($C$8=$D$8,'Gen. Prima Directa'!AK34/'Gen. Prima Directa'!$AQ34,'Gen. Prima Directa'!AK34/'Gen. Prima Directa'!AK$44),"")</f>
        <v/>
      </c>
      <c r="AL34" s="75" t="str">
        <f>IFERROR(IF($C$8=$D$8,'Gen. Prima Directa'!AL34/'Gen. Prima Directa'!$AQ34,'Gen. Prima Directa'!AL34/'Gen. Prima Directa'!AL$44),"")</f>
        <v/>
      </c>
      <c r="AM34" s="75" t="str">
        <f>IFERROR(IF($C$8=$D$8,'Gen. Prima Directa'!AM34/'Gen. Prima Directa'!$AQ34,'Gen. Prima Directa'!AM34/'Gen. Prima Directa'!AM$44),"")</f>
        <v/>
      </c>
      <c r="AN34" s="75" t="str">
        <f>IFERROR(IF($C$8=$D$8,'Gen. Prima Directa'!AN34/'Gen. Prima Directa'!$AQ34,'Gen. Prima Directa'!AN34/'Gen. Prima Directa'!AN$44),"")</f>
        <v/>
      </c>
      <c r="AO34" s="75" t="str">
        <f>IFERROR(IF($C$8=$D$8,'Gen. Prima Directa'!AO34/'Gen. Prima Directa'!$AQ34,'Gen. Prima Directa'!AO34/'Gen. Prima Directa'!AO$44),"")</f>
        <v/>
      </c>
      <c r="AP34" s="75" t="str">
        <f>IFERROR(IF($C$8=$D$8,'Gen. Prima Directa'!AP34/'Gen. Prima Directa'!$AQ34,'Gen. Prima Directa'!AP34/'Gen. Prima Directa'!AP$44),"")</f>
        <v/>
      </c>
      <c r="AQ34" s="75">
        <f>IFERROR(IF($C$8=$D$8,'Gen. Prima Directa'!AQ34/'Gen. Prima Directa'!$AQ34,'Gen. Prima Directa'!AQ34/'Gen. Prima Directa'!AQ$44),"")</f>
        <v>3.3105931174310169E-2</v>
      </c>
    </row>
    <row r="35" spans="2:43">
      <c r="B35" s="73" t="s">
        <v>318</v>
      </c>
      <c r="C35" s="75" t="str">
        <f>IFERROR(IF($C$8=$D$8,'Gen. Prima Directa'!C35/'Gen. Prima Directa'!$AQ35,'Gen. Prima Directa'!C35/'Gen. Prima Directa'!C$44),"")</f>
        <v/>
      </c>
      <c r="D35" s="75" t="str">
        <f>IFERROR(IF($C$8=$D$8,'Gen. Prima Directa'!D35/'Gen. Prima Directa'!$AQ35,'Gen. Prima Directa'!D35/'Gen. Prima Directa'!D$44),"")</f>
        <v/>
      </c>
      <c r="E35" s="75">
        <f>IFERROR(IF($C$8=$D$8,'Gen. Prima Directa'!E35/'Gen. Prima Directa'!$AQ35,'Gen. Prima Directa'!E35/'Gen. Prima Directa'!E$44),"")</f>
        <v>9.8556114111605364E-2</v>
      </c>
      <c r="F35" s="75" t="str">
        <f>IFERROR(IF($C$8=$D$8,'Gen. Prima Directa'!F35/'Gen. Prima Directa'!$AQ35,'Gen. Prima Directa'!F35/'Gen. Prima Directa'!F$44),"")</f>
        <v/>
      </c>
      <c r="G35" s="75" t="str">
        <f>IFERROR(IF($C$8=$D$8,'Gen. Prima Directa'!G35/'Gen. Prima Directa'!$AQ35,'Gen. Prima Directa'!G35/'Gen. Prima Directa'!G$44),"")</f>
        <v/>
      </c>
      <c r="H35" s="75" t="str">
        <f>IFERROR(IF($C$8=$D$8,'Gen. Prima Directa'!H35/'Gen. Prima Directa'!$AQ35,'Gen. Prima Directa'!H35/'Gen. Prima Directa'!H$44),"")</f>
        <v/>
      </c>
      <c r="I35" s="75">
        <f>IFERROR(IF($C$8=$D$8,'Gen. Prima Directa'!I35/'Gen. Prima Directa'!$AQ35,'Gen. Prima Directa'!I35/'Gen. Prima Directa'!I$44),"")</f>
        <v>2.2130045153769221E-2</v>
      </c>
      <c r="J35" s="75" t="str">
        <f>IFERROR(IF($C$8=$D$8,'Gen. Prima Directa'!J35/'Gen. Prima Directa'!$AQ35,'Gen. Prima Directa'!J35/'Gen. Prima Directa'!J$44),"")</f>
        <v/>
      </c>
      <c r="K35" s="75" t="str">
        <f>IFERROR(IF($C$8=$D$8,'Gen. Prima Directa'!K35/'Gen. Prima Directa'!$AQ35,'Gen. Prima Directa'!K35/'Gen. Prima Directa'!K$44),"")</f>
        <v/>
      </c>
      <c r="L35" s="75">
        <f>IFERROR(IF($C$8=$D$8,'Gen. Prima Directa'!L35/'Gen. Prima Directa'!$AQ35,'Gen. Prima Directa'!L35/'Gen. Prima Directa'!L$44),"")</f>
        <v>0.12909482449121668</v>
      </c>
      <c r="M35" s="75" t="str">
        <f>IFERROR(IF($C$8=$D$8,'Gen. Prima Directa'!M35/'Gen. Prima Directa'!$AQ35,'Gen. Prima Directa'!M35/'Gen. Prima Directa'!M$44),"")</f>
        <v/>
      </c>
      <c r="N35" s="75" t="str">
        <f>IFERROR(IF($C$8=$D$8,'Gen. Prima Directa'!N35/'Gen. Prima Directa'!$AQ35,'Gen. Prima Directa'!N35/'Gen. Prima Directa'!N$44),"")</f>
        <v/>
      </c>
      <c r="O35" s="75" t="str">
        <f>IFERROR(IF($C$8=$D$8,'Gen. Prima Directa'!O35/'Gen. Prima Directa'!$AQ35,'Gen. Prima Directa'!O35/'Gen. Prima Directa'!O$44),"")</f>
        <v/>
      </c>
      <c r="P35" s="75">
        <f>IFERROR(IF($C$8=$D$8,'Gen. Prima Directa'!P35/'Gen. Prima Directa'!$AQ35,'Gen. Prima Directa'!P35/'Gen. Prima Directa'!P$44),"")</f>
        <v>2.1284751652768968E-4</v>
      </c>
      <c r="Q35" s="75" t="str">
        <f>IFERROR(IF($C$8=$D$8,'Gen. Prima Directa'!Q35/'Gen. Prima Directa'!$AQ35,'Gen. Prima Directa'!Q35/'Gen. Prima Directa'!Q$44),"")</f>
        <v/>
      </c>
      <c r="R35" s="75">
        <f>IFERROR(IF($C$8=$D$8,'Gen. Prima Directa'!R35/'Gen. Prima Directa'!$AQ35,'Gen. Prima Directa'!R35/'Gen. Prima Directa'!R$44),"")</f>
        <v>4.4863761188925562E-4</v>
      </c>
      <c r="S35" s="75" t="str">
        <f>IFERROR(IF($C$8=$D$8,'Gen. Prima Directa'!S35/'Gen. Prima Directa'!$AQ35,'Gen. Prima Directa'!S35/'Gen. Prima Directa'!S$44),"")</f>
        <v/>
      </c>
      <c r="T35" s="75">
        <f>IFERROR(IF($C$8=$D$8,'Gen. Prima Directa'!T35/'Gen. Prima Directa'!$AQ35,'Gen. Prima Directa'!T35/'Gen. Prima Directa'!T$44),"")</f>
        <v>8.1851280224706141E-2</v>
      </c>
      <c r="U35" s="75" t="str">
        <f>IFERROR(IF($C$8=$D$8,'Gen. Prima Directa'!U35/'Gen. Prima Directa'!$AQ35,'Gen. Prima Directa'!U35/'Gen. Prima Directa'!U$44),"")</f>
        <v/>
      </c>
      <c r="V35" s="75">
        <f>IFERROR(IF($C$8=$D$8,'Gen. Prima Directa'!V35/'Gen. Prima Directa'!$AQ35,'Gen. Prima Directa'!V35/'Gen. Prima Directa'!V$44),"")</f>
        <v>2.0946745864935321E-2</v>
      </c>
      <c r="W35" s="75" t="str">
        <f>IFERROR(IF($C$8=$D$8,'Gen. Prima Directa'!W35/'Gen. Prima Directa'!$AQ35,'Gen. Prima Directa'!W35/'Gen. Prima Directa'!W$44),"")</f>
        <v/>
      </c>
      <c r="X35" s="75" t="str">
        <f>IFERROR(IF($C$8=$D$8,'Gen. Prima Directa'!X35/'Gen. Prima Directa'!$AQ35,'Gen. Prima Directa'!X35/'Gen. Prima Directa'!X$44),"")</f>
        <v/>
      </c>
      <c r="Y35" s="75">
        <f>IFERROR(IF($C$8=$D$8,'Gen. Prima Directa'!Y35/'Gen. Prima Directa'!$AQ35,'Gen. Prima Directa'!Y35/'Gen. Prima Directa'!Y$44),"")</f>
        <v>7.4497872499733303E-2</v>
      </c>
      <c r="Z35" s="75" t="str">
        <f>IFERROR(IF($C$8=$D$8,'Gen. Prima Directa'!Z35/'Gen. Prima Directa'!$AQ35,'Gen. Prima Directa'!Z35/'Gen. Prima Directa'!Z$44),"")</f>
        <v/>
      </c>
      <c r="AA35" s="75">
        <f>IFERROR(IF($C$8=$D$8,'Gen. Prima Directa'!AA35/'Gen. Prima Directa'!$AQ35,'Gen. Prima Directa'!AA35/'Gen. Prima Directa'!AA$44),"")</f>
        <v>5.8618911155411929E-2</v>
      </c>
      <c r="AB35" s="75">
        <f>IFERROR(IF($C$8=$D$8,'Gen. Prima Directa'!AB35/'Gen. Prima Directa'!$AQ35,'Gen. Prima Directa'!AB35/'Gen. Prima Directa'!AB$44),"")</f>
        <v>1.6939418660184384E-2</v>
      </c>
      <c r="AC35" s="75">
        <f>IFERROR(IF($C$8=$D$8,'Gen. Prima Directa'!AC35/'Gen. Prima Directa'!$AQ35,'Gen. Prima Directa'!AC35/'Gen. Prima Directa'!AC$44),"")</f>
        <v>4.7459817039478144E-2</v>
      </c>
      <c r="AD35" s="75" t="str">
        <f>IFERROR(IF($C$8=$D$8,'Gen. Prima Directa'!AD35/'Gen. Prima Directa'!$AQ35,'Gen. Prima Directa'!AD35/'Gen. Prima Directa'!AD$44),"")</f>
        <v/>
      </c>
      <c r="AE35" s="75" t="str">
        <f>IFERROR(IF($C$8=$D$8,'Gen. Prima Directa'!AE35/'Gen. Prima Directa'!$AQ35,'Gen. Prima Directa'!AE35/'Gen. Prima Directa'!AE$44),"")</f>
        <v/>
      </c>
      <c r="AF35" s="75" t="str">
        <f>IFERROR(IF($C$8=$D$8,'Gen. Prima Directa'!AF35/'Gen. Prima Directa'!$AQ35,'Gen. Prima Directa'!AF35/'Gen. Prima Directa'!AF$44),"")</f>
        <v/>
      </c>
      <c r="AG35" s="75" t="str">
        <f>IFERROR(IF($C$8=$D$8,'Gen. Prima Directa'!AG35/'Gen. Prima Directa'!$AQ35,'Gen. Prima Directa'!AG35/'Gen. Prima Directa'!AG$44),"")</f>
        <v/>
      </c>
      <c r="AH35" s="75" t="str">
        <f>IFERROR(IF($C$8=$D$8,'Gen. Prima Directa'!AH35/'Gen. Prima Directa'!$AQ35,'Gen. Prima Directa'!AH35/'Gen. Prima Directa'!AH$44),"")</f>
        <v/>
      </c>
      <c r="AI35" s="75" t="str">
        <f>IFERROR(IF($C$8=$D$8,'Gen. Prima Directa'!AI35/'Gen. Prima Directa'!$AQ35,'Gen. Prima Directa'!AI35/'Gen. Prima Directa'!AI$44),"")</f>
        <v/>
      </c>
      <c r="AJ35" s="75" t="str">
        <f>IFERROR(IF($C$8=$D$8,'Gen. Prima Directa'!AJ35/'Gen. Prima Directa'!$AQ35,'Gen. Prima Directa'!AJ35/'Gen. Prima Directa'!AJ$44),"")</f>
        <v/>
      </c>
      <c r="AK35" s="75" t="str">
        <f>IFERROR(IF($C$8=$D$8,'Gen. Prima Directa'!AK35/'Gen. Prima Directa'!$AQ35,'Gen. Prima Directa'!AK35/'Gen. Prima Directa'!AK$44),"")</f>
        <v/>
      </c>
      <c r="AL35" s="75" t="str">
        <f>IFERROR(IF($C$8=$D$8,'Gen. Prima Directa'!AL35/'Gen. Prima Directa'!$AQ35,'Gen. Prima Directa'!AL35/'Gen. Prima Directa'!AL$44),"")</f>
        <v/>
      </c>
      <c r="AM35" s="75" t="str">
        <f>IFERROR(IF($C$8=$D$8,'Gen. Prima Directa'!AM35/'Gen. Prima Directa'!$AQ35,'Gen. Prima Directa'!AM35/'Gen. Prima Directa'!AM$44),"")</f>
        <v/>
      </c>
      <c r="AN35" s="75" t="str">
        <f>IFERROR(IF($C$8=$D$8,'Gen. Prima Directa'!AN35/'Gen. Prima Directa'!$AQ35,'Gen. Prima Directa'!AN35/'Gen. Prima Directa'!AN$44),"")</f>
        <v/>
      </c>
      <c r="AO35" s="75" t="str">
        <f>IFERROR(IF($C$8=$D$8,'Gen. Prima Directa'!AO35/'Gen. Prima Directa'!$AQ35,'Gen. Prima Directa'!AO35/'Gen. Prima Directa'!AO$44),"")</f>
        <v/>
      </c>
      <c r="AP35" s="75" t="str">
        <f>IFERROR(IF($C$8=$D$8,'Gen. Prima Directa'!AP35/'Gen. Prima Directa'!$AQ35,'Gen. Prima Directa'!AP35/'Gen. Prima Directa'!AP$44),"")</f>
        <v/>
      </c>
      <c r="AQ35" s="75">
        <f>IFERROR(IF($C$8=$D$8,'Gen. Prima Directa'!AQ35/'Gen. Prima Directa'!$AQ35,'Gen. Prima Directa'!AQ35/'Gen. Prima Directa'!AQ$44),"")</f>
        <v>3.4576585859782676E-2</v>
      </c>
    </row>
    <row r="36" spans="2:43">
      <c r="B36" s="73" t="s">
        <v>319</v>
      </c>
      <c r="C36" s="75" t="str">
        <f>IFERROR(IF($C$8=$D$8,'Gen. Prima Directa'!C36/'Gen. Prima Directa'!$AQ36,'Gen. Prima Directa'!C36/'Gen. Prima Directa'!C$44),"")</f>
        <v/>
      </c>
      <c r="D36" s="75" t="str">
        <f>IFERROR(IF($C$8=$D$8,'Gen. Prima Directa'!D36/'Gen. Prima Directa'!$AQ36,'Gen. Prima Directa'!D36/'Gen. Prima Directa'!D$44),"")</f>
        <v/>
      </c>
      <c r="E36" s="75">
        <f>IFERROR(IF($C$8=$D$8,'Gen. Prima Directa'!E36/'Gen. Prima Directa'!$AQ36,'Gen. Prima Directa'!E36/'Gen. Prima Directa'!E$44),"")</f>
        <v>7.2830680034631219E-5</v>
      </c>
      <c r="F36" s="75" t="str">
        <f>IFERROR(IF($C$8=$D$8,'Gen. Prima Directa'!F36/'Gen. Prima Directa'!$AQ36,'Gen. Prima Directa'!F36/'Gen. Prima Directa'!F$44),"")</f>
        <v/>
      </c>
      <c r="G36" s="75">
        <f>IFERROR(IF($C$8=$D$8,'Gen. Prima Directa'!G36/'Gen. Prima Directa'!$AQ36,'Gen. Prima Directa'!G36/'Gen. Prima Directa'!G$44),"")</f>
        <v>0.84577639023361184</v>
      </c>
      <c r="H36" s="75" t="str">
        <f>IFERROR(IF($C$8=$D$8,'Gen. Prima Directa'!H36/'Gen. Prima Directa'!$AQ36,'Gen. Prima Directa'!H36/'Gen. Prima Directa'!H$44),"")</f>
        <v/>
      </c>
      <c r="I36" s="75">
        <f>IFERROR(IF($C$8=$D$8,'Gen. Prima Directa'!I36/'Gen. Prima Directa'!$AQ36,'Gen. Prima Directa'!I36/'Gen. Prima Directa'!I$44),"")</f>
        <v>5.6373202657016019E-4</v>
      </c>
      <c r="J36" s="75">
        <f>IFERROR(IF($C$8=$D$8,'Gen. Prima Directa'!J36/'Gen. Prima Directa'!$AQ36,'Gen. Prima Directa'!J36/'Gen. Prima Directa'!J$44),"")</f>
        <v>4.6103521886997667E-6</v>
      </c>
      <c r="K36" s="75" t="str">
        <f>IFERROR(IF($C$8=$D$8,'Gen. Prima Directa'!K36/'Gen. Prima Directa'!$AQ36,'Gen. Prima Directa'!K36/'Gen. Prima Directa'!K$44),"")</f>
        <v/>
      </c>
      <c r="L36" s="75">
        <f>IFERROR(IF($C$8=$D$8,'Gen. Prima Directa'!L36/'Gen. Prima Directa'!$AQ36,'Gen. Prima Directa'!L36/'Gen. Prima Directa'!L$44),"")</f>
        <v>2.4585060693784896E-3</v>
      </c>
      <c r="M36" s="75">
        <f>IFERROR(IF($C$8=$D$8,'Gen. Prima Directa'!M36/'Gen. Prima Directa'!$AQ36,'Gen. Prima Directa'!M36/'Gen. Prima Directa'!M$44),"")</f>
        <v>0.15173381888473333</v>
      </c>
      <c r="N36" s="75" t="str">
        <f>IFERROR(IF($C$8=$D$8,'Gen. Prima Directa'!N36/'Gen. Prima Directa'!$AQ36,'Gen. Prima Directa'!N36/'Gen. Prima Directa'!N$44),"")</f>
        <v/>
      </c>
      <c r="O36" s="75" t="str">
        <f>IFERROR(IF($C$8=$D$8,'Gen. Prima Directa'!O36/'Gen. Prima Directa'!$AQ36,'Gen. Prima Directa'!O36/'Gen. Prima Directa'!O$44),"")</f>
        <v/>
      </c>
      <c r="P36" s="75">
        <f>IFERROR(IF($C$8=$D$8,'Gen. Prima Directa'!P36/'Gen. Prima Directa'!$AQ36,'Gen. Prima Directa'!P36/'Gen. Prima Directa'!P$44),"")</f>
        <v>4.1288754230523375E-2</v>
      </c>
      <c r="Q36" s="75" t="str">
        <f>IFERROR(IF($C$8=$D$8,'Gen. Prima Directa'!Q36/'Gen. Prima Directa'!$AQ36,'Gen. Prima Directa'!Q36/'Gen. Prima Directa'!Q$44),"")</f>
        <v/>
      </c>
      <c r="R36" s="75">
        <f>IFERROR(IF($C$8=$D$8,'Gen. Prima Directa'!R36/'Gen. Prima Directa'!$AQ36,'Gen. Prima Directa'!R36/'Gen. Prima Directa'!R$44),"")</f>
        <v>5.9184221491641449E-5</v>
      </c>
      <c r="S36" s="75" t="str">
        <f>IFERROR(IF($C$8=$D$8,'Gen. Prima Directa'!S36/'Gen. Prima Directa'!$AQ36,'Gen. Prima Directa'!S36/'Gen. Prima Directa'!S$44),"")</f>
        <v/>
      </c>
      <c r="T36" s="75">
        <f>IFERROR(IF($C$8=$D$8,'Gen. Prima Directa'!T36/'Gen. Prima Directa'!$AQ36,'Gen. Prima Directa'!T36/'Gen. Prima Directa'!T$44),"")</f>
        <v>1.8685602545781741E-3</v>
      </c>
      <c r="U36" s="75">
        <f>IFERROR(IF($C$8=$D$8,'Gen. Prima Directa'!U36/'Gen. Prima Directa'!$AQ36,'Gen. Prima Directa'!U36/'Gen. Prima Directa'!U$44),"")</f>
        <v>0.48548088781468463</v>
      </c>
      <c r="V36" s="75">
        <f>IFERROR(IF($C$8=$D$8,'Gen. Prima Directa'!V36/'Gen. Prima Directa'!$AQ36,'Gen. Prima Directa'!V36/'Gen. Prima Directa'!V$44),"")</f>
        <v>2.0850767832257372E-3</v>
      </c>
      <c r="W36" s="75">
        <f>IFERROR(IF($C$8=$D$8,'Gen. Prima Directa'!W36/'Gen. Prima Directa'!$AQ36,'Gen. Prima Directa'!W36/'Gen. Prima Directa'!W$44),"")</f>
        <v>0.36852435336067901</v>
      </c>
      <c r="X36" s="75">
        <f>IFERROR(IF($C$8=$D$8,'Gen. Prima Directa'!X36/'Gen. Prima Directa'!$AQ36,'Gen. Prima Directa'!X36/'Gen. Prima Directa'!X$44),"")</f>
        <v>1.3559827041036371E-3</v>
      </c>
      <c r="Y36" s="75">
        <f>IFERROR(IF($C$8=$D$8,'Gen. Prima Directa'!Y36/'Gen. Prima Directa'!$AQ36,'Gen. Prima Directa'!Y36/'Gen. Prima Directa'!Y$44),"")</f>
        <v>4.6494130464465967E-4</v>
      </c>
      <c r="Z36" s="75" t="str">
        <f>IFERROR(IF($C$8=$D$8,'Gen. Prima Directa'!Z36/'Gen. Prima Directa'!$AQ36,'Gen. Prima Directa'!Z36/'Gen. Prima Directa'!Z$44),"")</f>
        <v/>
      </c>
      <c r="AA36" s="75">
        <f>IFERROR(IF($C$8=$D$8,'Gen. Prima Directa'!AA36/'Gen. Prima Directa'!$AQ36,'Gen. Prima Directa'!AA36/'Gen. Prima Directa'!AA$44),"")</f>
        <v>1.3814827602375079E-2</v>
      </c>
      <c r="AB36" s="75">
        <f>IFERROR(IF($C$8=$D$8,'Gen. Prima Directa'!AB36/'Gen. Prima Directa'!$AQ36,'Gen. Prima Directa'!AB36/'Gen. Prima Directa'!AB$44),"")</f>
        <v>5.5297393815342645E-6</v>
      </c>
      <c r="AC36" s="75" t="str">
        <f>IFERROR(IF($C$8=$D$8,'Gen. Prima Directa'!AC36/'Gen. Prima Directa'!$AQ36,'Gen. Prima Directa'!AC36/'Gen. Prima Directa'!AC$44),"")</f>
        <v/>
      </c>
      <c r="AD36" s="75" t="str">
        <f>IFERROR(IF($C$8=$D$8,'Gen. Prima Directa'!AD36/'Gen. Prima Directa'!$AQ36,'Gen. Prima Directa'!AD36/'Gen. Prima Directa'!AD$44),"")</f>
        <v/>
      </c>
      <c r="AE36" s="75" t="str">
        <f>IFERROR(IF($C$8=$D$8,'Gen. Prima Directa'!AE36/'Gen. Prima Directa'!$AQ36,'Gen. Prima Directa'!AE36/'Gen. Prima Directa'!AE$44),"")</f>
        <v/>
      </c>
      <c r="AF36" s="75" t="str">
        <f>IFERROR(IF($C$8=$D$8,'Gen. Prima Directa'!AF36/'Gen. Prima Directa'!$AQ36,'Gen. Prima Directa'!AF36/'Gen. Prima Directa'!AF$44),"")</f>
        <v/>
      </c>
      <c r="AG36" s="75" t="str">
        <f>IFERROR(IF($C$8=$D$8,'Gen. Prima Directa'!AG36/'Gen. Prima Directa'!$AQ36,'Gen. Prima Directa'!AG36/'Gen. Prima Directa'!AG$44),"")</f>
        <v/>
      </c>
      <c r="AH36" s="75" t="str">
        <f>IFERROR(IF($C$8=$D$8,'Gen. Prima Directa'!AH36/'Gen. Prima Directa'!$AQ36,'Gen. Prima Directa'!AH36/'Gen. Prima Directa'!AH$44),"")</f>
        <v/>
      </c>
      <c r="AI36" s="75" t="str">
        <f>IFERROR(IF($C$8=$D$8,'Gen. Prima Directa'!AI36/'Gen. Prima Directa'!$AQ36,'Gen. Prima Directa'!AI36/'Gen. Prima Directa'!AI$44),"")</f>
        <v/>
      </c>
      <c r="AJ36" s="75" t="str">
        <f>IFERROR(IF($C$8=$D$8,'Gen. Prima Directa'!AJ36/'Gen. Prima Directa'!$AQ36,'Gen. Prima Directa'!AJ36/'Gen. Prima Directa'!AJ$44),"")</f>
        <v/>
      </c>
      <c r="AK36" s="75" t="str">
        <f>IFERROR(IF($C$8=$D$8,'Gen. Prima Directa'!AK36/'Gen. Prima Directa'!$AQ36,'Gen. Prima Directa'!AK36/'Gen. Prima Directa'!AK$44),"")</f>
        <v/>
      </c>
      <c r="AL36" s="75" t="str">
        <f>IFERROR(IF($C$8=$D$8,'Gen. Prima Directa'!AL36/'Gen. Prima Directa'!$AQ36,'Gen. Prima Directa'!AL36/'Gen. Prima Directa'!AL$44),"")</f>
        <v/>
      </c>
      <c r="AM36" s="75" t="str">
        <f>IFERROR(IF($C$8=$D$8,'Gen. Prima Directa'!AM36/'Gen. Prima Directa'!$AQ36,'Gen. Prima Directa'!AM36/'Gen. Prima Directa'!AM$44),"")</f>
        <v/>
      </c>
      <c r="AN36" s="75" t="str">
        <f>IFERROR(IF($C$8=$D$8,'Gen. Prima Directa'!AN36/'Gen. Prima Directa'!$AQ36,'Gen. Prima Directa'!AN36/'Gen. Prima Directa'!AN$44),"")</f>
        <v/>
      </c>
      <c r="AO36" s="75" t="str">
        <f>IFERROR(IF($C$8=$D$8,'Gen. Prima Directa'!AO36/'Gen. Prima Directa'!$AQ36,'Gen. Prima Directa'!AO36/'Gen. Prima Directa'!AO$44),"")</f>
        <v/>
      </c>
      <c r="AP36" s="75" t="str">
        <f>IFERROR(IF($C$8=$D$8,'Gen. Prima Directa'!AP36/'Gen. Prima Directa'!$AQ36,'Gen. Prima Directa'!AP36/'Gen. Prima Directa'!AP$44),"")</f>
        <v/>
      </c>
      <c r="AQ36" s="75">
        <f>IFERROR(IF($C$8=$D$8,'Gen. Prima Directa'!AQ36/'Gen. Prima Directa'!$AQ36,'Gen. Prima Directa'!AQ36/'Gen. Prima Directa'!AQ$44),"")</f>
        <v>7.5079797235286525E-3</v>
      </c>
    </row>
    <row r="37" spans="2:43">
      <c r="B37" s="73" t="s">
        <v>320</v>
      </c>
      <c r="C37" s="75" t="str">
        <f>IFERROR(IF($C$8=$D$8,'Gen. Prima Directa'!C37/'Gen. Prima Directa'!$AQ37,'Gen. Prima Directa'!C37/'Gen. Prima Directa'!C$44),"")</f>
        <v/>
      </c>
      <c r="D37" s="75" t="str">
        <f>IFERROR(IF($C$8=$D$8,'Gen. Prima Directa'!D37/'Gen. Prima Directa'!$AQ37,'Gen. Prima Directa'!D37/'Gen. Prima Directa'!D$44),"")</f>
        <v/>
      </c>
      <c r="E37" s="75">
        <f>IFERROR(IF($C$8=$D$8,'Gen. Prima Directa'!E37/'Gen. Prima Directa'!$AQ37,'Gen. Prima Directa'!E37/'Gen. Prima Directa'!E$44),"")</f>
        <v>1.2122458193268876E-3</v>
      </c>
      <c r="F37" s="75" t="str">
        <f>IFERROR(IF($C$8=$D$8,'Gen. Prima Directa'!F37/'Gen. Prima Directa'!$AQ37,'Gen. Prima Directa'!F37/'Gen. Prima Directa'!F$44),"")</f>
        <v/>
      </c>
      <c r="G37" s="75" t="str">
        <f>IFERROR(IF($C$8=$D$8,'Gen. Prima Directa'!G37/'Gen. Prima Directa'!$AQ37,'Gen. Prima Directa'!G37/'Gen. Prima Directa'!G$44),"")</f>
        <v/>
      </c>
      <c r="H37" s="75">
        <f>IFERROR(IF($C$8=$D$8,'Gen. Prima Directa'!H37/'Gen. Prima Directa'!$AQ37,'Gen. Prima Directa'!H37/'Gen. Prima Directa'!H$44),"")</f>
        <v>1.0357255033209656E-2</v>
      </c>
      <c r="I37" s="75">
        <f>IFERROR(IF($C$8=$D$8,'Gen. Prima Directa'!I37/'Gen. Prima Directa'!$AQ37,'Gen. Prima Directa'!I37/'Gen. Prima Directa'!I$44),"")</f>
        <v>1.5161670593693706E-4</v>
      </c>
      <c r="J37" s="75">
        <f>IFERROR(IF($C$8=$D$8,'Gen. Prima Directa'!J37/'Gen. Prima Directa'!$AQ37,'Gen. Prima Directa'!J37/'Gen. Prima Directa'!J$44),"")</f>
        <v>2.6638160404542168E-2</v>
      </c>
      <c r="K37" s="75" t="str">
        <f>IFERROR(IF($C$8=$D$8,'Gen. Prima Directa'!K37/'Gen. Prima Directa'!$AQ37,'Gen. Prima Directa'!K37/'Gen. Prima Directa'!K$44),"")</f>
        <v/>
      </c>
      <c r="L37" s="75">
        <f>IFERROR(IF($C$8=$D$8,'Gen. Prima Directa'!L37/'Gen. Prima Directa'!$AQ37,'Gen. Prima Directa'!L37/'Gen. Prima Directa'!L$44),"")</f>
        <v>9.6713098854566012E-4</v>
      </c>
      <c r="M37" s="75" t="str">
        <f>IFERROR(IF($C$8=$D$8,'Gen. Prima Directa'!M37/'Gen. Prima Directa'!$AQ37,'Gen. Prima Directa'!M37/'Gen. Prima Directa'!M$44),"")</f>
        <v/>
      </c>
      <c r="N37" s="75" t="str">
        <f>IFERROR(IF($C$8=$D$8,'Gen. Prima Directa'!N37/'Gen. Prima Directa'!$AQ37,'Gen. Prima Directa'!N37/'Gen. Prima Directa'!N$44),"")</f>
        <v/>
      </c>
      <c r="O37" s="75" t="str">
        <f>IFERROR(IF($C$8=$D$8,'Gen. Prima Directa'!O37/'Gen. Prima Directa'!$AQ37,'Gen. Prima Directa'!O37/'Gen. Prima Directa'!O$44),"")</f>
        <v/>
      </c>
      <c r="P37" s="75">
        <f>IFERROR(IF($C$8=$D$8,'Gen. Prima Directa'!P37/'Gen. Prima Directa'!$AQ37,'Gen. Prima Directa'!P37/'Gen. Prima Directa'!P$44),"")</f>
        <v>6.4312925773998039E-2</v>
      </c>
      <c r="Q37" s="75" t="str">
        <f>IFERROR(IF($C$8=$D$8,'Gen. Prima Directa'!Q37/'Gen. Prima Directa'!$AQ37,'Gen. Prima Directa'!Q37/'Gen. Prima Directa'!Q$44),"")</f>
        <v/>
      </c>
      <c r="R37" s="75">
        <f>IFERROR(IF($C$8=$D$8,'Gen. Prima Directa'!R37/'Gen. Prima Directa'!$AQ37,'Gen. Prima Directa'!R37/'Gen. Prima Directa'!R$44),"")</f>
        <v>3.0332868098683849E-4</v>
      </c>
      <c r="S37" s="75" t="str">
        <f>IFERROR(IF($C$8=$D$8,'Gen. Prima Directa'!S37/'Gen. Prima Directa'!$AQ37,'Gen. Prima Directa'!S37/'Gen. Prima Directa'!S$44),"")</f>
        <v/>
      </c>
      <c r="T37" s="75">
        <f>IFERROR(IF($C$8=$D$8,'Gen. Prima Directa'!T37/'Gen. Prima Directa'!$AQ37,'Gen. Prima Directa'!T37/'Gen. Prima Directa'!T$44),"")</f>
        <v>1.2765416344271193E-3</v>
      </c>
      <c r="U37" s="75" t="str">
        <f>IFERROR(IF($C$8=$D$8,'Gen. Prima Directa'!U37/'Gen. Prima Directa'!$AQ37,'Gen. Prima Directa'!U37/'Gen. Prima Directa'!U$44),"")</f>
        <v/>
      </c>
      <c r="V37" s="75" t="str">
        <f>IFERROR(IF($C$8=$D$8,'Gen. Prima Directa'!V37/'Gen. Prima Directa'!$AQ37,'Gen. Prima Directa'!V37/'Gen. Prima Directa'!V$44),"")</f>
        <v/>
      </c>
      <c r="W37" s="75">
        <f>IFERROR(IF($C$8=$D$8,'Gen. Prima Directa'!W37/'Gen. Prima Directa'!$AQ37,'Gen. Prima Directa'!W37/'Gen. Prima Directa'!W$44),"")</f>
        <v>2.5300886908772025E-3</v>
      </c>
      <c r="X37" s="75">
        <f>IFERROR(IF($C$8=$D$8,'Gen. Prima Directa'!X37/'Gen. Prima Directa'!$AQ37,'Gen. Prima Directa'!X37/'Gen. Prima Directa'!X$44),"")</f>
        <v>6.3665429798950029E-7</v>
      </c>
      <c r="Y37" s="75">
        <f>IFERROR(IF($C$8=$D$8,'Gen. Prima Directa'!Y37/'Gen. Prima Directa'!$AQ37,'Gen. Prima Directa'!Y37/'Gen. Prima Directa'!Y$44),"")</f>
        <v>3.5691665652937224E-4</v>
      </c>
      <c r="Z37" s="75">
        <f>IFERROR(IF($C$8=$D$8,'Gen. Prima Directa'!Z37/'Gen. Prima Directa'!$AQ37,'Gen. Prima Directa'!Z37/'Gen. Prima Directa'!Z$44),"")</f>
        <v>3.3249705160647829E-3</v>
      </c>
      <c r="AA37" s="75" t="str">
        <f>IFERROR(IF($C$8=$D$8,'Gen. Prima Directa'!AA37/'Gen. Prima Directa'!$AQ37,'Gen. Prima Directa'!AA37/'Gen. Prima Directa'!AA$44),"")</f>
        <v/>
      </c>
      <c r="AB37" s="75">
        <f>IFERROR(IF($C$8=$D$8,'Gen. Prima Directa'!AB37/'Gen. Prima Directa'!$AQ37,'Gen. Prima Directa'!AB37/'Gen. Prima Directa'!AB$44),"")</f>
        <v>2.7980372524459515E-5</v>
      </c>
      <c r="AC37" s="75" t="str">
        <f>IFERROR(IF($C$8=$D$8,'Gen. Prima Directa'!AC37/'Gen. Prima Directa'!$AQ37,'Gen. Prima Directa'!AC37/'Gen. Prima Directa'!AC$44),"")</f>
        <v/>
      </c>
      <c r="AD37" s="75" t="str">
        <f>IFERROR(IF($C$8=$D$8,'Gen. Prima Directa'!AD37/'Gen. Prima Directa'!$AQ37,'Gen. Prima Directa'!AD37/'Gen. Prima Directa'!AD$44),"")</f>
        <v/>
      </c>
      <c r="AE37" s="75" t="str">
        <f>IFERROR(IF($C$8=$D$8,'Gen. Prima Directa'!AE37/'Gen. Prima Directa'!$AQ37,'Gen. Prima Directa'!AE37/'Gen. Prima Directa'!AE$44),"")</f>
        <v/>
      </c>
      <c r="AF37" s="75" t="str">
        <f>IFERROR(IF($C$8=$D$8,'Gen. Prima Directa'!AF37/'Gen. Prima Directa'!$AQ37,'Gen. Prima Directa'!AF37/'Gen. Prima Directa'!AF$44),"")</f>
        <v/>
      </c>
      <c r="AG37" s="75" t="str">
        <f>IFERROR(IF($C$8=$D$8,'Gen. Prima Directa'!AG37/'Gen. Prima Directa'!$AQ37,'Gen. Prima Directa'!AG37/'Gen. Prima Directa'!AG$44),"")</f>
        <v/>
      </c>
      <c r="AH37" s="75" t="str">
        <f>IFERROR(IF($C$8=$D$8,'Gen. Prima Directa'!AH37/'Gen. Prima Directa'!$AQ37,'Gen. Prima Directa'!AH37/'Gen. Prima Directa'!AH$44),"")</f>
        <v/>
      </c>
      <c r="AI37" s="75" t="str">
        <f>IFERROR(IF($C$8=$D$8,'Gen. Prima Directa'!AI37/'Gen. Prima Directa'!$AQ37,'Gen. Prima Directa'!AI37/'Gen. Prima Directa'!AI$44),"")</f>
        <v/>
      </c>
      <c r="AJ37" s="75" t="str">
        <f>IFERROR(IF($C$8=$D$8,'Gen. Prima Directa'!AJ37/'Gen. Prima Directa'!$AQ37,'Gen. Prima Directa'!AJ37/'Gen. Prima Directa'!AJ$44),"")</f>
        <v/>
      </c>
      <c r="AK37" s="75" t="str">
        <f>IFERROR(IF($C$8=$D$8,'Gen. Prima Directa'!AK37/'Gen. Prima Directa'!$AQ37,'Gen. Prima Directa'!AK37/'Gen. Prima Directa'!AK$44),"")</f>
        <v/>
      </c>
      <c r="AL37" s="75" t="str">
        <f>IFERROR(IF($C$8=$D$8,'Gen. Prima Directa'!AL37/'Gen. Prima Directa'!$AQ37,'Gen. Prima Directa'!AL37/'Gen. Prima Directa'!AL$44),"")</f>
        <v/>
      </c>
      <c r="AM37" s="75" t="str">
        <f>IFERROR(IF($C$8=$D$8,'Gen. Prima Directa'!AM37/'Gen. Prima Directa'!$AQ37,'Gen. Prima Directa'!AM37/'Gen. Prima Directa'!AM$44),"")</f>
        <v/>
      </c>
      <c r="AN37" s="75" t="str">
        <f>IFERROR(IF($C$8=$D$8,'Gen. Prima Directa'!AN37/'Gen. Prima Directa'!$AQ37,'Gen. Prima Directa'!AN37/'Gen. Prima Directa'!AN$44),"")</f>
        <v/>
      </c>
      <c r="AO37" s="75" t="str">
        <f>IFERROR(IF($C$8=$D$8,'Gen. Prima Directa'!AO37/'Gen. Prima Directa'!$AQ37,'Gen. Prima Directa'!AO37/'Gen. Prima Directa'!AO$44),"")</f>
        <v/>
      </c>
      <c r="AP37" s="75" t="str">
        <f>IFERROR(IF($C$8=$D$8,'Gen. Prima Directa'!AP37/'Gen. Prima Directa'!$AQ37,'Gen. Prima Directa'!AP37/'Gen. Prima Directa'!AP$44),"")</f>
        <v/>
      </c>
      <c r="AQ37" s="75">
        <f>IFERROR(IF($C$8=$D$8,'Gen. Prima Directa'!AQ37/'Gen. Prima Directa'!$AQ37,'Gen. Prima Directa'!AQ37/'Gen. Prima Directa'!AQ$44),"")</f>
        <v>2.3228086179577674E-3</v>
      </c>
    </row>
    <row r="38" spans="2:43">
      <c r="B38" s="73" t="s">
        <v>321</v>
      </c>
      <c r="C38" s="75" t="str">
        <f>IFERROR(IF($C$8=$D$8,'Gen. Prima Directa'!C38/'Gen. Prima Directa'!$AQ38,'Gen. Prima Directa'!C38/'Gen. Prima Directa'!C$44),"")</f>
        <v/>
      </c>
      <c r="D38" s="75" t="str">
        <f>IFERROR(IF($C$8=$D$8,'Gen. Prima Directa'!D38/'Gen. Prima Directa'!$AQ38,'Gen. Prima Directa'!D38/'Gen. Prima Directa'!D$44),"")</f>
        <v/>
      </c>
      <c r="E38" s="75" t="str">
        <f>IFERROR(IF($C$8=$D$8,'Gen. Prima Directa'!E38/'Gen. Prima Directa'!$AQ38,'Gen. Prima Directa'!E38/'Gen. Prima Directa'!E$44),"")</f>
        <v/>
      </c>
      <c r="F38" s="75" t="str">
        <f>IFERROR(IF($C$8=$D$8,'Gen. Prima Directa'!F38/'Gen. Prima Directa'!$AQ38,'Gen. Prima Directa'!F38/'Gen. Prima Directa'!F$44),"")</f>
        <v/>
      </c>
      <c r="G38" s="75">
        <f>IFERROR(IF($C$8=$D$8,'Gen. Prima Directa'!G38/'Gen. Prima Directa'!$AQ38,'Gen. Prima Directa'!G38/'Gen. Prima Directa'!G$44),"")</f>
        <v>0.11008763693159203</v>
      </c>
      <c r="H38" s="75" t="str">
        <f>IFERROR(IF($C$8=$D$8,'Gen. Prima Directa'!H38/'Gen. Prima Directa'!$AQ38,'Gen. Prima Directa'!H38/'Gen. Prima Directa'!H$44),"")</f>
        <v/>
      </c>
      <c r="I38" s="75" t="str">
        <f>IFERROR(IF($C$8=$D$8,'Gen. Prima Directa'!I38/'Gen. Prima Directa'!$AQ38,'Gen. Prima Directa'!I38/'Gen. Prima Directa'!I$44),"")</f>
        <v/>
      </c>
      <c r="J38" s="75" t="str">
        <f>IFERROR(IF($C$8=$D$8,'Gen. Prima Directa'!J38/'Gen. Prima Directa'!$AQ38,'Gen. Prima Directa'!J38/'Gen. Prima Directa'!J$44),"")</f>
        <v/>
      </c>
      <c r="K38" s="75">
        <f>IFERROR(IF($C$8=$D$8,'Gen. Prima Directa'!K38/'Gen. Prima Directa'!$AQ38,'Gen. Prima Directa'!K38/'Gen. Prima Directa'!K$44),"")</f>
        <v>0.43548012001514785</v>
      </c>
      <c r="L38" s="75" t="str">
        <f>IFERROR(IF($C$8=$D$8,'Gen. Prima Directa'!L38/'Gen. Prima Directa'!$AQ38,'Gen. Prima Directa'!L38/'Gen. Prima Directa'!L$44),"")</f>
        <v/>
      </c>
      <c r="M38" s="75">
        <f>IFERROR(IF($C$8=$D$8,'Gen. Prima Directa'!M38/'Gen. Prima Directa'!$AQ38,'Gen. Prima Directa'!M38/'Gen. Prima Directa'!M$44),"")</f>
        <v>0.67472451949119172</v>
      </c>
      <c r="N38" s="75">
        <f>IFERROR(IF($C$8=$D$8,'Gen. Prima Directa'!N38/'Gen. Prima Directa'!$AQ38,'Gen. Prima Directa'!N38/'Gen. Prima Directa'!N$44),"")</f>
        <v>0.76</v>
      </c>
      <c r="O38" s="75" t="str">
        <f>IFERROR(IF($C$8=$D$8,'Gen. Prima Directa'!O38/'Gen. Prima Directa'!$AQ38,'Gen. Prima Directa'!O38/'Gen. Prima Directa'!O$44),"")</f>
        <v/>
      </c>
      <c r="P38" s="75" t="str">
        <f>IFERROR(IF($C$8=$D$8,'Gen. Prima Directa'!P38/'Gen. Prima Directa'!$AQ38,'Gen. Prima Directa'!P38/'Gen. Prima Directa'!P$44),"")</f>
        <v/>
      </c>
      <c r="Q38" s="75" t="str">
        <f>IFERROR(IF($C$8=$D$8,'Gen. Prima Directa'!Q38/'Gen. Prima Directa'!$AQ38,'Gen. Prima Directa'!Q38/'Gen. Prima Directa'!Q$44),"")</f>
        <v/>
      </c>
      <c r="R38" s="75" t="str">
        <f>IFERROR(IF($C$8=$D$8,'Gen. Prima Directa'!R38/'Gen. Prima Directa'!$AQ38,'Gen. Prima Directa'!R38/'Gen. Prima Directa'!R$44),"")</f>
        <v/>
      </c>
      <c r="S38" s="75" t="str">
        <f>IFERROR(IF($C$8=$D$8,'Gen. Prima Directa'!S38/'Gen. Prima Directa'!$AQ38,'Gen. Prima Directa'!S38/'Gen. Prima Directa'!S$44),"")</f>
        <v/>
      </c>
      <c r="T38" s="75" t="str">
        <f>IFERROR(IF($C$8=$D$8,'Gen. Prima Directa'!T38/'Gen. Prima Directa'!$AQ38,'Gen. Prima Directa'!T38/'Gen. Prima Directa'!T$44),"")</f>
        <v/>
      </c>
      <c r="U38" s="75">
        <f>IFERROR(IF($C$8=$D$8,'Gen. Prima Directa'!U38/'Gen. Prima Directa'!$AQ38,'Gen. Prima Directa'!U38/'Gen. Prima Directa'!U$44),"")</f>
        <v>0.42166876462341973</v>
      </c>
      <c r="V38" s="75" t="str">
        <f>IFERROR(IF($C$8=$D$8,'Gen. Prima Directa'!V38/'Gen. Prima Directa'!$AQ38,'Gen. Prima Directa'!V38/'Gen. Prima Directa'!V$44),"")</f>
        <v/>
      </c>
      <c r="W38" s="75">
        <f>IFERROR(IF($C$8=$D$8,'Gen. Prima Directa'!W38/'Gen. Prima Directa'!$AQ38,'Gen. Prima Directa'!W38/'Gen. Prima Directa'!W$44),"")</f>
        <v>0.40469959738220435</v>
      </c>
      <c r="X38" s="75" t="str">
        <f>IFERROR(IF($C$8=$D$8,'Gen. Prima Directa'!X38/'Gen. Prima Directa'!$AQ38,'Gen. Prima Directa'!X38/'Gen. Prima Directa'!X$44),"")</f>
        <v/>
      </c>
      <c r="Y38" s="75" t="str">
        <f>IFERROR(IF($C$8=$D$8,'Gen. Prima Directa'!Y38/'Gen. Prima Directa'!$AQ38,'Gen. Prima Directa'!Y38/'Gen. Prima Directa'!Y$44),"")</f>
        <v/>
      </c>
      <c r="Z38" s="75" t="str">
        <f>IFERROR(IF($C$8=$D$8,'Gen. Prima Directa'!Z38/'Gen. Prima Directa'!$AQ38,'Gen. Prima Directa'!Z38/'Gen. Prima Directa'!Z$44),"")</f>
        <v/>
      </c>
      <c r="AA38" s="75" t="str">
        <f>IFERROR(IF($C$8=$D$8,'Gen. Prima Directa'!AA38/'Gen. Prima Directa'!$AQ38,'Gen. Prima Directa'!AA38/'Gen. Prima Directa'!AA$44),"")</f>
        <v/>
      </c>
      <c r="AB38" s="75" t="str">
        <f>IFERROR(IF($C$8=$D$8,'Gen. Prima Directa'!AB38/'Gen. Prima Directa'!$AQ38,'Gen. Prima Directa'!AB38/'Gen. Prima Directa'!AB$44),"")</f>
        <v/>
      </c>
      <c r="AC38" s="75" t="str">
        <f>IFERROR(IF($C$8=$D$8,'Gen. Prima Directa'!AC38/'Gen. Prima Directa'!$AQ38,'Gen. Prima Directa'!AC38/'Gen. Prima Directa'!AC$44),"")</f>
        <v/>
      </c>
      <c r="AD38" s="75" t="str">
        <f>IFERROR(IF($C$8=$D$8,'Gen. Prima Directa'!AD38/'Gen. Prima Directa'!$AQ38,'Gen. Prima Directa'!AD38/'Gen. Prima Directa'!AD$44),"")</f>
        <v/>
      </c>
      <c r="AE38" s="75" t="str">
        <f>IFERROR(IF($C$8=$D$8,'Gen. Prima Directa'!AE38/'Gen. Prima Directa'!$AQ38,'Gen. Prima Directa'!AE38/'Gen. Prima Directa'!AE$44),"")</f>
        <v/>
      </c>
      <c r="AF38" s="75" t="str">
        <f>IFERROR(IF($C$8=$D$8,'Gen. Prima Directa'!AF38/'Gen. Prima Directa'!$AQ38,'Gen. Prima Directa'!AF38/'Gen. Prima Directa'!AF$44),"")</f>
        <v/>
      </c>
      <c r="AG38" s="75" t="str">
        <f>IFERROR(IF($C$8=$D$8,'Gen. Prima Directa'!AG38/'Gen. Prima Directa'!$AQ38,'Gen. Prima Directa'!AG38/'Gen. Prima Directa'!AG$44),"")</f>
        <v/>
      </c>
      <c r="AH38" s="75" t="str">
        <f>IFERROR(IF($C$8=$D$8,'Gen. Prima Directa'!AH38/'Gen. Prima Directa'!$AQ38,'Gen. Prima Directa'!AH38/'Gen. Prima Directa'!AH$44),"")</f>
        <v/>
      </c>
      <c r="AI38" s="75" t="str">
        <f>IFERROR(IF($C$8=$D$8,'Gen. Prima Directa'!AI38/'Gen. Prima Directa'!$AQ38,'Gen. Prima Directa'!AI38/'Gen. Prima Directa'!AI$44),"")</f>
        <v/>
      </c>
      <c r="AJ38" s="75" t="str">
        <f>IFERROR(IF($C$8=$D$8,'Gen. Prima Directa'!AJ38/'Gen. Prima Directa'!$AQ38,'Gen. Prima Directa'!AJ38/'Gen. Prima Directa'!AJ$44),"")</f>
        <v/>
      </c>
      <c r="AK38" s="75" t="str">
        <f>IFERROR(IF($C$8=$D$8,'Gen. Prima Directa'!AK38/'Gen. Prima Directa'!$AQ38,'Gen. Prima Directa'!AK38/'Gen. Prima Directa'!AK$44),"")</f>
        <v/>
      </c>
      <c r="AL38" s="75" t="str">
        <f>IFERROR(IF($C$8=$D$8,'Gen. Prima Directa'!AL38/'Gen. Prima Directa'!$AQ38,'Gen. Prima Directa'!AL38/'Gen. Prima Directa'!AL$44),"")</f>
        <v/>
      </c>
      <c r="AM38" s="75" t="str">
        <f>IFERROR(IF($C$8=$D$8,'Gen. Prima Directa'!AM38/'Gen. Prima Directa'!$AQ38,'Gen. Prima Directa'!AM38/'Gen. Prima Directa'!AM$44),"")</f>
        <v/>
      </c>
      <c r="AN38" s="75" t="str">
        <f>IFERROR(IF($C$8=$D$8,'Gen. Prima Directa'!AN38/'Gen. Prima Directa'!$AQ38,'Gen. Prima Directa'!AN38/'Gen. Prima Directa'!AN$44),"")</f>
        <v/>
      </c>
      <c r="AO38" s="75" t="str">
        <f>IFERROR(IF($C$8=$D$8,'Gen. Prima Directa'!AO38/'Gen. Prima Directa'!$AQ38,'Gen. Prima Directa'!AO38/'Gen. Prima Directa'!AO$44),"")</f>
        <v/>
      </c>
      <c r="AP38" s="75" t="str">
        <f>IFERROR(IF($C$8=$D$8,'Gen. Prima Directa'!AP38/'Gen. Prima Directa'!$AQ38,'Gen. Prima Directa'!AP38/'Gen. Prima Directa'!AP$44),"")</f>
        <v/>
      </c>
      <c r="AQ38" s="75">
        <f>IFERROR(IF($C$8=$D$8,'Gen. Prima Directa'!AQ38/'Gen. Prima Directa'!$AQ38,'Gen. Prima Directa'!AQ38/'Gen. Prima Directa'!AQ$44),"")</f>
        <v>1.3699081664454497E-2</v>
      </c>
    </row>
    <row r="39" spans="2:43">
      <c r="B39" s="73" t="s">
        <v>322</v>
      </c>
      <c r="C39" s="75" t="str">
        <f>IFERROR(IF($C$8=$D$8,'Gen. Prima Directa'!C39/'Gen. Prima Directa'!$AQ39,'Gen. Prima Directa'!C39/'Gen. Prima Directa'!C$44),"")</f>
        <v/>
      </c>
      <c r="D39" s="75" t="str">
        <f>IFERROR(IF($C$8=$D$8,'Gen. Prima Directa'!D39/'Gen. Prima Directa'!$AQ39,'Gen. Prima Directa'!D39/'Gen. Prima Directa'!D$44),"")</f>
        <v/>
      </c>
      <c r="E39" s="75" t="str">
        <f>IFERROR(IF($C$8=$D$8,'Gen. Prima Directa'!E39/'Gen. Prima Directa'!$AQ39,'Gen. Prima Directa'!E39/'Gen. Prima Directa'!E$44),"")</f>
        <v/>
      </c>
      <c r="F39" s="75" t="str">
        <f>IFERROR(IF($C$8=$D$8,'Gen. Prima Directa'!F39/'Gen. Prima Directa'!$AQ39,'Gen. Prima Directa'!F39/'Gen. Prima Directa'!F$44),"")</f>
        <v/>
      </c>
      <c r="G39" s="75">
        <f>IFERROR(IF($C$8=$D$8,'Gen. Prima Directa'!G39/'Gen. Prima Directa'!$AQ39,'Gen. Prima Directa'!G39/'Gen. Prima Directa'!G$44),"")</f>
        <v>4.4135972834796207E-2</v>
      </c>
      <c r="H39" s="75" t="str">
        <f>IFERROR(IF($C$8=$D$8,'Gen. Prima Directa'!H39/'Gen. Prima Directa'!$AQ39,'Gen. Prima Directa'!H39/'Gen. Prima Directa'!H$44),"")</f>
        <v/>
      </c>
      <c r="I39" s="75" t="str">
        <f>IFERROR(IF($C$8=$D$8,'Gen. Prima Directa'!I39/'Gen. Prima Directa'!$AQ39,'Gen. Prima Directa'!I39/'Gen. Prima Directa'!I$44),"")</f>
        <v/>
      </c>
      <c r="J39" s="75" t="str">
        <f>IFERROR(IF($C$8=$D$8,'Gen. Prima Directa'!J39/'Gen. Prima Directa'!$AQ39,'Gen. Prima Directa'!J39/'Gen. Prima Directa'!J$44),"")</f>
        <v/>
      </c>
      <c r="K39" s="75">
        <f>IFERROR(IF($C$8=$D$8,'Gen. Prima Directa'!K39/'Gen. Prima Directa'!$AQ39,'Gen. Prima Directa'!K39/'Gen. Prima Directa'!K$44),"")</f>
        <v>0.56451987998485209</v>
      </c>
      <c r="L39" s="75" t="str">
        <f>IFERROR(IF($C$8=$D$8,'Gen. Prima Directa'!L39/'Gen. Prima Directa'!$AQ39,'Gen. Prima Directa'!L39/'Gen. Prima Directa'!L$44),"")</f>
        <v/>
      </c>
      <c r="M39" s="75">
        <f>IFERROR(IF($C$8=$D$8,'Gen. Prima Directa'!M39/'Gen. Prima Directa'!$AQ39,'Gen. Prima Directa'!M39/'Gen. Prima Directa'!M$44),"")</f>
        <v>0.17354166162407503</v>
      </c>
      <c r="N39" s="75">
        <f>IFERROR(IF($C$8=$D$8,'Gen. Prima Directa'!N39/'Gen. Prima Directa'!$AQ39,'Gen. Prima Directa'!N39/'Gen. Prima Directa'!N$44),"")</f>
        <v>0.24000000000000002</v>
      </c>
      <c r="O39" s="75" t="str">
        <f>IFERROR(IF($C$8=$D$8,'Gen. Prima Directa'!O39/'Gen. Prima Directa'!$AQ39,'Gen. Prima Directa'!O39/'Gen. Prima Directa'!O$44),"")</f>
        <v/>
      </c>
      <c r="P39" s="75" t="str">
        <f>IFERROR(IF($C$8=$D$8,'Gen. Prima Directa'!P39/'Gen. Prima Directa'!$AQ39,'Gen. Prima Directa'!P39/'Gen. Prima Directa'!P$44),"")</f>
        <v/>
      </c>
      <c r="Q39" s="75" t="str">
        <f>IFERROR(IF($C$8=$D$8,'Gen. Prima Directa'!Q39/'Gen. Prima Directa'!$AQ39,'Gen. Prima Directa'!Q39/'Gen. Prima Directa'!Q$44),"")</f>
        <v/>
      </c>
      <c r="R39" s="75" t="str">
        <f>IFERROR(IF($C$8=$D$8,'Gen. Prima Directa'!R39/'Gen. Prima Directa'!$AQ39,'Gen. Prima Directa'!R39/'Gen. Prima Directa'!R$44),"")</f>
        <v/>
      </c>
      <c r="S39" s="75" t="str">
        <f>IFERROR(IF($C$8=$D$8,'Gen. Prima Directa'!S39/'Gen. Prima Directa'!$AQ39,'Gen. Prima Directa'!S39/'Gen. Prima Directa'!S$44),"")</f>
        <v/>
      </c>
      <c r="T39" s="75" t="str">
        <f>IFERROR(IF($C$8=$D$8,'Gen. Prima Directa'!T39/'Gen. Prima Directa'!$AQ39,'Gen. Prima Directa'!T39/'Gen. Prima Directa'!T$44),"")</f>
        <v/>
      </c>
      <c r="U39" s="75">
        <f>IFERROR(IF($C$8=$D$8,'Gen. Prima Directa'!U39/'Gen. Prima Directa'!$AQ39,'Gen. Prima Directa'!U39/'Gen. Prima Directa'!U$44),"")</f>
        <v>9.2850347561895627E-2</v>
      </c>
      <c r="V39" s="75" t="str">
        <f>IFERROR(IF($C$8=$D$8,'Gen. Prima Directa'!V39/'Gen. Prima Directa'!$AQ39,'Gen. Prima Directa'!V39/'Gen. Prima Directa'!V$44),"")</f>
        <v/>
      </c>
      <c r="W39" s="75">
        <f>IFERROR(IF($C$8=$D$8,'Gen. Prima Directa'!W39/'Gen. Prima Directa'!$AQ39,'Gen. Prima Directa'!W39/'Gen. Prima Directa'!W$44),"")</f>
        <v>0.22424596056623958</v>
      </c>
      <c r="X39" s="75" t="str">
        <f>IFERROR(IF($C$8=$D$8,'Gen. Prima Directa'!X39/'Gen. Prima Directa'!$AQ39,'Gen. Prima Directa'!X39/'Gen. Prima Directa'!X$44),"")</f>
        <v/>
      </c>
      <c r="Y39" s="75" t="str">
        <f>IFERROR(IF($C$8=$D$8,'Gen. Prima Directa'!Y39/'Gen. Prima Directa'!$AQ39,'Gen. Prima Directa'!Y39/'Gen. Prima Directa'!Y$44),"")</f>
        <v/>
      </c>
      <c r="Z39" s="75" t="str">
        <f>IFERROR(IF($C$8=$D$8,'Gen. Prima Directa'!Z39/'Gen. Prima Directa'!$AQ39,'Gen. Prima Directa'!Z39/'Gen. Prima Directa'!Z$44),"")</f>
        <v/>
      </c>
      <c r="AA39" s="75" t="str">
        <f>IFERROR(IF($C$8=$D$8,'Gen. Prima Directa'!AA39/'Gen. Prima Directa'!$AQ39,'Gen. Prima Directa'!AA39/'Gen. Prima Directa'!AA$44),"")</f>
        <v/>
      </c>
      <c r="AB39" s="75" t="str">
        <f>IFERROR(IF($C$8=$D$8,'Gen. Prima Directa'!AB39/'Gen. Prima Directa'!$AQ39,'Gen. Prima Directa'!AB39/'Gen. Prima Directa'!AB$44),"")</f>
        <v/>
      </c>
      <c r="AC39" s="75" t="str">
        <f>IFERROR(IF($C$8=$D$8,'Gen. Prima Directa'!AC39/'Gen. Prima Directa'!$AQ39,'Gen. Prima Directa'!AC39/'Gen. Prima Directa'!AC$44),"")</f>
        <v/>
      </c>
      <c r="AD39" s="75" t="str">
        <f>IFERROR(IF($C$8=$D$8,'Gen. Prima Directa'!AD39/'Gen. Prima Directa'!$AQ39,'Gen. Prima Directa'!AD39/'Gen. Prima Directa'!AD$44),"")</f>
        <v/>
      </c>
      <c r="AE39" s="75" t="str">
        <f>IFERROR(IF($C$8=$D$8,'Gen. Prima Directa'!AE39/'Gen. Prima Directa'!$AQ39,'Gen. Prima Directa'!AE39/'Gen. Prima Directa'!AE$44),"")</f>
        <v/>
      </c>
      <c r="AF39" s="75" t="str">
        <f>IFERROR(IF($C$8=$D$8,'Gen. Prima Directa'!AF39/'Gen. Prima Directa'!$AQ39,'Gen. Prima Directa'!AF39/'Gen. Prima Directa'!AF$44),"")</f>
        <v/>
      </c>
      <c r="AG39" s="75" t="str">
        <f>IFERROR(IF($C$8=$D$8,'Gen. Prima Directa'!AG39/'Gen. Prima Directa'!$AQ39,'Gen. Prima Directa'!AG39/'Gen. Prima Directa'!AG$44),"")</f>
        <v/>
      </c>
      <c r="AH39" s="75" t="str">
        <f>IFERROR(IF($C$8=$D$8,'Gen. Prima Directa'!AH39/'Gen. Prima Directa'!$AQ39,'Gen. Prima Directa'!AH39/'Gen. Prima Directa'!AH$44),"")</f>
        <v/>
      </c>
      <c r="AI39" s="75" t="str">
        <f>IFERROR(IF($C$8=$D$8,'Gen. Prima Directa'!AI39/'Gen. Prima Directa'!$AQ39,'Gen. Prima Directa'!AI39/'Gen. Prima Directa'!AI$44),"")</f>
        <v/>
      </c>
      <c r="AJ39" s="75" t="str">
        <f>IFERROR(IF($C$8=$D$8,'Gen. Prima Directa'!AJ39/'Gen. Prima Directa'!$AQ39,'Gen. Prima Directa'!AJ39/'Gen. Prima Directa'!AJ$44),"")</f>
        <v/>
      </c>
      <c r="AK39" s="75" t="str">
        <f>IFERROR(IF($C$8=$D$8,'Gen. Prima Directa'!AK39/'Gen. Prima Directa'!$AQ39,'Gen. Prima Directa'!AK39/'Gen. Prima Directa'!AK$44),"")</f>
        <v/>
      </c>
      <c r="AL39" s="75" t="str">
        <f>IFERROR(IF($C$8=$D$8,'Gen. Prima Directa'!AL39/'Gen. Prima Directa'!$AQ39,'Gen. Prima Directa'!AL39/'Gen. Prima Directa'!AL$44),"")</f>
        <v/>
      </c>
      <c r="AM39" s="75" t="str">
        <f>IFERROR(IF($C$8=$D$8,'Gen. Prima Directa'!AM39/'Gen. Prima Directa'!$AQ39,'Gen. Prima Directa'!AM39/'Gen. Prima Directa'!AM$44),"")</f>
        <v/>
      </c>
      <c r="AN39" s="75" t="str">
        <f>IFERROR(IF($C$8=$D$8,'Gen. Prima Directa'!AN39/'Gen. Prima Directa'!$AQ39,'Gen. Prima Directa'!AN39/'Gen. Prima Directa'!AN$44),"")</f>
        <v/>
      </c>
      <c r="AO39" s="75" t="str">
        <f>IFERROR(IF($C$8=$D$8,'Gen. Prima Directa'!AO39/'Gen. Prima Directa'!$AQ39,'Gen. Prima Directa'!AO39/'Gen. Prima Directa'!AO$44),"")</f>
        <v/>
      </c>
      <c r="AP39" s="75" t="str">
        <f>IFERROR(IF($C$8=$D$8,'Gen. Prima Directa'!AP39/'Gen. Prima Directa'!$AQ39,'Gen. Prima Directa'!AP39/'Gen. Prima Directa'!AP$44),"")</f>
        <v/>
      </c>
      <c r="AQ39" s="75">
        <f>IFERROR(IF($C$8=$D$8,'Gen. Prima Directa'!AQ39/'Gen. Prima Directa'!$AQ39,'Gen. Prima Directa'!AQ39/'Gen. Prima Directa'!AQ$44),"")</f>
        <v>6.1268428160329595E-3</v>
      </c>
    </row>
    <row r="40" spans="2:43">
      <c r="B40" s="73" t="s">
        <v>323</v>
      </c>
      <c r="C40" s="75" t="str">
        <f>IFERROR(IF($C$8=$D$8,'Gen. Prima Directa'!C40/'Gen. Prima Directa'!$AQ40,'Gen. Prima Directa'!C40/'Gen. Prima Directa'!C$44),"")</f>
        <v/>
      </c>
      <c r="D40" s="75" t="str">
        <f>IFERROR(IF($C$8=$D$8,'Gen. Prima Directa'!D40/'Gen. Prima Directa'!$AQ40,'Gen. Prima Directa'!D40/'Gen. Prima Directa'!D$44),"")</f>
        <v/>
      </c>
      <c r="E40" s="75" t="str">
        <f>IFERROR(IF($C$8=$D$8,'Gen. Prima Directa'!E40/'Gen. Prima Directa'!$AQ40,'Gen. Prima Directa'!E40/'Gen. Prima Directa'!E$44),"")</f>
        <v/>
      </c>
      <c r="F40" s="75" t="str">
        <f>IFERROR(IF($C$8=$D$8,'Gen. Prima Directa'!F40/'Gen. Prima Directa'!$AQ40,'Gen. Prima Directa'!F40/'Gen. Prima Directa'!F$44),"")</f>
        <v/>
      </c>
      <c r="G40" s="75" t="str">
        <f>IFERROR(IF($C$8=$D$8,'Gen. Prima Directa'!G40/'Gen. Prima Directa'!$AQ40,'Gen. Prima Directa'!G40/'Gen. Prima Directa'!G$44),"")</f>
        <v/>
      </c>
      <c r="H40" s="75" t="str">
        <f>IFERROR(IF($C$8=$D$8,'Gen. Prima Directa'!H40/'Gen. Prima Directa'!$AQ40,'Gen. Prima Directa'!H40/'Gen. Prima Directa'!H$44),"")</f>
        <v/>
      </c>
      <c r="I40" s="75" t="str">
        <f>IFERROR(IF($C$8=$D$8,'Gen. Prima Directa'!I40/'Gen. Prima Directa'!$AQ40,'Gen. Prima Directa'!I40/'Gen. Prima Directa'!I$44),"")</f>
        <v/>
      </c>
      <c r="J40" s="75" t="str">
        <f>IFERROR(IF($C$8=$D$8,'Gen. Prima Directa'!J40/'Gen. Prima Directa'!$AQ40,'Gen. Prima Directa'!J40/'Gen. Prima Directa'!J$44),"")</f>
        <v/>
      </c>
      <c r="K40" s="75" t="str">
        <f>IFERROR(IF($C$8=$D$8,'Gen. Prima Directa'!K40/'Gen. Prima Directa'!$AQ40,'Gen. Prima Directa'!K40/'Gen. Prima Directa'!K$44),"")</f>
        <v/>
      </c>
      <c r="L40" s="75" t="str">
        <f>IFERROR(IF($C$8=$D$8,'Gen. Prima Directa'!L40/'Gen. Prima Directa'!$AQ40,'Gen. Prima Directa'!L40/'Gen. Prima Directa'!L$44),"")</f>
        <v/>
      </c>
      <c r="M40" s="75" t="str">
        <f>IFERROR(IF($C$8=$D$8,'Gen. Prima Directa'!M40/'Gen. Prima Directa'!$AQ40,'Gen. Prima Directa'!M40/'Gen. Prima Directa'!M$44),"")</f>
        <v/>
      </c>
      <c r="N40" s="75" t="str">
        <f>IFERROR(IF($C$8=$D$8,'Gen. Prima Directa'!N40/'Gen. Prima Directa'!$AQ40,'Gen. Prima Directa'!N40/'Gen. Prima Directa'!N$44),"")</f>
        <v/>
      </c>
      <c r="O40" s="75" t="str">
        <f>IFERROR(IF($C$8=$D$8,'Gen. Prima Directa'!O40/'Gen. Prima Directa'!$AQ40,'Gen. Prima Directa'!O40/'Gen. Prima Directa'!O$44),"")</f>
        <v/>
      </c>
      <c r="P40" s="75" t="str">
        <f>IFERROR(IF($C$8=$D$8,'Gen. Prima Directa'!P40/'Gen. Prima Directa'!$AQ40,'Gen. Prima Directa'!P40/'Gen. Prima Directa'!P$44),"")</f>
        <v/>
      </c>
      <c r="Q40" s="75" t="str">
        <f>IFERROR(IF($C$8=$D$8,'Gen. Prima Directa'!Q40/'Gen. Prima Directa'!$AQ40,'Gen. Prima Directa'!Q40/'Gen. Prima Directa'!Q$44),"")</f>
        <v/>
      </c>
      <c r="R40" s="75" t="str">
        <f>IFERROR(IF($C$8=$D$8,'Gen. Prima Directa'!R40/'Gen. Prima Directa'!$AQ40,'Gen. Prima Directa'!R40/'Gen. Prima Directa'!R$44),"")</f>
        <v/>
      </c>
      <c r="S40" s="75" t="str">
        <f>IFERROR(IF($C$8=$D$8,'Gen. Prima Directa'!S40/'Gen. Prima Directa'!$AQ40,'Gen. Prima Directa'!S40/'Gen. Prima Directa'!S$44),"")</f>
        <v/>
      </c>
      <c r="T40" s="75" t="str">
        <f>IFERROR(IF($C$8=$D$8,'Gen. Prima Directa'!T40/'Gen. Prima Directa'!$AQ40,'Gen. Prima Directa'!T40/'Gen. Prima Directa'!T$44),"")</f>
        <v/>
      </c>
      <c r="U40" s="75" t="str">
        <f>IFERROR(IF($C$8=$D$8,'Gen. Prima Directa'!U40/'Gen. Prima Directa'!$AQ40,'Gen. Prima Directa'!U40/'Gen. Prima Directa'!U$44),"")</f>
        <v/>
      </c>
      <c r="V40" s="75" t="str">
        <f>IFERROR(IF($C$8=$D$8,'Gen. Prima Directa'!V40/'Gen. Prima Directa'!$AQ40,'Gen. Prima Directa'!V40/'Gen. Prima Directa'!V$44),"")</f>
        <v/>
      </c>
      <c r="W40" s="75" t="str">
        <f>IFERROR(IF($C$8=$D$8,'Gen. Prima Directa'!W40/'Gen. Prima Directa'!$AQ40,'Gen. Prima Directa'!W40/'Gen. Prima Directa'!W$44),"")</f>
        <v/>
      </c>
      <c r="X40" s="75" t="str">
        <f>IFERROR(IF($C$8=$D$8,'Gen. Prima Directa'!X40/'Gen. Prima Directa'!$AQ40,'Gen. Prima Directa'!X40/'Gen. Prima Directa'!X$44),"")</f>
        <v/>
      </c>
      <c r="Y40" s="75" t="str">
        <f>IFERROR(IF($C$8=$D$8,'Gen. Prima Directa'!Y40/'Gen. Prima Directa'!$AQ40,'Gen. Prima Directa'!Y40/'Gen. Prima Directa'!Y$44),"")</f>
        <v/>
      </c>
      <c r="Z40" s="75" t="str">
        <f>IFERROR(IF($C$8=$D$8,'Gen. Prima Directa'!Z40/'Gen. Prima Directa'!$AQ40,'Gen. Prima Directa'!Z40/'Gen. Prima Directa'!Z$44),"")</f>
        <v/>
      </c>
      <c r="AA40" s="75" t="str">
        <f>IFERROR(IF($C$8=$D$8,'Gen. Prima Directa'!AA40/'Gen. Prima Directa'!$AQ40,'Gen. Prima Directa'!AA40/'Gen. Prima Directa'!AA$44),"")</f>
        <v/>
      </c>
      <c r="AB40" s="75" t="str">
        <f>IFERROR(IF($C$8=$D$8,'Gen. Prima Directa'!AB40/'Gen. Prima Directa'!$AQ40,'Gen. Prima Directa'!AB40/'Gen. Prima Directa'!AB$44),"")</f>
        <v/>
      </c>
      <c r="AC40" s="75" t="str">
        <f>IFERROR(IF($C$8=$D$8,'Gen. Prima Directa'!AC40/'Gen. Prima Directa'!$AQ40,'Gen. Prima Directa'!AC40/'Gen. Prima Directa'!AC$44),"")</f>
        <v/>
      </c>
      <c r="AD40" s="75" t="str">
        <f>IFERROR(IF($C$8=$D$8,'Gen. Prima Directa'!AD40/'Gen. Prima Directa'!$AQ40,'Gen. Prima Directa'!AD40/'Gen. Prima Directa'!AD$44),"")</f>
        <v/>
      </c>
      <c r="AE40" s="75" t="str">
        <f>IFERROR(IF($C$8=$D$8,'Gen. Prima Directa'!AE40/'Gen. Prima Directa'!$AQ40,'Gen. Prima Directa'!AE40/'Gen. Prima Directa'!AE$44),"")</f>
        <v/>
      </c>
      <c r="AF40" s="75" t="str">
        <f>IFERROR(IF($C$8=$D$8,'Gen. Prima Directa'!AF40/'Gen. Prima Directa'!$AQ40,'Gen. Prima Directa'!AF40/'Gen. Prima Directa'!AF$44),"")</f>
        <v/>
      </c>
      <c r="AG40" s="75" t="str">
        <f>IFERROR(IF($C$8=$D$8,'Gen. Prima Directa'!AG40/'Gen. Prima Directa'!$AQ40,'Gen. Prima Directa'!AG40/'Gen. Prima Directa'!AG$44),"")</f>
        <v/>
      </c>
      <c r="AH40" s="75" t="str">
        <f>IFERROR(IF($C$8=$D$8,'Gen. Prima Directa'!AH40/'Gen. Prima Directa'!$AQ40,'Gen. Prima Directa'!AH40/'Gen. Prima Directa'!AH$44),"")</f>
        <v/>
      </c>
      <c r="AI40" s="75" t="str">
        <f>IFERROR(IF($C$8=$D$8,'Gen. Prima Directa'!AI40/'Gen. Prima Directa'!$AQ40,'Gen. Prima Directa'!AI40/'Gen. Prima Directa'!AI$44),"")</f>
        <v/>
      </c>
      <c r="AJ40" s="75" t="str">
        <f>IFERROR(IF($C$8=$D$8,'Gen. Prima Directa'!AJ40/'Gen. Prima Directa'!$AQ40,'Gen. Prima Directa'!AJ40/'Gen. Prima Directa'!AJ$44),"")</f>
        <v/>
      </c>
      <c r="AK40" s="75" t="str">
        <f>IFERROR(IF($C$8=$D$8,'Gen. Prima Directa'!AK40/'Gen. Prima Directa'!$AQ40,'Gen. Prima Directa'!AK40/'Gen. Prima Directa'!AK$44),"")</f>
        <v/>
      </c>
      <c r="AL40" s="75" t="str">
        <f>IFERROR(IF($C$8=$D$8,'Gen. Prima Directa'!AL40/'Gen. Prima Directa'!$AQ40,'Gen. Prima Directa'!AL40/'Gen. Prima Directa'!AL$44),"")</f>
        <v/>
      </c>
      <c r="AM40" s="75" t="str">
        <f>IFERROR(IF($C$8=$D$8,'Gen. Prima Directa'!AM40/'Gen. Prima Directa'!$AQ40,'Gen. Prima Directa'!AM40/'Gen. Prima Directa'!AM$44),"")</f>
        <v/>
      </c>
      <c r="AN40" s="75" t="str">
        <f>IFERROR(IF($C$8=$D$8,'Gen. Prima Directa'!AN40/'Gen. Prima Directa'!$AQ40,'Gen. Prima Directa'!AN40/'Gen. Prima Directa'!AN$44),"")</f>
        <v/>
      </c>
      <c r="AO40" s="75" t="str">
        <f>IFERROR(IF($C$8=$D$8,'Gen. Prima Directa'!AO40/'Gen. Prima Directa'!$AQ40,'Gen. Prima Directa'!AO40/'Gen. Prima Directa'!AO$44),"")</f>
        <v/>
      </c>
      <c r="AP40" s="75" t="str">
        <f>IFERROR(IF($C$8=$D$8,'Gen. Prima Directa'!AP40/'Gen. Prima Directa'!$AQ40,'Gen. Prima Directa'!AP40/'Gen. Prima Directa'!AP$44),"")</f>
        <v/>
      </c>
      <c r="AQ40" s="75" t="str">
        <f>IFERROR(IF($C$8=$D$8,'Gen. Prima Directa'!AQ40/'Gen. Prima Directa'!$AQ40,'Gen. Prima Directa'!AQ40/'Gen. Prima Directa'!AQ$44),"")</f>
        <v/>
      </c>
    </row>
    <row r="41" spans="2:43">
      <c r="B41" s="73" t="s">
        <v>324</v>
      </c>
      <c r="C41" s="75" t="str">
        <f>IFERROR(IF($C$8=$D$8,'Gen. Prima Directa'!C41/'Gen. Prima Directa'!$AQ41,'Gen. Prima Directa'!C41/'Gen. Prima Directa'!C$44),"")</f>
        <v/>
      </c>
      <c r="D41" s="75" t="str">
        <f>IFERROR(IF($C$8=$D$8,'Gen. Prima Directa'!D41/'Gen. Prima Directa'!$AQ41,'Gen. Prima Directa'!D41/'Gen. Prima Directa'!D$44),"")</f>
        <v/>
      </c>
      <c r="E41" s="75" t="str">
        <f>IFERROR(IF($C$8=$D$8,'Gen. Prima Directa'!E41/'Gen. Prima Directa'!$AQ41,'Gen. Prima Directa'!E41/'Gen. Prima Directa'!E$44),"")</f>
        <v/>
      </c>
      <c r="F41" s="75" t="str">
        <f>IFERROR(IF($C$8=$D$8,'Gen. Prima Directa'!F41/'Gen. Prima Directa'!$AQ41,'Gen. Prima Directa'!F41/'Gen. Prima Directa'!F$44),"")</f>
        <v/>
      </c>
      <c r="G41" s="75" t="str">
        <f>IFERROR(IF($C$8=$D$8,'Gen. Prima Directa'!G41/'Gen. Prima Directa'!$AQ41,'Gen. Prima Directa'!G41/'Gen. Prima Directa'!G$44),"")</f>
        <v/>
      </c>
      <c r="H41" s="75" t="str">
        <f>IFERROR(IF($C$8=$D$8,'Gen. Prima Directa'!H41/'Gen. Prima Directa'!$AQ41,'Gen. Prima Directa'!H41/'Gen. Prima Directa'!H$44),"")</f>
        <v/>
      </c>
      <c r="I41" s="75" t="str">
        <f>IFERROR(IF($C$8=$D$8,'Gen. Prima Directa'!I41/'Gen. Prima Directa'!$AQ41,'Gen. Prima Directa'!I41/'Gen. Prima Directa'!I$44),"")</f>
        <v/>
      </c>
      <c r="J41" s="75" t="str">
        <f>IFERROR(IF($C$8=$D$8,'Gen. Prima Directa'!J41/'Gen. Prima Directa'!$AQ41,'Gen. Prima Directa'!J41/'Gen. Prima Directa'!J$44),"")</f>
        <v/>
      </c>
      <c r="K41" s="75" t="str">
        <f>IFERROR(IF($C$8=$D$8,'Gen. Prima Directa'!K41/'Gen. Prima Directa'!$AQ41,'Gen. Prima Directa'!K41/'Gen. Prima Directa'!K$44),"")</f>
        <v/>
      </c>
      <c r="L41" s="75" t="str">
        <f>IFERROR(IF($C$8=$D$8,'Gen. Prima Directa'!L41/'Gen. Prima Directa'!$AQ41,'Gen. Prima Directa'!L41/'Gen. Prima Directa'!L$44),"")</f>
        <v/>
      </c>
      <c r="M41" s="75" t="str">
        <f>IFERROR(IF($C$8=$D$8,'Gen. Prima Directa'!M41/'Gen. Prima Directa'!$AQ41,'Gen. Prima Directa'!M41/'Gen. Prima Directa'!M$44),"")</f>
        <v/>
      </c>
      <c r="N41" s="75" t="str">
        <f>IFERROR(IF($C$8=$D$8,'Gen. Prima Directa'!N41/'Gen. Prima Directa'!$AQ41,'Gen. Prima Directa'!N41/'Gen. Prima Directa'!N$44),"")</f>
        <v/>
      </c>
      <c r="O41" s="75" t="str">
        <f>IFERROR(IF($C$8=$D$8,'Gen. Prima Directa'!O41/'Gen. Prima Directa'!$AQ41,'Gen. Prima Directa'!O41/'Gen. Prima Directa'!O$44),"")</f>
        <v/>
      </c>
      <c r="P41" s="75">
        <f>IFERROR(IF($C$8=$D$8,'Gen. Prima Directa'!P41/'Gen. Prima Directa'!$AQ41,'Gen. Prima Directa'!P41/'Gen. Prima Directa'!P$44),"")</f>
        <v>1.3149967205310423E-2</v>
      </c>
      <c r="Q41" s="75" t="str">
        <f>IFERROR(IF($C$8=$D$8,'Gen. Prima Directa'!Q41/'Gen. Prima Directa'!$AQ41,'Gen. Prima Directa'!Q41/'Gen. Prima Directa'!Q$44),"")</f>
        <v/>
      </c>
      <c r="R41" s="75" t="str">
        <f>IFERROR(IF($C$8=$D$8,'Gen. Prima Directa'!R41/'Gen. Prima Directa'!$AQ41,'Gen. Prima Directa'!R41/'Gen. Prima Directa'!R$44),"")</f>
        <v/>
      </c>
      <c r="S41" s="75" t="str">
        <f>IFERROR(IF($C$8=$D$8,'Gen. Prima Directa'!S41/'Gen. Prima Directa'!$AQ41,'Gen. Prima Directa'!S41/'Gen. Prima Directa'!S$44),"")</f>
        <v/>
      </c>
      <c r="T41" s="75">
        <f>IFERROR(IF($C$8=$D$8,'Gen. Prima Directa'!T41/'Gen. Prima Directa'!$AQ41,'Gen. Prima Directa'!T41/'Gen. Prima Directa'!T$44),"")</f>
        <v>2.803068435843532E-2</v>
      </c>
      <c r="U41" s="75" t="str">
        <f>IFERROR(IF($C$8=$D$8,'Gen. Prima Directa'!U41/'Gen. Prima Directa'!$AQ41,'Gen. Prima Directa'!U41/'Gen. Prima Directa'!U$44),"")</f>
        <v/>
      </c>
      <c r="V41" s="75">
        <f>IFERROR(IF($C$8=$D$8,'Gen. Prima Directa'!V41/'Gen. Prima Directa'!$AQ41,'Gen. Prima Directa'!V41/'Gen. Prima Directa'!V$44),"")</f>
        <v>8.9942424374720841E-4</v>
      </c>
      <c r="W41" s="75" t="str">
        <f>IFERROR(IF($C$8=$D$8,'Gen. Prima Directa'!W41/'Gen. Prima Directa'!$AQ41,'Gen. Prima Directa'!W41/'Gen. Prima Directa'!W$44),"")</f>
        <v/>
      </c>
      <c r="X41" s="75" t="str">
        <f>IFERROR(IF($C$8=$D$8,'Gen. Prima Directa'!X41/'Gen. Prima Directa'!$AQ41,'Gen. Prima Directa'!X41/'Gen. Prima Directa'!X$44),"")</f>
        <v/>
      </c>
      <c r="Y41" s="75" t="str">
        <f>IFERROR(IF($C$8=$D$8,'Gen. Prima Directa'!Y41/'Gen. Prima Directa'!$AQ41,'Gen. Prima Directa'!Y41/'Gen. Prima Directa'!Y$44),"")</f>
        <v/>
      </c>
      <c r="Z41" s="75" t="str">
        <f>IFERROR(IF($C$8=$D$8,'Gen. Prima Directa'!Z41/'Gen. Prima Directa'!$AQ41,'Gen. Prima Directa'!Z41/'Gen. Prima Directa'!Z$44),"")</f>
        <v/>
      </c>
      <c r="AA41" s="75" t="str">
        <f>IFERROR(IF($C$8=$D$8,'Gen. Prima Directa'!AA41/'Gen. Prima Directa'!$AQ41,'Gen. Prima Directa'!AA41/'Gen. Prima Directa'!AA$44),"")</f>
        <v/>
      </c>
      <c r="AB41" s="75" t="str">
        <f>IFERROR(IF($C$8=$D$8,'Gen. Prima Directa'!AB41/'Gen. Prima Directa'!$AQ41,'Gen. Prima Directa'!AB41/'Gen. Prima Directa'!AB$44),"")</f>
        <v/>
      </c>
      <c r="AC41" s="75" t="str">
        <f>IFERROR(IF($C$8=$D$8,'Gen. Prima Directa'!AC41/'Gen. Prima Directa'!$AQ41,'Gen. Prima Directa'!AC41/'Gen. Prima Directa'!AC$44),"")</f>
        <v/>
      </c>
      <c r="AD41" s="75" t="str">
        <f>IFERROR(IF($C$8=$D$8,'Gen. Prima Directa'!AD41/'Gen. Prima Directa'!$AQ41,'Gen. Prima Directa'!AD41/'Gen. Prima Directa'!AD$44),"")</f>
        <v/>
      </c>
      <c r="AE41" s="75" t="str">
        <f>IFERROR(IF($C$8=$D$8,'Gen. Prima Directa'!AE41/'Gen. Prima Directa'!$AQ41,'Gen. Prima Directa'!AE41/'Gen. Prima Directa'!AE$44),"")</f>
        <v/>
      </c>
      <c r="AF41" s="75" t="str">
        <f>IFERROR(IF($C$8=$D$8,'Gen. Prima Directa'!AF41/'Gen. Prima Directa'!$AQ41,'Gen. Prima Directa'!AF41/'Gen. Prima Directa'!AF$44),"")</f>
        <v/>
      </c>
      <c r="AG41" s="75" t="str">
        <f>IFERROR(IF($C$8=$D$8,'Gen. Prima Directa'!AG41/'Gen. Prima Directa'!$AQ41,'Gen. Prima Directa'!AG41/'Gen. Prima Directa'!AG$44),"")</f>
        <v/>
      </c>
      <c r="AH41" s="75" t="str">
        <f>IFERROR(IF($C$8=$D$8,'Gen. Prima Directa'!AH41/'Gen. Prima Directa'!$AQ41,'Gen. Prima Directa'!AH41/'Gen. Prima Directa'!AH$44),"")</f>
        <v/>
      </c>
      <c r="AI41" s="75" t="str">
        <f>IFERROR(IF($C$8=$D$8,'Gen. Prima Directa'!AI41/'Gen. Prima Directa'!$AQ41,'Gen. Prima Directa'!AI41/'Gen. Prima Directa'!AI$44),"")</f>
        <v/>
      </c>
      <c r="AJ41" s="75" t="str">
        <f>IFERROR(IF($C$8=$D$8,'Gen. Prima Directa'!AJ41/'Gen. Prima Directa'!$AQ41,'Gen. Prima Directa'!AJ41/'Gen. Prima Directa'!AJ$44),"")</f>
        <v/>
      </c>
      <c r="AK41" s="75" t="str">
        <f>IFERROR(IF($C$8=$D$8,'Gen. Prima Directa'!AK41/'Gen. Prima Directa'!$AQ41,'Gen. Prima Directa'!AK41/'Gen. Prima Directa'!AK$44),"")</f>
        <v/>
      </c>
      <c r="AL41" s="75" t="str">
        <f>IFERROR(IF($C$8=$D$8,'Gen. Prima Directa'!AL41/'Gen. Prima Directa'!$AQ41,'Gen. Prima Directa'!AL41/'Gen. Prima Directa'!AL$44),"")</f>
        <v/>
      </c>
      <c r="AM41" s="75" t="str">
        <f>IFERROR(IF($C$8=$D$8,'Gen. Prima Directa'!AM41/'Gen. Prima Directa'!$AQ41,'Gen. Prima Directa'!AM41/'Gen. Prima Directa'!AM$44),"")</f>
        <v/>
      </c>
      <c r="AN41" s="75" t="str">
        <f>IFERROR(IF($C$8=$D$8,'Gen. Prima Directa'!AN41/'Gen. Prima Directa'!$AQ41,'Gen. Prima Directa'!AN41/'Gen. Prima Directa'!AN$44),"")</f>
        <v/>
      </c>
      <c r="AO41" s="75" t="str">
        <f>IFERROR(IF($C$8=$D$8,'Gen. Prima Directa'!AO41/'Gen. Prima Directa'!$AQ41,'Gen. Prima Directa'!AO41/'Gen. Prima Directa'!AO$44),"")</f>
        <v/>
      </c>
      <c r="AP41" s="75" t="str">
        <f>IFERROR(IF($C$8=$D$8,'Gen. Prima Directa'!AP41/'Gen. Prima Directa'!$AQ41,'Gen. Prima Directa'!AP41/'Gen. Prima Directa'!AP$44),"")</f>
        <v/>
      </c>
      <c r="AQ41" s="75">
        <f>IFERROR(IF($C$8=$D$8,'Gen. Prima Directa'!AQ41/'Gen. Prima Directa'!$AQ41,'Gen. Prima Directa'!AQ41/'Gen. Prima Directa'!AQ$44),"")</f>
        <v>2.5199827987195038E-3</v>
      </c>
    </row>
    <row r="42" spans="2:43">
      <c r="B42" s="73" t="s">
        <v>325</v>
      </c>
      <c r="C42" s="75" t="str">
        <f>IFERROR(IF($C$8=$D$8,'Gen. Prima Directa'!C42/'Gen. Prima Directa'!$AQ42,'Gen. Prima Directa'!C42/'Gen. Prima Directa'!C$44),"")</f>
        <v/>
      </c>
      <c r="D42" s="75" t="str">
        <f>IFERROR(IF($C$8=$D$8,'Gen. Prima Directa'!D42/'Gen. Prima Directa'!$AQ42,'Gen. Prima Directa'!D42/'Gen. Prima Directa'!D$44),"")</f>
        <v/>
      </c>
      <c r="E42" s="75" t="str">
        <f>IFERROR(IF($C$8=$D$8,'Gen. Prima Directa'!E42/'Gen. Prima Directa'!$AQ42,'Gen. Prima Directa'!E42/'Gen. Prima Directa'!E$44),"")</f>
        <v/>
      </c>
      <c r="F42" s="75">
        <f>IFERROR(IF($C$8=$D$8,'Gen. Prima Directa'!F42/'Gen. Prima Directa'!$AQ42,'Gen. Prima Directa'!F42/'Gen. Prima Directa'!F$44),"")</f>
        <v>1.0811358115158822E-2</v>
      </c>
      <c r="G42" s="75" t="str">
        <f>IFERROR(IF($C$8=$D$8,'Gen. Prima Directa'!G42/'Gen. Prima Directa'!$AQ42,'Gen. Prima Directa'!G42/'Gen. Prima Directa'!G$44),"")</f>
        <v/>
      </c>
      <c r="H42" s="75" t="str">
        <f>IFERROR(IF($C$8=$D$8,'Gen. Prima Directa'!H42/'Gen. Prima Directa'!$AQ42,'Gen. Prima Directa'!H42/'Gen. Prima Directa'!H$44),"")</f>
        <v/>
      </c>
      <c r="I42" s="75" t="str">
        <f>IFERROR(IF($C$8=$D$8,'Gen. Prima Directa'!I42/'Gen. Prima Directa'!$AQ42,'Gen. Prima Directa'!I42/'Gen. Prima Directa'!I$44),"")</f>
        <v/>
      </c>
      <c r="J42" s="75" t="str">
        <f>IFERROR(IF($C$8=$D$8,'Gen. Prima Directa'!J42/'Gen. Prima Directa'!$AQ42,'Gen. Prima Directa'!J42/'Gen. Prima Directa'!J$44),"")</f>
        <v/>
      </c>
      <c r="K42" s="75" t="str">
        <f>IFERROR(IF($C$8=$D$8,'Gen. Prima Directa'!K42/'Gen. Prima Directa'!$AQ42,'Gen. Prima Directa'!K42/'Gen. Prima Directa'!K$44),"")</f>
        <v/>
      </c>
      <c r="L42" s="75" t="str">
        <f>IFERROR(IF($C$8=$D$8,'Gen. Prima Directa'!L42/'Gen. Prima Directa'!$AQ42,'Gen. Prima Directa'!L42/'Gen. Prima Directa'!L$44),"")</f>
        <v/>
      </c>
      <c r="M42" s="75" t="str">
        <f>IFERROR(IF($C$8=$D$8,'Gen. Prima Directa'!M42/'Gen. Prima Directa'!$AQ42,'Gen. Prima Directa'!M42/'Gen. Prima Directa'!M$44),"")</f>
        <v/>
      </c>
      <c r="N42" s="75" t="str">
        <f>IFERROR(IF($C$8=$D$8,'Gen. Prima Directa'!N42/'Gen. Prima Directa'!$AQ42,'Gen. Prima Directa'!N42/'Gen. Prima Directa'!N$44),"")</f>
        <v/>
      </c>
      <c r="O42" s="75" t="str">
        <f>IFERROR(IF($C$8=$D$8,'Gen. Prima Directa'!O42/'Gen. Prima Directa'!$AQ42,'Gen. Prima Directa'!O42/'Gen. Prima Directa'!O$44),"")</f>
        <v/>
      </c>
      <c r="P42" s="75" t="str">
        <f>IFERROR(IF($C$8=$D$8,'Gen. Prima Directa'!P42/'Gen. Prima Directa'!$AQ42,'Gen. Prima Directa'!P42/'Gen. Prima Directa'!P$44),"")</f>
        <v/>
      </c>
      <c r="Q42" s="75" t="str">
        <f>IFERROR(IF($C$8=$D$8,'Gen. Prima Directa'!Q42/'Gen. Prima Directa'!$AQ42,'Gen. Prima Directa'!Q42/'Gen. Prima Directa'!Q$44),"")</f>
        <v/>
      </c>
      <c r="R42" s="75" t="str">
        <f>IFERROR(IF($C$8=$D$8,'Gen. Prima Directa'!R42/'Gen. Prima Directa'!$AQ42,'Gen. Prima Directa'!R42/'Gen. Prima Directa'!R$44),"")</f>
        <v/>
      </c>
      <c r="S42" s="75" t="str">
        <f>IFERROR(IF($C$8=$D$8,'Gen. Prima Directa'!S42/'Gen. Prima Directa'!$AQ42,'Gen. Prima Directa'!S42/'Gen. Prima Directa'!S$44),"")</f>
        <v/>
      </c>
      <c r="T42" s="75" t="str">
        <f>IFERROR(IF($C$8=$D$8,'Gen. Prima Directa'!T42/'Gen. Prima Directa'!$AQ42,'Gen. Prima Directa'!T42/'Gen. Prima Directa'!T$44),"")</f>
        <v/>
      </c>
      <c r="U42" s="75" t="str">
        <f>IFERROR(IF($C$8=$D$8,'Gen. Prima Directa'!U42/'Gen. Prima Directa'!$AQ42,'Gen. Prima Directa'!U42/'Gen. Prima Directa'!U$44),"")</f>
        <v/>
      </c>
      <c r="V42" s="75" t="str">
        <f>IFERROR(IF($C$8=$D$8,'Gen. Prima Directa'!V42/'Gen. Prima Directa'!$AQ42,'Gen. Prima Directa'!V42/'Gen. Prima Directa'!V$44),"")</f>
        <v/>
      </c>
      <c r="W42" s="75" t="str">
        <f>IFERROR(IF($C$8=$D$8,'Gen. Prima Directa'!W42/'Gen. Prima Directa'!$AQ42,'Gen. Prima Directa'!W42/'Gen. Prima Directa'!W$44),"")</f>
        <v/>
      </c>
      <c r="X42" s="75" t="str">
        <f>IFERROR(IF($C$8=$D$8,'Gen. Prima Directa'!X42/'Gen. Prima Directa'!$AQ42,'Gen. Prima Directa'!X42/'Gen. Prima Directa'!X$44),"")</f>
        <v/>
      </c>
      <c r="Y42" s="75" t="str">
        <f>IFERROR(IF($C$8=$D$8,'Gen. Prima Directa'!Y42/'Gen. Prima Directa'!$AQ42,'Gen. Prima Directa'!Y42/'Gen. Prima Directa'!Y$44),"")</f>
        <v/>
      </c>
      <c r="Z42" s="75" t="str">
        <f>IFERROR(IF($C$8=$D$8,'Gen. Prima Directa'!Z42/'Gen. Prima Directa'!$AQ42,'Gen. Prima Directa'!Z42/'Gen. Prima Directa'!Z$44),"")</f>
        <v/>
      </c>
      <c r="AA42" s="75" t="str">
        <f>IFERROR(IF($C$8=$D$8,'Gen. Prima Directa'!AA42/'Gen. Prima Directa'!$AQ42,'Gen. Prima Directa'!AA42/'Gen. Prima Directa'!AA$44),"")</f>
        <v/>
      </c>
      <c r="AB42" s="75" t="str">
        <f>IFERROR(IF($C$8=$D$8,'Gen. Prima Directa'!AB42/'Gen. Prima Directa'!$AQ42,'Gen. Prima Directa'!AB42/'Gen. Prima Directa'!AB$44),"")</f>
        <v/>
      </c>
      <c r="AC42" s="75" t="str">
        <f>IFERROR(IF($C$8=$D$8,'Gen. Prima Directa'!AC42/'Gen. Prima Directa'!$AQ42,'Gen. Prima Directa'!AC42/'Gen. Prima Directa'!AC$44),"")</f>
        <v/>
      </c>
      <c r="AD42" s="75" t="str">
        <f>IFERROR(IF($C$8=$D$8,'Gen. Prima Directa'!AD42/'Gen. Prima Directa'!$AQ42,'Gen. Prima Directa'!AD42/'Gen. Prima Directa'!AD$44),"")</f>
        <v/>
      </c>
      <c r="AE42" s="75" t="str">
        <f>IFERROR(IF($C$8=$D$8,'Gen. Prima Directa'!AE42/'Gen. Prima Directa'!$AQ42,'Gen. Prima Directa'!AE42/'Gen. Prima Directa'!AE$44),"")</f>
        <v/>
      </c>
      <c r="AF42" s="75" t="str">
        <f>IFERROR(IF($C$8=$D$8,'Gen. Prima Directa'!AF42/'Gen. Prima Directa'!$AQ42,'Gen. Prima Directa'!AF42/'Gen. Prima Directa'!AF$44),"")</f>
        <v/>
      </c>
      <c r="AG42" s="75" t="str">
        <f>IFERROR(IF($C$8=$D$8,'Gen. Prima Directa'!AG42/'Gen. Prima Directa'!$AQ42,'Gen. Prima Directa'!AG42/'Gen. Prima Directa'!AG$44),"")</f>
        <v/>
      </c>
      <c r="AH42" s="75" t="str">
        <f>IFERROR(IF($C$8=$D$8,'Gen. Prima Directa'!AH42/'Gen. Prima Directa'!$AQ42,'Gen. Prima Directa'!AH42/'Gen. Prima Directa'!AH$44),"")</f>
        <v/>
      </c>
      <c r="AI42" s="75" t="str">
        <f>IFERROR(IF($C$8=$D$8,'Gen. Prima Directa'!AI42/'Gen. Prima Directa'!$AQ42,'Gen. Prima Directa'!AI42/'Gen. Prima Directa'!AI$44),"")</f>
        <v/>
      </c>
      <c r="AJ42" s="75" t="str">
        <f>IFERROR(IF($C$8=$D$8,'Gen. Prima Directa'!AJ42/'Gen. Prima Directa'!$AQ42,'Gen. Prima Directa'!AJ42/'Gen. Prima Directa'!AJ$44),"")</f>
        <v/>
      </c>
      <c r="AK42" s="75" t="str">
        <f>IFERROR(IF($C$8=$D$8,'Gen. Prima Directa'!AK42/'Gen. Prima Directa'!$AQ42,'Gen. Prima Directa'!AK42/'Gen. Prima Directa'!AK$44),"")</f>
        <v/>
      </c>
      <c r="AL42" s="75" t="str">
        <f>IFERROR(IF($C$8=$D$8,'Gen. Prima Directa'!AL42/'Gen. Prima Directa'!$AQ42,'Gen. Prima Directa'!AL42/'Gen. Prima Directa'!AL$44),"")</f>
        <v/>
      </c>
      <c r="AM42" s="75" t="str">
        <f>IFERROR(IF($C$8=$D$8,'Gen. Prima Directa'!AM42/'Gen. Prima Directa'!$AQ42,'Gen. Prima Directa'!AM42/'Gen. Prima Directa'!AM$44),"")</f>
        <v/>
      </c>
      <c r="AN42" s="75" t="str">
        <f>IFERROR(IF($C$8=$D$8,'Gen. Prima Directa'!AN42/'Gen. Prima Directa'!$AQ42,'Gen. Prima Directa'!AN42/'Gen. Prima Directa'!AN$44),"")</f>
        <v/>
      </c>
      <c r="AO42" s="75" t="str">
        <f>IFERROR(IF($C$8=$D$8,'Gen. Prima Directa'!AO42/'Gen. Prima Directa'!$AQ42,'Gen. Prima Directa'!AO42/'Gen. Prima Directa'!AO$44),"")</f>
        <v/>
      </c>
      <c r="AP42" s="75" t="str">
        <f>IFERROR(IF($C$8=$D$8,'Gen. Prima Directa'!AP42/'Gen. Prima Directa'!$AQ42,'Gen. Prima Directa'!AP42/'Gen. Prima Directa'!AP$44),"")</f>
        <v/>
      </c>
      <c r="AQ42" s="75">
        <f>IFERROR(IF($C$8=$D$8,'Gen. Prima Directa'!AQ42/'Gen. Prima Directa'!$AQ42,'Gen. Prima Directa'!AQ42/'Gen. Prima Directa'!AQ$44),"")</f>
        <v>6.8625298539334682E-4</v>
      </c>
    </row>
    <row r="43" spans="2:43">
      <c r="B43" s="73" t="s">
        <v>326</v>
      </c>
      <c r="C43" s="75">
        <f>IFERROR(IF($C$8=$D$8,'Gen. Prima Directa'!C43/'Gen. Prima Directa'!$AQ43,'Gen. Prima Directa'!C43/'Gen. Prima Directa'!C$44),"")</f>
        <v>0.13843627255602953</v>
      </c>
      <c r="D43" s="75">
        <f>IFERROR(IF($C$8=$D$8,'Gen. Prima Directa'!D43/'Gen. Prima Directa'!$AQ43,'Gen. Prima Directa'!D43/'Gen. Prima Directa'!D$44),"")</f>
        <v>1</v>
      </c>
      <c r="E43" s="75">
        <f>IFERROR(IF($C$8=$D$8,'Gen. Prima Directa'!E43/'Gen. Prima Directa'!$AQ43,'Gen. Prima Directa'!E43/'Gen. Prima Directa'!E$44),"")</f>
        <v>0.12668653198429641</v>
      </c>
      <c r="F43" s="75">
        <f>IFERROR(IF($C$8=$D$8,'Gen. Prima Directa'!F43/'Gen. Prima Directa'!$AQ43,'Gen. Prima Directa'!F43/'Gen. Prima Directa'!F$44),"")</f>
        <v>0.67721522404515599</v>
      </c>
      <c r="G43" s="75" t="str">
        <f>IFERROR(IF($C$8=$D$8,'Gen. Prima Directa'!G43/'Gen. Prima Directa'!$AQ43,'Gen. Prima Directa'!G43/'Gen. Prima Directa'!G$44),"")</f>
        <v/>
      </c>
      <c r="H43" s="75">
        <f>IFERROR(IF($C$8=$D$8,'Gen. Prima Directa'!H43/'Gen. Prima Directa'!$AQ43,'Gen. Prima Directa'!H43/'Gen. Prima Directa'!H$44),"")</f>
        <v>5.2630363046078578E-2</v>
      </c>
      <c r="I43" s="75">
        <f>IFERROR(IF($C$8=$D$8,'Gen. Prima Directa'!I43/'Gen. Prima Directa'!$AQ43,'Gen. Prima Directa'!I43/'Gen. Prima Directa'!I$44),"")</f>
        <v>1.5522127848136778E-2</v>
      </c>
      <c r="J43" s="75">
        <f>IFERROR(IF($C$8=$D$8,'Gen. Prima Directa'!J43/'Gen. Prima Directa'!$AQ43,'Gen. Prima Directa'!J43/'Gen. Prima Directa'!J$44),"")</f>
        <v>1.0161995438348715E-2</v>
      </c>
      <c r="K43" s="75" t="str">
        <f>IFERROR(IF($C$8=$D$8,'Gen. Prima Directa'!K43/'Gen. Prima Directa'!$AQ43,'Gen. Prima Directa'!K43/'Gen. Prima Directa'!K$44),"")</f>
        <v/>
      </c>
      <c r="L43" s="75">
        <f>IFERROR(IF($C$8=$D$8,'Gen. Prima Directa'!L43/'Gen. Prima Directa'!$AQ43,'Gen. Prima Directa'!L43/'Gen. Prima Directa'!L$44),"")</f>
        <v>4.2875609746463483E-2</v>
      </c>
      <c r="M43" s="75" t="str">
        <f>IFERROR(IF($C$8=$D$8,'Gen. Prima Directa'!M43/'Gen. Prima Directa'!$AQ43,'Gen. Prima Directa'!M43/'Gen. Prima Directa'!M$44),"")</f>
        <v/>
      </c>
      <c r="N43" s="75" t="str">
        <f>IFERROR(IF($C$8=$D$8,'Gen. Prima Directa'!N43/'Gen. Prima Directa'!$AQ43,'Gen. Prima Directa'!N43/'Gen. Prima Directa'!N$44),"")</f>
        <v/>
      </c>
      <c r="O43" s="75">
        <f>IFERROR(IF($C$8=$D$8,'Gen. Prima Directa'!O43/'Gen. Prima Directa'!$AQ43,'Gen. Prima Directa'!O43/'Gen. Prima Directa'!O$44),"")</f>
        <v>1</v>
      </c>
      <c r="P43" s="75" t="str">
        <f>IFERROR(IF($C$8=$D$8,'Gen. Prima Directa'!P43/'Gen. Prima Directa'!$AQ43,'Gen. Prima Directa'!P43/'Gen. Prima Directa'!P$44),"")</f>
        <v/>
      </c>
      <c r="Q43" s="75">
        <f>IFERROR(IF($C$8=$D$8,'Gen. Prima Directa'!Q43/'Gen. Prima Directa'!$AQ43,'Gen. Prima Directa'!Q43/'Gen. Prima Directa'!Q$44),"")</f>
        <v>0.80244897253763325</v>
      </c>
      <c r="R43" s="75">
        <f>IFERROR(IF($C$8=$D$8,'Gen. Prima Directa'!R43/'Gen. Prima Directa'!$AQ43,'Gen. Prima Directa'!R43/'Gen. Prima Directa'!R$44),"")</f>
        <v>8.4683584223945556E-3</v>
      </c>
      <c r="S43" s="75" t="str">
        <f>IFERROR(IF($C$8=$D$8,'Gen. Prima Directa'!S43/'Gen. Prima Directa'!$AQ43,'Gen. Prima Directa'!S43/'Gen. Prima Directa'!S$44),"")</f>
        <v/>
      </c>
      <c r="T43" s="75">
        <f>IFERROR(IF($C$8=$D$8,'Gen. Prima Directa'!T43/'Gen. Prima Directa'!$AQ43,'Gen. Prima Directa'!T43/'Gen. Prima Directa'!T$44),"")</f>
        <v>5.8138693382227088E-2</v>
      </c>
      <c r="U43" s="75" t="str">
        <f>IFERROR(IF($C$8=$D$8,'Gen. Prima Directa'!U43/'Gen. Prima Directa'!$AQ43,'Gen. Prima Directa'!U43/'Gen. Prima Directa'!U$44),"")</f>
        <v/>
      </c>
      <c r="V43" s="75">
        <f>IFERROR(IF($C$8=$D$8,'Gen. Prima Directa'!V43/'Gen. Prima Directa'!$AQ43,'Gen. Prima Directa'!V43/'Gen. Prima Directa'!V$44),"")</f>
        <v>3.6282195086105966E-2</v>
      </c>
      <c r="W43" s="75" t="str">
        <f>IFERROR(IF($C$8=$D$8,'Gen. Prima Directa'!W43/'Gen. Prima Directa'!$AQ43,'Gen. Prima Directa'!W43/'Gen. Prima Directa'!W$44),"")</f>
        <v/>
      </c>
      <c r="X43" s="75">
        <f>IFERROR(IF($C$8=$D$8,'Gen. Prima Directa'!X43/'Gen. Prima Directa'!$AQ43,'Gen. Prima Directa'!X43/'Gen. Prima Directa'!X$44),"")</f>
        <v>4.9692596019746467E-2</v>
      </c>
      <c r="Y43" s="75">
        <f>IFERROR(IF($C$8=$D$8,'Gen. Prima Directa'!Y43/'Gen. Prima Directa'!$AQ43,'Gen. Prima Directa'!Y43/'Gen. Prima Directa'!Y$44),"")</f>
        <v>1.9584060256053606E-2</v>
      </c>
      <c r="Z43" s="75">
        <f>IFERROR(IF($C$8=$D$8,'Gen. Prima Directa'!Z43/'Gen. Prima Directa'!$AQ43,'Gen. Prima Directa'!Z43/'Gen. Prima Directa'!Z$44),"")</f>
        <v>2.5438755986448233E-5</v>
      </c>
      <c r="AA43" s="75">
        <f>IFERROR(IF($C$8=$D$8,'Gen. Prima Directa'!AA43/'Gen. Prima Directa'!$AQ43,'Gen. Prima Directa'!AA43/'Gen. Prima Directa'!AA$44),"")</f>
        <v>2.2793091248649408E-2</v>
      </c>
      <c r="AB43" s="75">
        <f>IFERROR(IF($C$8=$D$8,'Gen. Prima Directa'!AB43/'Gen. Prima Directa'!$AQ43,'Gen. Prima Directa'!AB43/'Gen. Prima Directa'!AB$44),"")</f>
        <v>0.12306085918611098</v>
      </c>
      <c r="AC43" s="75">
        <f>IFERROR(IF($C$8=$D$8,'Gen. Prima Directa'!AC43/'Gen. Prima Directa'!$AQ43,'Gen. Prima Directa'!AC43/'Gen. Prima Directa'!AC$44),"")</f>
        <v>8.8056616223042797E-2</v>
      </c>
      <c r="AD43" s="75">
        <f>IFERROR(IF($C$8=$D$8,'Gen. Prima Directa'!AD43/'Gen. Prima Directa'!$AQ43,'Gen. Prima Directa'!AD43/'Gen. Prima Directa'!AD$44),"")</f>
        <v>0.52887029126971796</v>
      </c>
      <c r="AE43" s="75" t="str">
        <f>IFERROR(IF($C$8=$D$8,'Gen. Prima Directa'!AE43/'Gen. Prima Directa'!$AQ43,'Gen. Prima Directa'!AE43/'Gen. Prima Directa'!AE$44),"")</f>
        <v/>
      </c>
      <c r="AF43" s="75" t="str">
        <f>IFERROR(IF($C$8=$D$8,'Gen. Prima Directa'!AF43/'Gen. Prima Directa'!$AQ43,'Gen. Prima Directa'!AF43/'Gen. Prima Directa'!AF$44),"")</f>
        <v/>
      </c>
      <c r="AG43" s="75" t="str">
        <f>IFERROR(IF($C$8=$D$8,'Gen. Prima Directa'!AG43/'Gen. Prima Directa'!$AQ43,'Gen. Prima Directa'!AG43/'Gen. Prima Directa'!AG$44),"")</f>
        <v/>
      </c>
      <c r="AH43" s="75" t="str">
        <f>IFERROR(IF($C$8=$D$8,'Gen. Prima Directa'!AH43/'Gen. Prima Directa'!$AQ43,'Gen. Prima Directa'!AH43/'Gen. Prima Directa'!AH$44),"")</f>
        <v/>
      </c>
      <c r="AI43" s="75" t="str">
        <f>IFERROR(IF($C$8=$D$8,'Gen. Prima Directa'!AI43/'Gen. Prima Directa'!$AQ43,'Gen. Prima Directa'!AI43/'Gen. Prima Directa'!AI$44),"")</f>
        <v/>
      </c>
      <c r="AJ43" s="75" t="str">
        <f>IFERROR(IF($C$8=$D$8,'Gen. Prima Directa'!AJ43/'Gen. Prima Directa'!$AQ43,'Gen. Prima Directa'!AJ43/'Gen. Prima Directa'!AJ$44),"")</f>
        <v/>
      </c>
      <c r="AK43" s="75" t="str">
        <f>IFERROR(IF($C$8=$D$8,'Gen. Prima Directa'!AK43/'Gen. Prima Directa'!$AQ43,'Gen. Prima Directa'!AK43/'Gen. Prima Directa'!AK$44),"")</f>
        <v/>
      </c>
      <c r="AL43" s="75" t="str">
        <f>IFERROR(IF($C$8=$D$8,'Gen. Prima Directa'!AL43/'Gen. Prima Directa'!$AQ43,'Gen. Prima Directa'!AL43/'Gen. Prima Directa'!AL$44),"")</f>
        <v/>
      </c>
      <c r="AM43" s="75" t="str">
        <f>IFERROR(IF($C$8=$D$8,'Gen. Prima Directa'!AM43/'Gen. Prima Directa'!$AQ43,'Gen. Prima Directa'!AM43/'Gen. Prima Directa'!AM$44),"")</f>
        <v/>
      </c>
      <c r="AN43" s="75" t="str">
        <f>IFERROR(IF($C$8=$D$8,'Gen. Prima Directa'!AN43/'Gen. Prima Directa'!$AQ43,'Gen. Prima Directa'!AN43/'Gen. Prima Directa'!AN$44),"")</f>
        <v/>
      </c>
      <c r="AO43" s="75" t="str">
        <f>IFERROR(IF($C$8=$D$8,'Gen. Prima Directa'!AO43/'Gen. Prima Directa'!$AQ43,'Gen. Prima Directa'!AO43/'Gen. Prima Directa'!AO$44),"")</f>
        <v/>
      </c>
      <c r="AP43" s="75" t="str">
        <f>IFERROR(IF($C$8=$D$8,'Gen. Prima Directa'!AP43/'Gen. Prima Directa'!$AQ43,'Gen. Prima Directa'!AP43/'Gen. Prima Directa'!AP$44),"")</f>
        <v/>
      </c>
      <c r="AQ43" s="75">
        <f>IFERROR(IF($C$8=$D$8,'Gen. Prima Directa'!AQ43/'Gen. Prima Directa'!$AQ43,'Gen. Prima Directa'!AQ43/'Gen. Prima Directa'!AQ$44),"")</f>
        <v>0.12029090780933321</v>
      </c>
    </row>
    <row r="44" spans="2:43">
      <c r="B44" s="76" t="s">
        <v>327</v>
      </c>
      <c r="C44" s="79">
        <f>IFERROR(IF($C$8=$D$8,'Gen. Prima Directa'!C44/'Gen. Prima Directa'!$AQ44,'Gen. Prima Directa'!C44/'Gen. Prima Directa'!C$44),"")</f>
        <v>1</v>
      </c>
      <c r="D44" s="79">
        <f>IFERROR(IF($C$8=$D$8,'Gen. Prima Directa'!D44/'Gen. Prima Directa'!$AQ44,'Gen. Prima Directa'!D44/'Gen. Prima Directa'!D$44),"")</f>
        <v>1</v>
      </c>
      <c r="E44" s="79">
        <f>IFERROR(IF($C$8=$D$8,'Gen. Prima Directa'!E44/'Gen. Prima Directa'!$AQ44,'Gen. Prima Directa'!E44/'Gen. Prima Directa'!E$44),"")</f>
        <v>1</v>
      </c>
      <c r="F44" s="79">
        <f>IFERROR(IF($C$8=$D$8,'Gen. Prima Directa'!F44/'Gen. Prima Directa'!$AQ44,'Gen. Prima Directa'!F44/'Gen. Prima Directa'!F$44),"")</f>
        <v>1</v>
      </c>
      <c r="G44" s="79">
        <f>IFERROR(IF($C$8=$D$8,'Gen. Prima Directa'!G44/'Gen. Prima Directa'!$AQ44,'Gen. Prima Directa'!G44/'Gen. Prima Directa'!G$44),"")</f>
        <v>1</v>
      </c>
      <c r="H44" s="79">
        <f>IFERROR(IF($C$8=$D$8,'Gen. Prima Directa'!H44/'Gen. Prima Directa'!$AQ44,'Gen. Prima Directa'!H44/'Gen. Prima Directa'!H$44),"")</f>
        <v>1</v>
      </c>
      <c r="I44" s="79">
        <f>IFERROR(IF($C$8=$D$8,'Gen. Prima Directa'!I44/'Gen. Prima Directa'!$AQ44,'Gen. Prima Directa'!I44/'Gen. Prima Directa'!I$44),"")</f>
        <v>1</v>
      </c>
      <c r="J44" s="79">
        <f>IFERROR(IF($C$8=$D$8,'Gen. Prima Directa'!J44/'Gen. Prima Directa'!$AQ44,'Gen. Prima Directa'!J44/'Gen. Prima Directa'!J$44),"")</f>
        <v>1</v>
      </c>
      <c r="K44" s="79">
        <f>IFERROR(IF($C$8=$D$8,'Gen. Prima Directa'!K44/'Gen. Prima Directa'!$AQ44,'Gen. Prima Directa'!K44/'Gen. Prima Directa'!K$44),"")</f>
        <v>1</v>
      </c>
      <c r="L44" s="79">
        <f>IFERROR(IF($C$8=$D$8,'Gen. Prima Directa'!L44/'Gen. Prima Directa'!$AQ44,'Gen. Prima Directa'!L44/'Gen. Prima Directa'!L$44),"")</f>
        <v>1</v>
      </c>
      <c r="M44" s="79">
        <f>IFERROR(IF($C$8=$D$8,'Gen. Prima Directa'!M44/'Gen. Prima Directa'!$AQ44,'Gen. Prima Directa'!M44/'Gen. Prima Directa'!M$44),"")</f>
        <v>1</v>
      </c>
      <c r="N44" s="79">
        <f>IFERROR(IF($C$8=$D$8,'Gen. Prima Directa'!N44/'Gen. Prima Directa'!$AQ44,'Gen. Prima Directa'!N44/'Gen. Prima Directa'!N$44),"")</f>
        <v>1</v>
      </c>
      <c r="O44" s="79">
        <f>IFERROR(IF($C$8=$D$8,'Gen. Prima Directa'!O44/'Gen. Prima Directa'!$AQ44,'Gen. Prima Directa'!O44/'Gen. Prima Directa'!O$44),"")</f>
        <v>1</v>
      </c>
      <c r="P44" s="79">
        <f>IFERROR(IF($C$8=$D$8,'Gen. Prima Directa'!P44/'Gen. Prima Directa'!$AQ44,'Gen. Prima Directa'!P44/'Gen. Prima Directa'!P$44),"")</f>
        <v>1</v>
      </c>
      <c r="Q44" s="79">
        <f>IFERROR(IF($C$8=$D$8,'Gen. Prima Directa'!Q44/'Gen. Prima Directa'!$AQ44,'Gen. Prima Directa'!Q44/'Gen. Prima Directa'!Q$44),"")</f>
        <v>1</v>
      </c>
      <c r="R44" s="79">
        <f>IFERROR(IF($C$8=$D$8,'Gen. Prima Directa'!R44/'Gen. Prima Directa'!$AQ44,'Gen. Prima Directa'!R44/'Gen. Prima Directa'!R$44),"")</f>
        <v>1</v>
      </c>
      <c r="S44" s="79">
        <f>IFERROR(IF($C$8=$D$8,'Gen. Prima Directa'!S44/'Gen. Prima Directa'!$AQ44,'Gen. Prima Directa'!S44/'Gen. Prima Directa'!S$44),"")</f>
        <v>1</v>
      </c>
      <c r="T44" s="79">
        <f>IFERROR(IF($C$8=$D$8,'Gen. Prima Directa'!T44/'Gen. Prima Directa'!$AQ44,'Gen. Prima Directa'!T44/'Gen. Prima Directa'!T$44),"")</f>
        <v>1</v>
      </c>
      <c r="U44" s="79">
        <f>IFERROR(IF($C$8=$D$8,'Gen. Prima Directa'!U44/'Gen. Prima Directa'!$AQ44,'Gen. Prima Directa'!U44/'Gen. Prima Directa'!U$44),"")</f>
        <v>1</v>
      </c>
      <c r="V44" s="79">
        <f>IFERROR(IF($C$8=$D$8,'Gen. Prima Directa'!V44/'Gen. Prima Directa'!$AQ44,'Gen. Prima Directa'!V44/'Gen. Prima Directa'!V$44),"")</f>
        <v>1</v>
      </c>
      <c r="W44" s="79">
        <f>IFERROR(IF($C$8=$D$8,'Gen. Prima Directa'!W44/'Gen. Prima Directa'!$AQ44,'Gen. Prima Directa'!W44/'Gen. Prima Directa'!W$44),"")</f>
        <v>1</v>
      </c>
      <c r="X44" s="79">
        <f>IFERROR(IF($C$8=$D$8,'Gen. Prima Directa'!X44/'Gen. Prima Directa'!$AQ44,'Gen. Prima Directa'!X44/'Gen. Prima Directa'!X$44),"")</f>
        <v>1</v>
      </c>
      <c r="Y44" s="79">
        <f>IFERROR(IF($C$8=$D$8,'Gen. Prima Directa'!Y44/'Gen. Prima Directa'!$AQ44,'Gen. Prima Directa'!Y44/'Gen. Prima Directa'!Y$44),"")</f>
        <v>1</v>
      </c>
      <c r="Z44" s="79">
        <f>IFERROR(IF($C$8=$D$8,'Gen. Prima Directa'!Z44/'Gen. Prima Directa'!$AQ44,'Gen. Prima Directa'!Z44/'Gen. Prima Directa'!Z$44),"")</f>
        <v>1</v>
      </c>
      <c r="AA44" s="79">
        <f>IFERROR(IF($C$8=$D$8,'Gen. Prima Directa'!AA44/'Gen. Prima Directa'!$AQ44,'Gen. Prima Directa'!AA44/'Gen. Prima Directa'!AA$44),"")</f>
        <v>1</v>
      </c>
      <c r="AB44" s="79">
        <f>IFERROR(IF($C$8=$D$8,'Gen. Prima Directa'!AB44/'Gen. Prima Directa'!$AQ44,'Gen. Prima Directa'!AB44/'Gen. Prima Directa'!AB$44),"")</f>
        <v>1</v>
      </c>
      <c r="AC44" s="79">
        <f>IFERROR(IF($C$8=$D$8,'Gen. Prima Directa'!AC44/'Gen. Prima Directa'!$AQ44,'Gen. Prima Directa'!AC44/'Gen. Prima Directa'!AC$44),"")</f>
        <v>1</v>
      </c>
      <c r="AD44" s="79">
        <f>IFERROR(IF($C$8=$D$8,'Gen. Prima Directa'!AD44/'Gen. Prima Directa'!$AQ44,'Gen. Prima Directa'!AD44/'Gen. Prima Directa'!AD$44),"")</f>
        <v>1</v>
      </c>
      <c r="AE44" s="79" t="str">
        <f>IFERROR(IF($C$8=$D$8,'Gen. Prima Directa'!AE44/'Gen. Prima Directa'!$AQ44,'Gen. Prima Directa'!AE44/'Gen. Prima Directa'!AE$44),"")</f>
        <v/>
      </c>
      <c r="AF44" s="79" t="str">
        <f>IFERROR(IF($C$8=$D$8,'Gen. Prima Directa'!AF44/'Gen. Prima Directa'!$AQ44,'Gen. Prima Directa'!AF44/'Gen. Prima Directa'!AF$44),"")</f>
        <v/>
      </c>
      <c r="AG44" s="79" t="str">
        <f>IFERROR(IF($C$8=$D$8,'Gen. Prima Directa'!AG44/'Gen. Prima Directa'!$AQ44,'Gen. Prima Directa'!AG44/'Gen. Prima Directa'!AG$44),"")</f>
        <v/>
      </c>
      <c r="AH44" s="79" t="str">
        <f>IFERROR(IF($C$8=$D$8,'Gen. Prima Directa'!AH44/'Gen. Prima Directa'!$AQ44,'Gen. Prima Directa'!AH44/'Gen. Prima Directa'!AH$44),"")</f>
        <v/>
      </c>
      <c r="AI44" s="79" t="str">
        <f>IFERROR(IF($C$8=$D$8,'Gen. Prima Directa'!AI44/'Gen. Prima Directa'!$AQ44,'Gen. Prima Directa'!AI44/'Gen. Prima Directa'!AI$44),"")</f>
        <v/>
      </c>
      <c r="AJ44" s="79" t="str">
        <f>IFERROR(IF($C$8=$D$8,'Gen. Prima Directa'!AJ44/'Gen. Prima Directa'!$AQ44,'Gen. Prima Directa'!AJ44/'Gen. Prima Directa'!AJ$44),"")</f>
        <v/>
      </c>
      <c r="AK44" s="79" t="str">
        <f>IFERROR(IF($C$8=$D$8,'Gen. Prima Directa'!AK44/'Gen. Prima Directa'!$AQ44,'Gen. Prima Directa'!AK44/'Gen. Prima Directa'!AK$44),"")</f>
        <v/>
      </c>
      <c r="AL44" s="79" t="str">
        <f>IFERROR(IF($C$8=$D$8,'Gen. Prima Directa'!AL44/'Gen. Prima Directa'!$AQ44,'Gen. Prima Directa'!AL44/'Gen. Prima Directa'!AL$44),"")</f>
        <v/>
      </c>
      <c r="AM44" s="79" t="str">
        <f>IFERROR(IF($C$8=$D$8,'Gen. Prima Directa'!AM44/'Gen. Prima Directa'!$AQ44,'Gen. Prima Directa'!AM44/'Gen. Prima Directa'!AM$44),"")</f>
        <v/>
      </c>
      <c r="AN44" s="79" t="str">
        <f>IFERROR(IF($C$8=$D$8,'Gen. Prima Directa'!AN44/'Gen. Prima Directa'!$AQ44,'Gen. Prima Directa'!AN44/'Gen. Prima Directa'!AN$44),"")</f>
        <v/>
      </c>
      <c r="AO44" s="79" t="str">
        <f>IFERROR(IF($C$8=$D$8,'Gen. Prima Directa'!AO44/'Gen. Prima Directa'!$AQ44,'Gen. Prima Directa'!AO44/'Gen. Prima Directa'!AO$44),"")</f>
        <v/>
      </c>
      <c r="AP44" s="79" t="str">
        <f>IFERROR(IF($C$8=$D$8,'Gen. Prima Directa'!AP44/'Gen. Prima Directa'!$AQ44,'Gen. Prima Directa'!AP44/'Gen. Prima Directa'!AP$44),"")</f>
        <v/>
      </c>
      <c r="AQ44" s="79">
        <f>IFERROR(IF($C$8=$D$8,'Gen. Prima Directa'!AQ44/'Gen. Prima Directa'!$AQ44,'Gen. Prima Directa'!AQ44/'Gen. Prima Directa'!AQ$44),"")</f>
        <v>1</v>
      </c>
    </row>
  </sheetData>
  <sheetProtection sheet="1" objects="1" scenarios="1"/>
  <conditionalFormatting sqref="A1:XFD1048576">
    <cfRule type="cellIs" dxfId="34" priority="1" operator="lessThan">
      <formula>0</formula>
    </cfRule>
  </conditionalFormatting>
  <dataValidations count="1">
    <dataValidation type="list" allowBlank="1" showInputMessage="1" showErrorMessage="1" sqref="C8">
      <formula1>$D$8:$E$8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9"/>
  <dimension ref="A2:AT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390</v>
      </c>
    </row>
    <row r="8" spans="2:46" ht="15.75">
      <c r="B8" s="38" t="s">
        <v>356</v>
      </c>
    </row>
    <row r="9" spans="2:46">
      <c r="B9" s="40" t="str">
        <f>Índice!H51</f>
        <v>Cifras en UF al 30.09.2012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30.09.2011</v>
      </c>
      <c r="AT11" s="199" t="s">
        <v>338</v>
      </c>
    </row>
    <row r="12" spans="2:46">
      <c r="B12" s="73" t="s">
        <v>295</v>
      </c>
      <c r="C12" s="92">
        <f>IFERROR('Gen. Prima Directa'!C12/'Gen. Pólizas Emitidas'!C12,"")</f>
        <v>382.44467900658191</v>
      </c>
      <c r="D12" s="92" t="str">
        <f>IFERROR('Gen. Prima Directa'!D12/'Gen. Pólizas Emitidas'!D12,"")</f>
        <v/>
      </c>
      <c r="E12" s="92">
        <f>IFERROR('Gen. Prima Directa'!E12/'Gen. Pólizas Emitidas'!E12,"")</f>
        <v>3.4714768579440984</v>
      </c>
      <c r="F12" s="92">
        <f>IFERROR('Gen. Prima Directa'!F12/'Gen. Pólizas Emitidas'!F12,"")</f>
        <v>290.33621721876585</v>
      </c>
      <c r="G12" s="92" t="str">
        <f>IFERROR('Gen. Prima Directa'!G12/'Gen. Pólizas Emitidas'!G12,"")</f>
        <v/>
      </c>
      <c r="H12" s="92">
        <f>IFERROR('Gen. Prima Directa'!H12/'Gen. Pólizas Emitidas'!H12,"")</f>
        <v>68.007340171207943</v>
      </c>
      <c r="I12" s="92">
        <f>IFERROR('Gen. Prima Directa'!I12/'Gen. Pólizas Emitidas'!I12,"")</f>
        <v>2.9509057891780888</v>
      </c>
      <c r="J12" s="92">
        <f>IFERROR('Gen. Prima Directa'!J12/'Gen. Pólizas Emitidas'!J12,"")</f>
        <v>82.896761807427922</v>
      </c>
      <c r="K12" s="92" t="str">
        <f>IFERROR('Gen. Prima Directa'!K12/'Gen. Pólizas Emitidas'!K12,"")</f>
        <v/>
      </c>
      <c r="L12" s="92">
        <f>IFERROR('Gen. Prima Directa'!L12/'Gen. Pólizas Emitidas'!L12,"")</f>
        <v>2.2875895755292763</v>
      </c>
      <c r="M12" s="92" t="str">
        <f>IFERROR('Gen. Prima Directa'!M12/'Gen. Pólizas Emitidas'!M12,"")</f>
        <v/>
      </c>
      <c r="N12" s="92" t="str">
        <f>IFERROR('Gen. Prima Directa'!N12/'Gen. Pólizas Emitidas'!N12,"")</f>
        <v/>
      </c>
      <c r="O12" s="92" t="str">
        <f>IFERROR('Gen. Prima Directa'!O12/'Gen. Pólizas Emitidas'!O12,"")</f>
        <v/>
      </c>
      <c r="P12" s="92">
        <f>IFERROR('Gen. Prima Directa'!P12/'Gen. Pólizas Emitidas'!P12,"")</f>
        <v>6.0443876814276818</v>
      </c>
      <c r="Q12" s="92">
        <f>IFERROR('Gen. Prima Directa'!Q12/'Gen. Pólizas Emitidas'!Q12,"")</f>
        <v>34.4039884034705</v>
      </c>
      <c r="R12" s="92">
        <f>IFERROR('Gen. Prima Directa'!R12/'Gen. Pólizas Emitidas'!R12,"")</f>
        <v>48.056805695432949</v>
      </c>
      <c r="S12" s="92">
        <f>IFERROR('Gen. Prima Directa'!S12/'Gen. Pólizas Emitidas'!S12,"")</f>
        <v>2.0909715107886817</v>
      </c>
      <c r="T12" s="92">
        <f>IFERROR('Gen. Prima Directa'!T12/'Gen. Pólizas Emitidas'!T12,"")</f>
        <v>11.341375662502784</v>
      </c>
      <c r="U12" s="92" t="str">
        <f>IFERROR('Gen. Prima Directa'!U12/'Gen. Pólizas Emitidas'!U12,"")</f>
        <v/>
      </c>
      <c r="V12" s="92">
        <f>IFERROR('Gen. Prima Directa'!V12/'Gen. Pólizas Emitidas'!V12,"")</f>
        <v>20.450030767470089</v>
      </c>
      <c r="W12" s="92" t="str">
        <f>IFERROR('Gen. Prima Directa'!W12/'Gen. Pólizas Emitidas'!W12,"")</f>
        <v/>
      </c>
      <c r="X12" s="92">
        <f>IFERROR('Gen. Prima Directa'!X12/'Gen. Pólizas Emitidas'!X12,"")</f>
        <v>215.25324371571267</v>
      </c>
      <c r="Y12" s="92">
        <f>IFERROR('Gen. Prima Directa'!Y12/'Gen. Pólizas Emitidas'!Y12,"")</f>
        <v>18.103034035470536</v>
      </c>
      <c r="Z12" s="92">
        <f>IFERROR('Gen. Prima Directa'!Z12/'Gen. Pólizas Emitidas'!Z12,"")</f>
        <v>38.373007222891154</v>
      </c>
      <c r="AA12" s="92">
        <f>IFERROR('Gen. Prima Directa'!AA12/'Gen. Pólizas Emitidas'!AA12,"")</f>
        <v>8.0016204902529697</v>
      </c>
      <c r="AB12" s="92">
        <f>IFERROR('Gen. Prima Directa'!AB12/'Gen. Pólizas Emitidas'!AB12,"")</f>
        <v>15.166995039161661</v>
      </c>
      <c r="AC12" s="92">
        <f>IFERROR('Gen. Prima Directa'!AC12/'Gen. Pólizas Emitidas'!AC12,"")</f>
        <v>1.4325691321027141</v>
      </c>
      <c r="AD12" s="92" t="str">
        <f>IFERROR('Gen. Prima Directa'!AD12/'Gen. Pólizas Emitidas'!AD12,"")</f>
        <v/>
      </c>
      <c r="AE12" s="92" t="str">
        <f>IFERROR('Gen. Prima Directa'!AE12/'Gen. Pólizas Emitidas'!AE12,"")</f>
        <v/>
      </c>
      <c r="AF12" s="92" t="str">
        <f>IFERROR('Gen. Prima Directa'!AF12/'Gen. Pólizas Emitidas'!AF12,"")</f>
        <v/>
      </c>
      <c r="AG12" s="92" t="str">
        <f>IFERROR('Gen. Prima Directa'!AG12/'Gen. Pólizas Emitidas'!AG12,"")</f>
        <v/>
      </c>
      <c r="AH12" s="92" t="str">
        <f>IFERROR('Gen. Prima Directa'!AH12/'Gen. Pólizas Emitidas'!AH12,"")</f>
        <v/>
      </c>
      <c r="AI12" s="92" t="str">
        <f>IFERROR('Gen. Prima Directa'!AI12/'Gen. Pólizas Emitidas'!AI12,"")</f>
        <v/>
      </c>
      <c r="AJ12" s="92" t="str">
        <f>IFERROR('Gen. Prima Directa'!AJ12/'Gen. Pólizas Emitidas'!AJ12,"")</f>
        <v/>
      </c>
      <c r="AK12" s="92" t="str">
        <f>IFERROR('Gen. Prima Directa'!AK12/'Gen. Pólizas Emitidas'!AK12,"")</f>
        <v/>
      </c>
      <c r="AL12" s="92" t="str">
        <f>IFERROR('Gen. Prima Directa'!AL12/'Gen. Pólizas Emitidas'!AL12,"")</f>
        <v/>
      </c>
      <c r="AM12" s="92" t="str">
        <f>IFERROR('Gen. Prima Directa'!AM12/'Gen. Pólizas Emitidas'!AM12,"")</f>
        <v/>
      </c>
      <c r="AN12" s="92" t="str">
        <f>IFERROR('Gen. Prima Directa'!AN12/'Gen. Pólizas Emitidas'!AN12,"")</f>
        <v/>
      </c>
      <c r="AO12" s="92" t="str">
        <f>IFERROR('Gen. Prima Directa'!AO12/'Gen. Pólizas Emitidas'!AO12,"")</f>
        <v/>
      </c>
      <c r="AP12" s="92" t="str">
        <f>IFERROR('Gen. Prima Directa'!AP12/'Gen. Pólizas Emitidas'!AP12,"")</f>
        <v/>
      </c>
      <c r="AQ12" s="92">
        <f>IFERROR('Gen. Prima Directa'!AQ12/'Gen. Pólizas Emitidas'!AQ12,"")</f>
        <v>12.198834033356821</v>
      </c>
      <c r="AS12" s="92">
        <f>IFERROR('Gen. Prima Directa'!AS12/'Gen. Pólizas Emitidas'!AS12,"")</f>
        <v>12.127803388432808</v>
      </c>
      <c r="AT12" s="71">
        <f t="shared" ref="AT12:AT44" si="0">IFERROR(AQ12/AS12-1,"")</f>
        <v>5.8568433746015724E-3</v>
      </c>
    </row>
    <row r="13" spans="2:46">
      <c r="B13" s="73" t="s">
        <v>296</v>
      </c>
      <c r="C13" s="92">
        <f>IFERROR('Gen. Prima Directa'!C13/'Gen. Pólizas Emitidas'!C13,"")</f>
        <v>182.70476747709526</v>
      </c>
      <c r="D13" s="92" t="str">
        <f>IFERROR('Gen. Prima Directa'!D13/'Gen. Pólizas Emitidas'!D13,"")</f>
        <v/>
      </c>
      <c r="E13" s="92">
        <f>IFERROR('Gen. Prima Directa'!E13/'Gen. Pólizas Emitidas'!E13,"")</f>
        <v>8.1542836654338782</v>
      </c>
      <c r="F13" s="92" t="str">
        <f>IFERROR('Gen. Prima Directa'!F13/'Gen. Pólizas Emitidas'!F13,"")</f>
        <v/>
      </c>
      <c r="G13" s="92" t="str">
        <f>IFERROR('Gen. Prima Directa'!G13/'Gen. Pólizas Emitidas'!G13,"")</f>
        <v/>
      </c>
      <c r="H13" s="92">
        <f>IFERROR('Gen. Prima Directa'!H13/'Gen. Pólizas Emitidas'!H13,"")</f>
        <v>175.71242228047893</v>
      </c>
      <c r="I13" s="92">
        <f>IFERROR('Gen. Prima Directa'!I13/'Gen. Pólizas Emitidas'!I13,"")</f>
        <v>141.59121057441152</v>
      </c>
      <c r="J13" s="92">
        <f>IFERROR('Gen. Prima Directa'!J13/'Gen. Pólizas Emitidas'!J13,"")</f>
        <v>50.792490663449982</v>
      </c>
      <c r="K13" s="92" t="str">
        <f>IFERROR('Gen. Prima Directa'!K13/'Gen. Pólizas Emitidas'!K13,"")</f>
        <v/>
      </c>
      <c r="L13" s="92">
        <f>IFERROR('Gen. Prima Directa'!L13/'Gen. Pólizas Emitidas'!L13,"")</f>
        <v>45.911182445340884</v>
      </c>
      <c r="M13" s="92" t="str">
        <f>IFERROR('Gen. Prima Directa'!M13/'Gen. Pólizas Emitidas'!M13,"")</f>
        <v/>
      </c>
      <c r="N13" s="92" t="str">
        <f>IFERROR('Gen. Prima Directa'!N13/'Gen. Pólizas Emitidas'!N13,"")</f>
        <v/>
      </c>
      <c r="O13" s="92" t="str">
        <f>IFERROR('Gen. Prima Directa'!O13/'Gen. Pólizas Emitidas'!O13,"")</f>
        <v/>
      </c>
      <c r="P13" s="92">
        <f>IFERROR('Gen. Prima Directa'!P13/'Gen. Pólizas Emitidas'!P13,"")</f>
        <v>0.2980386005125204</v>
      </c>
      <c r="Q13" s="92" t="str">
        <f>IFERROR('Gen. Prima Directa'!Q13/'Gen. Pólizas Emitidas'!Q13,"")</f>
        <v/>
      </c>
      <c r="R13" s="92">
        <f>IFERROR('Gen. Prima Directa'!R13/'Gen. Pólizas Emitidas'!R13,"")</f>
        <v>20874.027546307057</v>
      </c>
      <c r="S13" s="92" t="str">
        <f>IFERROR('Gen. Prima Directa'!S13/'Gen. Pólizas Emitidas'!S13,"")</f>
        <v/>
      </c>
      <c r="T13" s="92">
        <f>IFERROR('Gen. Prima Directa'!T13/'Gen. Pólizas Emitidas'!T13,"")</f>
        <v>37.163496954378935</v>
      </c>
      <c r="U13" s="92" t="str">
        <f>IFERROR('Gen. Prima Directa'!U13/'Gen. Pólizas Emitidas'!U13,"")</f>
        <v/>
      </c>
      <c r="V13" s="92">
        <f>IFERROR('Gen. Prima Directa'!V13/'Gen. Pólizas Emitidas'!V13,"")</f>
        <v>5.9359196326623236</v>
      </c>
      <c r="W13" s="92" t="str">
        <f>IFERROR('Gen. Prima Directa'!W13/'Gen. Pólizas Emitidas'!W13,"")</f>
        <v/>
      </c>
      <c r="X13" s="92">
        <f>IFERROR('Gen. Prima Directa'!X13/'Gen. Pólizas Emitidas'!X13,"")</f>
        <v>7.7146148585391128</v>
      </c>
      <c r="Y13" s="92">
        <f>IFERROR('Gen. Prima Directa'!Y13/'Gen. Pólizas Emitidas'!Y13,"")</f>
        <v>82.400820352820219</v>
      </c>
      <c r="Z13" s="92">
        <f>IFERROR('Gen. Prima Directa'!Z13/'Gen. Pólizas Emitidas'!Z13,"")</f>
        <v>233.22412095842284</v>
      </c>
      <c r="AA13" s="92">
        <f>IFERROR('Gen. Prima Directa'!AA13/'Gen. Pólizas Emitidas'!AA13,"")</f>
        <v>0.59031312656709534</v>
      </c>
      <c r="AB13" s="92">
        <f>IFERROR('Gen. Prima Directa'!AB13/'Gen. Pólizas Emitidas'!AB13,"")</f>
        <v>148.85543198079677</v>
      </c>
      <c r="AC13" s="92" t="str">
        <f>IFERROR('Gen. Prima Directa'!AC13/'Gen. Pólizas Emitidas'!AC13,"")</f>
        <v/>
      </c>
      <c r="AD13" s="92" t="str">
        <f>IFERROR('Gen. Prima Directa'!AD13/'Gen. Pólizas Emitidas'!AD13,"")</f>
        <v/>
      </c>
      <c r="AE13" s="92" t="str">
        <f>IFERROR('Gen. Prima Directa'!AE13/'Gen. Pólizas Emitidas'!AE13,"")</f>
        <v/>
      </c>
      <c r="AF13" s="92" t="str">
        <f>IFERROR('Gen. Prima Directa'!AF13/'Gen. Pólizas Emitidas'!AF13,"")</f>
        <v/>
      </c>
      <c r="AG13" s="92" t="str">
        <f>IFERROR('Gen. Prima Directa'!AG13/'Gen. Pólizas Emitidas'!AG13,"")</f>
        <v/>
      </c>
      <c r="AH13" s="92" t="str">
        <f>IFERROR('Gen. Prima Directa'!AH13/'Gen. Pólizas Emitidas'!AH13,"")</f>
        <v/>
      </c>
      <c r="AI13" s="92" t="str">
        <f>IFERROR('Gen. Prima Directa'!AI13/'Gen. Pólizas Emitidas'!AI13,"")</f>
        <v/>
      </c>
      <c r="AJ13" s="92" t="str">
        <f>IFERROR('Gen. Prima Directa'!AJ13/'Gen. Pólizas Emitidas'!AJ13,"")</f>
        <v/>
      </c>
      <c r="AK13" s="92" t="str">
        <f>IFERROR('Gen. Prima Directa'!AK13/'Gen. Pólizas Emitidas'!AK13,"")</f>
        <v/>
      </c>
      <c r="AL13" s="92" t="str">
        <f>IFERROR('Gen. Prima Directa'!AL13/'Gen. Pólizas Emitidas'!AL13,"")</f>
        <v/>
      </c>
      <c r="AM13" s="92" t="str">
        <f>IFERROR('Gen. Prima Directa'!AM13/'Gen. Pólizas Emitidas'!AM13,"")</f>
        <v/>
      </c>
      <c r="AN13" s="92" t="str">
        <f>IFERROR('Gen. Prima Directa'!AN13/'Gen. Pólizas Emitidas'!AN13,"")</f>
        <v/>
      </c>
      <c r="AO13" s="92" t="str">
        <f>IFERROR('Gen. Prima Directa'!AO13/'Gen. Pólizas Emitidas'!AO13,"")</f>
        <v/>
      </c>
      <c r="AP13" s="92" t="str">
        <f>IFERROR('Gen. Prima Directa'!AP13/'Gen. Pólizas Emitidas'!AP13,"")</f>
        <v/>
      </c>
      <c r="AQ13" s="92">
        <f>IFERROR('Gen. Prima Directa'!AQ13/'Gen. Pólizas Emitidas'!AQ13,"")</f>
        <v>30.020932831803833</v>
      </c>
      <c r="AS13" s="92">
        <f>IFERROR('Gen. Prima Directa'!AS13/'Gen. Pólizas Emitidas'!AS13,"")</f>
        <v>18.162048540921269</v>
      </c>
      <c r="AT13" s="71">
        <f t="shared" si="0"/>
        <v>0.65294860676993993</v>
      </c>
    </row>
    <row r="14" spans="2:46">
      <c r="B14" s="73" t="s">
        <v>297</v>
      </c>
      <c r="C14" s="92">
        <f>IFERROR('Gen. Prima Directa'!C14/'Gen. Pólizas Emitidas'!C14,"")</f>
        <v>664.60017810852253</v>
      </c>
      <c r="D14" s="92" t="str">
        <f>IFERROR('Gen. Prima Directa'!D14/'Gen. Pólizas Emitidas'!D14,"")</f>
        <v/>
      </c>
      <c r="E14" s="92">
        <f>IFERROR('Gen. Prima Directa'!E14/'Gen. Pólizas Emitidas'!E14,"")</f>
        <v>10.837366012337807</v>
      </c>
      <c r="F14" s="92" t="str">
        <f>IFERROR('Gen. Prima Directa'!F14/'Gen. Pólizas Emitidas'!F14,"")</f>
        <v/>
      </c>
      <c r="G14" s="92" t="str">
        <f>IFERROR('Gen. Prima Directa'!G14/'Gen. Pólizas Emitidas'!G14,"")</f>
        <v/>
      </c>
      <c r="H14" s="92">
        <f>IFERROR('Gen. Prima Directa'!H14/'Gen. Pólizas Emitidas'!H14,"")</f>
        <v>225.92524633848899</v>
      </c>
      <c r="I14" s="92">
        <f>IFERROR('Gen. Prima Directa'!I14/'Gen. Pólizas Emitidas'!I14,"")</f>
        <v>34.349187081958959</v>
      </c>
      <c r="J14" s="92">
        <f>IFERROR('Gen. Prima Directa'!J14/'Gen. Pólizas Emitidas'!J14,"")</f>
        <v>228.38047982319006</v>
      </c>
      <c r="K14" s="92" t="str">
        <f>IFERROR('Gen. Prima Directa'!K14/'Gen. Pólizas Emitidas'!K14,"")</f>
        <v/>
      </c>
      <c r="L14" s="92">
        <f>IFERROR('Gen. Prima Directa'!L14/'Gen. Pólizas Emitidas'!L14,"")</f>
        <v>17.665208153795437</v>
      </c>
      <c r="M14" s="92" t="str">
        <f>IFERROR('Gen. Prima Directa'!M14/'Gen. Pólizas Emitidas'!M14,"")</f>
        <v/>
      </c>
      <c r="N14" s="92" t="str">
        <f>IFERROR('Gen. Prima Directa'!N14/'Gen. Pólizas Emitidas'!N14,"")</f>
        <v/>
      </c>
      <c r="O14" s="92" t="str">
        <f>IFERROR('Gen. Prima Directa'!O14/'Gen. Pólizas Emitidas'!O14,"")</f>
        <v/>
      </c>
      <c r="P14" s="92">
        <f>IFERROR('Gen. Prima Directa'!P14/'Gen. Pólizas Emitidas'!P14,"")</f>
        <v>20.344440733655841</v>
      </c>
      <c r="Q14" s="92" t="str">
        <f>IFERROR('Gen. Prima Directa'!Q14/'Gen. Pólizas Emitidas'!Q14,"")</f>
        <v/>
      </c>
      <c r="R14" s="92">
        <f>IFERROR('Gen. Prima Directa'!R14/'Gen. Pólizas Emitidas'!R14,"")</f>
        <v>282.89032621000138</v>
      </c>
      <c r="S14" s="92" t="str">
        <f>IFERROR('Gen. Prima Directa'!S14/'Gen. Pólizas Emitidas'!S14,"")</f>
        <v/>
      </c>
      <c r="T14" s="92">
        <f>IFERROR('Gen. Prima Directa'!T14/'Gen. Pólizas Emitidas'!T14,"")</f>
        <v>48.903704317053204</v>
      </c>
      <c r="U14" s="92" t="str">
        <f>IFERROR('Gen. Prima Directa'!U14/'Gen. Pólizas Emitidas'!U14,"")</f>
        <v/>
      </c>
      <c r="V14" s="92">
        <f>IFERROR('Gen. Prima Directa'!V14/'Gen. Pólizas Emitidas'!V14,"")</f>
        <v>96.41353850511112</v>
      </c>
      <c r="W14" s="92" t="str">
        <f>IFERROR('Gen. Prima Directa'!W14/'Gen. Pólizas Emitidas'!W14,"")</f>
        <v/>
      </c>
      <c r="X14" s="92">
        <f>IFERROR('Gen. Prima Directa'!X14/'Gen. Pólizas Emitidas'!X14,"")</f>
        <v>373.49113415390366</v>
      </c>
      <c r="Y14" s="92">
        <f>IFERROR('Gen. Prima Directa'!Y14/'Gen. Pólizas Emitidas'!Y14,"")</f>
        <v>130.61547238489644</v>
      </c>
      <c r="Z14" s="92">
        <f>IFERROR('Gen. Prima Directa'!Z14/'Gen. Pólizas Emitidas'!Z14,"")</f>
        <v>409.74241029945443</v>
      </c>
      <c r="AA14" s="92">
        <f>IFERROR('Gen. Prima Directa'!AA14/'Gen. Pólizas Emitidas'!AA14,"")</f>
        <v>17.213086068365392</v>
      </c>
      <c r="AB14" s="92">
        <f>IFERROR('Gen. Prima Directa'!AB14/'Gen. Pólizas Emitidas'!AB14,"")</f>
        <v>89.4068552652612</v>
      </c>
      <c r="AC14" s="92">
        <f>IFERROR('Gen. Prima Directa'!AC14/'Gen. Pólizas Emitidas'!AC14,"")</f>
        <v>0.36300733458064749</v>
      </c>
      <c r="AD14" s="92">
        <f>IFERROR('Gen. Prima Directa'!AD14/'Gen. Pólizas Emitidas'!AD14,"")</f>
        <v>281.18344884232937</v>
      </c>
      <c r="AE14" s="92" t="str">
        <f>IFERROR('Gen. Prima Directa'!AE14/'Gen. Pólizas Emitidas'!AE14,"")</f>
        <v/>
      </c>
      <c r="AF14" s="92" t="str">
        <f>IFERROR('Gen. Prima Directa'!AF14/'Gen. Pólizas Emitidas'!AF14,"")</f>
        <v/>
      </c>
      <c r="AG14" s="92" t="str">
        <f>IFERROR('Gen. Prima Directa'!AG14/'Gen. Pólizas Emitidas'!AG14,"")</f>
        <v/>
      </c>
      <c r="AH14" s="92" t="str">
        <f>IFERROR('Gen. Prima Directa'!AH14/'Gen. Pólizas Emitidas'!AH14,"")</f>
        <v/>
      </c>
      <c r="AI14" s="92" t="str">
        <f>IFERROR('Gen. Prima Directa'!AI14/'Gen. Pólizas Emitidas'!AI14,"")</f>
        <v/>
      </c>
      <c r="AJ14" s="92" t="str">
        <f>IFERROR('Gen. Prima Directa'!AJ14/'Gen. Pólizas Emitidas'!AJ14,"")</f>
        <v/>
      </c>
      <c r="AK14" s="92" t="str">
        <f>IFERROR('Gen. Prima Directa'!AK14/'Gen. Pólizas Emitidas'!AK14,"")</f>
        <v/>
      </c>
      <c r="AL14" s="92" t="str">
        <f>IFERROR('Gen. Prima Directa'!AL14/'Gen. Pólizas Emitidas'!AL14,"")</f>
        <v/>
      </c>
      <c r="AM14" s="92" t="str">
        <f>IFERROR('Gen. Prima Directa'!AM14/'Gen. Pólizas Emitidas'!AM14,"")</f>
        <v/>
      </c>
      <c r="AN14" s="92" t="str">
        <f>IFERROR('Gen. Prima Directa'!AN14/'Gen. Pólizas Emitidas'!AN14,"")</f>
        <v/>
      </c>
      <c r="AO14" s="92" t="str">
        <f>IFERROR('Gen. Prima Directa'!AO14/'Gen. Pólizas Emitidas'!AO14,"")</f>
        <v/>
      </c>
      <c r="AP14" s="92" t="str">
        <f>IFERROR('Gen. Prima Directa'!AP14/'Gen. Pólizas Emitidas'!AP14,"")</f>
        <v/>
      </c>
      <c r="AQ14" s="92">
        <f>IFERROR('Gen. Prima Directa'!AQ14/'Gen. Pólizas Emitidas'!AQ14,"")</f>
        <v>64.229326793620487</v>
      </c>
      <c r="AS14" s="92">
        <f>IFERROR('Gen. Prima Directa'!AS14/'Gen. Pólizas Emitidas'!AS14,"")</f>
        <v>79.734130807544503</v>
      </c>
      <c r="AT14" s="71">
        <f t="shared" si="0"/>
        <v>-0.1944562994152178</v>
      </c>
    </row>
    <row r="15" spans="2:46">
      <c r="B15" s="73" t="s">
        <v>298</v>
      </c>
      <c r="C15" s="92">
        <f>IFERROR('Gen. Prima Directa'!C15/'Gen. Pólizas Emitidas'!C15,"")</f>
        <v>319.96078092873063</v>
      </c>
      <c r="D15" s="92" t="str">
        <f>IFERROR('Gen. Prima Directa'!D15/'Gen. Pólizas Emitidas'!D15,"")</f>
        <v/>
      </c>
      <c r="E15" s="92" t="str">
        <f>IFERROR('Gen. Prima Directa'!E15/'Gen. Pólizas Emitidas'!E15,"")</f>
        <v/>
      </c>
      <c r="F15" s="92" t="str">
        <f>IFERROR('Gen. Prima Directa'!F15/'Gen. Pólizas Emitidas'!F15,"")</f>
        <v/>
      </c>
      <c r="G15" s="92" t="str">
        <f>IFERROR('Gen. Prima Directa'!G15/'Gen. Pólizas Emitidas'!G15,"")</f>
        <v/>
      </c>
      <c r="H15" s="92">
        <f>IFERROR('Gen. Prima Directa'!H15/'Gen. Pólizas Emitidas'!H15,"")</f>
        <v>186.87185748563397</v>
      </c>
      <c r="I15" s="92" t="str">
        <f>IFERROR('Gen. Prima Directa'!I15/'Gen. Pólizas Emitidas'!I15,"")</f>
        <v/>
      </c>
      <c r="J15" s="92">
        <f>IFERROR('Gen. Prima Directa'!J15/'Gen. Pólizas Emitidas'!J15,"")</f>
        <v>125.09924450927393</v>
      </c>
      <c r="K15" s="92" t="str">
        <f>IFERROR('Gen. Prima Directa'!K15/'Gen. Pólizas Emitidas'!K15,"")</f>
        <v/>
      </c>
      <c r="L15" s="92">
        <f>IFERROR('Gen. Prima Directa'!L15/'Gen. Pólizas Emitidas'!L15,"")</f>
        <v>91.976577344882983</v>
      </c>
      <c r="M15" s="92" t="str">
        <f>IFERROR('Gen. Prima Directa'!M15/'Gen. Pólizas Emitidas'!M15,"")</f>
        <v/>
      </c>
      <c r="N15" s="92" t="str">
        <f>IFERROR('Gen. Prima Directa'!N15/'Gen. Pólizas Emitidas'!N15,"")</f>
        <v/>
      </c>
      <c r="O15" s="92" t="str">
        <f>IFERROR('Gen. Prima Directa'!O15/'Gen. Pólizas Emitidas'!O15,"")</f>
        <v/>
      </c>
      <c r="P15" s="92">
        <f>IFERROR('Gen. Prima Directa'!P15/'Gen. Pólizas Emitidas'!P15,"")</f>
        <v>47.290755679216183</v>
      </c>
      <c r="Q15" s="92" t="str">
        <f>IFERROR('Gen. Prima Directa'!Q15/'Gen. Pólizas Emitidas'!Q15,"")</f>
        <v/>
      </c>
      <c r="R15" s="92">
        <f>IFERROR('Gen. Prima Directa'!R15/'Gen. Pólizas Emitidas'!R15,"")</f>
        <v>2314.2597817081742</v>
      </c>
      <c r="S15" s="92" t="str">
        <f>IFERROR('Gen. Prima Directa'!S15/'Gen. Pólizas Emitidas'!S15,"")</f>
        <v/>
      </c>
      <c r="T15" s="92">
        <f>IFERROR('Gen. Prima Directa'!T15/'Gen. Pólizas Emitidas'!T15,"")</f>
        <v>153.0307356231782</v>
      </c>
      <c r="U15" s="92" t="str">
        <f>IFERROR('Gen. Prima Directa'!U15/'Gen. Pólizas Emitidas'!U15,"")</f>
        <v/>
      </c>
      <c r="V15" s="92">
        <f>IFERROR('Gen. Prima Directa'!V15/'Gen. Pólizas Emitidas'!V15,"")</f>
        <v>28.197855071020278</v>
      </c>
      <c r="W15" s="92" t="str">
        <f>IFERROR('Gen. Prima Directa'!W15/'Gen. Pólizas Emitidas'!W15,"")</f>
        <v/>
      </c>
      <c r="X15" s="92" t="str">
        <f>IFERROR('Gen. Prima Directa'!X15/'Gen. Pólizas Emitidas'!X15,"")</f>
        <v/>
      </c>
      <c r="Y15" s="92">
        <f>IFERROR('Gen. Prima Directa'!Y15/'Gen. Pólizas Emitidas'!Y15,"")</f>
        <v>442.58162244091511</v>
      </c>
      <c r="Z15" s="92">
        <f>IFERROR('Gen. Prima Directa'!Z15/'Gen. Pólizas Emitidas'!Z15,"")</f>
        <v>413.65939166174218</v>
      </c>
      <c r="AA15" s="92">
        <f>IFERROR('Gen. Prima Directa'!AA15/'Gen. Pólizas Emitidas'!AA15,"")</f>
        <v>35.441764179472258</v>
      </c>
      <c r="AB15" s="92">
        <f>IFERROR('Gen. Prima Directa'!AB15/'Gen. Pólizas Emitidas'!AB15,"")</f>
        <v>41.028583792200358</v>
      </c>
      <c r="AC15" s="92" t="str">
        <f>IFERROR('Gen. Prima Directa'!AC15/'Gen. Pólizas Emitidas'!AC15,"")</f>
        <v/>
      </c>
      <c r="AD15" s="92" t="str">
        <f>IFERROR('Gen. Prima Directa'!AD15/'Gen. Pólizas Emitidas'!AD15,"")</f>
        <v/>
      </c>
      <c r="AE15" s="92" t="str">
        <f>IFERROR('Gen. Prima Directa'!AE15/'Gen. Pólizas Emitidas'!AE15,"")</f>
        <v/>
      </c>
      <c r="AF15" s="92" t="str">
        <f>IFERROR('Gen. Prima Directa'!AF15/'Gen. Pólizas Emitidas'!AF15,"")</f>
        <v/>
      </c>
      <c r="AG15" s="92" t="str">
        <f>IFERROR('Gen. Prima Directa'!AG15/'Gen. Pólizas Emitidas'!AG15,"")</f>
        <v/>
      </c>
      <c r="AH15" s="92" t="str">
        <f>IFERROR('Gen. Prima Directa'!AH15/'Gen. Pólizas Emitidas'!AH15,"")</f>
        <v/>
      </c>
      <c r="AI15" s="92" t="str">
        <f>IFERROR('Gen. Prima Directa'!AI15/'Gen. Pólizas Emitidas'!AI15,"")</f>
        <v/>
      </c>
      <c r="AJ15" s="92" t="str">
        <f>IFERROR('Gen. Prima Directa'!AJ15/'Gen. Pólizas Emitidas'!AJ15,"")</f>
        <v/>
      </c>
      <c r="AK15" s="92" t="str">
        <f>IFERROR('Gen. Prima Directa'!AK15/'Gen. Pólizas Emitidas'!AK15,"")</f>
        <v/>
      </c>
      <c r="AL15" s="92" t="str">
        <f>IFERROR('Gen. Prima Directa'!AL15/'Gen. Pólizas Emitidas'!AL15,"")</f>
        <v/>
      </c>
      <c r="AM15" s="92" t="str">
        <f>IFERROR('Gen. Prima Directa'!AM15/'Gen. Pólizas Emitidas'!AM15,"")</f>
        <v/>
      </c>
      <c r="AN15" s="92" t="str">
        <f>IFERROR('Gen. Prima Directa'!AN15/'Gen. Pólizas Emitidas'!AN15,"")</f>
        <v/>
      </c>
      <c r="AO15" s="92" t="str">
        <f>IFERROR('Gen. Prima Directa'!AO15/'Gen. Pólizas Emitidas'!AO15,"")</f>
        <v/>
      </c>
      <c r="AP15" s="92" t="str">
        <f>IFERROR('Gen. Prima Directa'!AP15/'Gen. Pólizas Emitidas'!AP15,"")</f>
        <v/>
      </c>
      <c r="AQ15" s="92">
        <f>IFERROR('Gen. Prima Directa'!AQ15/'Gen. Pólizas Emitidas'!AQ15,"")</f>
        <v>91.412947218406913</v>
      </c>
      <c r="AS15" s="92">
        <f>IFERROR('Gen. Prima Directa'!AS15/'Gen. Pólizas Emitidas'!AS15,"")</f>
        <v>186.23377444605256</v>
      </c>
      <c r="AT15" s="71">
        <f t="shared" si="0"/>
        <v>-0.50914946824059004</v>
      </c>
    </row>
    <row r="16" spans="2:46">
      <c r="B16" s="73" t="s">
        <v>299</v>
      </c>
      <c r="C16" s="92">
        <f>IFERROR('Gen. Prima Directa'!C16/'Gen. Pólizas Emitidas'!C16,"")</f>
        <v>65.175535322161195</v>
      </c>
      <c r="D16" s="92" t="str">
        <f>IFERROR('Gen. Prima Directa'!D16/'Gen. Pólizas Emitidas'!D16,"")</f>
        <v/>
      </c>
      <c r="E16" s="92">
        <f>IFERROR('Gen. Prima Directa'!E16/'Gen. Pólizas Emitidas'!E16,"")</f>
        <v>1.252987903780874</v>
      </c>
      <c r="F16" s="92" t="str">
        <f>IFERROR('Gen. Prima Directa'!F16/'Gen. Pólizas Emitidas'!F16,"")</f>
        <v/>
      </c>
      <c r="G16" s="92" t="str">
        <f>IFERROR('Gen. Prima Directa'!G16/'Gen. Pólizas Emitidas'!G16,"")</f>
        <v/>
      </c>
      <c r="H16" s="92">
        <f>IFERROR('Gen. Prima Directa'!H16/'Gen. Pólizas Emitidas'!H16,"")</f>
        <v>3.2799385445651218E-2</v>
      </c>
      <c r="I16" s="92">
        <f>IFERROR('Gen. Prima Directa'!I16/'Gen. Pólizas Emitidas'!I16,"")</f>
        <v>2.297269731098063</v>
      </c>
      <c r="J16" s="92">
        <f>IFERROR('Gen. Prima Directa'!J16/'Gen. Pólizas Emitidas'!J16,"")</f>
        <v>15.983662525568562</v>
      </c>
      <c r="K16" s="92" t="str">
        <f>IFERROR('Gen. Prima Directa'!K16/'Gen. Pólizas Emitidas'!K16,"")</f>
        <v/>
      </c>
      <c r="L16" s="92">
        <f>IFERROR('Gen. Prima Directa'!L16/'Gen. Pólizas Emitidas'!L16,"")</f>
        <v>0.61775193265958384</v>
      </c>
      <c r="M16" s="92" t="str">
        <f>IFERROR('Gen. Prima Directa'!M16/'Gen. Pólizas Emitidas'!M16,"")</f>
        <v/>
      </c>
      <c r="N16" s="92" t="str">
        <f>IFERROR('Gen. Prima Directa'!N16/'Gen. Pólizas Emitidas'!N16,"")</f>
        <v/>
      </c>
      <c r="O16" s="92" t="str">
        <f>IFERROR('Gen. Prima Directa'!O16/'Gen. Pólizas Emitidas'!O16,"")</f>
        <v/>
      </c>
      <c r="P16" s="92">
        <f>IFERROR('Gen. Prima Directa'!P16/'Gen. Pólizas Emitidas'!P16,"")</f>
        <v>0.28890698830807038</v>
      </c>
      <c r="Q16" s="92" t="str">
        <f>IFERROR('Gen. Prima Directa'!Q16/'Gen. Pólizas Emitidas'!Q16,"")</f>
        <v/>
      </c>
      <c r="R16" s="92" t="str">
        <f>IFERROR('Gen. Prima Directa'!R16/'Gen. Pólizas Emitidas'!R16,"")</f>
        <v/>
      </c>
      <c r="S16" s="92" t="str">
        <f>IFERROR('Gen. Prima Directa'!S16/'Gen. Pólizas Emitidas'!S16,"")</f>
        <v/>
      </c>
      <c r="T16" s="92">
        <f>IFERROR('Gen. Prima Directa'!T16/'Gen. Pólizas Emitidas'!T16,"")</f>
        <v>1.7882740236159551</v>
      </c>
      <c r="U16" s="92" t="str">
        <f>IFERROR('Gen. Prima Directa'!U16/'Gen. Pólizas Emitidas'!U16,"")</f>
        <v/>
      </c>
      <c r="V16" s="92">
        <f>IFERROR('Gen. Prima Directa'!V16/'Gen. Pólizas Emitidas'!V16,"")</f>
        <v>5.3890825552878505</v>
      </c>
      <c r="W16" s="92" t="str">
        <f>IFERROR('Gen. Prima Directa'!W16/'Gen. Pólizas Emitidas'!W16,"")</f>
        <v/>
      </c>
      <c r="X16" s="92" t="str">
        <f>IFERROR('Gen. Prima Directa'!X16/'Gen. Pólizas Emitidas'!X16,"")</f>
        <v/>
      </c>
      <c r="Y16" s="92">
        <f>IFERROR('Gen. Prima Directa'!Y16/'Gen. Pólizas Emitidas'!Y16,"")</f>
        <v>6.2462408937075447</v>
      </c>
      <c r="Z16" s="92">
        <f>IFERROR('Gen. Prima Directa'!Z16/'Gen. Pólizas Emitidas'!Z16,"")</f>
        <v>38.038348865358266</v>
      </c>
      <c r="AA16" s="92">
        <f>IFERROR('Gen. Prima Directa'!AA16/'Gen. Pólizas Emitidas'!AA16,"")</f>
        <v>1.1907583172822402E-2</v>
      </c>
      <c r="AB16" s="92">
        <f>IFERROR('Gen. Prima Directa'!AB16/'Gen. Pólizas Emitidas'!AB16,"")</f>
        <v>3.9031588593780642</v>
      </c>
      <c r="AC16" s="92" t="str">
        <f>IFERROR('Gen. Prima Directa'!AC16/'Gen. Pólizas Emitidas'!AC16,"")</f>
        <v/>
      </c>
      <c r="AD16" s="92" t="str">
        <f>IFERROR('Gen. Prima Directa'!AD16/'Gen. Pólizas Emitidas'!AD16,"")</f>
        <v/>
      </c>
      <c r="AE16" s="92" t="str">
        <f>IFERROR('Gen. Prima Directa'!AE16/'Gen. Pólizas Emitidas'!AE16,"")</f>
        <v/>
      </c>
      <c r="AF16" s="92" t="str">
        <f>IFERROR('Gen. Prima Directa'!AF16/'Gen. Pólizas Emitidas'!AF16,"")</f>
        <v/>
      </c>
      <c r="AG16" s="92" t="str">
        <f>IFERROR('Gen. Prima Directa'!AG16/'Gen. Pólizas Emitidas'!AG16,"")</f>
        <v/>
      </c>
      <c r="AH16" s="92" t="str">
        <f>IFERROR('Gen. Prima Directa'!AH16/'Gen. Pólizas Emitidas'!AH16,"")</f>
        <v/>
      </c>
      <c r="AI16" s="92" t="str">
        <f>IFERROR('Gen. Prima Directa'!AI16/'Gen. Pólizas Emitidas'!AI16,"")</f>
        <v/>
      </c>
      <c r="AJ16" s="92" t="str">
        <f>IFERROR('Gen. Prima Directa'!AJ16/'Gen. Pólizas Emitidas'!AJ16,"")</f>
        <v/>
      </c>
      <c r="AK16" s="92" t="str">
        <f>IFERROR('Gen. Prima Directa'!AK16/'Gen. Pólizas Emitidas'!AK16,"")</f>
        <v/>
      </c>
      <c r="AL16" s="92" t="str">
        <f>IFERROR('Gen. Prima Directa'!AL16/'Gen. Pólizas Emitidas'!AL16,"")</f>
        <v/>
      </c>
      <c r="AM16" s="92" t="str">
        <f>IFERROR('Gen. Prima Directa'!AM16/'Gen. Pólizas Emitidas'!AM16,"")</f>
        <v/>
      </c>
      <c r="AN16" s="92" t="str">
        <f>IFERROR('Gen. Prima Directa'!AN16/'Gen. Pólizas Emitidas'!AN16,"")</f>
        <v/>
      </c>
      <c r="AO16" s="92" t="str">
        <f>IFERROR('Gen. Prima Directa'!AO16/'Gen. Pólizas Emitidas'!AO16,"")</f>
        <v/>
      </c>
      <c r="AP16" s="92" t="str">
        <f>IFERROR('Gen. Prima Directa'!AP16/'Gen. Pólizas Emitidas'!AP16,"")</f>
        <v/>
      </c>
      <c r="AQ16" s="92">
        <f>IFERROR('Gen. Prima Directa'!AQ16/'Gen. Pólizas Emitidas'!AQ16,"")</f>
        <v>3.0765288975720777</v>
      </c>
      <c r="AS16" s="92">
        <f>IFERROR('Gen. Prima Directa'!AS16/'Gen. Pólizas Emitidas'!AS16,"")</f>
        <v>3.1643460551614226</v>
      </c>
      <c r="AT16" s="71">
        <f t="shared" si="0"/>
        <v>-2.7752071378572718E-2</v>
      </c>
    </row>
    <row r="17" spans="2:46">
      <c r="B17" s="73" t="s">
        <v>300</v>
      </c>
      <c r="C17" s="92">
        <f>IFERROR('Gen. Prima Directa'!C17/'Gen. Pólizas Emitidas'!C17,"")</f>
        <v>34.086694370888914</v>
      </c>
      <c r="D17" s="92" t="str">
        <f>IFERROR('Gen. Prima Directa'!D17/'Gen. Pólizas Emitidas'!D17,"")</f>
        <v/>
      </c>
      <c r="E17" s="92">
        <f>IFERROR('Gen. Prima Directa'!E17/'Gen. Pólizas Emitidas'!E17,"")</f>
        <v>1.3986846694671775</v>
      </c>
      <c r="F17" s="92" t="str">
        <f>IFERROR('Gen. Prima Directa'!F17/'Gen. Pólizas Emitidas'!F17,"")</f>
        <v/>
      </c>
      <c r="G17" s="92" t="str">
        <f>IFERROR('Gen. Prima Directa'!G17/'Gen. Pólizas Emitidas'!G17,"")</f>
        <v/>
      </c>
      <c r="H17" s="92">
        <f>IFERROR('Gen. Prima Directa'!H17/'Gen. Pólizas Emitidas'!H17,"")</f>
        <v>4.486316798549959</v>
      </c>
      <c r="I17" s="92">
        <f>IFERROR('Gen. Prima Directa'!I17/'Gen. Pólizas Emitidas'!I17,"")</f>
        <v>0.32125776486224189</v>
      </c>
      <c r="J17" s="92">
        <f>IFERROR('Gen. Prima Directa'!J17/'Gen. Pólizas Emitidas'!J17,"")</f>
        <v>4.8114475499772279E-4</v>
      </c>
      <c r="K17" s="92" t="str">
        <f>IFERROR('Gen. Prima Directa'!K17/'Gen. Pólizas Emitidas'!K17,"")</f>
        <v/>
      </c>
      <c r="L17" s="92">
        <f>IFERROR('Gen. Prima Directa'!L17/'Gen. Pólizas Emitidas'!L17,"")</f>
        <v>0.31519867999838086</v>
      </c>
      <c r="M17" s="92" t="str">
        <f>IFERROR('Gen. Prima Directa'!M17/'Gen. Pólizas Emitidas'!M17,"")</f>
        <v/>
      </c>
      <c r="N17" s="92" t="str">
        <f>IFERROR('Gen. Prima Directa'!N17/'Gen. Pólizas Emitidas'!N17,"")</f>
        <v/>
      </c>
      <c r="O17" s="92" t="str">
        <f>IFERROR('Gen. Prima Directa'!O17/'Gen. Pólizas Emitidas'!O17,"")</f>
        <v/>
      </c>
      <c r="P17" s="92">
        <f>IFERROR('Gen. Prima Directa'!P17/'Gen. Pólizas Emitidas'!P17,"")</f>
        <v>0.45159298171137768</v>
      </c>
      <c r="Q17" s="92" t="str">
        <f>IFERROR('Gen. Prima Directa'!Q17/'Gen. Pólizas Emitidas'!Q17,"")</f>
        <v/>
      </c>
      <c r="R17" s="92">
        <f>IFERROR('Gen. Prima Directa'!R17/'Gen. Pólizas Emitidas'!R17,"")</f>
        <v>157.29526145438439</v>
      </c>
      <c r="S17" s="92" t="str">
        <f>IFERROR('Gen. Prima Directa'!S17/'Gen. Pólizas Emitidas'!S17,"")</f>
        <v/>
      </c>
      <c r="T17" s="92">
        <f>IFERROR('Gen. Prima Directa'!T17/'Gen. Pólizas Emitidas'!T17,"")</f>
        <v>0.85857994832345441</v>
      </c>
      <c r="U17" s="92" t="str">
        <f>IFERROR('Gen. Prima Directa'!U17/'Gen. Pólizas Emitidas'!U17,"")</f>
        <v/>
      </c>
      <c r="V17" s="92">
        <f>IFERROR('Gen. Prima Directa'!V17/'Gen. Pólizas Emitidas'!V17,"")</f>
        <v>3.7674012744780683</v>
      </c>
      <c r="W17" s="92" t="str">
        <f>IFERROR('Gen. Prima Directa'!W17/'Gen. Pólizas Emitidas'!W17,"")</f>
        <v/>
      </c>
      <c r="X17" s="92">
        <f>IFERROR('Gen. Prima Directa'!X17/'Gen. Pólizas Emitidas'!X17,"")</f>
        <v>226.18101711370949</v>
      </c>
      <c r="Y17" s="92">
        <f>IFERROR('Gen. Prima Directa'!Y17/'Gen. Pólizas Emitidas'!Y17,"")</f>
        <v>6.3187846977092503</v>
      </c>
      <c r="Z17" s="92">
        <f>IFERROR('Gen. Prima Directa'!Z17/'Gen. Pólizas Emitidas'!Z17,"")</f>
        <v>38.961641763579856</v>
      </c>
      <c r="AA17" s="92">
        <f>IFERROR('Gen. Prima Directa'!AA17/'Gen. Pólizas Emitidas'!AA17,"")</f>
        <v>1.3476997919947225E-2</v>
      </c>
      <c r="AB17" s="92">
        <f>IFERROR('Gen. Prima Directa'!AB17/'Gen. Pólizas Emitidas'!AB17,"")</f>
        <v>5.0411328727599614</v>
      </c>
      <c r="AC17" s="92" t="str">
        <f>IFERROR('Gen. Prima Directa'!AC17/'Gen. Pólizas Emitidas'!AC17,"")</f>
        <v/>
      </c>
      <c r="AD17" s="92" t="str">
        <f>IFERROR('Gen. Prima Directa'!AD17/'Gen. Pólizas Emitidas'!AD17,"")</f>
        <v/>
      </c>
      <c r="AE17" s="92" t="str">
        <f>IFERROR('Gen. Prima Directa'!AE17/'Gen. Pólizas Emitidas'!AE17,"")</f>
        <v/>
      </c>
      <c r="AF17" s="92" t="str">
        <f>IFERROR('Gen. Prima Directa'!AF17/'Gen. Pólizas Emitidas'!AF17,"")</f>
        <v/>
      </c>
      <c r="AG17" s="92" t="str">
        <f>IFERROR('Gen. Prima Directa'!AG17/'Gen. Pólizas Emitidas'!AG17,"")</f>
        <v/>
      </c>
      <c r="AH17" s="92" t="str">
        <f>IFERROR('Gen. Prima Directa'!AH17/'Gen. Pólizas Emitidas'!AH17,"")</f>
        <v/>
      </c>
      <c r="AI17" s="92" t="str">
        <f>IFERROR('Gen. Prima Directa'!AI17/'Gen. Pólizas Emitidas'!AI17,"")</f>
        <v/>
      </c>
      <c r="AJ17" s="92" t="str">
        <f>IFERROR('Gen. Prima Directa'!AJ17/'Gen. Pólizas Emitidas'!AJ17,"")</f>
        <v/>
      </c>
      <c r="AK17" s="92" t="str">
        <f>IFERROR('Gen. Prima Directa'!AK17/'Gen. Pólizas Emitidas'!AK17,"")</f>
        <v/>
      </c>
      <c r="AL17" s="92" t="str">
        <f>IFERROR('Gen. Prima Directa'!AL17/'Gen. Pólizas Emitidas'!AL17,"")</f>
        <v/>
      </c>
      <c r="AM17" s="92" t="str">
        <f>IFERROR('Gen. Prima Directa'!AM17/'Gen. Pólizas Emitidas'!AM17,"")</f>
        <v/>
      </c>
      <c r="AN17" s="92" t="str">
        <f>IFERROR('Gen. Prima Directa'!AN17/'Gen. Pólizas Emitidas'!AN17,"")</f>
        <v/>
      </c>
      <c r="AO17" s="92" t="str">
        <f>IFERROR('Gen. Prima Directa'!AO17/'Gen. Pólizas Emitidas'!AO17,"")</f>
        <v/>
      </c>
      <c r="AP17" s="92" t="str">
        <f>IFERROR('Gen. Prima Directa'!AP17/'Gen. Pólizas Emitidas'!AP17,"")</f>
        <v/>
      </c>
      <c r="AQ17" s="92">
        <f>IFERROR('Gen. Prima Directa'!AQ17/'Gen. Pólizas Emitidas'!AQ17,"")</f>
        <v>2.3175825966244226</v>
      </c>
      <c r="AS17" s="92">
        <f>IFERROR('Gen. Prima Directa'!AS17/'Gen. Pólizas Emitidas'!AS17,"")</f>
        <v>2.2097740890926296</v>
      </c>
      <c r="AT17" s="71">
        <f t="shared" si="0"/>
        <v>4.8787117227924837E-2</v>
      </c>
    </row>
    <row r="18" spans="2:46">
      <c r="B18" s="73" t="s">
        <v>301</v>
      </c>
      <c r="C18" s="92">
        <f>IFERROR('Gen. Prima Directa'!C18/'Gen. Pólizas Emitidas'!C18,"")</f>
        <v>78.913726658861734</v>
      </c>
      <c r="D18" s="92" t="str">
        <f>IFERROR('Gen. Prima Directa'!D18/'Gen. Pólizas Emitidas'!D18,"")</f>
        <v/>
      </c>
      <c r="E18" s="92">
        <f>IFERROR('Gen. Prima Directa'!E18/'Gen. Pólizas Emitidas'!E18,"")</f>
        <v>1.2622168115951071</v>
      </c>
      <c r="F18" s="92" t="str">
        <f>IFERROR('Gen. Prima Directa'!F18/'Gen. Pólizas Emitidas'!F18,"")</f>
        <v/>
      </c>
      <c r="G18" s="92" t="str">
        <f>IFERROR('Gen. Prima Directa'!G18/'Gen. Pólizas Emitidas'!G18,"")</f>
        <v/>
      </c>
      <c r="H18" s="92">
        <f>IFERROR('Gen. Prima Directa'!H18/'Gen. Pólizas Emitidas'!H18,"")</f>
        <v>0.12493653619280647</v>
      </c>
      <c r="I18" s="92">
        <f>IFERROR('Gen. Prima Directa'!I18/'Gen. Pólizas Emitidas'!I18,"")</f>
        <v>2.306548109544762</v>
      </c>
      <c r="J18" s="92">
        <f>IFERROR('Gen. Prima Directa'!J18/'Gen. Pólizas Emitidas'!J18,"")</f>
        <v>8.3304597439746697</v>
      </c>
      <c r="K18" s="92" t="str">
        <f>IFERROR('Gen. Prima Directa'!K18/'Gen. Pólizas Emitidas'!K18,"")</f>
        <v/>
      </c>
      <c r="L18" s="92">
        <f>IFERROR('Gen. Prima Directa'!L18/'Gen. Pólizas Emitidas'!L18,"")</f>
        <v>0.67690734140215847</v>
      </c>
      <c r="M18" s="92" t="str">
        <f>IFERROR('Gen. Prima Directa'!M18/'Gen. Pólizas Emitidas'!M18,"")</f>
        <v/>
      </c>
      <c r="N18" s="92" t="str">
        <f>IFERROR('Gen. Prima Directa'!N18/'Gen. Pólizas Emitidas'!N18,"")</f>
        <v/>
      </c>
      <c r="O18" s="92" t="str">
        <f>IFERROR('Gen. Prima Directa'!O18/'Gen. Pólizas Emitidas'!O18,"")</f>
        <v/>
      </c>
      <c r="P18" s="92">
        <f>IFERROR('Gen. Prima Directa'!P18/'Gen. Pólizas Emitidas'!P18,"")</f>
        <v>0.38821173083345528</v>
      </c>
      <c r="Q18" s="92" t="str">
        <f>IFERROR('Gen. Prima Directa'!Q18/'Gen. Pólizas Emitidas'!Q18,"")</f>
        <v/>
      </c>
      <c r="R18" s="92">
        <f>IFERROR('Gen. Prima Directa'!R18/'Gen. Pólizas Emitidas'!R18,"")</f>
        <v>0.82668471255987119</v>
      </c>
      <c r="S18" s="92" t="str">
        <f>IFERROR('Gen. Prima Directa'!S18/'Gen. Pólizas Emitidas'!S18,"")</f>
        <v/>
      </c>
      <c r="T18" s="92">
        <f>IFERROR('Gen. Prima Directa'!T18/'Gen. Pólizas Emitidas'!T18,"")</f>
        <v>0.88770314265687889</v>
      </c>
      <c r="U18" s="92" t="str">
        <f>IFERROR('Gen. Prima Directa'!U18/'Gen. Pólizas Emitidas'!U18,"")</f>
        <v/>
      </c>
      <c r="V18" s="92">
        <f>IFERROR('Gen. Prima Directa'!V18/'Gen. Pólizas Emitidas'!V18,"")</f>
        <v>2.9302895185358606</v>
      </c>
      <c r="W18" s="92" t="str">
        <f>IFERROR('Gen. Prima Directa'!W18/'Gen. Pólizas Emitidas'!W18,"")</f>
        <v/>
      </c>
      <c r="X18" s="92" t="str">
        <f>IFERROR('Gen. Prima Directa'!X18/'Gen. Pólizas Emitidas'!X18,"")</f>
        <v/>
      </c>
      <c r="Y18" s="92">
        <f>IFERROR('Gen. Prima Directa'!Y18/'Gen. Pólizas Emitidas'!Y18,"")</f>
        <v>13.229912692040754</v>
      </c>
      <c r="Z18" s="92">
        <f>IFERROR('Gen. Prima Directa'!Z18/'Gen. Pólizas Emitidas'!Z18,"")</f>
        <v>76.076697730716532</v>
      </c>
      <c r="AA18" s="92">
        <f>IFERROR('Gen. Prima Directa'!AA18/'Gen. Pólizas Emitidas'!AA18,"")</f>
        <v>0.13071051603071621</v>
      </c>
      <c r="AB18" s="92">
        <f>IFERROR('Gen. Prima Directa'!AB18/'Gen. Pólizas Emitidas'!AB18,"")</f>
        <v>3.3690950658096455</v>
      </c>
      <c r="AC18" s="92" t="str">
        <f>IFERROR('Gen. Prima Directa'!AC18/'Gen. Pólizas Emitidas'!AC18,"")</f>
        <v/>
      </c>
      <c r="AD18" s="92" t="str">
        <f>IFERROR('Gen. Prima Directa'!AD18/'Gen. Pólizas Emitidas'!AD18,"")</f>
        <v/>
      </c>
      <c r="AE18" s="92" t="str">
        <f>IFERROR('Gen. Prima Directa'!AE18/'Gen. Pólizas Emitidas'!AE18,"")</f>
        <v/>
      </c>
      <c r="AF18" s="92" t="str">
        <f>IFERROR('Gen. Prima Directa'!AF18/'Gen. Pólizas Emitidas'!AF18,"")</f>
        <v/>
      </c>
      <c r="AG18" s="92" t="str">
        <f>IFERROR('Gen. Prima Directa'!AG18/'Gen. Pólizas Emitidas'!AG18,"")</f>
        <v/>
      </c>
      <c r="AH18" s="92" t="str">
        <f>IFERROR('Gen. Prima Directa'!AH18/'Gen. Pólizas Emitidas'!AH18,"")</f>
        <v/>
      </c>
      <c r="AI18" s="92" t="str">
        <f>IFERROR('Gen. Prima Directa'!AI18/'Gen. Pólizas Emitidas'!AI18,"")</f>
        <v/>
      </c>
      <c r="AJ18" s="92" t="str">
        <f>IFERROR('Gen. Prima Directa'!AJ18/'Gen. Pólizas Emitidas'!AJ18,"")</f>
        <v/>
      </c>
      <c r="AK18" s="92" t="str">
        <f>IFERROR('Gen. Prima Directa'!AK18/'Gen. Pólizas Emitidas'!AK18,"")</f>
        <v/>
      </c>
      <c r="AL18" s="92" t="str">
        <f>IFERROR('Gen. Prima Directa'!AL18/'Gen. Pólizas Emitidas'!AL18,"")</f>
        <v/>
      </c>
      <c r="AM18" s="92" t="str">
        <f>IFERROR('Gen. Prima Directa'!AM18/'Gen. Pólizas Emitidas'!AM18,"")</f>
        <v/>
      </c>
      <c r="AN18" s="92" t="str">
        <f>IFERROR('Gen. Prima Directa'!AN18/'Gen. Pólizas Emitidas'!AN18,"")</f>
        <v/>
      </c>
      <c r="AO18" s="92" t="str">
        <f>IFERROR('Gen. Prima Directa'!AO18/'Gen. Pólizas Emitidas'!AO18,"")</f>
        <v/>
      </c>
      <c r="AP18" s="92" t="str">
        <f>IFERROR('Gen. Prima Directa'!AP18/'Gen. Pólizas Emitidas'!AP18,"")</f>
        <v/>
      </c>
      <c r="AQ18" s="92">
        <f>IFERROR('Gen. Prima Directa'!AQ18/'Gen. Pólizas Emitidas'!AQ18,"")</f>
        <v>3.0101366599196258</v>
      </c>
      <c r="AS18" s="92">
        <f>IFERROR('Gen. Prima Directa'!AS18/'Gen. Pólizas Emitidas'!AS18,"")</f>
        <v>3.1997913380023788</v>
      </c>
      <c r="AT18" s="71">
        <f t="shared" si="0"/>
        <v>-5.9270951774359704E-2</v>
      </c>
    </row>
    <row r="19" spans="2:46">
      <c r="B19" s="73" t="s">
        <v>302</v>
      </c>
      <c r="C19" s="92">
        <f>IFERROR('Gen. Prima Directa'!C19/'Gen. Pólizas Emitidas'!C19,"")</f>
        <v>407.10381778194034</v>
      </c>
      <c r="D19" s="92" t="str">
        <f>IFERROR('Gen. Prima Directa'!D19/'Gen. Pólizas Emitidas'!D19,"")</f>
        <v/>
      </c>
      <c r="E19" s="92">
        <f>IFERROR('Gen. Prima Directa'!E19/'Gen. Pólizas Emitidas'!E19,"")</f>
        <v>0.95307228996065585</v>
      </c>
      <c r="F19" s="92">
        <f>IFERROR('Gen. Prima Directa'!F19/'Gen. Pólizas Emitidas'!F19,"")</f>
        <v>11.115923689032924</v>
      </c>
      <c r="G19" s="92" t="str">
        <f>IFERROR('Gen. Prima Directa'!G19/'Gen. Pólizas Emitidas'!G19,"")</f>
        <v/>
      </c>
      <c r="H19" s="92">
        <f>IFERROR('Gen. Prima Directa'!H19/'Gen. Pólizas Emitidas'!H19,"")</f>
        <v>1.9518057977954684</v>
      </c>
      <c r="I19" s="92">
        <f>IFERROR('Gen. Prima Directa'!I19/'Gen. Pólizas Emitidas'!I19,"")</f>
        <v>1.6622200206490747</v>
      </c>
      <c r="J19" s="92">
        <f>IFERROR('Gen. Prima Directa'!J19/'Gen. Pólizas Emitidas'!J19,"")</f>
        <v>34.87790834992493</v>
      </c>
      <c r="K19" s="92" t="str">
        <f>IFERROR('Gen. Prima Directa'!K19/'Gen. Pólizas Emitidas'!K19,"")</f>
        <v/>
      </c>
      <c r="L19" s="92">
        <f>IFERROR('Gen. Prima Directa'!L19/'Gen. Pólizas Emitidas'!L19,"")</f>
        <v>4.739769432283782</v>
      </c>
      <c r="M19" s="92" t="str">
        <f>IFERROR('Gen. Prima Directa'!M19/'Gen. Pólizas Emitidas'!M19,"")</f>
        <v/>
      </c>
      <c r="N19" s="92" t="str">
        <f>IFERROR('Gen. Prima Directa'!N19/'Gen. Pólizas Emitidas'!N19,"")</f>
        <v/>
      </c>
      <c r="O19" s="92" t="str">
        <f>IFERROR('Gen. Prima Directa'!O19/'Gen. Pólizas Emitidas'!O19,"")</f>
        <v/>
      </c>
      <c r="P19" s="92">
        <f>IFERROR('Gen. Prima Directa'!P19/'Gen. Pólizas Emitidas'!P19,"")</f>
        <v>8.690826927494621</v>
      </c>
      <c r="Q19" s="92" t="str">
        <f>IFERROR('Gen. Prima Directa'!Q19/'Gen. Pólizas Emitidas'!Q19,"")</f>
        <v/>
      </c>
      <c r="R19" s="92">
        <f>IFERROR('Gen. Prima Directa'!R19/'Gen. Pólizas Emitidas'!R19,"")</f>
        <v>36.346091920373873</v>
      </c>
      <c r="S19" s="92" t="str">
        <f>IFERROR('Gen. Prima Directa'!S19/'Gen. Pólizas Emitidas'!S19,"")</f>
        <v/>
      </c>
      <c r="T19" s="92">
        <f>IFERROR('Gen. Prima Directa'!T19/'Gen. Pólizas Emitidas'!T19,"")</f>
        <v>16.909875031002745</v>
      </c>
      <c r="U19" s="92" t="str">
        <f>IFERROR('Gen. Prima Directa'!U19/'Gen. Pólizas Emitidas'!U19,"")</f>
        <v/>
      </c>
      <c r="V19" s="92">
        <f>IFERROR('Gen. Prima Directa'!V19/'Gen. Pólizas Emitidas'!V19,"")</f>
        <v>4.2221027019262598</v>
      </c>
      <c r="W19" s="92" t="str">
        <f>IFERROR('Gen. Prima Directa'!W19/'Gen. Pólizas Emitidas'!W19,"")</f>
        <v/>
      </c>
      <c r="X19" s="92" t="str">
        <f>IFERROR('Gen. Prima Directa'!X19/'Gen. Pólizas Emitidas'!X19,"")</f>
        <v/>
      </c>
      <c r="Y19" s="92">
        <f>IFERROR('Gen. Prima Directa'!Y19/'Gen. Pólizas Emitidas'!Y19,"")</f>
        <v>30.00381406874244</v>
      </c>
      <c r="Z19" s="92" t="str">
        <f>IFERROR('Gen. Prima Directa'!Z19/'Gen. Pólizas Emitidas'!Z19,"")</f>
        <v/>
      </c>
      <c r="AA19" s="92">
        <f>IFERROR('Gen. Prima Directa'!AA19/'Gen. Pólizas Emitidas'!AA19,"")</f>
        <v>11.678579257030034</v>
      </c>
      <c r="AB19" s="92">
        <f>IFERROR('Gen. Prima Directa'!AB19/'Gen. Pólizas Emitidas'!AB19,"")</f>
        <v>8.5574036114029308</v>
      </c>
      <c r="AC19" s="92">
        <f>IFERROR('Gen. Prima Directa'!AC19/'Gen. Pólizas Emitidas'!AC19,"")</f>
        <v>1140.0630879141174</v>
      </c>
      <c r="AD19" s="92">
        <f>IFERROR('Gen. Prima Directa'!AD19/'Gen. Pólizas Emitidas'!AD19,"")</f>
        <v>34.54897714288964</v>
      </c>
      <c r="AE19" s="92" t="str">
        <f>IFERROR('Gen. Prima Directa'!AE19/'Gen. Pólizas Emitidas'!AE19,"")</f>
        <v/>
      </c>
      <c r="AF19" s="92" t="str">
        <f>IFERROR('Gen. Prima Directa'!AF19/'Gen. Pólizas Emitidas'!AF19,"")</f>
        <v/>
      </c>
      <c r="AG19" s="92" t="str">
        <f>IFERROR('Gen. Prima Directa'!AG19/'Gen. Pólizas Emitidas'!AG19,"")</f>
        <v/>
      </c>
      <c r="AH19" s="92" t="str">
        <f>IFERROR('Gen. Prima Directa'!AH19/'Gen. Pólizas Emitidas'!AH19,"")</f>
        <v/>
      </c>
      <c r="AI19" s="92" t="str">
        <f>IFERROR('Gen. Prima Directa'!AI19/'Gen. Pólizas Emitidas'!AI19,"")</f>
        <v/>
      </c>
      <c r="AJ19" s="92" t="str">
        <f>IFERROR('Gen. Prima Directa'!AJ19/'Gen. Pólizas Emitidas'!AJ19,"")</f>
        <v/>
      </c>
      <c r="AK19" s="92" t="str">
        <f>IFERROR('Gen. Prima Directa'!AK19/'Gen. Pólizas Emitidas'!AK19,"")</f>
        <v/>
      </c>
      <c r="AL19" s="92" t="str">
        <f>IFERROR('Gen. Prima Directa'!AL19/'Gen. Pólizas Emitidas'!AL19,"")</f>
        <v/>
      </c>
      <c r="AM19" s="92" t="str">
        <f>IFERROR('Gen. Prima Directa'!AM19/'Gen. Pólizas Emitidas'!AM19,"")</f>
        <v/>
      </c>
      <c r="AN19" s="92" t="str">
        <f>IFERROR('Gen. Prima Directa'!AN19/'Gen. Pólizas Emitidas'!AN19,"")</f>
        <v/>
      </c>
      <c r="AO19" s="92" t="str">
        <f>IFERROR('Gen. Prima Directa'!AO19/'Gen. Pólizas Emitidas'!AO19,"")</f>
        <v/>
      </c>
      <c r="AP19" s="92" t="str">
        <f>IFERROR('Gen. Prima Directa'!AP19/'Gen. Pólizas Emitidas'!AP19,"")</f>
        <v/>
      </c>
      <c r="AQ19" s="92">
        <f>IFERROR('Gen. Prima Directa'!AQ19/'Gen. Pólizas Emitidas'!AQ19,"")</f>
        <v>4.9142404902288437</v>
      </c>
      <c r="AS19" s="92">
        <f>IFERROR('Gen. Prima Directa'!AS19/'Gen. Pólizas Emitidas'!AS19,"")</f>
        <v>3.2961739719065477</v>
      </c>
      <c r="AT19" s="71">
        <f t="shared" si="0"/>
        <v>0.4908923291407421</v>
      </c>
    </row>
    <row r="20" spans="2:46">
      <c r="B20" s="73" t="s">
        <v>303</v>
      </c>
      <c r="C20" s="92" t="str">
        <f>IFERROR('Gen. Prima Directa'!C20/'Gen. Pólizas Emitidas'!C20,"")</f>
        <v/>
      </c>
      <c r="D20" s="92" t="str">
        <f>IFERROR('Gen. Prima Directa'!D20/'Gen. Pólizas Emitidas'!D20,"")</f>
        <v/>
      </c>
      <c r="E20" s="92">
        <f>IFERROR('Gen. Prima Directa'!E20/'Gen. Pólizas Emitidas'!E20,"")</f>
        <v>10.81321723516489</v>
      </c>
      <c r="F20" s="92" t="str">
        <f>IFERROR('Gen. Prima Directa'!F20/'Gen. Pólizas Emitidas'!F20,"")</f>
        <v/>
      </c>
      <c r="G20" s="92" t="str">
        <f>IFERROR('Gen. Prima Directa'!G20/'Gen. Pólizas Emitidas'!G20,"")</f>
        <v/>
      </c>
      <c r="H20" s="92">
        <f>IFERROR('Gen. Prima Directa'!H20/'Gen. Pólizas Emitidas'!H20,"")</f>
        <v>4.1662329769027364</v>
      </c>
      <c r="I20" s="92">
        <f>IFERROR('Gen. Prima Directa'!I20/'Gen. Pólizas Emitidas'!I20,"")</f>
        <v>8.4633048592453246</v>
      </c>
      <c r="J20" s="92" t="str">
        <f>IFERROR('Gen. Prima Directa'!J20/'Gen. Pólizas Emitidas'!J20,"")</f>
        <v/>
      </c>
      <c r="K20" s="92" t="str">
        <f>IFERROR('Gen. Prima Directa'!K20/'Gen. Pólizas Emitidas'!K20,"")</f>
        <v/>
      </c>
      <c r="L20" s="92">
        <f>IFERROR('Gen. Prima Directa'!L20/'Gen. Pólizas Emitidas'!L20,"")</f>
        <v>8.4242967057212823</v>
      </c>
      <c r="M20" s="92" t="str">
        <f>IFERROR('Gen. Prima Directa'!M20/'Gen. Pólizas Emitidas'!M20,"")</f>
        <v/>
      </c>
      <c r="N20" s="92" t="str">
        <f>IFERROR('Gen. Prima Directa'!N20/'Gen. Pólizas Emitidas'!N20,"")</f>
        <v/>
      </c>
      <c r="O20" s="92" t="str">
        <f>IFERROR('Gen. Prima Directa'!O20/'Gen. Pólizas Emitidas'!O20,"")</f>
        <v/>
      </c>
      <c r="P20" s="92">
        <f>IFERROR('Gen. Prima Directa'!P20/'Gen. Pólizas Emitidas'!P20,"")</f>
        <v>13.959918253637891</v>
      </c>
      <c r="Q20" s="92" t="str">
        <f>IFERROR('Gen. Prima Directa'!Q20/'Gen. Pólizas Emitidas'!Q20,"")</f>
        <v/>
      </c>
      <c r="R20" s="92">
        <f>IFERROR('Gen. Prima Directa'!R20/'Gen. Pólizas Emitidas'!R20,"")</f>
        <v>17.55389602346694</v>
      </c>
      <c r="S20" s="92" t="str">
        <f>IFERROR('Gen. Prima Directa'!S20/'Gen. Pólizas Emitidas'!S20,"")</f>
        <v/>
      </c>
      <c r="T20" s="92">
        <f>IFERROR('Gen. Prima Directa'!T20/'Gen. Pólizas Emitidas'!T20,"")</f>
        <v>11.012168618969511</v>
      </c>
      <c r="U20" s="92" t="str">
        <f>IFERROR('Gen. Prima Directa'!U20/'Gen. Pólizas Emitidas'!U20,"")</f>
        <v/>
      </c>
      <c r="V20" s="92">
        <f>IFERROR('Gen. Prima Directa'!V20/'Gen. Pólizas Emitidas'!V20,"")</f>
        <v>2.9281037261627185</v>
      </c>
      <c r="W20" s="92" t="str">
        <f>IFERROR('Gen. Prima Directa'!W20/'Gen. Pólizas Emitidas'!W20,"")</f>
        <v/>
      </c>
      <c r="X20" s="92" t="str">
        <f>IFERROR('Gen. Prima Directa'!X20/'Gen. Pólizas Emitidas'!X20,"")</f>
        <v/>
      </c>
      <c r="Y20" s="92">
        <f>IFERROR('Gen. Prima Directa'!Y20/'Gen. Pólizas Emitidas'!Y20,"")</f>
        <v>26.516448355580312</v>
      </c>
      <c r="Z20" s="92" t="str">
        <f>IFERROR('Gen. Prima Directa'!Z20/'Gen. Pólizas Emitidas'!Z20,"")</f>
        <v/>
      </c>
      <c r="AA20" s="92">
        <f>IFERROR('Gen. Prima Directa'!AA20/'Gen. Pólizas Emitidas'!AA20,"")</f>
        <v>11.607089898053621</v>
      </c>
      <c r="AB20" s="92">
        <f>IFERROR('Gen. Prima Directa'!AB20/'Gen. Pólizas Emitidas'!AB20,"")</f>
        <v>18.065179722730534</v>
      </c>
      <c r="AC20" s="92">
        <f>IFERROR('Gen. Prima Directa'!AC20/'Gen. Pólizas Emitidas'!AC20,"")</f>
        <v>4.3760939109990105</v>
      </c>
      <c r="AD20" s="92" t="str">
        <f>IFERROR('Gen. Prima Directa'!AD20/'Gen. Pólizas Emitidas'!AD20,"")</f>
        <v/>
      </c>
      <c r="AE20" s="92" t="str">
        <f>IFERROR('Gen. Prima Directa'!AE20/'Gen. Pólizas Emitidas'!AE20,"")</f>
        <v/>
      </c>
      <c r="AF20" s="92" t="str">
        <f>IFERROR('Gen. Prima Directa'!AF20/'Gen. Pólizas Emitidas'!AF20,"")</f>
        <v/>
      </c>
      <c r="AG20" s="92" t="str">
        <f>IFERROR('Gen. Prima Directa'!AG20/'Gen. Pólizas Emitidas'!AG20,"")</f>
        <v/>
      </c>
      <c r="AH20" s="92" t="str">
        <f>IFERROR('Gen. Prima Directa'!AH20/'Gen. Pólizas Emitidas'!AH20,"")</f>
        <v/>
      </c>
      <c r="AI20" s="92" t="str">
        <f>IFERROR('Gen. Prima Directa'!AI20/'Gen. Pólizas Emitidas'!AI20,"")</f>
        <v/>
      </c>
      <c r="AJ20" s="92" t="str">
        <f>IFERROR('Gen. Prima Directa'!AJ20/'Gen. Pólizas Emitidas'!AJ20,"")</f>
        <v/>
      </c>
      <c r="AK20" s="92" t="str">
        <f>IFERROR('Gen. Prima Directa'!AK20/'Gen. Pólizas Emitidas'!AK20,"")</f>
        <v/>
      </c>
      <c r="AL20" s="92" t="str">
        <f>IFERROR('Gen. Prima Directa'!AL20/'Gen. Pólizas Emitidas'!AL20,"")</f>
        <v/>
      </c>
      <c r="AM20" s="92" t="str">
        <f>IFERROR('Gen. Prima Directa'!AM20/'Gen. Pólizas Emitidas'!AM20,"")</f>
        <v/>
      </c>
      <c r="AN20" s="92" t="str">
        <f>IFERROR('Gen. Prima Directa'!AN20/'Gen. Pólizas Emitidas'!AN20,"")</f>
        <v/>
      </c>
      <c r="AO20" s="92" t="str">
        <f>IFERROR('Gen. Prima Directa'!AO20/'Gen. Pólizas Emitidas'!AO20,"")</f>
        <v/>
      </c>
      <c r="AP20" s="92" t="str">
        <f>IFERROR('Gen. Prima Directa'!AP20/'Gen. Pólizas Emitidas'!AP20,"")</f>
        <v/>
      </c>
      <c r="AQ20" s="92">
        <f>IFERROR('Gen. Prima Directa'!AQ20/'Gen. Pólizas Emitidas'!AQ20,"")</f>
        <v>10.529287321008459</v>
      </c>
      <c r="AS20" s="92">
        <f>IFERROR('Gen. Prima Directa'!AS20/'Gen. Pólizas Emitidas'!AS20,"")</f>
        <v>10.732304229410611</v>
      </c>
      <c r="AT20" s="71">
        <f t="shared" si="0"/>
        <v>-1.8916432488543133E-2</v>
      </c>
    </row>
    <row r="21" spans="2:46">
      <c r="B21" s="73" t="s">
        <v>304</v>
      </c>
      <c r="C21" s="92" t="str">
        <f>IFERROR('Gen. Prima Directa'!C21/'Gen. Pólizas Emitidas'!C21,"")</f>
        <v/>
      </c>
      <c r="D21" s="92" t="str">
        <f>IFERROR('Gen. Prima Directa'!D21/'Gen. Pólizas Emitidas'!D21,"")</f>
        <v/>
      </c>
      <c r="E21" s="92">
        <f>IFERROR('Gen. Prima Directa'!E21/'Gen. Pólizas Emitidas'!E21,"")</f>
        <v>14.567208377962158</v>
      </c>
      <c r="F21" s="92" t="str">
        <f>IFERROR('Gen. Prima Directa'!F21/'Gen. Pólizas Emitidas'!F21,"")</f>
        <v/>
      </c>
      <c r="G21" s="92" t="str">
        <f>IFERROR('Gen. Prima Directa'!G21/'Gen. Pólizas Emitidas'!G21,"")</f>
        <v/>
      </c>
      <c r="H21" s="92">
        <f>IFERROR('Gen. Prima Directa'!H21/'Gen. Pólizas Emitidas'!H21,"")</f>
        <v>3.9157480496900008</v>
      </c>
      <c r="I21" s="92">
        <f>IFERROR('Gen. Prima Directa'!I21/'Gen. Pólizas Emitidas'!I21,"")</f>
        <v>66.188927157602919</v>
      </c>
      <c r="J21" s="92" t="str">
        <f>IFERROR('Gen. Prima Directa'!J21/'Gen. Pólizas Emitidas'!J21,"")</f>
        <v/>
      </c>
      <c r="K21" s="92" t="str">
        <f>IFERROR('Gen. Prima Directa'!K21/'Gen. Pólizas Emitidas'!K21,"")</f>
        <v/>
      </c>
      <c r="L21" s="92">
        <f>IFERROR('Gen. Prima Directa'!L21/'Gen. Pólizas Emitidas'!L21,"")</f>
        <v>9.8183641075357162</v>
      </c>
      <c r="M21" s="92" t="str">
        <f>IFERROR('Gen. Prima Directa'!M21/'Gen. Pólizas Emitidas'!M21,"")</f>
        <v/>
      </c>
      <c r="N21" s="92" t="str">
        <f>IFERROR('Gen. Prima Directa'!N21/'Gen. Pólizas Emitidas'!N21,"")</f>
        <v/>
      </c>
      <c r="O21" s="92" t="str">
        <f>IFERROR('Gen. Prima Directa'!O21/'Gen. Pólizas Emitidas'!O21,"")</f>
        <v/>
      </c>
      <c r="P21" s="92">
        <f>IFERROR('Gen. Prima Directa'!P21/'Gen. Pólizas Emitidas'!P21,"")</f>
        <v>11.496960335933986</v>
      </c>
      <c r="Q21" s="92">
        <f>IFERROR('Gen. Prima Directa'!Q21/'Gen. Pólizas Emitidas'!Q21,"")</f>
        <v>78.034836313004007</v>
      </c>
      <c r="R21" s="92">
        <f>IFERROR('Gen. Prima Directa'!R21/'Gen. Pólizas Emitidas'!R21,"")</f>
        <v>45.068794490427337</v>
      </c>
      <c r="S21" s="92" t="str">
        <f>IFERROR('Gen. Prima Directa'!S21/'Gen. Pólizas Emitidas'!S21,"")</f>
        <v/>
      </c>
      <c r="T21" s="92">
        <f>IFERROR('Gen. Prima Directa'!T21/'Gen. Pólizas Emitidas'!T21,"")</f>
        <v>37.020800051661467</v>
      </c>
      <c r="U21" s="92" t="str">
        <f>IFERROR('Gen. Prima Directa'!U21/'Gen. Pólizas Emitidas'!U21,"")</f>
        <v/>
      </c>
      <c r="V21" s="92">
        <f>IFERROR('Gen. Prima Directa'!V21/'Gen. Pólizas Emitidas'!V21,"")</f>
        <v>4.9832635153800764</v>
      </c>
      <c r="W21" s="92" t="str">
        <f>IFERROR('Gen. Prima Directa'!W21/'Gen. Pólizas Emitidas'!W21,"")</f>
        <v/>
      </c>
      <c r="X21" s="92" t="str">
        <f>IFERROR('Gen. Prima Directa'!X21/'Gen. Pólizas Emitidas'!X21,"")</f>
        <v/>
      </c>
      <c r="Y21" s="92">
        <f>IFERROR('Gen. Prima Directa'!Y21/'Gen. Pólizas Emitidas'!Y21,"")</f>
        <v>116.36494957538774</v>
      </c>
      <c r="Z21" s="92" t="str">
        <f>IFERROR('Gen. Prima Directa'!Z21/'Gen. Pólizas Emitidas'!Z21,"")</f>
        <v/>
      </c>
      <c r="AA21" s="92">
        <f>IFERROR('Gen. Prima Directa'!AA21/'Gen. Pólizas Emitidas'!AA21,"")</f>
        <v>20.787778812365911</v>
      </c>
      <c r="AB21" s="92">
        <f>IFERROR('Gen. Prima Directa'!AB21/'Gen. Pólizas Emitidas'!AB21,"")</f>
        <v>120.06055203607217</v>
      </c>
      <c r="AC21" s="92">
        <f>IFERROR('Gen. Prima Directa'!AC21/'Gen. Pólizas Emitidas'!AC21,"")</f>
        <v>3.1280133833232968</v>
      </c>
      <c r="AD21" s="92" t="str">
        <f>IFERROR('Gen. Prima Directa'!AD21/'Gen. Pólizas Emitidas'!AD21,"")</f>
        <v/>
      </c>
      <c r="AE21" s="92" t="str">
        <f>IFERROR('Gen. Prima Directa'!AE21/'Gen. Pólizas Emitidas'!AE21,"")</f>
        <v/>
      </c>
      <c r="AF21" s="92" t="str">
        <f>IFERROR('Gen. Prima Directa'!AF21/'Gen. Pólizas Emitidas'!AF21,"")</f>
        <v/>
      </c>
      <c r="AG21" s="92" t="str">
        <f>IFERROR('Gen. Prima Directa'!AG21/'Gen. Pólizas Emitidas'!AG21,"")</f>
        <v/>
      </c>
      <c r="AH21" s="92" t="str">
        <f>IFERROR('Gen. Prima Directa'!AH21/'Gen. Pólizas Emitidas'!AH21,"")</f>
        <v/>
      </c>
      <c r="AI21" s="92" t="str">
        <f>IFERROR('Gen. Prima Directa'!AI21/'Gen. Pólizas Emitidas'!AI21,"")</f>
        <v/>
      </c>
      <c r="AJ21" s="92" t="str">
        <f>IFERROR('Gen. Prima Directa'!AJ21/'Gen. Pólizas Emitidas'!AJ21,"")</f>
        <v/>
      </c>
      <c r="AK21" s="92" t="str">
        <f>IFERROR('Gen. Prima Directa'!AK21/'Gen. Pólizas Emitidas'!AK21,"")</f>
        <v/>
      </c>
      <c r="AL21" s="92" t="str">
        <f>IFERROR('Gen. Prima Directa'!AL21/'Gen. Pólizas Emitidas'!AL21,"")</f>
        <v/>
      </c>
      <c r="AM21" s="92" t="str">
        <f>IFERROR('Gen. Prima Directa'!AM21/'Gen. Pólizas Emitidas'!AM21,"")</f>
        <v/>
      </c>
      <c r="AN21" s="92" t="str">
        <f>IFERROR('Gen. Prima Directa'!AN21/'Gen. Pólizas Emitidas'!AN21,"")</f>
        <v/>
      </c>
      <c r="AO21" s="92" t="str">
        <f>IFERROR('Gen. Prima Directa'!AO21/'Gen. Pólizas Emitidas'!AO21,"")</f>
        <v/>
      </c>
      <c r="AP21" s="92" t="str">
        <f>IFERROR('Gen. Prima Directa'!AP21/'Gen. Pólizas Emitidas'!AP21,"")</f>
        <v/>
      </c>
      <c r="AQ21" s="92">
        <f>IFERROR('Gen. Prima Directa'!AQ21/'Gen. Pólizas Emitidas'!AQ21,"")</f>
        <v>25.079692779379158</v>
      </c>
      <c r="AS21" s="92">
        <f>IFERROR('Gen. Prima Directa'!AS21/'Gen. Pólizas Emitidas'!AS21,"")</f>
        <v>22.06588498142867</v>
      </c>
      <c r="AT21" s="71">
        <f t="shared" si="0"/>
        <v>0.13658223091831578</v>
      </c>
    </row>
    <row r="22" spans="2:46">
      <c r="B22" s="73" t="s">
        <v>305</v>
      </c>
      <c r="C22" s="92" t="str">
        <f>IFERROR('Gen. Prima Directa'!C22/'Gen. Pólizas Emitidas'!C22,"")</f>
        <v/>
      </c>
      <c r="D22" s="92" t="str">
        <f>IFERROR('Gen. Prima Directa'!D22/'Gen. Pólizas Emitidas'!D22,"")</f>
        <v/>
      </c>
      <c r="E22" s="92">
        <f>IFERROR('Gen. Prima Directa'!E22/'Gen. Pólizas Emitidas'!E22,"")</f>
        <v>17.823971254388425</v>
      </c>
      <c r="F22" s="92" t="str">
        <f>IFERROR('Gen. Prima Directa'!F22/'Gen. Pólizas Emitidas'!F22,"")</f>
        <v/>
      </c>
      <c r="G22" s="92" t="str">
        <f>IFERROR('Gen. Prima Directa'!G22/'Gen. Pólizas Emitidas'!G22,"")</f>
        <v/>
      </c>
      <c r="H22" s="92" t="str">
        <f>IFERROR('Gen. Prima Directa'!H22/'Gen. Pólizas Emitidas'!H22,"")</f>
        <v/>
      </c>
      <c r="I22" s="92">
        <f>IFERROR('Gen. Prima Directa'!I22/'Gen. Pólizas Emitidas'!I22,"")</f>
        <v>32.661866254934438</v>
      </c>
      <c r="J22" s="92" t="str">
        <f>IFERROR('Gen. Prima Directa'!J22/'Gen. Pólizas Emitidas'!J22,"")</f>
        <v/>
      </c>
      <c r="K22" s="92" t="str">
        <f>IFERROR('Gen. Prima Directa'!K22/'Gen. Pólizas Emitidas'!K22,"")</f>
        <v/>
      </c>
      <c r="L22" s="92" t="str">
        <f>IFERROR('Gen. Prima Directa'!L22/'Gen. Pólizas Emitidas'!L22,"")</f>
        <v/>
      </c>
      <c r="M22" s="92" t="str">
        <f>IFERROR('Gen. Prima Directa'!M22/'Gen. Pólizas Emitidas'!M22,"")</f>
        <v/>
      </c>
      <c r="N22" s="92" t="str">
        <f>IFERROR('Gen. Prima Directa'!N22/'Gen. Pólizas Emitidas'!N22,"")</f>
        <v/>
      </c>
      <c r="O22" s="92" t="str">
        <f>IFERROR('Gen. Prima Directa'!O22/'Gen. Pólizas Emitidas'!O22,"")</f>
        <v/>
      </c>
      <c r="P22" s="92" t="str">
        <f>IFERROR('Gen. Prima Directa'!P22/'Gen. Pólizas Emitidas'!P22,"")</f>
        <v/>
      </c>
      <c r="Q22" s="92" t="str">
        <f>IFERROR('Gen. Prima Directa'!Q22/'Gen. Pólizas Emitidas'!Q22,"")</f>
        <v/>
      </c>
      <c r="R22" s="92">
        <f>IFERROR('Gen. Prima Directa'!R22/'Gen. Pólizas Emitidas'!R22,"")</f>
        <v>23.424051252309138</v>
      </c>
      <c r="S22" s="92" t="str">
        <f>IFERROR('Gen. Prima Directa'!S22/'Gen. Pólizas Emitidas'!S22,"")</f>
        <v/>
      </c>
      <c r="T22" s="92">
        <f>IFERROR('Gen. Prima Directa'!T22/'Gen. Pólizas Emitidas'!T22,"")</f>
        <v>222.80466398630548</v>
      </c>
      <c r="U22" s="92" t="str">
        <f>IFERROR('Gen. Prima Directa'!U22/'Gen. Pólizas Emitidas'!U22,"")</f>
        <v/>
      </c>
      <c r="V22" s="92">
        <f>IFERROR('Gen. Prima Directa'!V22/'Gen. Pólizas Emitidas'!V22,"")</f>
        <v>203.5320072025641</v>
      </c>
      <c r="W22" s="92" t="str">
        <f>IFERROR('Gen. Prima Directa'!W22/'Gen. Pólizas Emitidas'!W22,"")</f>
        <v/>
      </c>
      <c r="X22" s="92">
        <f>IFERROR('Gen. Prima Directa'!X22/'Gen. Pólizas Emitidas'!X22,"")</f>
        <v>291.04855405015661</v>
      </c>
      <c r="Y22" s="92">
        <f>IFERROR('Gen. Prima Directa'!Y22/'Gen. Pólizas Emitidas'!Y22,"")</f>
        <v>293.38068738627811</v>
      </c>
      <c r="Z22" s="92" t="str">
        <f>IFERROR('Gen. Prima Directa'!Z22/'Gen. Pólizas Emitidas'!Z22,"")</f>
        <v/>
      </c>
      <c r="AA22" s="92" t="str">
        <f>IFERROR('Gen. Prima Directa'!AA22/'Gen. Pólizas Emitidas'!AA22,"")</f>
        <v/>
      </c>
      <c r="AB22" s="92">
        <f>IFERROR('Gen. Prima Directa'!AB22/'Gen. Pólizas Emitidas'!AB22,"")</f>
        <v>322.21572447002501</v>
      </c>
      <c r="AC22" s="92" t="str">
        <f>IFERROR('Gen. Prima Directa'!AC22/'Gen. Pólizas Emitidas'!AC22,"")</f>
        <v/>
      </c>
      <c r="AD22" s="92" t="str">
        <f>IFERROR('Gen. Prima Directa'!AD22/'Gen. Pólizas Emitidas'!AD22,"")</f>
        <v/>
      </c>
      <c r="AE22" s="92" t="str">
        <f>IFERROR('Gen. Prima Directa'!AE22/'Gen. Pólizas Emitidas'!AE22,"")</f>
        <v/>
      </c>
      <c r="AF22" s="92" t="str">
        <f>IFERROR('Gen. Prima Directa'!AF22/'Gen. Pólizas Emitidas'!AF22,"")</f>
        <v/>
      </c>
      <c r="AG22" s="92" t="str">
        <f>IFERROR('Gen. Prima Directa'!AG22/'Gen. Pólizas Emitidas'!AG22,"")</f>
        <v/>
      </c>
      <c r="AH22" s="92" t="str">
        <f>IFERROR('Gen. Prima Directa'!AH22/'Gen. Pólizas Emitidas'!AH22,"")</f>
        <v/>
      </c>
      <c r="AI22" s="92" t="str">
        <f>IFERROR('Gen. Prima Directa'!AI22/'Gen. Pólizas Emitidas'!AI22,"")</f>
        <v/>
      </c>
      <c r="AJ22" s="92" t="str">
        <f>IFERROR('Gen. Prima Directa'!AJ22/'Gen. Pólizas Emitidas'!AJ22,"")</f>
        <v/>
      </c>
      <c r="AK22" s="92" t="str">
        <f>IFERROR('Gen. Prima Directa'!AK22/'Gen. Pólizas Emitidas'!AK22,"")</f>
        <v/>
      </c>
      <c r="AL22" s="92" t="str">
        <f>IFERROR('Gen. Prima Directa'!AL22/'Gen. Pólizas Emitidas'!AL22,"")</f>
        <v/>
      </c>
      <c r="AM22" s="92" t="str">
        <f>IFERROR('Gen. Prima Directa'!AM22/'Gen. Pólizas Emitidas'!AM22,"")</f>
        <v/>
      </c>
      <c r="AN22" s="92" t="str">
        <f>IFERROR('Gen. Prima Directa'!AN22/'Gen. Pólizas Emitidas'!AN22,"")</f>
        <v/>
      </c>
      <c r="AO22" s="92" t="str">
        <f>IFERROR('Gen. Prima Directa'!AO22/'Gen. Pólizas Emitidas'!AO22,"")</f>
        <v/>
      </c>
      <c r="AP22" s="92" t="str">
        <f>IFERROR('Gen. Prima Directa'!AP22/'Gen. Pólizas Emitidas'!AP22,"")</f>
        <v/>
      </c>
      <c r="AQ22" s="92">
        <f>IFERROR('Gen. Prima Directa'!AQ22/'Gen. Pólizas Emitidas'!AQ22,"")</f>
        <v>229.74679685616078</v>
      </c>
      <c r="AS22" s="92">
        <f>IFERROR('Gen. Prima Directa'!AS22/'Gen. Pólizas Emitidas'!AS22,"")</f>
        <v>311.95948760069524</v>
      </c>
      <c r="AT22" s="71">
        <f t="shared" si="0"/>
        <v>-0.26353643345435229</v>
      </c>
    </row>
    <row r="23" spans="2:46">
      <c r="B23" s="73" t="s">
        <v>306</v>
      </c>
      <c r="C23" s="92" t="str">
        <f>IFERROR('Gen. Prima Directa'!C23/'Gen. Pólizas Emitidas'!C23,"")</f>
        <v/>
      </c>
      <c r="D23" s="92" t="str">
        <f>IFERROR('Gen. Prima Directa'!D23/'Gen. Pólizas Emitidas'!D23,"")</f>
        <v/>
      </c>
      <c r="E23" s="92">
        <f>IFERROR('Gen. Prima Directa'!E23/'Gen. Pólizas Emitidas'!E23,"")</f>
        <v>334.85632584585488</v>
      </c>
      <c r="F23" s="92" t="str">
        <f>IFERROR('Gen. Prima Directa'!F23/'Gen. Pólizas Emitidas'!F23,"")</f>
        <v/>
      </c>
      <c r="G23" s="92" t="str">
        <f>IFERROR('Gen. Prima Directa'!G23/'Gen. Pólizas Emitidas'!G23,"")</f>
        <v/>
      </c>
      <c r="H23" s="92">
        <f>IFERROR('Gen. Prima Directa'!H23/'Gen. Pólizas Emitidas'!H23,"")</f>
        <v>180.11557674388754</v>
      </c>
      <c r="I23" s="92" t="str">
        <f>IFERROR('Gen. Prima Directa'!I23/'Gen. Pólizas Emitidas'!I23,"")</f>
        <v/>
      </c>
      <c r="J23" s="92" t="str">
        <f>IFERROR('Gen. Prima Directa'!J23/'Gen. Pólizas Emitidas'!J23,"")</f>
        <v/>
      </c>
      <c r="K23" s="92" t="str">
        <f>IFERROR('Gen. Prima Directa'!K23/'Gen. Pólizas Emitidas'!K23,"")</f>
        <v/>
      </c>
      <c r="L23" s="92" t="str">
        <f>IFERROR('Gen. Prima Directa'!L23/'Gen. Pólizas Emitidas'!L23,"")</f>
        <v/>
      </c>
      <c r="M23" s="92" t="str">
        <f>IFERROR('Gen. Prima Directa'!M23/'Gen. Pólizas Emitidas'!M23,"")</f>
        <v/>
      </c>
      <c r="N23" s="92" t="str">
        <f>IFERROR('Gen. Prima Directa'!N23/'Gen. Pólizas Emitidas'!N23,"")</f>
        <v/>
      </c>
      <c r="O23" s="92" t="str">
        <f>IFERROR('Gen. Prima Directa'!O23/'Gen. Pólizas Emitidas'!O23,"")</f>
        <v/>
      </c>
      <c r="P23" s="92" t="str">
        <f>IFERROR('Gen. Prima Directa'!P23/'Gen. Pólizas Emitidas'!P23,"")</f>
        <v/>
      </c>
      <c r="Q23" s="92" t="str">
        <f>IFERROR('Gen. Prima Directa'!Q23/'Gen. Pólizas Emitidas'!Q23,"")</f>
        <v/>
      </c>
      <c r="R23" s="92">
        <f>IFERROR('Gen. Prima Directa'!R23/'Gen. Pólizas Emitidas'!R23,"")</f>
        <v>415.2895764564683</v>
      </c>
      <c r="S23" s="92" t="str">
        <f>IFERROR('Gen. Prima Directa'!S23/'Gen. Pólizas Emitidas'!S23,"")</f>
        <v/>
      </c>
      <c r="T23" s="92">
        <f>IFERROR('Gen. Prima Directa'!T23/'Gen. Pólizas Emitidas'!T23,"")</f>
        <v>214.10318641557984</v>
      </c>
      <c r="U23" s="92" t="str">
        <f>IFERROR('Gen. Prima Directa'!U23/'Gen. Pólizas Emitidas'!U23,"")</f>
        <v/>
      </c>
      <c r="V23" s="92">
        <f>IFERROR('Gen. Prima Directa'!V23/'Gen. Pólizas Emitidas'!V23,"")</f>
        <v>1415.6206078160774</v>
      </c>
      <c r="W23" s="92" t="str">
        <f>IFERROR('Gen. Prima Directa'!W23/'Gen. Pólizas Emitidas'!W23,"")</f>
        <v/>
      </c>
      <c r="X23" s="92">
        <f>IFERROR('Gen. Prima Directa'!X23/'Gen. Pólizas Emitidas'!X23,"")</f>
        <v>491.3363288306021</v>
      </c>
      <c r="Y23" s="92">
        <f>IFERROR('Gen. Prima Directa'!Y23/'Gen. Pólizas Emitidas'!Y23,"")</f>
        <v>3492.394428008311</v>
      </c>
      <c r="Z23" s="92">
        <f>IFERROR('Gen. Prima Directa'!Z23/'Gen. Pólizas Emitidas'!Z23,"")</f>
        <v>639.58957197651284</v>
      </c>
      <c r="AA23" s="92" t="str">
        <f>IFERROR('Gen. Prima Directa'!AA23/'Gen. Pólizas Emitidas'!AA23,"")</f>
        <v/>
      </c>
      <c r="AB23" s="92" t="str">
        <f>IFERROR('Gen. Prima Directa'!AB23/'Gen. Pólizas Emitidas'!AB23,"")</f>
        <v/>
      </c>
      <c r="AC23" s="92" t="str">
        <f>IFERROR('Gen. Prima Directa'!AC23/'Gen. Pólizas Emitidas'!AC23,"")</f>
        <v/>
      </c>
      <c r="AD23" s="92" t="str">
        <f>IFERROR('Gen. Prima Directa'!AD23/'Gen. Pólizas Emitidas'!AD23,"")</f>
        <v/>
      </c>
      <c r="AE23" s="92" t="str">
        <f>IFERROR('Gen. Prima Directa'!AE23/'Gen. Pólizas Emitidas'!AE23,"")</f>
        <v/>
      </c>
      <c r="AF23" s="92" t="str">
        <f>IFERROR('Gen. Prima Directa'!AF23/'Gen. Pólizas Emitidas'!AF23,"")</f>
        <v/>
      </c>
      <c r="AG23" s="92" t="str">
        <f>IFERROR('Gen. Prima Directa'!AG23/'Gen. Pólizas Emitidas'!AG23,"")</f>
        <v/>
      </c>
      <c r="AH23" s="92" t="str">
        <f>IFERROR('Gen. Prima Directa'!AH23/'Gen. Pólizas Emitidas'!AH23,"")</f>
        <v/>
      </c>
      <c r="AI23" s="92" t="str">
        <f>IFERROR('Gen. Prima Directa'!AI23/'Gen. Pólizas Emitidas'!AI23,"")</f>
        <v/>
      </c>
      <c r="AJ23" s="92" t="str">
        <f>IFERROR('Gen. Prima Directa'!AJ23/'Gen. Pólizas Emitidas'!AJ23,"")</f>
        <v/>
      </c>
      <c r="AK23" s="92" t="str">
        <f>IFERROR('Gen. Prima Directa'!AK23/'Gen. Pólizas Emitidas'!AK23,"")</f>
        <v/>
      </c>
      <c r="AL23" s="92" t="str">
        <f>IFERROR('Gen. Prima Directa'!AL23/'Gen. Pólizas Emitidas'!AL23,"")</f>
        <v/>
      </c>
      <c r="AM23" s="92" t="str">
        <f>IFERROR('Gen. Prima Directa'!AM23/'Gen. Pólizas Emitidas'!AM23,"")</f>
        <v/>
      </c>
      <c r="AN23" s="92" t="str">
        <f>IFERROR('Gen. Prima Directa'!AN23/'Gen. Pólizas Emitidas'!AN23,"")</f>
        <v/>
      </c>
      <c r="AO23" s="92" t="str">
        <f>IFERROR('Gen. Prima Directa'!AO23/'Gen. Pólizas Emitidas'!AO23,"")</f>
        <v/>
      </c>
      <c r="AP23" s="92" t="str">
        <f>IFERROR('Gen. Prima Directa'!AP23/'Gen. Pólizas Emitidas'!AP23,"")</f>
        <v/>
      </c>
      <c r="AQ23" s="92">
        <f>IFERROR('Gen. Prima Directa'!AQ23/'Gen. Pólizas Emitidas'!AQ23,"")</f>
        <v>1201.5879347984207</v>
      </c>
      <c r="AS23" s="92">
        <f>IFERROR('Gen. Prima Directa'!AS23/'Gen. Pólizas Emitidas'!AS23,"")</f>
        <v>1737.7836287928606</v>
      </c>
      <c r="AT23" s="71">
        <f t="shared" si="0"/>
        <v>-0.30855147045372067</v>
      </c>
    </row>
    <row r="24" spans="2:46">
      <c r="B24" s="73" t="s">
        <v>307</v>
      </c>
      <c r="C24" s="92">
        <f>IFERROR('Gen. Prima Directa'!C24/'Gen. Pólizas Emitidas'!C24,"")</f>
        <v>175.99693487268436</v>
      </c>
      <c r="D24" s="92" t="str">
        <f>IFERROR('Gen. Prima Directa'!D24/'Gen. Pólizas Emitidas'!D24,"")</f>
        <v/>
      </c>
      <c r="E24" s="92">
        <f>IFERROR('Gen. Prima Directa'!E24/'Gen. Pólizas Emitidas'!E24,"")</f>
        <v>21.90254492541904</v>
      </c>
      <c r="F24" s="92" t="str">
        <f>IFERROR('Gen. Prima Directa'!F24/'Gen. Pólizas Emitidas'!F24,"")</f>
        <v/>
      </c>
      <c r="G24" s="92" t="str">
        <f>IFERROR('Gen. Prima Directa'!G24/'Gen. Pólizas Emitidas'!G24,"")</f>
        <v/>
      </c>
      <c r="H24" s="92">
        <f>IFERROR('Gen. Prima Directa'!H24/'Gen. Pólizas Emitidas'!H24,"")</f>
        <v>7.8128910532878519</v>
      </c>
      <c r="I24" s="92">
        <f>IFERROR('Gen. Prima Directa'!I24/'Gen. Pólizas Emitidas'!I24,"")</f>
        <v>20.108752045974171</v>
      </c>
      <c r="J24" s="92">
        <f>IFERROR('Gen. Prima Directa'!J24/'Gen. Pólizas Emitidas'!J24,"")</f>
        <v>340.86475446560752</v>
      </c>
      <c r="K24" s="92" t="str">
        <f>IFERROR('Gen. Prima Directa'!K24/'Gen. Pólizas Emitidas'!K24,"")</f>
        <v/>
      </c>
      <c r="L24" s="92">
        <f>IFERROR('Gen. Prima Directa'!L24/'Gen. Pólizas Emitidas'!L24,"")</f>
        <v>6.6643407652829136</v>
      </c>
      <c r="M24" s="92" t="str">
        <f>IFERROR('Gen. Prima Directa'!M24/'Gen. Pólizas Emitidas'!M24,"")</f>
        <v/>
      </c>
      <c r="N24" s="92" t="str">
        <f>IFERROR('Gen. Prima Directa'!N24/'Gen. Pólizas Emitidas'!N24,"")</f>
        <v/>
      </c>
      <c r="O24" s="92" t="str">
        <f>IFERROR('Gen. Prima Directa'!O24/'Gen. Pólizas Emitidas'!O24,"")</f>
        <v/>
      </c>
      <c r="P24" s="92">
        <f>IFERROR('Gen. Prima Directa'!P24/'Gen. Pólizas Emitidas'!P24,"")</f>
        <v>96.571628157466719</v>
      </c>
      <c r="Q24" s="92" t="str">
        <f>IFERROR('Gen. Prima Directa'!Q24/'Gen. Pólizas Emitidas'!Q24,"")</f>
        <v/>
      </c>
      <c r="R24" s="92">
        <f>IFERROR('Gen. Prima Directa'!R24/'Gen. Pólizas Emitidas'!R24,"")</f>
        <v>22.098142439107388</v>
      </c>
      <c r="S24" s="92" t="str">
        <f>IFERROR('Gen. Prima Directa'!S24/'Gen. Pólizas Emitidas'!S24,"")</f>
        <v/>
      </c>
      <c r="T24" s="92">
        <f>IFERROR('Gen. Prima Directa'!T24/'Gen. Pólizas Emitidas'!T24,"")</f>
        <v>33.89039282086658</v>
      </c>
      <c r="U24" s="92" t="str">
        <f>IFERROR('Gen. Prima Directa'!U24/'Gen. Pólizas Emitidas'!U24,"")</f>
        <v/>
      </c>
      <c r="V24" s="92">
        <f>IFERROR('Gen. Prima Directa'!V24/'Gen. Pólizas Emitidas'!V24,"")</f>
        <v>4.4791427011282838</v>
      </c>
      <c r="W24" s="92" t="str">
        <f>IFERROR('Gen. Prima Directa'!W24/'Gen. Pólizas Emitidas'!W24,"")</f>
        <v/>
      </c>
      <c r="X24" s="92">
        <f>IFERROR('Gen. Prima Directa'!X24/'Gen. Pólizas Emitidas'!X24,"")</f>
        <v>701.12231047138243</v>
      </c>
      <c r="Y24" s="92">
        <f>IFERROR('Gen. Prima Directa'!Y24/'Gen. Pólizas Emitidas'!Y24,"")</f>
        <v>36.464821636255479</v>
      </c>
      <c r="Z24" s="92" t="str">
        <f>IFERROR('Gen. Prima Directa'!Z24/'Gen. Pólizas Emitidas'!Z24,"")</f>
        <v/>
      </c>
      <c r="AA24" s="92">
        <f>IFERROR('Gen. Prima Directa'!AA24/'Gen. Pólizas Emitidas'!AA24,"")</f>
        <v>11.921620973078763</v>
      </c>
      <c r="AB24" s="92">
        <f>IFERROR('Gen. Prima Directa'!AB24/'Gen. Pólizas Emitidas'!AB24,"")</f>
        <v>28.151463766209002</v>
      </c>
      <c r="AC24" s="92" t="str">
        <f>IFERROR('Gen. Prima Directa'!AC24/'Gen. Pólizas Emitidas'!AC24,"")</f>
        <v/>
      </c>
      <c r="AD24" s="92" t="str">
        <f>IFERROR('Gen. Prima Directa'!AD24/'Gen. Pólizas Emitidas'!AD24,"")</f>
        <v/>
      </c>
      <c r="AE24" s="92" t="str">
        <f>IFERROR('Gen. Prima Directa'!AE24/'Gen. Pólizas Emitidas'!AE24,"")</f>
        <v/>
      </c>
      <c r="AF24" s="92" t="str">
        <f>IFERROR('Gen. Prima Directa'!AF24/'Gen. Pólizas Emitidas'!AF24,"")</f>
        <v/>
      </c>
      <c r="AG24" s="92" t="str">
        <f>IFERROR('Gen. Prima Directa'!AG24/'Gen. Pólizas Emitidas'!AG24,"")</f>
        <v/>
      </c>
      <c r="AH24" s="92" t="str">
        <f>IFERROR('Gen. Prima Directa'!AH24/'Gen. Pólizas Emitidas'!AH24,"")</f>
        <v/>
      </c>
      <c r="AI24" s="92" t="str">
        <f>IFERROR('Gen. Prima Directa'!AI24/'Gen. Pólizas Emitidas'!AI24,"")</f>
        <v/>
      </c>
      <c r="AJ24" s="92" t="str">
        <f>IFERROR('Gen. Prima Directa'!AJ24/'Gen. Pólizas Emitidas'!AJ24,"")</f>
        <v/>
      </c>
      <c r="AK24" s="92" t="str">
        <f>IFERROR('Gen. Prima Directa'!AK24/'Gen. Pólizas Emitidas'!AK24,"")</f>
        <v/>
      </c>
      <c r="AL24" s="92" t="str">
        <f>IFERROR('Gen. Prima Directa'!AL24/'Gen. Pólizas Emitidas'!AL24,"")</f>
        <v/>
      </c>
      <c r="AM24" s="92" t="str">
        <f>IFERROR('Gen. Prima Directa'!AM24/'Gen. Pólizas Emitidas'!AM24,"")</f>
        <v/>
      </c>
      <c r="AN24" s="92" t="str">
        <f>IFERROR('Gen. Prima Directa'!AN24/'Gen. Pólizas Emitidas'!AN24,"")</f>
        <v/>
      </c>
      <c r="AO24" s="92" t="str">
        <f>IFERROR('Gen. Prima Directa'!AO24/'Gen. Pólizas Emitidas'!AO24,"")</f>
        <v/>
      </c>
      <c r="AP24" s="92" t="str">
        <f>IFERROR('Gen. Prima Directa'!AP24/'Gen. Pólizas Emitidas'!AP24,"")</f>
        <v/>
      </c>
      <c r="AQ24" s="92">
        <f>IFERROR('Gen. Prima Directa'!AQ24/'Gen. Pólizas Emitidas'!AQ24,"")</f>
        <v>28.194710876714481</v>
      </c>
      <c r="AS24" s="92">
        <f>IFERROR('Gen. Prima Directa'!AS24/'Gen. Pólizas Emitidas'!AS24,"")</f>
        <v>27.561277348834182</v>
      </c>
      <c r="AT24" s="71">
        <f t="shared" si="0"/>
        <v>2.2982734793570492E-2</v>
      </c>
    </row>
    <row r="25" spans="2:46">
      <c r="B25" s="73" t="s">
        <v>308</v>
      </c>
      <c r="C25" s="92">
        <f>IFERROR('Gen. Prima Directa'!C25/'Gen. Pólizas Emitidas'!C25,"")</f>
        <v>187.23305129262499</v>
      </c>
      <c r="D25" s="92" t="str">
        <f>IFERROR('Gen. Prima Directa'!D25/'Gen. Pólizas Emitidas'!D25,"")</f>
        <v/>
      </c>
      <c r="E25" s="92">
        <f>IFERROR('Gen. Prima Directa'!E25/'Gen. Pólizas Emitidas'!E25,"")</f>
        <v>4.4407504355266889</v>
      </c>
      <c r="F25" s="92" t="str">
        <f>IFERROR('Gen. Prima Directa'!F25/'Gen. Pólizas Emitidas'!F25,"")</f>
        <v/>
      </c>
      <c r="G25" s="92" t="str">
        <f>IFERROR('Gen. Prima Directa'!G25/'Gen. Pólizas Emitidas'!G25,"")</f>
        <v/>
      </c>
      <c r="H25" s="92">
        <f>IFERROR('Gen. Prima Directa'!H25/'Gen. Pólizas Emitidas'!H25,"")</f>
        <v>11.877634686737824</v>
      </c>
      <c r="I25" s="92">
        <f>IFERROR('Gen. Prima Directa'!I25/'Gen. Pólizas Emitidas'!I25,"")</f>
        <v>320.95802959456785</v>
      </c>
      <c r="J25" s="92">
        <f>IFERROR('Gen. Prima Directa'!J25/'Gen. Pólizas Emitidas'!J25,"")</f>
        <v>226.18029293673675</v>
      </c>
      <c r="K25" s="92" t="str">
        <f>IFERROR('Gen. Prima Directa'!K25/'Gen. Pólizas Emitidas'!K25,"")</f>
        <v/>
      </c>
      <c r="L25" s="92" t="str">
        <f>IFERROR('Gen. Prima Directa'!L25/'Gen. Pólizas Emitidas'!L25,"")</f>
        <v/>
      </c>
      <c r="M25" s="92" t="str">
        <f>IFERROR('Gen. Prima Directa'!M25/'Gen. Pólizas Emitidas'!M25,"")</f>
        <v/>
      </c>
      <c r="N25" s="92" t="str">
        <f>IFERROR('Gen. Prima Directa'!N25/'Gen. Pólizas Emitidas'!N25,"")</f>
        <v/>
      </c>
      <c r="O25" s="92" t="str">
        <f>IFERROR('Gen. Prima Directa'!O25/'Gen. Pólizas Emitidas'!O25,"")</f>
        <v/>
      </c>
      <c r="P25" s="92">
        <f>IFERROR('Gen. Prima Directa'!P25/'Gen. Pólizas Emitidas'!P25,"")</f>
        <v>35.873065785110398</v>
      </c>
      <c r="Q25" s="92" t="str">
        <f>IFERROR('Gen. Prima Directa'!Q25/'Gen. Pólizas Emitidas'!Q25,"")</f>
        <v/>
      </c>
      <c r="R25" s="92">
        <f>IFERROR('Gen. Prima Directa'!R25/'Gen. Pólizas Emitidas'!R25,"")</f>
        <v>83.775578405739736</v>
      </c>
      <c r="S25" s="92" t="str">
        <f>IFERROR('Gen. Prima Directa'!S25/'Gen. Pólizas Emitidas'!S25,"")</f>
        <v/>
      </c>
      <c r="T25" s="92">
        <f>IFERROR('Gen. Prima Directa'!T25/'Gen. Pólizas Emitidas'!T25,"")</f>
        <v>97.296820838267394</v>
      </c>
      <c r="U25" s="92" t="str">
        <f>IFERROR('Gen. Prima Directa'!U25/'Gen. Pólizas Emitidas'!U25,"")</f>
        <v/>
      </c>
      <c r="V25" s="92">
        <f>IFERROR('Gen. Prima Directa'!V25/'Gen. Pólizas Emitidas'!V25,"")</f>
        <v>7.2028582006196569</v>
      </c>
      <c r="W25" s="92" t="str">
        <f>IFERROR('Gen. Prima Directa'!W25/'Gen. Pólizas Emitidas'!W25,"")</f>
        <v/>
      </c>
      <c r="X25" s="92">
        <f>IFERROR('Gen. Prima Directa'!X25/'Gen. Pólizas Emitidas'!X25,"")</f>
        <v>135.28669461978407</v>
      </c>
      <c r="Y25" s="92">
        <f>IFERROR('Gen. Prima Directa'!Y25/'Gen. Pólizas Emitidas'!Y25,"")</f>
        <v>360.61204940494918</v>
      </c>
      <c r="Z25" s="92" t="str">
        <f>IFERROR('Gen. Prima Directa'!Z25/'Gen. Pólizas Emitidas'!Z25,"")</f>
        <v/>
      </c>
      <c r="AA25" s="92">
        <f>IFERROR('Gen. Prima Directa'!AA25/'Gen. Pólizas Emitidas'!AA25,"")</f>
        <v>19.61809111621303</v>
      </c>
      <c r="AB25" s="92">
        <f>IFERROR('Gen. Prima Directa'!AB25/'Gen. Pólizas Emitidas'!AB25,"")</f>
        <v>913.40920090818247</v>
      </c>
      <c r="AC25" s="92" t="str">
        <f>IFERROR('Gen. Prima Directa'!AC25/'Gen. Pólizas Emitidas'!AC25,"")</f>
        <v/>
      </c>
      <c r="AD25" s="92" t="str">
        <f>IFERROR('Gen. Prima Directa'!AD25/'Gen. Pólizas Emitidas'!AD25,"")</f>
        <v/>
      </c>
      <c r="AE25" s="92" t="str">
        <f>IFERROR('Gen. Prima Directa'!AE25/'Gen. Pólizas Emitidas'!AE25,"")</f>
        <v/>
      </c>
      <c r="AF25" s="92" t="str">
        <f>IFERROR('Gen. Prima Directa'!AF25/'Gen. Pólizas Emitidas'!AF25,"")</f>
        <v/>
      </c>
      <c r="AG25" s="92" t="str">
        <f>IFERROR('Gen. Prima Directa'!AG25/'Gen. Pólizas Emitidas'!AG25,"")</f>
        <v/>
      </c>
      <c r="AH25" s="92" t="str">
        <f>IFERROR('Gen. Prima Directa'!AH25/'Gen. Pólizas Emitidas'!AH25,"")</f>
        <v/>
      </c>
      <c r="AI25" s="92" t="str">
        <f>IFERROR('Gen. Prima Directa'!AI25/'Gen. Pólizas Emitidas'!AI25,"")</f>
        <v/>
      </c>
      <c r="AJ25" s="92" t="str">
        <f>IFERROR('Gen. Prima Directa'!AJ25/'Gen. Pólizas Emitidas'!AJ25,"")</f>
        <v/>
      </c>
      <c r="AK25" s="92" t="str">
        <f>IFERROR('Gen. Prima Directa'!AK25/'Gen. Pólizas Emitidas'!AK25,"")</f>
        <v/>
      </c>
      <c r="AL25" s="92" t="str">
        <f>IFERROR('Gen. Prima Directa'!AL25/'Gen. Pólizas Emitidas'!AL25,"")</f>
        <v/>
      </c>
      <c r="AM25" s="92" t="str">
        <f>IFERROR('Gen. Prima Directa'!AM25/'Gen. Pólizas Emitidas'!AM25,"")</f>
        <v/>
      </c>
      <c r="AN25" s="92" t="str">
        <f>IFERROR('Gen. Prima Directa'!AN25/'Gen. Pólizas Emitidas'!AN25,"")</f>
        <v/>
      </c>
      <c r="AO25" s="92" t="str">
        <f>IFERROR('Gen. Prima Directa'!AO25/'Gen. Pólizas Emitidas'!AO25,"")</f>
        <v/>
      </c>
      <c r="AP25" s="92" t="str">
        <f>IFERROR('Gen. Prima Directa'!AP25/'Gen. Pólizas Emitidas'!AP25,"")</f>
        <v/>
      </c>
      <c r="AQ25" s="92">
        <f>IFERROR('Gen. Prima Directa'!AQ25/'Gen. Pólizas Emitidas'!AQ25,"")</f>
        <v>45.850907128102499</v>
      </c>
      <c r="AS25" s="92">
        <f>IFERROR('Gen. Prima Directa'!AS25/'Gen. Pólizas Emitidas'!AS25,"")</f>
        <v>46.660524548228082</v>
      </c>
      <c r="AT25" s="71">
        <f t="shared" si="0"/>
        <v>-1.7351228430549814E-2</v>
      </c>
    </row>
    <row r="26" spans="2:46">
      <c r="B26" s="73" t="s">
        <v>309</v>
      </c>
      <c r="C26" s="92">
        <f>IFERROR('Gen. Prima Directa'!C26/'Gen. Pólizas Emitidas'!C26,"")</f>
        <v>37.180659209447803</v>
      </c>
      <c r="D26" s="92" t="str">
        <f>IFERROR('Gen. Prima Directa'!D26/'Gen. Pólizas Emitidas'!D26,"")</f>
        <v/>
      </c>
      <c r="E26" s="92">
        <f>IFERROR('Gen. Prima Directa'!E26/'Gen. Pólizas Emitidas'!E26,"")</f>
        <v>1.1747934869522469</v>
      </c>
      <c r="F26" s="92" t="str">
        <f>IFERROR('Gen. Prima Directa'!F26/'Gen. Pólizas Emitidas'!F26,"")</f>
        <v/>
      </c>
      <c r="G26" s="92" t="str">
        <f>IFERROR('Gen. Prima Directa'!G26/'Gen. Pólizas Emitidas'!G26,"")</f>
        <v/>
      </c>
      <c r="H26" s="92">
        <f>IFERROR('Gen. Prima Directa'!H26/'Gen. Pólizas Emitidas'!H26,"")</f>
        <v>0.91086916167720178</v>
      </c>
      <c r="I26" s="92">
        <f>IFERROR('Gen. Prima Directa'!I26/'Gen. Pólizas Emitidas'!I26,"")</f>
        <v>60.285810225129858</v>
      </c>
      <c r="J26" s="92">
        <f>IFERROR('Gen. Prima Directa'!J26/'Gen. Pólizas Emitidas'!J26,"")</f>
        <v>38.983099279644492</v>
      </c>
      <c r="K26" s="92" t="str">
        <f>IFERROR('Gen. Prima Directa'!K26/'Gen. Pólizas Emitidas'!K26,"")</f>
        <v/>
      </c>
      <c r="L26" s="92" t="str">
        <f>IFERROR('Gen. Prima Directa'!L26/'Gen. Pólizas Emitidas'!L26,"")</f>
        <v/>
      </c>
      <c r="M26" s="92" t="str">
        <f>IFERROR('Gen. Prima Directa'!M26/'Gen. Pólizas Emitidas'!M26,"")</f>
        <v/>
      </c>
      <c r="N26" s="92" t="str">
        <f>IFERROR('Gen. Prima Directa'!N26/'Gen. Pólizas Emitidas'!N26,"")</f>
        <v/>
      </c>
      <c r="O26" s="92" t="str">
        <f>IFERROR('Gen. Prima Directa'!O26/'Gen. Pólizas Emitidas'!O26,"")</f>
        <v/>
      </c>
      <c r="P26" s="92">
        <f>IFERROR('Gen. Prima Directa'!P26/'Gen. Pólizas Emitidas'!P26,"")</f>
        <v>15.670583057145834</v>
      </c>
      <c r="Q26" s="92" t="str">
        <f>IFERROR('Gen. Prima Directa'!Q26/'Gen. Pólizas Emitidas'!Q26,"")</f>
        <v/>
      </c>
      <c r="R26" s="92">
        <f>IFERROR('Gen. Prima Directa'!R26/'Gen. Pólizas Emitidas'!R26,"")</f>
        <v>8.5274285328232047</v>
      </c>
      <c r="S26" s="92" t="str">
        <f>IFERROR('Gen. Prima Directa'!S26/'Gen. Pólizas Emitidas'!S26,"")</f>
        <v/>
      </c>
      <c r="T26" s="92">
        <f>IFERROR('Gen. Prima Directa'!T26/'Gen. Pólizas Emitidas'!T26,"")</f>
        <v>124.89765773477687</v>
      </c>
      <c r="U26" s="92" t="str">
        <f>IFERROR('Gen. Prima Directa'!U26/'Gen. Pólizas Emitidas'!U26,"")</f>
        <v/>
      </c>
      <c r="V26" s="92">
        <f>IFERROR('Gen. Prima Directa'!V26/'Gen. Pólizas Emitidas'!V26,"")</f>
        <v>2.3220187687275784</v>
      </c>
      <c r="W26" s="92" t="str">
        <f>IFERROR('Gen. Prima Directa'!W26/'Gen. Pólizas Emitidas'!W26,"")</f>
        <v/>
      </c>
      <c r="X26" s="92">
        <f>IFERROR('Gen. Prima Directa'!X26/'Gen. Pólizas Emitidas'!X26,"")</f>
        <v>35.542720166661248</v>
      </c>
      <c r="Y26" s="92">
        <f>IFERROR('Gen. Prima Directa'!Y26/'Gen. Pólizas Emitidas'!Y26,"")</f>
        <v>70.464303138625581</v>
      </c>
      <c r="Z26" s="92" t="str">
        <f>IFERROR('Gen. Prima Directa'!Z26/'Gen. Pólizas Emitidas'!Z26,"")</f>
        <v/>
      </c>
      <c r="AA26" s="92">
        <f>IFERROR('Gen. Prima Directa'!AA26/'Gen. Pólizas Emitidas'!AA26,"")</f>
        <v>4.0662182528098461</v>
      </c>
      <c r="AB26" s="92">
        <f>IFERROR('Gen. Prima Directa'!AB26/'Gen. Pólizas Emitidas'!AB26,"")</f>
        <v>90.749759437528439</v>
      </c>
      <c r="AC26" s="92" t="str">
        <f>IFERROR('Gen. Prima Directa'!AC26/'Gen. Pólizas Emitidas'!AC26,"")</f>
        <v/>
      </c>
      <c r="AD26" s="92" t="str">
        <f>IFERROR('Gen. Prima Directa'!AD26/'Gen. Pólizas Emitidas'!AD26,"")</f>
        <v/>
      </c>
      <c r="AE26" s="92" t="str">
        <f>IFERROR('Gen. Prima Directa'!AE26/'Gen. Pólizas Emitidas'!AE26,"")</f>
        <v/>
      </c>
      <c r="AF26" s="92" t="str">
        <f>IFERROR('Gen. Prima Directa'!AF26/'Gen. Pólizas Emitidas'!AF26,"")</f>
        <v/>
      </c>
      <c r="AG26" s="92" t="str">
        <f>IFERROR('Gen. Prima Directa'!AG26/'Gen. Pólizas Emitidas'!AG26,"")</f>
        <v/>
      </c>
      <c r="AH26" s="92" t="str">
        <f>IFERROR('Gen. Prima Directa'!AH26/'Gen. Pólizas Emitidas'!AH26,"")</f>
        <v/>
      </c>
      <c r="AI26" s="92" t="str">
        <f>IFERROR('Gen. Prima Directa'!AI26/'Gen. Pólizas Emitidas'!AI26,"")</f>
        <v/>
      </c>
      <c r="AJ26" s="92" t="str">
        <f>IFERROR('Gen. Prima Directa'!AJ26/'Gen. Pólizas Emitidas'!AJ26,"")</f>
        <v/>
      </c>
      <c r="AK26" s="92" t="str">
        <f>IFERROR('Gen. Prima Directa'!AK26/'Gen. Pólizas Emitidas'!AK26,"")</f>
        <v/>
      </c>
      <c r="AL26" s="92" t="str">
        <f>IFERROR('Gen. Prima Directa'!AL26/'Gen. Pólizas Emitidas'!AL26,"")</f>
        <v/>
      </c>
      <c r="AM26" s="92" t="str">
        <f>IFERROR('Gen. Prima Directa'!AM26/'Gen. Pólizas Emitidas'!AM26,"")</f>
        <v/>
      </c>
      <c r="AN26" s="92" t="str">
        <f>IFERROR('Gen. Prima Directa'!AN26/'Gen. Pólizas Emitidas'!AN26,"")</f>
        <v/>
      </c>
      <c r="AO26" s="92" t="str">
        <f>IFERROR('Gen. Prima Directa'!AO26/'Gen. Pólizas Emitidas'!AO26,"")</f>
        <v/>
      </c>
      <c r="AP26" s="92" t="str">
        <f>IFERROR('Gen. Prima Directa'!AP26/'Gen. Pólizas Emitidas'!AP26,"")</f>
        <v/>
      </c>
      <c r="AQ26" s="92">
        <f>IFERROR('Gen. Prima Directa'!AQ26/'Gen. Pólizas Emitidas'!AQ26,"")</f>
        <v>9.8479311445863349</v>
      </c>
      <c r="AS26" s="92">
        <f>IFERROR('Gen. Prima Directa'!AS26/'Gen. Pólizas Emitidas'!AS26,"")</f>
        <v>9.2253640843827576</v>
      </c>
      <c r="AT26" s="71">
        <f t="shared" si="0"/>
        <v>6.7484280783833395E-2</v>
      </c>
    </row>
    <row r="27" spans="2:46">
      <c r="B27" s="73" t="s">
        <v>310</v>
      </c>
      <c r="C27" s="92">
        <f>IFERROR('Gen. Prima Directa'!C27/'Gen. Pólizas Emitidas'!C27,"")</f>
        <v>74.790680380062014</v>
      </c>
      <c r="D27" s="92" t="str">
        <f>IFERROR('Gen. Prima Directa'!D27/'Gen. Pólizas Emitidas'!D27,"")</f>
        <v/>
      </c>
      <c r="E27" s="92">
        <f>IFERROR('Gen. Prima Directa'!E27/'Gen. Pólizas Emitidas'!E27,"")</f>
        <v>27.254413571148703</v>
      </c>
      <c r="F27" s="92" t="str">
        <f>IFERROR('Gen. Prima Directa'!F27/'Gen. Pólizas Emitidas'!F27,"")</f>
        <v/>
      </c>
      <c r="G27" s="92" t="str">
        <f>IFERROR('Gen. Prima Directa'!G27/'Gen. Pólizas Emitidas'!G27,"")</f>
        <v/>
      </c>
      <c r="H27" s="92">
        <f>IFERROR('Gen. Prima Directa'!H27/'Gen. Pólizas Emitidas'!H27,"")</f>
        <v>2.726394092490517</v>
      </c>
      <c r="I27" s="92">
        <f>IFERROR('Gen. Prima Directa'!I27/'Gen. Pólizas Emitidas'!I27,"")</f>
        <v>370.93817297115453</v>
      </c>
      <c r="J27" s="92">
        <f>IFERROR('Gen. Prima Directa'!J27/'Gen. Pólizas Emitidas'!J27,"")</f>
        <v>77.830527281084031</v>
      </c>
      <c r="K27" s="92" t="str">
        <f>IFERROR('Gen. Prima Directa'!K27/'Gen. Pólizas Emitidas'!K27,"")</f>
        <v/>
      </c>
      <c r="L27" s="92">
        <f>IFERROR('Gen. Prima Directa'!L27/'Gen. Pólizas Emitidas'!L27,"")</f>
        <v>109.31873463163511</v>
      </c>
      <c r="M27" s="92" t="str">
        <f>IFERROR('Gen. Prima Directa'!M27/'Gen. Pólizas Emitidas'!M27,"")</f>
        <v/>
      </c>
      <c r="N27" s="92" t="str">
        <f>IFERROR('Gen. Prima Directa'!N27/'Gen. Pólizas Emitidas'!N27,"")</f>
        <v/>
      </c>
      <c r="O27" s="92" t="str">
        <f>IFERROR('Gen. Prima Directa'!O27/'Gen. Pólizas Emitidas'!O27,"")</f>
        <v/>
      </c>
      <c r="P27" s="92">
        <f>IFERROR('Gen. Prima Directa'!P27/'Gen. Pólizas Emitidas'!P27,"")</f>
        <v>42.763388728774295</v>
      </c>
      <c r="Q27" s="92" t="str">
        <f>IFERROR('Gen. Prima Directa'!Q27/'Gen. Pólizas Emitidas'!Q27,"")</f>
        <v/>
      </c>
      <c r="R27" s="92">
        <f>IFERROR('Gen. Prima Directa'!R27/'Gen. Pólizas Emitidas'!R27,"")</f>
        <v>64.912365513549702</v>
      </c>
      <c r="S27" s="92" t="str">
        <f>IFERROR('Gen. Prima Directa'!S27/'Gen. Pólizas Emitidas'!S27,"")</f>
        <v/>
      </c>
      <c r="T27" s="92">
        <f>IFERROR('Gen. Prima Directa'!T27/'Gen. Pólizas Emitidas'!T27,"")</f>
        <v>47.317973586102482</v>
      </c>
      <c r="U27" s="92" t="str">
        <f>IFERROR('Gen. Prima Directa'!U27/'Gen. Pólizas Emitidas'!U27,"")</f>
        <v/>
      </c>
      <c r="V27" s="92">
        <f>IFERROR('Gen. Prima Directa'!V27/'Gen. Pólizas Emitidas'!V27,"")</f>
        <v>9.740035395790601</v>
      </c>
      <c r="W27" s="92" t="str">
        <f>IFERROR('Gen. Prima Directa'!W27/'Gen. Pólizas Emitidas'!W27,"")</f>
        <v/>
      </c>
      <c r="X27" s="92">
        <f>IFERROR('Gen. Prima Directa'!X27/'Gen. Pólizas Emitidas'!X27,"")</f>
        <v>1665.3165744841433</v>
      </c>
      <c r="Y27" s="92">
        <f>IFERROR('Gen. Prima Directa'!Y27/'Gen. Pólizas Emitidas'!Y27,"")</f>
        <v>75.437257307262854</v>
      </c>
      <c r="Z27" s="92">
        <f>IFERROR('Gen. Prima Directa'!Z27/'Gen. Pólizas Emitidas'!Z27,"")</f>
        <v>134.12391190316521</v>
      </c>
      <c r="AA27" s="92">
        <f>IFERROR('Gen. Prima Directa'!AA27/'Gen. Pólizas Emitidas'!AA27,"")</f>
        <v>36.959705247113263</v>
      </c>
      <c r="AB27" s="92">
        <f>IFERROR('Gen. Prima Directa'!AB27/'Gen. Pólizas Emitidas'!AB27,"")</f>
        <v>77.170094785116547</v>
      </c>
      <c r="AC27" s="92" t="str">
        <f>IFERROR('Gen. Prima Directa'!AC27/'Gen. Pólizas Emitidas'!AC27,"")</f>
        <v/>
      </c>
      <c r="AD27" s="92" t="str">
        <f>IFERROR('Gen. Prima Directa'!AD27/'Gen. Pólizas Emitidas'!AD27,"")</f>
        <v/>
      </c>
      <c r="AE27" s="92" t="str">
        <f>IFERROR('Gen. Prima Directa'!AE27/'Gen. Pólizas Emitidas'!AE27,"")</f>
        <v/>
      </c>
      <c r="AF27" s="92" t="str">
        <f>IFERROR('Gen. Prima Directa'!AF27/'Gen. Pólizas Emitidas'!AF27,"")</f>
        <v/>
      </c>
      <c r="AG27" s="92" t="str">
        <f>IFERROR('Gen. Prima Directa'!AG27/'Gen. Pólizas Emitidas'!AG27,"")</f>
        <v/>
      </c>
      <c r="AH27" s="92" t="str">
        <f>IFERROR('Gen. Prima Directa'!AH27/'Gen. Pólizas Emitidas'!AH27,"")</f>
        <v/>
      </c>
      <c r="AI27" s="92" t="str">
        <f>IFERROR('Gen. Prima Directa'!AI27/'Gen. Pólizas Emitidas'!AI27,"")</f>
        <v/>
      </c>
      <c r="AJ27" s="92" t="str">
        <f>IFERROR('Gen. Prima Directa'!AJ27/'Gen. Pólizas Emitidas'!AJ27,"")</f>
        <v/>
      </c>
      <c r="AK27" s="92" t="str">
        <f>IFERROR('Gen. Prima Directa'!AK27/'Gen. Pólizas Emitidas'!AK27,"")</f>
        <v/>
      </c>
      <c r="AL27" s="92" t="str">
        <f>IFERROR('Gen. Prima Directa'!AL27/'Gen. Pólizas Emitidas'!AL27,"")</f>
        <v/>
      </c>
      <c r="AM27" s="92" t="str">
        <f>IFERROR('Gen. Prima Directa'!AM27/'Gen. Pólizas Emitidas'!AM27,"")</f>
        <v/>
      </c>
      <c r="AN27" s="92" t="str">
        <f>IFERROR('Gen. Prima Directa'!AN27/'Gen. Pólizas Emitidas'!AN27,"")</f>
        <v/>
      </c>
      <c r="AO27" s="92" t="str">
        <f>IFERROR('Gen. Prima Directa'!AO27/'Gen. Pólizas Emitidas'!AO27,"")</f>
        <v/>
      </c>
      <c r="AP27" s="92" t="str">
        <f>IFERROR('Gen. Prima Directa'!AP27/'Gen. Pólizas Emitidas'!AP27,"")</f>
        <v/>
      </c>
      <c r="AQ27" s="92">
        <f>IFERROR('Gen. Prima Directa'!AQ27/'Gen. Pólizas Emitidas'!AQ27,"")</f>
        <v>40.897569486173062</v>
      </c>
      <c r="AS27" s="92">
        <f>IFERROR('Gen. Prima Directa'!AS27/'Gen. Pólizas Emitidas'!AS27,"")</f>
        <v>66.534906509247534</v>
      </c>
      <c r="AT27" s="71">
        <f t="shared" si="0"/>
        <v>-0.38532160587782893</v>
      </c>
    </row>
    <row r="28" spans="2:46">
      <c r="B28" s="73" t="s">
        <v>311</v>
      </c>
      <c r="C28" s="92">
        <f>IFERROR('Gen. Prima Directa'!C28/'Gen. Pólizas Emitidas'!C28,"")</f>
        <v>1628.884373826508</v>
      </c>
      <c r="D28" s="92" t="str">
        <f>IFERROR('Gen. Prima Directa'!D28/'Gen. Pólizas Emitidas'!D28,"")</f>
        <v/>
      </c>
      <c r="E28" s="92">
        <f>IFERROR('Gen. Prima Directa'!E28/'Gen. Pólizas Emitidas'!E28,"")</f>
        <v>76.541575338709606</v>
      </c>
      <c r="F28" s="92" t="str">
        <f>IFERROR('Gen. Prima Directa'!F28/'Gen. Pólizas Emitidas'!F28,"")</f>
        <v/>
      </c>
      <c r="G28" s="92" t="str">
        <f>IFERROR('Gen. Prima Directa'!G28/'Gen. Pólizas Emitidas'!G28,"")</f>
        <v/>
      </c>
      <c r="H28" s="92">
        <f>IFERROR('Gen. Prima Directa'!H28/'Gen. Pólizas Emitidas'!H28,"")</f>
        <v>6549.3724284617147</v>
      </c>
      <c r="I28" s="92">
        <f>IFERROR('Gen. Prima Directa'!I28/'Gen. Pólizas Emitidas'!I28,"")</f>
        <v>622.96636436616666</v>
      </c>
      <c r="J28" s="92">
        <f>IFERROR('Gen. Prima Directa'!J28/'Gen. Pólizas Emitidas'!J28,"")</f>
        <v>175.64477968044869</v>
      </c>
      <c r="K28" s="92" t="str">
        <f>IFERROR('Gen. Prima Directa'!K28/'Gen. Pólizas Emitidas'!K28,"")</f>
        <v/>
      </c>
      <c r="L28" s="92">
        <f>IFERROR('Gen. Prima Directa'!L28/'Gen. Pólizas Emitidas'!L28,"")</f>
        <v>178.50766899615891</v>
      </c>
      <c r="M28" s="92" t="str">
        <f>IFERROR('Gen. Prima Directa'!M28/'Gen. Pólizas Emitidas'!M28,"")</f>
        <v/>
      </c>
      <c r="N28" s="92" t="str">
        <f>IFERROR('Gen. Prima Directa'!N28/'Gen. Pólizas Emitidas'!N28,"")</f>
        <v/>
      </c>
      <c r="O28" s="92" t="str">
        <f>IFERROR('Gen. Prima Directa'!O28/'Gen. Pólizas Emitidas'!O28,"")</f>
        <v/>
      </c>
      <c r="P28" s="92">
        <f>IFERROR('Gen. Prima Directa'!P28/'Gen. Pólizas Emitidas'!P28,"")</f>
        <v>90.153433075740821</v>
      </c>
      <c r="Q28" s="92" t="str">
        <f>IFERROR('Gen. Prima Directa'!Q28/'Gen. Pólizas Emitidas'!Q28,"")</f>
        <v/>
      </c>
      <c r="R28" s="92">
        <f>IFERROR('Gen. Prima Directa'!R28/'Gen. Pólizas Emitidas'!R28,"")</f>
        <v>175.06008935984724</v>
      </c>
      <c r="S28" s="92" t="str">
        <f>IFERROR('Gen. Prima Directa'!S28/'Gen. Pólizas Emitidas'!S28,"")</f>
        <v/>
      </c>
      <c r="T28" s="92">
        <f>IFERROR('Gen. Prima Directa'!T28/'Gen. Pólizas Emitidas'!T28,"")</f>
        <v>111.37285680280191</v>
      </c>
      <c r="U28" s="92" t="str">
        <f>IFERROR('Gen. Prima Directa'!U28/'Gen. Pólizas Emitidas'!U28,"")</f>
        <v/>
      </c>
      <c r="V28" s="92">
        <f>IFERROR('Gen. Prima Directa'!V28/'Gen. Pólizas Emitidas'!V28,"")</f>
        <v>634.61794446410045</v>
      </c>
      <c r="W28" s="92" t="str">
        <f>IFERROR('Gen. Prima Directa'!W28/'Gen. Pólizas Emitidas'!W28,"")</f>
        <v/>
      </c>
      <c r="X28" s="92">
        <f>IFERROR('Gen. Prima Directa'!X28/'Gen. Pólizas Emitidas'!X28,"")</f>
        <v>87.049859030116963</v>
      </c>
      <c r="Y28" s="92">
        <f>IFERROR('Gen. Prima Directa'!Y28/'Gen. Pólizas Emitidas'!Y28,"")</f>
        <v>311.19352587302484</v>
      </c>
      <c r="Z28" s="92">
        <f>IFERROR('Gen. Prima Directa'!Z28/'Gen. Pólizas Emitidas'!Z28,"")</f>
        <v>482.60262360536586</v>
      </c>
      <c r="AA28" s="92">
        <f>IFERROR('Gen. Prima Directa'!AA28/'Gen. Pólizas Emitidas'!AA28,"")</f>
        <v>35.291472887334969</v>
      </c>
      <c r="AB28" s="92">
        <f>IFERROR('Gen. Prima Directa'!AB28/'Gen. Pólizas Emitidas'!AB28,"")</f>
        <v>477.29319047625773</v>
      </c>
      <c r="AC28" s="92" t="str">
        <f>IFERROR('Gen. Prima Directa'!AC28/'Gen. Pólizas Emitidas'!AC28,"")</f>
        <v/>
      </c>
      <c r="AD28" s="92" t="str">
        <f>IFERROR('Gen. Prima Directa'!AD28/'Gen. Pólizas Emitidas'!AD28,"")</f>
        <v/>
      </c>
      <c r="AE28" s="92" t="str">
        <f>IFERROR('Gen. Prima Directa'!AE28/'Gen. Pólizas Emitidas'!AE28,"")</f>
        <v/>
      </c>
      <c r="AF28" s="92" t="str">
        <f>IFERROR('Gen. Prima Directa'!AF28/'Gen. Pólizas Emitidas'!AF28,"")</f>
        <v/>
      </c>
      <c r="AG28" s="92" t="str">
        <f>IFERROR('Gen. Prima Directa'!AG28/'Gen. Pólizas Emitidas'!AG28,"")</f>
        <v/>
      </c>
      <c r="AH28" s="92" t="str">
        <f>IFERROR('Gen. Prima Directa'!AH28/'Gen. Pólizas Emitidas'!AH28,"")</f>
        <v/>
      </c>
      <c r="AI28" s="92" t="str">
        <f>IFERROR('Gen. Prima Directa'!AI28/'Gen. Pólizas Emitidas'!AI28,"")</f>
        <v/>
      </c>
      <c r="AJ28" s="92" t="str">
        <f>IFERROR('Gen. Prima Directa'!AJ28/'Gen. Pólizas Emitidas'!AJ28,"")</f>
        <v/>
      </c>
      <c r="AK28" s="92" t="str">
        <f>IFERROR('Gen. Prima Directa'!AK28/'Gen. Pólizas Emitidas'!AK28,"")</f>
        <v/>
      </c>
      <c r="AL28" s="92" t="str">
        <f>IFERROR('Gen. Prima Directa'!AL28/'Gen. Pólizas Emitidas'!AL28,"")</f>
        <v/>
      </c>
      <c r="AM28" s="92" t="str">
        <f>IFERROR('Gen. Prima Directa'!AM28/'Gen. Pólizas Emitidas'!AM28,"")</f>
        <v/>
      </c>
      <c r="AN28" s="92" t="str">
        <f>IFERROR('Gen. Prima Directa'!AN28/'Gen. Pólizas Emitidas'!AN28,"")</f>
        <v/>
      </c>
      <c r="AO28" s="92" t="str">
        <f>IFERROR('Gen. Prima Directa'!AO28/'Gen. Pólizas Emitidas'!AO28,"")</f>
        <v/>
      </c>
      <c r="AP28" s="92" t="str">
        <f>IFERROR('Gen. Prima Directa'!AP28/'Gen. Pólizas Emitidas'!AP28,"")</f>
        <v/>
      </c>
      <c r="AQ28" s="92">
        <f>IFERROR('Gen. Prima Directa'!AQ28/'Gen. Pólizas Emitidas'!AQ28,"")</f>
        <v>309.6333137299124</v>
      </c>
      <c r="AS28" s="92">
        <f>IFERROR('Gen. Prima Directa'!AS28/'Gen. Pólizas Emitidas'!AS28,"")</f>
        <v>412.8975760937289</v>
      </c>
      <c r="AT28" s="71">
        <f t="shared" si="0"/>
        <v>-0.25009655745805404</v>
      </c>
    </row>
    <row r="29" spans="2:46">
      <c r="B29" s="73" t="s">
        <v>312</v>
      </c>
      <c r="C29" s="92">
        <f>IFERROR('Gen. Prima Directa'!C29/'Gen. Pólizas Emitidas'!C29,"")</f>
        <v>2.2104910321935378</v>
      </c>
      <c r="D29" s="92" t="str">
        <f>IFERROR('Gen. Prima Directa'!D29/'Gen. Pólizas Emitidas'!D29,"")</f>
        <v/>
      </c>
      <c r="E29" s="92">
        <f>IFERROR('Gen. Prima Directa'!E29/'Gen. Pólizas Emitidas'!E29,"")</f>
        <v>0.56490095552859898</v>
      </c>
      <c r="F29" s="92" t="str">
        <f>IFERROR('Gen. Prima Directa'!F29/'Gen. Pólizas Emitidas'!F29,"")</f>
        <v/>
      </c>
      <c r="G29" s="92" t="str">
        <f>IFERROR('Gen. Prima Directa'!G29/'Gen. Pólizas Emitidas'!G29,"")</f>
        <v/>
      </c>
      <c r="H29" s="92">
        <f>IFERROR('Gen. Prima Directa'!H29/'Gen. Pólizas Emitidas'!H29,"")</f>
        <v>8056.33204299933</v>
      </c>
      <c r="I29" s="92">
        <f>IFERROR('Gen. Prima Directa'!I29/'Gen. Pólizas Emitidas'!I29,"")</f>
        <v>5.7813488781191547</v>
      </c>
      <c r="J29" s="92">
        <f>IFERROR('Gen. Prima Directa'!J29/'Gen. Pólizas Emitidas'!J29,"")</f>
        <v>0.22765020407892256</v>
      </c>
      <c r="K29" s="92" t="str">
        <f>IFERROR('Gen. Prima Directa'!K29/'Gen. Pólizas Emitidas'!K29,"")</f>
        <v/>
      </c>
      <c r="L29" s="92">
        <f>IFERROR('Gen. Prima Directa'!L29/'Gen. Pólizas Emitidas'!L29,"")</f>
        <v>28.731352839794017</v>
      </c>
      <c r="M29" s="92" t="str">
        <f>IFERROR('Gen. Prima Directa'!M29/'Gen. Pólizas Emitidas'!M29,"")</f>
        <v/>
      </c>
      <c r="N29" s="92" t="str">
        <f>IFERROR('Gen. Prima Directa'!N29/'Gen. Pólizas Emitidas'!N29,"")</f>
        <v/>
      </c>
      <c r="O29" s="92" t="str">
        <f>IFERROR('Gen. Prima Directa'!O29/'Gen. Pólizas Emitidas'!O29,"")</f>
        <v/>
      </c>
      <c r="P29" s="92">
        <f>IFERROR('Gen. Prima Directa'!P29/'Gen. Pólizas Emitidas'!P29,"")</f>
        <v>0.30570734870667809</v>
      </c>
      <c r="Q29" s="92" t="str">
        <f>IFERROR('Gen. Prima Directa'!Q29/'Gen. Pólizas Emitidas'!Q29,"")</f>
        <v/>
      </c>
      <c r="R29" s="92">
        <f>IFERROR('Gen. Prima Directa'!R29/'Gen. Pólizas Emitidas'!R29,"")</f>
        <v>82.587278295313126</v>
      </c>
      <c r="S29" s="92" t="str">
        <f>IFERROR('Gen. Prima Directa'!S29/'Gen. Pólizas Emitidas'!S29,"")</f>
        <v/>
      </c>
      <c r="T29" s="92">
        <f>IFERROR('Gen. Prima Directa'!T29/'Gen. Pólizas Emitidas'!T29,"")</f>
        <v>117.77525465468257</v>
      </c>
      <c r="U29" s="92" t="str">
        <f>IFERROR('Gen. Prima Directa'!U29/'Gen. Pólizas Emitidas'!U29,"")</f>
        <v/>
      </c>
      <c r="V29" s="92">
        <f>IFERROR('Gen. Prima Directa'!V29/'Gen. Pólizas Emitidas'!V29,"")</f>
        <v>33.4964770665947</v>
      </c>
      <c r="W29" s="92" t="str">
        <f>IFERROR('Gen. Prima Directa'!W29/'Gen. Pólizas Emitidas'!W29,"")</f>
        <v/>
      </c>
      <c r="X29" s="92" t="str">
        <f>IFERROR('Gen. Prima Directa'!X29/'Gen. Pólizas Emitidas'!X29,"")</f>
        <v/>
      </c>
      <c r="Y29" s="92">
        <f>IFERROR('Gen. Prima Directa'!Y29/'Gen. Pólizas Emitidas'!Y29,"")</f>
        <v>106.0217589329782</v>
      </c>
      <c r="Z29" s="92" t="str">
        <f>IFERROR('Gen. Prima Directa'!Z29/'Gen. Pólizas Emitidas'!Z29,"")</f>
        <v/>
      </c>
      <c r="AA29" s="92">
        <f>IFERROR('Gen. Prima Directa'!AA29/'Gen. Pólizas Emitidas'!AA29,"")</f>
        <v>1.0603555591504359</v>
      </c>
      <c r="AB29" s="92">
        <f>IFERROR('Gen. Prima Directa'!AB29/'Gen. Pólizas Emitidas'!AB29,"")</f>
        <v>161.40730356120142</v>
      </c>
      <c r="AC29" s="92" t="str">
        <f>IFERROR('Gen. Prima Directa'!AC29/'Gen. Pólizas Emitidas'!AC29,"")</f>
        <v/>
      </c>
      <c r="AD29" s="92" t="str">
        <f>IFERROR('Gen. Prima Directa'!AD29/'Gen. Pólizas Emitidas'!AD29,"")</f>
        <v/>
      </c>
      <c r="AE29" s="92" t="str">
        <f>IFERROR('Gen. Prima Directa'!AE29/'Gen. Pólizas Emitidas'!AE29,"")</f>
        <v/>
      </c>
      <c r="AF29" s="92" t="str">
        <f>IFERROR('Gen. Prima Directa'!AF29/'Gen. Pólizas Emitidas'!AF29,"")</f>
        <v/>
      </c>
      <c r="AG29" s="92" t="str">
        <f>IFERROR('Gen. Prima Directa'!AG29/'Gen. Pólizas Emitidas'!AG29,"")</f>
        <v/>
      </c>
      <c r="AH29" s="92" t="str">
        <f>IFERROR('Gen. Prima Directa'!AH29/'Gen. Pólizas Emitidas'!AH29,"")</f>
        <v/>
      </c>
      <c r="AI29" s="92" t="str">
        <f>IFERROR('Gen. Prima Directa'!AI29/'Gen. Pólizas Emitidas'!AI29,"")</f>
        <v/>
      </c>
      <c r="AJ29" s="92" t="str">
        <f>IFERROR('Gen. Prima Directa'!AJ29/'Gen. Pólizas Emitidas'!AJ29,"")</f>
        <v/>
      </c>
      <c r="AK29" s="92" t="str">
        <f>IFERROR('Gen. Prima Directa'!AK29/'Gen. Pólizas Emitidas'!AK29,"")</f>
        <v/>
      </c>
      <c r="AL29" s="92" t="str">
        <f>IFERROR('Gen. Prima Directa'!AL29/'Gen. Pólizas Emitidas'!AL29,"")</f>
        <v/>
      </c>
      <c r="AM29" s="92" t="str">
        <f>IFERROR('Gen. Prima Directa'!AM29/'Gen. Pólizas Emitidas'!AM29,"")</f>
        <v/>
      </c>
      <c r="AN29" s="92" t="str">
        <f>IFERROR('Gen. Prima Directa'!AN29/'Gen. Pólizas Emitidas'!AN29,"")</f>
        <v/>
      </c>
      <c r="AO29" s="92" t="str">
        <f>IFERROR('Gen. Prima Directa'!AO29/'Gen. Pólizas Emitidas'!AO29,"")</f>
        <v/>
      </c>
      <c r="AP29" s="92" t="str">
        <f>IFERROR('Gen. Prima Directa'!AP29/'Gen. Pólizas Emitidas'!AP29,"")</f>
        <v/>
      </c>
      <c r="AQ29" s="92">
        <f>IFERROR('Gen. Prima Directa'!AQ29/'Gen. Pólizas Emitidas'!AQ29,"")</f>
        <v>15.929908194269661</v>
      </c>
      <c r="AS29" s="92">
        <f>IFERROR('Gen. Prima Directa'!AS29/'Gen. Pólizas Emitidas'!AS29,"")</f>
        <v>23.432750496802271</v>
      </c>
      <c r="AT29" s="71">
        <f t="shared" si="0"/>
        <v>-0.32018615584869048</v>
      </c>
    </row>
    <row r="30" spans="2:46">
      <c r="B30" s="73" t="s">
        <v>313</v>
      </c>
      <c r="C30" s="92">
        <f>IFERROR('Gen. Prima Directa'!C30/'Gen. Pólizas Emitidas'!C30,"")</f>
        <v>164.66501102791588</v>
      </c>
      <c r="D30" s="92" t="str">
        <f>IFERROR('Gen. Prima Directa'!D30/'Gen. Pólizas Emitidas'!D30,"")</f>
        <v/>
      </c>
      <c r="E30" s="92">
        <f>IFERROR('Gen. Prima Directa'!E30/'Gen. Pólizas Emitidas'!E30,"")</f>
        <v>9.6268152254676007</v>
      </c>
      <c r="F30" s="92" t="str">
        <f>IFERROR('Gen. Prima Directa'!F30/'Gen. Pólizas Emitidas'!F30,"")</f>
        <v/>
      </c>
      <c r="G30" s="92" t="str">
        <f>IFERROR('Gen. Prima Directa'!G30/'Gen. Pólizas Emitidas'!G30,"")</f>
        <v/>
      </c>
      <c r="H30" s="92">
        <f>IFERROR('Gen. Prima Directa'!H30/'Gen. Pólizas Emitidas'!H30,"")</f>
        <v>4.7144242355582024</v>
      </c>
      <c r="I30" s="92">
        <f>IFERROR('Gen. Prima Directa'!I30/'Gen. Pólizas Emitidas'!I30,"")</f>
        <v>76.096789789705369</v>
      </c>
      <c r="J30" s="92">
        <f>IFERROR('Gen. Prima Directa'!J30/'Gen. Pólizas Emitidas'!J30,"")</f>
        <v>26.828187405053026</v>
      </c>
      <c r="K30" s="92" t="str">
        <f>IFERROR('Gen. Prima Directa'!K30/'Gen. Pólizas Emitidas'!K30,"")</f>
        <v/>
      </c>
      <c r="L30" s="92">
        <f>IFERROR('Gen. Prima Directa'!L30/'Gen. Pólizas Emitidas'!L30,"")</f>
        <v>16.355320844659367</v>
      </c>
      <c r="M30" s="92" t="str">
        <f>IFERROR('Gen. Prima Directa'!M30/'Gen. Pólizas Emitidas'!M30,"")</f>
        <v/>
      </c>
      <c r="N30" s="92" t="str">
        <f>IFERROR('Gen. Prima Directa'!N30/'Gen. Pólizas Emitidas'!N30,"")</f>
        <v/>
      </c>
      <c r="O30" s="92" t="str">
        <f>IFERROR('Gen. Prima Directa'!O30/'Gen. Pólizas Emitidas'!O30,"")</f>
        <v/>
      </c>
      <c r="P30" s="92">
        <f>IFERROR('Gen. Prima Directa'!P30/'Gen. Pólizas Emitidas'!P30,"")</f>
        <v>5.1145014526530659</v>
      </c>
      <c r="Q30" s="92" t="str">
        <f>IFERROR('Gen. Prima Directa'!Q30/'Gen. Pólizas Emitidas'!Q30,"")</f>
        <v/>
      </c>
      <c r="R30" s="92">
        <f>IFERROR('Gen. Prima Directa'!R30/'Gen. Pólizas Emitidas'!R30,"")</f>
        <v>22.650808392397803</v>
      </c>
      <c r="S30" s="92" t="str">
        <f>IFERROR('Gen. Prima Directa'!S30/'Gen. Pólizas Emitidas'!S30,"")</f>
        <v/>
      </c>
      <c r="T30" s="92">
        <f>IFERROR('Gen. Prima Directa'!T30/'Gen. Pólizas Emitidas'!T30,"")</f>
        <v>34.473486654779855</v>
      </c>
      <c r="U30" s="92" t="str">
        <f>IFERROR('Gen. Prima Directa'!U30/'Gen. Pólizas Emitidas'!U30,"")</f>
        <v/>
      </c>
      <c r="V30" s="92">
        <f>IFERROR('Gen. Prima Directa'!V30/'Gen. Pólizas Emitidas'!V30,"")</f>
        <v>27.651043424414524</v>
      </c>
      <c r="W30" s="92" t="str">
        <f>IFERROR('Gen. Prima Directa'!W30/'Gen. Pólizas Emitidas'!W30,"")</f>
        <v/>
      </c>
      <c r="X30" s="92" t="str">
        <f>IFERROR('Gen. Prima Directa'!X30/'Gen. Pólizas Emitidas'!X30,"")</f>
        <v/>
      </c>
      <c r="Y30" s="92">
        <f>IFERROR('Gen. Prima Directa'!Y30/'Gen. Pólizas Emitidas'!Y30,"")</f>
        <v>37.33084665191808</v>
      </c>
      <c r="Z30" s="92">
        <f>IFERROR('Gen. Prima Directa'!Z30/'Gen. Pólizas Emitidas'!Z30,"")</f>
        <v>13.014003333178406</v>
      </c>
      <c r="AA30" s="92">
        <f>IFERROR('Gen. Prima Directa'!AA30/'Gen. Pólizas Emitidas'!AA30,"")</f>
        <v>15.890207431183383</v>
      </c>
      <c r="AB30" s="92">
        <f>IFERROR('Gen. Prima Directa'!AB30/'Gen. Pólizas Emitidas'!AB30,"")</f>
        <v>14.945840584987577</v>
      </c>
      <c r="AC30" s="92" t="str">
        <f>IFERROR('Gen. Prima Directa'!AC30/'Gen. Pólizas Emitidas'!AC30,"")</f>
        <v/>
      </c>
      <c r="AD30" s="92" t="str">
        <f>IFERROR('Gen. Prima Directa'!AD30/'Gen. Pólizas Emitidas'!AD30,"")</f>
        <v/>
      </c>
      <c r="AE30" s="92" t="str">
        <f>IFERROR('Gen. Prima Directa'!AE30/'Gen. Pólizas Emitidas'!AE30,"")</f>
        <v/>
      </c>
      <c r="AF30" s="92" t="str">
        <f>IFERROR('Gen. Prima Directa'!AF30/'Gen. Pólizas Emitidas'!AF30,"")</f>
        <v/>
      </c>
      <c r="AG30" s="92" t="str">
        <f>IFERROR('Gen. Prima Directa'!AG30/'Gen. Pólizas Emitidas'!AG30,"")</f>
        <v/>
      </c>
      <c r="AH30" s="92" t="str">
        <f>IFERROR('Gen. Prima Directa'!AH30/'Gen. Pólizas Emitidas'!AH30,"")</f>
        <v/>
      </c>
      <c r="AI30" s="92" t="str">
        <f>IFERROR('Gen. Prima Directa'!AI30/'Gen. Pólizas Emitidas'!AI30,"")</f>
        <v/>
      </c>
      <c r="AJ30" s="92" t="str">
        <f>IFERROR('Gen. Prima Directa'!AJ30/'Gen. Pólizas Emitidas'!AJ30,"")</f>
        <v/>
      </c>
      <c r="AK30" s="92" t="str">
        <f>IFERROR('Gen. Prima Directa'!AK30/'Gen. Pólizas Emitidas'!AK30,"")</f>
        <v/>
      </c>
      <c r="AL30" s="92" t="str">
        <f>IFERROR('Gen. Prima Directa'!AL30/'Gen. Pólizas Emitidas'!AL30,"")</f>
        <v/>
      </c>
      <c r="AM30" s="92" t="str">
        <f>IFERROR('Gen. Prima Directa'!AM30/'Gen. Pólizas Emitidas'!AM30,"")</f>
        <v/>
      </c>
      <c r="AN30" s="92" t="str">
        <f>IFERROR('Gen. Prima Directa'!AN30/'Gen. Pólizas Emitidas'!AN30,"")</f>
        <v/>
      </c>
      <c r="AO30" s="92" t="str">
        <f>IFERROR('Gen. Prima Directa'!AO30/'Gen. Pólizas Emitidas'!AO30,"")</f>
        <v/>
      </c>
      <c r="AP30" s="92" t="str">
        <f>IFERROR('Gen. Prima Directa'!AP30/'Gen. Pólizas Emitidas'!AP30,"")</f>
        <v/>
      </c>
      <c r="AQ30" s="92">
        <f>IFERROR('Gen. Prima Directa'!AQ30/'Gen. Pólizas Emitidas'!AQ30,"")</f>
        <v>18.617854052492973</v>
      </c>
      <c r="AS30" s="92">
        <f>IFERROR('Gen. Prima Directa'!AS30/'Gen. Pólizas Emitidas'!AS30,"")</f>
        <v>16.609526119459417</v>
      </c>
      <c r="AT30" s="71">
        <f t="shared" si="0"/>
        <v>0.12091422227155757</v>
      </c>
    </row>
    <row r="31" spans="2:46">
      <c r="B31" s="73" t="s">
        <v>314</v>
      </c>
      <c r="C31" s="92" t="str">
        <f>IFERROR('Gen. Prima Directa'!C31/'Gen. Pólizas Emitidas'!C31,"")</f>
        <v/>
      </c>
      <c r="D31" s="92" t="str">
        <f>IFERROR('Gen. Prima Directa'!D31/'Gen. Pólizas Emitidas'!D31,"")</f>
        <v/>
      </c>
      <c r="E31" s="92">
        <f>IFERROR('Gen. Prima Directa'!E31/'Gen. Pólizas Emitidas'!E31,"")</f>
        <v>2.600983560116239</v>
      </c>
      <c r="F31" s="92" t="str">
        <f>IFERROR('Gen. Prima Directa'!F31/'Gen. Pólizas Emitidas'!F31,"")</f>
        <v/>
      </c>
      <c r="G31" s="92" t="str">
        <f>IFERROR('Gen. Prima Directa'!G31/'Gen. Pólizas Emitidas'!G31,"")</f>
        <v/>
      </c>
      <c r="H31" s="92">
        <f>IFERROR('Gen. Prima Directa'!H31/'Gen. Pólizas Emitidas'!H31,"")</f>
        <v>1.9582082803130183</v>
      </c>
      <c r="I31" s="92">
        <f>IFERROR('Gen. Prima Directa'!I31/'Gen. Pólizas Emitidas'!I31,"")</f>
        <v>2.2548188657546233</v>
      </c>
      <c r="J31" s="92">
        <f>IFERROR('Gen. Prima Directa'!J31/'Gen. Pólizas Emitidas'!J31,"")</f>
        <v>29.025239566017177</v>
      </c>
      <c r="K31" s="92" t="str">
        <f>IFERROR('Gen. Prima Directa'!K31/'Gen. Pólizas Emitidas'!K31,"")</f>
        <v/>
      </c>
      <c r="L31" s="92">
        <f>IFERROR('Gen. Prima Directa'!L31/'Gen. Pólizas Emitidas'!L31,"")</f>
        <v>1.2752704629690184</v>
      </c>
      <c r="M31" s="92" t="str">
        <f>IFERROR('Gen. Prima Directa'!M31/'Gen. Pólizas Emitidas'!M31,"")</f>
        <v/>
      </c>
      <c r="N31" s="92" t="str">
        <f>IFERROR('Gen. Prima Directa'!N31/'Gen. Pólizas Emitidas'!N31,"")</f>
        <v/>
      </c>
      <c r="O31" s="92" t="str">
        <f>IFERROR('Gen. Prima Directa'!O31/'Gen. Pólizas Emitidas'!O31,"")</f>
        <v/>
      </c>
      <c r="P31" s="92">
        <f>IFERROR('Gen. Prima Directa'!P31/'Gen. Pólizas Emitidas'!P31,"")</f>
        <v>2.8145697531325626</v>
      </c>
      <c r="Q31" s="92" t="str">
        <f>IFERROR('Gen. Prima Directa'!Q31/'Gen. Pólizas Emitidas'!Q31,"")</f>
        <v/>
      </c>
      <c r="R31" s="92">
        <f>IFERROR('Gen. Prima Directa'!R31/'Gen. Pólizas Emitidas'!R31,"")</f>
        <v>131.68423641049009</v>
      </c>
      <c r="S31" s="92" t="str">
        <f>IFERROR('Gen. Prima Directa'!S31/'Gen. Pólizas Emitidas'!S31,"")</f>
        <v/>
      </c>
      <c r="T31" s="92">
        <f>IFERROR('Gen. Prima Directa'!T31/'Gen. Pólizas Emitidas'!T31,"")</f>
        <v>2.660388536496209</v>
      </c>
      <c r="U31" s="92" t="str">
        <f>IFERROR('Gen. Prima Directa'!U31/'Gen. Pólizas Emitidas'!U31,"")</f>
        <v/>
      </c>
      <c r="V31" s="92">
        <f>IFERROR('Gen. Prima Directa'!V31/'Gen. Pólizas Emitidas'!V31,"")</f>
        <v>4.6327744089233969</v>
      </c>
      <c r="W31" s="92" t="str">
        <f>IFERROR('Gen. Prima Directa'!W31/'Gen. Pólizas Emitidas'!W31,"")</f>
        <v/>
      </c>
      <c r="X31" s="92" t="str">
        <f>IFERROR('Gen. Prima Directa'!X31/'Gen. Pólizas Emitidas'!X31,"")</f>
        <v/>
      </c>
      <c r="Y31" s="92">
        <f>IFERROR('Gen. Prima Directa'!Y31/'Gen. Pólizas Emitidas'!Y31,"")</f>
        <v>8.7896936448821794</v>
      </c>
      <c r="Z31" s="92" t="str">
        <f>IFERROR('Gen. Prima Directa'!Z31/'Gen. Pólizas Emitidas'!Z31,"")</f>
        <v/>
      </c>
      <c r="AA31" s="92">
        <f>IFERROR('Gen. Prima Directa'!AA31/'Gen. Pólizas Emitidas'!AA31,"")</f>
        <v>1.8960839753047563</v>
      </c>
      <c r="AB31" s="92">
        <f>IFERROR('Gen. Prima Directa'!AB31/'Gen. Pólizas Emitidas'!AB31,"")</f>
        <v>5.9991995936605518</v>
      </c>
      <c r="AC31" s="92">
        <f>IFERROR('Gen. Prima Directa'!AC31/'Gen. Pólizas Emitidas'!AC31,"")</f>
        <v>2.0567899768117859</v>
      </c>
      <c r="AD31" s="92" t="str">
        <f>IFERROR('Gen. Prima Directa'!AD31/'Gen. Pólizas Emitidas'!AD31,"")</f>
        <v/>
      </c>
      <c r="AE31" s="92" t="str">
        <f>IFERROR('Gen. Prima Directa'!AE31/'Gen. Pólizas Emitidas'!AE31,"")</f>
        <v/>
      </c>
      <c r="AF31" s="92" t="str">
        <f>IFERROR('Gen. Prima Directa'!AF31/'Gen. Pólizas Emitidas'!AF31,"")</f>
        <v/>
      </c>
      <c r="AG31" s="92" t="str">
        <f>IFERROR('Gen. Prima Directa'!AG31/'Gen. Pólizas Emitidas'!AG31,"")</f>
        <v/>
      </c>
      <c r="AH31" s="92" t="str">
        <f>IFERROR('Gen. Prima Directa'!AH31/'Gen. Pólizas Emitidas'!AH31,"")</f>
        <v/>
      </c>
      <c r="AI31" s="92" t="str">
        <f>IFERROR('Gen. Prima Directa'!AI31/'Gen. Pólizas Emitidas'!AI31,"")</f>
        <v/>
      </c>
      <c r="AJ31" s="92" t="str">
        <f>IFERROR('Gen. Prima Directa'!AJ31/'Gen. Pólizas Emitidas'!AJ31,"")</f>
        <v/>
      </c>
      <c r="AK31" s="92" t="str">
        <f>IFERROR('Gen. Prima Directa'!AK31/'Gen. Pólizas Emitidas'!AK31,"")</f>
        <v/>
      </c>
      <c r="AL31" s="92" t="str">
        <f>IFERROR('Gen. Prima Directa'!AL31/'Gen. Pólizas Emitidas'!AL31,"")</f>
        <v/>
      </c>
      <c r="AM31" s="92" t="str">
        <f>IFERROR('Gen. Prima Directa'!AM31/'Gen. Pólizas Emitidas'!AM31,"")</f>
        <v/>
      </c>
      <c r="AN31" s="92" t="str">
        <f>IFERROR('Gen. Prima Directa'!AN31/'Gen. Pólizas Emitidas'!AN31,"")</f>
        <v/>
      </c>
      <c r="AO31" s="92" t="str">
        <f>IFERROR('Gen. Prima Directa'!AO31/'Gen. Pólizas Emitidas'!AO31,"")</f>
        <v/>
      </c>
      <c r="AP31" s="92" t="str">
        <f>IFERROR('Gen. Prima Directa'!AP31/'Gen. Pólizas Emitidas'!AP31,"")</f>
        <v/>
      </c>
      <c r="AQ31" s="92">
        <f>IFERROR('Gen. Prima Directa'!AQ31/'Gen. Pólizas Emitidas'!AQ31,"")</f>
        <v>3.5894881091252078</v>
      </c>
      <c r="AS31" s="92">
        <f>IFERROR('Gen. Prima Directa'!AS31/'Gen. Pólizas Emitidas'!AS31,"")</f>
        <v>3.9244887369957988</v>
      </c>
      <c r="AT31" s="71">
        <f t="shared" si="0"/>
        <v>-8.5361597477034534E-2</v>
      </c>
    </row>
    <row r="32" spans="2:46">
      <c r="B32" s="73" t="s">
        <v>315</v>
      </c>
      <c r="C32" s="92">
        <f>IFERROR('Gen. Prima Directa'!C32/'Gen. Pólizas Emitidas'!C32,"")</f>
        <v>230.81048537182457</v>
      </c>
      <c r="D32" s="92" t="str">
        <f>IFERROR('Gen. Prima Directa'!D32/'Gen. Pólizas Emitidas'!D32,"")</f>
        <v/>
      </c>
      <c r="E32" s="92">
        <f>IFERROR('Gen. Prima Directa'!E32/'Gen. Pólizas Emitidas'!E32,"")</f>
        <v>2.019237277263954</v>
      </c>
      <c r="F32" s="92" t="str">
        <f>IFERROR('Gen. Prima Directa'!F32/'Gen. Pólizas Emitidas'!F32,"")</f>
        <v/>
      </c>
      <c r="G32" s="92" t="str">
        <f>IFERROR('Gen. Prima Directa'!G32/'Gen. Pólizas Emitidas'!G32,"")</f>
        <v/>
      </c>
      <c r="H32" s="92">
        <f>IFERROR('Gen. Prima Directa'!H32/'Gen. Pólizas Emitidas'!H32,"")</f>
        <v>37.292657095804834</v>
      </c>
      <c r="I32" s="92">
        <f>IFERROR('Gen. Prima Directa'!I32/'Gen. Pólizas Emitidas'!I32,"")</f>
        <v>14.163808646653038</v>
      </c>
      <c r="J32" s="92">
        <f>IFERROR('Gen. Prima Directa'!J32/'Gen. Pólizas Emitidas'!J32,"")</f>
        <v>275.74333324796453</v>
      </c>
      <c r="K32" s="92" t="str">
        <f>IFERROR('Gen. Prima Directa'!K32/'Gen. Pólizas Emitidas'!K32,"")</f>
        <v/>
      </c>
      <c r="L32" s="92">
        <f>IFERROR('Gen. Prima Directa'!L32/'Gen. Pólizas Emitidas'!L32,"")</f>
        <v>51.63500745152259</v>
      </c>
      <c r="M32" s="92" t="str">
        <f>IFERROR('Gen. Prima Directa'!M32/'Gen. Pólizas Emitidas'!M32,"")</f>
        <v/>
      </c>
      <c r="N32" s="92" t="str">
        <f>IFERROR('Gen. Prima Directa'!N32/'Gen. Pólizas Emitidas'!N32,"")</f>
        <v/>
      </c>
      <c r="O32" s="92" t="str">
        <f>IFERROR('Gen. Prima Directa'!O32/'Gen. Pólizas Emitidas'!O32,"")</f>
        <v/>
      </c>
      <c r="P32" s="92">
        <f>IFERROR('Gen. Prima Directa'!P32/'Gen. Pólizas Emitidas'!P32,"")</f>
        <v>23.002942854976112</v>
      </c>
      <c r="Q32" s="92" t="str">
        <f>IFERROR('Gen. Prima Directa'!Q32/'Gen. Pólizas Emitidas'!Q32,"")</f>
        <v/>
      </c>
      <c r="R32" s="92">
        <f>IFERROR('Gen. Prima Directa'!R32/'Gen. Pólizas Emitidas'!R32,"")</f>
        <v>104.17365214228158</v>
      </c>
      <c r="S32" s="92" t="str">
        <f>IFERROR('Gen. Prima Directa'!S32/'Gen. Pólizas Emitidas'!S32,"")</f>
        <v/>
      </c>
      <c r="T32" s="92">
        <f>IFERROR('Gen. Prima Directa'!T32/'Gen. Pólizas Emitidas'!T32,"")</f>
        <v>14.847646717457078</v>
      </c>
      <c r="U32" s="92" t="str">
        <f>IFERROR('Gen. Prima Directa'!U32/'Gen. Pólizas Emitidas'!U32,"")</f>
        <v/>
      </c>
      <c r="V32" s="92">
        <f>IFERROR('Gen. Prima Directa'!V32/'Gen. Pólizas Emitidas'!V32,"")</f>
        <v>7.0130385523604568</v>
      </c>
      <c r="W32" s="92" t="str">
        <f>IFERROR('Gen. Prima Directa'!W32/'Gen. Pólizas Emitidas'!W32,"")</f>
        <v/>
      </c>
      <c r="X32" s="92">
        <f>IFERROR('Gen. Prima Directa'!X32/'Gen. Pólizas Emitidas'!X32,"")</f>
        <v>154.53265472731303</v>
      </c>
      <c r="Y32" s="92">
        <f>IFERROR('Gen. Prima Directa'!Y32/'Gen. Pólizas Emitidas'!Y32,"")</f>
        <v>244.5464327534653</v>
      </c>
      <c r="Z32" s="92">
        <f>IFERROR('Gen. Prima Directa'!Z32/'Gen. Pólizas Emitidas'!Z32,"")</f>
        <v>343.03653683894976</v>
      </c>
      <c r="AA32" s="92">
        <f>IFERROR('Gen. Prima Directa'!AA32/'Gen. Pólizas Emitidas'!AA32,"")</f>
        <v>10.780114134633115</v>
      </c>
      <c r="AB32" s="92">
        <f>IFERROR('Gen. Prima Directa'!AB32/'Gen. Pólizas Emitidas'!AB32,"")</f>
        <v>6.7895301347044343</v>
      </c>
      <c r="AC32" s="92" t="str">
        <f>IFERROR('Gen. Prima Directa'!AC32/'Gen. Pólizas Emitidas'!AC32,"")</f>
        <v/>
      </c>
      <c r="AD32" s="92">
        <f>IFERROR('Gen. Prima Directa'!AD32/'Gen. Pólizas Emitidas'!AD32,"")</f>
        <v>1721.7437879160111</v>
      </c>
      <c r="AE32" s="92" t="str">
        <f>IFERROR('Gen. Prima Directa'!AE32/'Gen. Pólizas Emitidas'!AE32,"")</f>
        <v/>
      </c>
      <c r="AF32" s="92" t="str">
        <f>IFERROR('Gen. Prima Directa'!AF32/'Gen. Pólizas Emitidas'!AF32,"")</f>
        <v/>
      </c>
      <c r="AG32" s="92" t="str">
        <f>IFERROR('Gen. Prima Directa'!AG32/'Gen. Pólizas Emitidas'!AG32,"")</f>
        <v/>
      </c>
      <c r="AH32" s="92" t="str">
        <f>IFERROR('Gen. Prima Directa'!AH32/'Gen. Pólizas Emitidas'!AH32,"")</f>
        <v/>
      </c>
      <c r="AI32" s="92" t="str">
        <f>IFERROR('Gen. Prima Directa'!AI32/'Gen. Pólizas Emitidas'!AI32,"")</f>
        <v/>
      </c>
      <c r="AJ32" s="92" t="str">
        <f>IFERROR('Gen. Prima Directa'!AJ32/'Gen. Pólizas Emitidas'!AJ32,"")</f>
        <v/>
      </c>
      <c r="AK32" s="92" t="str">
        <f>IFERROR('Gen. Prima Directa'!AK32/'Gen. Pólizas Emitidas'!AK32,"")</f>
        <v/>
      </c>
      <c r="AL32" s="92" t="str">
        <f>IFERROR('Gen. Prima Directa'!AL32/'Gen. Pólizas Emitidas'!AL32,"")</f>
        <v/>
      </c>
      <c r="AM32" s="92" t="str">
        <f>IFERROR('Gen. Prima Directa'!AM32/'Gen. Pólizas Emitidas'!AM32,"")</f>
        <v/>
      </c>
      <c r="AN32" s="92" t="str">
        <f>IFERROR('Gen. Prima Directa'!AN32/'Gen. Pólizas Emitidas'!AN32,"")</f>
        <v/>
      </c>
      <c r="AO32" s="92" t="str">
        <f>IFERROR('Gen. Prima Directa'!AO32/'Gen. Pólizas Emitidas'!AO32,"")</f>
        <v/>
      </c>
      <c r="AP32" s="92" t="str">
        <f>IFERROR('Gen. Prima Directa'!AP32/'Gen. Pólizas Emitidas'!AP32,"")</f>
        <v/>
      </c>
      <c r="AQ32" s="92">
        <f>IFERROR('Gen. Prima Directa'!AQ32/'Gen. Pólizas Emitidas'!AQ32,"")</f>
        <v>16.46461525118913</v>
      </c>
      <c r="AS32" s="92">
        <f>IFERROR('Gen. Prima Directa'!AS32/'Gen. Pólizas Emitidas'!AS32,"")</f>
        <v>12.11142688236421</v>
      </c>
      <c r="AT32" s="71">
        <f t="shared" si="0"/>
        <v>0.35942820041821166</v>
      </c>
    </row>
    <row r="33" spans="2:46">
      <c r="B33" s="73" t="s">
        <v>316</v>
      </c>
      <c r="C33" s="92" t="str">
        <f>IFERROR('Gen. Prima Directa'!C33/'Gen. Pólizas Emitidas'!C33,"")</f>
        <v/>
      </c>
      <c r="D33" s="92" t="str">
        <f>IFERROR('Gen. Prima Directa'!D33/'Gen. Pólizas Emitidas'!D33,"")</f>
        <v/>
      </c>
      <c r="E33" s="92" t="str">
        <f>IFERROR('Gen. Prima Directa'!E33/'Gen. Pólizas Emitidas'!E33,"")</f>
        <v/>
      </c>
      <c r="F33" s="92" t="str">
        <f>IFERROR('Gen. Prima Directa'!F33/'Gen. Pólizas Emitidas'!F33,"")</f>
        <v/>
      </c>
      <c r="G33" s="92" t="str">
        <f>IFERROR('Gen. Prima Directa'!G33/'Gen. Pólizas Emitidas'!G33,"")</f>
        <v/>
      </c>
      <c r="H33" s="92" t="str">
        <f>IFERROR('Gen. Prima Directa'!H33/'Gen. Pólizas Emitidas'!H33,"")</f>
        <v/>
      </c>
      <c r="I33" s="92" t="str">
        <f>IFERROR('Gen. Prima Directa'!I33/'Gen. Pólizas Emitidas'!I33,"")</f>
        <v/>
      </c>
      <c r="J33" s="92" t="str">
        <f>IFERROR('Gen. Prima Directa'!J33/'Gen. Pólizas Emitidas'!J33,"")</f>
        <v/>
      </c>
      <c r="K33" s="92" t="str">
        <f>IFERROR('Gen. Prima Directa'!K33/'Gen. Pólizas Emitidas'!K33,"")</f>
        <v/>
      </c>
      <c r="L33" s="92" t="str">
        <f>IFERROR('Gen. Prima Directa'!L33/'Gen. Pólizas Emitidas'!L33,"")</f>
        <v/>
      </c>
      <c r="M33" s="92" t="str">
        <f>IFERROR('Gen. Prima Directa'!M33/'Gen. Pólizas Emitidas'!M33,"")</f>
        <v/>
      </c>
      <c r="N33" s="92" t="str">
        <f>IFERROR('Gen. Prima Directa'!N33/'Gen. Pólizas Emitidas'!N33,"")</f>
        <v/>
      </c>
      <c r="O33" s="92" t="str">
        <f>IFERROR('Gen. Prima Directa'!O33/'Gen. Pólizas Emitidas'!O33,"")</f>
        <v/>
      </c>
      <c r="P33" s="92" t="str">
        <f>IFERROR('Gen. Prima Directa'!P33/'Gen. Pólizas Emitidas'!P33,"")</f>
        <v/>
      </c>
      <c r="Q33" s="92" t="str">
        <f>IFERROR('Gen. Prima Directa'!Q33/'Gen. Pólizas Emitidas'!Q33,"")</f>
        <v/>
      </c>
      <c r="R33" s="92" t="str">
        <f>IFERROR('Gen. Prima Directa'!R33/'Gen. Pólizas Emitidas'!R33,"")</f>
        <v/>
      </c>
      <c r="S33" s="92" t="str">
        <f>IFERROR('Gen. Prima Directa'!S33/'Gen. Pólizas Emitidas'!S33,"")</f>
        <v/>
      </c>
      <c r="T33" s="92">
        <f>IFERROR('Gen. Prima Directa'!T33/'Gen. Pólizas Emitidas'!T33,"")</f>
        <v>34.019995254452695</v>
      </c>
      <c r="U33" s="92" t="str">
        <f>IFERROR('Gen. Prima Directa'!U33/'Gen. Pólizas Emitidas'!U33,"")</f>
        <v/>
      </c>
      <c r="V33" s="92">
        <f>IFERROR('Gen. Prima Directa'!V33/'Gen. Pólizas Emitidas'!V33,"")</f>
        <v>920.22502528754205</v>
      </c>
      <c r="W33" s="92" t="str">
        <f>IFERROR('Gen. Prima Directa'!W33/'Gen. Pólizas Emitidas'!W33,"")</f>
        <v/>
      </c>
      <c r="X33" s="92">
        <f>IFERROR('Gen. Prima Directa'!X33/'Gen. Pólizas Emitidas'!X33,"")</f>
        <v>12.160228442995049</v>
      </c>
      <c r="Y33" s="92" t="str">
        <f>IFERROR('Gen. Prima Directa'!Y33/'Gen. Pólizas Emitidas'!Y33,"")</f>
        <v/>
      </c>
      <c r="Z33" s="92" t="str">
        <f>IFERROR('Gen. Prima Directa'!Z33/'Gen. Pólizas Emitidas'!Z33,"")</f>
        <v/>
      </c>
      <c r="AA33" s="92">
        <f>IFERROR('Gen. Prima Directa'!AA33/'Gen. Pólizas Emitidas'!AA33,"")</f>
        <v>10.707059695332116</v>
      </c>
      <c r="AB33" s="92" t="str">
        <f>IFERROR('Gen. Prima Directa'!AB33/'Gen. Pólizas Emitidas'!AB33,"")</f>
        <v/>
      </c>
      <c r="AC33" s="92" t="str">
        <f>IFERROR('Gen. Prima Directa'!AC33/'Gen. Pólizas Emitidas'!AC33,"")</f>
        <v/>
      </c>
      <c r="AD33" s="92">
        <f>IFERROR('Gen. Prima Directa'!AD33/'Gen. Pólizas Emitidas'!AD33,"")</f>
        <v>24.593459008920085</v>
      </c>
      <c r="AE33" s="92" t="str">
        <f>IFERROR('Gen. Prima Directa'!AE33/'Gen. Pólizas Emitidas'!AE33,"")</f>
        <v/>
      </c>
      <c r="AF33" s="92" t="str">
        <f>IFERROR('Gen. Prima Directa'!AF33/'Gen. Pólizas Emitidas'!AF33,"")</f>
        <v/>
      </c>
      <c r="AG33" s="92" t="str">
        <f>IFERROR('Gen. Prima Directa'!AG33/'Gen. Pólizas Emitidas'!AG33,"")</f>
        <v/>
      </c>
      <c r="AH33" s="92" t="str">
        <f>IFERROR('Gen. Prima Directa'!AH33/'Gen. Pólizas Emitidas'!AH33,"")</f>
        <v/>
      </c>
      <c r="AI33" s="92" t="str">
        <f>IFERROR('Gen. Prima Directa'!AI33/'Gen. Pólizas Emitidas'!AI33,"")</f>
        <v/>
      </c>
      <c r="AJ33" s="92" t="str">
        <f>IFERROR('Gen. Prima Directa'!AJ33/'Gen. Pólizas Emitidas'!AJ33,"")</f>
        <v/>
      </c>
      <c r="AK33" s="92" t="str">
        <f>IFERROR('Gen. Prima Directa'!AK33/'Gen. Pólizas Emitidas'!AK33,"")</f>
        <v/>
      </c>
      <c r="AL33" s="92" t="str">
        <f>IFERROR('Gen. Prima Directa'!AL33/'Gen. Pólizas Emitidas'!AL33,"")</f>
        <v/>
      </c>
      <c r="AM33" s="92" t="str">
        <f>IFERROR('Gen. Prima Directa'!AM33/'Gen. Pólizas Emitidas'!AM33,"")</f>
        <v/>
      </c>
      <c r="AN33" s="92" t="str">
        <f>IFERROR('Gen. Prima Directa'!AN33/'Gen. Pólizas Emitidas'!AN33,"")</f>
        <v/>
      </c>
      <c r="AO33" s="92" t="str">
        <f>IFERROR('Gen. Prima Directa'!AO33/'Gen. Pólizas Emitidas'!AO33,"")</f>
        <v/>
      </c>
      <c r="AP33" s="92" t="str">
        <f>IFERROR('Gen. Prima Directa'!AP33/'Gen. Pólizas Emitidas'!AP33,"")</f>
        <v/>
      </c>
      <c r="AQ33" s="92">
        <f>IFERROR('Gen. Prima Directa'!AQ33/'Gen. Pólizas Emitidas'!AQ33,"")</f>
        <v>35.428741356500858</v>
      </c>
      <c r="AS33" s="92">
        <f>IFERROR('Gen. Prima Directa'!AS33/'Gen. Pólizas Emitidas'!AS33,"")</f>
        <v>9.5412150847189032</v>
      </c>
      <c r="AT33" s="71">
        <f t="shared" si="0"/>
        <v>2.7132316001599324</v>
      </c>
    </row>
    <row r="34" spans="2:46">
      <c r="B34" s="73" t="s">
        <v>317</v>
      </c>
      <c r="C34" s="92">
        <f>IFERROR('Gen. Prima Directa'!C34/'Gen. Pólizas Emitidas'!C34,"")</f>
        <v>500.11357208907873</v>
      </c>
      <c r="D34" s="92" t="str">
        <f>IFERROR('Gen. Prima Directa'!D34/'Gen. Pólizas Emitidas'!D34,"")</f>
        <v/>
      </c>
      <c r="E34" s="92">
        <f>IFERROR('Gen. Prima Directa'!E34/'Gen. Pólizas Emitidas'!E34,"")</f>
        <v>0.23083257013540764</v>
      </c>
      <c r="F34" s="92">
        <f>IFERROR('Gen. Prima Directa'!F34/'Gen. Pólizas Emitidas'!F34,"")</f>
        <v>23.74936865245019</v>
      </c>
      <c r="G34" s="92" t="str">
        <f>IFERROR('Gen. Prima Directa'!G34/'Gen. Pólizas Emitidas'!G34,"")</f>
        <v/>
      </c>
      <c r="H34" s="92">
        <f>IFERROR('Gen. Prima Directa'!H34/'Gen. Pólizas Emitidas'!H34,"")</f>
        <v>8.3279929936104864</v>
      </c>
      <c r="I34" s="92">
        <f>IFERROR('Gen. Prima Directa'!I34/'Gen. Pólizas Emitidas'!I34,"")</f>
        <v>1.2125899499026238</v>
      </c>
      <c r="J34" s="92">
        <f>IFERROR('Gen. Prima Directa'!J34/'Gen. Pólizas Emitidas'!J34,"")</f>
        <v>65.608464745357324</v>
      </c>
      <c r="K34" s="92" t="str">
        <f>IFERROR('Gen. Prima Directa'!K34/'Gen. Pólizas Emitidas'!K34,"")</f>
        <v/>
      </c>
      <c r="L34" s="92">
        <f>IFERROR('Gen. Prima Directa'!L34/'Gen. Pólizas Emitidas'!L34,"")</f>
        <v>0.8723129843231987</v>
      </c>
      <c r="M34" s="92" t="str">
        <f>IFERROR('Gen. Prima Directa'!M34/'Gen. Pólizas Emitidas'!M34,"")</f>
        <v/>
      </c>
      <c r="N34" s="92" t="str">
        <f>IFERROR('Gen. Prima Directa'!N34/'Gen. Pólizas Emitidas'!N34,"")</f>
        <v/>
      </c>
      <c r="O34" s="92" t="str">
        <f>IFERROR('Gen. Prima Directa'!O34/'Gen. Pólizas Emitidas'!O34,"")</f>
        <v/>
      </c>
      <c r="P34" s="92">
        <f>IFERROR('Gen. Prima Directa'!P34/'Gen. Pólizas Emitidas'!P34,"")</f>
        <v>5.8148896744919094</v>
      </c>
      <c r="Q34" s="92" t="str">
        <f>IFERROR('Gen. Prima Directa'!Q34/'Gen. Pólizas Emitidas'!Q34,"")</f>
        <v/>
      </c>
      <c r="R34" s="92">
        <f>IFERROR('Gen. Prima Directa'!R34/'Gen. Pólizas Emitidas'!R34,"")</f>
        <v>13.68076799915386</v>
      </c>
      <c r="S34" s="92" t="str">
        <f>IFERROR('Gen. Prima Directa'!S34/'Gen. Pólizas Emitidas'!S34,"")</f>
        <v/>
      </c>
      <c r="T34" s="92">
        <f>IFERROR('Gen. Prima Directa'!T34/'Gen. Pólizas Emitidas'!T34,"")</f>
        <v>0.78953683072929814</v>
      </c>
      <c r="U34" s="92" t="str">
        <f>IFERROR('Gen. Prima Directa'!U34/'Gen. Pólizas Emitidas'!U34,"")</f>
        <v/>
      </c>
      <c r="V34" s="92">
        <f>IFERROR('Gen. Prima Directa'!V34/'Gen. Pólizas Emitidas'!V34,"")</f>
        <v>1.5929912279286573</v>
      </c>
      <c r="W34" s="92" t="str">
        <f>IFERROR('Gen. Prima Directa'!W34/'Gen. Pólizas Emitidas'!W34,"")</f>
        <v/>
      </c>
      <c r="X34" s="92">
        <f>IFERROR('Gen. Prima Directa'!X34/'Gen. Pólizas Emitidas'!X34,"")</f>
        <v>45.020926428829114</v>
      </c>
      <c r="Y34" s="92">
        <f>IFERROR('Gen. Prima Directa'!Y34/'Gen. Pólizas Emitidas'!Y34,"")</f>
        <v>34.473960533117982</v>
      </c>
      <c r="Z34" s="92">
        <f>IFERROR('Gen. Prima Directa'!Z34/'Gen. Pólizas Emitidas'!Z34,"")</f>
        <v>21.999862777515876</v>
      </c>
      <c r="AA34" s="92">
        <f>IFERROR('Gen. Prima Directa'!AA34/'Gen. Pólizas Emitidas'!AA34,"")</f>
        <v>1.920285643959023</v>
      </c>
      <c r="AB34" s="92">
        <f>IFERROR('Gen. Prima Directa'!AB34/'Gen. Pólizas Emitidas'!AB34,"")</f>
        <v>1.9448074648505997</v>
      </c>
      <c r="AC34" s="92">
        <f>IFERROR('Gen. Prima Directa'!AC34/'Gen. Pólizas Emitidas'!AC34,"")</f>
        <v>0.93066252810131378</v>
      </c>
      <c r="AD34" s="92" t="str">
        <f>IFERROR('Gen. Prima Directa'!AD34/'Gen. Pólizas Emitidas'!AD34,"")</f>
        <v/>
      </c>
      <c r="AE34" s="92" t="str">
        <f>IFERROR('Gen. Prima Directa'!AE34/'Gen. Pólizas Emitidas'!AE34,"")</f>
        <v/>
      </c>
      <c r="AF34" s="92" t="str">
        <f>IFERROR('Gen. Prima Directa'!AF34/'Gen. Pólizas Emitidas'!AF34,"")</f>
        <v/>
      </c>
      <c r="AG34" s="92" t="str">
        <f>IFERROR('Gen. Prima Directa'!AG34/'Gen. Pólizas Emitidas'!AG34,"")</f>
        <v/>
      </c>
      <c r="AH34" s="92" t="str">
        <f>IFERROR('Gen. Prima Directa'!AH34/'Gen. Pólizas Emitidas'!AH34,"")</f>
        <v/>
      </c>
      <c r="AI34" s="92" t="str">
        <f>IFERROR('Gen. Prima Directa'!AI34/'Gen. Pólizas Emitidas'!AI34,"")</f>
        <v/>
      </c>
      <c r="AJ34" s="92" t="str">
        <f>IFERROR('Gen. Prima Directa'!AJ34/'Gen. Pólizas Emitidas'!AJ34,"")</f>
        <v/>
      </c>
      <c r="AK34" s="92" t="str">
        <f>IFERROR('Gen. Prima Directa'!AK34/'Gen. Pólizas Emitidas'!AK34,"")</f>
        <v/>
      </c>
      <c r="AL34" s="92" t="str">
        <f>IFERROR('Gen. Prima Directa'!AL34/'Gen. Pólizas Emitidas'!AL34,"")</f>
        <v/>
      </c>
      <c r="AM34" s="92" t="str">
        <f>IFERROR('Gen. Prima Directa'!AM34/'Gen. Pólizas Emitidas'!AM34,"")</f>
        <v/>
      </c>
      <c r="AN34" s="92" t="str">
        <f>IFERROR('Gen. Prima Directa'!AN34/'Gen. Pólizas Emitidas'!AN34,"")</f>
        <v/>
      </c>
      <c r="AO34" s="92" t="str">
        <f>IFERROR('Gen. Prima Directa'!AO34/'Gen. Pólizas Emitidas'!AO34,"")</f>
        <v/>
      </c>
      <c r="AP34" s="92" t="str">
        <f>IFERROR('Gen. Prima Directa'!AP34/'Gen. Pólizas Emitidas'!AP34,"")</f>
        <v/>
      </c>
      <c r="AQ34" s="92">
        <f>IFERROR('Gen. Prima Directa'!AQ34/'Gen. Pólizas Emitidas'!AQ34,"")</f>
        <v>3.1517326908060337</v>
      </c>
      <c r="AS34" s="92">
        <f>IFERROR('Gen. Prima Directa'!AS34/'Gen. Pólizas Emitidas'!AS34,"")</f>
        <v>3.5147147868897224</v>
      </c>
      <c r="AT34" s="71">
        <f t="shared" si="0"/>
        <v>-0.10327497907871563</v>
      </c>
    </row>
    <row r="35" spans="2:46">
      <c r="B35" s="73" t="s">
        <v>318</v>
      </c>
      <c r="C35" s="92" t="str">
        <f>IFERROR('Gen. Prima Directa'!C35/'Gen. Pólizas Emitidas'!C35,"")</f>
        <v/>
      </c>
      <c r="D35" s="92" t="str">
        <f>IFERROR('Gen. Prima Directa'!D35/'Gen. Pólizas Emitidas'!D35,"")</f>
        <v/>
      </c>
      <c r="E35" s="92">
        <f>IFERROR('Gen. Prima Directa'!E35/'Gen. Pólizas Emitidas'!E35,"")</f>
        <v>0.52298893527172408</v>
      </c>
      <c r="F35" s="92" t="str">
        <f>IFERROR('Gen. Prima Directa'!F35/'Gen. Pólizas Emitidas'!F35,"")</f>
        <v/>
      </c>
      <c r="G35" s="92" t="str">
        <f>IFERROR('Gen. Prima Directa'!G35/'Gen. Pólizas Emitidas'!G35,"")</f>
        <v/>
      </c>
      <c r="H35" s="92" t="str">
        <f>IFERROR('Gen. Prima Directa'!H35/'Gen. Pólizas Emitidas'!H35,"")</f>
        <v/>
      </c>
      <c r="I35" s="92">
        <f>IFERROR('Gen. Prima Directa'!I35/'Gen. Pólizas Emitidas'!I35,"")</f>
        <v>0.48224820791463791</v>
      </c>
      <c r="J35" s="92" t="str">
        <f>IFERROR('Gen. Prima Directa'!J35/'Gen. Pólizas Emitidas'!J35,"")</f>
        <v/>
      </c>
      <c r="K35" s="92" t="str">
        <f>IFERROR('Gen. Prima Directa'!K35/'Gen. Pólizas Emitidas'!K35,"")</f>
        <v/>
      </c>
      <c r="L35" s="92">
        <f>IFERROR('Gen. Prima Directa'!L35/'Gen. Pólizas Emitidas'!L35,"")</f>
        <v>0.39570802875025229</v>
      </c>
      <c r="M35" s="92" t="str">
        <f>IFERROR('Gen. Prima Directa'!M35/'Gen. Pólizas Emitidas'!M35,"")</f>
        <v/>
      </c>
      <c r="N35" s="92" t="str">
        <f>IFERROR('Gen. Prima Directa'!N35/'Gen. Pólizas Emitidas'!N35,"")</f>
        <v/>
      </c>
      <c r="O35" s="92" t="str">
        <f>IFERROR('Gen. Prima Directa'!O35/'Gen. Pólizas Emitidas'!O35,"")</f>
        <v/>
      </c>
      <c r="P35" s="92">
        <f>IFERROR('Gen. Prima Directa'!P35/'Gen. Pólizas Emitidas'!P35,"")</f>
        <v>0.32707151234178533</v>
      </c>
      <c r="Q35" s="92" t="str">
        <f>IFERROR('Gen. Prima Directa'!Q35/'Gen. Pólizas Emitidas'!Q35,"")</f>
        <v/>
      </c>
      <c r="R35" s="92">
        <f>IFERROR('Gen. Prima Directa'!R35/'Gen. Pólizas Emitidas'!R35,"")</f>
        <v>0.35184006765656989</v>
      </c>
      <c r="S35" s="92" t="str">
        <f>IFERROR('Gen. Prima Directa'!S35/'Gen. Pólizas Emitidas'!S35,"")</f>
        <v/>
      </c>
      <c r="T35" s="92">
        <f>IFERROR('Gen. Prima Directa'!T35/'Gen. Pólizas Emitidas'!T35,"")</f>
        <v>0.61984893632568538</v>
      </c>
      <c r="U35" s="92" t="str">
        <f>IFERROR('Gen. Prima Directa'!U35/'Gen. Pólizas Emitidas'!U35,"")</f>
        <v/>
      </c>
      <c r="V35" s="92">
        <f>IFERROR('Gen. Prima Directa'!V35/'Gen. Pólizas Emitidas'!V35,"")</f>
        <v>0.48667868281973559</v>
      </c>
      <c r="W35" s="92" t="str">
        <f>IFERROR('Gen. Prima Directa'!W35/'Gen. Pólizas Emitidas'!W35,"")</f>
        <v/>
      </c>
      <c r="X35" s="92" t="str">
        <f>IFERROR('Gen. Prima Directa'!X35/'Gen. Pólizas Emitidas'!X35,"")</f>
        <v/>
      </c>
      <c r="Y35" s="92">
        <f>IFERROR('Gen. Prima Directa'!Y35/'Gen. Pólizas Emitidas'!Y35,"")</f>
        <v>0.64577138876180806</v>
      </c>
      <c r="Z35" s="92" t="str">
        <f>IFERROR('Gen. Prima Directa'!Z35/'Gen. Pólizas Emitidas'!Z35,"")</f>
        <v/>
      </c>
      <c r="AA35" s="92">
        <f>IFERROR('Gen. Prima Directa'!AA35/'Gen. Pólizas Emitidas'!AA35,"")</f>
        <v>0.53900781790704166</v>
      </c>
      <c r="AB35" s="92">
        <f>IFERROR('Gen. Prima Directa'!AB35/'Gen. Pólizas Emitidas'!AB35,"")</f>
        <v>0.58522381164576032</v>
      </c>
      <c r="AC35" s="92">
        <f>IFERROR('Gen. Prima Directa'!AC35/'Gen. Pólizas Emitidas'!AC35,"")</f>
        <v>0.37330982225275972</v>
      </c>
      <c r="AD35" s="92" t="str">
        <f>IFERROR('Gen. Prima Directa'!AD35/'Gen. Pólizas Emitidas'!AD35,"")</f>
        <v/>
      </c>
      <c r="AE35" s="92" t="str">
        <f>IFERROR('Gen. Prima Directa'!AE35/'Gen. Pólizas Emitidas'!AE35,"")</f>
        <v/>
      </c>
      <c r="AF35" s="92" t="str">
        <f>IFERROR('Gen. Prima Directa'!AF35/'Gen. Pólizas Emitidas'!AF35,"")</f>
        <v/>
      </c>
      <c r="AG35" s="92" t="str">
        <f>IFERROR('Gen. Prima Directa'!AG35/'Gen. Pólizas Emitidas'!AG35,"")</f>
        <v/>
      </c>
      <c r="AH35" s="92" t="str">
        <f>IFERROR('Gen. Prima Directa'!AH35/'Gen. Pólizas Emitidas'!AH35,"")</f>
        <v/>
      </c>
      <c r="AI35" s="92" t="str">
        <f>IFERROR('Gen. Prima Directa'!AI35/'Gen. Pólizas Emitidas'!AI35,"")</f>
        <v/>
      </c>
      <c r="AJ35" s="92" t="str">
        <f>IFERROR('Gen. Prima Directa'!AJ35/'Gen. Pólizas Emitidas'!AJ35,"")</f>
        <v/>
      </c>
      <c r="AK35" s="92" t="str">
        <f>IFERROR('Gen. Prima Directa'!AK35/'Gen. Pólizas Emitidas'!AK35,"")</f>
        <v/>
      </c>
      <c r="AL35" s="92" t="str">
        <f>IFERROR('Gen. Prima Directa'!AL35/'Gen. Pólizas Emitidas'!AL35,"")</f>
        <v/>
      </c>
      <c r="AM35" s="92" t="str">
        <f>IFERROR('Gen. Prima Directa'!AM35/'Gen. Pólizas Emitidas'!AM35,"")</f>
        <v/>
      </c>
      <c r="AN35" s="92" t="str">
        <f>IFERROR('Gen. Prima Directa'!AN35/'Gen. Pólizas Emitidas'!AN35,"")</f>
        <v/>
      </c>
      <c r="AO35" s="92" t="str">
        <f>IFERROR('Gen. Prima Directa'!AO35/'Gen. Pólizas Emitidas'!AO35,"")</f>
        <v/>
      </c>
      <c r="AP35" s="92" t="str">
        <f>IFERROR('Gen. Prima Directa'!AP35/'Gen. Pólizas Emitidas'!AP35,"")</f>
        <v/>
      </c>
      <c r="AQ35" s="92">
        <f>IFERROR('Gen. Prima Directa'!AQ35/'Gen. Pólizas Emitidas'!AQ35,"")</f>
        <v>0.54283525242002861</v>
      </c>
      <c r="AS35" s="92">
        <f>IFERROR('Gen. Prima Directa'!AS35/'Gen. Pólizas Emitidas'!AS35,"")</f>
        <v>0.61507708054503052</v>
      </c>
      <c r="AT35" s="71">
        <f t="shared" si="0"/>
        <v>-0.11745166648217031</v>
      </c>
    </row>
    <row r="36" spans="2:46">
      <c r="B36" s="73" t="s">
        <v>319</v>
      </c>
      <c r="C36" s="92" t="str">
        <f>IFERROR('Gen. Prima Directa'!C36/'Gen. Pólizas Emitidas'!C36,"")</f>
        <v/>
      </c>
      <c r="D36" s="92" t="str">
        <f>IFERROR('Gen. Prima Directa'!D36/'Gen. Pólizas Emitidas'!D36,"")</f>
        <v/>
      </c>
      <c r="E36" s="92">
        <f>IFERROR('Gen. Prima Directa'!E36/'Gen. Pólizas Emitidas'!E36,"")</f>
        <v>19.289292662359653</v>
      </c>
      <c r="F36" s="92" t="str">
        <f>IFERROR('Gen. Prima Directa'!F36/'Gen. Pólizas Emitidas'!F36,"")</f>
        <v/>
      </c>
      <c r="G36" s="92">
        <f>IFERROR('Gen. Prima Directa'!G36/'Gen. Pólizas Emitidas'!G36,"")</f>
        <v>31.711884533541291</v>
      </c>
      <c r="H36" s="92" t="str">
        <f>IFERROR('Gen. Prima Directa'!H36/'Gen. Pólizas Emitidas'!H36,"")</f>
        <v/>
      </c>
      <c r="I36" s="92">
        <f>IFERROR('Gen. Prima Directa'!I36/'Gen. Pólizas Emitidas'!I36,"")</f>
        <v>21.713874108829586</v>
      </c>
      <c r="J36" s="92">
        <f>IFERROR('Gen. Prima Directa'!J36/'Gen. Pólizas Emitidas'!J36,"")</f>
        <v>3.1428375396451251</v>
      </c>
      <c r="K36" s="92" t="str">
        <f>IFERROR('Gen. Prima Directa'!K36/'Gen. Pólizas Emitidas'!K36,"")</f>
        <v/>
      </c>
      <c r="L36" s="92">
        <f>IFERROR('Gen. Prima Directa'!L36/'Gen. Pólizas Emitidas'!L36,"")</f>
        <v>9.9000183960001085</v>
      </c>
      <c r="M36" s="92">
        <f>IFERROR('Gen. Prima Directa'!M36/'Gen. Pólizas Emitidas'!M36,"")</f>
        <v>9.6996877083758744</v>
      </c>
      <c r="N36" s="92" t="str">
        <f>IFERROR('Gen. Prima Directa'!N36/'Gen. Pólizas Emitidas'!N36,"")</f>
        <v/>
      </c>
      <c r="O36" s="92" t="str">
        <f>IFERROR('Gen. Prima Directa'!O36/'Gen. Pólizas Emitidas'!O36,"")</f>
        <v/>
      </c>
      <c r="P36" s="92">
        <f>IFERROR('Gen. Prima Directa'!P36/'Gen. Pólizas Emitidas'!P36,"")</f>
        <v>6.6053623012308282</v>
      </c>
      <c r="Q36" s="92" t="str">
        <f>IFERROR('Gen. Prima Directa'!Q36/'Gen. Pólizas Emitidas'!Q36,"")</f>
        <v/>
      </c>
      <c r="R36" s="92">
        <f>IFERROR('Gen. Prima Directa'!R36/'Gen. Pólizas Emitidas'!R36,"")</f>
        <v>30.875058928203874</v>
      </c>
      <c r="S36" s="92" t="str">
        <f>IFERROR('Gen. Prima Directa'!S36/'Gen. Pólizas Emitidas'!S36,"")</f>
        <v/>
      </c>
      <c r="T36" s="92">
        <f>IFERROR('Gen. Prima Directa'!T36/'Gen. Pólizas Emitidas'!T36,"")</f>
        <v>3.9983964568502723</v>
      </c>
      <c r="U36" s="92">
        <f>IFERROR('Gen. Prima Directa'!U36/'Gen. Pólizas Emitidas'!U36,"")</f>
        <v>7.019789677381401</v>
      </c>
      <c r="V36" s="92">
        <f>IFERROR('Gen. Prima Directa'!V36/'Gen. Pólizas Emitidas'!V36,"")</f>
        <v>71.3995007191631</v>
      </c>
      <c r="W36" s="92">
        <f>IFERROR('Gen. Prima Directa'!W36/'Gen. Pólizas Emitidas'!W36,"")</f>
        <v>14.704945567231105</v>
      </c>
      <c r="X36" s="92">
        <f>IFERROR('Gen. Prima Directa'!X36/'Gen. Pólizas Emitidas'!X36,"")</f>
        <v>31.42626752419126</v>
      </c>
      <c r="Y36" s="92">
        <f>IFERROR('Gen. Prima Directa'!Y36/'Gen. Pólizas Emitidas'!Y36,"")</f>
        <v>10.118764961338943</v>
      </c>
      <c r="Z36" s="92" t="str">
        <f>IFERROR('Gen. Prima Directa'!Z36/'Gen. Pólizas Emitidas'!Z36,"")</f>
        <v/>
      </c>
      <c r="AA36" s="92">
        <f>IFERROR('Gen. Prima Directa'!AA36/'Gen. Pólizas Emitidas'!AA36,"")</f>
        <v>3.809938573926968</v>
      </c>
      <c r="AB36" s="92" t="str">
        <f>IFERROR('Gen. Prima Directa'!AB36/'Gen. Pólizas Emitidas'!AB36,"")</f>
        <v/>
      </c>
      <c r="AC36" s="92" t="str">
        <f>IFERROR('Gen. Prima Directa'!AC36/'Gen. Pólizas Emitidas'!AC36,"")</f>
        <v/>
      </c>
      <c r="AD36" s="92" t="str">
        <f>IFERROR('Gen. Prima Directa'!AD36/'Gen. Pólizas Emitidas'!AD36,"")</f>
        <v/>
      </c>
      <c r="AE36" s="92" t="str">
        <f>IFERROR('Gen. Prima Directa'!AE36/'Gen. Pólizas Emitidas'!AE36,"")</f>
        <v/>
      </c>
      <c r="AF36" s="92" t="str">
        <f>IFERROR('Gen. Prima Directa'!AF36/'Gen. Pólizas Emitidas'!AF36,"")</f>
        <v/>
      </c>
      <c r="AG36" s="92" t="str">
        <f>IFERROR('Gen. Prima Directa'!AG36/'Gen. Pólizas Emitidas'!AG36,"")</f>
        <v/>
      </c>
      <c r="AH36" s="92" t="str">
        <f>IFERROR('Gen. Prima Directa'!AH36/'Gen. Pólizas Emitidas'!AH36,"")</f>
        <v/>
      </c>
      <c r="AI36" s="92" t="str">
        <f>IFERROR('Gen. Prima Directa'!AI36/'Gen. Pólizas Emitidas'!AI36,"")</f>
        <v/>
      </c>
      <c r="AJ36" s="92" t="str">
        <f>IFERROR('Gen. Prima Directa'!AJ36/'Gen. Pólizas Emitidas'!AJ36,"")</f>
        <v/>
      </c>
      <c r="AK36" s="92" t="str">
        <f>IFERROR('Gen. Prima Directa'!AK36/'Gen. Pólizas Emitidas'!AK36,"")</f>
        <v/>
      </c>
      <c r="AL36" s="92" t="str">
        <f>IFERROR('Gen. Prima Directa'!AL36/'Gen. Pólizas Emitidas'!AL36,"")</f>
        <v/>
      </c>
      <c r="AM36" s="92" t="str">
        <f>IFERROR('Gen. Prima Directa'!AM36/'Gen. Pólizas Emitidas'!AM36,"")</f>
        <v/>
      </c>
      <c r="AN36" s="92" t="str">
        <f>IFERROR('Gen. Prima Directa'!AN36/'Gen. Pólizas Emitidas'!AN36,"")</f>
        <v/>
      </c>
      <c r="AO36" s="92" t="str">
        <f>IFERROR('Gen. Prima Directa'!AO36/'Gen. Pólizas Emitidas'!AO36,"")</f>
        <v/>
      </c>
      <c r="AP36" s="92" t="str">
        <f>IFERROR('Gen. Prima Directa'!AP36/'Gen. Pólizas Emitidas'!AP36,"")</f>
        <v/>
      </c>
      <c r="AQ36" s="92">
        <f>IFERROR('Gen. Prima Directa'!AQ36/'Gen. Pólizas Emitidas'!AQ36,"")</f>
        <v>10.287558981725008</v>
      </c>
      <c r="AS36" s="92">
        <f>IFERROR('Gen. Prima Directa'!AS36/'Gen. Pólizas Emitidas'!AS36,"")</f>
        <v>9.6084562899423691</v>
      </c>
      <c r="AT36" s="71">
        <f t="shared" si="0"/>
        <v>7.0677606401091442E-2</v>
      </c>
    </row>
    <row r="37" spans="2:46">
      <c r="B37" s="73" t="s">
        <v>320</v>
      </c>
      <c r="C37" s="92" t="str">
        <f>IFERROR('Gen. Prima Directa'!C37/'Gen. Pólizas Emitidas'!C37,"")</f>
        <v/>
      </c>
      <c r="D37" s="92" t="str">
        <f>IFERROR('Gen. Prima Directa'!D37/'Gen. Pólizas Emitidas'!D37,"")</f>
        <v/>
      </c>
      <c r="E37" s="92">
        <f>IFERROR('Gen. Prima Directa'!E37/'Gen. Pólizas Emitidas'!E37,"")</f>
        <v>2568.518034059211</v>
      </c>
      <c r="F37" s="92" t="str">
        <f>IFERROR('Gen. Prima Directa'!F37/'Gen. Pólizas Emitidas'!F37,"")</f>
        <v/>
      </c>
      <c r="G37" s="92" t="str">
        <f>IFERROR('Gen. Prima Directa'!G37/'Gen. Pólizas Emitidas'!G37,"")</f>
        <v/>
      </c>
      <c r="H37" s="92">
        <f>IFERROR('Gen. Prima Directa'!H37/'Gen. Pólizas Emitidas'!H37,"")</f>
        <v>114.05789988948038</v>
      </c>
      <c r="I37" s="92">
        <f>IFERROR('Gen. Prima Directa'!I37/'Gen. Pólizas Emitidas'!I37,"")</f>
        <v>85.096911008057234</v>
      </c>
      <c r="J37" s="92">
        <f>IFERROR('Gen. Prima Directa'!J37/'Gen. Pólizas Emitidas'!J37,"")</f>
        <v>550.27289232870646</v>
      </c>
      <c r="K37" s="92" t="str">
        <f>IFERROR('Gen. Prima Directa'!K37/'Gen. Pólizas Emitidas'!K37,"")</f>
        <v/>
      </c>
      <c r="L37" s="92">
        <f>IFERROR('Gen. Prima Directa'!L37/'Gen. Pólizas Emitidas'!L37,"")</f>
        <v>279.62401039349658</v>
      </c>
      <c r="M37" s="92" t="str">
        <f>IFERROR('Gen. Prima Directa'!M37/'Gen. Pólizas Emitidas'!M37,"")</f>
        <v/>
      </c>
      <c r="N37" s="92" t="str">
        <f>IFERROR('Gen. Prima Directa'!N37/'Gen. Pólizas Emitidas'!N37,"")</f>
        <v/>
      </c>
      <c r="O37" s="92" t="str">
        <f>IFERROR('Gen. Prima Directa'!O37/'Gen. Pólizas Emitidas'!O37,"")</f>
        <v/>
      </c>
      <c r="P37" s="92">
        <f>IFERROR('Gen. Prima Directa'!P37/'Gen. Pólizas Emitidas'!P37,"")</f>
        <v>12.952130274954765</v>
      </c>
      <c r="Q37" s="92" t="str">
        <f>IFERROR('Gen. Prima Directa'!Q37/'Gen. Pólizas Emitidas'!Q37,"")</f>
        <v/>
      </c>
      <c r="R37" s="92">
        <f>IFERROR('Gen. Prima Directa'!R37/'Gen. Pólizas Emitidas'!R37,"")</f>
        <v>226.0566526503701</v>
      </c>
      <c r="S37" s="92" t="str">
        <f>IFERROR('Gen. Prima Directa'!S37/'Gen. Pólizas Emitidas'!S37,"")</f>
        <v/>
      </c>
      <c r="T37" s="92">
        <f>IFERROR('Gen. Prima Directa'!T37/'Gen. Pólizas Emitidas'!T37,"")</f>
        <v>19.497203320871197</v>
      </c>
      <c r="U37" s="92" t="str">
        <f>IFERROR('Gen. Prima Directa'!U37/'Gen. Pólizas Emitidas'!U37,"")</f>
        <v/>
      </c>
      <c r="V37" s="92" t="str">
        <f>IFERROR('Gen. Prima Directa'!V37/'Gen. Pólizas Emitidas'!V37,"")</f>
        <v/>
      </c>
      <c r="W37" s="92">
        <f>IFERROR('Gen. Prima Directa'!W37/'Gen. Pólizas Emitidas'!W37,"")</f>
        <v>125.75776690326479</v>
      </c>
      <c r="X37" s="92">
        <f>IFERROR('Gen. Prima Directa'!X37/'Gen. Pólizas Emitidas'!X37,"")</f>
        <v>0.15492861110926673</v>
      </c>
      <c r="Y37" s="92">
        <f>IFERROR('Gen. Prima Directa'!Y37/'Gen. Pólizas Emitidas'!Y37,"")</f>
        <v>196.31265881440177</v>
      </c>
      <c r="Z37" s="92">
        <f>IFERROR('Gen. Prima Directa'!Z37/'Gen. Pólizas Emitidas'!Z37,"")</f>
        <v>352.92737610690961</v>
      </c>
      <c r="AA37" s="92" t="str">
        <f>IFERROR('Gen. Prima Directa'!AA37/'Gen. Pólizas Emitidas'!AA37,"")</f>
        <v/>
      </c>
      <c r="AB37" s="92">
        <f>IFERROR('Gen. Prima Directa'!AB37/'Gen. Pólizas Emitidas'!AB37,"")</f>
        <v>37.964887274680315</v>
      </c>
      <c r="AC37" s="92" t="str">
        <f>IFERROR('Gen. Prima Directa'!AC37/'Gen. Pólizas Emitidas'!AC37,"")</f>
        <v/>
      </c>
      <c r="AD37" s="92" t="str">
        <f>IFERROR('Gen. Prima Directa'!AD37/'Gen. Pólizas Emitidas'!AD37,"")</f>
        <v/>
      </c>
      <c r="AE37" s="92" t="str">
        <f>IFERROR('Gen. Prima Directa'!AE37/'Gen. Pólizas Emitidas'!AE37,"")</f>
        <v/>
      </c>
      <c r="AF37" s="92" t="str">
        <f>IFERROR('Gen. Prima Directa'!AF37/'Gen. Pólizas Emitidas'!AF37,"")</f>
        <v/>
      </c>
      <c r="AG37" s="92" t="str">
        <f>IFERROR('Gen. Prima Directa'!AG37/'Gen. Pólizas Emitidas'!AG37,"")</f>
        <v/>
      </c>
      <c r="AH37" s="92" t="str">
        <f>IFERROR('Gen. Prima Directa'!AH37/'Gen. Pólizas Emitidas'!AH37,"")</f>
        <v/>
      </c>
      <c r="AI37" s="92" t="str">
        <f>IFERROR('Gen. Prima Directa'!AI37/'Gen. Pólizas Emitidas'!AI37,"")</f>
        <v/>
      </c>
      <c r="AJ37" s="92" t="str">
        <f>IFERROR('Gen. Prima Directa'!AJ37/'Gen. Pólizas Emitidas'!AJ37,"")</f>
        <v/>
      </c>
      <c r="AK37" s="92" t="str">
        <f>IFERROR('Gen. Prima Directa'!AK37/'Gen. Pólizas Emitidas'!AK37,"")</f>
        <v/>
      </c>
      <c r="AL37" s="92" t="str">
        <f>IFERROR('Gen. Prima Directa'!AL37/'Gen. Pólizas Emitidas'!AL37,"")</f>
        <v/>
      </c>
      <c r="AM37" s="92" t="str">
        <f>IFERROR('Gen. Prima Directa'!AM37/'Gen. Pólizas Emitidas'!AM37,"")</f>
        <v/>
      </c>
      <c r="AN37" s="92" t="str">
        <f>IFERROR('Gen. Prima Directa'!AN37/'Gen. Pólizas Emitidas'!AN37,"")</f>
        <v/>
      </c>
      <c r="AO37" s="92" t="str">
        <f>IFERROR('Gen. Prima Directa'!AO37/'Gen. Pólizas Emitidas'!AO37,"")</f>
        <v/>
      </c>
      <c r="AP37" s="92" t="str">
        <f>IFERROR('Gen. Prima Directa'!AP37/'Gen. Pólizas Emitidas'!AP37,"")</f>
        <v/>
      </c>
      <c r="AQ37" s="92">
        <f>IFERROR('Gen. Prima Directa'!AQ37/'Gen. Pólizas Emitidas'!AQ37,"")</f>
        <v>23.544897237574894</v>
      </c>
      <c r="AS37" s="92">
        <f>IFERROR('Gen. Prima Directa'!AS37/'Gen. Pólizas Emitidas'!AS37,"")</f>
        <v>23.162569026425942</v>
      </c>
      <c r="AT37" s="71">
        <f t="shared" si="0"/>
        <v>1.6506295597554788E-2</v>
      </c>
    </row>
    <row r="38" spans="2:46">
      <c r="B38" s="73" t="s">
        <v>321</v>
      </c>
      <c r="C38" s="92" t="str">
        <f>IFERROR('Gen. Prima Directa'!C38/'Gen. Pólizas Emitidas'!C38,"")</f>
        <v/>
      </c>
      <c r="D38" s="92" t="str">
        <f>IFERROR('Gen. Prima Directa'!D38/'Gen. Pólizas Emitidas'!D38,"")</f>
        <v/>
      </c>
      <c r="E38" s="92" t="str">
        <f>IFERROR('Gen. Prima Directa'!E38/'Gen. Pólizas Emitidas'!E38,"")</f>
        <v/>
      </c>
      <c r="F38" s="92" t="str">
        <f>IFERROR('Gen. Prima Directa'!F38/'Gen. Pólizas Emitidas'!F38,"")</f>
        <v/>
      </c>
      <c r="G38" s="92">
        <f>IFERROR('Gen. Prima Directa'!G38/'Gen. Pólizas Emitidas'!G38,"")</f>
        <v>13674.973053487998</v>
      </c>
      <c r="H38" s="92" t="str">
        <f>IFERROR('Gen. Prima Directa'!H38/'Gen. Pólizas Emitidas'!H38,"")</f>
        <v/>
      </c>
      <c r="I38" s="92" t="str">
        <f>IFERROR('Gen. Prima Directa'!I38/'Gen. Pólizas Emitidas'!I38,"")</f>
        <v/>
      </c>
      <c r="J38" s="92" t="str">
        <f>IFERROR('Gen. Prima Directa'!J38/'Gen. Pólizas Emitidas'!J38,"")</f>
        <v/>
      </c>
      <c r="K38" s="92">
        <f>IFERROR('Gen. Prima Directa'!K38/'Gen. Pólizas Emitidas'!K38,"")</f>
        <v>6568.9797508305292</v>
      </c>
      <c r="L38" s="92" t="str">
        <f>IFERROR('Gen. Prima Directa'!L38/'Gen. Pólizas Emitidas'!L38,"")</f>
        <v/>
      </c>
      <c r="M38" s="92">
        <f>IFERROR('Gen. Prima Directa'!M38/'Gen. Pólizas Emitidas'!M38,"")</f>
        <v>16160.670536740536</v>
      </c>
      <c r="N38" s="92">
        <f>IFERROR('Gen. Prima Directa'!N38/'Gen. Pólizas Emitidas'!N38,"")</f>
        <v>2669.4594127615442</v>
      </c>
      <c r="O38" s="92" t="str">
        <f>IFERROR('Gen. Prima Directa'!O38/'Gen. Pólizas Emitidas'!O38,"")</f>
        <v/>
      </c>
      <c r="P38" s="92" t="str">
        <f>IFERROR('Gen. Prima Directa'!P38/'Gen. Pólizas Emitidas'!P38,"")</f>
        <v/>
      </c>
      <c r="Q38" s="92" t="str">
        <f>IFERROR('Gen. Prima Directa'!Q38/'Gen. Pólizas Emitidas'!Q38,"")</f>
        <v/>
      </c>
      <c r="R38" s="92" t="str">
        <f>IFERROR('Gen. Prima Directa'!R38/'Gen. Pólizas Emitidas'!R38,"")</f>
        <v/>
      </c>
      <c r="S38" s="92" t="str">
        <f>IFERROR('Gen. Prima Directa'!S38/'Gen. Pólizas Emitidas'!S38,"")</f>
        <v/>
      </c>
      <c r="T38" s="92" t="str">
        <f>IFERROR('Gen. Prima Directa'!T38/'Gen. Pólizas Emitidas'!T38,"")</f>
        <v/>
      </c>
      <c r="U38" s="92">
        <f>IFERROR('Gen. Prima Directa'!U38/'Gen. Pólizas Emitidas'!U38,"")</f>
        <v>4160.4692310031023</v>
      </c>
      <c r="V38" s="92" t="str">
        <f>IFERROR('Gen. Prima Directa'!V38/'Gen. Pólizas Emitidas'!V38,"")</f>
        <v/>
      </c>
      <c r="W38" s="92">
        <f>IFERROR('Gen. Prima Directa'!W38/'Gen. Pólizas Emitidas'!W38,"")</f>
        <v>4642.049276491899</v>
      </c>
      <c r="X38" s="92" t="str">
        <f>IFERROR('Gen. Prima Directa'!X38/'Gen. Pólizas Emitidas'!X38,"")</f>
        <v/>
      </c>
      <c r="Y38" s="92" t="str">
        <f>IFERROR('Gen. Prima Directa'!Y38/'Gen. Pólizas Emitidas'!Y38,"")</f>
        <v/>
      </c>
      <c r="Z38" s="92" t="str">
        <f>IFERROR('Gen. Prima Directa'!Z38/'Gen. Pólizas Emitidas'!Z38,"")</f>
        <v/>
      </c>
      <c r="AA38" s="92" t="str">
        <f>IFERROR('Gen. Prima Directa'!AA38/'Gen. Pólizas Emitidas'!AA38,"")</f>
        <v/>
      </c>
      <c r="AB38" s="92" t="str">
        <f>IFERROR('Gen. Prima Directa'!AB38/'Gen. Pólizas Emitidas'!AB38,"")</f>
        <v/>
      </c>
      <c r="AC38" s="92" t="str">
        <f>IFERROR('Gen. Prima Directa'!AC38/'Gen. Pólizas Emitidas'!AC38,"")</f>
        <v/>
      </c>
      <c r="AD38" s="92" t="str">
        <f>IFERROR('Gen. Prima Directa'!AD38/'Gen. Pólizas Emitidas'!AD38,"")</f>
        <v/>
      </c>
      <c r="AE38" s="92" t="str">
        <f>IFERROR('Gen. Prima Directa'!AE38/'Gen. Pólizas Emitidas'!AE38,"")</f>
        <v/>
      </c>
      <c r="AF38" s="92" t="str">
        <f>IFERROR('Gen. Prima Directa'!AF38/'Gen. Pólizas Emitidas'!AF38,"")</f>
        <v/>
      </c>
      <c r="AG38" s="92" t="str">
        <f>IFERROR('Gen. Prima Directa'!AG38/'Gen. Pólizas Emitidas'!AG38,"")</f>
        <v/>
      </c>
      <c r="AH38" s="92" t="str">
        <f>IFERROR('Gen. Prima Directa'!AH38/'Gen. Pólizas Emitidas'!AH38,"")</f>
        <v/>
      </c>
      <c r="AI38" s="92" t="str">
        <f>IFERROR('Gen. Prima Directa'!AI38/'Gen. Pólizas Emitidas'!AI38,"")</f>
        <v/>
      </c>
      <c r="AJ38" s="92" t="str">
        <f>IFERROR('Gen. Prima Directa'!AJ38/'Gen. Pólizas Emitidas'!AJ38,"")</f>
        <v/>
      </c>
      <c r="AK38" s="92" t="str">
        <f>IFERROR('Gen. Prima Directa'!AK38/'Gen. Pólizas Emitidas'!AK38,"")</f>
        <v/>
      </c>
      <c r="AL38" s="92" t="str">
        <f>IFERROR('Gen. Prima Directa'!AL38/'Gen. Pólizas Emitidas'!AL38,"")</f>
        <v/>
      </c>
      <c r="AM38" s="92" t="str">
        <f>IFERROR('Gen. Prima Directa'!AM38/'Gen. Pólizas Emitidas'!AM38,"")</f>
        <v/>
      </c>
      <c r="AN38" s="92" t="str">
        <f>IFERROR('Gen. Prima Directa'!AN38/'Gen. Pólizas Emitidas'!AN38,"")</f>
        <v/>
      </c>
      <c r="AO38" s="92" t="str">
        <f>IFERROR('Gen. Prima Directa'!AO38/'Gen. Pólizas Emitidas'!AO38,"")</f>
        <v/>
      </c>
      <c r="AP38" s="92" t="str">
        <f>IFERROR('Gen. Prima Directa'!AP38/'Gen. Pólizas Emitidas'!AP38,"")</f>
        <v/>
      </c>
      <c r="AQ38" s="92">
        <f>IFERROR('Gen. Prima Directa'!AQ38/'Gen. Pólizas Emitidas'!AQ38,"")</f>
        <v>8515.2544129754951</v>
      </c>
      <c r="AS38" s="92">
        <f>IFERROR('Gen. Prima Directa'!AS38/'Gen. Pólizas Emitidas'!AS38,"")</f>
        <v>6400.7581982441034</v>
      </c>
      <c r="AT38" s="71">
        <f t="shared" si="0"/>
        <v>0.33035089738454015</v>
      </c>
    </row>
    <row r="39" spans="2:46">
      <c r="B39" s="73" t="s">
        <v>322</v>
      </c>
      <c r="C39" s="92" t="str">
        <f>IFERROR('Gen. Prima Directa'!C39/'Gen. Pólizas Emitidas'!C39,"")</f>
        <v/>
      </c>
      <c r="D39" s="92" t="str">
        <f>IFERROR('Gen. Prima Directa'!D39/'Gen. Pólizas Emitidas'!D39,"")</f>
        <v/>
      </c>
      <c r="E39" s="92" t="str">
        <f>IFERROR('Gen. Prima Directa'!E39/'Gen. Pólizas Emitidas'!E39,"")</f>
        <v/>
      </c>
      <c r="F39" s="92" t="str">
        <f>IFERROR('Gen. Prima Directa'!F39/'Gen. Pólizas Emitidas'!F39,"")</f>
        <v/>
      </c>
      <c r="G39" s="92">
        <f>IFERROR('Gen. Prima Directa'!G39/'Gen. Pólizas Emitidas'!G39,"")</f>
        <v>2741.262579649906</v>
      </c>
      <c r="H39" s="92" t="str">
        <f>IFERROR('Gen. Prima Directa'!H39/'Gen. Pólizas Emitidas'!H39,"")</f>
        <v/>
      </c>
      <c r="I39" s="92" t="str">
        <f>IFERROR('Gen. Prima Directa'!I39/'Gen. Pólizas Emitidas'!I39,"")</f>
        <v/>
      </c>
      <c r="J39" s="92" t="str">
        <f>IFERROR('Gen. Prima Directa'!J39/'Gen. Pólizas Emitidas'!J39,"")</f>
        <v/>
      </c>
      <c r="K39" s="92">
        <f>IFERROR('Gen. Prima Directa'!K39/'Gen. Pólizas Emitidas'!K39,"")</f>
        <v>4257.7370241755034</v>
      </c>
      <c r="L39" s="92" t="str">
        <f>IFERROR('Gen. Prima Directa'!L39/'Gen. Pólizas Emitidas'!L39,"")</f>
        <v/>
      </c>
      <c r="M39" s="92">
        <f>IFERROR('Gen. Prima Directa'!M39/'Gen. Pólizas Emitidas'!M39,"")</f>
        <v>6442.7062929788572</v>
      </c>
      <c r="N39" s="92">
        <f>IFERROR('Gen. Prima Directa'!N39/'Gen. Pólizas Emitidas'!N39,"")</f>
        <v>1264.4807744659945</v>
      </c>
      <c r="O39" s="92" t="str">
        <f>IFERROR('Gen. Prima Directa'!O39/'Gen. Pólizas Emitidas'!O39,"")</f>
        <v/>
      </c>
      <c r="P39" s="92" t="str">
        <f>IFERROR('Gen. Prima Directa'!P39/'Gen. Pólizas Emitidas'!P39,"")</f>
        <v/>
      </c>
      <c r="Q39" s="92" t="str">
        <f>IFERROR('Gen. Prima Directa'!Q39/'Gen. Pólizas Emitidas'!Q39,"")</f>
        <v/>
      </c>
      <c r="R39" s="92" t="str">
        <f>IFERROR('Gen. Prima Directa'!R39/'Gen. Pólizas Emitidas'!R39,"")</f>
        <v/>
      </c>
      <c r="S39" s="92" t="str">
        <f>IFERROR('Gen. Prima Directa'!S39/'Gen. Pólizas Emitidas'!S39,"")</f>
        <v/>
      </c>
      <c r="T39" s="92" t="str">
        <f>IFERROR('Gen. Prima Directa'!T39/'Gen. Pólizas Emitidas'!T39,"")</f>
        <v/>
      </c>
      <c r="U39" s="92">
        <f>IFERROR('Gen. Prima Directa'!U39/'Gen. Pólizas Emitidas'!U39,"")</f>
        <v>1934.0402504531662</v>
      </c>
      <c r="V39" s="92" t="str">
        <f>IFERROR('Gen. Prima Directa'!V39/'Gen. Pólizas Emitidas'!V39,"")</f>
        <v/>
      </c>
      <c r="W39" s="92">
        <f>IFERROR('Gen. Prima Directa'!W39/'Gen. Pólizas Emitidas'!W39,"")</f>
        <v>2229.2239271747003</v>
      </c>
      <c r="X39" s="92" t="str">
        <f>IFERROR('Gen. Prima Directa'!X39/'Gen. Pólizas Emitidas'!X39,"")</f>
        <v/>
      </c>
      <c r="Y39" s="92" t="str">
        <f>IFERROR('Gen. Prima Directa'!Y39/'Gen. Pólizas Emitidas'!Y39,"")</f>
        <v/>
      </c>
      <c r="Z39" s="92" t="str">
        <f>IFERROR('Gen. Prima Directa'!Z39/'Gen. Pólizas Emitidas'!Z39,"")</f>
        <v/>
      </c>
      <c r="AA39" s="92" t="str">
        <f>IFERROR('Gen. Prima Directa'!AA39/'Gen. Pólizas Emitidas'!AA39,"")</f>
        <v/>
      </c>
      <c r="AB39" s="92" t="str">
        <f>IFERROR('Gen. Prima Directa'!AB39/'Gen. Pólizas Emitidas'!AB39,"")</f>
        <v/>
      </c>
      <c r="AC39" s="92" t="str">
        <f>IFERROR('Gen. Prima Directa'!AC39/'Gen. Pólizas Emitidas'!AC39,"")</f>
        <v/>
      </c>
      <c r="AD39" s="92" t="str">
        <f>IFERROR('Gen. Prima Directa'!AD39/'Gen. Pólizas Emitidas'!AD39,"")</f>
        <v/>
      </c>
      <c r="AE39" s="92" t="str">
        <f>IFERROR('Gen. Prima Directa'!AE39/'Gen. Pólizas Emitidas'!AE39,"")</f>
        <v/>
      </c>
      <c r="AF39" s="92" t="str">
        <f>IFERROR('Gen. Prima Directa'!AF39/'Gen. Pólizas Emitidas'!AF39,"")</f>
        <v/>
      </c>
      <c r="AG39" s="92" t="str">
        <f>IFERROR('Gen. Prima Directa'!AG39/'Gen. Pólizas Emitidas'!AG39,"")</f>
        <v/>
      </c>
      <c r="AH39" s="92" t="str">
        <f>IFERROR('Gen. Prima Directa'!AH39/'Gen. Pólizas Emitidas'!AH39,"")</f>
        <v/>
      </c>
      <c r="AI39" s="92" t="str">
        <f>IFERROR('Gen. Prima Directa'!AI39/'Gen. Pólizas Emitidas'!AI39,"")</f>
        <v/>
      </c>
      <c r="AJ39" s="92" t="str">
        <f>IFERROR('Gen. Prima Directa'!AJ39/'Gen. Pólizas Emitidas'!AJ39,"")</f>
        <v/>
      </c>
      <c r="AK39" s="92" t="str">
        <f>IFERROR('Gen. Prima Directa'!AK39/'Gen. Pólizas Emitidas'!AK39,"")</f>
        <v/>
      </c>
      <c r="AL39" s="92" t="str">
        <f>IFERROR('Gen. Prima Directa'!AL39/'Gen. Pólizas Emitidas'!AL39,"")</f>
        <v/>
      </c>
      <c r="AM39" s="92" t="str">
        <f>IFERROR('Gen. Prima Directa'!AM39/'Gen. Pólizas Emitidas'!AM39,"")</f>
        <v/>
      </c>
      <c r="AN39" s="92" t="str">
        <f>IFERROR('Gen. Prima Directa'!AN39/'Gen. Pólizas Emitidas'!AN39,"")</f>
        <v/>
      </c>
      <c r="AO39" s="92" t="str">
        <f>IFERROR('Gen. Prima Directa'!AO39/'Gen. Pólizas Emitidas'!AO39,"")</f>
        <v/>
      </c>
      <c r="AP39" s="92" t="str">
        <f>IFERROR('Gen. Prima Directa'!AP39/'Gen. Pólizas Emitidas'!AP39,"")</f>
        <v/>
      </c>
      <c r="AQ39" s="92">
        <f>IFERROR('Gen. Prima Directa'!AQ39/'Gen. Pólizas Emitidas'!AQ39,"")</f>
        <v>3889.4329717374899</v>
      </c>
      <c r="AS39" s="92">
        <f>IFERROR('Gen. Prima Directa'!AS39/'Gen. Pólizas Emitidas'!AS39,"")</f>
        <v>3288.801235513039</v>
      </c>
      <c r="AT39" s="71">
        <f t="shared" si="0"/>
        <v>0.18262938171474952</v>
      </c>
    </row>
    <row r="40" spans="2:46">
      <c r="B40" s="73" t="s">
        <v>323</v>
      </c>
      <c r="C40" s="92" t="str">
        <f>IFERROR('Gen. Prima Directa'!C40/'Gen. Pólizas Emitidas'!C40,"")</f>
        <v/>
      </c>
      <c r="D40" s="92" t="str">
        <f>IFERROR('Gen. Prima Directa'!D40/'Gen. Pólizas Emitidas'!D40,"")</f>
        <v/>
      </c>
      <c r="E40" s="92" t="str">
        <f>IFERROR('Gen. Prima Directa'!E40/'Gen. Pólizas Emitidas'!E40,"")</f>
        <v/>
      </c>
      <c r="F40" s="92" t="str">
        <f>IFERROR('Gen. Prima Directa'!F40/'Gen. Pólizas Emitidas'!F40,"")</f>
        <v/>
      </c>
      <c r="G40" s="92" t="str">
        <f>IFERROR('Gen. Prima Directa'!G40/'Gen. Pólizas Emitidas'!G40,"")</f>
        <v/>
      </c>
      <c r="H40" s="92" t="str">
        <f>IFERROR('Gen. Prima Directa'!H40/'Gen. Pólizas Emitidas'!H40,"")</f>
        <v/>
      </c>
      <c r="I40" s="92" t="str">
        <f>IFERROR('Gen. Prima Directa'!I40/'Gen. Pólizas Emitidas'!I40,"")</f>
        <v/>
      </c>
      <c r="J40" s="92" t="str">
        <f>IFERROR('Gen. Prima Directa'!J40/'Gen. Pólizas Emitidas'!J40,"")</f>
        <v/>
      </c>
      <c r="K40" s="92" t="str">
        <f>IFERROR('Gen. Prima Directa'!K40/'Gen. Pólizas Emitidas'!K40,"")</f>
        <v/>
      </c>
      <c r="L40" s="92" t="str">
        <f>IFERROR('Gen. Prima Directa'!L40/'Gen. Pólizas Emitidas'!L40,"")</f>
        <v/>
      </c>
      <c r="M40" s="92" t="str">
        <f>IFERROR('Gen. Prima Directa'!M40/'Gen. Pólizas Emitidas'!M40,"")</f>
        <v/>
      </c>
      <c r="N40" s="92" t="str">
        <f>IFERROR('Gen. Prima Directa'!N40/'Gen. Pólizas Emitidas'!N40,"")</f>
        <v/>
      </c>
      <c r="O40" s="92" t="str">
        <f>IFERROR('Gen. Prima Directa'!O40/'Gen. Pólizas Emitidas'!O40,"")</f>
        <v/>
      </c>
      <c r="P40" s="92" t="str">
        <f>IFERROR('Gen. Prima Directa'!P40/'Gen. Pólizas Emitidas'!P40,"")</f>
        <v/>
      </c>
      <c r="Q40" s="92" t="str">
        <f>IFERROR('Gen. Prima Directa'!Q40/'Gen. Pólizas Emitidas'!Q40,"")</f>
        <v/>
      </c>
      <c r="R40" s="92" t="str">
        <f>IFERROR('Gen. Prima Directa'!R40/'Gen. Pólizas Emitidas'!R40,"")</f>
        <v/>
      </c>
      <c r="S40" s="92" t="str">
        <f>IFERROR('Gen. Prima Directa'!S40/'Gen. Pólizas Emitidas'!S40,"")</f>
        <v/>
      </c>
      <c r="T40" s="92" t="str">
        <f>IFERROR('Gen. Prima Directa'!T40/'Gen. Pólizas Emitidas'!T40,"")</f>
        <v/>
      </c>
      <c r="U40" s="92" t="str">
        <f>IFERROR('Gen. Prima Directa'!U40/'Gen. Pólizas Emitidas'!U40,"")</f>
        <v/>
      </c>
      <c r="V40" s="92" t="str">
        <f>IFERROR('Gen. Prima Directa'!V40/'Gen. Pólizas Emitidas'!V40,"")</f>
        <v/>
      </c>
      <c r="W40" s="92" t="str">
        <f>IFERROR('Gen. Prima Directa'!W40/'Gen. Pólizas Emitidas'!W40,"")</f>
        <v/>
      </c>
      <c r="X40" s="92" t="str">
        <f>IFERROR('Gen. Prima Directa'!X40/'Gen. Pólizas Emitidas'!X40,"")</f>
        <v/>
      </c>
      <c r="Y40" s="92" t="str">
        <f>IFERROR('Gen. Prima Directa'!Y40/'Gen. Pólizas Emitidas'!Y40,"")</f>
        <v/>
      </c>
      <c r="Z40" s="92" t="str">
        <f>IFERROR('Gen. Prima Directa'!Z40/'Gen. Pólizas Emitidas'!Z40,"")</f>
        <v/>
      </c>
      <c r="AA40" s="92" t="str">
        <f>IFERROR('Gen. Prima Directa'!AA40/'Gen. Pólizas Emitidas'!AA40,"")</f>
        <v/>
      </c>
      <c r="AB40" s="92" t="str">
        <f>IFERROR('Gen. Prima Directa'!AB40/'Gen. Pólizas Emitidas'!AB40,"")</f>
        <v/>
      </c>
      <c r="AC40" s="92" t="str">
        <f>IFERROR('Gen. Prima Directa'!AC40/'Gen. Pólizas Emitidas'!AC40,"")</f>
        <v/>
      </c>
      <c r="AD40" s="92" t="str">
        <f>IFERROR('Gen. Prima Directa'!AD40/'Gen. Pólizas Emitidas'!AD40,"")</f>
        <v/>
      </c>
      <c r="AE40" s="92" t="str">
        <f>IFERROR('Gen. Prima Directa'!AE40/'Gen. Pólizas Emitidas'!AE40,"")</f>
        <v/>
      </c>
      <c r="AF40" s="92" t="str">
        <f>IFERROR('Gen. Prima Directa'!AF40/'Gen. Pólizas Emitidas'!AF40,"")</f>
        <v/>
      </c>
      <c r="AG40" s="92" t="str">
        <f>IFERROR('Gen. Prima Directa'!AG40/'Gen. Pólizas Emitidas'!AG40,"")</f>
        <v/>
      </c>
      <c r="AH40" s="92" t="str">
        <f>IFERROR('Gen. Prima Directa'!AH40/'Gen. Pólizas Emitidas'!AH40,"")</f>
        <v/>
      </c>
      <c r="AI40" s="92" t="str">
        <f>IFERROR('Gen. Prima Directa'!AI40/'Gen. Pólizas Emitidas'!AI40,"")</f>
        <v/>
      </c>
      <c r="AJ40" s="92" t="str">
        <f>IFERROR('Gen. Prima Directa'!AJ40/'Gen. Pólizas Emitidas'!AJ40,"")</f>
        <v/>
      </c>
      <c r="AK40" s="92" t="str">
        <f>IFERROR('Gen. Prima Directa'!AK40/'Gen. Pólizas Emitidas'!AK40,"")</f>
        <v/>
      </c>
      <c r="AL40" s="92" t="str">
        <f>IFERROR('Gen. Prima Directa'!AL40/'Gen. Pólizas Emitidas'!AL40,"")</f>
        <v/>
      </c>
      <c r="AM40" s="92" t="str">
        <f>IFERROR('Gen. Prima Directa'!AM40/'Gen. Pólizas Emitidas'!AM40,"")</f>
        <v/>
      </c>
      <c r="AN40" s="92" t="str">
        <f>IFERROR('Gen. Prima Directa'!AN40/'Gen. Pólizas Emitidas'!AN40,"")</f>
        <v/>
      </c>
      <c r="AO40" s="92" t="str">
        <f>IFERROR('Gen. Prima Directa'!AO40/'Gen. Pólizas Emitidas'!AO40,"")</f>
        <v/>
      </c>
      <c r="AP40" s="92" t="str">
        <f>IFERROR('Gen. Prima Directa'!AP40/'Gen. Pólizas Emitidas'!AP40,"")</f>
        <v/>
      </c>
      <c r="AQ40" s="92" t="str">
        <f>IFERROR('Gen. Prima Directa'!AQ40/'Gen. Pólizas Emitidas'!AQ40,"")</f>
        <v/>
      </c>
      <c r="AS40" s="92" t="str">
        <f>IFERROR('Gen. Prima Directa'!AS40/'Gen. Pólizas Emitidas'!AS40,"")</f>
        <v/>
      </c>
      <c r="AT40" s="71" t="str">
        <f t="shared" si="0"/>
        <v/>
      </c>
    </row>
    <row r="41" spans="2:46">
      <c r="B41" s="73" t="s">
        <v>324</v>
      </c>
      <c r="C41" s="92" t="str">
        <f>IFERROR('Gen. Prima Directa'!C41/'Gen. Pólizas Emitidas'!C41,"")</f>
        <v/>
      </c>
      <c r="D41" s="92" t="str">
        <f>IFERROR('Gen. Prima Directa'!D41/'Gen. Pólizas Emitidas'!D41,"")</f>
        <v/>
      </c>
      <c r="E41" s="92" t="str">
        <f>IFERROR('Gen. Prima Directa'!E41/'Gen. Pólizas Emitidas'!E41,"")</f>
        <v/>
      </c>
      <c r="F41" s="92" t="str">
        <f>IFERROR('Gen. Prima Directa'!F41/'Gen. Pólizas Emitidas'!F41,"")</f>
        <v/>
      </c>
      <c r="G41" s="92" t="str">
        <f>IFERROR('Gen. Prima Directa'!G41/'Gen. Pólizas Emitidas'!G41,"")</f>
        <v/>
      </c>
      <c r="H41" s="92" t="str">
        <f>IFERROR('Gen. Prima Directa'!H41/'Gen. Pólizas Emitidas'!H41,"")</f>
        <v/>
      </c>
      <c r="I41" s="92" t="str">
        <f>IFERROR('Gen. Prima Directa'!I41/'Gen. Pólizas Emitidas'!I41,"")</f>
        <v/>
      </c>
      <c r="J41" s="92" t="str">
        <f>IFERROR('Gen. Prima Directa'!J41/'Gen. Pólizas Emitidas'!J41,"")</f>
        <v/>
      </c>
      <c r="K41" s="92" t="str">
        <f>IFERROR('Gen. Prima Directa'!K41/'Gen. Pólizas Emitidas'!K41,"")</f>
        <v/>
      </c>
      <c r="L41" s="92" t="str">
        <f>IFERROR('Gen. Prima Directa'!L41/'Gen. Pólizas Emitidas'!L41,"")</f>
        <v/>
      </c>
      <c r="M41" s="92" t="str">
        <f>IFERROR('Gen. Prima Directa'!M41/'Gen. Pólizas Emitidas'!M41,"")</f>
        <v/>
      </c>
      <c r="N41" s="92" t="str">
        <f>IFERROR('Gen. Prima Directa'!N41/'Gen. Pólizas Emitidas'!N41,"")</f>
        <v/>
      </c>
      <c r="O41" s="92" t="str">
        <f>IFERROR('Gen. Prima Directa'!O41/'Gen. Pólizas Emitidas'!O41,"")</f>
        <v/>
      </c>
      <c r="P41" s="92">
        <f>IFERROR('Gen. Prima Directa'!P41/'Gen. Pólizas Emitidas'!P41,"")</f>
        <v>0.29816613643145085</v>
      </c>
      <c r="Q41" s="92" t="str">
        <f>IFERROR('Gen. Prima Directa'!Q41/'Gen. Pólizas Emitidas'!Q41,"")</f>
        <v/>
      </c>
      <c r="R41" s="92" t="str">
        <f>IFERROR('Gen. Prima Directa'!R41/'Gen. Pólizas Emitidas'!R41,"")</f>
        <v/>
      </c>
      <c r="S41" s="92" t="str">
        <f>IFERROR('Gen. Prima Directa'!S41/'Gen. Pólizas Emitidas'!S41,"")</f>
        <v/>
      </c>
      <c r="T41" s="92">
        <f>IFERROR('Gen. Prima Directa'!T41/'Gen. Pólizas Emitidas'!T41,"")</f>
        <v>8.39569600557037</v>
      </c>
      <c r="U41" s="92" t="str">
        <f>IFERROR('Gen. Prima Directa'!U41/'Gen. Pólizas Emitidas'!U41,"")</f>
        <v/>
      </c>
      <c r="V41" s="92">
        <f>IFERROR('Gen. Prima Directa'!V41/'Gen. Pólizas Emitidas'!V41,"")</f>
        <v>26.793816508329328</v>
      </c>
      <c r="W41" s="92" t="str">
        <f>IFERROR('Gen. Prima Directa'!W41/'Gen. Pólizas Emitidas'!W41,"")</f>
        <v/>
      </c>
      <c r="X41" s="92" t="str">
        <f>IFERROR('Gen. Prima Directa'!X41/'Gen. Pólizas Emitidas'!X41,"")</f>
        <v/>
      </c>
      <c r="Y41" s="92" t="str">
        <f>IFERROR('Gen. Prima Directa'!Y41/'Gen. Pólizas Emitidas'!Y41,"")</f>
        <v/>
      </c>
      <c r="Z41" s="92" t="str">
        <f>IFERROR('Gen. Prima Directa'!Z41/'Gen. Pólizas Emitidas'!Z41,"")</f>
        <v/>
      </c>
      <c r="AA41" s="92" t="str">
        <f>IFERROR('Gen. Prima Directa'!AA41/'Gen. Pólizas Emitidas'!AA41,"")</f>
        <v/>
      </c>
      <c r="AB41" s="92" t="str">
        <f>IFERROR('Gen. Prima Directa'!AB41/'Gen. Pólizas Emitidas'!AB41,"")</f>
        <v/>
      </c>
      <c r="AC41" s="92" t="str">
        <f>IFERROR('Gen. Prima Directa'!AC41/'Gen. Pólizas Emitidas'!AC41,"")</f>
        <v/>
      </c>
      <c r="AD41" s="92" t="str">
        <f>IFERROR('Gen. Prima Directa'!AD41/'Gen. Pólizas Emitidas'!AD41,"")</f>
        <v/>
      </c>
      <c r="AE41" s="92" t="str">
        <f>IFERROR('Gen. Prima Directa'!AE41/'Gen. Pólizas Emitidas'!AE41,"")</f>
        <v/>
      </c>
      <c r="AF41" s="92" t="str">
        <f>IFERROR('Gen. Prima Directa'!AF41/'Gen. Pólizas Emitidas'!AF41,"")</f>
        <v/>
      </c>
      <c r="AG41" s="92" t="str">
        <f>IFERROR('Gen. Prima Directa'!AG41/'Gen. Pólizas Emitidas'!AG41,"")</f>
        <v/>
      </c>
      <c r="AH41" s="92" t="str">
        <f>IFERROR('Gen. Prima Directa'!AH41/'Gen. Pólizas Emitidas'!AH41,"")</f>
        <v/>
      </c>
      <c r="AI41" s="92" t="str">
        <f>IFERROR('Gen. Prima Directa'!AI41/'Gen. Pólizas Emitidas'!AI41,"")</f>
        <v/>
      </c>
      <c r="AJ41" s="92" t="str">
        <f>IFERROR('Gen. Prima Directa'!AJ41/'Gen. Pólizas Emitidas'!AJ41,"")</f>
        <v/>
      </c>
      <c r="AK41" s="92" t="str">
        <f>IFERROR('Gen. Prima Directa'!AK41/'Gen. Pólizas Emitidas'!AK41,"")</f>
        <v/>
      </c>
      <c r="AL41" s="92" t="str">
        <f>IFERROR('Gen. Prima Directa'!AL41/'Gen. Pólizas Emitidas'!AL41,"")</f>
        <v/>
      </c>
      <c r="AM41" s="92" t="str">
        <f>IFERROR('Gen. Prima Directa'!AM41/'Gen. Pólizas Emitidas'!AM41,"")</f>
        <v/>
      </c>
      <c r="AN41" s="92" t="str">
        <f>IFERROR('Gen. Prima Directa'!AN41/'Gen. Pólizas Emitidas'!AN41,"")</f>
        <v/>
      </c>
      <c r="AO41" s="92" t="str">
        <f>IFERROR('Gen. Prima Directa'!AO41/'Gen. Pólizas Emitidas'!AO41,"")</f>
        <v/>
      </c>
      <c r="AP41" s="92" t="str">
        <f>IFERROR('Gen. Prima Directa'!AP41/'Gen. Pólizas Emitidas'!AP41,"")</f>
        <v/>
      </c>
      <c r="AQ41" s="92">
        <f>IFERROR('Gen. Prima Directa'!AQ41/'Gen. Pólizas Emitidas'!AQ41,"")</f>
        <v>2.4202857238781497</v>
      </c>
      <c r="AS41" s="92">
        <f>IFERROR('Gen. Prima Directa'!AS41/'Gen. Pólizas Emitidas'!AS41,"")</f>
        <v>9.113751438634905</v>
      </c>
      <c r="AT41" s="71">
        <f t="shared" si="0"/>
        <v>-0.73443584234499704</v>
      </c>
    </row>
    <row r="42" spans="2:46">
      <c r="B42" s="73" t="s">
        <v>325</v>
      </c>
      <c r="C42" s="92" t="str">
        <f>IFERROR('Gen. Prima Directa'!C42/'Gen. Pólizas Emitidas'!C42,"")</f>
        <v/>
      </c>
      <c r="D42" s="92" t="str">
        <f>IFERROR('Gen. Prima Directa'!D42/'Gen. Pólizas Emitidas'!D42,"")</f>
        <v/>
      </c>
      <c r="E42" s="92" t="str">
        <f>IFERROR('Gen. Prima Directa'!E42/'Gen. Pólizas Emitidas'!E42,"")</f>
        <v/>
      </c>
      <c r="F42" s="92">
        <f>IFERROR('Gen. Prima Directa'!F42/'Gen. Pólizas Emitidas'!F42,"")</f>
        <v>8190.1460976802773</v>
      </c>
      <c r="G42" s="92" t="str">
        <f>IFERROR('Gen. Prima Directa'!G42/'Gen. Pólizas Emitidas'!G42,"")</f>
        <v/>
      </c>
      <c r="H42" s="92" t="str">
        <f>IFERROR('Gen. Prima Directa'!H42/'Gen. Pólizas Emitidas'!H42,"")</f>
        <v/>
      </c>
      <c r="I42" s="92" t="str">
        <f>IFERROR('Gen. Prima Directa'!I42/'Gen. Pólizas Emitidas'!I42,"")</f>
        <v/>
      </c>
      <c r="J42" s="92" t="str">
        <f>IFERROR('Gen. Prima Directa'!J42/'Gen. Pólizas Emitidas'!J42,"")</f>
        <v/>
      </c>
      <c r="K42" s="92" t="str">
        <f>IFERROR('Gen. Prima Directa'!K42/'Gen. Pólizas Emitidas'!K42,"")</f>
        <v/>
      </c>
      <c r="L42" s="92" t="str">
        <f>IFERROR('Gen. Prima Directa'!L42/'Gen. Pólizas Emitidas'!L42,"")</f>
        <v/>
      </c>
      <c r="M42" s="92" t="str">
        <f>IFERROR('Gen. Prima Directa'!M42/'Gen. Pólizas Emitidas'!M42,"")</f>
        <v/>
      </c>
      <c r="N42" s="92" t="str">
        <f>IFERROR('Gen. Prima Directa'!N42/'Gen. Pólizas Emitidas'!N42,"")</f>
        <v/>
      </c>
      <c r="O42" s="92" t="str">
        <f>IFERROR('Gen. Prima Directa'!O42/'Gen. Pólizas Emitidas'!O42,"")</f>
        <v/>
      </c>
      <c r="P42" s="92" t="str">
        <f>IFERROR('Gen. Prima Directa'!P42/'Gen. Pólizas Emitidas'!P42,"")</f>
        <v/>
      </c>
      <c r="Q42" s="92" t="str">
        <f>IFERROR('Gen. Prima Directa'!Q42/'Gen. Pólizas Emitidas'!Q42,"")</f>
        <v/>
      </c>
      <c r="R42" s="92" t="str">
        <f>IFERROR('Gen. Prima Directa'!R42/'Gen. Pólizas Emitidas'!R42,"")</f>
        <v/>
      </c>
      <c r="S42" s="92" t="str">
        <f>IFERROR('Gen. Prima Directa'!S42/'Gen. Pólizas Emitidas'!S42,"")</f>
        <v/>
      </c>
      <c r="T42" s="92" t="str">
        <f>IFERROR('Gen. Prima Directa'!T42/'Gen. Pólizas Emitidas'!T42,"")</f>
        <v/>
      </c>
      <c r="U42" s="92" t="str">
        <f>IFERROR('Gen. Prima Directa'!U42/'Gen. Pólizas Emitidas'!U42,"")</f>
        <v/>
      </c>
      <c r="V42" s="92" t="str">
        <f>IFERROR('Gen. Prima Directa'!V42/'Gen. Pólizas Emitidas'!V42,"")</f>
        <v/>
      </c>
      <c r="W42" s="92" t="str">
        <f>IFERROR('Gen. Prima Directa'!W42/'Gen. Pólizas Emitidas'!W42,"")</f>
        <v/>
      </c>
      <c r="X42" s="92" t="str">
        <f>IFERROR('Gen. Prima Directa'!X42/'Gen. Pólizas Emitidas'!X42,"")</f>
        <v/>
      </c>
      <c r="Y42" s="92" t="str">
        <f>IFERROR('Gen. Prima Directa'!Y42/'Gen. Pólizas Emitidas'!Y42,"")</f>
        <v/>
      </c>
      <c r="Z42" s="92" t="str">
        <f>IFERROR('Gen. Prima Directa'!Z42/'Gen. Pólizas Emitidas'!Z42,"")</f>
        <v/>
      </c>
      <c r="AA42" s="92" t="str">
        <f>IFERROR('Gen. Prima Directa'!AA42/'Gen. Pólizas Emitidas'!AA42,"")</f>
        <v/>
      </c>
      <c r="AB42" s="92" t="str">
        <f>IFERROR('Gen. Prima Directa'!AB42/'Gen. Pólizas Emitidas'!AB42,"")</f>
        <v/>
      </c>
      <c r="AC42" s="92" t="str">
        <f>IFERROR('Gen. Prima Directa'!AC42/'Gen. Pólizas Emitidas'!AC42,"")</f>
        <v/>
      </c>
      <c r="AD42" s="92" t="str">
        <f>IFERROR('Gen. Prima Directa'!AD42/'Gen. Pólizas Emitidas'!AD42,"")</f>
        <v/>
      </c>
      <c r="AE42" s="92" t="str">
        <f>IFERROR('Gen. Prima Directa'!AE42/'Gen. Pólizas Emitidas'!AE42,"")</f>
        <v/>
      </c>
      <c r="AF42" s="92" t="str">
        <f>IFERROR('Gen. Prima Directa'!AF42/'Gen. Pólizas Emitidas'!AF42,"")</f>
        <v/>
      </c>
      <c r="AG42" s="92" t="str">
        <f>IFERROR('Gen. Prima Directa'!AG42/'Gen. Pólizas Emitidas'!AG42,"")</f>
        <v/>
      </c>
      <c r="AH42" s="92" t="str">
        <f>IFERROR('Gen. Prima Directa'!AH42/'Gen. Pólizas Emitidas'!AH42,"")</f>
        <v/>
      </c>
      <c r="AI42" s="92" t="str">
        <f>IFERROR('Gen. Prima Directa'!AI42/'Gen. Pólizas Emitidas'!AI42,"")</f>
        <v/>
      </c>
      <c r="AJ42" s="92" t="str">
        <f>IFERROR('Gen. Prima Directa'!AJ42/'Gen. Pólizas Emitidas'!AJ42,"")</f>
        <v/>
      </c>
      <c r="AK42" s="92" t="str">
        <f>IFERROR('Gen. Prima Directa'!AK42/'Gen. Pólizas Emitidas'!AK42,"")</f>
        <v/>
      </c>
      <c r="AL42" s="92" t="str">
        <f>IFERROR('Gen. Prima Directa'!AL42/'Gen. Pólizas Emitidas'!AL42,"")</f>
        <v/>
      </c>
      <c r="AM42" s="92" t="str">
        <f>IFERROR('Gen. Prima Directa'!AM42/'Gen. Pólizas Emitidas'!AM42,"")</f>
        <v/>
      </c>
      <c r="AN42" s="92" t="str">
        <f>IFERROR('Gen. Prima Directa'!AN42/'Gen. Pólizas Emitidas'!AN42,"")</f>
        <v/>
      </c>
      <c r="AO42" s="92" t="str">
        <f>IFERROR('Gen. Prima Directa'!AO42/'Gen. Pólizas Emitidas'!AO42,"")</f>
        <v/>
      </c>
      <c r="AP42" s="92" t="str">
        <f>IFERROR('Gen. Prima Directa'!AP42/'Gen. Pólizas Emitidas'!AP42,"")</f>
        <v/>
      </c>
      <c r="AQ42" s="92">
        <f>IFERROR('Gen. Prima Directa'!AQ42/'Gen. Pólizas Emitidas'!AQ42,"")</f>
        <v>8190.1460976802773</v>
      </c>
      <c r="AS42" s="92">
        <f>IFERROR('Gen. Prima Directa'!AS42/'Gen. Pólizas Emitidas'!AS42,"")</f>
        <v>7.3990924121517034</v>
      </c>
      <c r="AT42" s="71">
        <f t="shared" si="0"/>
        <v>1105.9122591615976</v>
      </c>
    </row>
    <row r="43" spans="2:46">
      <c r="B43" s="73" t="s">
        <v>326</v>
      </c>
      <c r="C43" s="92">
        <f>IFERROR('Gen. Prima Directa'!C43/'Gen. Pólizas Emitidas'!C43,"")</f>
        <v>602.86654696647906</v>
      </c>
      <c r="D43" s="92">
        <f>IFERROR('Gen. Prima Directa'!D43/'Gen. Pólizas Emitidas'!D43,"")</f>
        <v>0.63556299979515363</v>
      </c>
      <c r="E43" s="92">
        <f>IFERROR('Gen. Prima Directa'!E43/'Gen. Pólizas Emitidas'!E43,"")</f>
        <v>0.57538100217646682</v>
      </c>
      <c r="F43" s="92">
        <f>IFERROR('Gen. Prima Directa'!F43/'Gen. Pólizas Emitidas'!F43,"")</f>
        <v>241.55970574747147</v>
      </c>
      <c r="G43" s="92" t="str">
        <f>IFERROR('Gen. Prima Directa'!G43/'Gen. Pólizas Emitidas'!G43,"")</f>
        <v/>
      </c>
      <c r="H43" s="92">
        <f>IFERROR('Gen. Prima Directa'!H43/'Gen. Pólizas Emitidas'!H43,"")</f>
        <v>6.8534436172036797</v>
      </c>
      <c r="I43" s="92">
        <f>IFERROR('Gen. Prima Directa'!I43/'Gen. Pólizas Emitidas'!I43,"")</f>
        <v>0.37965758366877184</v>
      </c>
      <c r="J43" s="92">
        <f>IFERROR('Gen. Prima Directa'!J43/'Gen. Pólizas Emitidas'!J43,"")</f>
        <v>133.21817540744948</v>
      </c>
      <c r="K43" s="92" t="str">
        <f>IFERROR('Gen. Prima Directa'!K43/'Gen. Pólizas Emitidas'!K43,"")</f>
        <v/>
      </c>
      <c r="L43" s="92">
        <f>IFERROR('Gen. Prima Directa'!L43/'Gen. Pólizas Emitidas'!L43,"")</f>
        <v>0.56435508871417484</v>
      </c>
      <c r="M43" s="92" t="str">
        <f>IFERROR('Gen. Prima Directa'!M43/'Gen. Pólizas Emitidas'!M43,"")</f>
        <v/>
      </c>
      <c r="N43" s="92" t="str">
        <f>IFERROR('Gen. Prima Directa'!N43/'Gen. Pólizas Emitidas'!N43,"")</f>
        <v/>
      </c>
      <c r="O43" s="92">
        <f>IFERROR('Gen. Prima Directa'!O43/'Gen. Pólizas Emitidas'!O43,"")</f>
        <v>2419.9553953151067</v>
      </c>
      <c r="P43" s="92" t="str">
        <f>IFERROR('Gen. Prima Directa'!P43/'Gen. Pólizas Emitidas'!P43,"")</f>
        <v/>
      </c>
      <c r="Q43" s="92">
        <f>IFERROR('Gen. Prima Directa'!Q43/'Gen. Pólizas Emitidas'!Q43,"")</f>
        <v>89.359166187687066</v>
      </c>
      <c r="R43" s="92">
        <f>IFERROR('Gen. Prima Directa'!R43/'Gen. Pólizas Emitidas'!R43,"")</f>
        <v>79.599090216126612</v>
      </c>
      <c r="S43" s="92" t="str">
        <f>IFERROR('Gen. Prima Directa'!S43/'Gen. Pólizas Emitidas'!S43,"")</f>
        <v/>
      </c>
      <c r="T43" s="92">
        <f>IFERROR('Gen. Prima Directa'!T43/'Gen. Pólizas Emitidas'!T43,"")</f>
        <v>1.6812560559961922</v>
      </c>
      <c r="U43" s="92" t="str">
        <f>IFERROR('Gen. Prima Directa'!U43/'Gen. Pólizas Emitidas'!U43,"")</f>
        <v/>
      </c>
      <c r="V43" s="92">
        <f>IFERROR('Gen. Prima Directa'!V43/'Gen. Pólizas Emitidas'!V43,"")</f>
        <v>3.5259220388124204</v>
      </c>
      <c r="W43" s="92" t="str">
        <f>IFERROR('Gen. Prima Directa'!W43/'Gen. Pólizas Emitidas'!W43,"")</f>
        <v/>
      </c>
      <c r="X43" s="92">
        <f>IFERROR('Gen. Prima Directa'!X43/'Gen. Pólizas Emitidas'!X43,"")</f>
        <v>483.70394470376544</v>
      </c>
      <c r="Y43" s="92">
        <f>IFERROR('Gen. Prima Directa'!Y43/'Gen. Pólizas Emitidas'!Y43,"")</f>
        <v>32.233050470970582</v>
      </c>
      <c r="Z43" s="92" t="str">
        <f>IFERROR('Gen. Prima Directa'!Z43/'Gen. Pólizas Emitidas'!Z43,"")</f>
        <v/>
      </c>
      <c r="AA43" s="92">
        <f>IFERROR('Gen. Prima Directa'!AA43/'Gen. Pólizas Emitidas'!AA43,"")</f>
        <v>138.67340286431033</v>
      </c>
      <c r="AB43" s="92">
        <f>IFERROR('Gen. Prima Directa'!AB43/'Gen. Pólizas Emitidas'!AB43,"")</f>
        <v>12.272528764286234</v>
      </c>
      <c r="AC43" s="92">
        <f>IFERROR('Gen. Prima Directa'!AC43/'Gen. Pólizas Emitidas'!AC43,"")</f>
        <v>5.0567443038394284</v>
      </c>
      <c r="AD43" s="92">
        <f>IFERROR('Gen. Prima Directa'!AD43/'Gen. Pólizas Emitidas'!AD43,"")</f>
        <v>19.228657672946639</v>
      </c>
      <c r="AE43" s="92" t="str">
        <f>IFERROR('Gen. Prima Directa'!AE43/'Gen. Pólizas Emitidas'!AE43,"")</f>
        <v/>
      </c>
      <c r="AF43" s="92" t="str">
        <f>IFERROR('Gen. Prima Directa'!AF43/'Gen. Pólizas Emitidas'!AF43,"")</f>
        <v/>
      </c>
      <c r="AG43" s="92" t="str">
        <f>IFERROR('Gen. Prima Directa'!AG43/'Gen. Pólizas Emitidas'!AG43,"")</f>
        <v/>
      </c>
      <c r="AH43" s="92" t="str">
        <f>IFERROR('Gen. Prima Directa'!AH43/'Gen. Pólizas Emitidas'!AH43,"")</f>
        <v/>
      </c>
      <c r="AI43" s="92" t="str">
        <f>IFERROR('Gen. Prima Directa'!AI43/'Gen. Pólizas Emitidas'!AI43,"")</f>
        <v/>
      </c>
      <c r="AJ43" s="92" t="str">
        <f>IFERROR('Gen. Prima Directa'!AJ43/'Gen. Pólizas Emitidas'!AJ43,"")</f>
        <v/>
      </c>
      <c r="AK43" s="92" t="str">
        <f>IFERROR('Gen. Prima Directa'!AK43/'Gen. Pólizas Emitidas'!AK43,"")</f>
        <v/>
      </c>
      <c r="AL43" s="92" t="str">
        <f>IFERROR('Gen. Prima Directa'!AL43/'Gen. Pólizas Emitidas'!AL43,"")</f>
        <v/>
      </c>
      <c r="AM43" s="92" t="str">
        <f>IFERROR('Gen. Prima Directa'!AM43/'Gen. Pólizas Emitidas'!AM43,"")</f>
        <v/>
      </c>
      <c r="AN43" s="92" t="str">
        <f>IFERROR('Gen. Prima Directa'!AN43/'Gen. Pólizas Emitidas'!AN43,"")</f>
        <v/>
      </c>
      <c r="AO43" s="92" t="str">
        <f>IFERROR('Gen. Prima Directa'!AO43/'Gen. Pólizas Emitidas'!AO43,"")</f>
        <v/>
      </c>
      <c r="AP43" s="92" t="str">
        <f>IFERROR('Gen. Prima Directa'!AP43/'Gen. Pólizas Emitidas'!AP43,"")</f>
        <v/>
      </c>
      <c r="AQ43" s="92">
        <f>IFERROR('Gen. Prima Directa'!AQ43/'Gen. Pólizas Emitidas'!AQ43,"")</f>
        <v>3.3108943450242001</v>
      </c>
      <c r="AS43" s="92">
        <f>IFERROR('Gen. Prima Directa'!AS43/'Gen. Pólizas Emitidas'!AS43,"")</f>
        <v>6.1587090863517187</v>
      </c>
      <c r="AT43" s="71">
        <f t="shared" si="0"/>
        <v>-0.46240449116821336</v>
      </c>
    </row>
    <row r="44" spans="2:46">
      <c r="B44" s="76" t="s">
        <v>327</v>
      </c>
      <c r="C44" s="93">
        <f>IFERROR('Gen. Prima Directa'!C44/'Gen. Pólizas Emitidas'!C44,"")</f>
        <v>279.53730728443497</v>
      </c>
      <c r="D44" s="93">
        <f>IFERROR('Gen. Prima Directa'!D44/'Gen. Pólizas Emitidas'!D44,"")</f>
        <v>0.63556299979515363</v>
      </c>
      <c r="E44" s="93">
        <f>IFERROR('Gen. Prima Directa'!E44/'Gen. Pólizas Emitidas'!E44,"")</f>
        <v>1.6929619208928397</v>
      </c>
      <c r="F44" s="93">
        <f>IFERROR('Gen. Prima Directa'!F44/'Gen. Pólizas Emitidas'!F44,"")</f>
        <v>44.490066749144226</v>
      </c>
      <c r="G44" s="93">
        <f>IFERROR('Gen. Prima Directa'!G44/'Gen. Pólizas Emitidas'!G44,"")</f>
        <v>37.460486029074218</v>
      </c>
      <c r="H44" s="93">
        <f>IFERROR('Gen. Prima Directa'!H44/'Gen. Pólizas Emitidas'!H44,"")</f>
        <v>23.644864767395568</v>
      </c>
      <c r="I44" s="93">
        <f>IFERROR('Gen. Prima Directa'!I44/'Gen. Pólizas Emitidas'!I44,"")</f>
        <v>4.1073450535173732</v>
      </c>
      <c r="J44" s="93">
        <f>IFERROR('Gen. Prima Directa'!J44/'Gen. Pólizas Emitidas'!J44,"")</f>
        <v>118.10315697253225</v>
      </c>
      <c r="K44" s="93">
        <f>IFERROR('Gen. Prima Directa'!K44/'Gen. Pólizas Emitidas'!K44,"")</f>
        <v>5028.1512663938456</v>
      </c>
      <c r="L44" s="93">
        <f>IFERROR('Gen. Prima Directa'!L44/'Gen. Pólizas Emitidas'!L44,"")</f>
        <v>1.5987754032614061</v>
      </c>
      <c r="M44" s="93">
        <f>IFERROR('Gen. Prima Directa'!M44/'Gen. Pólizas Emitidas'!M44,"")</f>
        <v>63.646218518028412</v>
      </c>
      <c r="N44" s="93">
        <f>IFERROR('Gen. Prima Directa'!N44/'Gen. Pólizas Emitidas'!N44,"")</f>
        <v>2107.4679574433239</v>
      </c>
      <c r="O44" s="93">
        <f>IFERROR('Gen. Prima Directa'!O44/'Gen. Pólizas Emitidas'!O44,"")</f>
        <v>2419.9553953151067</v>
      </c>
      <c r="P44" s="93">
        <f>IFERROR('Gen. Prima Directa'!P44/'Gen. Pólizas Emitidas'!P44,"")</f>
        <v>5.0165693562724742</v>
      </c>
      <c r="Q44" s="93">
        <f>IFERROR('Gen. Prima Directa'!Q44/'Gen. Pólizas Emitidas'!Q44,"")</f>
        <v>80.03861042315431</v>
      </c>
      <c r="R44" s="93">
        <f>IFERROR('Gen. Prima Directa'!R44/'Gen. Pólizas Emitidas'!R44,"")</f>
        <v>50.711784623358994</v>
      </c>
      <c r="S44" s="93">
        <f>IFERROR('Gen. Prima Directa'!S44/'Gen. Pólizas Emitidas'!S44,"")</f>
        <v>0.93667727063276807</v>
      </c>
      <c r="T44" s="93">
        <f>IFERROR('Gen. Prima Directa'!T44/'Gen. Pólizas Emitidas'!T44,"")</f>
        <v>3.5141033059508207</v>
      </c>
      <c r="U44" s="93">
        <f>IFERROR('Gen. Prima Directa'!U44/'Gen. Pólizas Emitidas'!U44,"")</f>
        <v>14.428296067912516</v>
      </c>
      <c r="V44" s="93">
        <f>IFERROR('Gen. Prima Directa'!V44/'Gen. Pólizas Emitidas'!V44,"")</f>
        <v>8.2501718636861678</v>
      </c>
      <c r="W44" s="93">
        <f>IFERROR('Gen. Prima Directa'!W44/'Gen. Pólizas Emitidas'!W44,"")</f>
        <v>39.57395286291603</v>
      </c>
      <c r="X44" s="93">
        <f>IFERROR('Gen. Prima Directa'!X44/'Gen. Pólizas Emitidas'!X44,"")</f>
        <v>204.75228928624838</v>
      </c>
      <c r="Y44" s="93">
        <f>IFERROR('Gen. Prima Directa'!Y44/'Gen. Pólizas Emitidas'!Y44,"")</f>
        <v>6.9352798989335627</v>
      </c>
      <c r="Z44" s="93">
        <f>IFERROR('Gen. Prima Directa'!Z44/'Gen. Pólizas Emitidas'!Z44,"")</f>
        <v>137.85001685962465</v>
      </c>
      <c r="AA44" s="93">
        <f>IFERROR('Gen. Prima Directa'!AA44/'Gen. Pólizas Emitidas'!AA44,"")</f>
        <v>4.053386523036389</v>
      </c>
      <c r="AB44" s="93">
        <f>IFERROR('Gen. Prima Directa'!AB44/'Gen. Pólizas Emitidas'!AB44,"")</f>
        <v>11.28713736213704</v>
      </c>
      <c r="AC44" s="93">
        <f>IFERROR('Gen. Prima Directa'!AC44/'Gen. Pólizas Emitidas'!AC44,"")</f>
        <v>2.228000010468143</v>
      </c>
      <c r="AD44" s="93">
        <f>IFERROR('Gen. Prima Directa'!AD44/'Gen. Pólizas Emitidas'!AD44,"")</f>
        <v>30.324989816914147</v>
      </c>
      <c r="AE44" s="93" t="str">
        <f>IFERROR('Gen. Prima Directa'!AE44/'Gen. Pólizas Emitidas'!AE44,"")</f>
        <v/>
      </c>
      <c r="AF44" s="93" t="str">
        <f>IFERROR('Gen. Prima Directa'!AF44/'Gen. Pólizas Emitidas'!AF44,"")</f>
        <v/>
      </c>
      <c r="AG44" s="93" t="str">
        <f>IFERROR('Gen. Prima Directa'!AG44/'Gen. Pólizas Emitidas'!AG44,"")</f>
        <v/>
      </c>
      <c r="AH44" s="93" t="str">
        <f>IFERROR('Gen. Prima Directa'!AH44/'Gen. Pólizas Emitidas'!AH44,"")</f>
        <v/>
      </c>
      <c r="AI44" s="93" t="str">
        <f>IFERROR('Gen. Prima Directa'!AI44/'Gen. Pólizas Emitidas'!AI44,"")</f>
        <v/>
      </c>
      <c r="AJ44" s="93" t="str">
        <f>IFERROR('Gen. Prima Directa'!AJ44/'Gen. Pólizas Emitidas'!AJ44,"")</f>
        <v/>
      </c>
      <c r="AK44" s="93" t="str">
        <f>IFERROR('Gen. Prima Directa'!AK44/'Gen. Pólizas Emitidas'!AK44,"")</f>
        <v/>
      </c>
      <c r="AL44" s="93" t="str">
        <f>IFERROR('Gen. Prima Directa'!AL44/'Gen. Pólizas Emitidas'!AL44,"")</f>
        <v/>
      </c>
      <c r="AM44" s="93" t="str">
        <f>IFERROR('Gen. Prima Directa'!AM44/'Gen. Pólizas Emitidas'!AM44,"")</f>
        <v/>
      </c>
      <c r="AN44" s="93" t="str">
        <f>IFERROR('Gen. Prima Directa'!AN44/'Gen. Pólizas Emitidas'!AN44,"")</f>
        <v/>
      </c>
      <c r="AO44" s="93" t="str">
        <f>IFERROR('Gen. Prima Directa'!AO44/'Gen. Pólizas Emitidas'!AO44,"")</f>
        <v/>
      </c>
      <c r="AP44" s="93" t="str">
        <f>IFERROR('Gen. Prima Directa'!AP44/'Gen. Pólizas Emitidas'!AP44,"")</f>
        <v/>
      </c>
      <c r="AQ44" s="93">
        <f>IFERROR('Gen. Prima Directa'!AQ44/'Gen. Pólizas Emitidas'!AQ44,"")</f>
        <v>5.7197776591457021</v>
      </c>
      <c r="AS44" s="93">
        <f>IFERROR('Gen. Prima Directa'!AS44/'Gen. Pólizas Emitidas'!AS44,"")</f>
        <v>6.5553993160655457</v>
      </c>
      <c r="AT44" s="85">
        <f t="shared" si="0"/>
        <v>-0.12747074840612016</v>
      </c>
    </row>
    <row r="45" spans="2:46">
      <c r="AT45" s="86"/>
    </row>
    <row r="46" spans="2:46">
      <c r="B46" s="80" t="s">
        <v>329</v>
      </c>
      <c r="C46" s="36">
        <f>IFERROR(SUM('Gen. Prima Directa'!C12:C18)/SUM('Gen. Pólizas Emitidas'!C12:C18),"")</f>
        <v>248.37858741747127</v>
      </c>
      <c r="D46" s="36" t="str">
        <f>IFERROR(SUM('Gen. Prima Directa'!D12:D18)/SUM('Gen. Pólizas Emitidas'!D12:D18),"")</f>
        <v/>
      </c>
      <c r="E46" s="36">
        <f>IFERROR(SUM('Gen. Prima Directa'!E12:E18)/SUM('Gen. Pólizas Emitidas'!E12:E18),"")</f>
        <v>5.6515612082143409</v>
      </c>
      <c r="F46" s="36">
        <f>IFERROR(SUM('Gen. Prima Directa'!F12:F18)/SUM('Gen. Pólizas Emitidas'!F12:F18),"")</f>
        <v>2513.001092615586</v>
      </c>
      <c r="G46" s="36" t="str">
        <f>IFERROR(SUM('Gen. Prima Directa'!G12:G18)/SUM('Gen. Pólizas Emitidas'!G12:G18),"")</f>
        <v/>
      </c>
      <c r="H46" s="36">
        <f>IFERROR(SUM('Gen. Prima Directa'!H12:H18)/SUM('Gen. Pólizas Emitidas'!H12:H18),"")</f>
        <v>72.523869121381011</v>
      </c>
      <c r="I46" s="36">
        <f>IFERROR(SUM('Gen. Prima Directa'!I12:I18)/SUM('Gen. Pólizas Emitidas'!I12:I18),"")</f>
        <v>4.8724299565198832</v>
      </c>
      <c r="J46" s="36">
        <f>IFERROR(SUM('Gen. Prima Directa'!J12:J18)/SUM('Gen. Pólizas Emitidas'!J12:J18),"")</f>
        <v>76.176513423713658</v>
      </c>
      <c r="K46" s="36" t="str">
        <f>IFERROR(SUM('Gen. Prima Directa'!K12:K18)/SUM('Gen. Pólizas Emitidas'!K12:K18),"")</f>
        <v/>
      </c>
      <c r="L46" s="36">
        <f>IFERROR(SUM('Gen. Prima Directa'!L12:L18)/SUM('Gen. Pólizas Emitidas'!L12:L18),"")</f>
        <v>2.1835783224762815</v>
      </c>
      <c r="M46" s="36" t="str">
        <f>IFERROR(SUM('Gen. Prima Directa'!M12:M18)/SUM('Gen. Pólizas Emitidas'!M12:M18),"")</f>
        <v/>
      </c>
      <c r="N46" s="36" t="str">
        <f>IFERROR(SUM('Gen. Prima Directa'!N12:N18)/SUM('Gen. Pólizas Emitidas'!N12:N18),"")</f>
        <v/>
      </c>
      <c r="O46" s="36" t="str">
        <f>IFERROR(SUM('Gen. Prima Directa'!O12:O18)/SUM('Gen. Pólizas Emitidas'!O12:O18),"")</f>
        <v/>
      </c>
      <c r="P46" s="36">
        <f>IFERROR(SUM('Gen. Prima Directa'!P12:P18)/SUM('Gen. Pólizas Emitidas'!P12:P18),"")</f>
        <v>2.932650480245484</v>
      </c>
      <c r="Q46" s="36">
        <f>IFERROR(SUM('Gen. Prima Directa'!Q12:Q18)/SUM('Gen. Pólizas Emitidas'!Q12:Q18),"")</f>
        <v>34.4039884034705</v>
      </c>
      <c r="R46" s="36">
        <f>IFERROR(SUM('Gen. Prima Directa'!R12:R18)/SUM('Gen. Pólizas Emitidas'!R12:R18),"")</f>
        <v>117.30875506989487</v>
      </c>
      <c r="S46" s="36">
        <f>IFERROR(SUM('Gen. Prima Directa'!S12:S18)/SUM('Gen. Pólizas Emitidas'!S12:S18),"")</f>
        <v>0.93667727063276807</v>
      </c>
      <c r="T46" s="36">
        <f>IFERROR(SUM('Gen. Prima Directa'!T12:T18)/SUM('Gen. Pólizas Emitidas'!T12:T18),"")</f>
        <v>9.367704633511293</v>
      </c>
      <c r="U46" s="36" t="str">
        <f>IFERROR(SUM('Gen. Prima Directa'!U12:U18)/SUM('Gen. Pólizas Emitidas'!U12:U18),"")</f>
        <v/>
      </c>
      <c r="V46" s="36">
        <f>IFERROR(SUM('Gen. Prima Directa'!V12:V18)/SUM('Gen. Pólizas Emitidas'!V12:V18),"")</f>
        <v>22.740053716335197</v>
      </c>
      <c r="W46" s="36" t="str">
        <f>IFERROR(SUM('Gen. Prima Directa'!W12:W18)/SUM('Gen. Pólizas Emitidas'!W12:W18),"")</f>
        <v/>
      </c>
      <c r="X46" s="36">
        <f>IFERROR(SUM('Gen. Prima Directa'!X12:X18)/SUM('Gen. Pólizas Emitidas'!X12:X18),"")</f>
        <v>265.89114733850943</v>
      </c>
      <c r="Y46" s="36">
        <f>IFERROR(SUM('Gen. Prima Directa'!Y12:Y18)/SUM('Gen. Pólizas Emitidas'!Y12:Y18),"")</f>
        <v>27.194040702583887</v>
      </c>
      <c r="Z46" s="36">
        <f>IFERROR(SUM('Gen. Prima Directa'!Z12:Z18)/SUM('Gen. Pólizas Emitidas'!Z12:Z18),"")</f>
        <v>131.38979079473214</v>
      </c>
      <c r="AA46" s="36">
        <f>IFERROR(SUM('Gen. Prima Directa'!AA12:AA18)/SUM('Gen. Pólizas Emitidas'!AA12:AA18),"")</f>
        <v>3.4172738062411265</v>
      </c>
      <c r="AB46" s="36">
        <f>IFERROR(SUM('Gen. Prima Directa'!AB12:AB18)/SUM('Gen. Pólizas Emitidas'!AB12:AB18),"")</f>
        <v>18.267346632774718</v>
      </c>
      <c r="AC46" s="36">
        <f>IFERROR(SUM('Gen. Prima Directa'!AC12:AC18)/SUM('Gen. Pólizas Emitidas'!AC12:AC18),"")</f>
        <v>0.67506891567585303</v>
      </c>
      <c r="AD46" s="36">
        <f>IFERROR(SUM('Gen. Prima Directa'!AD12:AD18)/SUM('Gen. Pólizas Emitidas'!AD12:AD18),"")</f>
        <v>281.18344884232937</v>
      </c>
      <c r="AE46" s="36" t="str">
        <f>IFERROR(SUM('Gen. Prima Directa'!AE12:AE18)/SUM('Gen. Pólizas Emitidas'!AE12:AE18),"")</f>
        <v/>
      </c>
      <c r="AF46" s="36" t="str">
        <f>IFERROR(SUM('Gen. Prima Directa'!AF12:AF18)/SUM('Gen. Pólizas Emitidas'!AF12:AF18),"")</f>
        <v/>
      </c>
      <c r="AG46" s="36" t="str">
        <f>IFERROR(SUM('Gen. Prima Directa'!AG12:AG18)/SUM('Gen. Pólizas Emitidas'!AG12:AG18),"")</f>
        <v/>
      </c>
      <c r="AH46" s="36" t="str">
        <f>IFERROR(SUM('Gen. Prima Directa'!AH12:AH18)/SUM('Gen. Pólizas Emitidas'!AH12:AH18),"")</f>
        <v/>
      </c>
      <c r="AI46" s="36" t="str">
        <f>IFERROR(SUM('Gen. Prima Directa'!AI12:AI18)/SUM('Gen. Pólizas Emitidas'!AI12:AI18),"")</f>
        <v/>
      </c>
      <c r="AJ46" s="36" t="str">
        <f>IFERROR(SUM('Gen. Prima Directa'!AJ12:AJ18)/SUM('Gen. Pólizas Emitidas'!AJ12:AJ18),"")</f>
        <v/>
      </c>
      <c r="AK46" s="36" t="str">
        <f>IFERROR(SUM('Gen. Prima Directa'!AK12:AK18)/SUM('Gen. Pólizas Emitidas'!AK12:AK18),"")</f>
        <v/>
      </c>
      <c r="AL46" s="36" t="str">
        <f>IFERROR(SUM('Gen. Prima Directa'!AL12:AL18)/SUM('Gen. Pólizas Emitidas'!AL12:AL18),"")</f>
        <v/>
      </c>
      <c r="AM46" s="36" t="str">
        <f>IFERROR(SUM('Gen. Prima Directa'!AM12:AM18)/SUM('Gen. Pólizas Emitidas'!AM12:AM18),"")</f>
        <v/>
      </c>
      <c r="AN46" s="36" t="str">
        <f>IFERROR(SUM('Gen. Prima Directa'!AN12:AN18)/SUM('Gen. Pólizas Emitidas'!AN12:AN18),"")</f>
        <v/>
      </c>
      <c r="AO46" s="36" t="str">
        <f>IFERROR(SUM('Gen. Prima Directa'!AO12:AO18)/SUM('Gen. Pólizas Emitidas'!AO12:AO18),"")</f>
        <v/>
      </c>
      <c r="AP46" s="36" t="str">
        <f>IFERROR(SUM('Gen. Prima Directa'!AP12:AP18)/SUM('Gen. Pólizas Emitidas'!AP12:AP18),"")</f>
        <v/>
      </c>
      <c r="AQ46" s="36">
        <f>IFERROR(SUM('Gen. Prima Directa'!AQ12:AQ18)/SUM('Gen. Pólizas Emitidas'!AQ12:AQ18),"")</f>
        <v>15.418701127969575</v>
      </c>
      <c r="AR46" s="81"/>
      <c r="AS46" s="91">
        <f>IFERROR(SUM('Gen. Prima Directa'!AS12:AS18)/SUM('Gen. Pólizas Emitidas'!AS12:AS18),"")</f>
        <v>14.580501197064798</v>
      </c>
      <c r="AT46" s="71">
        <f t="shared" ref="AT46:AT53" si="1">AQ46/AS46-1</f>
        <v>5.7487731016648169E-2</v>
      </c>
    </row>
    <row r="47" spans="2:46">
      <c r="B47" s="80" t="s">
        <v>330</v>
      </c>
      <c r="C47" s="36">
        <f>IFERROR(SUM('Gen. Prima Directa'!C12:C13,'Gen. Prima Directa'!C16:C18)/SUM('Gen. Pólizas Emitidas'!C12:C13,'Gen. Pólizas Emitidas'!C16:C18),"")</f>
        <v>152.75382052450072</v>
      </c>
      <c r="D47" s="36" t="str">
        <f>IFERROR(SUM('Gen. Prima Directa'!D12:D13,'Gen. Prima Directa'!D16:D18)/SUM('Gen. Pólizas Emitidas'!D12:D13,'Gen. Pólizas Emitidas'!D16:D18),"")</f>
        <v/>
      </c>
      <c r="E47" s="36">
        <f>IFERROR(SUM('Gen. Prima Directa'!E12:E13,'Gen. Prima Directa'!E16:E18)/SUM('Gen. Pólizas Emitidas'!E12:E13,'Gen. Pólizas Emitidas'!E16:E18),"")</f>
        <v>3.3117840741401205</v>
      </c>
      <c r="F47" s="36">
        <f>IFERROR(SUM('Gen. Prima Directa'!F12:F13,'Gen. Prima Directa'!F16:F18)/SUM('Gen. Pólizas Emitidas'!F12:F13,'Gen. Pólizas Emitidas'!F16:F18),"")</f>
        <v>603.14446060128546</v>
      </c>
      <c r="G47" s="36" t="str">
        <f>IFERROR(SUM('Gen. Prima Directa'!G12:G13,'Gen. Prima Directa'!G16:G18)/SUM('Gen. Pólizas Emitidas'!G12:G13,'Gen. Pólizas Emitidas'!G16:G18),"")</f>
        <v/>
      </c>
      <c r="H47" s="36">
        <f>IFERROR(SUM('Gen. Prima Directa'!H12:H13,'Gen. Prima Directa'!H16:H18)/SUM('Gen. Pólizas Emitidas'!H12:H13,'Gen. Pólizas Emitidas'!H16:H18),"")</f>
        <v>37.648899043624098</v>
      </c>
      <c r="I47" s="36">
        <f>IFERROR(SUM('Gen. Prima Directa'!I12:I13,'Gen. Prima Directa'!I16:I18)/SUM('Gen. Pólizas Emitidas'!I12:I13,'Gen. Pólizas Emitidas'!I16:I18),"")</f>
        <v>2.5335659139231068</v>
      </c>
      <c r="J47" s="36">
        <f>IFERROR(SUM('Gen. Prima Directa'!J12:J13,'Gen. Prima Directa'!J16:J18)/SUM('Gen. Pólizas Emitidas'!J12:J13,'Gen. Pólizas Emitidas'!J16:J18),"")</f>
        <v>33.369940233149578</v>
      </c>
      <c r="K47" s="36" t="str">
        <f>IFERROR(SUM('Gen. Prima Directa'!K12:K13,'Gen. Prima Directa'!K16:K18)/SUM('Gen. Pólizas Emitidas'!K12:K13,'Gen. Pólizas Emitidas'!K16:K18),"")</f>
        <v/>
      </c>
      <c r="L47" s="36">
        <f>IFERROR(SUM('Gen. Prima Directa'!L12:L13,'Gen. Prima Directa'!L16:L18)/SUM('Gen. Pólizas Emitidas'!L12:L13,'Gen. Pólizas Emitidas'!L16:L18),"")</f>
        <v>1.1375418855056021</v>
      </c>
      <c r="M47" s="36" t="str">
        <f>IFERROR(SUM('Gen. Prima Directa'!M12:M13,'Gen. Prima Directa'!M16:M18)/SUM('Gen. Pólizas Emitidas'!M12:M13,'Gen. Pólizas Emitidas'!M16:M18),"")</f>
        <v/>
      </c>
      <c r="N47" s="36" t="str">
        <f>IFERROR(SUM('Gen. Prima Directa'!N12:N13,'Gen. Prima Directa'!N16:N18)/SUM('Gen. Pólizas Emitidas'!N12:N13,'Gen. Pólizas Emitidas'!N16:N18),"")</f>
        <v/>
      </c>
      <c r="O47" s="36" t="str">
        <f>IFERROR(SUM('Gen. Prima Directa'!O12:O13,'Gen. Prima Directa'!O16:O18)/SUM('Gen. Pólizas Emitidas'!O12:O13,'Gen. Pólizas Emitidas'!O16:O18),"")</f>
        <v/>
      </c>
      <c r="P47" s="36">
        <f>IFERROR(SUM('Gen. Prima Directa'!P12:P13,'Gen. Prima Directa'!P16:P18)/SUM('Gen. Pólizas Emitidas'!P12:P13,'Gen. Pólizas Emitidas'!P16:P18),"")</f>
        <v>1.5871548037006549</v>
      </c>
      <c r="Q47" s="36">
        <f>IFERROR(SUM('Gen. Prima Directa'!Q12:Q13,'Gen. Prima Directa'!Q16:Q18)/SUM('Gen. Pólizas Emitidas'!Q12:Q13,'Gen. Pólizas Emitidas'!Q16:Q18),"")</f>
        <v>34.4039884034705</v>
      </c>
      <c r="R47" s="36">
        <f>IFERROR(SUM('Gen. Prima Directa'!R12:R13,'Gen. Prima Directa'!R16:R18)/SUM('Gen. Pólizas Emitidas'!R12:R13,'Gen. Pólizas Emitidas'!R16:R18),"")</f>
        <v>54.719193339731781</v>
      </c>
      <c r="S47" s="36">
        <f>IFERROR(SUM('Gen. Prima Directa'!S12:S13,'Gen. Prima Directa'!S16:S18)/SUM('Gen. Pólizas Emitidas'!S12:S13,'Gen. Pólizas Emitidas'!S16:S18),"")</f>
        <v>1.0011926930253616</v>
      </c>
      <c r="T47" s="36">
        <f>IFERROR(SUM('Gen. Prima Directa'!T12:T13,'Gen. Prima Directa'!T16:T18)/SUM('Gen. Pólizas Emitidas'!T12:T13,'Gen. Pólizas Emitidas'!T16:T18),"")</f>
        <v>4.2048758372498964</v>
      </c>
      <c r="U47" s="36" t="str">
        <f>IFERROR(SUM('Gen. Prima Directa'!U12:U13,'Gen. Prima Directa'!U16:U18)/SUM('Gen. Pólizas Emitidas'!U12:U13,'Gen. Pólizas Emitidas'!U16:U18),"")</f>
        <v/>
      </c>
      <c r="V47" s="36">
        <f>IFERROR(SUM('Gen. Prima Directa'!V12:V13,'Gen. Prima Directa'!V16:V18)/SUM('Gen. Pólizas Emitidas'!V12:V13,'Gen. Pólizas Emitidas'!V16:V18),"")</f>
        <v>10.241175999243325</v>
      </c>
      <c r="W47" s="36" t="str">
        <f>IFERROR(SUM('Gen. Prima Directa'!W12:W13,'Gen. Prima Directa'!W16:W18)/SUM('Gen. Pólizas Emitidas'!W12:W13,'Gen. Pólizas Emitidas'!W16:W18),"")</f>
        <v/>
      </c>
      <c r="X47" s="36">
        <f>IFERROR(SUM('Gen. Prima Directa'!X12:X13,'Gen. Prima Directa'!X16:X18)/SUM('Gen. Pólizas Emitidas'!X12:X13,'Gen. Pólizas Emitidas'!X16:X18),"")</f>
        <v>186.0280460133057</v>
      </c>
      <c r="Y47" s="36">
        <f>IFERROR(SUM('Gen. Prima Directa'!Y12:Y13,'Gen. Prima Directa'!Y16:Y18)/SUM('Gen. Pólizas Emitidas'!Y12:Y13,'Gen. Pólizas Emitidas'!Y16:Y18),"")</f>
        <v>12.149299883273361</v>
      </c>
      <c r="Z47" s="36">
        <f>IFERROR(SUM('Gen. Prima Directa'!Z12:Z13,'Gen. Prima Directa'!Z16:Z18)/SUM('Gen. Pólizas Emitidas'!Z12:Z13,'Gen. Pólizas Emitidas'!Z16:Z18),"")</f>
        <v>56.330724776677457</v>
      </c>
      <c r="AA47" s="36">
        <f>IFERROR(SUM('Gen. Prima Directa'!AA12:AA13,'Gen. Prima Directa'!AA16:AA18)/SUM('Gen. Pólizas Emitidas'!AA12:AA13,'Gen. Pólizas Emitidas'!AA16:AA18),"")</f>
        <v>2.0656403037029545</v>
      </c>
      <c r="AB47" s="36">
        <f>IFERROR(SUM('Gen. Prima Directa'!AB12:AB13,'Gen. Prima Directa'!AB16:AB18)/SUM('Gen. Pólizas Emitidas'!AB12:AB13,'Gen. Pólizas Emitidas'!AB16:AB18),"")</f>
        <v>8.2839528704634446</v>
      </c>
      <c r="AC47" s="36">
        <f>IFERROR(SUM('Gen. Prima Directa'!AC12:AC13,'Gen. Prima Directa'!AC16:AC18)/SUM('Gen. Pólizas Emitidas'!AC12:AC13,'Gen. Pólizas Emitidas'!AC16:AC18),"")</f>
        <v>1.4325691321027141</v>
      </c>
      <c r="AD47" s="36" t="str">
        <f>IFERROR(SUM('Gen. Prima Directa'!AD12:AD13,'Gen. Prima Directa'!AD16:AD18)/SUM('Gen. Pólizas Emitidas'!AD12:AD13,'Gen. Pólizas Emitidas'!AD16:AD18),"")</f>
        <v/>
      </c>
      <c r="AE47" s="36" t="str">
        <f>IFERROR(SUM('Gen. Prima Directa'!AE12:AE13,'Gen. Prima Directa'!AE16:AE18)/SUM('Gen. Pólizas Emitidas'!AE12:AE13,'Gen. Pólizas Emitidas'!AE16:AE18),"")</f>
        <v/>
      </c>
      <c r="AF47" s="36" t="str">
        <f>IFERROR(SUM('Gen. Prima Directa'!AF12:AF13,'Gen. Prima Directa'!AF16:AF18)/SUM('Gen. Pólizas Emitidas'!AF12:AF13,'Gen. Pólizas Emitidas'!AF16:AF18),"")</f>
        <v/>
      </c>
      <c r="AG47" s="36" t="str">
        <f>IFERROR(SUM('Gen. Prima Directa'!AG12:AG13,'Gen. Prima Directa'!AG16:AG18)/SUM('Gen. Pólizas Emitidas'!AG12:AG13,'Gen. Pólizas Emitidas'!AG16:AG18),"")</f>
        <v/>
      </c>
      <c r="AH47" s="36" t="str">
        <f>IFERROR(SUM('Gen. Prima Directa'!AH12:AH13,'Gen. Prima Directa'!AH16:AH18)/SUM('Gen. Pólizas Emitidas'!AH12:AH13,'Gen. Pólizas Emitidas'!AH16:AH18),"")</f>
        <v/>
      </c>
      <c r="AI47" s="36" t="str">
        <f>IFERROR(SUM('Gen. Prima Directa'!AI12:AI13,'Gen. Prima Directa'!AI16:AI18)/SUM('Gen. Pólizas Emitidas'!AI12:AI13,'Gen. Pólizas Emitidas'!AI16:AI18),"")</f>
        <v/>
      </c>
      <c r="AJ47" s="36" t="str">
        <f>IFERROR(SUM('Gen. Prima Directa'!AJ12:AJ13,'Gen. Prima Directa'!AJ16:AJ18)/SUM('Gen. Pólizas Emitidas'!AJ12:AJ13,'Gen. Pólizas Emitidas'!AJ16:AJ18),"")</f>
        <v/>
      </c>
      <c r="AK47" s="36" t="str">
        <f>IFERROR(SUM('Gen. Prima Directa'!AK12:AK13,'Gen. Prima Directa'!AK16:AK18)/SUM('Gen. Pólizas Emitidas'!AK12:AK13,'Gen. Pólizas Emitidas'!AK16:AK18),"")</f>
        <v/>
      </c>
      <c r="AL47" s="36" t="str">
        <f>IFERROR(SUM('Gen. Prima Directa'!AL12:AL13,'Gen. Prima Directa'!AL16:AL18)/SUM('Gen. Pólizas Emitidas'!AL12:AL13,'Gen. Pólizas Emitidas'!AL16:AL18),"")</f>
        <v/>
      </c>
      <c r="AM47" s="36" t="str">
        <f>IFERROR(SUM('Gen. Prima Directa'!AM12:AM13,'Gen. Prima Directa'!AM16:AM18)/SUM('Gen. Pólizas Emitidas'!AM12:AM13,'Gen. Pólizas Emitidas'!AM16:AM18),"")</f>
        <v/>
      </c>
      <c r="AN47" s="36" t="str">
        <f>IFERROR(SUM('Gen. Prima Directa'!AN12:AN13,'Gen. Prima Directa'!AN16:AN18)/SUM('Gen. Pólizas Emitidas'!AN12:AN13,'Gen. Pólizas Emitidas'!AN16:AN18),"")</f>
        <v/>
      </c>
      <c r="AO47" s="36" t="str">
        <f>IFERROR(SUM('Gen. Prima Directa'!AO12:AO13,'Gen. Prima Directa'!AO16:AO18)/SUM('Gen. Pólizas Emitidas'!AO12:AO13,'Gen. Pólizas Emitidas'!AO16:AO18),"")</f>
        <v/>
      </c>
      <c r="AP47" s="36" t="str">
        <f>IFERROR(SUM('Gen. Prima Directa'!AP12:AP13,'Gen. Prima Directa'!AP16:AP18)/SUM('Gen. Pólizas Emitidas'!AP12:AP13,'Gen. Pólizas Emitidas'!AP16:AP18),"")</f>
        <v/>
      </c>
      <c r="AQ47" s="36">
        <f>IFERROR(SUM('Gen. Prima Directa'!AQ12:AQ13,'Gen. Prima Directa'!AQ16:AQ18)/SUM('Gen. Pólizas Emitidas'!AQ12:AQ13,'Gen. Pólizas Emitidas'!AQ16:AQ18),"")</f>
        <v>6.9991724644090514</v>
      </c>
      <c r="AR47" s="81"/>
      <c r="AS47" s="91">
        <f>IFERROR(SUM('Gen. Prima Directa'!AS12:AS13,'Gen. Prima Directa'!AS16:AS18)/SUM('Gen. Pólizas Emitidas'!AS12:AS13,'Gen. Pólizas Emitidas'!AS16:AS18),"")</f>
        <v>6.441020580482185</v>
      </c>
      <c r="AT47" s="71">
        <f t="shared" si="1"/>
        <v>8.66558143934828E-2</v>
      </c>
    </row>
    <row r="48" spans="2:46">
      <c r="B48" s="80" t="s">
        <v>331</v>
      </c>
      <c r="C48" s="36">
        <f>IFERROR(SUM('Gen. Prima Directa'!C14:C15)/SUM('Gen. Pólizas Emitidas'!C14:C15),"")</f>
        <v>619.32974881795667</v>
      </c>
      <c r="D48" s="36" t="str">
        <f>IFERROR(SUM('Gen. Prima Directa'!D14:D15)/SUM('Gen. Pólizas Emitidas'!D14:D15),"")</f>
        <v/>
      </c>
      <c r="E48" s="36">
        <f>IFERROR(SUM('Gen. Prima Directa'!E14:E15)/SUM('Gen. Pólizas Emitidas'!E14:E15),"")</f>
        <v>10.837366012337807</v>
      </c>
      <c r="F48" s="36" t="str">
        <f>IFERROR(SUM('Gen. Prima Directa'!F14:F15)/SUM('Gen. Pólizas Emitidas'!F14:F15),"")</f>
        <v/>
      </c>
      <c r="G48" s="36" t="str">
        <f>IFERROR(SUM('Gen. Prima Directa'!G14:G15)/SUM('Gen. Pólizas Emitidas'!G14:G15),"")</f>
        <v/>
      </c>
      <c r="H48" s="36">
        <f>IFERROR(SUM('Gen. Prima Directa'!H14:H15)/SUM('Gen. Pólizas Emitidas'!H14:H15),"")</f>
        <v>219.33800531681206</v>
      </c>
      <c r="I48" s="36">
        <f>IFERROR(SUM('Gen. Prima Directa'!I14:I15)/SUM('Gen. Pólizas Emitidas'!I14:I15),"")</f>
        <v>34.349187081958959</v>
      </c>
      <c r="J48" s="36">
        <f>IFERROR(SUM('Gen. Prima Directa'!J14:J15)/SUM('Gen. Pólizas Emitidas'!J14:J15),"")</f>
        <v>202.38209989934219</v>
      </c>
      <c r="K48" s="36" t="str">
        <f>IFERROR(SUM('Gen. Prima Directa'!K14:K15)/SUM('Gen. Pólizas Emitidas'!K14:K15),"")</f>
        <v/>
      </c>
      <c r="L48" s="36">
        <f>IFERROR(SUM('Gen. Prima Directa'!L14:L15)/SUM('Gen. Pólizas Emitidas'!L14:L15),"")</f>
        <v>19.438103739025589</v>
      </c>
      <c r="M48" s="36" t="str">
        <f>IFERROR(SUM('Gen. Prima Directa'!M14:M15)/SUM('Gen. Pólizas Emitidas'!M14:M15),"")</f>
        <v/>
      </c>
      <c r="N48" s="36" t="str">
        <f>IFERROR(SUM('Gen. Prima Directa'!N14:N15)/SUM('Gen. Pólizas Emitidas'!N14:N15),"")</f>
        <v/>
      </c>
      <c r="O48" s="36" t="str">
        <f>IFERROR(SUM('Gen. Prima Directa'!O14:O15)/SUM('Gen. Pólizas Emitidas'!O14:O15),"")</f>
        <v/>
      </c>
      <c r="P48" s="36">
        <f>IFERROR(SUM('Gen. Prima Directa'!P14:P15)/SUM('Gen. Pólizas Emitidas'!P14:P15),"")</f>
        <v>20.710894684135006</v>
      </c>
      <c r="Q48" s="36" t="str">
        <f>IFERROR(SUM('Gen. Prima Directa'!Q14:Q15)/SUM('Gen. Pólizas Emitidas'!Q14:Q15),"")</f>
        <v/>
      </c>
      <c r="R48" s="36">
        <f>IFERROR(SUM('Gen. Prima Directa'!R14:R15)/SUM('Gen. Pólizas Emitidas'!R14:R15),"")</f>
        <v>312.41381584257198</v>
      </c>
      <c r="S48" s="36">
        <f>IFERROR(SUM('Gen. Prima Directa'!S14:S15)/SUM('Gen. Pólizas Emitidas'!S14:S15),"")</f>
        <v>0</v>
      </c>
      <c r="T48" s="36">
        <f>IFERROR(SUM('Gen. Prima Directa'!T14:T15)/SUM('Gen. Pólizas Emitidas'!T14:T15),"")</f>
        <v>53.471706815297161</v>
      </c>
      <c r="U48" s="36" t="str">
        <f>IFERROR(SUM('Gen. Prima Directa'!U14:U15)/SUM('Gen. Pólizas Emitidas'!U14:U15),"")</f>
        <v/>
      </c>
      <c r="V48" s="36">
        <f>IFERROR(SUM('Gen. Prima Directa'!V14:V15)/SUM('Gen. Pólizas Emitidas'!V14:V15),"")</f>
        <v>88.370852177548684</v>
      </c>
      <c r="W48" s="36" t="str">
        <f>IFERROR(SUM('Gen. Prima Directa'!W14:W15)/SUM('Gen. Pólizas Emitidas'!W14:W15),"")</f>
        <v/>
      </c>
      <c r="X48" s="36">
        <f>IFERROR(SUM('Gen. Prima Directa'!X14:X15)/SUM('Gen. Pólizas Emitidas'!X14:X15),"")</f>
        <v>373.49113415390366</v>
      </c>
      <c r="Y48" s="36">
        <f>IFERROR(SUM('Gen. Prima Directa'!Y14:Y15)/SUM('Gen. Pólizas Emitidas'!Y14:Y15),"")</f>
        <v>148.81003612984134</v>
      </c>
      <c r="Z48" s="36">
        <f>IFERROR(SUM('Gen. Prima Directa'!Z14:Z15)/SUM('Gen. Pólizas Emitidas'!Z14:Z15),"")</f>
        <v>410.38292297504864</v>
      </c>
      <c r="AA48" s="36">
        <f>IFERROR(SUM('Gen. Prima Directa'!AA14:AA15)/SUM('Gen. Pólizas Emitidas'!AA14:AA15),"")</f>
        <v>17.237219358009398</v>
      </c>
      <c r="AB48" s="36">
        <f>IFERROR(SUM('Gen. Prima Directa'!AB14:AB15)/SUM('Gen. Pólizas Emitidas'!AB14:AB15),"")</f>
        <v>88.574052469950303</v>
      </c>
      <c r="AC48" s="36">
        <f>IFERROR(SUM('Gen. Prima Directa'!AC14:AC15)/SUM('Gen. Pólizas Emitidas'!AC14:AC15),"")</f>
        <v>0.36300733458064749</v>
      </c>
      <c r="AD48" s="36">
        <f>IFERROR(SUM('Gen. Prima Directa'!AD14:AD15)/SUM('Gen. Pólizas Emitidas'!AD14:AD15),"")</f>
        <v>281.18344884232937</v>
      </c>
      <c r="AE48" s="36" t="str">
        <f>IFERROR(SUM('Gen. Prima Directa'!AE14:AE15)/SUM('Gen. Pólizas Emitidas'!AE14:AE15),"")</f>
        <v/>
      </c>
      <c r="AF48" s="36" t="str">
        <f>IFERROR(SUM('Gen. Prima Directa'!AF14:AF15)/SUM('Gen. Pólizas Emitidas'!AF14:AF15),"")</f>
        <v/>
      </c>
      <c r="AG48" s="36" t="str">
        <f>IFERROR(SUM('Gen. Prima Directa'!AG14:AG15)/SUM('Gen. Pólizas Emitidas'!AG14:AG15),"")</f>
        <v/>
      </c>
      <c r="AH48" s="36" t="str">
        <f>IFERROR(SUM('Gen. Prima Directa'!AH14:AH15)/SUM('Gen. Pólizas Emitidas'!AH14:AH15),"")</f>
        <v/>
      </c>
      <c r="AI48" s="36" t="str">
        <f>IFERROR(SUM('Gen. Prima Directa'!AI14:AI15)/SUM('Gen. Pólizas Emitidas'!AI14:AI15),"")</f>
        <v/>
      </c>
      <c r="AJ48" s="36" t="str">
        <f>IFERROR(SUM('Gen. Prima Directa'!AJ14:AJ15)/SUM('Gen. Pólizas Emitidas'!AJ14:AJ15),"")</f>
        <v/>
      </c>
      <c r="AK48" s="36" t="str">
        <f>IFERROR(SUM('Gen. Prima Directa'!AK14:AK15)/SUM('Gen. Pólizas Emitidas'!AK14:AK15),"")</f>
        <v/>
      </c>
      <c r="AL48" s="36" t="str">
        <f>IFERROR(SUM('Gen. Prima Directa'!AL14:AL15)/SUM('Gen. Pólizas Emitidas'!AL14:AL15),"")</f>
        <v/>
      </c>
      <c r="AM48" s="36" t="str">
        <f>IFERROR(SUM('Gen. Prima Directa'!AM14:AM15)/SUM('Gen. Pólizas Emitidas'!AM14:AM15),"")</f>
        <v/>
      </c>
      <c r="AN48" s="36" t="str">
        <f>IFERROR(SUM('Gen. Prima Directa'!AN14:AN15)/SUM('Gen. Pólizas Emitidas'!AN14:AN15),"")</f>
        <v/>
      </c>
      <c r="AO48" s="36" t="str">
        <f>IFERROR(SUM('Gen. Prima Directa'!AO14:AO15)/SUM('Gen. Pólizas Emitidas'!AO14:AO15),"")</f>
        <v/>
      </c>
      <c r="AP48" s="36" t="str">
        <f>IFERROR(SUM('Gen. Prima Directa'!AP14:AP15)/SUM('Gen. Pólizas Emitidas'!AP14:AP15),"")</f>
        <v/>
      </c>
      <c r="AQ48" s="36">
        <f>IFERROR(SUM('Gen. Prima Directa'!AQ14:AQ15)/SUM('Gen. Pólizas Emitidas'!AQ14:AQ15),"")</f>
        <v>65.446315760059875</v>
      </c>
      <c r="AR48" s="81"/>
      <c r="AS48" s="91">
        <f>IFERROR(SUM('Gen. Prima Directa'!AS14:AS15)/SUM('Gen. Pólizas Emitidas'!AS14:AS15),"")</f>
        <v>82.099344543653771</v>
      </c>
      <c r="AT48" s="71">
        <f t="shared" si="1"/>
        <v>-0.20283997242802798</v>
      </c>
    </row>
    <row r="49" spans="2:46">
      <c r="B49" s="80" t="s">
        <v>332</v>
      </c>
      <c r="C49" s="36" t="str">
        <f>IFERROR(SUM('Gen. Prima Directa'!C20:C21,'Gen. Prima Directa'!C31)/SUM('Gen. Pólizas Emitidas'!C20:C21,'Gen. Pólizas Emitidas'!C31),"")</f>
        <v/>
      </c>
      <c r="D49" s="36" t="str">
        <f>IFERROR(SUM('Gen. Prima Directa'!D20:D21,'Gen. Prima Directa'!D31)/SUM('Gen. Pólizas Emitidas'!D20:D21,'Gen. Pólizas Emitidas'!D31),"")</f>
        <v/>
      </c>
      <c r="E49" s="36">
        <f>IFERROR(SUM('Gen. Prima Directa'!E20:E21,'Gen. Prima Directa'!E31)/SUM('Gen. Pólizas Emitidas'!E20:E21,'Gen. Pólizas Emitidas'!E31),"")</f>
        <v>7.05594526323413</v>
      </c>
      <c r="F49" s="36" t="str">
        <f>IFERROR(SUM('Gen. Prima Directa'!F20:F21,'Gen. Prima Directa'!F31)/SUM('Gen. Pólizas Emitidas'!F20:F21,'Gen. Pólizas Emitidas'!F31),"")</f>
        <v/>
      </c>
      <c r="G49" s="36" t="str">
        <f>IFERROR(SUM('Gen. Prima Directa'!G20:G21,'Gen. Prima Directa'!G31)/SUM('Gen. Pólizas Emitidas'!G20:G21,'Gen. Pólizas Emitidas'!G31),"")</f>
        <v/>
      </c>
      <c r="H49" s="36">
        <f>IFERROR(SUM('Gen. Prima Directa'!H20:H21,'Gen. Prima Directa'!H31)/SUM('Gen. Pólizas Emitidas'!H20:H21,'Gen. Pólizas Emitidas'!H31),"")</f>
        <v>2.9907016992210407</v>
      </c>
      <c r="I49" s="36">
        <f>IFERROR(SUM('Gen. Prima Directa'!I20:I21,'Gen. Prima Directa'!I31)/SUM('Gen. Pólizas Emitidas'!I20:I21,'Gen. Pólizas Emitidas'!I31),"")</f>
        <v>6.5039198325435965</v>
      </c>
      <c r="J49" s="36">
        <f>IFERROR(SUM('Gen. Prima Directa'!J20:J21,'Gen. Prima Directa'!J31)/SUM('Gen. Pólizas Emitidas'!J20:J21,'Gen. Pólizas Emitidas'!J31),"")</f>
        <v>29.025239566017177</v>
      </c>
      <c r="K49" s="36" t="str">
        <f>IFERROR(SUM('Gen. Prima Directa'!K20:K21,'Gen. Prima Directa'!K31)/SUM('Gen. Pólizas Emitidas'!K20:K21,'Gen. Pólizas Emitidas'!K31),"")</f>
        <v/>
      </c>
      <c r="L49" s="36">
        <f>IFERROR(SUM('Gen. Prima Directa'!L20:L21,'Gen. Prima Directa'!L31)/SUM('Gen. Pólizas Emitidas'!L20:L21,'Gen. Pólizas Emitidas'!L31),"")</f>
        <v>4.8571793049760412</v>
      </c>
      <c r="M49" s="36" t="str">
        <f>IFERROR(SUM('Gen. Prima Directa'!M20:M21,'Gen. Prima Directa'!M31)/SUM('Gen. Pólizas Emitidas'!M20:M21,'Gen. Pólizas Emitidas'!M31),"")</f>
        <v/>
      </c>
      <c r="N49" s="36" t="str">
        <f>IFERROR(SUM('Gen. Prima Directa'!N20:N21,'Gen. Prima Directa'!N31)/SUM('Gen. Pólizas Emitidas'!N20:N21,'Gen. Pólizas Emitidas'!N31),"")</f>
        <v/>
      </c>
      <c r="O49" s="36" t="str">
        <f>IFERROR(SUM('Gen. Prima Directa'!O20:O21,'Gen. Prima Directa'!O31)/SUM('Gen. Pólizas Emitidas'!O20:O21,'Gen. Pólizas Emitidas'!O31),"")</f>
        <v/>
      </c>
      <c r="P49" s="36">
        <f>IFERROR(SUM('Gen. Prima Directa'!P20:P21,'Gen. Prima Directa'!P31)/SUM('Gen. Pólizas Emitidas'!P20:P21,'Gen. Pólizas Emitidas'!P31),"")</f>
        <v>8.489382928760973</v>
      </c>
      <c r="Q49" s="36">
        <f>IFERROR(SUM('Gen. Prima Directa'!Q20:Q21,'Gen. Prima Directa'!Q31)/SUM('Gen. Pólizas Emitidas'!Q20:Q21,'Gen. Pólizas Emitidas'!Q31),"")</f>
        <v>78.034836313004007</v>
      </c>
      <c r="R49" s="36">
        <f>IFERROR(SUM('Gen. Prima Directa'!R20:R21,'Gen. Prima Directa'!R31)/SUM('Gen. Pólizas Emitidas'!R20:R21,'Gen. Pólizas Emitidas'!R31),"")</f>
        <v>32.118692650062989</v>
      </c>
      <c r="S49" s="36" t="str">
        <f>IFERROR(SUM('Gen. Prima Directa'!S20:S21,'Gen. Prima Directa'!S31)/SUM('Gen. Pólizas Emitidas'!S20:S21,'Gen. Pólizas Emitidas'!S31),"")</f>
        <v/>
      </c>
      <c r="T49" s="36">
        <f>IFERROR(SUM('Gen. Prima Directa'!T20:T21,'Gen. Prima Directa'!T31)/SUM('Gen. Pólizas Emitidas'!T20:T21,'Gen. Pólizas Emitidas'!T31),"")</f>
        <v>7.1657595793710236</v>
      </c>
      <c r="U49" s="36" t="str">
        <f>IFERROR(SUM('Gen. Prima Directa'!U20:U21,'Gen. Prima Directa'!U31)/SUM('Gen. Pólizas Emitidas'!U20:U21,'Gen. Pólizas Emitidas'!U31),"")</f>
        <v/>
      </c>
      <c r="V49" s="36">
        <f>IFERROR(SUM('Gen. Prima Directa'!V20:V21,'Gen. Prima Directa'!V31)/SUM('Gen. Pólizas Emitidas'!V20:V21,'Gen. Pólizas Emitidas'!V31),"")</f>
        <v>3.8934212820940139</v>
      </c>
      <c r="W49" s="36" t="str">
        <f>IFERROR(SUM('Gen. Prima Directa'!W20:W21,'Gen. Prima Directa'!W31)/SUM('Gen. Pólizas Emitidas'!W20:W21,'Gen. Pólizas Emitidas'!W31),"")</f>
        <v/>
      </c>
      <c r="X49" s="36" t="str">
        <f>IFERROR(SUM('Gen. Prima Directa'!X20:X21,'Gen. Prima Directa'!X31)/SUM('Gen. Pólizas Emitidas'!X20:X21,'Gen. Pólizas Emitidas'!X31),"")</f>
        <v/>
      </c>
      <c r="Y49" s="36">
        <f>IFERROR(SUM('Gen. Prima Directa'!Y20:Y21,'Gen. Prima Directa'!Y31)/SUM('Gen. Pólizas Emitidas'!Y20:Y21,'Gen. Pólizas Emitidas'!Y31),"")</f>
        <v>25.567709577593202</v>
      </c>
      <c r="Z49" s="36" t="str">
        <f>IFERROR(SUM('Gen. Prima Directa'!Z20:Z21,'Gen. Prima Directa'!Z31)/SUM('Gen. Pólizas Emitidas'!Z20:Z21,'Gen. Pólizas Emitidas'!Z31),"")</f>
        <v/>
      </c>
      <c r="AA49" s="36">
        <f>IFERROR(SUM('Gen. Prima Directa'!AA20:AA21,'Gen. Prima Directa'!AA31)/SUM('Gen. Pólizas Emitidas'!AA20:AA21,'Gen. Pólizas Emitidas'!AA31),"")</f>
        <v>8.7612423777971351</v>
      </c>
      <c r="AB49" s="36">
        <f>IFERROR(SUM('Gen. Prima Directa'!AB20:AB21,'Gen. Prima Directa'!AB31)/SUM('Gen. Pólizas Emitidas'!AB20:AB21,'Gen. Pólizas Emitidas'!AB31),"")</f>
        <v>16.898201008611267</v>
      </c>
      <c r="AC49" s="36">
        <f>IFERROR(SUM('Gen. Prima Directa'!AC20:AC21,'Gen. Prima Directa'!AC31)/SUM('Gen. Pólizas Emitidas'!AC20:AC21,'Gen. Pólizas Emitidas'!AC31),"")</f>
        <v>3.1852380199554875</v>
      </c>
      <c r="AD49" s="36" t="str">
        <f>IFERROR(SUM('Gen. Prima Directa'!AD20:AD21,'Gen. Prima Directa'!AD31)/SUM('Gen. Pólizas Emitidas'!AD20:AD21,'Gen. Pólizas Emitidas'!AD31),"")</f>
        <v/>
      </c>
      <c r="AE49" s="36" t="str">
        <f>IFERROR(SUM('Gen. Prima Directa'!AE20:AE21,'Gen. Prima Directa'!AE31)/SUM('Gen. Pólizas Emitidas'!AE20:AE21,'Gen. Pólizas Emitidas'!AE31),"")</f>
        <v/>
      </c>
      <c r="AF49" s="36" t="str">
        <f>IFERROR(SUM('Gen. Prima Directa'!AF20:AF21,'Gen. Prima Directa'!AF31)/SUM('Gen. Pólizas Emitidas'!AF20:AF21,'Gen. Pólizas Emitidas'!AF31),"")</f>
        <v/>
      </c>
      <c r="AG49" s="36" t="str">
        <f>IFERROR(SUM('Gen. Prima Directa'!AG20:AG21,'Gen. Prima Directa'!AG31)/SUM('Gen. Pólizas Emitidas'!AG20:AG21,'Gen. Pólizas Emitidas'!AG31),"")</f>
        <v/>
      </c>
      <c r="AH49" s="36" t="str">
        <f>IFERROR(SUM('Gen. Prima Directa'!AH20:AH21,'Gen. Prima Directa'!AH31)/SUM('Gen. Pólizas Emitidas'!AH20:AH21,'Gen. Pólizas Emitidas'!AH31),"")</f>
        <v/>
      </c>
      <c r="AI49" s="36" t="str">
        <f>IFERROR(SUM('Gen. Prima Directa'!AI20:AI21,'Gen. Prima Directa'!AI31)/SUM('Gen. Pólizas Emitidas'!AI20:AI21,'Gen. Pólizas Emitidas'!AI31),"")</f>
        <v/>
      </c>
      <c r="AJ49" s="36" t="str">
        <f>IFERROR(SUM('Gen. Prima Directa'!AJ20:AJ21,'Gen. Prima Directa'!AJ31)/SUM('Gen. Pólizas Emitidas'!AJ20:AJ21,'Gen. Pólizas Emitidas'!AJ31),"")</f>
        <v/>
      </c>
      <c r="AK49" s="36" t="str">
        <f>IFERROR(SUM('Gen. Prima Directa'!AK20:AK21,'Gen. Prima Directa'!AK31)/SUM('Gen. Pólizas Emitidas'!AK20:AK21,'Gen. Pólizas Emitidas'!AK31),"")</f>
        <v/>
      </c>
      <c r="AL49" s="36" t="str">
        <f>IFERROR(SUM('Gen. Prima Directa'!AL20:AL21,'Gen. Prima Directa'!AL31)/SUM('Gen. Pólizas Emitidas'!AL20:AL21,'Gen. Pólizas Emitidas'!AL31),"")</f>
        <v/>
      </c>
      <c r="AM49" s="36" t="str">
        <f>IFERROR(SUM('Gen. Prima Directa'!AM20:AM21,'Gen. Prima Directa'!AM31)/SUM('Gen. Pólizas Emitidas'!AM20:AM21,'Gen. Pólizas Emitidas'!AM31),"")</f>
        <v/>
      </c>
      <c r="AN49" s="36" t="str">
        <f>IFERROR(SUM('Gen. Prima Directa'!AN20:AN21,'Gen. Prima Directa'!AN31)/SUM('Gen. Pólizas Emitidas'!AN20:AN21,'Gen. Pólizas Emitidas'!AN31),"")</f>
        <v/>
      </c>
      <c r="AO49" s="36" t="str">
        <f>IFERROR(SUM('Gen. Prima Directa'!AO20:AO21,'Gen. Prima Directa'!AO31)/SUM('Gen. Pólizas Emitidas'!AO20:AO21,'Gen. Pólizas Emitidas'!AO31),"")</f>
        <v/>
      </c>
      <c r="AP49" s="36" t="str">
        <f>IFERROR(SUM('Gen. Prima Directa'!AP20:AP21,'Gen. Prima Directa'!AP31)/SUM('Gen. Pólizas Emitidas'!AP20:AP21,'Gen. Pólizas Emitidas'!AP31),"")</f>
        <v/>
      </c>
      <c r="AQ49" s="36">
        <f>IFERROR(SUM('Gen. Prima Directa'!AQ20:AQ21,'Gen. Prima Directa'!AQ31)/SUM('Gen. Pólizas Emitidas'!AQ20:AQ21,'Gen. Pólizas Emitidas'!AQ31),"")</f>
        <v>8.6236694804508343</v>
      </c>
      <c r="AR49" s="81"/>
      <c r="AS49" s="91">
        <f>IFERROR(SUM('Gen. Prima Directa'!AS20:AS21,'Gen. Prima Directa'!AS31)/SUM('Gen. Pólizas Emitidas'!AS20:AS21,'Gen. Pólizas Emitidas'!AS31),"")</f>
        <v>8.7634855860791063</v>
      </c>
      <c r="AT49" s="71">
        <f t="shared" si="1"/>
        <v>-1.5954394430724217E-2</v>
      </c>
    </row>
    <row r="50" spans="2:46">
      <c r="B50" s="80" t="s">
        <v>333</v>
      </c>
      <c r="C50" s="36" t="str">
        <f>IFERROR(SUM('Gen. Prima Directa'!C22:C23)/SUM('Gen. Pólizas Emitidas'!C22:C23),"")</f>
        <v/>
      </c>
      <c r="D50" s="36" t="str">
        <f>IFERROR(SUM('Gen. Prima Directa'!D22:D23)/SUM('Gen. Pólizas Emitidas'!D22:D23),"")</f>
        <v/>
      </c>
      <c r="E50" s="36">
        <f>IFERROR(SUM('Gen. Prima Directa'!E22:E23)/SUM('Gen. Pólizas Emitidas'!E22:E23),"")</f>
        <v>37.03805335084094</v>
      </c>
      <c r="F50" s="36" t="str">
        <f>IFERROR(SUM('Gen. Prima Directa'!F22:F23)/SUM('Gen. Pólizas Emitidas'!F22:F23),"")</f>
        <v/>
      </c>
      <c r="G50" s="36" t="str">
        <f>IFERROR(SUM('Gen. Prima Directa'!G22:G23)/SUM('Gen. Pólizas Emitidas'!G22:G23),"")</f>
        <v/>
      </c>
      <c r="H50" s="36">
        <f>IFERROR(SUM('Gen. Prima Directa'!H22:H23)/SUM('Gen. Pólizas Emitidas'!H22:H23),"")</f>
        <v>180.11557674388754</v>
      </c>
      <c r="I50" s="36">
        <f>IFERROR(SUM('Gen. Prima Directa'!I22:I23)/SUM('Gen. Pólizas Emitidas'!I22:I23),"")</f>
        <v>32.661866254934438</v>
      </c>
      <c r="J50" s="36" t="str">
        <f>IFERROR(SUM('Gen. Prima Directa'!J22:J23)/SUM('Gen. Pólizas Emitidas'!J22:J23),"")</f>
        <v/>
      </c>
      <c r="K50" s="36" t="str">
        <f>IFERROR(SUM('Gen. Prima Directa'!K22:K23)/SUM('Gen. Pólizas Emitidas'!K22:K23),"")</f>
        <v/>
      </c>
      <c r="L50" s="36" t="str">
        <f>IFERROR(SUM('Gen. Prima Directa'!L22:L23)/SUM('Gen. Pólizas Emitidas'!L22:L23),"")</f>
        <v/>
      </c>
      <c r="M50" s="36" t="str">
        <f>IFERROR(SUM('Gen. Prima Directa'!M22:M23)/SUM('Gen. Pólizas Emitidas'!M22:M23),"")</f>
        <v/>
      </c>
      <c r="N50" s="36" t="str">
        <f>IFERROR(SUM('Gen. Prima Directa'!N22:N23)/SUM('Gen. Pólizas Emitidas'!N22:N23),"")</f>
        <v/>
      </c>
      <c r="O50" s="36" t="str">
        <f>IFERROR(SUM('Gen. Prima Directa'!O22:O23)/SUM('Gen. Pólizas Emitidas'!O22:O23),"")</f>
        <v/>
      </c>
      <c r="P50" s="36" t="str">
        <f>IFERROR(SUM('Gen. Prima Directa'!P22:P23)/SUM('Gen. Pólizas Emitidas'!P22:P23),"")</f>
        <v/>
      </c>
      <c r="Q50" s="36" t="str">
        <f>IFERROR(SUM('Gen. Prima Directa'!Q22:Q23)/SUM('Gen. Pólizas Emitidas'!Q22:Q23),"")</f>
        <v/>
      </c>
      <c r="R50" s="36">
        <f>IFERROR(SUM('Gen. Prima Directa'!R22:R23)/SUM('Gen. Pólizas Emitidas'!R22:R23),"")</f>
        <v>241.96444030847482</v>
      </c>
      <c r="S50" s="36" t="str">
        <f>IFERROR(SUM('Gen. Prima Directa'!S22:S23)/SUM('Gen. Pólizas Emitidas'!S22:S23),"")</f>
        <v/>
      </c>
      <c r="T50" s="36">
        <f>IFERROR(SUM('Gen. Prima Directa'!T22:T23)/SUM('Gen. Pólizas Emitidas'!T22:T23),"")</f>
        <v>220.64351269422983</v>
      </c>
      <c r="U50" s="36" t="str">
        <f>IFERROR(SUM('Gen. Prima Directa'!U22:U23)/SUM('Gen. Pólizas Emitidas'!U22:U23),"")</f>
        <v/>
      </c>
      <c r="V50" s="36">
        <f>IFERROR(SUM('Gen. Prima Directa'!V22:V23)/SUM('Gen. Pólizas Emitidas'!V22:V23),"")</f>
        <v>411.1175730550961</v>
      </c>
      <c r="W50" s="36" t="str">
        <f>IFERROR(SUM('Gen. Prima Directa'!W22:W23)/SUM('Gen. Pólizas Emitidas'!W22:W23),"")</f>
        <v/>
      </c>
      <c r="X50" s="36">
        <f>IFERROR(SUM('Gen. Prima Directa'!X22:X23)/SUM('Gen. Pólizas Emitidas'!X22:X23),"")</f>
        <v>355.14064197989916</v>
      </c>
      <c r="Y50" s="36">
        <f>IFERROR(SUM('Gen. Prima Directa'!Y22:Y23)/SUM('Gen. Pólizas Emitidas'!Y22:Y23),"")</f>
        <v>660.48062483470812</v>
      </c>
      <c r="Z50" s="36">
        <f>IFERROR(SUM('Gen. Prima Directa'!Z22:Z23)/SUM('Gen. Pólizas Emitidas'!Z22:Z23),"")</f>
        <v>639.58957197651284</v>
      </c>
      <c r="AA50" s="36" t="str">
        <f>IFERROR(SUM('Gen. Prima Directa'!AA22:AA23)/SUM('Gen. Pólizas Emitidas'!AA22:AA23),"")</f>
        <v/>
      </c>
      <c r="AB50" s="36">
        <f>IFERROR(SUM('Gen. Prima Directa'!AB22:AB23)/SUM('Gen. Pólizas Emitidas'!AB22:AB23),"")</f>
        <v>322.21572447002501</v>
      </c>
      <c r="AC50" s="36" t="str">
        <f>IFERROR(SUM('Gen. Prima Directa'!AC22:AC23)/SUM('Gen. Pólizas Emitidas'!AC22:AC23),"")</f>
        <v/>
      </c>
      <c r="AD50" s="36" t="str">
        <f>IFERROR(SUM('Gen. Prima Directa'!AD22:AD23)/SUM('Gen. Pólizas Emitidas'!AD22:AD23),"")</f>
        <v/>
      </c>
      <c r="AE50" s="36" t="str">
        <f>IFERROR(SUM('Gen. Prima Directa'!AE22:AE23)/SUM('Gen. Pólizas Emitidas'!AE22:AE23),"")</f>
        <v/>
      </c>
      <c r="AF50" s="36" t="str">
        <f>IFERROR(SUM('Gen. Prima Directa'!AF22:AF23)/SUM('Gen. Pólizas Emitidas'!AF22:AF23),"")</f>
        <v/>
      </c>
      <c r="AG50" s="36" t="str">
        <f>IFERROR(SUM('Gen. Prima Directa'!AG22:AG23)/SUM('Gen. Pólizas Emitidas'!AG22:AG23),"")</f>
        <v/>
      </c>
      <c r="AH50" s="36" t="str">
        <f>IFERROR(SUM('Gen. Prima Directa'!AH22:AH23)/SUM('Gen. Pólizas Emitidas'!AH22:AH23),"")</f>
        <v/>
      </c>
      <c r="AI50" s="36" t="str">
        <f>IFERROR(SUM('Gen. Prima Directa'!AI22:AI23)/SUM('Gen. Pólizas Emitidas'!AI22:AI23),"")</f>
        <v/>
      </c>
      <c r="AJ50" s="36" t="str">
        <f>IFERROR(SUM('Gen. Prima Directa'!AJ22:AJ23)/SUM('Gen. Pólizas Emitidas'!AJ22:AJ23),"")</f>
        <v/>
      </c>
      <c r="AK50" s="36" t="str">
        <f>IFERROR(SUM('Gen. Prima Directa'!AK22:AK23)/SUM('Gen. Pólizas Emitidas'!AK22:AK23),"")</f>
        <v/>
      </c>
      <c r="AL50" s="36" t="str">
        <f>IFERROR(SUM('Gen. Prima Directa'!AL22:AL23)/SUM('Gen. Pólizas Emitidas'!AL22:AL23),"")</f>
        <v/>
      </c>
      <c r="AM50" s="36" t="str">
        <f>IFERROR(SUM('Gen. Prima Directa'!AM22:AM23)/SUM('Gen. Pólizas Emitidas'!AM22:AM23),"")</f>
        <v/>
      </c>
      <c r="AN50" s="36" t="str">
        <f>IFERROR(SUM('Gen. Prima Directa'!AN22:AN23)/SUM('Gen. Pólizas Emitidas'!AN22:AN23),"")</f>
        <v/>
      </c>
      <c r="AO50" s="36" t="str">
        <f>IFERROR(SUM('Gen. Prima Directa'!AO22:AO23)/SUM('Gen. Pólizas Emitidas'!AO22:AO23),"")</f>
        <v/>
      </c>
      <c r="AP50" s="36" t="str">
        <f>IFERROR(SUM('Gen. Prima Directa'!AP22:AP23)/SUM('Gen. Pólizas Emitidas'!AP22:AP23),"")</f>
        <v/>
      </c>
      <c r="AQ50" s="36">
        <f>IFERROR(SUM('Gen. Prima Directa'!AQ22:AQ23)/SUM('Gen. Pólizas Emitidas'!AQ22:AQ23),"")</f>
        <v>384.04384956263334</v>
      </c>
      <c r="AR50" s="81"/>
      <c r="AS50" s="91">
        <f>IFERROR(SUM('Gen. Prima Directa'!AS22:AS23)/SUM('Gen. Pólizas Emitidas'!AS22:AS23),"")</f>
        <v>572.73205140905407</v>
      </c>
      <c r="AT50" s="71">
        <f t="shared" si="1"/>
        <v>-0.32945284165990685</v>
      </c>
    </row>
    <row r="51" spans="2:46">
      <c r="B51" s="80" t="s">
        <v>334</v>
      </c>
      <c r="C51" s="36">
        <f>IFERROR(SUM('Gen. Prima Directa'!C24:C26)/SUM('Gen. Pólizas Emitidas'!C24:C26),"")</f>
        <v>148.69998064670293</v>
      </c>
      <c r="D51" s="36" t="str">
        <f>IFERROR(SUM('Gen. Prima Directa'!D24:D26)/SUM('Gen. Pólizas Emitidas'!D24:D26),"")</f>
        <v/>
      </c>
      <c r="E51" s="36">
        <f>IFERROR(SUM('Gen. Prima Directa'!E24:E26)/SUM('Gen. Pólizas Emitidas'!E24:E26),"")</f>
        <v>9.4006771559220788</v>
      </c>
      <c r="F51" s="36" t="str">
        <f>IFERROR(SUM('Gen. Prima Directa'!F24:F26)/SUM('Gen. Pólizas Emitidas'!F24:F26),"")</f>
        <v/>
      </c>
      <c r="G51" s="36" t="str">
        <f>IFERROR(SUM('Gen. Prima Directa'!G24:G26)/SUM('Gen. Pólizas Emitidas'!G24:G26),"")</f>
        <v/>
      </c>
      <c r="H51" s="36">
        <f>IFERROR(SUM('Gen. Prima Directa'!H24:H26)/SUM('Gen. Pólizas Emitidas'!H24:H26),"")</f>
        <v>7.945327810133751</v>
      </c>
      <c r="I51" s="36">
        <f>IFERROR(SUM('Gen. Prima Directa'!I24:I26)/SUM('Gen. Pólizas Emitidas'!I24:I26),"")</f>
        <v>61.803280725115734</v>
      </c>
      <c r="J51" s="36">
        <f>IFERROR(SUM('Gen. Prima Directa'!J24:J26)/SUM('Gen. Pólizas Emitidas'!J24:J26),"")</f>
        <v>214.43266522953508</v>
      </c>
      <c r="K51" s="36" t="str">
        <f>IFERROR(SUM('Gen. Prima Directa'!K24:K26)/SUM('Gen. Pólizas Emitidas'!K24:K26),"")</f>
        <v/>
      </c>
      <c r="L51" s="36">
        <f>IFERROR(SUM('Gen. Prima Directa'!L24:L26)/SUM('Gen. Pólizas Emitidas'!L24:L26),"")</f>
        <v>6.6643407652829136</v>
      </c>
      <c r="M51" s="36" t="str">
        <f>IFERROR(SUM('Gen. Prima Directa'!M24:M26)/SUM('Gen. Pólizas Emitidas'!M24:M26),"")</f>
        <v/>
      </c>
      <c r="N51" s="36" t="str">
        <f>IFERROR(SUM('Gen. Prima Directa'!N24:N26)/SUM('Gen. Pólizas Emitidas'!N24:N26),"")</f>
        <v/>
      </c>
      <c r="O51" s="36" t="str">
        <f>IFERROR(SUM('Gen. Prima Directa'!O24:O26)/SUM('Gen. Pólizas Emitidas'!O24:O26),"")</f>
        <v/>
      </c>
      <c r="P51" s="36">
        <f>IFERROR(SUM('Gen. Prima Directa'!P24:P26)/SUM('Gen. Pólizas Emitidas'!P24:P26),"")</f>
        <v>68.544223715177409</v>
      </c>
      <c r="Q51" s="36" t="str">
        <f>IFERROR(SUM('Gen. Prima Directa'!Q24:Q26)/SUM('Gen. Pólizas Emitidas'!Q24:Q26),"")</f>
        <v/>
      </c>
      <c r="R51" s="36">
        <f>IFERROR(SUM('Gen. Prima Directa'!R24:R26)/SUM('Gen. Pólizas Emitidas'!R24:R26),"")</f>
        <v>39.638991639196298</v>
      </c>
      <c r="S51" s="36" t="str">
        <f>IFERROR(SUM('Gen. Prima Directa'!S24:S26)/SUM('Gen. Pólizas Emitidas'!S24:S26),"")</f>
        <v/>
      </c>
      <c r="T51" s="36">
        <f>IFERROR(SUM('Gen. Prima Directa'!T24:T26)/SUM('Gen. Pólizas Emitidas'!T24:T26),"")</f>
        <v>52.410638667609931</v>
      </c>
      <c r="U51" s="36" t="str">
        <f>IFERROR(SUM('Gen. Prima Directa'!U24:U26)/SUM('Gen. Pólizas Emitidas'!U24:U26),"")</f>
        <v/>
      </c>
      <c r="V51" s="36">
        <f>IFERROR(SUM('Gen. Prima Directa'!V24:V26)/SUM('Gen. Pólizas Emitidas'!V24:V26),"")</f>
        <v>5.0220387994583131</v>
      </c>
      <c r="W51" s="36" t="str">
        <f>IFERROR(SUM('Gen. Prima Directa'!W24:W26)/SUM('Gen. Pólizas Emitidas'!W24:W26),"")</f>
        <v/>
      </c>
      <c r="X51" s="36">
        <f>IFERROR(SUM('Gen. Prima Directa'!X24:X26)/SUM('Gen. Pólizas Emitidas'!X24:X26),"")</f>
        <v>291.20126066232683</v>
      </c>
      <c r="Y51" s="36">
        <f>IFERROR(SUM('Gen. Prima Directa'!Y24:Y26)/SUM('Gen. Pólizas Emitidas'!Y24:Y26),"")</f>
        <v>64.164578128671181</v>
      </c>
      <c r="Z51" s="36" t="str">
        <f>IFERROR(SUM('Gen. Prima Directa'!Z24:Z26)/SUM('Gen. Pólizas Emitidas'!Z24:Z26),"")</f>
        <v/>
      </c>
      <c r="AA51" s="36">
        <f>IFERROR(SUM('Gen. Prima Directa'!AA24:AA26)/SUM('Gen. Pólizas Emitidas'!AA24:AA26),"")</f>
        <v>13.092758455390179</v>
      </c>
      <c r="AB51" s="36">
        <f>IFERROR(SUM('Gen. Prima Directa'!AB24:AB26)/SUM('Gen. Pólizas Emitidas'!AB24:AB26),"")</f>
        <v>180.81718306618274</v>
      </c>
      <c r="AC51" s="36" t="str">
        <f>IFERROR(SUM('Gen. Prima Directa'!AC24:AC26)/SUM('Gen. Pólizas Emitidas'!AC24:AC26),"")</f>
        <v/>
      </c>
      <c r="AD51" s="36" t="str">
        <f>IFERROR(SUM('Gen. Prima Directa'!AD24:AD26)/SUM('Gen. Pólizas Emitidas'!AD24:AD26),"")</f>
        <v/>
      </c>
      <c r="AE51" s="36" t="str">
        <f>IFERROR(SUM('Gen. Prima Directa'!AE24:AE26)/SUM('Gen. Pólizas Emitidas'!AE24:AE26),"")</f>
        <v/>
      </c>
      <c r="AF51" s="36" t="str">
        <f>IFERROR(SUM('Gen. Prima Directa'!AF24:AF26)/SUM('Gen. Pólizas Emitidas'!AF24:AF26),"")</f>
        <v/>
      </c>
      <c r="AG51" s="36" t="str">
        <f>IFERROR(SUM('Gen. Prima Directa'!AG24:AG26)/SUM('Gen. Pólizas Emitidas'!AG24:AG26),"")</f>
        <v/>
      </c>
      <c r="AH51" s="36" t="str">
        <f>IFERROR(SUM('Gen. Prima Directa'!AH24:AH26)/SUM('Gen. Pólizas Emitidas'!AH24:AH26),"")</f>
        <v/>
      </c>
      <c r="AI51" s="36" t="str">
        <f>IFERROR(SUM('Gen. Prima Directa'!AI24:AI26)/SUM('Gen. Pólizas Emitidas'!AI24:AI26),"")</f>
        <v/>
      </c>
      <c r="AJ51" s="36" t="str">
        <f>IFERROR(SUM('Gen. Prima Directa'!AJ24:AJ26)/SUM('Gen. Pólizas Emitidas'!AJ24:AJ26),"")</f>
        <v/>
      </c>
      <c r="AK51" s="36" t="str">
        <f>IFERROR(SUM('Gen. Prima Directa'!AK24:AK26)/SUM('Gen. Pólizas Emitidas'!AK24:AK26),"")</f>
        <v/>
      </c>
      <c r="AL51" s="36" t="str">
        <f>IFERROR(SUM('Gen. Prima Directa'!AL24:AL26)/SUM('Gen. Pólizas Emitidas'!AL24:AL26),"")</f>
        <v/>
      </c>
      <c r="AM51" s="36" t="str">
        <f>IFERROR(SUM('Gen. Prima Directa'!AM24:AM26)/SUM('Gen. Pólizas Emitidas'!AM24:AM26),"")</f>
        <v/>
      </c>
      <c r="AN51" s="36" t="str">
        <f>IFERROR(SUM('Gen. Prima Directa'!AN24:AN26)/SUM('Gen. Pólizas Emitidas'!AN24:AN26),"")</f>
        <v/>
      </c>
      <c r="AO51" s="36" t="str">
        <f>IFERROR(SUM('Gen. Prima Directa'!AO24:AO26)/SUM('Gen. Pólizas Emitidas'!AO24:AO26),"")</f>
        <v/>
      </c>
      <c r="AP51" s="36" t="str">
        <f>IFERROR(SUM('Gen. Prima Directa'!AP24:AP26)/SUM('Gen. Pólizas Emitidas'!AP24:AP26),"")</f>
        <v/>
      </c>
      <c r="AQ51" s="36">
        <f>IFERROR(SUM('Gen. Prima Directa'!AQ24:AQ26)/SUM('Gen. Pólizas Emitidas'!AQ24:AQ26),"")</f>
        <v>32.131763425051034</v>
      </c>
      <c r="AR51" s="81"/>
      <c r="AS51" s="91">
        <f>IFERROR(SUM('Gen. Prima Directa'!AS24:AS26)/SUM('Gen. Pólizas Emitidas'!AS24:AS26),"")</f>
        <v>31.58199834606528</v>
      </c>
      <c r="AT51" s="71">
        <f t="shared" si="1"/>
        <v>1.7407545683512771E-2</v>
      </c>
    </row>
    <row r="52" spans="2:46">
      <c r="B52" s="80" t="s">
        <v>335</v>
      </c>
      <c r="C52" s="36">
        <f>IFERROR(SUM('Gen. Prima Directa'!C27:C30)/SUM('Gen. Pólizas Emitidas'!C27:C30),"")</f>
        <v>183.97020058828608</v>
      </c>
      <c r="D52" s="36" t="str">
        <f>IFERROR(SUM('Gen. Prima Directa'!D27:D30)/SUM('Gen. Pólizas Emitidas'!D27:D30),"")</f>
        <v/>
      </c>
      <c r="E52" s="36">
        <f>IFERROR(SUM('Gen. Prima Directa'!E27:E30)/SUM('Gen. Pólizas Emitidas'!E27:E30),"")</f>
        <v>18.644444488609388</v>
      </c>
      <c r="F52" s="36" t="str">
        <f>IFERROR(SUM('Gen. Prima Directa'!F27:F30)/SUM('Gen. Pólizas Emitidas'!F27:F30),"")</f>
        <v/>
      </c>
      <c r="G52" s="36" t="str">
        <f>IFERROR(SUM('Gen. Prima Directa'!G27:G30)/SUM('Gen. Pólizas Emitidas'!G27:G30),"")</f>
        <v/>
      </c>
      <c r="H52" s="36">
        <f>IFERROR(SUM('Gen. Prima Directa'!H27:H30)/SUM('Gen. Pólizas Emitidas'!H27:H30),"")</f>
        <v>19.660641067427743</v>
      </c>
      <c r="I52" s="36">
        <f>IFERROR(SUM('Gen. Prima Directa'!I27:I30)/SUM('Gen. Pólizas Emitidas'!I27:I30),"")</f>
        <v>407.59389960934288</v>
      </c>
      <c r="J52" s="36">
        <f>IFERROR(SUM('Gen. Prima Directa'!J27:J30)/SUM('Gen. Pólizas Emitidas'!J27:J30),"")</f>
        <v>74.377454678192848</v>
      </c>
      <c r="K52" s="36" t="str">
        <f>IFERROR(SUM('Gen. Prima Directa'!K27:K30)/SUM('Gen. Pólizas Emitidas'!K27:K30),"")</f>
        <v/>
      </c>
      <c r="L52" s="36">
        <f>IFERROR(SUM('Gen. Prima Directa'!L27:L30)/SUM('Gen. Pólizas Emitidas'!L27:L30),"")</f>
        <v>115.6609744630222</v>
      </c>
      <c r="M52" s="36" t="str">
        <f>IFERROR(SUM('Gen. Prima Directa'!M27:M30)/SUM('Gen. Pólizas Emitidas'!M27:M30),"")</f>
        <v/>
      </c>
      <c r="N52" s="36" t="str">
        <f>IFERROR(SUM('Gen. Prima Directa'!N27:N30)/SUM('Gen. Pólizas Emitidas'!N27:N30),"")</f>
        <v/>
      </c>
      <c r="O52" s="36" t="str">
        <f>IFERROR(SUM('Gen. Prima Directa'!O27:O30)/SUM('Gen. Pólizas Emitidas'!O27:O30),"")</f>
        <v/>
      </c>
      <c r="P52" s="36">
        <f>IFERROR(SUM('Gen. Prima Directa'!P27:P30)/SUM('Gen. Pólizas Emitidas'!P27:P30),"")</f>
        <v>12.977621251569776</v>
      </c>
      <c r="Q52" s="36" t="str">
        <f>IFERROR(SUM('Gen. Prima Directa'!Q27:Q30)/SUM('Gen. Pólizas Emitidas'!Q27:Q30),"")</f>
        <v/>
      </c>
      <c r="R52" s="36">
        <f>IFERROR(SUM('Gen. Prima Directa'!R27:R30)/SUM('Gen. Pólizas Emitidas'!R27:R30),"")</f>
        <v>75.171819310678245</v>
      </c>
      <c r="S52" s="36" t="str">
        <f>IFERROR(SUM('Gen. Prima Directa'!S27:S30)/SUM('Gen. Pólizas Emitidas'!S27:S30),"")</f>
        <v/>
      </c>
      <c r="T52" s="36">
        <f>IFERROR(SUM('Gen. Prima Directa'!T27:T30)/SUM('Gen. Pólizas Emitidas'!T27:T30),"")</f>
        <v>65.770385760450523</v>
      </c>
      <c r="U52" s="36" t="str">
        <f>IFERROR(SUM('Gen. Prima Directa'!U27:U30)/SUM('Gen. Pólizas Emitidas'!U27:U30),"")</f>
        <v/>
      </c>
      <c r="V52" s="36">
        <f>IFERROR(SUM('Gen. Prima Directa'!V27:V30)/SUM('Gen. Pólizas Emitidas'!V27:V30),"")</f>
        <v>36.813783605887835</v>
      </c>
      <c r="W52" s="36" t="str">
        <f>IFERROR(SUM('Gen. Prima Directa'!W27:W30)/SUM('Gen. Pólizas Emitidas'!W27:W30),"")</f>
        <v/>
      </c>
      <c r="X52" s="36">
        <f>IFERROR(SUM('Gen. Prima Directa'!X27:X30)/SUM('Gen. Pólizas Emitidas'!X27:X30),"")</f>
        <v>112.81747887426434</v>
      </c>
      <c r="Y52" s="36">
        <f>IFERROR(SUM('Gen. Prima Directa'!Y27:Y30)/SUM('Gen. Pólizas Emitidas'!Y27:Y30),"")</f>
        <v>119.27402181948162</v>
      </c>
      <c r="Z52" s="36">
        <f>IFERROR(SUM('Gen. Prima Directa'!Z27:Z30)/SUM('Gen. Pólizas Emitidas'!Z27:Z30),"")</f>
        <v>380.89199041213232</v>
      </c>
      <c r="AA52" s="36">
        <f>IFERROR(SUM('Gen. Prima Directa'!AA27:AA30)/SUM('Gen. Pólizas Emitidas'!AA27:AA30),"")</f>
        <v>34.197933374828494</v>
      </c>
      <c r="AB52" s="36">
        <f>IFERROR(SUM('Gen. Prima Directa'!AB27:AB30)/SUM('Gen. Pólizas Emitidas'!AB27:AB30),"")</f>
        <v>109.59026812447993</v>
      </c>
      <c r="AC52" s="36" t="str">
        <f>IFERROR(SUM('Gen. Prima Directa'!AC27:AC30)/SUM('Gen. Pólizas Emitidas'!AC27:AC30),"")</f>
        <v/>
      </c>
      <c r="AD52" s="36" t="str">
        <f>IFERROR(SUM('Gen. Prima Directa'!AD27:AD30)/SUM('Gen. Pólizas Emitidas'!AD27:AD30),"")</f>
        <v/>
      </c>
      <c r="AE52" s="36" t="str">
        <f>IFERROR(SUM('Gen. Prima Directa'!AE27:AE30)/SUM('Gen. Pólizas Emitidas'!AE27:AE30),"")</f>
        <v/>
      </c>
      <c r="AF52" s="36" t="str">
        <f>IFERROR(SUM('Gen. Prima Directa'!AF27:AF30)/SUM('Gen. Pólizas Emitidas'!AF27:AF30),"")</f>
        <v/>
      </c>
      <c r="AG52" s="36" t="str">
        <f>IFERROR(SUM('Gen. Prima Directa'!AG27:AG30)/SUM('Gen. Pólizas Emitidas'!AG27:AG30),"")</f>
        <v/>
      </c>
      <c r="AH52" s="36" t="str">
        <f>IFERROR(SUM('Gen. Prima Directa'!AH27:AH30)/SUM('Gen. Pólizas Emitidas'!AH27:AH30),"")</f>
        <v/>
      </c>
      <c r="AI52" s="36" t="str">
        <f>IFERROR(SUM('Gen. Prima Directa'!AI27:AI30)/SUM('Gen. Pólizas Emitidas'!AI27:AI30),"")</f>
        <v/>
      </c>
      <c r="AJ52" s="36" t="str">
        <f>IFERROR(SUM('Gen. Prima Directa'!AJ27:AJ30)/SUM('Gen. Pólizas Emitidas'!AJ27:AJ30),"")</f>
        <v/>
      </c>
      <c r="AK52" s="36" t="str">
        <f>IFERROR(SUM('Gen. Prima Directa'!AK27:AK30)/SUM('Gen. Pólizas Emitidas'!AK27:AK30),"")</f>
        <v/>
      </c>
      <c r="AL52" s="36" t="str">
        <f>IFERROR(SUM('Gen. Prima Directa'!AL27:AL30)/SUM('Gen. Pólizas Emitidas'!AL27:AL30),"")</f>
        <v/>
      </c>
      <c r="AM52" s="36" t="str">
        <f>IFERROR(SUM('Gen. Prima Directa'!AM27:AM30)/SUM('Gen. Pólizas Emitidas'!AM27:AM30),"")</f>
        <v/>
      </c>
      <c r="AN52" s="36" t="str">
        <f>IFERROR(SUM('Gen. Prima Directa'!AN27:AN30)/SUM('Gen. Pólizas Emitidas'!AN27:AN30),"")</f>
        <v/>
      </c>
      <c r="AO52" s="36" t="str">
        <f>IFERROR(SUM('Gen. Prima Directa'!AO27:AO30)/SUM('Gen. Pólizas Emitidas'!AO27:AO30),"")</f>
        <v/>
      </c>
      <c r="AP52" s="36" t="str">
        <f>IFERROR(SUM('Gen. Prima Directa'!AP27:AP30)/SUM('Gen. Pólizas Emitidas'!AP27:AP30),"")</f>
        <v/>
      </c>
      <c r="AQ52" s="36">
        <f>IFERROR(SUM('Gen. Prima Directa'!AQ27:AQ30)/SUM('Gen. Pólizas Emitidas'!AQ27:AQ30),"")</f>
        <v>63.97759861766211</v>
      </c>
      <c r="AR52" s="81"/>
      <c r="AS52" s="91">
        <f>IFERROR(SUM('Gen. Prima Directa'!AS27:AS30)/SUM('Gen. Pólizas Emitidas'!AS27:AS30),"")</f>
        <v>86.525822044618607</v>
      </c>
      <c r="AT52" s="71">
        <f t="shared" si="1"/>
        <v>-0.26059531009516557</v>
      </c>
    </row>
    <row r="53" spans="2:46">
      <c r="B53" s="80" t="s">
        <v>336</v>
      </c>
      <c r="C53" s="36" t="str">
        <f>IFERROR(SUM('Gen. Prima Directa'!C38:C40)/SUM('Gen. Pólizas Emitidas'!C38:C40),"")</f>
        <v/>
      </c>
      <c r="D53" s="36" t="str">
        <f>IFERROR(SUM('Gen. Prima Directa'!D38:D40)/SUM('Gen. Pólizas Emitidas'!D38:D40),"")</f>
        <v/>
      </c>
      <c r="E53" s="36" t="str">
        <f>IFERROR(SUM('Gen. Prima Directa'!E38:E40)/SUM('Gen. Pólizas Emitidas'!E38:E40),"")</f>
        <v/>
      </c>
      <c r="F53" s="36" t="str">
        <f>IFERROR(SUM('Gen. Prima Directa'!F38:F40)/SUM('Gen. Pólizas Emitidas'!F38:F40),"")</f>
        <v/>
      </c>
      <c r="G53" s="36">
        <f>IFERROR(SUM('Gen. Prima Directa'!G38:G40)/SUM('Gen. Pólizas Emitidas'!G38:G40),"")</f>
        <v>6385.832737595937</v>
      </c>
      <c r="H53" s="36" t="str">
        <f>IFERROR(SUM('Gen. Prima Directa'!H38:H40)/SUM('Gen. Pólizas Emitidas'!H38:H40),"")</f>
        <v/>
      </c>
      <c r="I53" s="36" t="str">
        <f>IFERROR(SUM('Gen. Prima Directa'!I38:I40)/SUM('Gen. Pólizas Emitidas'!I38:I40),"")</f>
        <v/>
      </c>
      <c r="J53" s="36" t="str">
        <f>IFERROR(SUM('Gen. Prima Directa'!J38:J40)/SUM('Gen. Pólizas Emitidas'!J38:J40),"")</f>
        <v/>
      </c>
      <c r="K53" s="36">
        <f>IFERROR(SUM('Gen. Prima Directa'!K38:K40)/SUM('Gen. Pólizas Emitidas'!K38:K40),"")</f>
        <v>5028.1512663938456</v>
      </c>
      <c r="L53" s="36" t="str">
        <f>IFERROR(SUM('Gen. Prima Directa'!L38:L40)/SUM('Gen. Pólizas Emitidas'!L38:L40),"")</f>
        <v/>
      </c>
      <c r="M53" s="36">
        <f>IFERROR(SUM('Gen. Prima Directa'!M38:M40)/SUM('Gen. Pólizas Emitidas'!M38:M40),"")</f>
        <v>12349.704166637915</v>
      </c>
      <c r="N53" s="36">
        <f>IFERROR(SUM('Gen. Prima Directa'!N38:N40)/SUM('Gen. Pólizas Emitidas'!N38:N40),"")</f>
        <v>2107.4679574433239</v>
      </c>
      <c r="O53" s="36" t="str">
        <f>IFERROR(SUM('Gen. Prima Directa'!O38:O40)/SUM('Gen. Pólizas Emitidas'!O38:O40),"")</f>
        <v/>
      </c>
      <c r="P53" s="36" t="str">
        <f>IFERROR(SUM('Gen. Prima Directa'!P38:P40)/SUM('Gen. Pólizas Emitidas'!P38:P40),"")</f>
        <v/>
      </c>
      <c r="Q53" s="36" t="str">
        <f>IFERROR(SUM('Gen. Prima Directa'!Q38:Q40)/SUM('Gen. Pólizas Emitidas'!Q38:Q40),"")</f>
        <v/>
      </c>
      <c r="R53" s="36" t="str">
        <f>IFERROR(SUM('Gen. Prima Directa'!R38:R40)/SUM('Gen. Pólizas Emitidas'!R38:R40),"")</f>
        <v/>
      </c>
      <c r="S53" s="36" t="str">
        <f>IFERROR(SUM('Gen. Prima Directa'!S38:S40)/SUM('Gen. Pólizas Emitidas'!S38:S40),"")</f>
        <v/>
      </c>
      <c r="T53" s="36" t="str">
        <f>IFERROR(SUM('Gen. Prima Directa'!T38:T40)/SUM('Gen. Pólizas Emitidas'!T38:T40),"")</f>
        <v/>
      </c>
      <c r="U53" s="36">
        <f>IFERROR(SUM('Gen. Prima Directa'!U38:U40)/SUM('Gen. Pólizas Emitidas'!U38:U40),"")</f>
        <v>3444.8313443977663</v>
      </c>
      <c r="V53" s="36" t="str">
        <f>IFERROR(SUM('Gen. Prima Directa'!V38:V40)/SUM('Gen. Pólizas Emitidas'!V38:V40),"")</f>
        <v/>
      </c>
      <c r="W53" s="36">
        <f>IFERROR(SUM('Gen. Prima Directa'!W38:W40)/SUM('Gen. Pólizas Emitidas'!W38:W40),"")</f>
        <v>3349.4642679291137</v>
      </c>
      <c r="X53" s="36" t="str">
        <f>IFERROR(SUM('Gen. Prima Directa'!X38:X40)/SUM('Gen. Pólizas Emitidas'!X38:X40),"")</f>
        <v/>
      </c>
      <c r="Y53" s="36" t="str">
        <f>IFERROR(SUM('Gen. Prima Directa'!Y38:Y40)/SUM('Gen. Pólizas Emitidas'!Y38:Y40),"")</f>
        <v/>
      </c>
      <c r="Z53" s="36" t="str">
        <f>IFERROR(SUM('Gen. Prima Directa'!Z38:Z40)/SUM('Gen. Pólizas Emitidas'!Z38:Z40),"")</f>
        <v/>
      </c>
      <c r="AA53" s="36" t="str">
        <f>IFERROR(SUM('Gen. Prima Directa'!AA38:AA40)/SUM('Gen. Pólizas Emitidas'!AA38:AA40),"")</f>
        <v/>
      </c>
      <c r="AB53" s="36" t="str">
        <f>IFERROR(SUM('Gen. Prima Directa'!AB38:AB40)/SUM('Gen. Pólizas Emitidas'!AB38:AB40),"")</f>
        <v/>
      </c>
      <c r="AC53" s="36" t="str">
        <f>IFERROR(SUM('Gen. Prima Directa'!AC38:AC40)/SUM('Gen. Pólizas Emitidas'!AC38:AC40),"")</f>
        <v/>
      </c>
      <c r="AD53" s="36" t="str">
        <f>IFERROR(SUM('Gen. Prima Directa'!AD38:AD40)/SUM('Gen. Pólizas Emitidas'!AD38:AD40),"")</f>
        <v/>
      </c>
      <c r="AE53" s="36" t="str">
        <f>IFERROR(SUM('Gen. Prima Directa'!AE38:AE40)/SUM('Gen. Pólizas Emitidas'!AE38:AE40),"")</f>
        <v/>
      </c>
      <c r="AF53" s="36" t="str">
        <f>IFERROR(SUM('Gen. Prima Directa'!AF38:AF40)/SUM('Gen. Pólizas Emitidas'!AF38:AF40),"")</f>
        <v/>
      </c>
      <c r="AG53" s="36" t="str">
        <f>IFERROR(SUM('Gen. Prima Directa'!AG38:AG40)/SUM('Gen. Pólizas Emitidas'!AG38:AG40),"")</f>
        <v/>
      </c>
      <c r="AH53" s="36" t="str">
        <f>IFERROR(SUM('Gen. Prima Directa'!AH38:AH40)/SUM('Gen. Pólizas Emitidas'!AH38:AH40),"")</f>
        <v/>
      </c>
      <c r="AI53" s="36" t="str">
        <f>IFERROR(SUM('Gen. Prima Directa'!AI38:AI40)/SUM('Gen. Pólizas Emitidas'!AI38:AI40),"")</f>
        <v/>
      </c>
      <c r="AJ53" s="36" t="str">
        <f>IFERROR(SUM('Gen. Prima Directa'!AJ38:AJ40)/SUM('Gen. Pólizas Emitidas'!AJ38:AJ40),"")</f>
        <v/>
      </c>
      <c r="AK53" s="36" t="str">
        <f>IFERROR(SUM('Gen. Prima Directa'!AK38:AK40)/SUM('Gen. Pólizas Emitidas'!AK38:AK40),"")</f>
        <v/>
      </c>
      <c r="AL53" s="36" t="str">
        <f>IFERROR(SUM('Gen. Prima Directa'!AL38:AL40)/SUM('Gen. Pólizas Emitidas'!AL38:AL40),"")</f>
        <v/>
      </c>
      <c r="AM53" s="36" t="str">
        <f>IFERROR(SUM('Gen. Prima Directa'!AM38:AM40)/SUM('Gen. Pólizas Emitidas'!AM38:AM40),"")</f>
        <v/>
      </c>
      <c r="AN53" s="36" t="str">
        <f>IFERROR(SUM('Gen. Prima Directa'!AN38:AN40)/SUM('Gen. Pólizas Emitidas'!AN38:AN40),"")</f>
        <v/>
      </c>
      <c r="AO53" s="36" t="str">
        <f>IFERROR(SUM('Gen. Prima Directa'!AO38:AO40)/SUM('Gen. Pólizas Emitidas'!AO38:AO40),"")</f>
        <v/>
      </c>
      <c r="AP53" s="36" t="str">
        <f>IFERROR(SUM('Gen. Prima Directa'!AP38:AP40)/SUM('Gen. Pólizas Emitidas'!AP38:AP40),"")</f>
        <v/>
      </c>
      <c r="AQ53" s="36">
        <f>IFERROR(SUM('Gen. Prima Directa'!AQ38:AQ40)/SUM('Gen. Pólizas Emitidas'!AQ38:AQ40),"")</f>
        <v>6226.6901209945863</v>
      </c>
      <c r="AR53" s="81"/>
      <c r="AS53" s="91">
        <f>IFERROR(SUM('Gen. Prima Directa'!AS38:AS40)/SUM('Gen. Pólizas Emitidas'!AS38:AS40),"")</f>
        <v>4851.4577361119</v>
      </c>
      <c r="AT53" s="71">
        <f t="shared" si="1"/>
        <v>0.2834678687698593</v>
      </c>
    </row>
    <row r="55" spans="2:46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6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6" hidden="1">
      <c r="B57" s="49" t="s">
        <v>102</v>
      </c>
      <c r="C57" s="50">
        <f>IFERROR(RANK(C59,$C$59:$AP$59,0),"")</f>
        <v>4</v>
      </c>
      <c r="D57" s="50">
        <f t="shared" ref="D57:AP57" si="2">IFERROR(RANK(D59,$C$59:$AP$59,0),"")</f>
        <v>28</v>
      </c>
      <c r="E57" s="50">
        <f t="shared" si="2"/>
        <v>25</v>
      </c>
      <c r="F57" s="50">
        <f t="shared" si="2"/>
        <v>11</v>
      </c>
      <c r="G57" s="50">
        <f t="shared" si="2"/>
        <v>13</v>
      </c>
      <c r="H57" s="50">
        <f t="shared" si="2"/>
        <v>15</v>
      </c>
      <c r="I57" s="50">
        <f t="shared" si="2"/>
        <v>21</v>
      </c>
      <c r="J57" s="50">
        <f t="shared" si="2"/>
        <v>7</v>
      </c>
      <c r="K57" s="50">
        <f t="shared" si="2"/>
        <v>1</v>
      </c>
      <c r="L57" s="50">
        <f t="shared" si="2"/>
        <v>26</v>
      </c>
      <c r="M57" s="50">
        <f t="shared" si="2"/>
        <v>9</v>
      </c>
      <c r="N57" s="50">
        <f t="shared" si="2"/>
        <v>3</v>
      </c>
      <c r="O57" s="50">
        <f t="shared" si="2"/>
        <v>2</v>
      </c>
      <c r="P57" s="50">
        <f t="shared" si="2"/>
        <v>20</v>
      </c>
      <c r="Q57" s="50">
        <f t="shared" si="2"/>
        <v>8</v>
      </c>
      <c r="R57" s="50">
        <f t="shared" si="2"/>
        <v>10</v>
      </c>
      <c r="S57" s="50">
        <f t="shared" si="2"/>
        <v>27</v>
      </c>
      <c r="T57" s="50">
        <f t="shared" si="2"/>
        <v>23</v>
      </c>
      <c r="U57" s="50">
        <f t="shared" si="2"/>
        <v>16</v>
      </c>
      <c r="V57" s="50">
        <f t="shared" si="2"/>
        <v>18</v>
      </c>
      <c r="W57" s="50">
        <f t="shared" si="2"/>
        <v>12</v>
      </c>
      <c r="X57" s="50">
        <f t="shared" si="2"/>
        <v>5</v>
      </c>
      <c r="Y57" s="50">
        <f t="shared" si="2"/>
        <v>19</v>
      </c>
      <c r="Z57" s="50">
        <f t="shared" si="2"/>
        <v>6</v>
      </c>
      <c r="AA57" s="50">
        <f t="shared" si="2"/>
        <v>22</v>
      </c>
      <c r="AB57" s="50">
        <f t="shared" si="2"/>
        <v>17</v>
      </c>
      <c r="AC57" s="50">
        <f t="shared" si="2"/>
        <v>24</v>
      </c>
      <c r="AD57" s="50">
        <f t="shared" si="2"/>
        <v>14</v>
      </c>
      <c r="AE57" s="50" t="str">
        <f t="shared" si="2"/>
        <v/>
      </c>
      <c r="AF57" s="50" t="str">
        <f t="shared" si="2"/>
        <v/>
      </c>
      <c r="AG57" s="50" t="str">
        <f t="shared" si="2"/>
        <v/>
      </c>
      <c r="AH57" s="50" t="str">
        <f t="shared" si="2"/>
        <v/>
      </c>
      <c r="AI57" s="50" t="str">
        <f t="shared" si="2"/>
        <v/>
      </c>
      <c r="AJ57" s="50" t="str">
        <f t="shared" si="2"/>
        <v/>
      </c>
      <c r="AK57" s="50" t="str">
        <f t="shared" si="2"/>
        <v/>
      </c>
      <c r="AL57" s="50" t="str">
        <f t="shared" si="2"/>
        <v/>
      </c>
      <c r="AM57" s="50" t="str">
        <f t="shared" si="2"/>
        <v/>
      </c>
      <c r="AN57" s="50" t="str">
        <f t="shared" si="2"/>
        <v/>
      </c>
      <c r="AO57" s="50" t="str">
        <f t="shared" si="2"/>
        <v/>
      </c>
      <c r="AP57" s="50" t="str">
        <f t="shared" si="2"/>
        <v/>
      </c>
    </row>
    <row r="58" spans="2:46" hidden="1">
      <c r="C58" s="50" t="str">
        <f>C11</f>
        <v>Ace Seguros</v>
      </c>
      <c r="D58" s="50" t="str">
        <f t="shared" ref="D58:AP58" si="3">D11</f>
        <v>Assurant Chile</v>
      </c>
      <c r="E58" s="50" t="str">
        <f t="shared" si="3"/>
        <v>BCI Seguros</v>
      </c>
      <c r="F58" s="50" t="str">
        <f t="shared" si="3"/>
        <v>Cardif</v>
      </c>
      <c r="G58" s="50" t="str">
        <f t="shared" si="3"/>
        <v>Cesce Chile</v>
      </c>
      <c r="H58" s="50" t="str">
        <f t="shared" si="3"/>
        <v>Chartis</v>
      </c>
      <c r="I58" s="50" t="str">
        <f t="shared" si="3"/>
        <v>Chilena Consolidada</v>
      </c>
      <c r="J58" s="50" t="str">
        <f t="shared" si="3"/>
        <v>Chubb de Chile</v>
      </c>
      <c r="K58" s="50" t="str">
        <f t="shared" si="3"/>
        <v>Coface Chile</v>
      </c>
      <c r="L58" s="50" t="str">
        <f t="shared" si="3"/>
        <v>Consorio Nacional</v>
      </c>
      <c r="M58" s="50" t="str">
        <f t="shared" si="3"/>
        <v>Continental Crédito</v>
      </c>
      <c r="N58" s="50" t="str">
        <f t="shared" si="3"/>
        <v>Euler Hermes</v>
      </c>
      <c r="O58" s="50" t="str">
        <f t="shared" si="3"/>
        <v>FAF International</v>
      </c>
      <c r="P58" s="50" t="str">
        <f t="shared" si="3"/>
        <v>HDI Seguros</v>
      </c>
      <c r="Q58" s="50" t="str">
        <f t="shared" si="3"/>
        <v>Huelen</v>
      </c>
      <c r="R58" s="50" t="str">
        <f t="shared" si="3"/>
        <v>Liberty Seguros</v>
      </c>
      <c r="S58" s="50" t="str">
        <f t="shared" si="3"/>
        <v>M. de Carabineros</v>
      </c>
      <c r="T58" s="50" t="str">
        <f t="shared" si="3"/>
        <v>Magallanes</v>
      </c>
      <c r="U58" s="50" t="str">
        <f t="shared" si="3"/>
        <v>Magallanes Gar. y Cré.</v>
      </c>
      <c r="V58" s="50" t="str">
        <f t="shared" si="3"/>
        <v>Mapfre</v>
      </c>
      <c r="W58" s="50" t="str">
        <f t="shared" si="3"/>
        <v>Mapfre Gar. y Cré.</v>
      </c>
      <c r="X58" s="50" t="str">
        <f t="shared" si="3"/>
        <v>Orion Seguros</v>
      </c>
      <c r="Y58" s="50" t="str">
        <f t="shared" si="3"/>
        <v>Penta Security</v>
      </c>
      <c r="Z58" s="50" t="str">
        <f t="shared" si="3"/>
        <v>QBE Chile</v>
      </c>
      <c r="AA58" s="50" t="str">
        <f t="shared" si="3"/>
        <v>Renta Nacional</v>
      </c>
      <c r="AB58" s="50" t="str">
        <f t="shared" si="3"/>
        <v>RSA Seguros</v>
      </c>
      <c r="AC58" s="50" t="str">
        <f t="shared" si="3"/>
        <v>Zenit Seguros</v>
      </c>
      <c r="AD58" s="50" t="str">
        <f t="shared" si="3"/>
        <v>Zurich Santander</v>
      </c>
      <c r="AE58" s="50" t="str">
        <f t="shared" si="3"/>
        <v/>
      </c>
      <c r="AF58" s="50" t="str">
        <f t="shared" si="3"/>
        <v/>
      </c>
      <c r="AG58" s="50" t="str">
        <f t="shared" si="3"/>
        <v/>
      </c>
      <c r="AH58" s="50" t="str">
        <f t="shared" si="3"/>
        <v/>
      </c>
      <c r="AI58" s="50" t="str">
        <f t="shared" si="3"/>
        <v/>
      </c>
      <c r="AJ58" s="50" t="str">
        <f t="shared" si="3"/>
        <v/>
      </c>
      <c r="AK58" s="50" t="str">
        <f t="shared" si="3"/>
        <v/>
      </c>
      <c r="AL58" s="50" t="str">
        <f t="shared" si="3"/>
        <v/>
      </c>
      <c r="AM58" s="50" t="str">
        <f t="shared" si="3"/>
        <v/>
      </c>
      <c r="AN58" s="50" t="str">
        <f t="shared" si="3"/>
        <v/>
      </c>
      <c r="AO58" s="50" t="str">
        <f t="shared" si="3"/>
        <v/>
      </c>
      <c r="AP58" s="50" t="str">
        <f t="shared" si="3"/>
        <v/>
      </c>
    </row>
    <row r="59" spans="2:46" hidden="1">
      <c r="C59" s="52">
        <f t="shared" ref="C59:AP59" si="4">IFERROR(IF(C55=1,VLOOKUP($B$75,$B$12:$AQ$44,C62+1,FALSE)+C60/1000000,""),"")</f>
        <v>279.53734728443499</v>
      </c>
      <c r="D59" s="52">
        <f t="shared" si="4"/>
        <v>0.63560199979515364</v>
      </c>
      <c r="E59" s="52">
        <f t="shared" si="4"/>
        <v>1.6929999208928397</v>
      </c>
      <c r="F59" s="52">
        <f t="shared" si="4"/>
        <v>44.490103749144225</v>
      </c>
      <c r="G59" s="52">
        <f t="shared" si="4"/>
        <v>37.46052202907422</v>
      </c>
      <c r="H59" s="52">
        <f t="shared" si="4"/>
        <v>23.644899767395568</v>
      </c>
      <c r="I59" s="52">
        <f t="shared" si="4"/>
        <v>4.1073790535173735</v>
      </c>
      <c r="J59" s="52">
        <f t="shared" si="4"/>
        <v>118.10318997253225</v>
      </c>
      <c r="K59" s="52">
        <f t="shared" si="4"/>
        <v>5028.1512983938455</v>
      </c>
      <c r="L59" s="52">
        <f t="shared" si="4"/>
        <v>1.598806403261406</v>
      </c>
      <c r="M59" s="52">
        <f t="shared" si="4"/>
        <v>63.646248518028415</v>
      </c>
      <c r="N59" s="52">
        <f t="shared" si="4"/>
        <v>2107.4679864433238</v>
      </c>
      <c r="O59" s="52">
        <f t="shared" si="4"/>
        <v>2419.9554233151066</v>
      </c>
      <c r="P59" s="52">
        <f t="shared" si="4"/>
        <v>5.0165963562724745</v>
      </c>
      <c r="Q59" s="52">
        <f t="shared" si="4"/>
        <v>80.038636423154315</v>
      </c>
      <c r="R59" s="52">
        <f t="shared" si="4"/>
        <v>50.711809623358995</v>
      </c>
      <c r="S59" s="52">
        <f t="shared" si="4"/>
        <v>0.93670127063276809</v>
      </c>
      <c r="T59" s="52">
        <f t="shared" si="4"/>
        <v>3.5141263059508208</v>
      </c>
      <c r="U59" s="52">
        <f t="shared" si="4"/>
        <v>14.428318067912516</v>
      </c>
      <c r="V59" s="52">
        <f t="shared" si="4"/>
        <v>8.2501928636861681</v>
      </c>
      <c r="W59" s="52">
        <f t="shared" si="4"/>
        <v>39.57397286291603</v>
      </c>
      <c r="X59" s="52">
        <f t="shared" si="4"/>
        <v>204.75230828624839</v>
      </c>
      <c r="Y59" s="52">
        <f t="shared" si="4"/>
        <v>6.9352978989335625</v>
      </c>
      <c r="Z59" s="52">
        <f t="shared" si="4"/>
        <v>137.85003385962466</v>
      </c>
      <c r="AA59" s="52">
        <f t="shared" si="4"/>
        <v>4.0534025230363886</v>
      </c>
      <c r="AB59" s="52">
        <f t="shared" si="4"/>
        <v>11.287152362137039</v>
      </c>
      <c r="AC59" s="52">
        <f t="shared" si="4"/>
        <v>2.2280140104681432</v>
      </c>
      <c r="AD59" s="52">
        <f t="shared" si="4"/>
        <v>30.325002816914147</v>
      </c>
      <c r="AE59" s="52" t="str">
        <f t="shared" si="4"/>
        <v/>
      </c>
      <c r="AF59" s="52" t="str">
        <f t="shared" si="4"/>
        <v/>
      </c>
      <c r="AG59" s="52" t="str">
        <f t="shared" si="4"/>
        <v/>
      </c>
      <c r="AH59" s="52" t="str">
        <f t="shared" si="4"/>
        <v/>
      </c>
      <c r="AI59" s="52" t="str">
        <f t="shared" si="4"/>
        <v/>
      </c>
      <c r="AJ59" s="52" t="str">
        <f t="shared" si="4"/>
        <v/>
      </c>
      <c r="AK59" s="52" t="str">
        <f t="shared" si="4"/>
        <v/>
      </c>
      <c r="AL59" s="52" t="str">
        <f t="shared" si="4"/>
        <v/>
      </c>
      <c r="AM59" s="52" t="str">
        <f t="shared" si="4"/>
        <v/>
      </c>
      <c r="AN59" s="52" t="str">
        <f t="shared" si="4"/>
        <v/>
      </c>
      <c r="AO59" s="52" t="str">
        <f t="shared" si="4"/>
        <v/>
      </c>
      <c r="AP59" s="52" t="str">
        <f t="shared" si="4"/>
        <v/>
      </c>
    </row>
    <row r="60" spans="2:46" hidden="1">
      <c r="C60" s="50">
        <v>40</v>
      </c>
      <c r="D60" s="50">
        <f>C60-1</f>
        <v>39</v>
      </c>
      <c r="E60" s="50">
        <f t="shared" ref="E60:AP60" si="5">D60-1</f>
        <v>38</v>
      </c>
      <c r="F60" s="50">
        <f t="shared" si="5"/>
        <v>37</v>
      </c>
      <c r="G60" s="50">
        <f t="shared" si="5"/>
        <v>36</v>
      </c>
      <c r="H60" s="50">
        <f t="shared" si="5"/>
        <v>35</v>
      </c>
      <c r="I60" s="50">
        <f t="shared" si="5"/>
        <v>34</v>
      </c>
      <c r="J60" s="50">
        <f t="shared" si="5"/>
        <v>33</v>
      </c>
      <c r="K60" s="50">
        <f t="shared" si="5"/>
        <v>32</v>
      </c>
      <c r="L60" s="50">
        <f t="shared" si="5"/>
        <v>31</v>
      </c>
      <c r="M60" s="50">
        <f t="shared" si="5"/>
        <v>30</v>
      </c>
      <c r="N60" s="50">
        <f t="shared" si="5"/>
        <v>29</v>
      </c>
      <c r="O60" s="50">
        <f t="shared" si="5"/>
        <v>28</v>
      </c>
      <c r="P60" s="50">
        <f t="shared" si="5"/>
        <v>27</v>
      </c>
      <c r="Q60" s="50">
        <f t="shared" si="5"/>
        <v>26</v>
      </c>
      <c r="R60" s="50">
        <f t="shared" si="5"/>
        <v>25</v>
      </c>
      <c r="S60" s="50">
        <f t="shared" si="5"/>
        <v>24</v>
      </c>
      <c r="T60" s="50">
        <f t="shared" si="5"/>
        <v>23</v>
      </c>
      <c r="U60" s="50">
        <f t="shared" si="5"/>
        <v>22</v>
      </c>
      <c r="V60" s="50">
        <f t="shared" si="5"/>
        <v>21</v>
      </c>
      <c r="W60" s="50">
        <f t="shared" si="5"/>
        <v>20</v>
      </c>
      <c r="X60" s="50">
        <f t="shared" si="5"/>
        <v>19</v>
      </c>
      <c r="Y60" s="50">
        <f t="shared" si="5"/>
        <v>18</v>
      </c>
      <c r="Z60" s="50">
        <f t="shared" si="5"/>
        <v>17</v>
      </c>
      <c r="AA60" s="50">
        <f t="shared" si="5"/>
        <v>16</v>
      </c>
      <c r="AB60" s="50">
        <f t="shared" si="5"/>
        <v>15</v>
      </c>
      <c r="AC60" s="50">
        <f t="shared" si="5"/>
        <v>14</v>
      </c>
      <c r="AD60" s="50">
        <f t="shared" si="5"/>
        <v>13</v>
      </c>
      <c r="AE60" s="50">
        <f t="shared" si="5"/>
        <v>12</v>
      </c>
      <c r="AF60" s="50">
        <f t="shared" si="5"/>
        <v>11</v>
      </c>
      <c r="AG60" s="50">
        <f t="shared" si="5"/>
        <v>10</v>
      </c>
      <c r="AH60" s="50">
        <f t="shared" si="5"/>
        <v>9</v>
      </c>
      <c r="AI60" s="50">
        <f t="shared" si="5"/>
        <v>8</v>
      </c>
      <c r="AJ60" s="50">
        <f t="shared" si="5"/>
        <v>7</v>
      </c>
      <c r="AK60" s="50">
        <f t="shared" si="5"/>
        <v>6</v>
      </c>
      <c r="AL60" s="50">
        <f t="shared" si="5"/>
        <v>5</v>
      </c>
      <c r="AM60" s="50">
        <f t="shared" si="5"/>
        <v>4</v>
      </c>
      <c r="AN60" s="50">
        <f t="shared" si="5"/>
        <v>3</v>
      </c>
      <c r="AO60" s="50">
        <f t="shared" si="5"/>
        <v>2</v>
      </c>
      <c r="AP60" s="50">
        <f t="shared" si="5"/>
        <v>1</v>
      </c>
    </row>
    <row r="61" spans="2:46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6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6" hidden="1">
      <c r="C63" s="50" t="str">
        <f>IFERROR(HLOOKUP(C62,$C$57:$AP$58,2,FALSE),"")</f>
        <v>Coface Chile</v>
      </c>
      <c r="D63" s="50" t="str">
        <f t="shared" ref="D63:AP63" si="6">IFERROR(HLOOKUP(D62,$C$57:$AP$58,2,FALSE),"")</f>
        <v>FAF International</v>
      </c>
      <c r="E63" s="50" t="str">
        <f t="shared" si="6"/>
        <v>Euler Hermes</v>
      </c>
      <c r="F63" s="50" t="str">
        <f t="shared" si="6"/>
        <v>Ace Seguros</v>
      </c>
      <c r="G63" s="50" t="str">
        <f t="shared" si="6"/>
        <v>Orion Seguros</v>
      </c>
      <c r="H63" s="50" t="str">
        <f t="shared" si="6"/>
        <v>QBE Chile</v>
      </c>
      <c r="I63" s="50" t="str">
        <f t="shared" si="6"/>
        <v>Chubb de Chile</v>
      </c>
      <c r="J63" s="50" t="str">
        <f t="shared" si="6"/>
        <v>Huelen</v>
      </c>
      <c r="K63" s="50" t="str">
        <f t="shared" si="6"/>
        <v>Continental Crédito</v>
      </c>
      <c r="L63" s="50" t="str">
        <f t="shared" si="6"/>
        <v>Liberty Seguros</v>
      </c>
      <c r="M63" s="50" t="str">
        <f t="shared" si="6"/>
        <v>Cardif</v>
      </c>
      <c r="N63" s="50" t="str">
        <f t="shared" si="6"/>
        <v>Mapfre Gar. y Cré.</v>
      </c>
      <c r="O63" s="50" t="str">
        <f t="shared" si="6"/>
        <v>Cesce Chile</v>
      </c>
      <c r="P63" s="50" t="str">
        <f t="shared" si="6"/>
        <v>Zurich Santander</v>
      </c>
      <c r="Q63" s="50" t="str">
        <f t="shared" si="6"/>
        <v>Chartis</v>
      </c>
      <c r="R63" s="50" t="str">
        <f t="shared" si="6"/>
        <v>Magallanes Gar. y Cré.</v>
      </c>
      <c r="S63" s="50" t="str">
        <f t="shared" si="6"/>
        <v>RSA Seguros</v>
      </c>
      <c r="T63" s="50" t="str">
        <f t="shared" si="6"/>
        <v>Mapfre</v>
      </c>
      <c r="U63" s="50" t="str">
        <f t="shared" si="6"/>
        <v>Penta Security</v>
      </c>
      <c r="V63" s="50" t="str">
        <f t="shared" si="6"/>
        <v>HDI Seguros</v>
      </c>
      <c r="W63" s="50" t="str">
        <f t="shared" si="6"/>
        <v>Chilena Consolidada</v>
      </c>
      <c r="X63" s="50" t="str">
        <f t="shared" si="6"/>
        <v>Renta Nacional</v>
      </c>
      <c r="Y63" s="50" t="str">
        <f t="shared" si="6"/>
        <v>Magallanes</v>
      </c>
      <c r="Z63" s="50" t="str">
        <f t="shared" si="6"/>
        <v>Zenit Seguros</v>
      </c>
      <c r="AA63" s="50" t="str">
        <f t="shared" si="6"/>
        <v>BCI Seguros</v>
      </c>
      <c r="AB63" s="50" t="str">
        <f t="shared" si="6"/>
        <v>Consorio Nacional</v>
      </c>
      <c r="AC63" s="50" t="str">
        <f t="shared" si="6"/>
        <v>M. de Carabineros</v>
      </c>
      <c r="AD63" s="50" t="str">
        <f t="shared" si="6"/>
        <v>Assurant Chile</v>
      </c>
      <c r="AE63" s="50" t="str">
        <f t="shared" si="6"/>
        <v/>
      </c>
      <c r="AF63" s="50" t="str">
        <f t="shared" si="6"/>
        <v/>
      </c>
      <c r="AG63" s="50" t="str">
        <f t="shared" si="6"/>
        <v/>
      </c>
      <c r="AH63" s="50" t="str">
        <f t="shared" si="6"/>
        <v/>
      </c>
      <c r="AI63" s="50" t="str">
        <f t="shared" si="6"/>
        <v/>
      </c>
      <c r="AJ63" s="50" t="str">
        <f t="shared" si="6"/>
        <v/>
      </c>
      <c r="AK63" s="50" t="str">
        <f t="shared" si="6"/>
        <v/>
      </c>
      <c r="AL63" s="50" t="str">
        <f t="shared" si="6"/>
        <v/>
      </c>
      <c r="AM63" s="50" t="str">
        <f t="shared" si="6"/>
        <v/>
      </c>
      <c r="AN63" s="50" t="str">
        <f t="shared" si="6"/>
        <v/>
      </c>
      <c r="AO63" s="50" t="str">
        <f t="shared" si="6"/>
        <v/>
      </c>
      <c r="AP63" s="50" t="str">
        <f t="shared" si="6"/>
        <v/>
      </c>
    </row>
    <row r="64" spans="2:46" hidden="1">
      <c r="C64" s="52">
        <f>IFERROR((HLOOKUP(C62,$C$57:$AP$59,3,FALSE)-HLOOKUP(C62,$C$57:$AP$60,4,FALSE)/1000000)/$C$69,"")</f>
        <v>5028.1512663938456</v>
      </c>
      <c r="D64" s="52">
        <f t="shared" ref="D64:AP64" si="7">IFERROR((HLOOKUP(D62,$C$57:$AP$59,3,FALSE)-HLOOKUP(D62,$C$57:$AP$60,4,FALSE)/1000000)/$C$69,"")</f>
        <v>2419.9553953151067</v>
      </c>
      <c r="E64" s="52">
        <f t="shared" si="7"/>
        <v>2107.4679574433239</v>
      </c>
      <c r="F64" s="52">
        <f t="shared" si="7"/>
        <v>279.53730728443497</v>
      </c>
      <c r="G64" s="52">
        <f t="shared" si="7"/>
        <v>204.75228928624838</v>
      </c>
      <c r="H64" s="52">
        <f t="shared" si="7"/>
        <v>137.85001685962465</v>
      </c>
      <c r="I64" s="52">
        <f t="shared" si="7"/>
        <v>118.10315697253225</v>
      </c>
      <c r="J64" s="52">
        <f t="shared" si="7"/>
        <v>80.03861042315431</v>
      </c>
      <c r="K64" s="52">
        <f t="shared" si="7"/>
        <v>63.646218518028412</v>
      </c>
      <c r="L64" s="52">
        <f t="shared" si="7"/>
        <v>50.711784623358994</v>
      </c>
      <c r="M64" s="52">
        <f t="shared" si="7"/>
        <v>44.490066749144226</v>
      </c>
      <c r="N64" s="52">
        <f t="shared" si="7"/>
        <v>39.57395286291603</v>
      </c>
      <c r="O64" s="52">
        <f t="shared" si="7"/>
        <v>37.460486029074218</v>
      </c>
      <c r="P64" s="52">
        <f t="shared" si="7"/>
        <v>30.324989816914147</v>
      </c>
      <c r="Q64" s="52">
        <f t="shared" si="7"/>
        <v>23.644864767395568</v>
      </c>
      <c r="R64" s="52">
        <f t="shared" si="7"/>
        <v>14.428296067912516</v>
      </c>
      <c r="S64" s="52">
        <f t="shared" si="7"/>
        <v>11.28713736213704</v>
      </c>
      <c r="T64" s="52">
        <f t="shared" si="7"/>
        <v>8.2501718636861678</v>
      </c>
      <c r="U64" s="52">
        <f t="shared" si="7"/>
        <v>6.9352798989335627</v>
      </c>
      <c r="V64" s="52">
        <f t="shared" si="7"/>
        <v>5.0165693562724742</v>
      </c>
      <c r="W64" s="52">
        <f t="shared" si="7"/>
        <v>4.1073450535173732</v>
      </c>
      <c r="X64" s="52">
        <f t="shared" si="7"/>
        <v>4.053386523036389</v>
      </c>
      <c r="Y64" s="52">
        <f t="shared" si="7"/>
        <v>3.5141033059508207</v>
      </c>
      <c r="Z64" s="52">
        <f t="shared" si="7"/>
        <v>2.228000010468143</v>
      </c>
      <c r="AA64" s="52">
        <f t="shared" si="7"/>
        <v>1.6929619208928397</v>
      </c>
      <c r="AB64" s="52">
        <f t="shared" si="7"/>
        <v>1.5987754032614061</v>
      </c>
      <c r="AC64" s="52">
        <f t="shared" si="7"/>
        <v>0.93667727063276807</v>
      </c>
      <c r="AD64" s="52">
        <f t="shared" si="7"/>
        <v>0.63556299979515363</v>
      </c>
      <c r="AE64" s="52" t="str">
        <f t="shared" si="7"/>
        <v/>
      </c>
      <c r="AF64" s="52" t="str">
        <f t="shared" si="7"/>
        <v/>
      </c>
      <c r="AG64" s="52" t="str">
        <f t="shared" si="7"/>
        <v/>
      </c>
      <c r="AH64" s="52" t="str">
        <f t="shared" si="7"/>
        <v/>
      </c>
      <c r="AI64" s="52" t="str">
        <f t="shared" si="7"/>
        <v/>
      </c>
      <c r="AJ64" s="52" t="str">
        <f t="shared" si="7"/>
        <v/>
      </c>
      <c r="AK64" s="52" t="str">
        <f t="shared" si="7"/>
        <v/>
      </c>
      <c r="AL64" s="52" t="str">
        <f t="shared" si="7"/>
        <v/>
      </c>
      <c r="AM64" s="52" t="str">
        <f t="shared" si="7"/>
        <v/>
      </c>
      <c r="AN64" s="52" t="str">
        <f t="shared" si="7"/>
        <v/>
      </c>
      <c r="AO64" s="52" t="str">
        <f t="shared" si="7"/>
        <v/>
      </c>
      <c r="AP64" s="52" t="str">
        <f t="shared" si="7"/>
        <v/>
      </c>
    </row>
    <row r="65" spans="1:42" hidden="1">
      <c r="C65" s="52" t="str">
        <f>IF(ISNUMBER(C64),CONCATENATE(C63," - ",C62),"")</f>
        <v>Coface Chile - 1</v>
      </c>
      <c r="D65" s="52" t="str">
        <f t="shared" ref="D65:AP65" si="8">IF(ISNUMBER(D64),CONCATENATE(D63," - ",D62),"")</f>
        <v>FAF International - 2</v>
      </c>
      <c r="E65" s="52" t="str">
        <f t="shared" si="8"/>
        <v>Euler Hermes - 3</v>
      </c>
      <c r="F65" s="52" t="str">
        <f t="shared" si="8"/>
        <v>Ace Seguros - 4</v>
      </c>
      <c r="G65" s="52" t="str">
        <f t="shared" si="8"/>
        <v>Orion Seguros - 5</v>
      </c>
      <c r="H65" s="52" t="str">
        <f t="shared" si="8"/>
        <v>QBE Chile - 6</v>
      </c>
      <c r="I65" s="52" t="str">
        <f t="shared" si="8"/>
        <v>Chubb de Chile - 7</v>
      </c>
      <c r="J65" s="52" t="str">
        <f t="shared" si="8"/>
        <v>Huelen - 8</v>
      </c>
      <c r="K65" s="52" t="str">
        <f t="shared" si="8"/>
        <v>Continental Crédito - 9</v>
      </c>
      <c r="L65" s="52" t="str">
        <f t="shared" si="8"/>
        <v>Liberty Seguros - 10</v>
      </c>
      <c r="M65" s="52" t="str">
        <f t="shared" si="8"/>
        <v>Cardif - 11</v>
      </c>
      <c r="N65" s="52" t="str">
        <f t="shared" si="8"/>
        <v>Mapfre Gar. y Cré. - 12</v>
      </c>
      <c r="O65" s="52" t="str">
        <f t="shared" si="8"/>
        <v>Cesce Chile - 13</v>
      </c>
      <c r="P65" s="52" t="str">
        <f t="shared" si="8"/>
        <v>Zurich Santander - 14</v>
      </c>
      <c r="Q65" s="52" t="str">
        <f t="shared" si="8"/>
        <v>Chartis - 15</v>
      </c>
      <c r="R65" s="52" t="str">
        <f t="shared" si="8"/>
        <v>Magallanes Gar. y Cré. - 16</v>
      </c>
      <c r="S65" s="52" t="str">
        <f t="shared" si="8"/>
        <v>RSA Seguros - 17</v>
      </c>
      <c r="T65" s="52" t="str">
        <f t="shared" si="8"/>
        <v>Mapfre - 18</v>
      </c>
      <c r="U65" s="52" t="str">
        <f t="shared" si="8"/>
        <v>Penta Security - 19</v>
      </c>
      <c r="V65" s="52" t="str">
        <f t="shared" si="8"/>
        <v>HDI Seguros - 20</v>
      </c>
      <c r="W65" s="52" t="str">
        <f t="shared" si="8"/>
        <v>Chilena Consolidada - 21</v>
      </c>
      <c r="X65" s="52" t="str">
        <f t="shared" si="8"/>
        <v>Renta Nacional - 22</v>
      </c>
      <c r="Y65" s="52" t="str">
        <f t="shared" si="8"/>
        <v>Magallanes - 23</v>
      </c>
      <c r="Z65" s="52" t="str">
        <f t="shared" si="8"/>
        <v>Zenit Seguros - 24</v>
      </c>
      <c r="AA65" s="52" t="str">
        <f t="shared" si="8"/>
        <v>BCI Seguros - 25</v>
      </c>
      <c r="AB65" s="52" t="str">
        <f t="shared" si="8"/>
        <v>Consorio Nacional - 26</v>
      </c>
      <c r="AC65" s="52" t="str">
        <f t="shared" si="8"/>
        <v>M. de Carabineros - 27</v>
      </c>
      <c r="AD65" s="52" t="str">
        <f t="shared" si="8"/>
        <v>Assurant Chile - 28</v>
      </c>
      <c r="AE65" s="52" t="str">
        <f t="shared" si="8"/>
        <v/>
      </c>
      <c r="AF65" s="52" t="str">
        <f t="shared" si="8"/>
        <v/>
      </c>
      <c r="AG65" s="52" t="str">
        <f t="shared" si="8"/>
        <v/>
      </c>
      <c r="AH65" s="52" t="str">
        <f t="shared" si="8"/>
        <v/>
      </c>
      <c r="AI65" s="52" t="str">
        <f t="shared" si="8"/>
        <v/>
      </c>
      <c r="AJ65" s="52" t="str">
        <f t="shared" si="8"/>
        <v/>
      </c>
      <c r="AK65" s="52" t="str">
        <f t="shared" si="8"/>
        <v/>
      </c>
      <c r="AL65" s="52" t="str">
        <f t="shared" si="8"/>
        <v/>
      </c>
      <c r="AM65" s="52" t="str">
        <f t="shared" si="8"/>
        <v/>
      </c>
      <c r="AN65" s="52" t="str">
        <f t="shared" si="8"/>
        <v/>
      </c>
      <c r="AO65" s="52" t="str">
        <f t="shared" si="8"/>
        <v/>
      </c>
      <c r="AP65" s="52" t="str">
        <f t="shared" si="8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9">IF($B$78=D63,D64,"")</f>
        <v/>
      </c>
      <c r="E67" s="52" t="str">
        <f t="shared" si="9"/>
        <v/>
      </c>
      <c r="F67" s="52" t="str">
        <f t="shared" si="9"/>
        <v/>
      </c>
      <c r="G67" s="52" t="str">
        <f t="shared" si="9"/>
        <v/>
      </c>
      <c r="H67" s="52" t="str">
        <f t="shared" si="9"/>
        <v/>
      </c>
      <c r="I67" s="52" t="str">
        <f t="shared" si="9"/>
        <v/>
      </c>
      <c r="J67" s="52" t="str">
        <f t="shared" si="9"/>
        <v/>
      </c>
      <c r="K67" s="52" t="str">
        <f t="shared" si="9"/>
        <v/>
      </c>
      <c r="L67" s="52" t="str">
        <f t="shared" si="9"/>
        <v/>
      </c>
      <c r="M67" s="52" t="str">
        <f t="shared" si="9"/>
        <v/>
      </c>
      <c r="N67" s="52" t="str">
        <f t="shared" si="9"/>
        <v/>
      </c>
      <c r="O67" s="52" t="str">
        <f t="shared" si="9"/>
        <v/>
      </c>
      <c r="P67" s="52" t="str">
        <f t="shared" si="9"/>
        <v/>
      </c>
      <c r="Q67" s="52" t="str">
        <f t="shared" si="9"/>
        <v/>
      </c>
      <c r="R67" s="52" t="str">
        <f t="shared" si="9"/>
        <v/>
      </c>
      <c r="S67" s="52" t="str">
        <f t="shared" si="9"/>
        <v/>
      </c>
      <c r="T67" s="52" t="str">
        <f t="shared" si="9"/>
        <v/>
      </c>
      <c r="U67" s="52" t="str">
        <f t="shared" si="9"/>
        <v/>
      </c>
      <c r="V67" s="52" t="str">
        <f t="shared" si="9"/>
        <v/>
      </c>
      <c r="W67" s="52" t="str">
        <f t="shared" si="9"/>
        <v/>
      </c>
      <c r="X67" s="52" t="str">
        <f t="shared" si="9"/>
        <v/>
      </c>
      <c r="Y67" s="52" t="str">
        <f t="shared" si="9"/>
        <v/>
      </c>
      <c r="Z67" s="52" t="str">
        <f t="shared" si="9"/>
        <v/>
      </c>
      <c r="AA67" s="52" t="str">
        <f t="shared" si="9"/>
        <v/>
      </c>
      <c r="AB67" s="52" t="str">
        <f t="shared" si="9"/>
        <v/>
      </c>
      <c r="AC67" s="52" t="str">
        <f t="shared" si="9"/>
        <v/>
      </c>
      <c r="AD67" s="52" t="str">
        <f t="shared" si="9"/>
        <v/>
      </c>
      <c r="AE67" s="52" t="str">
        <f t="shared" si="9"/>
        <v/>
      </c>
      <c r="AF67" s="52" t="str">
        <f t="shared" si="9"/>
        <v/>
      </c>
      <c r="AG67" s="52" t="str">
        <f t="shared" si="9"/>
        <v/>
      </c>
      <c r="AH67" s="52" t="str">
        <f t="shared" si="9"/>
        <v/>
      </c>
      <c r="AI67" s="52" t="str">
        <f t="shared" si="9"/>
        <v/>
      </c>
      <c r="AJ67" s="52" t="str">
        <f t="shared" si="9"/>
        <v/>
      </c>
      <c r="AK67" s="52" t="str">
        <f t="shared" si="9"/>
        <v/>
      </c>
      <c r="AL67" s="52" t="str">
        <f t="shared" si="9"/>
        <v/>
      </c>
      <c r="AM67" s="52" t="str">
        <f t="shared" si="9"/>
        <v/>
      </c>
      <c r="AN67" s="52" t="str">
        <f t="shared" si="9"/>
        <v/>
      </c>
      <c r="AO67" s="52" t="str">
        <f t="shared" si="9"/>
        <v/>
      </c>
      <c r="AP67" s="52" t="str">
        <f t="shared" si="9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UF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30.09.2012</v>
      </c>
      <c r="D70" s="37" t="s">
        <v>372</v>
      </c>
      <c r="E70" s="37" t="s">
        <v>105</v>
      </c>
      <c r="F70" s="37" t="s">
        <v>22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30.09.2012</v>
      </c>
      <c r="D71" s="37" t="s">
        <v>373</v>
      </c>
      <c r="E71" s="37" t="s">
        <v>106</v>
      </c>
      <c r="F71" s="37" t="s">
        <v>370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30.09.2012</v>
      </c>
      <c r="D72" s="37" t="s">
        <v>374</v>
      </c>
      <c r="E72" s="37" t="s">
        <v>107</v>
      </c>
      <c r="F72" s="37" t="s">
        <v>371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19</v>
      </c>
      <c r="D109" s="50">
        <f t="shared" ref="D109:AH109" si="10">IFERROR(RANK(D111,$C$111:$AH$111,0),"")</f>
        <v>12</v>
      </c>
      <c r="E109" s="50">
        <f t="shared" si="10"/>
        <v>8</v>
      </c>
      <c r="F109" s="50">
        <f t="shared" si="10"/>
        <v>7</v>
      </c>
      <c r="G109" s="50">
        <f t="shared" si="10"/>
        <v>27</v>
      </c>
      <c r="H109" s="50">
        <f t="shared" si="10"/>
        <v>30</v>
      </c>
      <c r="I109" s="50">
        <f t="shared" si="10"/>
        <v>28</v>
      </c>
      <c r="J109" s="50">
        <f t="shared" si="10"/>
        <v>23</v>
      </c>
      <c r="K109" s="50">
        <f t="shared" si="10"/>
        <v>20</v>
      </c>
      <c r="L109" s="50">
        <f t="shared" si="10"/>
        <v>14</v>
      </c>
      <c r="M109" s="50">
        <f t="shared" si="10"/>
        <v>6</v>
      </c>
      <c r="N109" s="50">
        <f t="shared" si="10"/>
        <v>4</v>
      </c>
      <c r="O109" s="50">
        <f t="shared" si="10"/>
        <v>13</v>
      </c>
      <c r="P109" s="50">
        <f t="shared" si="10"/>
        <v>9</v>
      </c>
      <c r="Q109" s="50">
        <f t="shared" si="10"/>
        <v>22</v>
      </c>
      <c r="R109" s="50">
        <f t="shared" si="10"/>
        <v>10</v>
      </c>
      <c r="S109" s="50">
        <f t="shared" si="10"/>
        <v>5</v>
      </c>
      <c r="T109" s="50">
        <f t="shared" si="10"/>
        <v>18</v>
      </c>
      <c r="U109" s="50">
        <f t="shared" si="10"/>
        <v>16</v>
      </c>
      <c r="V109" s="50">
        <f t="shared" si="10"/>
        <v>24</v>
      </c>
      <c r="W109" s="50">
        <f t="shared" si="10"/>
        <v>17</v>
      </c>
      <c r="X109" s="50">
        <f t="shared" si="10"/>
        <v>11</v>
      </c>
      <c r="Y109" s="50">
        <f t="shared" si="10"/>
        <v>26</v>
      </c>
      <c r="Z109" s="50">
        <f t="shared" si="10"/>
        <v>31</v>
      </c>
      <c r="AA109" s="50">
        <f t="shared" si="10"/>
        <v>21</v>
      </c>
      <c r="AB109" s="50">
        <f t="shared" si="10"/>
        <v>15</v>
      </c>
      <c r="AC109" s="50">
        <f t="shared" si="10"/>
        <v>1</v>
      </c>
      <c r="AD109" s="50">
        <f>IFERROR(RANK(AD111,$C$111:$AH$111,0),"")</f>
        <v>3</v>
      </c>
      <c r="AE109" s="50" t="str">
        <f t="shared" si="10"/>
        <v/>
      </c>
      <c r="AF109" s="50">
        <f t="shared" si="10"/>
        <v>29</v>
      </c>
      <c r="AG109" s="50">
        <f t="shared" si="10"/>
        <v>2</v>
      </c>
      <c r="AH109" s="50">
        <f t="shared" si="10"/>
        <v>25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11">IFERROR(HLOOKUP($B$129,$C$11:$AQ$44,C114+1,FALSE)+C112/1000000,"")</f>
        <v>12.19886603335682</v>
      </c>
      <c r="D111" s="52">
        <f t="shared" si="11"/>
        <v>30.020963831803833</v>
      </c>
      <c r="E111" s="52">
        <f t="shared" si="11"/>
        <v>64.229356793620482</v>
      </c>
      <c r="F111" s="52">
        <f t="shared" si="11"/>
        <v>91.412976218406911</v>
      </c>
      <c r="G111" s="52">
        <f t="shared" si="11"/>
        <v>3.0765568975720776</v>
      </c>
      <c r="H111" s="52">
        <f t="shared" si="11"/>
        <v>2.3176095966244228</v>
      </c>
      <c r="I111" s="52">
        <f t="shared" si="11"/>
        <v>3.0101626599196258</v>
      </c>
      <c r="J111" s="52">
        <f t="shared" si="11"/>
        <v>4.9142654902288436</v>
      </c>
      <c r="K111" s="52">
        <f t="shared" si="11"/>
        <v>10.529311321008459</v>
      </c>
      <c r="L111" s="52">
        <f t="shared" si="11"/>
        <v>25.079715779379157</v>
      </c>
      <c r="M111" s="52">
        <f t="shared" si="11"/>
        <v>229.74681885616079</v>
      </c>
      <c r="N111" s="52">
        <f t="shared" si="11"/>
        <v>1201.5879557984208</v>
      </c>
      <c r="O111" s="52">
        <f t="shared" si="11"/>
        <v>28.19473087671448</v>
      </c>
      <c r="P111" s="52">
        <f t="shared" si="11"/>
        <v>45.8509261281025</v>
      </c>
      <c r="Q111" s="52">
        <f t="shared" si="11"/>
        <v>9.8479491445863356</v>
      </c>
      <c r="R111" s="52">
        <f t="shared" si="11"/>
        <v>40.897586486173061</v>
      </c>
      <c r="S111" s="52">
        <f t="shared" si="11"/>
        <v>309.63332972991242</v>
      </c>
      <c r="T111" s="52">
        <f t="shared" si="11"/>
        <v>15.92992319426966</v>
      </c>
      <c r="U111" s="52">
        <f t="shared" si="11"/>
        <v>18.617868052492973</v>
      </c>
      <c r="V111" s="52">
        <f t="shared" si="11"/>
        <v>3.5895011091252078</v>
      </c>
      <c r="W111" s="52">
        <f t="shared" si="11"/>
        <v>16.464627251189132</v>
      </c>
      <c r="X111" s="52">
        <f t="shared" si="11"/>
        <v>35.428752356500858</v>
      </c>
      <c r="Y111" s="52">
        <f t="shared" si="11"/>
        <v>3.1517426908060338</v>
      </c>
      <c r="Z111" s="52">
        <f t="shared" si="11"/>
        <v>0.54284425242002865</v>
      </c>
      <c r="AA111" s="52">
        <f t="shared" si="11"/>
        <v>10.287566981725007</v>
      </c>
      <c r="AB111" s="52">
        <f t="shared" si="11"/>
        <v>23.544904237574894</v>
      </c>
      <c r="AC111" s="52">
        <f t="shared" si="11"/>
        <v>8515.2544189754954</v>
      </c>
      <c r="AD111" s="52">
        <f t="shared" si="11"/>
        <v>3889.4329767374898</v>
      </c>
      <c r="AE111" s="52" t="str">
        <f t="shared" si="11"/>
        <v/>
      </c>
      <c r="AF111" s="52">
        <f t="shared" si="11"/>
        <v>2.4202887238781496</v>
      </c>
      <c r="AG111" s="52">
        <f t="shared" si="11"/>
        <v>8190.1460996802771</v>
      </c>
      <c r="AH111" s="52">
        <f t="shared" si="11"/>
        <v>3.3108953450242002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12">D112-1</f>
        <v>30</v>
      </c>
      <c r="F112" s="50">
        <f t="shared" si="12"/>
        <v>29</v>
      </c>
      <c r="G112" s="50">
        <f t="shared" si="12"/>
        <v>28</v>
      </c>
      <c r="H112" s="50">
        <f t="shared" si="12"/>
        <v>27</v>
      </c>
      <c r="I112" s="50">
        <f t="shared" si="12"/>
        <v>26</v>
      </c>
      <c r="J112" s="50">
        <f t="shared" si="12"/>
        <v>25</v>
      </c>
      <c r="K112" s="50">
        <f t="shared" si="12"/>
        <v>24</v>
      </c>
      <c r="L112" s="50">
        <f t="shared" si="12"/>
        <v>23</v>
      </c>
      <c r="M112" s="50">
        <f t="shared" si="12"/>
        <v>22</v>
      </c>
      <c r="N112" s="50">
        <f t="shared" si="12"/>
        <v>21</v>
      </c>
      <c r="O112" s="50">
        <f t="shared" si="12"/>
        <v>20</v>
      </c>
      <c r="P112" s="50">
        <f t="shared" si="12"/>
        <v>19</v>
      </c>
      <c r="Q112" s="50">
        <f t="shared" si="12"/>
        <v>18</v>
      </c>
      <c r="R112" s="50">
        <f t="shared" si="12"/>
        <v>17</v>
      </c>
      <c r="S112" s="50">
        <f t="shared" si="12"/>
        <v>16</v>
      </c>
      <c r="T112" s="50">
        <f t="shared" si="12"/>
        <v>15</v>
      </c>
      <c r="U112" s="50">
        <f t="shared" si="12"/>
        <v>14</v>
      </c>
      <c r="V112" s="50">
        <f t="shared" si="12"/>
        <v>13</v>
      </c>
      <c r="W112" s="50">
        <f t="shared" si="12"/>
        <v>12</v>
      </c>
      <c r="X112" s="50">
        <f t="shared" si="12"/>
        <v>11</v>
      </c>
      <c r="Y112" s="50">
        <f t="shared" si="12"/>
        <v>10</v>
      </c>
      <c r="Z112" s="50">
        <f t="shared" si="12"/>
        <v>9</v>
      </c>
      <c r="AA112" s="50">
        <f t="shared" si="12"/>
        <v>8</v>
      </c>
      <c r="AB112" s="50">
        <f t="shared" si="12"/>
        <v>7</v>
      </c>
      <c r="AC112" s="50">
        <f t="shared" si="12"/>
        <v>6</v>
      </c>
      <c r="AD112" s="50">
        <f t="shared" si="12"/>
        <v>5</v>
      </c>
      <c r="AE112" s="50">
        <f t="shared" si="12"/>
        <v>4</v>
      </c>
      <c r="AF112" s="50">
        <f t="shared" si="12"/>
        <v>3</v>
      </c>
      <c r="AG112" s="50">
        <f t="shared" si="12"/>
        <v>2</v>
      </c>
      <c r="AH112" s="50">
        <f t="shared" si="12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27 Seguro de Crédito por Ventas a Plazo</v>
      </c>
      <c r="D115" s="80" t="str">
        <f t="shared" ref="D115:AH115" si="13">IFERROR(HLOOKUP(D114,$C$109:$AP$110,2,FALSE),"")</f>
        <v>35 Seguro Salud</v>
      </c>
      <c r="E115" s="80" t="str">
        <f t="shared" si="13"/>
        <v>28 Seguro de Crédito a la Exportación</v>
      </c>
      <c r="F115" s="80" t="str">
        <f t="shared" si="13"/>
        <v>12 Casco Aéreo</v>
      </c>
      <c r="G115" s="80" t="str">
        <f t="shared" si="13"/>
        <v>17 Todo Riesgo Construc. y Montaje</v>
      </c>
      <c r="H115" s="80" t="str">
        <f t="shared" si="13"/>
        <v>11 Casco Marítimo</v>
      </c>
      <c r="I115" s="80" t="str">
        <f t="shared" si="13"/>
        <v>4 Pérdida de Benef. por Terremoto</v>
      </c>
      <c r="J115" s="80" t="str">
        <f t="shared" si="13"/>
        <v>3 Terremoto</v>
      </c>
      <c r="K115" s="80" t="str">
        <f t="shared" si="13"/>
        <v>14 Transporte Marítimo</v>
      </c>
      <c r="L115" s="80" t="str">
        <f t="shared" si="13"/>
        <v>16 Equipo Móvil Contratista</v>
      </c>
      <c r="M115" s="80" t="str">
        <f t="shared" si="13"/>
        <v>22 Multiriesgos</v>
      </c>
      <c r="N115" s="80" t="str">
        <f t="shared" si="13"/>
        <v>2 Pérdida de Benef. por Incendio</v>
      </c>
      <c r="O115" s="80" t="str">
        <f t="shared" si="13"/>
        <v>13 Transporte Terrestre</v>
      </c>
      <c r="P115" s="80" t="str">
        <f t="shared" si="13"/>
        <v>10 Daños Físicos Vehíc. Mot. G2 (VC)</v>
      </c>
      <c r="Q115" s="80" t="str">
        <f t="shared" si="13"/>
        <v>26 Fidelidad</v>
      </c>
      <c r="R115" s="80" t="str">
        <f t="shared" si="13"/>
        <v>19 Equipo Electrónico</v>
      </c>
      <c r="S115" s="80" t="str">
        <f t="shared" si="13"/>
        <v>21 Responsabilidad Civil</v>
      </c>
      <c r="T115" s="80" t="str">
        <f t="shared" si="13"/>
        <v>18 Avería de Maquinaria</v>
      </c>
      <c r="U115" s="80" t="str">
        <f t="shared" si="13"/>
        <v>1 Incendio</v>
      </c>
      <c r="V115" s="80" t="str">
        <f t="shared" si="13"/>
        <v>9 Daños Físicos Vehíc. Mot. G1 (VP)</v>
      </c>
      <c r="W115" s="80" t="str">
        <f t="shared" si="13"/>
        <v>25 Garantía</v>
      </c>
      <c r="X115" s="80" t="str">
        <f t="shared" si="13"/>
        <v>15 Transporte Aéreo</v>
      </c>
      <c r="Y115" s="80" t="str">
        <f t="shared" si="13"/>
        <v>8 Robo</v>
      </c>
      <c r="Z115" s="80" t="str">
        <f t="shared" si="13"/>
        <v>20 Responsabilidad Civil Vehíc. Mot.</v>
      </c>
      <c r="AA115" s="80" t="str">
        <f t="shared" si="13"/>
        <v>50 Otros</v>
      </c>
      <c r="AB115" s="80" t="str">
        <f t="shared" si="13"/>
        <v>23 Accidentes Personales</v>
      </c>
      <c r="AC115" s="80" t="str">
        <f>IFERROR(HLOOKUP(AC114,$C$109:$AP$110,2,FALSE),"")</f>
        <v>5 Riesgos de la Naturaleza</v>
      </c>
      <c r="AD115" s="80" t="str">
        <f>IFERROR(HLOOKUP(AD114,$C$109:$AP$110,2,FALSE),"")</f>
        <v>7 Otros Riesgos Adicionales Incendio</v>
      </c>
      <c r="AE115" s="80" t="str">
        <f t="shared" si="13"/>
        <v>30 Seguro Agrícola</v>
      </c>
      <c r="AF115" s="80" t="str">
        <f t="shared" si="13"/>
        <v>6 Terrorismo</v>
      </c>
      <c r="AG115" s="80" t="str">
        <f t="shared" si="13"/>
        <v>24 SOAP</v>
      </c>
      <c r="AH115" s="80" t="str">
        <f t="shared" si="13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8515.2544129754951</v>
      </c>
      <c r="D116" s="52">
        <f t="shared" ref="D116:AH116" si="14">IFERROR((HLOOKUP(D114,$C$109:$AP$111,3,FALSE)-HLOOKUP(D114,$C$109:$AP$112,4,FALSE)/1000000)/$C$123,"")</f>
        <v>8190.1460976802773</v>
      </c>
      <c r="E116" s="52">
        <f t="shared" si="14"/>
        <v>3889.4329717374899</v>
      </c>
      <c r="F116" s="52">
        <f t="shared" si="14"/>
        <v>1201.5879347984207</v>
      </c>
      <c r="G116" s="52">
        <f t="shared" si="14"/>
        <v>309.6333137299124</v>
      </c>
      <c r="H116" s="52">
        <f t="shared" si="14"/>
        <v>229.74679685616078</v>
      </c>
      <c r="I116" s="52">
        <f t="shared" si="14"/>
        <v>91.412947218406913</v>
      </c>
      <c r="J116" s="52">
        <f t="shared" si="14"/>
        <v>64.229326793620487</v>
      </c>
      <c r="K116" s="52">
        <f t="shared" si="14"/>
        <v>45.850907128102499</v>
      </c>
      <c r="L116" s="52">
        <f t="shared" si="14"/>
        <v>40.897569486173062</v>
      </c>
      <c r="M116" s="52">
        <f t="shared" si="14"/>
        <v>35.428741356500858</v>
      </c>
      <c r="N116" s="52">
        <f t="shared" si="14"/>
        <v>30.020932831803833</v>
      </c>
      <c r="O116" s="52">
        <f t="shared" si="14"/>
        <v>28.194710876714481</v>
      </c>
      <c r="P116" s="52">
        <f t="shared" si="14"/>
        <v>25.079692779379158</v>
      </c>
      <c r="Q116" s="52">
        <f t="shared" si="14"/>
        <v>23.544897237574894</v>
      </c>
      <c r="R116" s="52">
        <f t="shared" si="14"/>
        <v>18.617854052492973</v>
      </c>
      <c r="S116" s="52">
        <f t="shared" si="14"/>
        <v>16.46461525118913</v>
      </c>
      <c r="T116" s="52">
        <f t="shared" si="14"/>
        <v>15.929908194269661</v>
      </c>
      <c r="U116" s="52">
        <f t="shared" si="14"/>
        <v>12.198834033356821</v>
      </c>
      <c r="V116" s="52">
        <f t="shared" si="14"/>
        <v>10.529287321008459</v>
      </c>
      <c r="W116" s="52">
        <f t="shared" si="14"/>
        <v>10.287558981725008</v>
      </c>
      <c r="X116" s="52">
        <f t="shared" si="14"/>
        <v>9.8479311445863349</v>
      </c>
      <c r="Y116" s="52">
        <f t="shared" si="14"/>
        <v>4.9142404902288437</v>
      </c>
      <c r="Z116" s="52">
        <f t="shared" si="14"/>
        <v>3.5894881091252078</v>
      </c>
      <c r="AA116" s="52">
        <f t="shared" si="14"/>
        <v>3.3108943450242001</v>
      </c>
      <c r="AB116" s="52">
        <f t="shared" si="14"/>
        <v>3.1517326908060337</v>
      </c>
      <c r="AC116" s="52">
        <f t="shared" si="14"/>
        <v>3.0765288975720777</v>
      </c>
      <c r="AD116" s="52">
        <f t="shared" si="14"/>
        <v>3.0101366599196258</v>
      </c>
      <c r="AE116" s="52">
        <f t="shared" si="14"/>
        <v>2.4202857238781497</v>
      </c>
      <c r="AF116" s="52">
        <f t="shared" si="14"/>
        <v>2.3175825966244226</v>
      </c>
      <c r="AG116" s="52">
        <f t="shared" si="14"/>
        <v>0.54283525242002861</v>
      </c>
      <c r="AH116" s="52" t="str">
        <f t="shared" si="14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15">IF($B$132=D115,D116,"")</f>
        <v/>
      </c>
      <c r="E118" s="52" t="str">
        <f t="shared" si="15"/>
        <v/>
      </c>
      <c r="F118" s="52" t="str">
        <f t="shared" si="15"/>
        <v/>
      </c>
      <c r="G118" s="52" t="str">
        <f t="shared" si="15"/>
        <v/>
      </c>
      <c r="H118" s="52" t="str">
        <f t="shared" si="15"/>
        <v/>
      </c>
      <c r="I118" s="52" t="str">
        <f t="shared" si="15"/>
        <v/>
      </c>
      <c r="J118" s="52" t="str">
        <f t="shared" si="15"/>
        <v/>
      </c>
      <c r="K118" s="52" t="str">
        <f t="shared" si="15"/>
        <v/>
      </c>
      <c r="L118" s="52" t="str">
        <f t="shared" si="15"/>
        <v/>
      </c>
      <c r="M118" s="52" t="str">
        <f t="shared" si="15"/>
        <v/>
      </c>
      <c r="N118" s="52" t="str">
        <f t="shared" si="15"/>
        <v/>
      </c>
      <c r="O118" s="52" t="str">
        <f t="shared" si="15"/>
        <v/>
      </c>
      <c r="P118" s="52" t="str">
        <f t="shared" si="15"/>
        <v/>
      </c>
      <c r="Q118" s="52" t="str">
        <f t="shared" si="15"/>
        <v/>
      </c>
      <c r="R118" s="52" t="str">
        <f t="shared" si="15"/>
        <v/>
      </c>
      <c r="S118" s="52" t="str">
        <f t="shared" si="15"/>
        <v/>
      </c>
      <c r="T118" s="52" t="str">
        <f t="shared" si="15"/>
        <v/>
      </c>
      <c r="U118" s="52" t="str">
        <f t="shared" si="15"/>
        <v/>
      </c>
      <c r="V118" s="52" t="str">
        <f t="shared" si="15"/>
        <v/>
      </c>
      <c r="W118" s="52" t="str">
        <f t="shared" si="15"/>
        <v/>
      </c>
      <c r="X118" s="52" t="str">
        <f t="shared" si="15"/>
        <v/>
      </c>
      <c r="Y118" s="52" t="str">
        <f t="shared" si="15"/>
        <v/>
      </c>
      <c r="Z118" s="52" t="str">
        <f t="shared" si="15"/>
        <v/>
      </c>
      <c r="AA118" s="52" t="str">
        <f t="shared" si="15"/>
        <v/>
      </c>
      <c r="AB118" s="52" t="str">
        <f t="shared" si="15"/>
        <v/>
      </c>
      <c r="AC118" s="52" t="str">
        <f t="shared" si="15"/>
        <v/>
      </c>
      <c r="AD118" s="52" t="str">
        <f t="shared" si="15"/>
        <v/>
      </c>
      <c r="AE118" s="52" t="str">
        <f t="shared" si="15"/>
        <v/>
      </c>
      <c r="AF118" s="52" t="str">
        <f t="shared" si="15"/>
        <v/>
      </c>
      <c r="AG118" s="52" t="str">
        <f t="shared" si="15"/>
        <v/>
      </c>
      <c r="AH118" s="52" t="str">
        <f t="shared" si="15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16">IF(C60&gt;$C$121,C58,IF(C60=$C$121,$AQ$11,IF(C60&lt;$C$121,"")))</f>
        <v>Ace Seguros</v>
      </c>
      <c r="D120" s="50" t="str">
        <f t="shared" si="16"/>
        <v>Assurant Chile</v>
      </c>
      <c r="E120" s="50" t="str">
        <f t="shared" si="16"/>
        <v>BCI Seguros</v>
      </c>
      <c r="F120" s="50" t="str">
        <f t="shared" si="16"/>
        <v>Cardif</v>
      </c>
      <c r="G120" s="50" t="str">
        <f t="shared" si="16"/>
        <v>Cesce Chile</v>
      </c>
      <c r="H120" s="50" t="str">
        <f t="shared" si="16"/>
        <v>Chartis</v>
      </c>
      <c r="I120" s="50" t="str">
        <f t="shared" si="16"/>
        <v>Chilena Consolidada</v>
      </c>
      <c r="J120" s="50" t="str">
        <f t="shared" si="16"/>
        <v>Chubb de Chile</v>
      </c>
      <c r="K120" s="50" t="str">
        <f t="shared" si="16"/>
        <v>Coface Chile</v>
      </c>
      <c r="L120" s="50" t="str">
        <f t="shared" si="16"/>
        <v>Consorio Nacional</v>
      </c>
      <c r="M120" s="50" t="str">
        <f t="shared" si="16"/>
        <v>Continental Crédito</v>
      </c>
      <c r="N120" s="50" t="str">
        <f t="shared" si="16"/>
        <v>Euler Hermes</v>
      </c>
      <c r="O120" s="50" t="str">
        <f t="shared" si="16"/>
        <v>FAF International</v>
      </c>
      <c r="P120" s="50" t="str">
        <f t="shared" si="16"/>
        <v>HDI Seguros</v>
      </c>
      <c r="Q120" s="50" t="str">
        <f t="shared" si="16"/>
        <v>Huelen</v>
      </c>
      <c r="R120" s="50" t="str">
        <f t="shared" si="16"/>
        <v>Liberty Seguros</v>
      </c>
      <c r="S120" s="50" t="str">
        <f t="shared" si="16"/>
        <v>M. de Carabineros</v>
      </c>
      <c r="T120" s="50" t="str">
        <f t="shared" si="16"/>
        <v>Magallanes</v>
      </c>
      <c r="U120" s="50" t="str">
        <f t="shared" si="16"/>
        <v>Magallanes Gar. y Cré.</v>
      </c>
      <c r="V120" s="50" t="str">
        <f t="shared" si="16"/>
        <v>Mapfre</v>
      </c>
      <c r="W120" s="50" t="str">
        <f t="shared" si="16"/>
        <v>Mapfre Gar. y Cré.</v>
      </c>
      <c r="X120" s="50" t="str">
        <f t="shared" si="16"/>
        <v>Orion Seguros</v>
      </c>
      <c r="Y120" s="50" t="str">
        <f t="shared" si="16"/>
        <v>Penta Security</v>
      </c>
      <c r="Z120" s="50" t="str">
        <f t="shared" si="16"/>
        <v>QBE Chile</v>
      </c>
      <c r="AA120" s="50" t="str">
        <f t="shared" si="16"/>
        <v>Renta Nacional</v>
      </c>
      <c r="AB120" s="50" t="str">
        <f t="shared" si="16"/>
        <v>RSA Seguros</v>
      </c>
      <c r="AC120" s="50" t="str">
        <f t="shared" si="16"/>
        <v>Zenit Seguros</v>
      </c>
      <c r="AD120" s="50" t="str">
        <f t="shared" si="16"/>
        <v>Zurich Santander</v>
      </c>
      <c r="AE120" s="50" t="str">
        <f t="shared" si="16"/>
        <v>Mercado</v>
      </c>
      <c r="AF120" s="50" t="str">
        <f t="shared" si="16"/>
        <v/>
      </c>
      <c r="AG120" s="50" t="str">
        <f t="shared" si="16"/>
        <v/>
      </c>
      <c r="AH120" s="50" t="str">
        <f t="shared" si="16"/>
        <v/>
      </c>
      <c r="AI120" s="50" t="str">
        <f t="shared" si="16"/>
        <v/>
      </c>
      <c r="AJ120" s="50" t="str">
        <f t="shared" si="16"/>
        <v/>
      </c>
      <c r="AK120" s="50" t="str">
        <f t="shared" si="16"/>
        <v/>
      </c>
      <c r="AL120" s="50" t="str">
        <f t="shared" si="16"/>
        <v/>
      </c>
      <c r="AM120" s="50" t="str">
        <f t="shared" si="16"/>
        <v/>
      </c>
      <c r="AN120" s="50" t="str">
        <f t="shared" si="16"/>
        <v/>
      </c>
      <c r="AO120" s="50" t="str">
        <f t="shared" si="16"/>
        <v/>
      </c>
      <c r="AP120" s="50" t="str">
        <f t="shared" si="16"/>
        <v/>
      </c>
    </row>
    <row r="121" spans="2:43" hidden="1">
      <c r="B121" s="49" t="s">
        <v>386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UF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30.09.2012</v>
      </c>
      <c r="D124" s="37" t="s">
        <v>372</v>
      </c>
      <c r="E124" s="37" t="s">
        <v>105</v>
      </c>
      <c r="F124" s="37" t="s">
        <v>22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30.09.2012</v>
      </c>
      <c r="D125" s="37" t="s">
        <v>373</v>
      </c>
      <c r="E125" s="37" t="s">
        <v>106</v>
      </c>
      <c r="F125" s="37" t="s">
        <v>370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30.09.2012</v>
      </c>
      <c r="D126" s="37" t="s">
        <v>374</v>
      </c>
      <c r="E126" s="37" t="s">
        <v>107</v>
      </c>
      <c r="F126" s="37" t="s">
        <v>371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385</v>
      </c>
    </row>
    <row r="129" spans="2:2">
      <c r="B129" s="59" t="s">
        <v>341</v>
      </c>
    </row>
    <row r="131" spans="2:2">
      <c r="B131" s="39" t="s">
        <v>384</v>
      </c>
    </row>
    <row r="132" spans="2:2">
      <c r="B132" s="59"/>
    </row>
  </sheetData>
  <sheetProtection sheet="1" objects="1" scenarios="1"/>
  <conditionalFormatting sqref="A1:XFD1048576">
    <cfRule type="cellIs" dxfId="33" priority="1" operator="lessThan">
      <formula>0</formula>
    </cfRule>
  </conditionalFormatting>
  <dataValidations count="5">
    <dataValidation showInputMessage="1" showErrorMessage="1" sqref="E129"/>
    <dataValidation type="list" allowBlank="1" showInputMessage="1" showErrorMessage="1" sqref="B132">
      <formula1>$B$11:$B$43</formula1>
    </dataValidation>
    <dataValidation type="list" allowBlank="1" showInputMessage="1" showErrorMessage="1" sqref="B129">
      <formula1>$C$120:$AE$120</formula1>
    </dataValidation>
    <dataValidation type="list" allowBlank="1" showInputMessage="1" showErrorMessage="1" sqref="B78">
      <formula1>$B$120:$AD$120</formula1>
    </dataValidation>
    <dataValidation type="list" allowBlank="1" showInputMessage="1" showErrorMessage="1" sqref="B75">
      <formula1>$B$12:$B$44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0"/>
  <dimension ref="A2:AT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390</v>
      </c>
    </row>
    <row r="8" spans="2:46" ht="15.75">
      <c r="B8" s="38" t="s">
        <v>346</v>
      </c>
    </row>
    <row r="9" spans="2:46">
      <c r="B9" s="40" t="str">
        <f>Índice!H51</f>
        <v>Cifras en UF al 30.09.2012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30.09.2011</v>
      </c>
      <c r="AT11" s="199" t="s">
        <v>338</v>
      </c>
    </row>
    <row r="12" spans="2:46">
      <c r="B12" s="73" t="s">
        <v>295</v>
      </c>
      <c r="C12" s="46">
        <f>IF('Datos Generales'!C289=0,"",Índice!$G$51*'Datos Generales'!C289)</f>
        <v>147745.05833062209</v>
      </c>
      <c r="D12" s="46" t="str">
        <f>IF('Datos Generales'!D289=0,"",Índice!$G$51*'Datos Generales'!D289)</f>
        <v/>
      </c>
      <c r="E12" s="46">
        <f>IF('Datos Generales'!E289=0,"",Índice!$G$51*'Datos Generales'!E289)</f>
        <v>317548.57414772664</v>
      </c>
      <c r="F12" s="46">
        <f>IF('Datos Generales'!F289=0,"",Índice!$G$51*'Datos Generales'!F289)</f>
        <v>871.00865165629762</v>
      </c>
      <c r="G12" s="46" t="str">
        <f>IF('Datos Generales'!G289=0,"",Índice!$G$51*'Datos Generales'!G289)</f>
        <v/>
      </c>
      <c r="H12" s="46">
        <f>IF('Datos Generales'!H289=0,"",Índice!$G$51*'Datos Generales'!H289)</f>
        <v>12680.906819293483</v>
      </c>
      <c r="I12" s="46">
        <f>IF('Datos Generales'!I289=0,"",Índice!$G$51*'Datos Generales'!I289)</f>
        <v>129342.06245393642</v>
      </c>
      <c r="J12" s="46">
        <f>IF('Datos Generales'!J289=0,"",Índice!$G$51*'Datos Generales'!J289)</f>
        <v>2312.9513679089728</v>
      </c>
      <c r="K12" s="46" t="str">
        <f>IF('Datos Generales'!K289=0,"",Índice!$G$51*'Datos Generales'!K289)</f>
        <v/>
      </c>
      <c r="L12" s="46">
        <f>IF('Datos Generales'!L289=0,"",Índice!$G$51*'Datos Generales'!L289)</f>
        <v>25053.727029066824</v>
      </c>
      <c r="M12" s="46" t="str">
        <f>IF('Datos Generales'!M289=0,"",Índice!$G$51*'Datos Generales'!M289)</f>
        <v/>
      </c>
      <c r="N12" s="46" t="str">
        <f>IF('Datos Generales'!N289=0,"",Índice!$G$51*'Datos Generales'!N289)</f>
        <v/>
      </c>
      <c r="O12" s="46" t="str">
        <f>IF('Datos Generales'!O289=0,"",Índice!$G$51*'Datos Generales'!O289)</f>
        <v/>
      </c>
      <c r="P12" s="46">
        <f>IF('Datos Generales'!P289=0,"",Índice!$G$51*'Datos Generales'!P289)</f>
        <v>28225.779678235409</v>
      </c>
      <c r="Q12" s="46">
        <f>IF('Datos Generales'!Q289=0,"",Índice!$G$51*'Datos Generales'!Q289)</f>
        <v>309.63589563123452</v>
      </c>
      <c r="R12" s="46">
        <f>IF('Datos Generales'!R289=0,"",Índice!$G$51*'Datos Generales'!R289)</f>
        <v>417723.83311090013</v>
      </c>
      <c r="S12" s="46">
        <f>IF('Datos Generales'!S289=0,"",Índice!$G$51*'Datos Generales'!S289)</f>
        <v>31722.34136970172</v>
      </c>
      <c r="T12" s="46">
        <f>IF('Datos Generales'!T289=0,"",Índice!$G$51*'Datos Generales'!T289)</f>
        <v>59547.475659608564</v>
      </c>
      <c r="U12" s="46" t="str">
        <f>IF('Datos Generales'!U289=0,"",Índice!$G$51*'Datos Generales'!U289)</f>
        <v/>
      </c>
      <c r="V12" s="46">
        <f>IF('Datos Generales'!V289=0,"",Índice!$G$51*'Datos Generales'!V289)</f>
        <v>255283.22056743712</v>
      </c>
      <c r="W12" s="46" t="str">
        <f>IF('Datos Generales'!W289=0,"",Índice!$G$51*'Datos Generales'!W289)</f>
        <v/>
      </c>
      <c r="X12" s="46">
        <f>IF('Datos Generales'!X289=0,"",Índice!$G$51*'Datos Generales'!X289)</f>
        <v>143.86228174431912</v>
      </c>
      <c r="Y12" s="46">
        <f>IF('Datos Generales'!Y289=0,"",Índice!$G$51*'Datos Generales'!Y289)</f>
        <v>93182.211539525611</v>
      </c>
      <c r="Z12" s="46">
        <f>IF('Datos Generales'!Z289=0,"",Índice!$G$51*'Datos Generales'!Z289)</f>
        <v>2447.6949942565752</v>
      </c>
      <c r="AA12" s="46">
        <f>IF('Datos Generales'!AA289=0,"",Índice!$G$51*'Datos Generales'!AA289)</f>
        <v>18419.683901368022</v>
      </c>
      <c r="AB12" s="46">
        <f>IF('Datos Generales'!AB289=0,"",Índice!$G$51*'Datos Generales'!AB289)</f>
        <v>177907.31285177096</v>
      </c>
      <c r="AC12" s="46">
        <f>IF('Datos Generales'!AC289=0,"",Índice!$G$51*'Datos Generales'!AC289)</f>
        <v>2634.4946339368912</v>
      </c>
      <c r="AD12" s="46" t="str">
        <f>IF('Datos Generales'!AD289=0,"",Índice!$G$51*'Datos Generales'!AD289)</f>
        <v/>
      </c>
      <c r="AE12" s="46" t="str">
        <f>IF('Datos Generales'!AE289=0,"",Índice!$G$51*'Datos Generales'!AE289)</f>
        <v/>
      </c>
      <c r="AF12" s="46" t="str">
        <f>IF('Datos Generales'!AF289=0,"",Índice!$G$51*'Datos Generales'!AF289)</f>
        <v/>
      </c>
      <c r="AG12" s="46" t="str">
        <f>IF('Datos Generales'!AG289=0,"",Índice!$G$51*'Datos Generales'!AG289)</f>
        <v/>
      </c>
      <c r="AH12" s="46" t="str">
        <f>IF('Datos Generales'!AH289=0,"",Índice!$G$51*'Datos Generales'!AH289)</f>
        <v/>
      </c>
      <c r="AI12" s="46" t="str">
        <f>IF('Datos Generales'!AI289=0,"",Índice!$G$51*'Datos Generales'!AI289)</f>
        <v/>
      </c>
      <c r="AJ12" s="46" t="str">
        <f>IF('Datos Generales'!AJ289=0,"",Índice!$G$51*'Datos Generales'!AJ289)</f>
        <v/>
      </c>
      <c r="AK12" s="46" t="str">
        <f>IF('Datos Generales'!AK289=0,"",Índice!$G$51*'Datos Generales'!AK289)</f>
        <v/>
      </c>
      <c r="AL12" s="46" t="str">
        <f>IF('Datos Generales'!AL289=0,"",Índice!$G$51*'Datos Generales'!AL289)</f>
        <v/>
      </c>
      <c r="AM12" s="46" t="str">
        <f>IF('Datos Generales'!AM289=0,"",Índice!$G$51*'Datos Generales'!AM289)</f>
        <v/>
      </c>
      <c r="AN12" s="46" t="str">
        <f>IF('Datos Generales'!AN289=0,"",Índice!$G$51*'Datos Generales'!AN289)</f>
        <v/>
      </c>
      <c r="AO12" s="46" t="str">
        <f>IF('Datos Generales'!AO289=0,"",Índice!$G$51*'Datos Generales'!AO289)</f>
        <v/>
      </c>
      <c r="AP12" s="46" t="str">
        <f>IF('Datos Generales'!AP289=0,"",Índice!$G$51*'Datos Generales'!AP289)</f>
        <v/>
      </c>
      <c r="AQ12" s="46">
        <f>IF('Datos Generales'!AQ289=0,"",Índice!$G$51*'Datos Generales'!AQ289)</f>
        <v>1723101.8352843272</v>
      </c>
      <c r="AS12" s="46">
        <f>Índice!$F$51*'Datos Generales'!AS289</f>
        <v>1579855.5287881673</v>
      </c>
      <c r="AT12" s="71">
        <f t="shared" ref="AT12:AT44" si="0">IFERROR(AQ12/AS12-1,"")</f>
        <v>9.0670509983933334E-2</v>
      </c>
    </row>
    <row r="13" spans="2:46">
      <c r="B13" s="73" t="s">
        <v>296</v>
      </c>
      <c r="C13" s="46">
        <f>IF('Datos Generales'!C290=0,"",Índice!$G$51*'Datos Generales'!C290)</f>
        <v>9167.9226950495886</v>
      </c>
      <c r="D13" s="46" t="str">
        <f>IF('Datos Generales'!D290=0,"",Índice!$G$51*'Datos Generales'!D290)</f>
        <v/>
      </c>
      <c r="E13" s="46">
        <f>IF('Datos Generales'!E290=0,"",Índice!$G$51*'Datos Generales'!E290)</f>
        <v>1949.1318907266395</v>
      </c>
      <c r="F13" s="46" t="str">
        <f>IF('Datos Generales'!F290=0,"",Índice!$G$51*'Datos Generales'!F290)</f>
        <v/>
      </c>
      <c r="G13" s="46" t="str">
        <f>IF('Datos Generales'!G290=0,"",Índice!$G$51*'Datos Generales'!G290)</f>
        <v/>
      </c>
      <c r="H13" s="46">
        <f>IF('Datos Generales'!H290=0,"",Índice!$G$51*'Datos Generales'!H290)</f>
        <v>202.91221523567964</v>
      </c>
      <c r="I13" s="46">
        <f>IF('Datos Generales'!I290=0,"",Índice!$G$51*'Datos Generales'!I290)</f>
        <v>17611.222143282408</v>
      </c>
      <c r="J13" s="46">
        <f>IF('Datos Generales'!J290=0,"",Índice!$G$51*'Datos Generales'!J290)</f>
        <v>459.91664840722325</v>
      </c>
      <c r="K13" s="46" t="str">
        <f>IF('Datos Generales'!K290=0,"",Índice!$G$51*'Datos Generales'!K290)</f>
        <v/>
      </c>
      <c r="L13" s="46">
        <f>IF('Datos Generales'!L290=0,"",Índice!$G$51*'Datos Generales'!L290)</f>
        <v>1835.0630006130748</v>
      </c>
      <c r="M13" s="46" t="str">
        <f>IF('Datos Generales'!M290=0,"",Índice!$G$51*'Datos Generales'!M290)</f>
        <v/>
      </c>
      <c r="N13" s="46" t="str">
        <f>IF('Datos Generales'!N290=0,"",Índice!$G$51*'Datos Generales'!N290)</f>
        <v/>
      </c>
      <c r="O13" s="46" t="str">
        <f>IF('Datos Generales'!O290=0,"",Índice!$G$51*'Datos Generales'!O290)</f>
        <v/>
      </c>
      <c r="P13" s="46">
        <f>IF('Datos Generales'!P290=0,"",Índice!$G$51*'Datos Generales'!P290)</f>
        <v>321.10061285332023</v>
      </c>
      <c r="Q13" s="46" t="str">
        <f>IF('Datos Generales'!Q290=0,"",Índice!$G$51*'Datos Generales'!Q290)</f>
        <v/>
      </c>
      <c r="R13" s="46">
        <f>IF('Datos Generales'!R290=0,"",Índice!$G$51*'Datos Generales'!R290)</f>
        <v>24266.158500822232</v>
      </c>
      <c r="S13" s="46" t="str">
        <f>IF('Datos Generales'!S290=0,"",Índice!$G$51*'Datos Generales'!S290)</f>
        <v/>
      </c>
      <c r="T13" s="46">
        <f>IF('Datos Generales'!T290=0,"",Índice!$G$51*'Datos Generales'!T290)</f>
        <v>4062.0511220151348</v>
      </c>
      <c r="U13" s="46" t="str">
        <f>IF('Datos Generales'!U290=0,"",Índice!$G$51*'Datos Generales'!U290)</f>
        <v/>
      </c>
      <c r="V13" s="46">
        <f>IF('Datos Generales'!V290=0,"",Índice!$G$51*'Datos Generales'!V290)</f>
        <v>2156.6947972759126</v>
      </c>
      <c r="W13" s="46" t="str">
        <f>IF('Datos Generales'!W290=0,"",Índice!$G$51*'Datos Generales'!W290)</f>
        <v/>
      </c>
      <c r="X13" s="46">
        <f>IF('Datos Generales'!X290=0,"",Índice!$G$51*'Datos Generales'!X290)</f>
        <v>20.45057666642321</v>
      </c>
      <c r="Y13" s="46">
        <f>IF('Datos Generales'!Y290=0,"",Índice!$G$51*'Datos Generales'!Y290)</f>
        <v>1641.4022367264913</v>
      </c>
      <c r="Z13" s="46">
        <f>IF('Datos Generales'!Z290=0,"",Índice!$G$51*'Datos Generales'!Z290)</f>
        <v>3079.5381356776247</v>
      </c>
      <c r="AA13" s="46">
        <f>IF('Datos Generales'!AA290=0,"",Índice!$G$51*'Datos Generales'!AA290)</f>
        <v>92.071860316364237</v>
      </c>
      <c r="AB13" s="46">
        <f>IF('Datos Generales'!AB290=0,"",Índice!$G$51*'Datos Generales'!AB290)</f>
        <v>4483.5897401847196</v>
      </c>
      <c r="AC13" s="46" t="str">
        <f>IF('Datos Generales'!AC290=0,"",Índice!$G$51*'Datos Generales'!AC290)</f>
        <v/>
      </c>
      <c r="AD13" s="46" t="str">
        <f>IF('Datos Generales'!AD290=0,"",Índice!$G$51*'Datos Generales'!AD290)</f>
        <v/>
      </c>
      <c r="AE13" s="46" t="str">
        <f>IF('Datos Generales'!AE290=0,"",Índice!$G$51*'Datos Generales'!AE290)</f>
        <v/>
      </c>
      <c r="AF13" s="46" t="str">
        <f>IF('Datos Generales'!AF290=0,"",Índice!$G$51*'Datos Generales'!AF290)</f>
        <v/>
      </c>
      <c r="AG13" s="46" t="str">
        <f>IF('Datos Generales'!AG290=0,"",Índice!$G$51*'Datos Generales'!AG290)</f>
        <v/>
      </c>
      <c r="AH13" s="46" t="str">
        <f>IF('Datos Generales'!AH290=0,"",Índice!$G$51*'Datos Generales'!AH290)</f>
        <v/>
      </c>
      <c r="AI13" s="46" t="str">
        <f>IF('Datos Generales'!AI290=0,"",Índice!$G$51*'Datos Generales'!AI290)</f>
        <v/>
      </c>
      <c r="AJ13" s="46" t="str">
        <f>IF('Datos Generales'!AJ290=0,"",Índice!$G$51*'Datos Generales'!AJ290)</f>
        <v/>
      </c>
      <c r="AK13" s="46" t="str">
        <f>IF('Datos Generales'!AK290=0,"",Índice!$G$51*'Datos Generales'!AK290)</f>
        <v/>
      </c>
      <c r="AL13" s="46" t="str">
        <f>IF('Datos Generales'!AL290=0,"",Índice!$G$51*'Datos Generales'!AL290)</f>
        <v/>
      </c>
      <c r="AM13" s="46" t="str">
        <f>IF('Datos Generales'!AM290=0,"",Índice!$G$51*'Datos Generales'!AM290)</f>
        <v/>
      </c>
      <c r="AN13" s="46" t="str">
        <f>IF('Datos Generales'!AN290=0,"",Índice!$G$51*'Datos Generales'!AN290)</f>
        <v/>
      </c>
      <c r="AO13" s="46" t="str">
        <f>IF('Datos Generales'!AO290=0,"",Índice!$G$51*'Datos Generales'!AO290)</f>
        <v/>
      </c>
      <c r="AP13" s="46" t="str">
        <f>IF('Datos Generales'!AP290=0,"",Índice!$G$51*'Datos Generales'!AP290)</f>
        <v/>
      </c>
      <c r="AQ13" s="46">
        <f>IF('Datos Generales'!AQ290=0,"",Índice!$G$51*'Datos Generales'!AQ290)</f>
        <v>71349.226175852833</v>
      </c>
      <c r="AS13" s="46">
        <f>Índice!$F$51*'Datos Generales'!AS290</f>
        <v>53222.02783939628</v>
      </c>
      <c r="AT13" s="71">
        <f t="shared" si="0"/>
        <v>0.34059578472202334</v>
      </c>
    </row>
    <row r="14" spans="2:46">
      <c r="B14" s="73" t="s">
        <v>297</v>
      </c>
      <c r="C14" s="46">
        <f>IF('Datos Generales'!C291=0,"",Índice!$G$51*'Datos Generales'!C291)</f>
        <v>115805.06439497058</v>
      </c>
      <c r="D14" s="46" t="str">
        <f>IF('Datos Generales'!D291=0,"",Índice!$G$51*'Datos Generales'!D291)</f>
        <v/>
      </c>
      <c r="E14" s="46">
        <f>IF('Datos Generales'!E291=0,"",Índice!$G$51*'Datos Generales'!E291)</f>
        <v>493122.56747694325</v>
      </c>
      <c r="F14" s="46">
        <f>IF('Datos Generales'!F291=0,"",Índice!$G$51*'Datos Generales'!F291)</f>
        <v>5729.5698960429027</v>
      </c>
      <c r="G14" s="46" t="str">
        <f>IF('Datos Generales'!G291=0,"",Índice!$G$51*'Datos Generales'!G291)</f>
        <v/>
      </c>
      <c r="H14" s="46">
        <f>IF('Datos Generales'!H291=0,"",Índice!$G$51*'Datos Generales'!H291)</f>
        <v>12958.494625083829</v>
      </c>
      <c r="I14" s="46" t="str">
        <f>IF('Datos Generales'!I291=0,"",Índice!$G$51*'Datos Generales'!I291)</f>
        <v/>
      </c>
      <c r="J14" s="46">
        <f>IF('Datos Generales'!J291=0,"",Índice!$G$51*'Datos Generales'!J291)</f>
        <v>5749.7106154871071</v>
      </c>
      <c r="K14" s="46" t="str">
        <f>IF('Datos Generales'!K291=0,"",Índice!$G$51*'Datos Generales'!K291)</f>
        <v/>
      </c>
      <c r="L14" s="46">
        <f>IF('Datos Generales'!L291=0,"",Índice!$G$51*'Datos Generales'!L291)</f>
        <v>31068.941018677753</v>
      </c>
      <c r="M14" s="46" t="str">
        <f>IF('Datos Generales'!M291=0,"",Índice!$G$51*'Datos Generales'!M291)</f>
        <v/>
      </c>
      <c r="N14" s="46" t="str">
        <f>IF('Datos Generales'!N291=0,"",Índice!$G$51*'Datos Generales'!N291)</f>
        <v/>
      </c>
      <c r="O14" s="46" t="str">
        <f>IF('Datos Generales'!O291=0,"",Índice!$G$51*'Datos Generales'!O291)</f>
        <v/>
      </c>
      <c r="P14" s="46">
        <f>IF('Datos Generales'!P291=0,"",Índice!$G$51*'Datos Generales'!P291)</f>
        <v>89819.065514883114</v>
      </c>
      <c r="Q14" s="46" t="str">
        <f>IF('Datos Generales'!Q291=0,"",Índice!$G$51*'Datos Generales'!Q291)</f>
        <v/>
      </c>
      <c r="R14" s="46">
        <f>IF('Datos Generales'!R291=0,"",Índice!$G$51*'Datos Generales'!R291)</f>
        <v>901627.45866172668</v>
      </c>
      <c r="S14" s="46" t="str">
        <f>IF('Datos Generales'!S291=0,"",Índice!$G$51*'Datos Generales'!S291)</f>
        <v/>
      </c>
      <c r="T14" s="46">
        <f>IF('Datos Generales'!T291=0,"",Índice!$G$51*'Datos Generales'!T291)</f>
        <v>86320.954537305704</v>
      </c>
      <c r="U14" s="46" t="str">
        <f>IF('Datos Generales'!U291=0,"",Índice!$G$51*'Datos Generales'!U291)</f>
        <v/>
      </c>
      <c r="V14" s="46">
        <f>IF('Datos Generales'!V291=0,"",Índice!$G$51*'Datos Generales'!V291)</f>
        <v>762654.23696552403</v>
      </c>
      <c r="W14" s="46" t="str">
        <f>IF('Datos Generales'!W291=0,"",Índice!$G$51*'Datos Generales'!W291)</f>
        <v/>
      </c>
      <c r="X14" s="46">
        <f>IF('Datos Generales'!X291=0,"",Índice!$G$51*'Datos Generales'!X291)</f>
        <v>500.77353642260988</v>
      </c>
      <c r="Y14" s="46">
        <f>IF('Datos Generales'!Y291=0,"",Índice!$G$51*'Datos Generales'!Y291)</f>
        <v>190202.31463344998</v>
      </c>
      <c r="Z14" s="46">
        <f>IF('Datos Generales'!Z291=0,"",Índice!$G$51*'Datos Generales'!Z291)</f>
        <v>25038.898147717791</v>
      </c>
      <c r="AA14" s="46">
        <f>IF('Datos Generales'!AA291=0,"",Índice!$G$51*'Datos Generales'!AA291)</f>
        <v>13148.835490160927</v>
      </c>
      <c r="AB14" s="46">
        <f>IF('Datos Generales'!AB291=0,"",Índice!$G$51*'Datos Generales'!AB291)</f>
        <v>816395.56372988422</v>
      </c>
      <c r="AC14" s="46">
        <f>IF('Datos Generales'!AC291=0,"",Índice!$G$51*'Datos Generales'!AC291)</f>
        <v>1620.4647415680104</v>
      </c>
      <c r="AD14" s="46">
        <f>IF('Datos Generales'!AD291=0,"",Índice!$G$51*'Datos Generales'!AD291)</f>
        <v>166405.22832419627</v>
      </c>
      <c r="AE14" s="46" t="str">
        <f>IF('Datos Generales'!AE291=0,"",Índice!$G$51*'Datos Generales'!AE291)</f>
        <v/>
      </c>
      <c r="AF14" s="46" t="str">
        <f>IF('Datos Generales'!AF291=0,"",Índice!$G$51*'Datos Generales'!AF291)</f>
        <v/>
      </c>
      <c r="AG14" s="46" t="str">
        <f>IF('Datos Generales'!AG291=0,"",Índice!$G$51*'Datos Generales'!AG291)</f>
        <v/>
      </c>
      <c r="AH14" s="46" t="str">
        <f>IF('Datos Generales'!AH291=0,"",Índice!$G$51*'Datos Generales'!AH291)</f>
        <v/>
      </c>
      <c r="AI14" s="46" t="str">
        <f>IF('Datos Generales'!AI291=0,"",Índice!$G$51*'Datos Generales'!AI291)</f>
        <v/>
      </c>
      <c r="AJ14" s="46" t="str">
        <f>IF('Datos Generales'!AJ291=0,"",Índice!$G$51*'Datos Generales'!AJ291)</f>
        <v/>
      </c>
      <c r="AK14" s="46" t="str">
        <f>IF('Datos Generales'!AK291=0,"",Índice!$G$51*'Datos Generales'!AK291)</f>
        <v/>
      </c>
      <c r="AL14" s="46" t="str">
        <f>IF('Datos Generales'!AL291=0,"",Índice!$G$51*'Datos Generales'!AL291)</f>
        <v/>
      </c>
      <c r="AM14" s="46" t="str">
        <f>IF('Datos Generales'!AM291=0,"",Índice!$G$51*'Datos Generales'!AM291)</f>
        <v/>
      </c>
      <c r="AN14" s="46" t="str">
        <f>IF('Datos Generales'!AN291=0,"",Índice!$G$51*'Datos Generales'!AN291)</f>
        <v/>
      </c>
      <c r="AO14" s="46" t="str">
        <f>IF('Datos Generales'!AO291=0,"",Índice!$G$51*'Datos Generales'!AO291)</f>
        <v/>
      </c>
      <c r="AP14" s="46" t="str">
        <f>IF('Datos Generales'!AP291=0,"",Índice!$G$51*'Datos Generales'!AP291)</f>
        <v/>
      </c>
      <c r="AQ14" s="46">
        <f>IF('Datos Generales'!AQ291=0,"",Índice!$G$51*'Datos Generales'!AQ291)</f>
        <v>3718168.1423100443</v>
      </c>
      <c r="AS14" s="46">
        <f>Índice!$F$51*'Datos Generales'!AS291</f>
        <v>3395675.2673117192</v>
      </c>
      <c r="AT14" s="71">
        <f t="shared" si="0"/>
        <v>9.4971647643337764E-2</v>
      </c>
    </row>
    <row r="15" spans="2:46">
      <c r="B15" s="73" t="s">
        <v>298</v>
      </c>
      <c r="C15" s="46">
        <f>IF('Datos Generales'!C292=0,"",Índice!$G$51*'Datos Generales'!C292)</f>
        <v>11606.941687084045</v>
      </c>
      <c r="D15" s="46" t="str">
        <f>IF('Datos Generales'!D292=0,"",Índice!$G$51*'Datos Generales'!D292)</f>
        <v/>
      </c>
      <c r="E15" s="46" t="str">
        <f>IF('Datos Generales'!E292=0,"",Índice!$G$51*'Datos Generales'!E292)</f>
        <v/>
      </c>
      <c r="F15" s="46" t="str">
        <f>IF('Datos Generales'!F292=0,"",Índice!$G$51*'Datos Generales'!F292)</f>
        <v/>
      </c>
      <c r="G15" s="46" t="str">
        <f>IF('Datos Generales'!G292=0,"",Índice!$G$51*'Datos Generales'!G292)</f>
        <v/>
      </c>
      <c r="H15" s="46">
        <f>IF('Datos Generales'!H292=0,"",Índice!$G$51*'Datos Generales'!H292)</f>
        <v>1326.85289085722</v>
      </c>
      <c r="I15" s="46" t="str">
        <f>IF('Datos Generales'!I292=0,"",Índice!$G$51*'Datos Generales'!I292)</f>
        <v/>
      </c>
      <c r="J15" s="46">
        <f>IF('Datos Generales'!J292=0,"",Índice!$G$51*'Datos Generales'!J292)</f>
        <v>1136.4234951452013</v>
      </c>
      <c r="K15" s="46" t="str">
        <f>IF('Datos Generales'!K292=0,"",Índice!$G$51*'Datos Generales'!K292)</f>
        <v/>
      </c>
      <c r="L15" s="46">
        <f>IF('Datos Generales'!L292=0,"",Índice!$G$51*'Datos Generales'!L292)</f>
        <v>3260.4504881357884</v>
      </c>
      <c r="M15" s="46" t="str">
        <f>IF('Datos Generales'!M292=0,"",Índice!$G$51*'Datos Generales'!M292)</f>
        <v/>
      </c>
      <c r="N15" s="46" t="str">
        <f>IF('Datos Generales'!N292=0,"",Índice!$G$51*'Datos Generales'!N292)</f>
        <v/>
      </c>
      <c r="O15" s="46" t="str">
        <f>IF('Datos Generales'!O292=0,"",Índice!$G$51*'Datos Generales'!O292)</f>
        <v/>
      </c>
      <c r="P15" s="46">
        <f>IF('Datos Generales'!P292=0,"",Índice!$G$51*'Datos Generales'!P292)</f>
        <v>1704.6131100590721</v>
      </c>
      <c r="Q15" s="46" t="str">
        <f>IF('Datos Generales'!Q292=0,"",Índice!$G$51*'Datos Generales'!Q292)</f>
        <v/>
      </c>
      <c r="R15" s="46">
        <f>IF('Datos Generales'!R292=0,"",Índice!$G$51*'Datos Generales'!R292)</f>
        <v>44574.156579707451</v>
      </c>
      <c r="S15" s="46" t="str">
        <f>IF('Datos Generales'!S292=0,"",Índice!$G$51*'Datos Generales'!S292)</f>
        <v/>
      </c>
      <c r="T15" s="46">
        <f>IF('Datos Generales'!T292=0,"",Índice!$G$51*'Datos Generales'!T292)</f>
        <v>6659.4071546032619</v>
      </c>
      <c r="U15" s="46" t="str">
        <f>IF('Datos Generales'!U292=0,"",Índice!$G$51*'Datos Generales'!U292)</f>
        <v/>
      </c>
      <c r="V15" s="46">
        <f>IF('Datos Generales'!V292=0,"",Índice!$G$51*'Datos Generales'!V292)</f>
        <v>7090.5513466616212</v>
      </c>
      <c r="W15" s="46" t="str">
        <f>IF('Datos Generales'!W292=0,"",Índice!$G$51*'Datos Generales'!W292)</f>
        <v/>
      </c>
      <c r="X15" s="46" t="str">
        <f>IF('Datos Generales'!X292=0,"",Índice!$G$51*'Datos Generales'!X292)</f>
        <v/>
      </c>
      <c r="Y15" s="46">
        <f>IF('Datos Generales'!Y292=0,"",Índice!$G$51*'Datos Generales'!Y292)</f>
        <v>4250.4443131240032</v>
      </c>
      <c r="Z15" s="46">
        <f>IF('Datos Generales'!Z292=0,"",Índice!$G$51*'Datos Generales'!Z292)</f>
        <v>5222.1122966838639</v>
      </c>
      <c r="AA15" s="46">
        <f>IF('Datos Generales'!AA292=0,"",Índice!$G$51*'Datos Generales'!AA292)</f>
        <v>43.999725555031752</v>
      </c>
      <c r="AB15" s="46">
        <f>IF('Datos Generales'!AB292=0,"",Índice!$G$51*'Datos Generales'!AB292)</f>
        <v>3472.1272362285067</v>
      </c>
      <c r="AC15" s="46" t="str">
        <f>IF('Datos Generales'!AC292=0,"",Índice!$G$51*'Datos Generales'!AC292)</f>
        <v/>
      </c>
      <c r="AD15" s="46" t="str">
        <f>IF('Datos Generales'!AD292=0,"",Índice!$G$51*'Datos Generales'!AD292)</f>
        <v/>
      </c>
      <c r="AE15" s="46" t="str">
        <f>IF('Datos Generales'!AE292=0,"",Índice!$G$51*'Datos Generales'!AE292)</f>
        <v/>
      </c>
      <c r="AF15" s="46" t="str">
        <f>IF('Datos Generales'!AF292=0,"",Índice!$G$51*'Datos Generales'!AF292)</f>
        <v/>
      </c>
      <c r="AG15" s="46" t="str">
        <f>IF('Datos Generales'!AG292=0,"",Índice!$G$51*'Datos Generales'!AG292)</f>
        <v/>
      </c>
      <c r="AH15" s="46" t="str">
        <f>IF('Datos Generales'!AH292=0,"",Índice!$G$51*'Datos Generales'!AH292)</f>
        <v/>
      </c>
      <c r="AI15" s="46" t="str">
        <f>IF('Datos Generales'!AI292=0,"",Índice!$G$51*'Datos Generales'!AI292)</f>
        <v/>
      </c>
      <c r="AJ15" s="46" t="str">
        <f>IF('Datos Generales'!AJ292=0,"",Índice!$G$51*'Datos Generales'!AJ292)</f>
        <v/>
      </c>
      <c r="AK15" s="46" t="str">
        <f>IF('Datos Generales'!AK292=0,"",Índice!$G$51*'Datos Generales'!AK292)</f>
        <v/>
      </c>
      <c r="AL15" s="46" t="str">
        <f>IF('Datos Generales'!AL292=0,"",Índice!$G$51*'Datos Generales'!AL292)</f>
        <v/>
      </c>
      <c r="AM15" s="46" t="str">
        <f>IF('Datos Generales'!AM292=0,"",Índice!$G$51*'Datos Generales'!AM292)</f>
        <v/>
      </c>
      <c r="AN15" s="46" t="str">
        <f>IF('Datos Generales'!AN292=0,"",Índice!$G$51*'Datos Generales'!AN292)</f>
        <v/>
      </c>
      <c r="AO15" s="46" t="str">
        <f>IF('Datos Generales'!AO292=0,"",Índice!$G$51*'Datos Generales'!AO292)</f>
        <v/>
      </c>
      <c r="AP15" s="46" t="str">
        <f>IF('Datos Generales'!AP292=0,"",Índice!$G$51*'Datos Generales'!AP292)</f>
        <v/>
      </c>
      <c r="AQ15" s="46">
        <f>IF('Datos Generales'!AQ292=0,"",Índice!$G$51*'Datos Generales'!AQ292)</f>
        <v>90348.080323845075</v>
      </c>
      <c r="AS15" s="46">
        <f>Índice!$F$51*'Datos Generales'!AS292</f>
        <v>62666.307479912728</v>
      </c>
      <c r="AT15" s="71">
        <f t="shared" si="0"/>
        <v>0.44173294960462695</v>
      </c>
    </row>
    <row r="16" spans="2:46">
      <c r="B16" s="73" t="s">
        <v>299</v>
      </c>
      <c r="C16" s="46">
        <f>IF('Datos Generales'!C293=0,"",Índice!$G$51*'Datos Generales'!C293)</f>
        <v>10621.41865915927</v>
      </c>
      <c r="D16" s="46" t="str">
        <f>IF('Datos Generales'!D293=0,"",Índice!$G$51*'Datos Generales'!D293)</f>
        <v/>
      </c>
      <c r="E16" s="46">
        <f>IF('Datos Generales'!E293=0,"",Índice!$G$51*'Datos Generales'!E293)</f>
        <v>2623.3633230859127</v>
      </c>
      <c r="F16" s="46">
        <f>IF('Datos Generales'!F293=0,"",Índice!$G$51*'Datos Generales'!F293)</f>
        <v>378.37993364628915</v>
      </c>
      <c r="G16" s="46" t="str">
        <f>IF('Datos Generales'!G293=0,"",Índice!$G$51*'Datos Generales'!G293)</f>
        <v/>
      </c>
      <c r="H16" s="46">
        <f>IF('Datos Generales'!H293=0,"",Índice!$G$51*'Datos Generales'!H293)</f>
        <v>134.96495293490122</v>
      </c>
      <c r="I16" s="46">
        <f>IF('Datos Generales'!I293=0,"",Índice!$G$51*'Datos Generales'!I293)</f>
        <v>18183.926820577177</v>
      </c>
      <c r="J16" s="46">
        <f>IF('Datos Generales'!J293=0,"",Índice!$G$51*'Datos Generales'!J293)</f>
        <v>445.04350174073363</v>
      </c>
      <c r="K16" s="46" t="str">
        <f>IF('Datos Generales'!K293=0,"",Índice!$G$51*'Datos Generales'!K293)</f>
        <v/>
      </c>
      <c r="L16" s="46">
        <f>IF('Datos Generales'!L293=0,"",Índice!$G$51*'Datos Generales'!L293)</f>
        <v>3481.6442794823615</v>
      </c>
      <c r="M16" s="46" t="str">
        <f>IF('Datos Generales'!M293=0,"",Índice!$G$51*'Datos Generales'!M293)</f>
        <v/>
      </c>
      <c r="N16" s="46" t="str">
        <f>IF('Datos Generales'!N293=0,"",Índice!$G$51*'Datos Generales'!N293)</f>
        <v/>
      </c>
      <c r="O16" s="46" t="str">
        <f>IF('Datos Generales'!O293=0,"",Índice!$G$51*'Datos Generales'!O293)</f>
        <v/>
      </c>
      <c r="P16" s="46">
        <f>IF('Datos Generales'!P293=0,"",Índice!$G$51*'Datos Generales'!P293)</f>
        <v>2811.8657609982715</v>
      </c>
      <c r="Q16" s="46" t="str">
        <f>IF('Datos Generales'!Q293=0,"",Índice!$G$51*'Datos Generales'!Q293)</f>
        <v/>
      </c>
      <c r="R16" s="46" t="str">
        <f>IF('Datos Generales'!R293=0,"",Índice!$G$51*'Datos Generales'!R293)</f>
        <v/>
      </c>
      <c r="S16" s="46" t="str">
        <f>IF('Datos Generales'!S293=0,"",Índice!$G$51*'Datos Generales'!S293)</f>
        <v/>
      </c>
      <c r="T16" s="46">
        <f>IF('Datos Generales'!T293=0,"",Índice!$G$51*'Datos Generales'!T293)</f>
        <v>9982.891454801791</v>
      </c>
      <c r="U16" s="46" t="str">
        <f>IF('Datos Generales'!U293=0,"",Índice!$G$51*'Datos Generales'!U293)</f>
        <v/>
      </c>
      <c r="V16" s="46">
        <f>IF('Datos Generales'!V293=0,"",Índice!$G$51*'Datos Generales'!V293)</f>
        <v>57653.893909313651</v>
      </c>
      <c r="W16" s="46" t="str">
        <f>IF('Datos Generales'!W293=0,"",Índice!$G$51*'Datos Generales'!W293)</f>
        <v/>
      </c>
      <c r="X16" s="46" t="str">
        <f>IF('Datos Generales'!X293=0,"",Índice!$G$51*'Datos Generales'!X293)</f>
        <v/>
      </c>
      <c r="Y16" s="46">
        <f>IF('Datos Generales'!Y293=0,"",Índice!$G$51*'Datos Generales'!Y293)</f>
        <v>13630.796266663127</v>
      </c>
      <c r="Z16" s="46">
        <f>IF('Datos Generales'!Z293=0,"",Índice!$G$51*'Datos Generales'!Z293)</f>
        <v>2398.9588797333458</v>
      </c>
      <c r="AA16" s="46">
        <f>IF('Datos Generales'!AA293=0,"",Índice!$G$51*'Datos Generales'!AA293)</f>
        <v>28.949517618702984</v>
      </c>
      <c r="AB16" s="46">
        <f>IF('Datos Generales'!AB293=0,"",Índice!$G$51*'Datos Generales'!AB293)</f>
        <v>129539.92842298168</v>
      </c>
      <c r="AC16" s="46" t="str">
        <f>IF('Datos Generales'!AC293=0,"",Índice!$G$51*'Datos Generales'!AC293)</f>
        <v/>
      </c>
      <c r="AD16" s="46" t="str">
        <f>IF('Datos Generales'!AD293=0,"",Índice!$G$51*'Datos Generales'!AD293)</f>
        <v/>
      </c>
      <c r="AE16" s="46" t="str">
        <f>IF('Datos Generales'!AE293=0,"",Índice!$G$51*'Datos Generales'!AE293)</f>
        <v/>
      </c>
      <c r="AF16" s="46" t="str">
        <f>IF('Datos Generales'!AF293=0,"",Índice!$G$51*'Datos Generales'!AF293)</f>
        <v/>
      </c>
      <c r="AG16" s="46" t="str">
        <f>IF('Datos Generales'!AG293=0,"",Índice!$G$51*'Datos Generales'!AG293)</f>
        <v/>
      </c>
      <c r="AH16" s="46" t="str">
        <f>IF('Datos Generales'!AH293=0,"",Índice!$G$51*'Datos Generales'!AH293)</f>
        <v/>
      </c>
      <c r="AI16" s="46" t="str">
        <f>IF('Datos Generales'!AI293=0,"",Índice!$G$51*'Datos Generales'!AI293)</f>
        <v/>
      </c>
      <c r="AJ16" s="46" t="str">
        <f>IF('Datos Generales'!AJ293=0,"",Índice!$G$51*'Datos Generales'!AJ293)</f>
        <v/>
      </c>
      <c r="AK16" s="46" t="str">
        <f>IF('Datos Generales'!AK293=0,"",Índice!$G$51*'Datos Generales'!AK293)</f>
        <v/>
      </c>
      <c r="AL16" s="46" t="str">
        <f>IF('Datos Generales'!AL293=0,"",Índice!$G$51*'Datos Generales'!AL293)</f>
        <v/>
      </c>
      <c r="AM16" s="46" t="str">
        <f>IF('Datos Generales'!AM293=0,"",Índice!$G$51*'Datos Generales'!AM293)</f>
        <v/>
      </c>
      <c r="AN16" s="46" t="str">
        <f>IF('Datos Generales'!AN293=0,"",Índice!$G$51*'Datos Generales'!AN293)</f>
        <v/>
      </c>
      <c r="AO16" s="46" t="str">
        <f>IF('Datos Generales'!AO293=0,"",Índice!$G$51*'Datos Generales'!AO293)</f>
        <v/>
      </c>
      <c r="AP16" s="46" t="str">
        <f>IF('Datos Generales'!AP293=0,"",Índice!$G$51*'Datos Generales'!AP293)</f>
        <v/>
      </c>
      <c r="AQ16" s="46">
        <f>IF('Datos Generales'!AQ293=0,"",Índice!$G$51*'Datos Generales'!AQ293)</f>
        <v>251916.02568273721</v>
      </c>
      <c r="AS16" s="46">
        <f>Índice!$F$51*'Datos Generales'!AS293</f>
        <v>274241.22176798934</v>
      </c>
      <c r="AT16" s="71">
        <f t="shared" si="0"/>
        <v>-8.1407149302082149E-2</v>
      </c>
    </row>
    <row r="17" spans="2:46">
      <c r="B17" s="73" t="s">
        <v>300</v>
      </c>
      <c r="C17" s="46">
        <f>IF('Datos Generales'!C294=0,"",Índice!$G$51*'Datos Generales'!C294)</f>
        <v>5609.8764776316293</v>
      </c>
      <c r="D17" s="46" t="str">
        <f>IF('Datos Generales'!D294=0,"",Índice!$G$51*'Datos Generales'!D294)</f>
        <v/>
      </c>
      <c r="E17" s="46">
        <f>IF('Datos Generales'!E294=0,"",Índice!$G$51*'Datos Generales'!E294)</f>
        <v>3463.0702866843289</v>
      </c>
      <c r="F17" s="46">
        <f>IF('Datos Generales'!F294=0,"",Índice!$G$51*'Datos Generales'!F294)</f>
        <v>210.83570706098214</v>
      </c>
      <c r="G17" s="46" t="str">
        <f>IF('Datos Generales'!G294=0,"",Índice!$G$51*'Datos Generales'!G294)</f>
        <v/>
      </c>
      <c r="H17" s="46">
        <f>IF('Datos Generales'!H294=0,"",Índice!$G$51*'Datos Generales'!H294)</f>
        <v>198.70701007699952</v>
      </c>
      <c r="I17" s="46">
        <f>IF('Datos Generales'!I294=0,"",Índice!$G$51*'Datos Generales'!I294)</f>
        <v>5375.13749914236</v>
      </c>
      <c r="J17" s="46">
        <f>IF('Datos Generales'!J294=0,"",Índice!$G$51*'Datos Generales'!J294)</f>
        <v>4.4265317459790496E-2</v>
      </c>
      <c r="K17" s="46" t="str">
        <f>IF('Datos Generales'!K294=0,"",Índice!$G$51*'Datos Generales'!K294)</f>
        <v/>
      </c>
      <c r="L17" s="46">
        <f>IF('Datos Generales'!L294=0,"",Índice!$G$51*'Datos Generales'!L294)</f>
        <v>2880.6097990133262</v>
      </c>
      <c r="M17" s="46" t="str">
        <f>IF('Datos Generales'!M294=0,"",Índice!$G$51*'Datos Generales'!M294)</f>
        <v/>
      </c>
      <c r="N17" s="46" t="str">
        <f>IF('Datos Generales'!N294=0,"",Índice!$G$51*'Datos Generales'!N294)</f>
        <v/>
      </c>
      <c r="O17" s="46" t="str">
        <f>IF('Datos Generales'!O294=0,"",Índice!$G$51*'Datos Generales'!O294)</f>
        <v/>
      </c>
      <c r="P17" s="46">
        <f>IF('Datos Generales'!P294=0,"",Índice!$G$51*'Datos Generales'!P294)</f>
        <v>2879.6802273466706</v>
      </c>
      <c r="Q17" s="46" t="str">
        <f>IF('Datos Generales'!Q294=0,"",Índice!$G$51*'Datos Generales'!Q294)</f>
        <v/>
      </c>
      <c r="R17" s="46">
        <f>IF('Datos Generales'!R294=0,"",Índice!$G$51*'Datos Generales'!R294)</f>
        <v>625.86732356397783</v>
      </c>
      <c r="S17" s="46" t="str">
        <f>IF('Datos Generales'!S294=0,"",Índice!$G$51*'Datos Generales'!S294)</f>
        <v/>
      </c>
      <c r="T17" s="46">
        <f>IF('Datos Generales'!T294=0,"",Índice!$G$51*'Datos Generales'!T294)</f>
        <v>4558.6194532790641</v>
      </c>
      <c r="U17" s="46" t="str">
        <f>IF('Datos Generales'!U294=0,"",Índice!$G$51*'Datos Generales'!U294)</f>
        <v/>
      </c>
      <c r="V17" s="46">
        <f>IF('Datos Generales'!V294=0,"",Índice!$G$51*'Datos Generales'!V294)</f>
        <v>35235.635351167832</v>
      </c>
      <c r="W17" s="46" t="str">
        <f>IF('Datos Generales'!W294=0,"",Índice!$G$51*'Datos Generales'!W294)</f>
        <v/>
      </c>
      <c r="X17" s="46" t="str">
        <f>IF('Datos Generales'!X294=0,"",Índice!$G$51*'Datos Generales'!X294)</f>
        <v/>
      </c>
      <c r="Y17" s="46">
        <f>IF('Datos Generales'!Y294=0,"",Índice!$G$51*'Datos Generales'!Y294)</f>
        <v>10219.135454084693</v>
      </c>
      <c r="Z17" s="46">
        <f>IF('Datos Generales'!Z294=0,"",Índice!$G$51*'Datos Generales'!Z294)</f>
        <v>2423.9687840981273</v>
      </c>
      <c r="AA17" s="46">
        <f>IF('Datos Generales'!AA294=0,"",Índice!$G$51*'Datos Generales'!AA294)</f>
        <v>27.710088729828851</v>
      </c>
      <c r="AB17" s="46">
        <f>IF('Datos Generales'!AB294=0,"",Índice!$G$51*'Datos Generales'!AB294)</f>
        <v>121354.38591831722</v>
      </c>
      <c r="AC17" s="46" t="str">
        <f>IF('Datos Generales'!AC294=0,"",Índice!$G$51*'Datos Generales'!AC294)</f>
        <v/>
      </c>
      <c r="AD17" s="46" t="str">
        <f>IF('Datos Generales'!AD294=0,"",Índice!$G$51*'Datos Generales'!AD294)</f>
        <v/>
      </c>
      <c r="AE17" s="46" t="str">
        <f>IF('Datos Generales'!AE294=0,"",Índice!$G$51*'Datos Generales'!AE294)</f>
        <v/>
      </c>
      <c r="AF17" s="46" t="str">
        <f>IF('Datos Generales'!AF294=0,"",Índice!$G$51*'Datos Generales'!AF294)</f>
        <v/>
      </c>
      <c r="AG17" s="46" t="str">
        <f>IF('Datos Generales'!AG294=0,"",Índice!$G$51*'Datos Generales'!AG294)</f>
        <v/>
      </c>
      <c r="AH17" s="46" t="str">
        <f>IF('Datos Generales'!AH294=0,"",Índice!$G$51*'Datos Generales'!AH294)</f>
        <v/>
      </c>
      <c r="AI17" s="46" t="str">
        <f>IF('Datos Generales'!AI294=0,"",Índice!$G$51*'Datos Generales'!AI294)</f>
        <v/>
      </c>
      <c r="AJ17" s="46" t="str">
        <f>IF('Datos Generales'!AJ294=0,"",Índice!$G$51*'Datos Generales'!AJ294)</f>
        <v/>
      </c>
      <c r="AK17" s="46" t="str">
        <f>IF('Datos Generales'!AK294=0,"",Índice!$G$51*'Datos Generales'!AK294)</f>
        <v/>
      </c>
      <c r="AL17" s="46" t="str">
        <f>IF('Datos Generales'!AL294=0,"",Índice!$G$51*'Datos Generales'!AL294)</f>
        <v/>
      </c>
      <c r="AM17" s="46" t="str">
        <f>IF('Datos Generales'!AM294=0,"",Índice!$G$51*'Datos Generales'!AM294)</f>
        <v/>
      </c>
      <c r="AN17" s="46" t="str">
        <f>IF('Datos Generales'!AN294=0,"",Índice!$G$51*'Datos Generales'!AN294)</f>
        <v/>
      </c>
      <c r="AO17" s="46" t="str">
        <f>IF('Datos Generales'!AO294=0,"",Índice!$G$51*'Datos Generales'!AO294)</f>
        <v/>
      </c>
      <c r="AP17" s="46" t="str">
        <f>IF('Datos Generales'!AP294=0,"",Índice!$G$51*'Datos Generales'!AP294)</f>
        <v/>
      </c>
      <c r="AQ17" s="46">
        <f>IF('Datos Generales'!AQ294=0,"",Índice!$G$51*'Datos Generales'!AQ294)</f>
        <v>195063.28364551449</v>
      </c>
      <c r="AS17" s="46">
        <f>Índice!$F$51*'Datos Generales'!AS294</f>
        <v>217143.61125332708</v>
      </c>
      <c r="AT17" s="71">
        <f t="shared" si="0"/>
        <v>-0.10168536610571943</v>
      </c>
    </row>
    <row r="18" spans="2:46">
      <c r="B18" s="73" t="s">
        <v>301</v>
      </c>
      <c r="C18" s="46">
        <f>IF('Datos Generales'!C295=0,"",Índice!$G$51*'Datos Generales'!C295)</f>
        <v>18288.879888274339</v>
      </c>
      <c r="D18" s="46" t="str">
        <f>IF('Datos Generales'!D295=0,"",Índice!$G$51*'Datos Generales'!D295)</f>
        <v/>
      </c>
      <c r="E18" s="46">
        <f>IF('Datos Generales'!E295=0,"",Índice!$G$51*'Datos Generales'!E295)</f>
        <v>4450.2801330615439</v>
      </c>
      <c r="F18" s="46">
        <f>IF('Datos Generales'!F295=0,"",Índice!$G$51*'Datos Generales'!F295)</f>
        <v>349.20908944028724</v>
      </c>
      <c r="G18" s="46" t="str">
        <f>IF('Datos Generales'!G295=0,"",Índice!$G$51*'Datos Generales'!G295)</f>
        <v/>
      </c>
      <c r="H18" s="46">
        <f>IF('Datos Generales'!H295=0,"",Índice!$G$51*'Datos Generales'!H295)</f>
        <v>31.25131412661209</v>
      </c>
      <c r="I18" s="46">
        <f>IF('Datos Generales'!I295=0,"",Índice!$G$51*'Datos Generales'!I295)</f>
        <v>18225.093565814783</v>
      </c>
      <c r="J18" s="46">
        <f>IF('Datos Generales'!J295=0,"",Índice!$G$51*'Datos Generales'!J295)</f>
        <v>224.51369015605741</v>
      </c>
      <c r="K18" s="46" t="str">
        <f>IF('Datos Generales'!K295=0,"",Índice!$G$51*'Datos Generales'!K295)</f>
        <v/>
      </c>
      <c r="L18" s="46">
        <f>IF('Datos Generales'!L295=0,"",Índice!$G$51*'Datos Generales'!L295)</f>
        <v>10205.944389481676</v>
      </c>
      <c r="M18" s="46" t="str">
        <f>IF('Datos Generales'!M295=0,"",Índice!$G$51*'Datos Generales'!M295)</f>
        <v/>
      </c>
      <c r="N18" s="46" t="str">
        <f>IF('Datos Generales'!N295=0,"",Índice!$G$51*'Datos Generales'!N295)</f>
        <v/>
      </c>
      <c r="O18" s="46" t="str">
        <f>IF('Datos Generales'!O295=0,"",Índice!$G$51*'Datos Generales'!O295)</f>
        <v/>
      </c>
      <c r="P18" s="46">
        <f>IF('Datos Generales'!P295=0,"",Índice!$G$51*'Datos Generales'!P295)</f>
        <v>3873.1267470967487</v>
      </c>
      <c r="Q18" s="46" t="str">
        <f>IF('Datos Generales'!Q295=0,"",Índice!$G$51*'Datos Generales'!Q295)</f>
        <v/>
      </c>
      <c r="R18" s="46">
        <f>IF('Datos Generales'!R295=0,"",Índice!$G$51*'Datos Generales'!R295)</f>
        <v>44.39811341216987</v>
      </c>
      <c r="S18" s="46" t="str">
        <f>IF('Datos Generales'!S295=0,"",Índice!$G$51*'Datos Generales'!S295)</f>
        <v/>
      </c>
      <c r="T18" s="46">
        <f>IF('Datos Generales'!T295=0,"",Índice!$G$51*'Datos Generales'!T295)</f>
        <v>5303.5162154924192</v>
      </c>
      <c r="U18" s="46" t="str">
        <f>IF('Datos Generales'!U295=0,"",Índice!$G$51*'Datos Generales'!U295)</f>
        <v/>
      </c>
      <c r="V18" s="46">
        <f>IF('Datos Generales'!V295=0,"",Índice!$G$51*'Datos Generales'!V295)</f>
        <v>38485.993346922791</v>
      </c>
      <c r="W18" s="46" t="str">
        <f>IF('Datos Generales'!W295=0,"",Índice!$G$51*'Datos Generales'!W295)</f>
        <v/>
      </c>
      <c r="X18" s="46" t="str">
        <f>IF('Datos Generales'!X295=0,"",Índice!$G$51*'Datos Generales'!X295)</f>
        <v/>
      </c>
      <c r="Y18" s="46">
        <f>IF('Datos Generales'!Y295=0,"",Índice!$G$51*'Datos Generales'!Y295)</f>
        <v>16212.12825433081</v>
      </c>
      <c r="Z18" s="46">
        <f>IF('Datos Generales'!Z295=0,"",Índice!$G$51*'Datos Generales'!Z295)</f>
        <v>4797.9177594666917</v>
      </c>
      <c r="AA18" s="46">
        <f>IF('Datos Generales'!AA295=0,"",Índice!$G$51*'Datos Generales'!AA295)</f>
        <v>628.34618134172604</v>
      </c>
      <c r="AB18" s="46">
        <f>IF('Datos Generales'!AB295=0,"",Índice!$G$51*'Datos Generales'!AB295)</f>
        <v>95312.347146325657</v>
      </c>
      <c r="AC18" s="46" t="str">
        <f>IF('Datos Generales'!AC295=0,"",Índice!$G$51*'Datos Generales'!AC295)</f>
        <v/>
      </c>
      <c r="AD18" s="46" t="str">
        <f>IF('Datos Generales'!AD295=0,"",Índice!$G$51*'Datos Generales'!AD295)</f>
        <v/>
      </c>
      <c r="AE18" s="46" t="str">
        <f>IF('Datos Generales'!AE295=0,"",Índice!$G$51*'Datos Generales'!AE295)</f>
        <v/>
      </c>
      <c r="AF18" s="46" t="str">
        <f>IF('Datos Generales'!AF295=0,"",Índice!$G$51*'Datos Generales'!AF295)</f>
        <v/>
      </c>
      <c r="AG18" s="46" t="str">
        <f>IF('Datos Generales'!AG295=0,"",Índice!$G$51*'Datos Generales'!AG295)</f>
        <v/>
      </c>
      <c r="AH18" s="46" t="str">
        <f>IF('Datos Generales'!AH295=0,"",Índice!$G$51*'Datos Generales'!AH295)</f>
        <v/>
      </c>
      <c r="AI18" s="46" t="str">
        <f>IF('Datos Generales'!AI295=0,"",Índice!$G$51*'Datos Generales'!AI295)</f>
        <v/>
      </c>
      <c r="AJ18" s="46" t="str">
        <f>IF('Datos Generales'!AJ295=0,"",Índice!$G$51*'Datos Generales'!AJ295)</f>
        <v/>
      </c>
      <c r="AK18" s="46" t="str">
        <f>IF('Datos Generales'!AK295=0,"",Índice!$G$51*'Datos Generales'!AK295)</f>
        <v/>
      </c>
      <c r="AL18" s="46" t="str">
        <f>IF('Datos Generales'!AL295=0,"",Índice!$G$51*'Datos Generales'!AL295)</f>
        <v/>
      </c>
      <c r="AM18" s="46" t="str">
        <f>IF('Datos Generales'!AM295=0,"",Índice!$G$51*'Datos Generales'!AM295)</f>
        <v/>
      </c>
      <c r="AN18" s="46" t="str">
        <f>IF('Datos Generales'!AN295=0,"",Índice!$G$51*'Datos Generales'!AN295)</f>
        <v/>
      </c>
      <c r="AO18" s="46" t="str">
        <f>IF('Datos Generales'!AO295=0,"",Índice!$G$51*'Datos Generales'!AO295)</f>
        <v/>
      </c>
      <c r="AP18" s="46" t="str">
        <f>IF('Datos Generales'!AP295=0,"",Índice!$G$51*'Datos Generales'!AP295)</f>
        <v/>
      </c>
      <c r="AQ18" s="46">
        <f>IF('Datos Generales'!AQ295=0,"",Índice!$G$51*'Datos Generales'!AQ295)</f>
        <v>216432.94583474431</v>
      </c>
      <c r="AS18" s="46">
        <f>Índice!$F$51*'Datos Generales'!AS295</f>
        <v>252331.58691645594</v>
      </c>
      <c r="AT18" s="71">
        <f t="shared" si="0"/>
        <v>-0.14226772605205884</v>
      </c>
    </row>
    <row r="19" spans="2:46">
      <c r="B19" s="73" t="s">
        <v>302</v>
      </c>
      <c r="C19" s="46">
        <f>IF('Datos Generales'!C296=0,"",Índice!$G$51*'Datos Generales'!C296)</f>
        <v>214829.63385942666</v>
      </c>
      <c r="D19" s="46" t="str">
        <f>IF('Datos Generales'!D296=0,"",Índice!$G$51*'Datos Generales'!D296)</f>
        <v/>
      </c>
      <c r="E19" s="46">
        <f>IF('Datos Generales'!E296=0,"",Índice!$G$51*'Datos Generales'!E296)</f>
        <v>63313.352898603691</v>
      </c>
      <c r="F19" s="46">
        <f>IF('Datos Generales'!F296=0,"",Índice!$G$51*'Datos Generales'!F296)</f>
        <v>523904.59938781068</v>
      </c>
      <c r="G19" s="46" t="str">
        <f>IF('Datos Generales'!G296=0,"",Índice!$G$51*'Datos Generales'!G296)</f>
        <v/>
      </c>
      <c r="H19" s="46">
        <f>IF('Datos Generales'!H296=0,"",Índice!$G$51*'Datos Generales'!H296)</f>
        <v>1822.3588545021148</v>
      </c>
      <c r="I19" s="46">
        <f>IF('Datos Generales'!I296=0,"",Índice!$G$51*'Datos Generales'!I296)</f>
        <v>13191.949909366764</v>
      </c>
      <c r="J19" s="46">
        <f>IF('Datos Generales'!J296=0,"",Índice!$G$51*'Datos Generales'!J296)</f>
        <v>97.560759681378258</v>
      </c>
      <c r="K19" s="46" t="str">
        <f>IF('Datos Generales'!K296=0,"",Índice!$G$51*'Datos Generales'!K296)</f>
        <v/>
      </c>
      <c r="L19" s="46">
        <f>IF('Datos Generales'!L296=0,"",Índice!$G$51*'Datos Generales'!L296)</f>
        <v>57561.954844949665</v>
      </c>
      <c r="M19" s="46" t="str">
        <f>IF('Datos Generales'!M296=0,"",Índice!$G$51*'Datos Generales'!M296)</f>
        <v/>
      </c>
      <c r="N19" s="46" t="str">
        <f>IF('Datos Generales'!N296=0,"",Índice!$G$51*'Datos Generales'!N296)</f>
        <v/>
      </c>
      <c r="O19" s="46" t="str">
        <f>IF('Datos Generales'!O296=0,"",Índice!$G$51*'Datos Generales'!O296)</f>
        <v/>
      </c>
      <c r="P19" s="46">
        <f>IF('Datos Generales'!P296=0,"",Índice!$G$51*'Datos Generales'!P296)</f>
        <v>12352.945082233895</v>
      </c>
      <c r="Q19" s="46" t="str">
        <f>IF('Datos Generales'!Q296=0,"",Índice!$G$51*'Datos Generales'!Q296)</f>
        <v/>
      </c>
      <c r="R19" s="46">
        <f>IF('Datos Generales'!R296=0,"",Índice!$G$51*'Datos Generales'!R296)</f>
        <v>34160.386524752059</v>
      </c>
      <c r="S19" s="46" t="str">
        <f>IF('Datos Generales'!S296=0,"",Índice!$G$51*'Datos Generales'!S296)</f>
        <v/>
      </c>
      <c r="T19" s="46">
        <f>IF('Datos Generales'!T296=0,"",Índice!$G$51*'Datos Generales'!T296)</f>
        <v>15932.902631794452</v>
      </c>
      <c r="U19" s="46" t="str">
        <f>IF('Datos Generales'!U296=0,"",Índice!$G$51*'Datos Generales'!U296)</f>
        <v/>
      </c>
      <c r="V19" s="46">
        <f>IF('Datos Generales'!V296=0,"",Índice!$G$51*'Datos Generales'!V296)</f>
        <v>19074.058089376103</v>
      </c>
      <c r="W19" s="46" t="str">
        <f>IF('Datos Generales'!W296=0,"",Índice!$G$51*'Datos Generales'!W296)</f>
        <v/>
      </c>
      <c r="X19" s="46" t="str">
        <f>IF('Datos Generales'!X296=0,"",Índice!$G$51*'Datos Generales'!X296)</f>
        <v/>
      </c>
      <c r="Y19" s="46">
        <f>IF('Datos Generales'!Y296=0,"",Índice!$G$51*'Datos Generales'!Y296)</f>
        <v>21170.950442763839</v>
      </c>
      <c r="Z19" s="46">
        <f>IF('Datos Generales'!Z296=0,"",Índice!$G$51*'Datos Generales'!Z296)</f>
        <v>225.22193523541404</v>
      </c>
      <c r="AA19" s="46">
        <f>IF('Datos Generales'!AA296=0,"",Índice!$G$51*'Datos Generales'!AA296)</f>
        <v>3283.3356572625003</v>
      </c>
      <c r="AB19" s="46">
        <f>IF('Datos Generales'!AB296=0,"",Índice!$G$51*'Datos Generales'!AB296)</f>
        <v>117707.6762700273</v>
      </c>
      <c r="AC19" s="46">
        <f>IF('Datos Generales'!AC296=0,"",Índice!$G$51*'Datos Generales'!AC296)</f>
        <v>10260.567791227057</v>
      </c>
      <c r="AD19" s="46">
        <f>IF('Datos Generales'!AD296=0,"",Índice!$G$51*'Datos Generales'!AD296)</f>
        <v>74142.104948641165</v>
      </c>
      <c r="AE19" s="46" t="str">
        <f>IF('Datos Generales'!AE296=0,"",Índice!$G$51*'Datos Generales'!AE296)</f>
        <v/>
      </c>
      <c r="AF19" s="46" t="str">
        <f>IF('Datos Generales'!AF296=0,"",Índice!$G$51*'Datos Generales'!AF296)</f>
        <v/>
      </c>
      <c r="AG19" s="46" t="str">
        <f>IF('Datos Generales'!AG296=0,"",Índice!$G$51*'Datos Generales'!AG296)</f>
        <v/>
      </c>
      <c r="AH19" s="46" t="str">
        <f>IF('Datos Generales'!AH296=0,"",Índice!$G$51*'Datos Generales'!AH296)</f>
        <v/>
      </c>
      <c r="AI19" s="46" t="str">
        <f>IF('Datos Generales'!AI296=0,"",Índice!$G$51*'Datos Generales'!AI296)</f>
        <v/>
      </c>
      <c r="AJ19" s="46" t="str">
        <f>IF('Datos Generales'!AJ296=0,"",Índice!$G$51*'Datos Generales'!AJ296)</f>
        <v/>
      </c>
      <c r="AK19" s="46" t="str">
        <f>IF('Datos Generales'!AK296=0,"",Índice!$G$51*'Datos Generales'!AK296)</f>
        <v/>
      </c>
      <c r="AL19" s="46" t="str">
        <f>IF('Datos Generales'!AL296=0,"",Índice!$G$51*'Datos Generales'!AL296)</f>
        <v/>
      </c>
      <c r="AM19" s="46" t="str">
        <f>IF('Datos Generales'!AM296=0,"",Índice!$G$51*'Datos Generales'!AM296)</f>
        <v/>
      </c>
      <c r="AN19" s="46" t="str">
        <f>IF('Datos Generales'!AN296=0,"",Índice!$G$51*'Datos Generales'!AN296)</f>
        <v/>
      </c>
      <c r="AO19" s="46" t="str">
        <f>IF('Datos Generales'!AO296=0,"",Índice!$G$51*'Datos Generales'!AO296)</f>
        <v/>
      </c>
      <c r="AP19" s="46" t="str">
        <f>IF('Datos Generales'!AP296=0,"",Índice!$G$51*'Datos Generales'!AP296)</f>
        <v/>
      </c>
      <c r="AQ19" s="46">
        <f>IF('Datos Generales'!AQ296=0,"",Índice!$G$51*'Datos Generales'!AQ296)</f>
        <v>1183031.5598876546</v>
      </c>
      <c r="AS19" s="46">
        <f>Índice!$F$51*'Datos Generales'!AS296</f>
        <v>1203171.4888094096</v>
      </c>
      <c r="AT19" s="71">
        <f t="shared" si="0"/>
        <v>-1.6739034384603224E-2</v>
      </c>
    </row>
    <row r="20" spans="2:46">
      <c r="B20" s="73" t="s">
        <v>303</v>
      </c>
      <c r="C20" s="46" t="str">
        <f>IF('Datos Generales'!C297=0,"",Índice!$G$51*'Datos Generales'!C297)</f>
        <v/>
      </c>
      <c r="D20" s="46" t="str">
        <f>IF('Datos Generales'!D297=0,"",Índice!$G$51*'Datos Generales'!D297)</f>
        <v/>
      </c>
      <c r="E20" s="46">
        <f>IF('Datos Generales'!E297=0,"",Índice!$G$51*'Datos Generales'!E297)</f>
        <v>1874482.0209330688</v>
      </c>
      <c r="F20" s="46" t="str">
        <f>IF('Datos Generales'!F297=0,"",Índice!$G$51*'Datos Generales'!F297)</f>
        <v/>
      </c>
      <c r="G20" s="46" t="str">
        <f>IF('Datos Generales'!G297=0,"",Índice!$G$51*'Datos Generales'!G297)</f>
        <v/>
      </c>
      <c r="H20" s="46">
        <f>IF('Datos Generales'!H297=0,"",Índice!$G$51*'Datos Generales'!H297)</f>
        <v>61263.597752207184</v>
      </c>
      <c r="I20" s="46">
        <f>IF('Datos Generales'!I297=0,"",Índice!$G$51*'Datos Generales'!I297)</f>
        <v>819244.70088818367</v>
      </c>
      <c r="J20" s="46" t="str">
        <f>IF('Datos Generales'!J297=0,"",Índice!$G$51*'Datos Generales'!J297)</f>
        <v/>
      </c>
      <c r="K20" s="46" t="str">
        <f>IF('Datos Generales'!K297=0,"",Índice!$G$51*'Datos Generales'!K297)</f>
        <v/>
      </c>
      <c r="L20" s="46">
        <f>IF('Datos Generales'!L297=0,"",Índice!$G$51*'Datos Generales'!L297)</f>
        <v>712099.52613977669</v>
      </c>
      <c r="M20" s="46" t="str">
        <f>IF('Datos Generales'!M297=0,"",Índice!$G$51*'Datos Generales'!M297)</f>
        <v/>
      </c>
      <c r="N20" s="46" t="str">
        <f>IF('Datos Generales'!N297=0,"",Índice!$G$51*'Datos Generales'!N297)</f>
        <v/>
      </c>
      <c r="O20" s="46" t="str">
        <f>IF('Datos Generales'!O297=0,"",Índice!$G$51*'Datos Generales'!O297)</f>
        <v/>
      </c>
      <c r="P20" s="46">
        <f>IF('Datos Generales'!P297=0,"",Índice!$G$51*'Datos Generales'!P297)</f>
        <v>208027.69238260287</v>
      </c>
      <c r="Q20" s="46" t="str">
        <f>IF('Datos Generales'!Q297=0,"",Índice!$G$51*'Datos Generales'!Q297)</f>
        <v/>
      </c>
      <c r="R20" s="46">
        <f>IF('Datos Generales'!R297=0,"",Índice!$G$51*'Datos Generales'!R297)</f>
        <v>637270.06934161985</v>
      </c>
      <c r="S20" s="46" t="str">
        <f>IF('Datos Generales'!S297=0,"",Índice!$G$51*'Datos Generales'!S297)</f>
        <v/>
      </c>
      <c r="T20" s="46">
        <f>IF('Datos Generales'!T297=0,"",Índice!$G$51*'Datos Generales'!T297)</f>
        <v>1641802.4394616454</v>
      </c>
      <c r="U20" s="46" t="str">
        <f>IF('Datos Generales'!U297=0,"",Índice!$G$51*'Datos Generales'!U297)</f>
        <v/>
      </c>
      <c r="V20" s="46">
        <f>IF('Datos Generales'!V297=0,"",Índice!$G$51*'Datos Generales'!V297)</f>
        <v>238149.31134232364</v>
      </c>
      <c r="W20" s="46" t="str">
        <f>IF('Datos Generales'!W297=0,"",Índice!$G$51*'Datos Generales'!W297)</f>
        <v/>
      </c>
      <c r="X20" s="46" t="str">
        <f>IF('Datos Generales'!X297=0,"",Índice!$G$51*'Datos Generales'!X297)</f>
        <v/>
      </c>
      <c r="Y20" s="46">
        <f>IF('Datos Generales'!Y297=0,"",Índice!$G$51*'Datos Generales'!Y297)</f>
        <v>874562.13854601723</v>
      </c>
      <c r="Z20" s="46" t="str">
        <f>IF('Datos Generales'!Z297=0,"",Índice!$G$51*'Datos Generales'!Z297)</f>
        <v/>
      </c>
      <c r="AA20" s="46">
        <f>IF('Datos Generales'!AA297=0,"",Índice!$G$51*'Datos Generales'!AA297)</f>
        <v>106924.51214086995</v>
      </c>
      <c r="AB20" s="46">
        <f>IF('Datos Generales'!AB297=0,"",Índice!$G$51*'Datos Generales'!AB297)</f>
        <v>765013.84397803561</v>
      </c>
      <c r="AC20" s="46">
        <f>IF('Datos Generales'!AC297=0,"",Índice!$G$51*'Datos Generales'!AC297)</f>
        <v>134423.27824514578</v>
      </c>
      <c r="AD20" s="46" t="str">
        <f>IF('Datos Generales'!AD297=0,"",Índice!$G$51*'Datos Generales'!AD297)</f>
        <v/>
      </c>
      <c r="AE20" s="46" t="str">
        <f>IF('Datos Generales'!AE297=0,"",Índice!$G$51*'Datos Generales'!AE297)</f>
        <v/>
      </c>
      <c r="AF20" s="46" t="str">
        <f>IF('Datos Generales'!AF297=0,"",Índice!$G$51*'Datos Generales'!AF297)</f>
        <v/>
      </c>
      <c r="AG20" s="46" t="str">
        <f>IF('Datos Generales'!AG297=0,"",Índice!$G$51*'Datos Generales'!AG297)</f>
        <v/>
      </c>
      <c r="AH20" s="46" t="str">
        <f>IF('Datos Generales'!AH297=0,"",Índice!$G$51*'Datos Generales'!AH297)</f>
        <v/>
      </c>
      <c r="AI20" s="46" t="str">
        <f>IF('Datos Generales'!AI297=0,"",Índice!$G$51*'Datos Generales'!AI297)</f>
        <v/>
      </c>
      <c r="AJ20" s="46" t="str">
        <f>IF('Datos Generales'!AJ297=0,"",Índice!$G$51*'Datos Generales'!AJ297)</f>
        <v/>
      </c>
      <c r="AK20" s="46" t="str">
        <f>IF('Datos Generales'!AK297=0,"",Índice!$G$51*'Datos Generales'!AK297)</f>
        <v/>
      </c>
      <c r="AL20" s="46" t="str">
        <f>IF('Datos Generales'!AL297=0,"",Índice!$G$51*'Datos Generales'!AL297)</f>
        <v/>
      </c>
      <c r="AM20" s="46" t="str">
        <f>IF('Datos Generales'!AM297=0,"",Índice!$G$51*'Datos Generales'!AM297)</f>
        <v/>
      </c>
      <c r="AN20" s="46" t="str">
        <f>IF('Datos Generales'!AN297=0,"",Índice!$G$51*'Datos Generales'!AN297)</f>
        <v/>
      </c>
      <c r="AO20" s="46" t="str">
        <f>IF('Datos Generales'!AO297=0,"",Índice!$G$51*'Datos Generales'!AO297)</f>
        <v/>
      </c>
      <c r="AP20" s="46" t="str">
        <f>IF('Datos Generales'!AP297=0,"",Índice!$G$51*'Datos Generales'!AP297)</f>
        <v/>
      </c>
      <c r="AQ20" s="46">
        <f>IF('Datos Generales'!AQ297=0,"",Índice!$G$51*'Datos Generales'!AQ297)</f>
        <v>8073263.1311514974</v>
      </c>
      <c r="AS20" s="46">
        <f>Índice!$F$51*'Datos Generales'!AS297</f>
        <v>7330853.3395963879</v>
      </c>
      <c r="AT20" s="71">
        <f t="shared" si="0"/>
        <v>0.10127194709313114</v>
      </c>
    </row>
    <row r="21" spans="2:46">
      <c r="B21" s="73" t="s">
        <v>304</v>
      </c>
      <c r="C21" s="46" t="str">
        <f>IF('Datos Generales'!C298=0,"",Índice!$G$51*'Datos Generales'!C298)</f>
        <v/>
      </c>
      <c r="D21" s="46" t="str">
        <f>IF('Datos Generales'!D298=0,"",Índice!$G$51*'Datos Generales'!D298)</f>
        <v/>
      </c>
      <c r="E21" s="46">
        <f>IF('Datos Generales'!E298=0,"",Índice!$G$51*'Datos Generales'!E298)</f>
        <v>673820.44021858228</v>
      </c>
      <c r="F21" s="46" t="str">
        <f>IF('Datos Generales'!F298=0,"",Índice!$G$51*'Datos Generales'!F298)</f>
        <v/>
      </c>
      <c r="G21" s="46" t="str">
        <f>IF('Datos Generales'!G298=0,"",Índice!$G$51*'Datos Generales'!G298)</f>
        <v/>
      </c>
      <c r="H21" s="46">
        <f>IF('Datos Generales'!H298=0,"",Índice!$G$51*'Datos Generales'!H298)</f>
        <v>3029.0314084560036</v>
      </c>
      <c r="I21" s="46">
        <f>IF('Datos Generales'!I298=0,"",Índice!$G$51*'Datos Generales'!I298)</f>
        <v>251897.72055747744</v>
      </c>
      <c r="J21" s="46" t="str">
        <f>IF('Datos Generales'!J298=0,"",Índice!$G$51*'Datos Generales'!J298)</f>
        <v/>
      </c>
      <c r="K21" s="46" t="str">
        <f>IF('Datos Generales'!K298=0,"",Índice!$G$51*'Datos Generales'!K298)</f>
        <v/>
      </c>
      <c r="L21" s="46">
        <f>IF('Datos Generales'!L298=0,"",Índice!$G$51*'Datos Generales'!L298)</f>
        <v>22223.491161322738</v>
      </c>
      <c r="M21" s="46" t="str">
        <f>IF('Datos Generales'!M298=0,"",Índice!$G$51*'Datos Generales'!M298)</f>
        <v/>
      </c>
      <c r="N21" s="46" t="str">
        <f>IF('Datos Generales'!N298=0,"",Índice!$G$51*'Datos Generales'!N298)</f>
        <v/>
      </c>
      <c r="O21" s="46" t="str">
        <f>IF('Datos Generales'!O298=0,"",Índice!$G$51*'Datos Generales'!O298)</f>
        <v/>
      </c>
      <c r="P21" s="46">
        <f>IF('Datos Generales'!P298=0,"",Índice!$G$51*'Datos Generales'!P298)</f>
        <v>39711.611456749466</v>
      </c>
      <c r="Q21" s="46">
        <f>IF('Datos Generales'!Q298=0,"",Índice!$G$51*'Datos Generales'!Q298)</f>
        <v>702.31352681703606</v>
      </c>
      <c r="R21" s="46">
        <f>IF('Datos Generales'!R298=0,"",Índice!$G$51*'Datos Generales'!R298)</f>
        <v>849636.91373353614</v>
      </c>
      <c r="S21" s="46" t="str">
        <f>IF('Datos Generales'!S298=0,"",Índice!$G$51*'Datos Generales'!S298)</f>
        <v/>
      </c>
      <c r="T21" s="46">
        <f>IF('Datos Generales'!T298=0,"",Índice!$G$51*'Datos Generales'!T298)</f>
        <v>144860.0219998628</v>
      </c>
      <c r="U21" s="46" t="str">
        <f>IF('Datos Generales'!U298=0,"",Índice!$G$51*'Datos Generales'!U298)</f>
        <v/>
      </c>
      <c r="V21" s="46">
        <f>IF('Datos Generales'!V298=0,"",Índice!$G$51*'Datos Generales'!V298)</f>
        <v>132413.27870993159</v>
      </c>
      <c r="W21" s="46" t="str">
        <f>IF('Datos Generales'!W298=0,"",Índice!$G$51*'Datos Generales'!W298)</f>
        <v/>
      </c>
      <c r="X21" s="46" t="str">
        <f>IF('Datos Generales'!X298=0,"",Índice!$G$51*'Datos Generales'!X298)</f>
        <v/>
      </c>
      <c r="Y21" s="46">
        <f>IF('Datos Generales'!Y298=0,"",Índice!$G$51*'Datos Generales'!Y298)</f>
        <v>950309.61376297253</v>
      </c>
      <c r="Z21" s="46" t="str">
        <f>IF('Datos Generales'!Z298=0,"",Índice!$G$51*'Datos Generales'!Z298)</f>
        <v/>
      </c>
      <c r="AA21" s="46">
        <f>IF('Datos Generales'!AA298=0,"",Índice!$G$51*'Datos Generales'!AA298)</f>
        <v>182972.06194488527</v>
      </c>
      <c r="AB21" s="46">
        <f>IF('Datos Generales'!AB298=0,"",Índice!$G$51*'Datos Generales'!AB298)</f>
        <v>615550.45028894197</v>
      </c>
      <c r="AC21" s="46">
        <f>IF('Datos Generales'!AC298=0,"",Índice!$G$51*'Datos Generales'!AC298)</f>
        <v>40893.583963560792</v>
      </c>
      <c r="AD21" s="46" t="str">
        <f>IF('Datos Generales'!AD298=0,"",Índice!$G$51*'Datos Generales'!AD298)</f>
        <v/>
      </c>
      <c r="AE21" s="46" t="str">
        <f>IF('Datos Generales'!AE298=0,"",Índice!$G$51*'Datos Generales'!AE298)</f>
        <v/>
      </c>
      <c r="AF21" s="46" t="str">
        <f>IF('Datos Generales'!AF298=0,"",Índice!$G$51*'Datos Generales'!AF298)</f>
        <v/>
      </c>
      <c r="AG21" s="46" t="str">
        <f>IF('Datos Generales'!AG298=0,"",Índice!$G$51*'Datos Generales'!AG298)</f>
        <v/>
      </c>
      <c r="AH21" s="46" t="str">
        <f>IF('Datos Generales'!AH298=0,"",Índice!$G$51*'Datos Generales'!AH298)</f>
        <v/>
      </c>
      <c r="AI21" s="46" t="str">
        <f>IF('Datos Generales'!AI298=0,"",Índice!$G$51*'Datos Generales'!AI298)</f>
        <v/>
      </c>
      <c r="AJ21" s="46" t="str">
        <f>IF('Datos Generales'!AJ298=0,"",Índice!$G$51*'Datos Generales'!AJ298)</f>
        <v/>
      </c>
      <c r="AK21" s="46" t="str">
        <f>IF('Datos Generales'!AK298=0,"",Índice!$G$51*'Datos Generales'!AK298)</f>
        <v/>
      </c>
      <c r="AL21" s="46" t="str">
        <f>IF('Datos Generales'!AL298=0,"",Índice!$G$51*'Datos Generales'!AL298)</f>
        <v/>
      </c>
      <c r="AM21" s="46" t="str">
        <f>IF('Datos Generales'!AM298=0,"",Índice!$G$51*'Datos Generales'!AM298)</f>
        <v/>
      </c>
      <c r="AN21" s="46" t="str">
        <f>IF('Datos Generales'!AN298=0,"",Índice!$G$51*'Datos Generales'!AN298)</f>
        <v/>
      </c>
      <c r="AO21" s="46" t="str">
        <f>IF('Datos Generales'!AO298=0,"",Índice!$G$51*'Datos Generales'!AO298)</f>
        <v/>
      </c>
      <c r="AP21" s="46" t="str">
        <f>IF('Datos Generales'!AP298=0,"",Índice!$G$51*'Datos Generales'!AP298)</f>
        <v/>
      </c>
      <c r="AQ21" s="46">
        <f>IF('Datos Generales'!AQ298=0,"",Índice!$G$51*'Datos Generales'!AQ298)</f>
        <v>3908020.5327330958</v>
      </c>
      <c r="AS21" s="46">
        <f>Índice!$F$51*'Datos Generales'!AS298</f>
        <v>3275030.8572010058</v>
      </c>
      <c r="AT21" s="71">
        <f t="shared" si="0"/>
        <v>0.19327746916957977</v>
      </c>
    </row>
    <row r="22" spans="2:46">
      <c r="B22" s="73" t="s">
        <v>305</v>
      </c>
      <c r="C22" s="46" t="str">
        <f>IF('Datos Generales'!C299=0,"",Índice!$G$51*'Datos Generales'!C299)</f>
        <v/>
      </c>
      <c r="D22" s="46" t="str">
        <f>IF('Datos Generales'!D299=0,"",Índice!$G$51*'Datos Generales'!D299)</f>
        <v/>
      </c>
      <c r="E22" s="46">
        <f>IF('Datos Generales'!E299=0,"",Índice!$G$51*'Datos Generales'!E299)</f>
        <v>548.48619254085145</v>
      </c>
      <c r="F22" s="46" t="str">
        <f>IF('Datos Generales'!F299=0,"",Índice!$G$51*'Datos Generales'!F299)</f>
        <v/>
      </c>
      <c r="G22" s="46" t="str">
        <f>IF('Datos Generales'!G299=0,"",Índice!$G$51*'Datos Generales'!G299)</f>
        <v/>
      </c>
      <c r="H22" s="46" t="str">
        <f>IF('Datos Generales'!H299=0,"",Índice!$G$51*'Datos Generales'!H299)</f>
        <v/>
      </c>
      <c r="I22" s="46">
        <f>IF('Datos Generales'!I299=0,"",Índice!$G$51*'Datos Generales'!I299)</f>
        <v>1067.7679877650664</v>
      </c>
      <c r="J22" s="46" t="str">
        <f>IF('Datos Generales'!J299=0,"",Índice!$G$51*'Datos Generales'!J299)</f>
        <v/>
      </c>
      <c r="K22" s="46" t="str">
        <f>IF('Datos Generales'!K299=0,"",Índice!$G$51*'Datos Generales'!K299)</f>
        <v/>
      </c>
      <c r="L22" s="46" t="str">
        <f>IF('Datos Generales'!L299=0,"",Índice!$G$51*'Datos Generales'!L299)</f>
        <v/>
      </c>
      <c r="M22" s="46" t="str">
        <f>IF('Datos Generales'!M299=0,"",Índice!$G$51*'Datos Generales'!M299)</f>
        <v/>
      </c>
      <c r="N22" s="46" t="str">
        <f>IF('Datos Generales'!N299=0,"",Índice!$G$51*'Datos Generales'!N299)</f>
        <v/>
      </c>
      <c r="O22" s="46" t="str">
        <f>IF('Datos Generales'!O299=0,"",Índice!$G$51*'Datos Generales'!O299)</f>
        <v/>
      </c>
      <c r="P22" s="46">
        <f>IF('Datos Generales'!P299=0,"",Índice!$G$51*'Datos Generales'!P299)</f>
        <v>8.1005530951416613</v>
      </c>
      <c r="Q22" s="46" t="str">
        <f>IF('Datos Generales'!Q299=0,"",Índice!$G$51*'Datos Generales'!Q299)</f>
        <v/>
      </c>
      <c r="R22" s="46">
        <f>IF('Datos Generales'!R299=0,"",Índice!$G$51*'Datos Generales'!R299)</f>
        <v>90.788166110030303</v>
      </c>
      <c r="S22" s="46" t="str">
        <f>IF('Datos Generales'!S299=0,"",Índice!$G$51*'Datos Generales'!S299)</f>
        <v/>
      </c>
      <c r="T22" s="46">
        <f>IF('Datos Generales'!T299=0,"",Índice!$G$51*'Datos Generales'!T299)</f>
        <v>1996.4986133889308</v>
      </c>
      <c r="U22" s="46" t="str">
        <f>IF('Datos Generales'!U299=0,"",Índice!$G$51*'Datos Generales'!U299)</f>
        <v/>
      </c>
      <c r="V22" s="46">
        <f>IF('Datos Generales'!V299=0,"",Índice!$G$51*'Datos Generales'!V299)</f>
        <v>3593.0600835286546</v>
      </c>
      <c r="W22" s="46" t="str">
        <f>IF('Datos Generales'!W299=0,"",Índice!$G$51*'Datos Generales'!W299)</f>
        <v/>
      </c>
      <c r="X22" s="46" t="str">
        <f>IF('Datos Generales'!X299=0,"",Índice!$G$51*'Datos Generales'!X299)</f>
        <v/>
      </c>
      <c r="Y22" s="46">
        <f>IF('Datos Generales'!Y299=0,"",Índice!$G$51*'Datos Generales'!Y299)</f>
        <v>3168.7327503591027</v>
      </c>
      <c r="Z22" s="46" t="str">
        <f>IF('Datos Generales'!Z299=0,"",Índice!$G$51*'Datos Generales'!Z299)</f>
        <v/>
      </c>
      <c r="AA22" s="46" t="str">
        <f>IF('Datos Generales'!AA299=0,"",Índice!$G$51*'Datos Generales'!AA299)</f>
        <v/>
      </c>
      <c r="AB22" s="46">
        <f>IF('Datos Generales'!AB299=0,"",Índice!$G$51*'Datos Generales'!AB299)</f>
        <v>6643.2503137304384</v>
      </c>
      <c r="AC22" s="46" t="str">
        <f>IF('Datos Generales'!AC299=0,"",Índice!$G$51*'Datos Generales'!AC299)</f>
        <v/>
      </c>
      <c r="AD22" s="46" t="str">
        <f>IF('Datos Generales'!AD299=0,"",Índice!$G$51*'Datos Generales'!AD299)</f>
        <v/>
      </c>
      <c r="AE22" s="46" t="str">
        <f>IF('Datos Generales'!AE299=0,"",Índice!$G$51*'Datos Generales'!AE299)</f>
        <v/>
      </c>
      <c r="AF22" s="46" t="str">
        <f>IF('Datos Generales'!AF299=0,"",Índice!$G$51*'Datos Generales'!AF299)</f>
        <v/>
      </c>
      <c r="AG22" s="46" t="str">
        <f>IF('Datos Generales'!AG299=0,"",Índice!$G$51*'Datos Generales'!AG299)</f>
        <v/>
      </c>
      <c r="AH22" s="46" t="str">
        <f>IF('Datos Generales'!AH299=0,"",Índice!$G$51*'Datos Generales'!AH299)</f>
        <v/>
      </c>
      <c r="AI22" s="46" t="str">
        <f>IF('Datos Generales'!AI299=0,"",Índice!$G$51*'Datos Generales'!AI299)</f>
        <v/>
      </c>
      <c r="AJ22" s="46" t="str">
        <f>IF('Datos Generales'!AJ299=0,"",Índice!$G$51*'Datos Generales'!AJ299)</f>
        <v/>
      </c>
      <c r="AK22" s="46" t="str">
        <f>IF('Datos Generales'!AK299=0,"",Índice!$G$51*'Datos Generales'!AK299)</f>
        <v/>
      </c>
      <c r="AL22" s="46" t="str">
        <f>IF('Datos Generales'!AL299=0,"",Índice!$G$51*'Datos Generales'!AL299)</f>
        <v/>
      </c>
      <c r="AM22" s="46" t="str">
        <f>IF('Datos Generales'!AM299=0,"",Índice!$G$51*'Datos Generales'!AM299)</f>
        <v/>
      </c>
      <c r="AN22" s="46" t="str">
        <f>IF('Datos Generales'!AN299=0,"",Índice!$G$51*'Datos Generales'!AN299)</f>
        <v/>
      </c>
      <c r="AO22" s="46" t="str">
        <f>IF('Datos Generales'!AO299=0,"",Índice!$G$51*'Datos Generales'!AO299)</f>
        <v/>
      </c>
      <c r="AP22" s="46" t="str">
        <f>IF('Datos Generales'!AP299=0,"",Índice!$G$51*'Datos Generales'!AP299)</f>
        <v/>
      </c>
      <c r="AQ22" s="46">
        <f>IF('Datos Generales'!AQ299=0,"",Índice!$G$51*'Datos Generales'!AQ299)</f>
        <v>17116.684660518215</v>
      </c>
      <c r="AS22" s="46">
        <f>Índice!$F$51*'Datos Generales'!AS299</f>
        <v>13734.804787602063</v>
      </c>
      <c r="AT22" s="71">
        <f t="shared" si="0"/>
        <v>0.2462270068788206</v>
      </c>
    </row>
    <row r="23" spans="2:46">
      <c r="B23" s="73" t="s">
        <v>306</v>
      </c>
      <c r="C23" s="46" t="str">
        <f>IF('Datos Generales'!C300=0,"",Índice!$G$51*'Datos Generales'!C300)</f>
        <v/>
      </c>
      <c r="D23" s="46" t="str">
        <f>IF('Datos Generales'!D300=0,"",Índice!$G$51*'Datos Generales'!D300)</f>
        <v/>
      </c>
      <c r="E23" s="46" t="str">
        <f>IF('Datos Generales'!E300=0,"",Índice!$G$51*'Datos Generales'!E300)</f>
        <v/>
      </c>
      <c r="F23" s="46" t="str">
        <f>IF('Datos Generales'!F300=0,"",Índice!$G$51*'Datos Generales'!F300)</f>
        <v/>
      </c>
      <c r="G23" s="46" t="str">
        <f>IF('Datos Generales'!G300=0,"",Índice!$G$51*'Datos Generales'!G300)</f>
        <v/>
      </c>
      <c r="H23" s="46">
        <f>IF('Datos Generales'!H300=0,"",Índice!$G$51*'Datos Generales'!H300)</f>
        <v>0.13279595237937147</v>
      </c>
      <c r="I23" s="46" t="str">
        <f>IF('Datos Generales'!I300=0,"",Índice!$G$51*'Datos Generales'!I300)</f>
        <v/>
      </c>
      <c r="J23" s="46" t="str">
        <f>IF('Datos Generales'!J300=0,"",Índice!$G$51*'Datos Generales'!J300)</f>
        <v/>
      </c>
      <c r="K23" s="46" t="str">
        <f>IF('Datos Generales'!K300=0,"",Índice!$G$51*'Datos Generales'!K300)</f>
        <v/>
      </c>
      <c r="L23" s="46" t="str">
        <f>IF('Datos Generales'!L300=0,"",Índice!$G$51*'Datos Generales'!L300)</f>
        <v/>
      </c>
      <c r="M23" s="46" t="str">
        <f>IF('Datos Generales'!M300=0,"",Índice!$G$51*'Datos Generales'!M300)</f>
        <v/>
      </c>
      <c r="N23" s="46" t="str">
        <f>IF('Datos Generales'!N300=0,"",Índice!$G$51*'Datos Generales'!N300)</f>
        <v/>
      </c>
      <c r="O23" s="46" t="str">
        <f>IF('Datos Generales'!O300=0,"",Índice!$G$51*'Datos Generales'!O300)</f>
        <v/>
      </c>
      <c r="P23" s="46" t="str">
        <f>IF('Datos Generales'!P300=0,"",Índice!$G$51*'Datos Generales'!P300)</f>
        <v/>
      </c>
      <c r="Q23" s="46" t="str">
        <f>IF('Datos Generales'!Q300=0,"",Índice!$G$51*'Datos Generales'!Q300)</f>
        <v/>
      </c>
      <c r="R23" s="46" t="str">
        <f>IF('Datos Generales'!R300=0,"",Índice!$G$51*'Datos Generales'!R300)</f>
        <v/>
      </c>
      <c r="S23" s="46" t="str">
        <f>IF('Datos Generales'!S300=0,"",Índice!$G$51*'Datos Generales'!S300)</f>
        <v/>
      </c>
      <c r="T23" s="46">
        <f>IF('Datos Generales'!T300=0,"",Índice!$G$51*'Datos Generales'!T300)</f>
        <v>68.965364602353588</v>
      </c>
      <c r="U23" s="46" t="str">
        <f>IF('Datos Generales'!U300=0,"",Índice!$G$51*'Datos Generales'!U300)</f>
        <v/>
      </c>
      <c r="V23" s="46">
        <f>IF('Datos Generales'!V300=0,"",Índice!$G$51*'Datos Generales'!V300)</f>
        <v>245.05279745740017</v>
      </c>
      <c r="W23" s="46" t="str">
        <f>IF('Datos Generales'!W300=0,"",Índice!$G$51*'Datos Generales'!W300)</f>
        <v/>
      </c>
      <c r="X23" s="46">
        <f>IF('Datos Generales'!X300=0,"",Índice!$G$51*'Datos Generales'!X300)</f>
        <v>5.9758178570717169</v>
      </c>
      <c r="Y23" s="46" t="str">
        <f>IF('Datos Generales'!Y300=0,"",Índice!$G$51*'Datos Generales'!Y300)</f>
        <v/>
      </c>
      <c r="Z23" s="46" t="str">
        <f>IF('Datos Generales'!Z300=0,"",Índice!$G$51*'Datos Generales'!Z300)</f>
        <v/>
      </c>
      <c r="AA23" s="46" t="str">
        <f>IF('Datos Generales'!AA300=0,"",Índice!$G$51*'Datos Generales'!AA300)</f>
        <v/>
      </c>
      <c r="AB23" s="46" t="str">
        <f>IF('Datos Generales'!AB300=0,"",Índice!$G$51*'Datos Generales'!AB300)</f>
        <v/>
      </c>
      <c r="AC23" s="46" t="str">
        <f>IF('Datos Generales'!AC300=0,"",Índice!$G$51*'Datos Generales'!AC300)</f>
        <v/>
      </c>
      <c r="AD23" s="46" t="str">
        <f>IF('Datos Generales'!AD300=0,"",Índice!$G$51*'Datos Generales'!AD300)</f>
        <v/>
      </c>
      <c r="AE23" s="46" t="str">
        <f>IF('Datos Generales'!AE300=0,"",Índice!$G$51*'Datos Generales'!AE300)</f>
        <v/>
      </c>
      <c r="AF23" s="46" t="str">
        <f>IF('Datos Generales'!AF300=0,"",Índice!$G$51*'Datos Generales'!AF300)</f>
        <v/>
      </c>
      <c r="AG23" s="46" t="str">
        <f>IF('Datos Generales'!AG300=0,"",Índice!$G$51*'Datos Generales'!AG300)</f>
        <v/>
      </c>
      <c r="AH23" s="46" t="str">
        <f>IF('Datos Generales'!AH300=0,"",Índice!$G$51*'Datos Generales'!AH300)</f>
        <v/>
      </c>
      <c r="AI23" s="46" t="str">
        <f>IF('Datos Generales'!AI300=0,"",Índice!$G$51*'Datos Generales'!AI300)</f>
        <v/>
      </c>
      <c r="AJ23" s="46" t="str">
        <f>IF('Datos Generales'!AJ300=0,"",Índice!$G$51*'Datos Generales'!AJ300)</f>
        <v/>
      </c>
      <c r="AK23" s="46" t="str">
        <f>IF('Datos Generales'!AK300=0,"",Índice!$G$51*'Datos Generales'!AK300)</f>
        <v/>
      </c>
      <c r="AL23" s="46" t="str">
        <f>IF('Datos Generales'!AL300=0,"",Índice!$G$51*'Datos Generales'!AL300)</f>
        <v/>
      </c>
      <c r="AM23" s="46" t="str">
        <f>IF('Datos Generales'!AM300=0,"",Índice!$G$51*'Datos Generales'!AM300)</f>
        <v/>
      </c>
      <c r="AN23" s="46" t="str">
        <f>IF('Datos Generales'!AN300=0,"",Índice!$G$51*'Datos Generales'!AN300)</f>
        <v/>
      </c>
      <c r="AO23" s="46" t="str">
        <f>IF('Datos Generales'!AO300=0,"",Índice!$G$51*'Datos Generales'!AO300)</f>
        <v/>
      </c>
      <c r="AP23" s="46" t="str">
        <f>IF('Datos Generales'!AP300=0,"",Índice!$G$51*'Datos Generales'!AP300)</f>
        <v/>
      </c>
      <c r="AQ23" s="46">
        <f>IF('Datos Generales'!AQ300=0,"",Índice!$G$51*'Datos Generales'!AQ300)</f>
        <v>320.12677586920489</v>
      </c>
      <c r="AS23" s="46">
        <f>Índice!$F$51*'Datos Generales'!AS300</f>
        <v>2304.080055640633</v>
      </c>
      <c r="AT23" s="71">
        <f t="shared" si="0"/>
        <v>-0.86106091449144728</v>
      </c>
    </row>
    <row r="24" spans="2:46">
      <c r="B24" s="73" t="s">
        <v>307</v>
      </c>
      <c r="C24" s="46">
        <f>IF('Datos Generales'!C301=0,"",Índice!$G$51*'Datos Generales'!C301)</f>
        <v>18347.88555644824</v>
      </c>
      <c r="D24" s="46" t="str">
        <f>IF('Datos Generales'!D301=0,"",Índice!$G$51*'Datos Generales'!D301)</f>
        <v/>
      </c>
      <c r="E24" s="46">
        <f>IF('Datos Generales'!E301=0,"",Índice!$G$51*'Datos Generales'!E301)</f>
        <v>34274.926309312759</v>
      </c>
      <c r="F24" s="46" t="str">
        <f>IF('Datos Generales'!F301=0,"",Índice!$G$51*'Datos Generales'!F301)</f>
        <v/>
      </c>
      <c r="G24" s="46" t="str">
        <f>IF('Datos Generales'!G301=0,"",Índice!$G$51*'Datos Generales'!G301)</f>
        <v/>
      </c>
      <c r="H24" s="46">
        <f>IF('Datos Generales'!H301=0,"",Índice!$G$51*'Datos Generales'!H301)</f>
        <v>11061.327384074668</v>
      </c>
      <c r="I24" s="46">
        <f>IF('Datos Generales'!I301=0,"",Índice!$G$51*'Datos Generales'!I301)</f>
        <v>9618.9420146473949</v>
      </c>
      <c r="J24" s="46">
        <f>IF('Datos Generales'!J301=0,"",Índice!$G$51*'Datos Generales'!J301)</f>
        <v>10733.58697360238</v>
      </c>
      <c r="K24" s="46" t="str">
        <f>IF('Datos Generales'!K301=0,"",Índice!$G$51*'Datos Generales'!K301)</f>
        <v/>
      </c>
      <c r="L24" s="46">
        <f>IF('Datos Generales'!L301=0,"",Índice!$G$51*'Datos Generales'!L301)</f>
        <v>336.94759650392524</v>
      </c>
      <c r="M24" s="46" t="str">
        <f>IF('Datos Generales'!M301=0,"",Índice!$G$51*'Datos Generales'!M301)</f>
        <v/>
      </c>
      <c r="N24" s="46" t="str">
        <f>IF('Datos Generales'!N301=0,"",Índice!$G$51*'Datos Generales'!N301)</f>
        <v/>
      </c>
      <c r="O24" s="46" t="str">
        <f>IF('Datos Generales'!O301=0,"",Índice!$G$51*'Datos Generales'!O301)</f>
        <v/>
      </c>
      <c r="P24" s="46">
        <f>IF('Datos Generales'!P301=0,"",Índice!$G$51*'Datos Generales'!P301)</f>
        <v>103907.65369471539</v>
      </c>
      <c r="Q24" s="46" t="str">
        <f>IF('Datos Generales'!Q301=0,"",Índice!$G$51*'Datos Generales'!Q301)</f>
        <v/>
      </c>
      <c r="R24" s="46">
        <f>IF('Datos Generales'!R301=0,"",Índice!$G$51*'Datos Generales'!R301)</f>
        <v>15505.963644894771</v>
      </c>
      <c r="S24" s="46" t="str">
        <f>IF('Datos Generales'!S301=0,"",Índice!$G$51*'Datos Generales'!S301)</f>
        <v/>
      </c>
      <c r="T24" s="46">
        <f>IF('Datos Generales'!T301=0,"",Índice!$G$51*'Datos Generales'!T301)</f>
        <v>13188.762806509658</v>
      </c>
      <c r="U24" s="46" t="str">
        <f>IF('Datos Generales'!U301=0,"",Índice!$G$51*'Datos Generales'!U301)</f>
        <v/>
      </c>
      <c r="V24" s="46">
        <f>IF('Datos Generales'!V301=0,"",Índice!$G$51*'Datos Generales'!V301)</f>
        <v>15320.757556643008</v>
      </c>
      <c r="W24" s="46" t="str">
        <f>IF('Datos Generales'!W301=0,"",Índice!$G$51*'Datos Generales'!W301)</f>
        <v/>
      </c>
      <c r="X24" s="46">
        <f>IF('Datos Generales'!X301=0,"",Índice!$G$51*'Datos Generales'!X301)</f>
        <v>360.36394944015444</v>
      </c>
      <c r="Y24" s="46">
        <f>IF('Datos Generales'!Y301=0,"",Índice!$G$51*'Datos Generales'!Y301)</f>
        <v>49795.737692581803</v>
      </c>
      <c r="Z24" s="46" t="str">
        <f>IF('Datos Generales'!Z301=0,"",Índice!$G$51*'Datos Generales'!Z301)</f>
        <v/>
      </c>
      <c r="AA24" s="46">
        <f>IF('Datos Generales'!AA301=0,"",Índice!$G$51*'Datos Generales'!AA301)</f>
        <v>8531.0333074381233</v>
      </c>
      <c r="AB24" s="46">
        <f>IF('Datos Generales'!AB301=0,"",Índice!$G$51*'Datos Generales'!AB301)</f>
        <v>47453.969603006502</v>
      </c>
      <c r="AC24" s="46" t="str">
        <f>IF('Datos Generales'!AC301=0,"",Índice!$G$51*'Datos Generales'!AC301)</f>
        <v/>
      </c>
      <c r="AD24" s="46" t="str">
        <f>IF('Datos Generales'!AD301=0,"",Índice!$G$51*'Datos Generales'!AD301)</f>
        <v/>
      </c>
      <c r="AE24" s="46" t="str">
        <f>IF('Datos Generales'!AE301=0,"",Índice!$G$51*'Datos Generales'!AE301)</f>
        <v/>
      </c>
      <c r="AF24" s="46" t="str">
        <f>IF('Datos Generales'!AF301=0,"",Índice!$G$51*'Datos Generales'!AF301)</f>
        <v/>
      </c>
      <c r="AG24" s="46" t="str">
        <f>IF('Datos Generales'!AG301=0,"",Índice!$G$51*'Datos Generales'!AG301)</f>
        <v/>
      </c>
      <c r="AH24" s="46" t="str">
        <f>IF('Datos Generales'!AH301=0,"",Índice!$G$51*'Datos Generales'!AH301)</f>
        <v/>
      </c>
      <c r="AI24" s="46" t="str">
        <f>IF('Datos Generales'!AI301=0,"",Índice!$G$51*'Datos Generales'!AI301)</f>
        <v/>
      </c>
      <c r="AJ24" s="46" t="str">
        <f>IF('Datos Generales'!AJ301=0,"",Índice!$G$51*'Datos Generales'!AJ301)</f>
        <v/>
      </c>
      <c r="AK24" s="46" t="str">
        <f>IF('Datos Generales'!AK301=0,"",Índice!$G$51*'Datos Generales'!AK301)</f>
        <v/>
      </c>
      <c r="AL24" s="46" t="str">
        <f>IF('Datos Generales'!AL301=0,"",Índice!$G$51*'Datos Generales'!AL301)</f>
        <v/>
      </c>
      <c r="AM24" s="46" t="str">
        <f>IF('Datos Generales'!AM301=0,"",Índice!$G$51*'Datos Generales'!AM301)</f>
        <v/>
      </c>
      <c r="AN24" s="46" t="str">
        <f>IF('Datos Generales'!AN301=0,"",Índice!$G$51*'Datos Generales'!AN301)</f>
        <v/>
      </c>
      <c r="AO24" s="46" t="str">
        <f>IF('Datos Generales'!AO301=0,"",Índice!$G$51*'Datos Generales'!AO301)</f>
        <v/>
      </c>
      <c r="AP24" s="46" t="str">
        <f>IF('Datos Generales'!AP301=0,"",Índice!$G$51*'Datos Generales'!AP301)</f>
        <v/>
      </c>
      <c r="AQ24" s="46">
        <f>IF('Datos Generales'!AQ301=0,"",Índice!$G$51*'Datos Generales'!AQ301)</f>
        <v>338437.85808981879</v>
      </c>
      <c r="AS24" s="46">
        <f>Índice!$F$51*'Datos Generales'!AS301</f>
        <v>351114.47078934929</v>
      </c>
      <c r="AT24" s="71">
        <f t="shared" si="0"/>
        <v>-3.6103931208052664E-2</v>
      </c>
    </row>
    <row r="25" spans="2:46">
      <c r="B25" s="73" t="s">
        <v>308</v>
      </c>
      <c r="C25" s="46">
        <f>IF('Datos Generales'!C302=0,"",Índice!$G$51*'Datos Generales'!C302)</f>
        <v>34744.246062046695</v>
      </c>
      <c r="D25" s="46" t="str">
        <f>IF('Datos Generales'!D302=0,"",Índice!$G$51*'Datos Generales'!D302)</f>
        <v/>
      </c>
      <c r="E25" s="46">
        <f>IF('Datos Generales'!E302=0,"",Índice!$G$51*'Datos Generales'!E302)</f>
        <v>10163.73023830234</v>
      </c>
      <c r="F25" s="46" t="str">
        <f>IF('Datos Generales'!F302=0,"",Índice!$G$51*'Datos Generales'!F302)</f>
        <v/>
      </c>
      <c r="G25" s="46" t="str">
        <f>IF('Datos Generales'!G302=0,"",Índice!$G$51*'Datos Generales'!G302)</f>
        <v/>
      </c>
      <c r="H25" s="46">
        <f>IF('Datos Generales'!H302=0,"",Índice!$G$51*'Datos Generales'!H302)</f>
        <v>41894.953975136174</v>
      </c>
      <c r="I25" s="46">
        <f>IF('Datos Generales'!I302=0,"",Índice!$G$51*'Datos Generales'!I302)</f>
        <v>23267.754265516654</v>
      </c>
      <c r="J25" s="46">
        <f>IF('Datos Generales'!J302=0,"",Índice!$G$51*'Datos Generales'!J302)</f>
        <v>6305.5059415122369</v>
      </c>
      <c r="K25" s="46" t="str">
        <f>IF('Datos Generales'!K302=0,"",Índice!$G$51*'Datos Generales'!K302)</f>
        <v/>
      </c>
      <c r="L25" s="46" t="str">
        <f>IF('Datos Generales'!L302=0,"",Índice!$G$51*'Datos Generales'!L302)</f>
        <v/>
      </c>
      <c r="M25" s="46" t="str">
        <f>IF('Datos Generales'!M302=0,"",Índice!$G$51*'Datos Generales'!M302)</f>
        <v/>
      </c>
      <c r="N25" s="46" t="str">
        <f>IF('Datos Generales'!N302=0,"",Índice!$G$51*'Datos Generales'!N302)</f>
        <v/>
      </c>
      <c r="O25" s="46" t="str">
        <f>IF('Datos Generales'!O302=0,"",Índice!$G$51*'Datos Generales'!O302)</f>
        <v/>
      </c>
      <c r="P25" s="46">
        <f>IF('Datos Generales'!P302=0,"",Índice!$G$51*'Datos Generales'!P302)</f>
        <v>13740.352927376109</v>
      </c>
      <c r="Q25" s="46" t="str">
        <f>IF('Datos Generales'!Q302=0,"",Índice!$G$51*'Datos Generales'!Q302)</f>
        <v/>
      </c>
      <c r="R25" s="46">
        <f>IF('Datos Generales'!R302=0,"",Índice!$G$51*'Datos Generales'!R302)</f>
        <v>6306.8781663534901</v>
      </c>
      <c r="S25" s="46" t="str">
        <f>IF('Datos Generales'!S302=0,"",Índice!$G$51*'Datos Generales'!S302)</f>
        <v/>
      </c>
      <c r="T25" s="46">
        <f>IF('Datos Generales'!T302=0,"",Índice!$G$51*'Datos Generales'!T302)</f>
        <v>18987.298067154916</v>
      </c>
      <c r="U25" s="46" t="str">
        <f>IF('Datos Generales'!U302=0,"",Índice!$G$51*'Datos Generales'!U302)</f>
        <v/>
      </c>
      <c r="V25" s="46">
        <f>IF('Datos Generales'!V302=0,"",Índice!$G$51*'Datos Generales'!V302)</f>
        <v>5797.3400970738412</v>
      </c>
      <c r="W25" s="46" t="str">
        <f>IF('Datos Generales'!W302=0,"",Índice!$G$51*'Datos Generales'!W302)</f>
        <v/>
      </c>
      <c r="X25" s="46">
        <f>IF('Datos Generales'!X302=0,"",Índice!$G$51*'Datos Generales'!X302)</f>
        <v>517.9927449144684</v>
      </c>
      <c r="Y25" s="46">
        <f>IF('Datos Generales'!Y302=0,"",Índice!$G$51*'Datos Generales'!Y302)</f>
        <v>2746.3973564752414</v>
      </c>
      <c r="Z25" s="46" t="str">
        <f>IF('Datos Generales'!Z302=0,"",Índice!$G$51*'Datos Generales'!Z302)</f>
        <v/>
      </c>
      <c r="AA25" s="46">
        <f>IF('Datos Generales'!AA302=0,"",Índice!$G$51*'Datos Generales'!AA302)</f>
        <v>4106.0951128876259</v>
      </c>
      <c r="AB25" s="46">
        <f>IF('Datos Generales'!AB302=0,"",Índice!$G$51*'Datos Generales'!AB302)</f>
        <v>98080.78863089587</v>
      </c>
      <c r="AC25" s="46" t="str">
        <f>IF('Datos Generales'!AC302=0,"",Índice!$G$51*'Datos Generales'!AC302)</f>
        <v/>
      </c>
      <c r="AD25" s="46" t="str">
        <f>IF('Datos Generales'!AD302=0,"",Índice!$G$51*'Datos Generales'!AD302)</f>
        <v/>
      </c>
      <c r="AE25" s="46" t="str">
        <f>IF('Datos Generales'!AE302=0,"",Índice!$G$51*'Datos Generales'!AE302)</f>
        <v/>
      </c>
      <c r="AF25" s="46" t="str">
        <f>IF('Datos Generales'!AF302=0,"",Índice!$G$51*'Datos Generales'!AF302)</f>
        <v/>
      </c>
      <c r="AG25" s="46" t="str">
        <f>IF('Datos Generales'!AG302=0,"",Índice!$G$51*'Datos Generales'!AG302)</f>
        <v/>
      </c>
      <c r="AH25" s="46" t="str">
        <f>IF('Datos Generales'!AH302=0,"",Índice!$G$51*'Datos Generales'!AH302)</f>
        <v/>
      </c>
      <c r="AI25" s="46" t="str">
        <f>IF('Datos Generales'!AI302=0,"",Índice!$G$51*'Datos Generales'!AI302)</f>
        <v/>
      </c>
      <c r="AJ25" s="46" t="str">
        <f>IF('Datos Generales'!AJ302=0,"",Índice!$G$51*'Datos Generales'!AJ302)</f>
        <v/>
      </c>
      <c r="AK25" s="46" t="str">
        <f>IF('Datos Generales'!AK302=0,"",Índice!$G$51*'Datos Generales'!AK302)</f>
        <v/>
      </c>
      <c r="AL25" s="46" t="str">
        <f>IF('Datos Generales'!AL302=0,"",Índice!$G$51*'Datos Generales'!AL302)</f>
        <v/>
      </c>
      <c r="AM25" s="46" t="str">
        <f>IF('Datos Generales'!AM302=0,"",Índice!$G$51*'Datos Generales'!AM302)</f>
        <v/>
      </c>
      <c r="AN25" s="46" t="str">
        <f>IF('Datos Generales'!AN302=0,"",Índice!$G$51*'Datos Generales'!AN302)</f>
        <v/>
      </c>
      <c r="AO25" s="46" t="str">
        <f>IF('Datos Generales'!AO302=0,"",Índice!$G$51*'Datos Generales'!AO302)</f>
        <v/>
      </c>
      <c r="AP25" s="46" t="str">
        <f>IF('Datos Generales'!AP302=0,"",Índice!$G$51*'Datos Generales'!AP302)</f>
        <v/>
      </c>
      <c r="AQ25" s="46">
        <f>IF('Datos Generales'!AQ302=0,"",Índice!$G$51*'Datos Generales'!AQ302)</f>
        <v>266659.33358564565</v>
      </c>
      <c r="AS25" s="46">
        <f>Índice!$F$51*'Datos Generales'!AS302</f>
        <v>301587.90225092892</v>
      </c>
      <c r="AT25" s="71">
        <f t="shared" si="0"/>
        <v>-0.11581554964436802</v>
      </c>
    </row>
    <row r="26" spans="2:46">
      <c r="B26" s="73" t="s">
        <v>309</v>
      </c>
      <c r="C26" s="46">
        <f>IF('Datos Generales'!C303=0,"",Índice!$G$51*'Datos Generales'!C303)</f>
        <v>4705.9344297852476</v>
      </c>
      <c r="D26" s="46" t="str">
        <f>IF('Datos Generales'!D303=0,"",Índice!$G$51*'Datos Generales'!D303)</f>
        <v/>
      </c>
      <c r="E26" s="46">
        <f>IF('Datos Generales'!E303=0,"",Índice!$G$51*'Datos Generales'!E303)</f>
        <v>771.11342766272514</v>
      </c>
      <c r="F26" s="46" t="str">
        <f>IF('Datos Generales'!F303=0,"",Índice!$G$51*'Datos Generales'!F303)</f>
        <v/>
      </c>
      <c r="G26" s="46" t="str">
        <f>IF('Datos Generales'!G303=0,"",Índice!$G$51*'Datos Generales'!G303)</f>
        <v/>
      </c>
      <c r="H26" s="46">
        <f>IF('Datos Generales'!H303=0,"",Índice!$G$51*'Datos Generales'!H303)</f>
        <v>2061.1702421976847</v>
      </c>
      <c r="I26" s="46">
        <f>IF('Datos Generales'!I303=0,"",Índice!$G$51*'Datos Generales'!I303)</f>
        <v>3586.3760205922258</v>
      </c>
      <c r="J26" s="46">
        <f>IF('Datos Generales'!J303=0,"",Índice!$G$51*'Datos Generales'!J303)</f>
        <v>1048.9109625271956</v>
      </c>
      <c r="K26" s="46" t="str">
        <f>IF('Datos Generales'!K303=0,"",Índice!$G$51*'Datos Generales'!K303)</f>
        <v/>
      </c>
      <c r="L26" s="46" t="str">
        <f>IF('Datos Generales'!L303=0,"",Índice!$G$51*'Datos Generales'!L303)</f>
        <v/>
      </c>
      <c r="M26" s="46" t="str">
        <f>IF('Datos Generales'!M303=0,"",Índice!$G$51*'Datos Generales'!M303)</f>
        <v/>
      </c>
      <c r="N26" s="46" t="str">
        <f>IF('Datos Generales'!N303=0,"",Índice!$G$51*'Datos Generales'!N303)</f>
        <v/>
      </c>
      <c r="O26" s="46" t="str">
        <f>IF('Datos Generales'!O303=0,"",Índice!$G$51*'Datos Generales'!O303)</f>
        <v/>
      </c>
      <c r="P26" s="46">
        <f>IF('Datos Generales'!P303=0,"",Índice!$G$51*'Datos Generales'!P303)</f>
        <v>2187.5919888628464</v>
      </c>
      <c r="Q26" s="46" t="str">
        <f>IF('Datos Generales'!Q303=0,"",Índice!$G$51*'Datos Generales'!Q303)</f>
        <v/>
      </c>
      <c r="R26" s="46">
        <f>IF('Datos Generales'!R303=0,"",Índice!$G$51*'Datos Generales'!R303)</f>
        <v>1065.4219259396975</v>
      </c>
      <c r="S26" s="46" t="str">
        <f>IF('Datos Generales'!S303=0,"",Índice!$G$51*'Datos Generales'!S303)</f>
        <v/>
      </c>
      <c r="T26" s="46">
        <f>IF('Datos Generales'!T303=0,"",Índice!$G$51*'Datos Generales'!T303)</f>
        <v>7630.5439543536049</v>
      </c>
      <c r="U26" s="46" t="str">
        <f>IF('Datos Generales'!U303=0,"",Índice!$G$51*'Datos Generales'!U303)</f>
        <v/>
      </c>
      <c r="V26" s="46">
        <f>IF('Datos Generales'!V303=0,"",Índice!$G$51*'Datos Generales'!V303)</f>
        <v>814.30477999030597</v>
      </c>
      <c r="W26" s="46" t="str">
        <f>IF('Datos Generales'!W303=0,"",Índice!$G$51*'Datos Generales'!W303)</f>
        <v/>
      </c>
      <c r="X26" s="46">
        <f>IF('Datos Generales'!X303=0,"",Índice!$G$51*'Datos Generales'!X303)</f>
        <v>115.17835603037487</v>
      </c>
      <c r="Y26" s="46">
        <f>IF('Datos Generales'!Y303=0,"",Índice!$G$51*'Datos Generales'!Y303)</f>
        <v>268.07076253649126</v>
      </c>
      <c r="Z26" s="46" t="str">
        <f>IF('Datos Generales'!Z303=0,"",Índice!$G$51*'Datos Generales'!Z303)</f>
        <v/>
      </c>
      <c r="AA26" s="46">
        <f>IF('Datos Generales'!AA303=0,"",Índice!$G$51*'Datos Generales'!AA303)</f>
        <v>277.58780579034618</v>
      </c>
      <c r="AB26" s="46">
        <f>IF('Datos Generales'!AB303=0,"",Índice!$G$51*'Datos Generales'!AB303)</f>
        <v>6178.6415416724767</v>
      </c>
      <c r="AC26" s="46" t="str">
        <f>IF('Datos Generales'!AC303=0,"",Índice!$G$51*'Datos Generales'!AC303)</f>
        <v/>
      </c>
      <c r="AD26" s="46" t="str">
        <f>IF('Datos Generales'!AD303=0,"",Índice!$G$51*'Datos Generales'!AD303)</f>
        <v/>
      </c>
      <c r="AE26" s="46" t="str">
        <f>IF('Datos Generales'!AE303=0,"",Índice!$G$51*'Datos Generales'!AE303)</f>
        <v/>
      </c>
      <c r="AF26" s="46" t="str">
        <f>IF('Datos Generales'!AF303=0,"",Índice!$G$51*'Datos Generales'!AF303)</f>
        <v/>
      </c>
      <c r="AG26" s="46" t="str">
        <f>IF('Datos Generales'!AG303=0,"",Índice!$G$51*'Datos Generales'!AG303)</f>
        <v/>
      </c>
      <c r="AH26" s="46" t="str">
        <f>IF('Datos Generales'!AH303=0,"",Índice!$G$51*'Datos Generales'!AH303)</f>
        <v/>
      </c>
      <c r="AI26" s="46" t="str">
        <f>IF('Datos Generales'!AI303=0,"",Índice!$G$51*'Datos Generales'!AI303)</f>
        <v/>
      </c>
      <c r="AJ26" s="46" t="str">
        <f>IF('Datos Generales'!AJ303=0,"",Índice!$G$51*'Datos Generales'!AJ303)</f>
        <v/>
      </c>
      <c r="AK26" s="46" t="str">
        <f>IF('Datos Generales'!AK303=0,"",Índice!$G$51*'Datos Generales'!AK303)</f>
        <v/>
      </c>
      <c r="AL26" s="46" t="str">
        <f>IF('Datos Generales'!AL303=0,"",Índice!$G$51*'Datos Generales'!AL303)</f>
        <v/>
      </c>
      <c r="AM26" s="46" t="str">
        <f>IF('Datos Generales'!AM303=0,"",Índice!$G$51*'Datos Generales'!AM303)</f>
        <v/>
      </c>
      <c r="AN26" s="46" t="str">
        <f>IF('Datos Generales'!AN303=0,"",Índice!$G$51*'Datos Generales'!AN303)</f>
        <v/>
      </c>
      <c r="AO26" s="46" t="str">
        <f>IF('Datos Generales'!AO303=0,"",Índice!$G$51*'Datos Generales'!AO303)</f>
        <v/>
      </c>
      <c r="AP26" s="46" t="str">
        <f>IF('Datos Generales'!AP303=0,"",Índice!$G$51*'Datos Generales'!AP303)</f>
        <v/>
      </c>
      <c r="AQ26" s="46">
        <f>IF('Datos Generales'!AQ303=0,"",Índice!$G$51*'Datos Generales'!AQ303)</f>
        <v>30710.84619794122</v>
      </c>
      <c r="AS26" s="46">
        <f>Índice!$F$51*'Datos Generales'!AS303</f>
        <v>38823.651266610308</v>
      </c>
      <c r="AT26" s="71">
        <f t="shared" si="0"/>
        <v>-0.20896553528561035</v>
      </c>
    </row>
    <row r="27" spans="2:46">
      <c r="B27" s="73" t="s">
        <v>310</v>
      </c>
      <c r="C27" s="46">
        <f>IF('Datos Generales'!C304=0,"",Índice!$G$51*'Datos Generales'!C304)</f>
        <v>581.24788356450904</v>
      </c>
      <c r="D27" s="46" t="str">
        <f>IF('Datos Generales'!D304=0,"",Índice!$G$51*'Datos Generales'!D304)</f>
        <v/>
      </c>
      <c r="E27" s="46">
        <f>IF('Datos Generales'!E304=0,"",Índice!$G$51*'Datos Generales'!E304)</f>
        <v>28504.135885671538</v>
      </c>
      <c r="F27" s="46" t="str">
        <f>IF('Datos Generales'!F304=0,"",Índice!$G$51*'Datos Generales'!F304)</f>
        <v/>
      </c>
      <c r="G27" s="46" t="str">
        <f>IF('Datos Generales'!G304=0,"",Índice!$G$51*'Datos Generales'!G304)</f>
        <v/>
      </c>
      <c r="H27" s="46">
        <f>IF('Datos Generales'!H304=0,"",Índice!$G$51*'Datos Generales'!H304)</f>
        <v>10.402349603050766</v>
      </c>
      <c r="I27" s="46">
        <f>IF('Datos Generales'!I304=0,"",Índice!$G$51*'Datos Generales'!I304)</f>
        <v>30486.542236859288</v>
      </c>
      <c r="J27" s="46">
        <f>IF('Datos Generales'!J304=0,"",Índice!$G$51*'Datos Generales'!J304)</f>
        <v>3664.1059180516181</v>
      </c>
      <c r="K27" s="46" t="str">
        <f>IF('Datos Generales'!K304=0,"",Índice!$G$51*'Datos Generales'!K304)</f>
        <v/>
      </c>
      <c r="L27" s="46">
        <f>IF('Datos Generales'!L304=0,"",Índice!$G$51*'Datos Generales'!L304)</f>
        <v>2983.0840089327412</v>
      </c>
      <c r="M27" s="46" t="str">
        <f>IF('Datos Generales'!M304=0,"",Índice!$G$51*'Datos Generales'!M304)</f>
        <v/>
      </c>
      <c r="N27" s="46" t="str">
        <f>IF('Datos Generales'!N304=0,"",Índice!$G$51*'Datos Generales'!N304)</f>
        <v/>
      </c>
      <c r="O27" s="46" t="str">
        <f>IF('Datos Generales'!O304=0,"",Índice!$G$51*'Datos Generales'!O304)</f>
        <v/>
      </c>
      <c r="P27" s="46">
        <f>IF('Datos Generales'!P304=0,"",Índice!$G$51*'Datos Generales'!P304)</f>
        <v>3877.8188707474865</v>
      </c>
      <c r="Q27" s="46" t="str">
        <f>IF('Datos Generales'!Q304=0,"",Índice!$G$51*'Datos Generales'!Q304)</f>
        <v/>
      </c>
      <c r="R27" s="46">
        <f>IF('Datos Generales'!R304=0,"",Índice!$G$51*'Datos Generales'!R304)</f>
        <v>66437.1067303202</v>
      </c>
      <c r="S27" s="46" t="str">
        <f>IF('Datos Generales'!S304=0,"",Índice!$G$51*'Datos Generales'!S304)</f>
        <v/>
      </c>
      <c r="T27" s="46">
        <f>IF('Datos Generales'!T304=0,"",Índice!$G$51*'Datos Generales'!T304)</f>
        <v>28706.368229896354</v>
      </c>
      <c r="U27" s="46" t="str">
        <f>IF('Datos Generales'!U304=0,"",Índice!$G$51*'Datos Generales'!U304)</f>
        <v/>
      </c>
      <c r="V27" s="46">
        <f>IF('Datos Generales'!V304=0,"",Índice!$G$51*'Datos Generales'!V304)</f>
        <v>40790.711365784242</v>
      </c>
      <c r="W27" s="46" t="str">
        <f>IF('Datos Generales'!W304=0,"",Índice!$G$51*'Datos Generales'!W304)</f>
        <v/>
      </c>
      <c r="X27" s="46" t="str">
        <f>IF('Datos Generales'!X304=0,"",Índice!$G$51*'Datos Generales'!X304)</f>
        <v/>
      </c>
      <c r="Y27" s="46">
        <f>IF('Datos Generales'!Y304=0,"",Índice!$G$51*'Datos Generales'!Y304)</f>
        <v>43167.89170932737</v>
      </c>
      <c r="Z27" s="46">
        <f>IF('Datos Generales'!Z304=0,"",Índice!$G$51*'Datos Generales'!Z304)</f>
        <v>67.061955951582604</v>
      </c>
      <c r="AA27" s="46">
        <f>IF('Datos Generales'!AA304=0,"",Índice!$G$51*'Datos Generales'!AA304)</f>
        <v>10602.871491143618</v>
      </c>
      <c r="AB27" s="46">
        <f>IF('Datos Generales'!AB304=0,"",Índice!$G$51*'Datos Generales'!AB304)</f>
        <v>123347.34330630937</v>
      </c>
      <c r="AC27" s="46" t="str">
        <f>IF('Datos Generales'!AC304=0,"",Índice!$G$51*'Datos Generales'!AC304)</f>
        <v/>
      </c>
      <c r="AD27" s="46" t="str">
        <f>IF('Datos Generales'!AD304=0,"",Índice!$G$51*'Datos Generales'!AD304)</f>
        <v/>
      </c>
      <c r="AE27" s="46" t="str">
        <f>IF('Datos Generales'!AE304=0,"",Índice!$G$51*'Datos Generales'!AE304)</f>
        <v/>
      </c>
      <c r="AF27" s="46" t="str">
        <f>IF('Datos Generales'!AF304=0,"",Índice!$G$51*'Datos Generales'!AF304)</f>
        <v/>
      </c>
      <c r="AG27" s="46" t="str">
        <f>IF('Datos Generales'!AG304=0,"",Índice!$G$51*'Datos Generales'!AG304)</f>
        <v/>
      </c>
      <c r="AH27" s="46" t="str">
        <f>IF('Datos Generales'!AH304=0,"",Índice!$G$51*'Datos Generales'!AH304)</f>
        <v/>
      </c>
      <c r="AI27" s="46" t="str">
        <f>IF('Datos Generales'!AI304=0,"",Índice!$G$51*'Datos Generales'!AI304)</f>
        <v/>
      </c>
      <c r="AJ27" s="46" t="str">
        <f>IF('Datos Generales'!AJ304=0,"",Índice!$G$51*'Datos Generales'!AJ304)</f>
        <v/>
      </c>
      <c r="AK27" s="46" t="str">
        <f>IF('Datos Generales'!AK304=0,"",Índice!$G$51*'Datos Generales'!AK304)</f>
        <v/>
      </c>
      <c r="AL27" s="46" t="str">
        <f>IF('Datos Generales'!AL304=0,"",Índice!$G$51*'Datos Generales'!AL304)</f>
        <v/>
      </c>
      <c r="AM27" s="46" t="str">
        <f>IF('Datos Generales'!AM304=0,"",Índice!$G$51*'Datos Generales'!AM304)</f>
        <v/>
      </c>
      <c r="AN27" s="46" t="str">
        <f>IF('Datos Generales'!AN304=0,"",Índice!$G$51*'Datos Generales'!AN304)</f>
        <v/>
      </c>
      <c r="AO27" s="46" t="str">
        <f>IF('Datos Generales'!AO304=0,"",Índice!$G$51*'Datos Generales'!AO304)</f>
        <v/>
      </c>
      <c r="AP27" s="46" t="str">
        <f>IF('Datos Generales'!AP304=0,"",Índice!$G$51*'Datos Generales'!AP304)</f>
        <v/>
      </c>
      <c r="AQ27" s="46">
        <f>IF('Datos Generales'!AQ304=0,"",Índice!$G$51*'Datos Generales'!AQ304)</f>
        <v>383226.69194216304</v>
      </c>
      <c r="AS27" s="46">
        <f>Índice!$F$51*'Datos Generales'!AS304</f>
        <v>317986.12527592044</v>
      </c>
      <c r="AT27" s="71">
        <f t="shared" si="0"/>
        <v>0.20516796639989421</v>
      </c>
    </row>
    <row r="28" spans="2:46">
      <c r="B28" s="73" t="s">
        <v>311</v>
      </c>
      <c r="C28" s="46">
        <f>IF('Datos Generales'!C305=0,"",Índice!$G$51*'Datos Generales'!C305)</f>
        <v>5456.3200913636156</v>
      </c>
      <c r="D28" s="46" t="str">
        <f>IF('Datos Generales'!D305=0,"",Índice!$G$51*'Datos Generales'!D305)</f>
        <v/>
      </c>
      <c r="E28" s="46">
        <f>IF('Datos Generales'!E305=0,"",Índice!$G$51*'Datos Generales'!E305)</f>
        <v>805.69362645826675</v>
      </c>
      <c r="F28" s="46" t="str">
        <f>IF('Datos Generales'!F305=0,"",Índice!$G$51*'Datos Generales'!F305)</f>
        <v/>
      </c>
      <c r="G28" s="46" t="str">
        <f>IF('Datos Generales'!G305=0,"",Índice!$G$51*'Datos Generales'!G305)</f>
        <v/>
      </c>
      <c r="H28" s="46">
        <f>IF('Datos Generales'!H305=0,"",Índice!$G$51*'Datos Generales'!H305)</f>
        <v>-151.96283483946078</v>
      </c>
      <c r="I28" s="46">
        <f>IF('Datos Generales'!I305=0,"",Índice!$G$51*'Datos Generales'!I305)</f>
        <v>12095.453730570292</v>
      </c>
      <c r="J28" s="46">
        <f>IF('Datos Generales'!J305=0,"",Índice!$G$51*'Datos Generales'!J305)</f>
        <v>17.573331031536828</v>
      </c>
      <c r="K28" s="46" t="str">
        <f>IF('Datos Generales'!K305=0,"",Índice!$G$51*'Datos Generales'!K305)</f>
        <v/>
      </c>
      <c r="L28" s="46">
        <f>IF('Datos Generales'!L305=0,"",Índice!$G$51*'Datos Generales'!L305)</f>
        <v>2293.9615467187227</v>
      </c>
      <c r="M28" s="46" t="str">
        <f>IF('Datos Generales'!M305=0,"",Índice!$G$51*'Datos Generales'!M305)</f>
        <v/>
      </c>
      <c r="N28" s="46" t="str">
        <f>IF('Datos Generales'!N305=0,"",Índice!$G$51*'Datos Generales'!N305)</f>
        <v/>
      </c>
      <c r="O28" s="46" t="str">
        <f>IF('Datos Generales'!O305=0,"",Índice!$G$51*'Datos Generales'!O305)</f>
        <v/>
      </c>
      <c r="P28" s="46">
        <f>IF('Datos Generales'!P305=0,"",Índice!$G$51*'Datos Generales'!P305)</f>
        <v>275.81719309195461</v>
      </c>
      <c r="Q28" s="46" t="str">
        <f>IF('Datos Generales'!Q305=0,"",Índice!$G$51*'Datos Generales'!Q305)</f>
        <v/>
      </c>
      <c r="R28" s="46">
        <f>IF('Datos Generales'!R305=0,"",Índice!$G$51*'Datos Generales'!R305)</f>
        <v>21654.46050537713</v>
      </c>
      <c r="S28" s="46" t="str">
        <f>IF('Datos Generales'!S305=0,"",Índice!$G$51*'Datos Generales'!S305)</f>
        <v/>
      </c>
      <c r="T28" s="46">
        <f>IF('Datos Generales'!T305=0,"",Índice!$G$51*'Datos Generales'!T305)</f>
        <v>23852.410578525567</v>
      </c>
      <c r="U28" s="46" t="str">
        <f>IF('Datos Generales'!U305=0,"",Índice!$G$51*'Datos Generales'!U305)</f>
        <v/>
      </c>
      <c r="V28" s="46">
        <f>IF('Datos Generales'!V305=0,"",Índice!$G$51*'Datos Generales'!V305)</f>
        <v>2898.4487219496218</v>
      </c>
      <c r="W28" s="46" t="str">
        <f>IF('Datos Generales'!W305=0,"",Índice!$G$51*'Datos Generales'!W305)</f>
        <v/>
      </c>
      <c r="X28" s="46">
        <f>IF('Datos Generales'!X305=0,"",Índice!$G$51*'Datos Generales'!X305)</f>
        <v>1085.4298494315228</v>
      </c>
      <c r="Y28" s="46">
        <f>IF('Datos Generales'!Y305=0,"",Índice!$G$51*'Datos Generales'!Y305)</f>
        <v>21342.832670460208</v>
      </c>
      <c r="Z28" s="46">
        <f>IF('Datos Generales'!Z305=0,"",Índice!$G$51*'Datos Generales'!Z305)</f>
        <v>1447.8300034748274</v>
      </c>
      <c r="AA28" s="46">
        <f>IF('Datos Generales'!AA305=0,"",Índice!$G$51*'Datos Generales'!AA305)</f>
        <v>1142.443578319733</v>
      </c>
      <c r="AB28" s="46">
        <f>IF('Datos Generales'!AB305=0,"",Índice!$G$51*'Datos Generales'!AB305)</f>
        <v>38260.461554465153</v>
      </c>
      <c r="AC28" s="46" t="str">
        <f>IF('Datos Generales'!AC305=0,"",Índice!$G$51*'Datos Generales'!AC305)</f>
        <v/>
      </c>
      <c r="AD28" s="46" t="str">
        <f>IF('Datos Generales'!AD305=0,"",Índice!$G$51*'Datos Generales'!AD305)</f>
        <v/>
      </c>
      <c r="AE28" s="46" t="str">
        <f>IF('Datos Generales'!AE305=0,"",Índice!$G$51*'Datos Generales'!AE305)</f>
        <v/>
      </c>
      <c r="AF28" s="46" t="str">
        <f>IF('Datos Generales'!AF305=0,"",Índice!$G$51*'Datos Generales'!AF305)</f>
        <v/>
      </c>
      <c r="AG28" s="46" t="str">
        <f>IF('Datos Generales'!AG305=0,"",Índice!$G$51*'Datos Generales'!AG305)</f>
        <v/>
      </c>
      <c r="AH28" s="46" t="str">
        <f>IF('Datos Generales'!AH305=0,"",Índice!$G$51*'Datos Generales'!AH305)</f>
        <v/>
      </c>
      <c r="AI28" s="46" t="str">
        <f>IF('Datos Generales'!AI305=0,"",Índice!$G$51*'Datos Generales'!AI305)</f>
        <v/>
      </c>
      <c r="AJ28" s="46" t="str">
        <f>IF('Datos Generales'!AJ305=0,"",Índice!$G$51*'Datos Generales'!AJ305)</f>
        <v/>
      </c>
      <c r="AK28" s="46" t="str">
        <f>IF('Datos Generales'!AK305=0,"",Índice!$G$51*'Datos Generales'!AK305)</f>
        <v/>
      </c>
      <c r="AL28" s="46" t="str">
        <f>IF('Datos Generales'!AL305=0,"",Índice!$G$51*'Datos Generales'!AL305)</f>
        <v/>
      </c>
      <c r="AM28" s="46" t="str">
        <f>IF('Datos Generales'!AM305=0,"",Índice!$G$51*'Datos Generales'!AM305)</f>
        <v/>
      </c>
      <c r="AN28" s="46" t="str">
        <f>IF('Datos Generales'!AN305=0,"",Índice!$G$51*'Datos Generales'!AN305)</f>
        <v/>
      </c>
      <c r="AO28" s="46" t="str">
        <f>IF('Datos Generales'!AO305=0,"",Índice!$G$51*'Datos Generales'!AO305)</f>
        <v/>
      </c>
      <c r="AP28" s="46" t="str">
        <f>IF('Datos Generales'!AP305=0,"",Índice!$G$51*'Datos Generales'!AP305)</f>
        <v/>
      </c>
      <c r="AQ28" s="46">
        <f>IF('Datos Generales'!AQ305=0,"",Índice!$G$51*'Datos Generales'!AQ305)</f>
        <v>132477.1741463987</v>
      </c>
      <c r="AS28" s="46">
        <f>Índice!$F$51*'Datos Generales'!AS305</f>
        <v>164602.00911383389</v>
      </c>
      <c r="AT28" s="71">
        <f t="shared" si="0"/>
        <v>-0.1951667245156079</v>
      </c>
    </row>
    <row r="29" spans="2:46">
      <c r="B29" s="73" t="s">
        <v>312</v>
      </c>
      <c r="C29" s="46">
        <f>IF('Datos Generales'!C306=0,"",Índice!$G$51*'Datos Generales'!C306)</f>
        <v>289.89356404416793</v>
      </c>
      <c r="D29" s="46" t="str">
        <f>IF('Datos Generales'!D306=0,"",Índice!$G$51*'Datos Generales'!D306)</f>
        <v/>
      </c>
      <c r="E29" s="46">
        <f>IF('Datos Generales'!E306=0,"",Índice!$G$51*'Datos Generales'!E306)</f>
        <v>223.99419239034933</v>
      </c>
      <c r="F29" s="46" t="str">
        <f>IF('Datos Generales'!F306=0,"",Índice!$G$51*'Datos Generales'!F306)</f>
        <v/>
      </c>
      <c r="G29" s="46" t="str">
        <f>IF('Datos Generales'!G306=0,"",Índice!$G$51*'Datos Generales'!G306)</f>
        <v/>
      </c>
      <c r="H29" s="46" t="str">
        <f>IF('Datos Generales'!H306=0,"",Índice!$G$51*'Datos Generales'!H306)</f>
        <v/>
      </c>
      <c r="I29" s="46">
        <f>IF('Datos Generales'!I306=0,"",Índice!$G$51*'Datos Generales'!I306)</f>
        <v>581.64627142164716</v>
      </c>
      <c r="J29" s="46">
        <f>IF('Datos Generales'!J306=0,"",Índice!$G$51*'Datos Generales'!J306)</f>
        <v>0.17706126983916198</v>
      </c>
      <c r="K29" s="46" t="str">
        <f>IF('Datos Generales'!K306=0,"",Índice!$G$51*'Datos Generales'!K306)</f>
        <v/>
      </c>
      <c r="L29" s="46">
        <f>IF('Datos Generales'!L306=0,"",Índice!$G$51*'Datos Generales'!L306)</f>
        <v>115.9308664271913</v>
      </c>
      <c r="M29" s="46" t="str">
        <f>IF('Datos Generales'!M306=0,"",Índice!$G$51*'Datos Generales'!M306)</f>
        <v/>
      </c>
      <c r="N29" s="46" t="str">
        <f>IF('Datos Generales'!N306=0,"",Índice!$G$51*'Datos Generales'!N306)</f>
        <v/>
      </c>
      <c r="O29" s="46" t="str">
        <f>IF('Datos Generales'!O306=0,"",Índice!$G$51*'Datos Generales'!O306)</f>
        <v/>
      </c>
      <c r="P29" s="46">
        <f>IF('Datos Generales'!P306=0,"",Índice!$G$51*'Datos Generales'!P306)</f>
        <v>57.102259523129739</v>
      </c>
      <c r="Q29" s="46" t="str">
        <f>IF('Datos Generales'!Q306=0,"",Índice!$G$51*'Datos Generales'!Q306)</f>
        <v/>
      </c>
      <c r="R29" s="46">
        <f>IF('Datos Generales'!R306=0,"",Índice!$G$51*'Datos Generales'!R306)</f>
        <v>4685.218261214065</v>
      </c>
      <c r="S29" s="46" t="str">
        <f>IF('Datos Generales'!S306=0,"",Índice!$G$51*'Datos Generales'!S306)</f>
        <v/>
      </c>
      <c r="T29" s="46">
        <f>IF('Datos Generales'!T306=0,"",Índice!$G$51*'Datos Generales'!T306)</f>
        <v>128.23662468101307</v>
      </c>
      <c r="U29" s="46" t="str">
        <f>IF('Datos Generales'!U306=0,"",Índice!$G$51*'Datos Generales'!U306)</f>
        <v/>
      </c>
      <c r="V29" s="46">
        <f>IF('Datos Generales'!V306=0,"",Índice!$G$51*'Datos Generales'!V306)</f>
        <v>460.71342412149949</v>
      </c>
      <c r="W29" s="46" t="str">
        <f>IF('Datos Generales'!W306=0,"",Índice!$G$51*'Datos Generales'!W306)</f>
        <v/>
      </c>
      <c r="X29" s="46" t="str">
        <f>IF('Datos Generales'!X306=0,"",Índice!$G$51*'Datos Generales'!X306)</f>
        <v/>
      </c>
      <c r="Y29" s="46">
        <f>IF('Datos Generales'!Y306=0,"",Índice!$G$51*'Datos Generales'!Y306)</f>
        <v>222.07909769576892</v>
      </c>
      <c r="Z29" s="46">
        <f>IF('Datos Generales'!Z306=0,"",Índice!$G$51*'Datos Generales'!Z306)</f>
        <v>2.1690005555297343</v>
      </c>
      <c r="AA29" s="46">
        <f>IF('Datos Generales'!AA306=0,"",Índice!$G$51*'Datos Generales'!AA306)</f>
        <v>10.446614920510557</v>
      </c>
      <c r="AB29" s="46">
        <f>IF('Datos Generales'!AB306=0,"",Índice!$G$51*'Datos Generales'!AB306)</f>
        <v>5773.7466828677734</v>
      </c>
      <c r="AC29" s="46" t="str">
        <f>IF('Datos Generales'!AC306=0,"",Índice!$G$51*'Datos Generales'!AC306)</f>
        <v/>
      </c>
      <c r="AD29" s="46" t="str">
        <f>IF('Datos Generales'!AD306=0,"",Índice!$G$51*'Datos Generales'!AD306)</f>
        <v/>
      </c>
      <c r="AE29" s="46" t="str">
        <f>IF('Datos Generales'!AE306=0,"",Índice!$G$51*'Datos Generales'!AE306)</f>
        <v/>
      </c>
      <c r="AF29" s="46" t="str">
        <f>IF('Datos Generales'!AF306=0,"",Índice!$G$51*'Datos Generales'!AF306)</f>
        <v/>
      </c>
      <c r="AG29" s="46" t="str">
        <f>IF('Datos Generales'!AG306=0,"",Índice!$G$51*'Datos Generales'!AG306)</f>
        <v/>
      </c>
      <c r="AH29" s="46" t="str">
        <f>IF('Datos Generales'!AH306=0,"",Índice!$G$51*'Datos Generales'!AH306)</f>
        <v/>
      </c>
      <c r="AI29" s="46" t="str">
        <f>IF('Datos Generales'!AI306=0,"",Índice!$G$51*'Datos Generales'!AI306)</f>
        <v/>
      </c>
      <c r="AJ29" s="46" t="str">
        <f>IF('Datos Generales'!AJ306=0,"",Índice!$G$51*'Datos Generales'!AJ306)</f>
        <v/>
      </c>
      <c r="AK29" s="46" t="str">
        <f>IF('Datos Generales'!AK306=0,"",Índice!$G$51*'Datos Generales'!AK306)</f>
        <v/>
      </c>
      <c r="AL29" s="46" t="str">
        <f>IF('Datos Generales'!AL306=0,"",Índice!$G$51*'Datos Generales'!AL306)</f>
        <v/>
      </c>
      <c r="AM29" s="46" t="str">
        <f>IF('Datos Generales'!AM306=0,"",Índice!$G$51*'Datos Generales'!AM306)</f>
        <v/>
      </c>
      <c r="AN29" s="46" t="str">
        <f>IF('Datos Generales'!AN306=0,"",Índice!$G$51*'Datos Generales'!AN306)</f>
        <v/>
      </c>
      <c r="AO29" s="46" t="str">
        <f>IF('Datos Generales'!AO306=0,"",Índice!$G$51*'Datos Generales'!AO306)</f>
        <v/>
      </c>
      <c r="AP29" s="46" t="str">
        <f>IF('Datos Generales'!AP306=0,"",Índice!$G$51*'Datos Generales'!AP306)</f>
        <v/>
      </c>
      <c r="AQ29" s="46">
        <f>IF('Datos Generales'!AQ306=0,"",Índice!$G$51*'Datos Generales'!AQ306)</f>
        <v>12551.353921132484</v>
      </c>
      <c r="AS29" s="46">
        <f>Índice!$F$51*'Datos Generales'!AS306</f>
        <v>16670.565932650668</v>
      </c>
      <c r="AT29" s="71">
        <f t="shared" si="0"/>
        <v>-0.24709491136412898</v>
      </c>
    </row>
    <row r="30" spans="2:46">
      <c r="B30" s="73" t="s">
        <v>313</v>
      </c>
      <c r="C30" s="46">
        <f>IF('Datos Generales'!C307=0,"",Índice!$G$51*'Datos Generales'!C307)</f>
        <v>6804.4203346015356</v>
      </c>
      <c r="D30" s="46" t="str">
        <f>IF('Datos Generales'!D307=0,"",Índice!$G$51*'Datos Generales'!D307)</f>
        <v/>
      </c>
      <c r="E30" s="46">
        <f>IF('Datos Generales'!E307=0,"",Índice!$G$51*'Datos Generales'!E307)</f>
        <v>6754.751417043477</v>
      </c>
      <c r="F30" s="46" t="str">
        <f>IF('Datos Generales'!F307=0,"",Índice!$G$51*'Datos Generales'!F307)</f>
        <v/>
      </c>
      <c r="G30" s="46" t="str">
        <f>IF('Datos Generales'!G307=0,"",Índice!$G$51*'Datos Generales'!G307)</f>
        <v/>
      </c>
      <c r="H30" s="46">
        <f>IF('Datos Generales'!H307=0,"",Índice!$G$51*'Datos Generales'!H307)</f>
        <v>236.46532587020081</v>
      </c>
      <c r="I30" s="46">
        <f>IF('Datos Generales'!I307=0,"",Índice!$G$51*'Datos Generales'!I307)</f>
        <v>1430.4337337131299</v>
      </c>
      <c r="J30" s="46">
        <f>IF('Datos Generales'!J307=0,"",Índice!$G$51*'Datos Generales'!J307)</f>
        <v>26.691986428253671</v>
      </c>
      <c r="K30" s="46" t="str">
        <f>IF('Datos Generales'!K307=0,"",Índice!$G$51*'Datos Generales'!K307)</f>
        <v/>
      </c>
      <c r="L30" s="46">
        <f>IF('Datos Generales'!L307=0,"",Índice!$G$51*'Datos Generales'!L307)</f>
        <v>252.57790142556456</v>
      </c>
      <c r="M30" s="46" t="str">
        <f>IF('Datos Generales'!M307=0,"",Índice!$G$51*'Datos Generales'!M307)</f>
        <v/>
      </c>
      <c r="N30" s="46" t="str">
        <f>IF('Datos Generales'!N307=0,"",Índice!$G$51*'Datos Generales'!N307)</f>
        <v/>
      </c>
      <c r="O30" s="46" t="str">
        <f>IF('Datos Generales'!O307=0,"",Índice!$G$51*'Datos Generales'!O307)</f>
        <v/>
      </c>
      <c r="P30" s="46">
        <f>IF('Datos Generales'!P307=0,"",Índice!$G$51*'Datos Generales'!P307)</f>
        <v>2616.8327722704348</v>
      </c>
      <c r="Q30" s="46" t="str">
        <f>IF('Datos Generales'!Q307=0,"",Índice!$G$51*'Datos Generales'!Q307)</f>
        <v/>
      </c>
      <c r="R30" s="46">
        <f>IF('Datos Generales'!R307=0,"",Índice!$G$51*'Datos Generales'!R307)</f>
        <v>6050.3163863565442</v>
      </c>
      <c r="S30" s="46" t="str">
        <f>IF('Datos Generales'!S307=0,"",Índice!$G$51*'Datos Generales'!S307)</f>
        <v/>
      </c>
      <c r="T30" s="46">
        <f>IF('Datos Generales'!T307=0,"",Índice!$G$51*'Datos Generales'!T307)</f>
        <v>5042.704965019333</v>
      </c>
      <c r="U30" s="46" t="str">
        <f>IF('Datos Generales'!U307=0,"",Índice!$G$51*'Datos Generales'!U307)</f>
        <v/>
      </c>
      <c r="V30" s="46">
        <f>IF('Datos Generales'!V307=0,"",Índice!$G$51*'Datos Generales'!V307)</f>
        <v>4244.3356993145517</v>
      </c>
      <c r="W30" s="46" t="str">
        <f>IF('Datos Generales'!W307=0,"",Índice!$G$51*'Datos Generales'!W307)</f>
        <v/>
      </c>
      <c r="X30" s="46" t="str">
        <f>IF('Datos Generales'!X307=0,"",Índice!$G$51*'Datos Generales'!X307)</f>
        <v/>
      </c>
      <c r="Y30" s="46">
        <f>IF('Datos Generales'!Y307=0,"",Índice!$G$51*'Datos Generales'!Y307)</f>
        <v>5839.4364139781028</v>
      </c>
      <c r="Z30" s="46">
        <f>IF('Datos Generales'!Z307=0,"",Índice!$G$51*'Datos Generales'!Z307)</f>
        <v>6.5070016665892032</v>
      </c>
      <c r="AA30" s="46">
        <f>IF('Datos Generales'!AA307=0,"",Índice!$G$51*'Datos Generales'!AA307)</f>
        <v>326.76657348817344</v>
      </c>
      <c r="AB30" s="46">
        <f>IF('Datos Generales'!AB307=0,"",Índice!$G$51*'Datos Generales'!AB307)</f>
        <v>14317.749728321614</v>
      </c>
      <c r="AC30" s="46" t="str">
        <f>IF('Datos Generales'!AC307=0,"",Índice!$G$51*'Datos Generales'!AC307)</f>
        <v/>
      </c>
      <c r="AD30" s="46" t="str">
        <f>IF('Datos Generales'!AD307=0,"",Índice!$G$51*'Datos Generales'!AD307)</f>
        <v/>
      </c>
      <c r="AE30" s="46" t="str">
        <f>IF('Datos Generales'!AE307=0,"",Índice!$G$51*'Datos Generales'!AE307)</f>
        <v/>
      </c>
      <c r="AF30" s="46" t="str">
        <f>IF('Datos Generales'!AF307=0,"",Índice!$G$51*'Datos Generales'!AF307)</f>
        <v/>
      </c>
      <c r="AG30" s="46" t="str">
        <f>IF('Datos Generales'!AG307=0,"",Índice!$G$51*'Datos Generales'!AG307)</f>
        <v/>
      </c>
      <c r="AH30" s="46" t="str">
        <f>IF('Datos Generales'!AH307=0,"",Índice!$G$51*'Datos Generales'!AH307)</f>
        <v/>
      </c>
      <c r="AI30" s="46" t="str">
        <f>IF('Datos Generales'!AI307=0,"",Índice!$G$51*'Datos Generales'!AI307)</f>
        <v/>
      </c>
      <c r="AJ30" s="46" t="str">
        <f>IF('Datos Generales'!AJ307=0,"",Índice!$G$51*'Datos Generales'!AJ307)</f>
        <v/>
      </c>
      <c r="AK30" s="46" t="str">
        <f>IF('Datos Generales'!AK307=0,"",Índice!$G$51*'Datos Generales'!AK307)</f>
        <v/>
      </c>
      <c r="AL30" s="46" t="str">
        <f>IF('Datos Generales'!AL307=0,"",Índice!$G$51*'Datos Generales'!AL307)</f>
        <v/>
      </c>
      <c r="AM30" s="46" t="str">
        <f>IF('Datos Generales'!AM307=0,"",Índice!$G$51*'Datos Generales'!AM307)</f>
        <v/>
      </c>
      <c r="AN30" s="46" t="str">
        <f>IF('Datos Generales'!AN307=0,"",Índice!$G$51*'Datos Generales'!AN307)</f>
        <v/>
      </c>
      <c r="AO30" s="46" t="str">
        <f>IF('Datos Generales'!AO307=0,"",Índice!$G$51*'Datos Generales'!AO307)</f>
        <v/>
      </c>
      <c r="AP30" s="46" t="str">
        <f>IF('Datos Generales'!AP307=0,"",Índice!$G$51*'Datos Generales'!AP307)</f>
        <v/>
      </c>
      <c r="AQ30" s="46">
        <f>IF('Datos Generales'!AQ307=0,"",Índice!$G$51*'Datos Generales'!AQ307)</f>
        <v>53949.990239497514</v>
      </c>
      <c r="AS30" s="46">
        <f>Índice!$F$51*'Datos Generales'!AS307</f>
        <v>47057.265604521759</v>
      </c>
      <c r="AT30" s="71">
        <f t="shared" si="0"/>
        <v>0.14647524768871034</v>
      </c>
    </row>
    <row r="31" spans="2:46">
      <c r="B31" s="73" t="s">
        <v>314</v>
      </c>
      <c r="C31" s="46" t="str">
        <f>IF('Datos Generales'!C308=0,"",Índice!$G$51*'Datos Generales'!C308)</f>
        <v/>
      </c>
      <c r="D31" s="46" t="str">
        <f>IF('Datos Generales'!D308=0,"",Índice!$G$51*'Datos Generales'!D308)</f>
        <v/>
      </c>
      <c r="E31" s="46">
        <f>IF('Datos Generales'!E308=0,"",Índice!$G$51*'Datos Generales'!E308)</f>
        <v>571003.30493713217</v>
      </c>
      <c r="F31" s="46" t="str">
        <f>IF('Datos Generales'!F308=0,"",Índice!$G$51*'Datos Generales'!F308)</f>
        <v/>
      </c>
      <c r="G31" s="46" t="str">
        <f>IF('Datos Generales'!G308=0,"",Índice!$G$51*'Datos Generales'!G308)</f>
        <v/>
      </c>
      <c r="H31" s="46">
        <f>IF('Datos Generales'!H308=0,"",Índice!$G$51*'Datos Generales'!H308)</f>
        <v>33446.032831585966</v>
      </c>
      <c r="I31" s="46">
        <f>IF('Datos Generales'!I308=0,"",Índice!$G$51*'Datos Generales'!I308)</f>
        <v>202868.17124480713</v>
      </c>
      <c r="J31" s="46">
        <f>IF('Datos Generales'!J308=0,"",Índice!$G$51*'Datos Generales'!J308)</f>
        <v>1918.8572465644581</v>
      </c>
      <c r="K31" s="46" t="str">
        <f>IF('Datos Generales'!K308=0,"",Índice!$G$51*'Datos Generales'!K308)</f>
        <v/>
      </c>
      <c r="L31" s="46">
        <f>IF('Datos Generales'!L308=0,"",Índice!$G$51*'Datos Generales'!L308)</f>
        <v>107833.67749617659</v>
      </c>
      <c r="M31" s="46" t="str">
        <f>IF('Datos Generales'!M308=0,"",Índice!$G$51*'Datos Generales'!M308)</f>
        <v/>
      </c>
      <c r="N31" s="46" t="str">
        <f>IF('Datos Generales'!N308=0,"",Índice!$G$51*'Datos Generales'!N308)</f>
        <v/>
      </c>
      <c r="O31" s="46" t="str">
        <f>IF('Datos Generales'!O308=0,"",Índice!$G$51*'Datos Generales'!O308)</f>
        <v/>
      </c>
      <c r="P31" s="46">
        <f>IF('Datos Generales'!P308=0,"",Índice!$G$51*'Datos Generales'!P308)</f>
        <v>46095.599806117913</v>
      </c>
      <c r="Q31" s="46" t="str">
        <f>IF('Datos Generales'!Q308=0,"",Índice!$G$51*'Datos Generales'!Q308)</f>
        <v/>
      </c>
      <c r="R31" s="46">
        <f>IF('Datos Generales'!R308=0,"",Índice!$G$51*'Datos Generales'!R308)</f>
        <v>401545.96621228324</v>
      </c>
      <c r="S31" s="46" t="str">
        <f>IF('Datos Generales'!S308=0,"",Índice!$G$51*'Datos Generales'!S308)</f>
        <v/>
      </c>
      <c r="T31" s="46">
        <f>IF('Datos Generales'!T308=0,"",Índice!$G$51*'Datos Generales'!T308)</f>
        <v>407401.95785499125</v>
      </c>
      <c r="U31" s="46" t="str">
        <f>IF('Datos Generales'!U308=0,"",Índice!$G$51*'Datos Generales'!U308)</f>
        <v/>
      </c>
      <c r="V31" s="46">
        <f>IF('Datos Generales'!V308=0,"",Índice!$G$51*'Datos Generales'!V308)</f>
        <v>231970.80259660355</v>
      </c>
      <c r="W31" s="46" t="str">
        <f>IF('Datos Generales'!W308=0,"",Índice!$G$51*'Datos Generales'!W308)</f>
        <v/>
      </c>
      <c r="X31" s="46" t="str">
        <f>IF('Datos Generales'!X308=0,"",Índice!$G$51*'Datos Generales'!X308)</f>
        <v/>
      </c>
      <c r="Y31" s="46">
        <f>IF('Datos Generales'!Y308=0,"",Índice!$G$51*'Datos Generales'!Y308)</f>
        <v>370863.90406820405</v>
      </c>
      <c r="Z31" s="46" t="str">
        <f>IF('Datos Generales'!Z308=0,"",Índice!$G$51*'Datos Generales'!Z308)</f>
        <v/>
      </c>
      <c r="AA31" s="46">
        <f>IF('Datos Generales'!AA308=0,"",Índice!$G$51*'Datos Generales'!AA308)</f>
        <v>34754.736942284668</v>
      </c>
      <c r="AB31" s="46">
        <f>IF('Datos Generales'!AB308=0,"",Índice!$G$51*'Datos Generales'!AB308)</f>
        <v>317266.48385090556</v>
      </c>
      <c r="AC31" s="46">
        <f>IF('Datos Generales'!AC308=0,"",Índice!$G$51*'Datos Generales'!AC308)</f>
        <v>55160.826964660788</v>
      </c>
      <c r="AD31" s="46" t="str">
        <f>IF('Datos Generales'!AD308=0,"",Índice!$G$51*'Datos Generales'!AD308)</f>
        <v/>
      </c>
      <c r="AE31" s="46" t="str">
        <f>IF('Datos Generales'!AE308=0,"",Índice!$G$51*'Datos Generales'!AE308)</f>
        <v/>
      </c>
      <c r="AF31" s="46" t="str">
        <f>IF('Datos Generales'!AF308=0,"",Índice!$G$51*'Datos Generales'!AF308)</f>
        <v/>
      </c>
      <c r="AG31" s="46" t="str">
        <f>IF('Datos Generales'!AG308=0,"",Índice!$G$51*'Datos Generales'!AG308)</f>
        <v/>
      </c>
      <c r="AH31" s="46" t="str">
        <f>IF('Datos Generales'!AH308=0,"",Índice!$G$51*'Datos Generales'!AH308)</f>
        <v/>
      </c>
      <c r="AI31" s="46" t="str">
        <f>IF('Datos Generales'!AI308=0,"",Índice!$G$51*'Datos Generales'!AI308)</f>
        <v/>
      </c>
      <c r="AJ31" s="46" t="str">
        <f>IF('Datos Generales'!AJ308=0,"",Índice!$G$51*'Datos Generales'!AJ308)</f>
        <v/>
      </c>
      <c r="AK31" s="46" t="str">
        <f>IF('Datos Generales'!AK308=0,"",Índice!$G$51*'Datos Generales'!AK308)</f>
        <v/>
      </c>
      <c r="AL31" s="46" t="str">
        <f>IF('Datos Generales'!AL308=0,"",Índice!$G$51*'Datos Generales'!AL308)</f>
        <v/>
      </c>
      <c r="AM31" s="46" t="str">
        <f>IF('Datos Generales'!AM308=0,"",Índice!$G$51*'Datos Generales'!AM308)</f>
        <v/>
      </c>
      <c r="AN31" s="46" t="str">
        <f>IF('Datos Generales'!AN308=0,"",Índice!$G$51*'Datos Generales'!AN308)</f>
        <v/>
      </c>
      <c r="AO31" s="46" t="str">
        <f>IF('Datos Generales'!AO308=0,"",Índice!$G$51*'Datos Generales'!AO308)</f>
        <v/>
      </c>
      <c r="AP31" s="46" t="str">
        <f>IF('Datos Generales'!AP308=0,"",Índice!$G$51*'Datos Generales'!AP308)</f>
        <v/>
      </c>
      <c r="AQ31" s="46">
        <f>IF('Datos Generales'!AQ308=0,"",Índice!$G$51*'Datos Generales'!AQ308)</f>
        <v>2782130.3220523172</v>
      </c>
      <c r="AS31" s="46">
        <f>Índice!$F$51*'Datos Generales'!AS308</f>
        <v>2567491.2062087827</v>
      </c>
      <c r="AT31" s="71">
        <f t="shared" si="0"/>
        <v>8.359877351263667E-2</v>
      </c>
    </row>
    <row r="32" spans="2:46">
      <c r="B32" s="73" t="s">
        <v>315</v>
      </c>
      <c r="C32" s="46">
        <f>IF('Datos Generales'!C309=0,"",Índice!$G$51*'Datos Generales'!C309)</f>
        <v>91491.055085974323</v>
      </c>
      <c r="D32" s="46" t="str">
        <f>IF('Datos Generales'!D309=0,"",Índice!$G$51*'Datos Generales'!D309)</f>
        <v/>
      </c>
      <c r="E32" s="46">
        <f>IF('Datos Generales'!E309=0,"",Índice!$G$51*'Datos Generales'!E309)</f>
        <v>17602.47797247141</v>
      </c>
      <c r="F32" s="46" t="str">
        <f>IF('Datos Generales'!F309=0,"",Índice!$G$51*'Datos Generales'!F309)</f>
        <v/>
      </c>
      <c r="G32" s="46" t="str">
        <f>IF('Datos Generales'!G309=0,"",Índice!$G$51*'Datos Generales'!G309)</f>
        <v/>
      </c>
      <c r="H32" s="46">
        <f>IF('Datos Generales'!H309=0,"",Índice!$G$51*'Datos Generales'!H309)</f>
        <v>78722.591468745377</v>
      </c>
      <c r="I32" s="46">
        <f>IF('Datos Generales'!I309=0,"",Índice!$G$51*'Datos Generales'!I309)</f>
        <v>127633.95238379802</v>
      </c>
      <c r="J32" s="46">
        <f>IF('Datos Generales'!J309=0,"",Índice!$G$51*'Datos Generales'!J309)</f>
        <v>17975.879828516161</v>
      </c>
      <c r="K32" s="46" t="str">
        <f>IF('Datos Generales'!K309=0,"",Índice!$G$51*'Datos Generales'!K309)</f>
        <v/>
      </c>
      <c r="L32" s="46">
        <f>IF('Datos Generales'!L309=0,"",Índice!$G$51*'Datos Generales'!L309)</f>
        <v>6548.6553303188657</v>
      </c>
      <c r="M32" s="46" t="str">
        <f>IF('Datos Generales'!M309=0,"",Índice!$G$51*'Datos Generales'!M309)</f>
        <v/>
      </c>
      <c r="N32" s="46" t="str">
        <f>IF('Datos Generales'!N309=0,"",Índice!$G$51*'Datos Generales'!N309)</f>
        <v/>
      </c>
      <c r="O32" s="46" t="str">
        <f>IF('Datos Generales'!O309=0,"",Índice!$G$51*'Datos Generales'!O309)</f>
        <v/>
      </c>
      <c r="P32" s="46">
        <f>IF('Datos Generales'!P309=0,"",Índice!$G$51*'Datos Generales'!P309)</f>
        <v>70278.539510115734</v>
      </c>
      <c r="Q32" s="46" t="str">
        <f>IF('Datos Generales'!Q309=0,"",Índice!$G$51*'Datos Generales'!Q309)</f>
        <v/>
      </c>
      <c r="R32" s="46">
        <f>IF('Datos Generales'!R309=0,"",Índice!$G$51*'Datos Generales'!R309)</f>
        <v>82711.604816951847</v>
      </c>
      <c r="S32" s="46" t="str">
        <f>IF('Datos Generales'!S309=0,"",Índice!$G$51*'Datos Generales'!S309)</f>
        <v/>
      </c>
      <c r="T32" s="46">
        <f>IF('Datos Generales'!T309=0,"",Índice!$G$51*'Datos Generales'!T309)</f>
        <v>51687.858687400549</v>
      </c>
      <c r="U32" s="46" t="str">
        <f>IF('Datos Generales'!U309=0,"",Índice!$G$51*'Datos Generales'!U309)</f>
        <v/>
      </c>
      <c r="V32" s="46">
        <f>IF('Datos Generales'!V309=0,"",Índice!$G$51*'Datos Generales'!V309)</f>
        <v>7779.6295435581796</v>
      </c>
      <c r="W32" s="46" t="str">
        <f>IF('Datos Generales'!W309=0,"",Índice!$G$51*'Datos Generales'!W309)</f>
        <v/>
      </c>
      <c r="X32" s="46">
        <f>IF('Datos Generales'!X309=0,"",Índice!$G$51*'Datos Generales'!X309)</f>
        <v>4464.1572658198711</v>
      </c>
      <c r="Y32" s="46">
        <f>IF('Datos Generales'!Y309=0,"",Índice!$G$51*'Datos Generales'!Y309)</f>
        <v>22145.318610688748</v>
      </c>
      <c r="Z32" s="46">
        <f>IF('Datos Generales'!Z309=0,"",Índice!$G$51*'Datos Generales'!Z309)</f>
        <v>960.1590010203156</v>
      </c>
      <c r="AA32" s="46">
        <f>IF('Datos Generales'!AA309=0,"",Índice!$G$51*'Datos Generales'!AA309)</f>
        <v>13853.229486898574</v>
      </c>
      <c r="AB32" s="46">
        <f>IF('Datos Generales'!AB309=0,"",Índice!$G$51*'Datos Generales'!AB309)</f>
        <v>111507.83164129159</v>
      </c>
      <c r="AC32" s="46" t="str">
        <f>IF('Datos Generales'!AC309=0,"",Índice!$G$51*'Datos Generales'!AC309)</f>
        <v/>
      </c>
      <c r="AD32" s="46">
        <f>IF('Datos Generales'!AD309=0,"",Índice!$G$51*'Datos Generales'!AD309)</f>
        <v>3443.4875758320222</v>
      </c>
      <c r="AE32" s="46" t="str">
        <f>IF('Datos Generales'!AE309=0,"",Índice!$G$51*'Datos Generales'!AE309)</f>
        <v/>
      </c>
      <c r="AF32" s="46" t="str">
        <f>IF('Datos Generales'!AF309=0,"",Índice!$G$51*'Datos Generales'!AF309)</f>
        <v/>
      </c>
      <c r="AG32" s="46" t="str">
        <f>IF('Datos Generales'!AG309=0,"",Índice!$G$51*'Datos Generales'!AG309)</f>
        <v/>
      </c>
      <c r="AH32" s="46" t="str">
        <f>IF('Datos Generales'!AH309=0,"",Índice!$G$51*'Datos Generales'!AH309)</f>
        <v/>
      </c>
      <c r="AI32" s="46" t="str">
        <f>IF('Datos Generales'!AI309=0,"",Índice!$G$51*'Datos Generales'!AI309)</f>
        <v/>
      </c>
      <c r="AJ32" s="46" t="str">
        <f>IF('Datos Generales'!AJ309=0,"",Índice!$G$51*'Datos Generales'!AJ309)</f>
        <v/>
      </c>
      <c r="AK32" s="46" t="str">
        <f>IF('Datos Generales'!AK309=0,"",Índice!$G$51*'Datos Generales'!AK309)</f>
        <v/>
      </c>
      <c r="AL32" s="46" t="str">
        <f>IF('Datos Generales'!AL309=0,"",Índice!$G$51*'Datos Generales'!AL309)</f>
        <v/>
      </c>
      <c r="AM32" s="46" t="str">
        <f>IF('Datos Generales'!AM309=0,"",Índice!$G$51*'Datos Generales'!AM309)</f>
        <v/>
      </c>
      <c r="AN32" s="46" t="str">
        <f>IF('Datos Generales'!AN309=0,"",Índice!$G$51*'Datos Generales'!AN309)</f>
        <v/>
      </c>
      <c r="AO32" s="46" t="str">
        <f>IF('Datos Generales'!AO309=0,"",Índice!$G$51*'Datos Generales'!AO309)</f>
        <v/>
      </c>
      <c r="AP32" s="46" t="str">
        <f>IF('Datos Generales'!AP309=0,"",Índice!$G$51*'Datos Generales'!AP309)</f>
        <v/>
      </c>
      <c r="AQ32" s="46">
        <f>IF('Datos Generales'!AQ309=0,"",Índice!$G$51*'Datos Generales'!AQ309)</f>
        <v>708806.42820940155</v>
      </c>
      <c r="AS32" s="46">
        <f>Índice!$F$51*'Datos Generales'!AS309</f>
        <v>652323.59152834117</v>
      </c>
      <c r="AT32" s="71">
        <f t="shared" si="0"/>
        <v>8.6587143887783879E-2</v>
      </c>
    </row>
    <row r="33" spans="2:46">
      <c r="B33" s="73" t="s">
        <v>316</v>
      </c>
      <c r="C33" s="46" t="str">
        <f>IF('Datos Generales'!C310=0,"",Índice!$G$51*'Datos Generales'!C310)</f>
        <v/>
      </c>
      <c r="D33" s="46" t="str">
        <f>IF('Datos Generales'!D310=0,"",Índice!$G$51*'Datos Generales'!D310)</f>
        <v/>
      </c>
      <c r="E33" s="46">
        <f>IF('Datos Generales'!E310=0,"",Índice!$G$51*'Datos Generales'!E310)</f>
        <v>4716.4548349899633</v>
      </c>
      <c r="F33" s="46" t="str">
        <f>IF('Datos Generales'!F310=0,"",Índice!$G$51*'Datos Generales'!F310)</f>
        <v/>
      </c>
      <c r="G33" s="46" t="str">
        <f>IF('Datos Generales'!G310=0,"",Índice!$G$51*'Datos Generales'!G310)</f>
        <v/>
      </c>
      <c r="H33" s="46" t="str">
        <f>IF('Datos Generales'!H310=0,"",Índice!$G$51*'Datos Generales'!H310)</f>
        <v/>
      </c>
      <c r="I33" s="46" t="str">
        <f>IF('Datos Generales'!I310=0,"",Índice!$G$51*'Datos Generales'!I310)</f>
        <v/>
      </c>
      <c r="J33" s="46" t="str">
        <f>IF('Datos Generales'!J310=0,"",Índice!$G$51*'Datos Generales'!J310)</f>
        <v/>
      </c>
      <c r="K33" s="46" t="str">
        <f>IF('Datos Generales'!K310=0,"",Índice!$G$51*'Datos Generales'!K310)</f>
        <v/>
      </c>
      <c r="L33" s="46" t="str">
        <f>IF('Datos Generales'!L310=0,"",Índice!$G$51*'Datos Generales'!L310)</f>
        <v/>
      </c>
      <c r="M33" s="46" t="str">
        <f>IF('Datos Generales'!M310=0,"",Índice!$G$51*'Datos Generales'!M310)</f>
        <v/>
      </c>
      <c r="N33" s="46" t="str">
        <f>IF('Datos Generales'!N310=0,"",Índice!$G$51*'Datos Generales'!N310)</f>
        <v/>
      </c>
      <c r="O33" s="46" t="str">
        <f>IF('Datos Generales'!O310=0,"",Índice!$G$51*'Datos Generales'!O310)</f>
        <v/>
      </c>
      <c r="P33" s="46">
        <f>IF('Datos Generales'!P310=0,"",Índice!$G$51*'Datos Generales'!P310)</f>
        <v>10.313818968131185</v>
      </c>
      <c r="Q33" s="46" t="str">
        <f>IF('Datos Generales'!Q310=0,"",Índice!$G$51*'Datos Generales'!Q310)</f>
        <v/>
      </c>
      <c r="R33" s="46" t="str">
        <f>IF('Datos Generales'!R310=0,"",Índice!$G$51*'Datos Generales'!R310)</f>
        <v/>
      </c>
      <c r="S33" s="46" t="str">
        <f>IF('Datos Generales'!S310=0,"",Índice!$G$51*'Datos Generales'!S310)</f>
        <v/>
      </c>
      <c r="T33" s="46">
        <f>IF('Datos Generales'!T310=0,"",Índice!$G$51*'Datos Generales'!T310)</f>
        <v>1827.9362845020485</v>
      </c>
      <c r="U33" s="46" t="str">
        <f>IF('Datos Generales'!U310=0,"",Índice!$G$51*'Datos Generales'!U310)</f>
        <v/>
      </c>
      <c r="V33" s="46">
        <f>IF('Datos Generales'!V310=0,"",Índice!$G$51*'Datos Generales'!V310)</f>
        <v>1649.5470551390929</v>
      </c>
      <c r="W33" s="46" t="str">
        <f>IF('Datos Generales'!W310=0,"",Índice!$G$51*'Datos Generales'!W310)</f>
        <v/>
      </c>
      <c r="X33" s="46">
        <f>IF('Datos Generales'!X310=0,"",Índice!$G$51*'Datos Generales'!X310)</f>
        <v>86.007511824372926</v>
      </c>
      <c r="Y33" s="46" t="str">
        <f>IF('Datos Generales'!Y310=0,"",Índice!$G$51*'Datos Generales'!Y310)</f>
        <v/>
      </c>
      <c r="Z33" s="46" t="str">
        <f>IF('Datos Generales'!Z310=0,"",Índice!$G$51*'Datos Generales'!Z310)</f>
        <v/>
      </c>
      <c r="AA33" s="46">
        <f>IF('Datos Generales'!AA310=0,"",Índice!$G$51*'Datos Generales'!AA310)</f>
        <v>156.96481571241711</v>
      </c>
      <c r="AB33" s="46" t="str">
        <f>IF('Datos Generales'!AB310=0,"",Índice!$G$51*'Datos Generales'!AB310)</f>
        <v/>
      </c>
      <c r="AC33" s="46" t="str">
        <f>IF('Datos Generales'!AC310=0,"",Índice!$G$51*'Datos Generales'!AC310)</f>
        <v/>
      </c>
      <c r="AD33" s="46">
        <f>IF('Datos Generales'!AD310=0,"",Índice!$G$51*'Datos Generales'!AD310)</f>
        <v>58873.455048201264</v>
      </c>
      <c r="AE33" s="46" t="str">
        <f>IF('Datos Generales'!AE310=0,"",Índice!$G$51*'Datos Generales'!AE310)</f>
        <v/>
      </c>
      <c r="AF33" s="46" t="str">
        <f>IF('Datos Generales'!AF310=0,"",Índice!$G$51*'Datos Generales'!AF310)</f>
        <v/>
      </c>
      <c r="AG33" s="46" t="str">
        <f>IF('Datos Generales'!AG310=0,"",Índice!$G$51*'Datos Generales'!AG310)</f>
        <v/>
      </c>
      <c r="AH33" s="46" t="str">
        <f>IF('Datos Generales'!AH310=0,"",Índice!$G$51*'Datos Generales'!AH310)</f>
        <v/>
      </c>
      <c r="AI33" s="46" t="str">
        <f>IF('Datos Generales'!AI310=0,"",Índice!$G$51*'Datos Generales'!AI310)</f>
        <v/>
      </c>
      <c r="AJ33" s="46" t="str">
        <f>IF('Datos Generales'!AJ310=0,"",Índice!$G$51*'Datos Generales'!AJ310)</f>
        <v/>
      </c>
      <c r="AK33" s="46" t="str">
        <f>IF('Datos Generales'!AK310=0,"",Índice!$G$51*'Datos Generales'!AK310)</f>
        <v/>
      </c>
      <c r="AL33" s="46" t="str">
        <f>IF('Datos Generales'!AL310=0,"",Índice!$G$51*'Datos Generales'!AL310)</f>
        <v/>
      </c>
      <c r="AM33" s="46" t="str">
        <f>IF('Datos Generales'!AM310=0,"",Índice!$G$51*'Datos Generales'!AM310)</f>
        <v/>
      </c>
      <c r="AN33" s="46" t="str">
        <f>IF('Datos Generales'!AN310=0,"",Índice!$G$51*'Datos Generales'!AN310)</f>
        <v/>
      </c>
      <c r="AO33" s="46" t="str">
        <f>IF('Datos Generales'!AO310=0,"",Índice!$G$51*'Datos Generales'!AO310)</f>
        <v/>
      </c>
      <c r="AP33" s="46" t="str">
        <f>IF('Datos Generales'!AP310=0,"",Índice!$G$51*'Datos Generales'!AP310)</f>
        <v/>
      </c>
      <c r="AQ33" s="46">
        <f>IF('Datos Generales'!AQ310=0,"",Índice!$G$51*'Datos Generales'!AQ310)</f>
        <v>67320.679369337275</v>
      </c>
      <c r="AS33" s="46">
        <f>Índice!$F$51*'Datos Generales'!AS310</f>
        <v>68628.95902318164</v>
      </c>
      <c r="AT33" s="71">
        <f t="shared" si="0"/>
        <v>-1.9063084628785476E-2</v>
      </c>
    </row>
    <row r="34" spans="2:46">
      <c r="B34" s="73" t="s">
        <v>317</v>
      </c>
      <c r="C34" s="46">
        <f>IF('Datos Generales'!C311=0,"",Índice!$G$51*'Datos Generales'!C311)</f>
        <v>178740.56318763405</v>
      </c>
      <c r="D34" s="46" t="str">
        <f>IF('Datos Generales'!D311=0,"",Índice!$G$51*'Datos Generales'!D311)</f>
        <v/>
      </c>
      <c r="E34" s="46">
        <f>IF('Datos Generales'!E311=0,"",Índice!$G$51*'Datos Generales'!E311)</f>
        <v>52147.118172904768</v>
      </c>
      <c r="F34" s="46">
        <f>IF('Datos Generales'!F311=0,"",Índice!$G$51*'Datos Generales'!F311)</f>
        <v>681261.20742506441</v>
      </c>
      <c r="G34" s="46" t="str">
        <f>IF('Datos Generales'!G311=0,"",Índice!$G$51*'Datos Generales'!G311)</f>
        <v/>
      </c>
      <c r="H34" s="46">
        <f>IF('Datos Generales'!H311=0,"",Índice!$G$51*'Datos Generales'!H311)</f>
        <v>131196.42513296194</v>
      </c>
      <c r="I34" s="46">
        <f>IF('Datos Generales'!I311=0,"",Índice!$G$51*'Datos Generales'!I311)</f>
        <v>37074.81502630467</v>
      </c>
      <c r="J34" s="46">
        <f>IF('Datos Generales'!J311=0,"",Índice!$G$51*'Datos Generales'!J311)</f>
        <v>13168.135168573397</v>
      </c>
      <c r="K34" s="46" t="str">
        <f>IF('Datos Generales'!K311=0,"",Índice!$G$51*'Datos Generales'!K311)</f>
        <v/>
      </c>
      <c r="L34" s="46">
        <f>IF('Datos Generales'!L311=0,"",Índice!$G$51*'Datos Generales'!L311)</f>
        <v>37954.632476135463</v>
      </c>
      <c r="M34" s="46" t="str">
        <f>IF('Datos Generales'!M311=0,"",Índice!$G$51*'Datos Generales'!M311)</f>
        <v/>
      </c>
      <c r="N34" s="46" t="str">
        <f>IF('Datos Generales'!N311=0,"",Índice!$G$51*'Datos Generales'!N311)</f>
        <v/>
      </c>
      <c r="O34" s="46" t="str">
        <f>IF('Datos Generales'!O311=0,"",Índice!$G$51*'Datos Generales'!O311)</f>
        <v/>
      </c>
      <c r="P34" s="46">
        <f>IF('Datos Generales'!P311=0,"",Índice!$G$51*'Datos Generales'!P311)</f>
        <v>49700.74432131309</v>
      </c>
      <c r="Q34" s="46" t="str">
        <f>IF('Datos Generales'!Q311=0,"",Índice!$G$51*'Datos Generales'!Q311)</f>
        <v/>
      </c>
      <c r="R34" s="46">
        <f>IF('Datos Generales'!R311=0,"",Índice!$G$51*'Datos Generales'!R311)</f>
        <v>35121.652158708872</v>
      </c>
      <c r="S34" s="46" t="str">
        <f>IF('Datos Generales'!S311=0,"",Índice!$G$51*'Datos Generales'!S311)</f>
        <v/>
      </c>
      <c r="T34" s="46">
        <f>IF('Datos Generales'!T311=0,"",Índice!$G$51*'Datos Generales'!T311)</f>
        <v>37046.263896543103</v>
      </c>
      <c r="U34" s="46" t="str">
        <f>IF('Datos Generales'!U311=0,"",Índice!$G$51*'Datos Generales'!U311)</f>
        <v/>
      </c>
      <c r="V34" s="46">
        <f>IF('Datos Generales'!V311=0,"",Índice!$G$51*'Datos Generales'!V311)</f>
        <v>15554.434167513242</v>
      </c>
      <c r="W34" s="46" t="str">
        <f>IF('Datos Generales'!W311=0,"",Índice!$G$51*'Datos Generales'!W311)</f>
        <v/>
      </c>
      <c r="X34" s="46">
        <f>IF('Datos Generales'!X311=0,"",Índice!$G$51*'Datos Generales'!X311)</f>
        <v>1722.1421757731493</v>
      </c>
      <c r="Y34" s="46">
        <f>IF('Datos Generales'!Y311=0,"",Índice!$G$51*'Datos Generales'!Y311)</f>
        <v>60920.984195068406</v>
      </c>
      <c r="Z34" s="46">
        <f>IF('Datos Generales'!Z311=0,"",Índice!$G$51*'Datos Generales'!Z311)</f>
        <v>10.977798730028043</v>
      </c>
      <c r="AA34" s="46">
        <f>IF('Datos Generales'!AA311=0,"",Índice!$G$51*'Datos Generales'!AA311)</f>
        <v>7336.7107770555158</v>
      </c>
      <c r="AB34" s="46">
        <f>IF('Datos Generales'!AB311=0,"",Índice!$G$51*'Datos Generales'!AB311)</f>
        <v>89348.171067745861</v>
      </c>
      <c r="AC34" s="46">
        <f>IF('Datos Generales'!AC311=0,"",Índice!$G$51*'Datos Generales'!AC311)</f>
        <v>12537.885578580899</v>
      </c>
      <c r="AD34" s="46" t="str">
        <f>IF('Datos Generales'!AD311=0,"",Índice!$G$51*'Datos Generales'!AD311)</f>
        <v/>
      </c>
      <c r="AE34" s="46" t="str">
        <f>IF('Datos Generales'!AE311=0,"",Índice!$G$51*'Datos Generales'!AE311)</f>
        <v/>
      </c>
      <c r="AF34" s="46" t="str">
        <f>IF('Datos Generales'!AF311=0,"",Índice!$G$51*'Datos Generales'!AF311)</f>
        <v/>
      </c>
      <c r="AG34" s="46" t="str">
        <f>IF('Datos Generales'!AG311=0,"",Índice!$G$51*'Datos Generales'!AG311)</f>
        <v/>
      </c>
      <c r="AH34" s="46" t="str">
        <f>IF('Datos Generales'!AH311=0,"",Índice!$G$51*'Datos Generales'!AH311)</f>
        <v/>
      </c>
      <c r="AI34" s="46" t="str">
        <f>IF('Datos Generales'!AI311=0,"",Índice!$G$51*'Datos Generales'!AI311)</f>
        <v/>
      </c>
      <c r="AJ34" s="46" t="str">
        <f>IF('Datos Generales'!AJ311=0,"",Índice!$G$51*'Datos Generales'!AJ311)</f>
        <v/>
      </c>
      <c r="AK34" s="46" t="str">
        <f>IF('Datos Generales'!AK311=0,"",Índice!$G$51*'Datos Generales'!AK311)</f>
        <v/>
      </c>
      <c r="AL34" s="46" t="str">
        <f>IF('Datos Generales'!AL311=0,"",Índice!$G$51*'Datos Generales'!AL311)</f>
        <v/>
      </c>
      <c r="AM34" s="46" t="str">
        <f>IF('Datos Generales'!AM311=0,"",Índice!$G$51*'Datos Generales'!AM311)</f>
        <v/>
      </c>
      <c r="AN34" s="46" t="str">
        <f>IF('Datos Generales'!AN311=0,"",Índice!$G$51*'Datos Generales'!AN311)</f>
        <v/>
      </c>
      <c r="AO34" s="46" t="str">
        <f>IF('Datos Generales'!AO311=0,"",Índice!$G$51*'Datos Generales'!AO311)</f>
        <v/>
      </c>
      <c r="AP34" s="46" t="str">
        <f>IF('Datos Generales'!AP311=0,"",Índice!$G$51*'Datos Generales'!AP311)</f>
        <v/>
      </c>
      <c r="AQ34" s="46">
        <f>IF('Datos Generales'!AQ311=0,"",Índice!$G$51*'Datos Generales'!AQ311)</f>
        <v>1440842.8627266109</v>
      </c>
      <c r="AS34" s="46">
        <f>Índice!$F$51*'Datos Generales'!AS311</f>
        <v>1602488.1556956465</v>
      </c>
      <c r="AT34" s="71">
        <f t="shared" si="0"/>
        <v>-0.10087144319570018</v>
      </c>
    </row>
    <row r="35" spans="2:46">
      <c r="B35" s="73" t="s">
        <v>318</v>
      </c>
      <c r="C35" s="46" t="str">
        <f>IF('Datos Generales'!C312=0,"",Índice!$G$51*'Datos Generales'!C312)</f>
        <v/>
      </c>
      <c r="D35" s="46" t="str">
        <f>IF('Datos Generales'!D312=0,"",Índice!$G$51*'Datos Generales'!D312)</f>
        <v/>
      </c>
      <c r="E35" s="46">
        <f>IF('Datos Generales'!E312=0,"",Índice!$G$51*'Datos Generales'!E312)</f>
        <v>626464.91105991101</v>
      </c>
      <c r="F35" s="46" t="str">
        <f>IF('Datos Generales'!F312=0,"",Índice!$G$51*'Datos Generales'!F312)</f>
        <v/>
      </c>
      <c r="G35" s="46" t="str">
        <f>IF('Datos Generales'!G312=0,"",Índice!$G$51*'Datos Generales'!G312)</f>
        <v/>
      </c>
      <c r="H35" s="46" t="str">
        <f>IF('Datos Generales'!H312=0,"",Índice!$G$51*'Datos Generales'!H312)</f>
        <v/>
      </c>
      <c r="I35" s="46">
        <f>IF('Datos Generales'!I312=0,"",Índice!$G$51*'Datos Generales'!I312)</f>
        <v>34814.716447442683</v>
      </c>
      <c r="J35" s="46" t="str">
        <f>IF('Datos Generales'!J312=0,"",Índice!$G$51*'Datos Generales'!J312)</f>
        <v/>
      </c>
      <c r="K35" s="46" t="str">
        <f>IF('Datos Generales'!K312=0,"",Índice!$G$51*'Datos Generales'!K312)</f>
        <v/>
      </c>
      <c r="L35" s="46">
        <f>IF('Datos Generales'!L312=0,"",Índice!$G$51*'Datos Generales'!L312)</f>
        <v>186624.21622722273</v>
      </c>
      <c r="M35" s="46" t="str">
        <f>IF('Datos Generales'!M312=0,"",Índice!$G$51*'Datos Generales'!M312)</f>
        <v/>
      </c>
      <c r="N35" s="46" t="str">
        <f>IF('Datos Generales'!N312=0,"",Índice!$G$51*'Datos Generales'!N312)</f>
        <v/>
      </c>
      <c r="O35" s="46" t="str">
        <f>IF('Datos Generales'!O312=0,"",Índice!$G$51*'Datos Generales'!O312)</f>
        <v/>
      </c>
      <c r="P35" s="46">
        <f>IF('Datos Generales'!P312=0,"",Índice!$G$51*'Datos Generales'!P312)</f>
        <v>223.71691444178117</v>
      </c>
      <c r="Q35" s="46" t="str">
        <f>IF('Datos Generales'!Q312=0,"",Índice!$G$51*'Datos Generales'!Q312)</f>
        <v/>
      </c>
      <c r="R35" s="46">
        <f>IF('Datos Generales'!R312=0,"",Índice!$G$51*'Datos Generales'!R312)</f>
        <v>2340.4401300515028</v>
      </c>
      <c r="S35" s="46" t="str">
        <f>IF('Datos Generales'!S312=0,"",Índice!$G$51*'Datos Generales'!S312)</f>
        <v/>
      </c>
      <c r="T35" s="46">
        <f>IF('Datos Generales'!T312=0,"",Índice!$G$51*'Datos Generales'!T312)</f>
        <v>381296.35408712743</v>
      </c>
      <c r="U35" s="46" t="str">
        <f>IF('Datos Generales'!U312=0,"",Índice!$G$51*'Datos Generales'!U312)</f>
        <v/>
      </c>
      <c r="V35" s="46">
        <f>IF('Datos Generales'!V312=0,"",Índice!$G$51*'Datos Generales'!V312)</f>
        <v>139152.62902786725</v>
      </c>
      <c r="W35" s="46" t="str">
        <f>IF('Datos Generales'!W312=0,"",Índice!$G$51*'Datos Generales'!W312)</f>
        <v/>
      </c>
      <c r="X35" s="46" t="str">
        <f>IF('Datos Generales'!X312=0,"",Índice!$G$51*'Datos Generales'!X312)</f>
        <v/>
      </c>
      <c r="Y35" s="46">
        <f>IF('Datos Generales'!Y312=0,"",Índice!$G$51*'Datos Generales'!Y312)</f>
        <v>450731.6392996342</v>
      </c>
      <c r="Z35" s="46" t="str">
        <f>IF('Datos Generales'!Z312=0,"",Índice!$G$51*'Datos Generales'!Z312)</f>
        <v/>
      </c>
      <c r="AA35" s="46">
        <f>IF('Datos Generales'!AA312=0,"",Índice!$G$51*'Datos Generales'!AA312)</f>
        <v>35307.168104182856</v>
      </c>
      <c r="AB35" s="46">
        <f>IF('Datos Generales'!AB312=0,"",Índice!$G$51*'Datos Generales'!AB312)</f>
        <v>137904.47987145354</v>
      </c>
      <c r="AC35" s="46">
        <f>IF('Datos Generales'!AC312=0,"",Índice!$G$51*'Datos Generales'!AC312)</f>
        <v>16295.347051155215</v>
      </c>
      <c r="AD35" s="46" t="str">
        <f>IF('Datos Generales'!AD312=0,"",Índice!$G$51*'Datos Generales'!AD312)</f>
        <v/>
      </c>
      <c r="AE35" s="46" t="str">
        <f>IF('Datos Generales'!AE312=0,"",Índice!$G$51*'Datos Generales'!AE312)</f>
        <v/>
      </c>
      <c r="AF35" s="46" t="str">
        <f>IF('Datos Generales'!AF312=0,"",Índice!$G$51*'Datos Generales'!AF312)</f>
        <v/>
      </c>
      <c r="AG35" s="46" t="str">
        <f>IF('Datos Generales'!AG312=0,"",Índice!$G$51*'Datos Generales'!AG312)</f>
        <v/>
      </c>
      <c r="AH35" s="46" t="str">
        <f>IF('Datos Generales'!AH312=0,"",Índice!$G$51*'Datos Generales'!AH312)</f>
        <v/>
      </c>
      <c r="AI35" s="46" t="str">
        <f>IF('Datos Generales'!AI312=0,"",Índice!$G$51*'Datos Generales'!AI312)</f>
        <v/>
      </c>
      <c r="AJ35" s="46" t="str">
        <f>IF('Datos Generales'!AJ312=0,"",Índice!$G$51*'Datos Generales'!AJ312)</f>
        <v/>
      </c>
      <c r="AK35" s="46" t="str">
        <f>IF('Datos Generales'!AK312=0,"",Índice!$G$51*'Datos Generales'!AK312)</f>
        <v/>
      </c>
      <c r="AL35" s="46" t="str">
        <f>IF('Datos Generales'!AL312=0,"",Índice!$G$51*'Datos Generales'!AL312)</f>
        <v/>
      </c>
      <c r="AM35" s="46" t="str">
        <f>IF('Datos Generales'!AM312=0,"",Índice!$G$51*'Datos Generales'!AM312)</f>
        <v/>
      </c>
      <c r="AN35" s="46" t="str">
        <f>IF('Datos Generales'!AN312=0,"",Índice!$G$51*'Datos Generales'!AN312)</f>
        <v/>
      </c>
      <c r="AO35" s="46" t="str">
        <f>IF('Datos Generales'!AO312=0,"",Índice!$G$51*'Datos Generales'!AO312)</f>
        <v/>
      </c>
      <c r="AP35" s="46" t="str">
        <f>IF('Datos Generales'!AP312=0,"",Índice!$G$51*'Datos Generales'!AP312)</f>
        <v/>
      </c>
      <c r="AQ35" s="46">
        <f>IF('Datos Generales'!AQ312=0,"",Índice!$G$51*'Datos Generales'!AQ312)</f>
        <v>2011155.6182204902</v>
      </c>
      <c r="AS35" s="46">
        <f>Índice!$F$51*'Datos Generales'!AS312</f>
        <v>1931565.9739904576</v>
      </c>
      <c r="AT35" s="71">
        <f t="shared" si="0"/>
        <v>4.1204724716498831E-2</v>
      </c>
    </row>
    <row r="36" spans="2:46">
      <c r="B36" s="73" t="s">
        <v>319</v>
      </c>
      <c r="C36" s="46" t="str">
        <f>IF('Datos Generales'!C313=0,"",Índice!$G$51*'Datos Generales'!C313)</f>
        <v/>
      </c>
      <c r="D36" s="46" t="str">
        <f>IF('Datos Generales'!D313=0,"",Índice!$G$51*'Datos Generales'!D313)</f>
        <v/>
      </c>
      <c r="E36" s="46">
        <f>IF('Datos Generales'!E313=0,"",Índice!$G$51*'Datos Generales'!E313)</f>
        <v>462.9430238966317</v>
      </c>
      <c r="F36" s="46" t="str">
        <f>IF('Datos Generales'!F313=0,"",Índice!$G$51*'Datos Generales'!F313)</f>
        <v/>
      </c>
      <c r="G36" s="46">
        <f>IF('Datos Generales'!G313=0,"",Índice!$G$51*'Datos Generales'!G313)</f>
        <v>19858.660841350891</v>
      </c>
      <c r="H36" s="46" t="str">
        <f>IF('Datos Generales'!H313=0,"",Índice!$G$51*'Datos Generales'!H313)</f>
        <v/>
      </c>
      <c r="I36" s="46">
        <f>IF('Datos Generales'!I313=0,"",Índice!$G$51*'Datos Generales'!I313)</f>
        <v>885.92606364024698</v>
      </c>
      <c r="J36" s="46" t="str">
        <f>IF('Datos Generales'!J313=0,"",Índice!$G$51*'Datos Generales'!J313)</f>
        <v/>
      </c>
      <c r="K36" s="46" t="str">
        <f>IF('Datos Generales'!K313=0,"",Índice!$G$51*'Datos Generales'!K313)</f>
        <v/>
      </c>
      <c r="L36" s="46">
        <f>IF('Datos Generales'!L313=0,"",Índice!$G$51*'Datos Generales'!L313)</f>
        <v>2762.3328707607661</v>
      </c>
      <c r="M36" s="46">
        <f>IF('Datos Generales'!M313=0,"",Índice!$G$51*'Datos Generales'!M313)</f>
        <v>31138.614628359464</v>
      </c>
      <c r="N36" s="46" t="str">
        <f>IF('Datos Generales'!N313=0,"",Índice!$G$51*'Datos Generales'!N313)</f>
        <v/>
      </c>
      <c r="O36" s="46" t="str">
        <f>IF('Datos Generales'!O313=0,"",Índice!$G$51*'Datos Generales'!O313)</f>
        <v/>
      </c>
      <c r="P36" s="46">
        <f>IF('Datos Generales'!P313=0,"",Índice!$G$51*'Datos Generales'!P313)</f>
        <v>21971.046055849554</v>
      </c>
      <c r="Q36" s="46" t="str">
        <f>IF('Datos Generales'!Q313=0,"",Índice!$G$51*'Datos Generales'!Q313)</f>
        <v/>
      </c>
      <c r="R36" s="46">
        <f>IF('Datos Generales'!R313=0,"",Índice!$G$51*'Datos Generales'!R313)</f>
        <v>189.63261999774249</v>
      </c>
      <c r="S36" s="46" t="str">
        <f>IF('Datos Generales'!S313=0,"",Índice!$G$51*'Datos Generales'!S313)</f>
        <v/>
      </c>
      <c r="T36" s="46">
        <f>IF('Datos Generales'!T313=0,"",Índice!$G$51*'Datos Generales'!T313)</f>
        <v>1257.1350158580501</v>
      </c>
      <c r="U36" s="46">
        <f>IF('Datos Generales'!U313=0,"",Índice!$G$51*'Datos Generales'!U313)</f>
        <v>13588.655684441406</v>
      </c>
      <c r="V36" s="46">
        <f>IF('Datos Generales'!V313=0,"",Índice!$G$51*'Datos Generales'!V313)</f>
        <v>849.53997268829914</v>
      </c>
      <c r="W36" s="46">
        <f>IF('Datos Generales'!W313=0,"",Índice!$G$51*'Datos Generales'!W313)</f>
        <v>11383.224772642265</v>
      </c>
      <c r="X36" s="46">
        <f>IF('Datos Generales'!X313=0,"",Índice!$G$51*'Datos Generales'!X313)</f>
        <v>659.95161800801645</v>
      </c>
      <c r="Y36" s="46">
        <f>IF('Datos Generales'!Y313=0,"",Índice!$G$51*'Datos Generales'!Y313)</f>
        <v>983.17696609940674</v>
      </c>
      <c r="Z36" s="46" t="str">
        <f>IF('Datos Generales'!Z313=0,"",Índice!$G$51*'Datos Generales'!Z313)</f>
        <v/>
      </c>
      <c r="AA36" s="46">
        <f>IF('Datos Generales'!AA313=0,"",Índice!$G$51*'Datos Generales'!AA313)</f>
        <v>3190.3342252794805</v>
      </c>
      <c r="AB36" s="46">
        <f>IF('Datos Generales'!AB313=0,"",Índice!$G$51*'Datos Generales'!AB313)</f>
        <v>45.017827856606935</v>
      </c>
      <c r="AC36" s="46" t="str">
        <f>IF('Datos Generales'!AC313=0,"",Índice!$G$51*'Datos Generales'!AC313)</f>
        <v/>
      </c>
      <c r="AD36" s="46" t="str">
        <f>IF('Datos Generales'!AD313=0,"",Índice!$G$51*'Datos Generales'!AD313)</f>
        <v/>
      </c>
      <c r="AE36" s="46" t="str">
        <f>IF('Datos Generales'!AE313=0,"",Índice!$G$51*'Datos Generales'!AE313)</f>
        <v/>
      </c>
      <c r="AF36" s="46" t="str">
        <f>IF('Datos Generales'!AF313=0,"",Índice!$G$51*'Datos Generales'!AF313)</f>
        <v/>
      </c>
      <c r="AG36" s="46" t="str">
        <f>IF('Datos Generales'!AG313=0,"",Índice!$G$51*'Datos Generales'!AG313)</f>
        <v/>
      </c>
      <c r="AH36" s="46" t="str">
        <f>IF('Datos Generales'!AH313=0,"",Índice!$G$51*'Datos Generales'!AH313)</f>
        <v/>
      </c>
      <c r="AI36" s="46" t="str">
        <f>IF('Datos Generales'!AI313=0,"",Índice!$G$51*'Datos Generales'!AI313)</f>
        <v/>
      </c>
      <c r="AJ36" s="46" t="str">
        <f>IF('Datos Generales'!AJ313=0,"",Índice!$G$51*'Datos Generales'!AJ313)</f>
        <v/>
      </c>
      <c r="AK36" s="46" t="str">
        <f>IF('Datos Generales'!AK313=0,"",Índice!$G$51*'Datos Generales'!AK313)</f>
        <v/>
      </c>
      <c r="AL36" s="46" t="str">
        <f>IF('Datos Generales'!AL313=0,"",Índice!$G$51*'Datos Generales'!AL313)</f>
        <v/>
      </c>
      <c r="AM36" s="46" t="str">
        <f>IF('Datos Generales'!AM313=0,"",Índice!$G$51*'Datos Generales'!AM313)</f>
        <v/>
      </c>
      <c r="AN36" s="46" t="str">
        <f>IF('Datos Generales'!AN313=0,"",Índice!$G$51*'Datos Generales'!AN313)</f>
        <v/>
      </c>
      <c r="AO36" s="46" t="str">
        <f>IF('Datos Generales'!AO313=0,"",Índice!$G$51*'Datos Generales'!AO313)</f>
        <v/>
      </c>
      <c r="AP36" s="46" t="str">
        <f>IF('Datos Generales'!AP313=0,"",Índice!$G$51*'Datos Generales'!AP313)</f>
        <v/>
      </c>
      <c r="AQ36" s="46">
        <f>IF('Datos Generales'!AQ313=0,"",Índice!$G$51*'Datos Generales'!AQ313)</f>
        <v>109226.19218672882</v>
      </c>
      <c r="AS36" s="46">
        <f>Índice!$F$51*'Datos Generales'!AS313</f>
        <v>92502.233938696285</v>
      </c>
      <c r="AT36" s="71">
        <f t="shared" si="0"/>
        <v>0.18079518229922908</v>
      </c>
    </row>
    <row r="37" spans="2:46">
      <c r="B37" s="73" t="s">
        <v>320</v>
      </c>
      <c r="C37" s="46" t="str">
        <f>IF('Datos Generales'!C314=0,"",Índice!$G$51*'Datos Generales'!C314)</f>
        <v/>
      </c>
      <c r="D37" s="46" t="str">
        <f>IF('Datos Generales'!D314=0,"",Índice!$G$51*'Datos Generales'!D314)</f>
        <v/>
      </c>
      <c r="E37" s="46">
        <f>IF('Datos Generales'!E314=0,"",Índice!$G$51*'Datos Generales'!E314)</f>
        <v>7670.3252836853535</v>
      </c>
      <c r="F37" s="46" t="str">
        <f>IF('Datos Generales'!F314=0,"",Índice!$G$51*'Datos Generales'!F314)</f>
        <v/>
      </c>
      <c r="G37" s="46" t="str">
        <f>IF('Datos Generales'!G314=0,"",Índice!$G$51*'Datos Generales'!G314)</f>
        <v/>
      </c>
      <c r="H37" s="46">
        <f>IF('Datos Generales'!H314=0,"",Índice!$G$51*'Datos Generales'!H314)</f>
        <v>1063.6955785587656</v>
      </c>
      <c r="I37" s="46">
        <f>IF('Datos Generales'!I314=0,"",Índice!$G$51*'Datos Generales'!I314)</f>
        <v>238.28020388605225</v>
      </c>
      <c r="J37" s="46">
        <f>IF('Datos Generales'!J314=0,"",Índice!$G$51*'Datos Generales'!J314)</f>
        <v>1852.1051478350942</v>
      </c>
      <c r="K37" s="46" t="str">
        <f>IF('Datos Generales'!K314=0,"",Índice!$G$51*'Datos Generales'!K314)</f>
        <v/>
      </c>
      <c r="L37" s="46">
        <f>IF('Datos Generales'!L314=0,"",Índice!$G$51*'Datos Generales'!L314)</f>
        <v>331.72428904366996</v>
      </c>
      <c r="M37" s="46" t="str">
        <f>IF('Datos Generales'!M314=0,"",Índice!$G$51*'Datos Generales'!M314)</f>
        <v/>
      </c>
      <c r="N37" s="46" t="str">
        <f>IF('Datos Generales'!N314=0,"",Índice!$G$51*'Datos Generales'!N314)</f>
        <v/>
      </c>
      <c r="O37" s="46" t="str">
        <f>IF('Datos Generales'!O314=0,"",Índice!$G$51*'Datos Generales'!O314)</f>
        <v/>
      </c>
      <c r="P37" s="46">
        <f>IF('Datos Generales'!P314=0,"",Índice!$G$51*'Datos Generales'!P314)</f>
        <v>67597.167904988921</v>
      </c>
      <c r="Q37" s="46" t="str">
        <f>IF('Datos Generales'!Q314=0,"",Índice!$G$51*'Datos Generales'!Q314)</f>
        <v/>
      </c>
      <c r="R37" s="46">
        <f>IF('Datos Generales'!R314=0,"",Índice!$G$51*'Datos Generales'!R314)</f>
        <v>848.96452356132193</v>
      </c>
      <c r="S37" s="46" t="str">
        <f>IF('Datos Generales'!S314=0,"",Índice!$G$51*'Datos Generales'!S314)</f>
        <v/>
      </c>
      <c r="T37" s="46">
        <f>IF('Datos Generales'!T314=0,"",Índice!$G$51*'Datos Generales'!T314)</f>
        <v>4048.9928533644966</v>
      </c>
      <c r="U37" s="46" t="str">
        <f>IF('Datos Generales'!U314=0,"",Índice!$G$51*'Datos Generales'!U314)</f>
        <v/>
      </c>
      <c r="V37" s="46" t="str">
        <f>IF('Datos Generales'!V314=0,"",Índice!$G$51*'Datos Generales'!V314)</f>
        <v/>
      </c>
      <c r="W37" s="46">
        <f>IF('Datos Generales'!W314=0,"",Índice!$G$51*'Datos Generales'!W314)</f>
        <v>94.32939150681355</v>
      </c>
      <c r="X37" s="46">
        <f>IF('Datos Generales'!X314=0,"",Índice!$G$51*'Datos Generales'!X314)</f>
        <v>0.30985722221853346</v>
      </c>
      <c r="Y37" s="46">
        <f>IF('Datos Generales'!Y314=0,"",Índice!$G$51*'Datos Generales'!Y314)</f>
        <v>755.78603030846295</v>
      </c>
      <c r="Z37" s="46">
        <f>IF('Datos Generales'!Z314=0,"",Índice!$G$51*'Datos Generales'!Z314)</f>
        <v>176.44155539472493</v>
      </c>
      <c r="AA37" s="46" t="str">
        <f>IF('Datos Generales'!AA314=0,"",Índice!$G$51*'Datos Generales'!AA314)</f>
        <v/>
      </c>
      <c r="AB37" s="46">
        <f>IF('Datos Generales'!AB314=0,"",Índice!$G$51*'Datos Generales'!AB314)</f>
        <v>227.7893236480819</v>
      </c>
      <c r="AC37" s="46" t="str">
        <f>IF('Datos Generales'!AC314=0,"",Índice!$G$51*'Datos Generales'!AC314)</f>
        <v/>
      </c>
      <c r="AD37" s="46" t="str">
        <f>IF('Datos Generales'!AD314=0,"",Índice!$G$51*'Datos Generales'!AD314)</f>
        <v/>
      </c>
      <c r="AE37" s="46" t="str">
        <f>IF('Datos Generales'!AE314=0,"",Índice!$G$51*'Datos Generales'!AE314)</f>
        <v/>
      </c>
      <c r="AF37" s="46" t="str">
        <f>IF('Datos Generales'!AF314=0,"",Índice!$G$51*'Datos Generales'!AF314)</f>
        <v/>
      </c>
      <c r="AG37" s="46" t="str">
        <f>IF('Datos Generales'!AG314=0,"",Índice!$G$51*'Datos Generales'!AG314)</f>
        <v/>
      </c>
      <c r="AH37" s="46" t="str">
        <f>IF('Datos Generales'!AH314=0,"",Índice!$G$51*'Datos Generales'!AH314)</f>
        <v/>
      </c>
      <c r="AI37" s="46" t="str">
        <f>IF('Datos Generales'!AI314=0,"",Índice!$G$51*'Datos Generales'!AI314)</f>
        <v/>
      </c>
      <c r="AJ37" s="46" t="str">
        <f>IF('Datos Generales'!AJ314=0,"",Índice!$G$51*'Datos Generales'!AJ314)</f>
        <v/>
      </c>
      <c r="AK37" s="46" t="str">
        <f>IF('Datos Generales'!AK314=0,"",Índice!$G$51*'Datos Generales'!AK314)</f>
        <v/>
      </c>
      <c r="AL37" s="46" t="str">
        <f>IF('Datos Generales'!AL314=0,"",Índice!$G$51*'Datos Generales'!AL314)</f>
        <v/>
      </c>
      <c r="AM37" s="46" t="str">
        <f>IF('Datos Generales'!AM314=0,"",Índice!$G$51*'Datos Generales'!AM314)</f>
        <v/>
      </c>
      <c r="AN37" s="46" t="str">
        <f>IF('Datos Generales'!AN314=0,"",Índice!$G$51*'Datos Generales'!AN314)</f>
        <v/>
      </c>
      <c r="AO37" s="46" t="str">
        <f>IF('Datos Generales'!AO314=0,"",Índice!$G$51*'Datos Generales'!AO314)</f>
        <v/>
      </c>
      <c r="AP37" s="46" t="str">
        <f>IF('Datos Generales'!AP314=0,"",Índice!$G$51*'Datos Generales'!AP314)</f>
        <v/>
      </c>
      <c r="AQ37" s="46">
        <f>IF('Datos Generales'!AQ314=0,"",Índice!$G$51*'Datos Generales'!AQ314)</f>
        <v>84905.911943003986</v>
      </c>
      <c r="AS37" s="46">
        <f>Índice!$F$51*'Datos Generales'!AS314</f>
        <v>79755.768150098884</v>
      </c>
      <c r="AT37" s="71">
        <f t="shared" si="0"/>
        <v>6.4573935056491782E-2</v>
      </c>
    </row>
    <row r="38" spans="2:46">
      <c r="B38" s="73" t="s">
        <v>321</v>
      </c>
      <c r="C38" s="46" t="str">
        <f>IF('Datos Generales'!C315=0,"",Índice!$G$51*'Datos Generales'!C315)</f>
        <v/>
      </c>
      <c r="D38" s="46" t="str">
        <f>IF('Datos Generales'!D315=0,"",Índice!$G$51*'Datos Generales'!D315)</f>
        <v/>
      </c>
      <c r="E38" s="46" t="str">
        <f>IF('Datos Generales'!E315=0,"",Índice!$G$51*'Datos Generales'!E315)</f>
        <v/>
      </c>
      <c r="F38" s="46" t="str">
        <f>IF('Datos Generales'!F315=0,"",Índice!$G$51*'Datos Generales'!F315)</f>
        <v/>
      </c>
      <c r="G38" s="46">
        <f>IF('Datos Generales'!G315=0,"",Índice!$G$51*'Datos Generales'!G315)</f>
        <v>1734.0938114872927</v>
      </c>
      <c r="H38" s="46" t="str">
        <f>IF('Datos Generales'!H315=0,"",Índice!$G$51*'Datos Generales'!H315)</f>
        <v/>
      </c>
      <c r="I38" s="46" t="str">
        <f>IF('Datos Generales'!I315=0,"",Índice!$G$51*'Datos Generales'!I315)</f>
        <v/>
      </c>
      <c r="J38" s="46" t="str">
        <f>IF('Datos Generales'!J315=0,"",Índice!$G$51*'Datos Generales'!J315)</f>
        <v/>
      </c>
      <c r="K38" s="46">
        <f>IF('Datos Generales'!K315=0,"",Índice!$G$51*'Datos Generales'!K315)</f>
        <v>81681.019695853014</v>
      </c>
      <c r="L38" s="46" t="str">
        <f>IF('Datos Generales'!L315=0,"",Índice!$G$51*'Datos Generales'!L315)</f>
        <v/>
      </c>
      <c r="M38" s="46">
        <f>IF('Datos Generales'!M315=0,"",Índice!$G$51*'Datos Generales'!M315)</f>
        <v>88988.515363385071</v>
      </c>
      <c r="N38" s="46">
        <f>IF('Datos Generales'!N315=0,"",Índice!$G$51*'Datos Generales'!N315)</f>
        <v>3203.3539866451556</v>
      </c>
      <c r="O38" s="46" t="str">
        <f>IF('Datos Generales'!O315=0,"",Índice!$G$51*'Datos Generales'!O315)</f>
        <v/>
      </c>
      <c r="P38" s="46" t="str">
        <f>IF('Datos Generales'!P315=0,"",Índice!$G$51*'Datos Generales'!P315)</f>
        <v/>
      </c>
      <c r="Q38" s="46" t="str">
        <f>IF('Datos Generales'!Q315=0,"",Índice!$G$51*'Datos Generales'!Q315)</f>
        <v/>
      </c>
      <c r="R38" s="46" t="str">
        <f>IF('Datos Generales'!R315=0,"",Índice!$G$51*'Datos Generales'!R315)</f>
        <v/>
      </c>
      <c r="S38" s="46" t="str">
        <f>IF('Datos Generales'!S315=0,"",Índice!$G$51*'Datos Generales'!S315)</f>
        <v/>
      </c>
      <c r="T38" s="46" t="str">
        <f>IF('Datos Generales'!T315=0,"",Índice!$G$51*'Datos Generales'!T315)</f>
        <v/>
      </c>
      <c r="U38" s="46">
        <f>IF('Datos Generales'!U315=0,"",Índice!$G$51*'Datos Generales'!U315)</f>
        <v>11211.165483676059</v>
      </c>
      <c r="V38" s="46" t="str">
        <f>IF('Datos Generales'!V315=0,"",Índice!$G$51*'Datos Generales'!V315)</f>
        <v/>
      </c>
      <c r="W38" s="46">
        <f>IF('Datos Generales'!W315=0,"",Índice!$G$51*'Datos Generales'!W315)</f>
        <v>14789.399386040053</v>
      </c>
      <c r="X38" s="46" t="str">
        <f>IF('Datos Generales'!X315=0,"",Índice!$G$51*'Datos Generales'!X315)</f>
        <v/>
      </c>
      <c r="Y38" s="46" t="str">
        <f>IF('Datos Generales'!Y315=0,"",Índice!$G$51*'Datos Generales'!Y315)</f>
        <v/>
      </c>
      <c r="Z38" s="46" t="str">
        <f>IF('Datos Generales'!Z315=0,"",Índice!$G$51*'Datos Generales'!Z315)</f>
        <v/>
      </c>
      <c r="AA38" s="46" t="str">
        <f>IF('Datos Generales'!AA315=0,"",Índice!$G$51*'Datos Generales'!AA315)</f>
        <v/>
      </c>
      <c r="AB38" s="46" t="str">
        <f>IF('Datos Generales'!AB315=0,"",Índice!$G$51*'Datos Generales'!AB315)</f>
        <v/>
      </c>
      <c r="AC38" s="46" t="str">
        <f>IF('Datos Generales'!AC315=0,"",Índice!$G$51*'Datos Generales'!AC315)</f>
        <v/>
      </c>
      <c r="AD38" s="46" t="str">
        <f>IF('Datos Generales'!AD315=0,"",Índice!$G$51*'Datos Generales'!AD315)</f>
        <v/>
      </c>
      <c r="AE38" s="46" t="str">
        <f>IF('Datos Generales'!AE315=0,"",Índice!$G$51*'Datos Generales'!AE315)</f>
        <v/>
      </c>
      <c r="AF38" s="46" t="str">
        <f>IF('Datos Generales'!AF315=0,"",Índice!$G$51*'Datos Generales'!AF315)</f>
        <v/>
      </c>
      <c r="AG38" s="46" t="str">
        <f>IF('Datos Generales'!AG315=0,"",Índice!$G$51*'Datos Generales'!AG315)</f>
        <v/>
      </c>
      <c r="AH38" s="46" t="str">
        <f>IF('Datos Generales'!AH315=0,"",Índice!$G$51*'Datos Generales'!AH315)</f>
        <v/>
      </c>
      <c r="AI38" s="46" t="str">
        <f>IF('Datos Generales'!AI315=0,"",Índice!$G$51*'Datos Generales'!AI315)</f>
        <v/>
      </c>
      <c r="AJ38" s="46" t="str">
        <f>IF('Datos Generales'!AJ315=0,"",Índice!$G$51*'Datos Generales'!AJ315)</f>
        <v/>
      </c>
      <c r="AK38" s="46" t="str">
        <f>IF('Datos Generales'!AK315=0,"",Índice!$G$51*'Datos Generales'!AK315)</f>
        <v/>
      </c>
      <c r="AL38" s="46" t="str">
        <f>IF('Datos Generales'!AL315=0,"",Índice!$G$51*'Datos Generales'!AL315)</f>
        <v/>
      </c>
      <c r="AM38" s="46" t="str">
        <f>IF('Datos Generales'!AM315=0,"",Índice!$G$51*'Datos Generales'!AM315)</f>
        <v/>
      </c>
      <c r="AN38" s="46" t="str">
        <f>IF('Datos Generales'!AN315=0,"",Índice!$G$51*'Datos Generales'!AN315)</f>
        <v/>
      </c>
      <c r="AO38" s="46" t="str">
        <f>IF('Datos Generales'!AO315=0,"",Índice!$G$51*'Datos Generales'!AO315)</f>
        <v/>
      </c>
      <c r="AP38" s="46" t="str">
        <f>IF('Datos Generales'!AP315=0,"",Índice!$G$51*'Datos Generales'!AP315)</f>
        <v/>
      </c>
      <c r="AQ38" s="46">
        <f>IF('Datos Generales'!AQ315=0,"",Índice!$G$51*'Datos Generales'!AQ315)</f>
        <v>201607.54772708661</v>
      </c>
      <c r="AS38" s="46">
        <f>Índice!$F$51*'Datos Generales'!AS315</f>
        <v>180717.89499602278</v>
      </c>
      <c r="AT38" s="71">
        <f t="shared" si="0"/>
        <v>0.11559260764698243</v>
      </c>
    </row>
    <row r="39" spans="2:46">
      <c r="B39" s="73" t="s">
        <v>322</v>
      </c>
      <c r="C39" s="46" t="str">
        <f>IF('Datos Generales'!C316=0,"",Índice!$G$51*'Datos Generales'!C316)</f>
        <v/>
      </c>
      <c r="D39" s="46" t="str">
        <f>IF('Datos Generales'!D316=0,"",Índice!$G$51*'Datos Generales'!D316)</f>
        <v/>
      </c>
      <c r="E39" s="46" t="str">
        <f>IF('Datos Generales'!E316=0,"",Índice!$G$51*'Datos Generales'!E316)</f>
        <v/>
      </c>
      <c r="F39" s="46" t="str">
        <f>IF('Datos Generales'!F316=0,"",Índice!$G$51*'Datos Generales'!F316)</f>
        <v/>
      </c>
      <c r="G39" s="46">
        <f>IF('Datos Generales'!G316=0,"",Índice!$G$51*'Datos Generales'!G316)</f>
        <v>697.44434189645904</v>
      </c>
      <c r="H39" s="46" t="str">
        <f>IF('Datos Generales'!H316=0,"",Índice!$G$51*'Datos Generales'!H316)</f>
        <v/>
      </c>
      <c r="I39" s="46" t="str">
        <f>IF('Datos Generales'!I316=0,"",Índice!$G$51*'Datos Generales'!I316)</f>
        <v/>
      </c>
      <c r="J39" s="46" t="str">
        <f>IF('Datos Generales'!J316=0,"",Índice!$G$51*'Datos Generales'!J316)</f>
        <v/>
      </c>
      <c r="K39" s="46">
        <f>IF('Datos Generales'!K316=0,"",Índice!$G$51*'Datos Generales'!K316)</f>
        <v>103895.52499773141</v>
      </c>
      <c r="L39" s="46" t="str">
        <f>IF('Datos Generales'!L316=0,"",Índice!$G$51*'Datos Generales'!L316)</f>
        <v/>
      </c>
      <c r="M39" s="46">
        <f>IF('Datos Generales'!M316=0,"",Índice!$G$51*'Datos Generales'!M316)</f>
        <v>22610.414301238769</v>
      </c>
      <c r="N39" s="46">
        <f>IF('Datos Generales'!N316=0,"",Índice!$G$51*'Datos Generales'!N316)</f>
        <v>1011.5854694668918</v>
      </c>
      <c r="O39" s="46" t="str">
        <f>IF('Datos Generales'!O316=0,"",Índice!$G$51*'Datos Generales'!O316)</f>
        <v/>
      </c>
      <c r="P39" s="46" t="str">
        <f>IF('Datos Generales'!P316=0,"",Índice!$G$51*'Datos Generales'!P316)</f>
        <v/>
      </c>
      <c r="Q39" s="46" t="str">
        <f>IF('Datos Generales'!Q316=0,"",Índice!$G$51*'Datos Generales'!Q316)</f>
        <v/>
      </c>
      <c r="R39" s="46" t="str">
        <f>IF('Datos Generales'!R316=0,"",Índice!$G$51*'Datos Generales'!R316)</f>
        <v/>
      </c>
      <c r="S39" s="46" t="str">
        <f>IF('Datos Generales'!S316=0,"",Índice!$G$51*'Datos Generales'!S316)</f>
        <v/>
      </c>
      <c r="T39" s="46" t="str">
        <f>IF('Datos Generales'!T316=0,"",Índice!$G$51*'Datos Generales'!T316)</f>
        <v/>
      </c>
      <c r="U39" s="46">
        <f>IF('Datos Generales'!U316=0,"",Índice!$G$51*'Datos Generales'!U316)</f>
        <v>2454.9545063199807</v>
      </c>
      <c r="V39" s="46" t="str">
        <f>IF('Datos Generales'!V316=0,"",Índice!$G$51*'Datos Generales'!V316)</f>
        <v/>
      </c>
      <c r="W39" s="46">
        <f>IF('Datos Generales'!W316=0,"",Índice!$G$51*'Datos Generales'!W316)</f>
        <v>8215.9974857299694</v>
      </c>
      <c r="X39" s="46" t="str">
        <f>IF('Datos Generales'!X316=0,"",Índice!$G$51*'Datos Generales'!X316)</f>
        <v/>
      </c>
      <c r="Y39" s="46" t="str">
        <f>IF('Datos Generales'!Y316=0,"",Índice!$G$51*'Datos Generales'!Y316)</f>
        <v/>
      </c>
      <c r="Z39" s="46" t="str">
        <f>IF('Datos Generales'!Z316=0,"",Índice!$G$51*'Datos Generales'!Z316)</f>
        <v/>
      </c>
      <c r="AA39" s="46" t="str">
        <f>IF('Datos Generales'!AA316=0,"",Índice!$G$51*'Datos Generales'!AA316)</f>
        <v/>
      </c>
      <c r="AB39" s="46" t="str">
        <f>IF('Datos Generales'!AB316=0,"",Índice!$G$51*'Datos Generales'!AB316)</f>
        <v/>
      </c>
      <c r="AC39" s="46" t="str">
        <f>IF('Datos Generales'!AC316=0,"",Índice!$G$51*'Datos Generales'!AC316)</f>
        <v/>
      </c>
      <c r="AD39" s="46" t="str">
        <f>IF('Datos Generales'!AD316=0,"",Índice!$G$51*'Datos Generales'!AD316)</f>
        <v/>
      </c>
      <c r="AE39" s="46" t="str">
        <f>IF('Datos Generales'!AE316=0,"",Índice!$G$51*'Datos Generales'!AE316)</f>
        <v/>
      </c>
      <c r="AF39" s="46" t="str">
        <f>IF('Datos Generales'!AF316=0,"",Índice!$G$51*'Datos Generales'!AF316)</f>
        <v/>
      </c>
      <c r="AG39" s="46" t="str">
        <f>IF('Datos Generales'!AG316=0,"",Índice!$G$51*'Datos Generales'!AG316)</f>
        <v/>
      </c>
      <c r="AH39" s="46" t="str">
        <f>IF('Datos Generales'!AH316=0,"",Índice!$G$51*'Datos Generales'!AH316)</f>
        <v/>
      </c>
      <c r="AI39" s="46" t="str">
        <f>IF('Datos Generales'!AI316=0,"",Índice!$G$51*'Datos Generales'!AI316)</f>
        <v/>
      </c>
      <c r="AJ39" s="46" t="str">
        <f>IF('Datos Generales'!AJ316=0,"",Índice!$G$51*'Datos Generales'!AJ316)</f>
        <v/>
      </c>
      <c r="AK39" s="46" t="str">
        <f>IF('Datos Generales'!AK316=0,"",Índice!$G$51*'Datos Generales'!AK316)</f>
        <v/>
      </c>
      <c r="AL39" s="46" t="str">
        <f>IF('Datos Generales'!AL316=0,"",Índice!$G$51*'Datos Generales'!AL316)</f>
        <v/>
      </c>
      <c r="AM39" s="46" t="str">
        <f>IF('Datos Generales'!AM316=0,"",Índice!$G$51*'Datos Generales'!AM316)</f>
        <v/>
      </c>
      <c r="AN39" s="46" t="str">
        <f>IF('Datos Generales'!AN316=0,"",Índice!$G$51*'Datos Generales'!AN316)</f>
        <v/>
      </c>
      <c r="AO39" s="46" t="str">
        <f>IF('Datos Generales'!AO316=0,"",Índice!$G$51*'Datos Generales'!AO316)</f>
        <v/>
      </c>
      <c r="AP39" s="46" t="str">
        <f>IF('Datos Generales'!AP316=0,"",Índice!$G$51*'Datos Generales'!AP316)</f>
        <v/>
      </c>
      <c r="AQ39" s="46">
        <f>IF('Datos Generales'!AQ316=0,"",Índice!$G$51*'Datos Generales'!AQ316)</f>
        <v>138885.92110238347</v>
      </c>
      <c r="AS39" s="46">
        <f>Índice!$F$51*'Datos Generales'!AS316</f>
        <v>123004.2307414496</v>
      </c>
      <c r="AT39" s="71">
        <f t="shared" si="0"/>
        <v>0.12911499275432714</v>
      </c>
    </row>
    <row r="40" spans="2:46">
      <c r="B40" s="73" t="s">
        <v>323</v>
      </c>
      <c r="C40" s="46" t="str">
        <f>IF('Datos Generales'!C317=0,"",Índice!$G$51*'Datos Generales'!C317)</f>
        <v/>
      </c>
      <c r="D40" s="46" t="str">
        <f>IF('Datos Generales'!D317=0,"",Índice!$G$51*'Datos Generales'!D317)</f>
        <v/>
      </c>
      <c r="E40" s="46" t="str">
        <f>IF('Datos Generales'!E317=0,"",Índice!$G$51*'Datos Generales'!E317)</f>
        <v/>
      </c>
      <c r="F40" s="46" t="str">
        <f>IF('Datos Generales'!F317=0,"",Índice!$G$51*'Datos Generales'!F317)</f>
        <v/>
      </c>
      <c r="G40" s="46" t="str">
        <f>IF('Datos Generales'!G317=0,"",Índice!$G$51*'Datos Generales'!G317)</f>
        <v/>
      </c>
      <c r="H40" s="46" t="str">
        <f>IF('Datos Generales'!H317=0,"",Índice!$G$51*'Datos Generales'!H317)</f>
        <v/>
      </c>
      <c r="I40" s="46" t="str">
        <f>IF('Datos Generales'!I317=0,"",Índice!$G$51*'Datos Generales'!I317)</f>
        <v/>
      </c>
      <c r="J40" s="46" t="str">
        <f>IF('Datos Generales'!J317=0,"",Índice!$G$51*'Datos Generales'!J317)</f>
        <v/>
      </c>
      <c r="K40" s="46" t="str">
        <f>IF('Datos Generales'!K317=0,"",Índice!$G$51*'Datos Generales'!K317)</f>
        <v/>
      </c>
      <c r="L40" s="46" t="str">
        <f>IF('Datos Generales'!L317=0,"",Índice!$G$51*'Datos Generales'!L317)</f>
        <v/>
      </c>
      <c r="M40" s="46" t="str">
        <f>IF('Datos Generales'!M317=0,"",Índice!$G$51*'Datos Generales'!M317)</f>
        <v/>
      </c>
      <c r="N40" s="46" t="str">
        <f>IF('Datos Generales'!N317=0,"",Índice!$G$51*'Datos Generales'!N317)</f>
        <v/>
      </c>
      <c r="O40" s="46" t="str">
        <f>IF('Datos Generales'!O317=0,"",Índice!$G$51*'Datos Generales'!O317)</f>
        <v/>
      </c>
      <c r="P40" s="46" t="str">
        <f>IF('Datos Generales'!P317=0,"",Índice!$G$51*'Datos Generales'!P317)</f>
        <v/>
      </c>
      <c r="Q40" s="46" t="str">
        <f>IF('Datos Generales'!Q317=0,"",Índice!$G$51*'Datos Generales'!Q317)</f>
        <v/>
      </c>
      <c r="R40" s="46" t="str">
        <f>IF('Datos Generales'!R317=0,"",Índice!$G$51*'Datos Generales'!R317)</f>
        <v/>
      </c>
      <c r="S40" s="46" t="str">
        <f>IF('Datos Generales'!S317=0,"",Índice!$G$51*'Datos Generales'!S317)</f>
        <v/>
      </c>
      <c r="T40" s="46" t="str">
        <f>IF('Datos Generales'!T317=0,"",Índice!$G$51*'Datos Generales'!T317)</f>
        <v/>
      </c>
      <c r="U40" s="46" t="str">
        <f>IF('Datos Generales'!U317=0,"",Índice!$G$51*'Datos Generales'!U317)</f>
        <v/>
      </c>
      <c r="V40" s="46" t="str">
        <f>IF('Datos Generales'!V317=0,"",Índice!$G$51*'Datos Generales'!V317)</f>
        <v/>
      </c>
      <c r="W40" s="46" t="str">
        <f>IF('Datos Generales'!W317=0,"",Índice!$G$51*'Datos Generales'!W317)</f>
        <v/>
      </c>
      <c r="X40" s="46" t="str">
        <f>IF('Datos Generales'!X317=0,"",Índice!$G$51*'Datos Generales'!X317)</f>
        <v/>
      </c>
      <c r="Y40" s="46" t="str">
        <f>IF('Datos Generales'!Y317=0,"",Índice!$G$51*'Datos Generales'!Y317)</f>
        <v/>
      </c>
      <c r="Z40" s="46" t="str">
        <f>IF('Datos Generales'!Z317=0,"",Índice!$G$51*'Datos Generales'!Z317)</f>
        <v/>
      </c>
      <c r="AA40" s="46" t="str">
        <f>IF('Datos Generales'!AA317=0,"",Índice!$G$51*'Datos Generales'!AA317)</f>
        <v/>
      </c>
      <c r="AB40" s="46" t="str">
        <f>IF('Datos Generales'!AB317=0,"",Índice!$G$51*'Datos Generales'!AB317)</f>
        <v/>
      </c>
      <c r="AC40" s="46" t="str">
        <f>IF('Datos Generales'!AC317=0,"",Índice!$G$51*'Datos Generales'!AC317)</f>
        <v/>
      </c>
      <c r="AD40" s="46" t="str">
        <f>IF('Datos Generales'!AD317=0,"",Índice!$G$51*'Datos Generales'!AD317)</f>
        <v/>
      </c>
      <c r="AE40" s="46" t="str">
        <f>IF('Datos Generales'!AE317=0,"",Índice!$G$51*'Datos Generales'!AE317)</f>
        <v/>
      </c>
      <c r="AF40" s="46" t="str">
        <f>IF('Datos Generales'!AF317=0,"",Índice!$G$51*'Datos Generales'!AF317)</f>
        <v/>
      </c>
      <c r="AG40" s="46" t="str">
        <f>IF('Datos Generales'!AG317=0,"",Índice!$G$51*'Datos Generales'!AG317)</f>
        <v/>
      </c>
      <c r="AH40" s="46" t="str">
        <f>IF('Datos Generales'!AH317=0,"",Índice!$G$51*'Datos Generales'!AH317)</f>
        <v/>
      </c>
      <c r="AI40" s="46" t="str">
        <f>IF('Datos Generales'!AI317=0,"",Índice!$G$51*'Datos Generales'!AI317)</f>
        <v/>
      </c>
      <c r="AJ40" s="46" t="str">
        <f>IF('Datos Generales'!AJ317=0,"",Índice!$G$51*'Datos Generales'!AJ317)</f>
        <v/>
      </c>
      <c r="AK40" s="46" t="str">
        <f>IF('Datos Generales'!AK317=0,"",Índice!$G$51*'Datos Generales'!AK317)</f>
        <v/>
      </c>
      <c r="AL40" s="46" t="str">
        <f>IF('Datos Generales'!AL317=0,"",Índice!$G$51*'Datos Generales'!AL317)</f>
        <v/>
      </c>
      <c r="AM40" s="46" t="str">
        <f>IF('Datos Generales'!AM317=0,"",Índice!$G$51*'Datos Generales'!AM317)</f>
        <v/>
      </c>
      <c r="AN40" s="46" t="str">
        <f>IF('Datos Generales'!AN317=0,"",Índice!$G$51*'Datos Generales'!AN317)</f>
        <v/>
      </c>
      <c r="AO40" s="46" t="str">
        <f>IF('Datos Generales'!AO317=0,"",Índice!$G$51*'Datos Generales'!AO317)</f>
        <v/>
      </c>
      <c r="AP40" s="46" t="str">
        <f>IF('Datos Generales'!AP317=0,"",Índice!$G$51*'Datos Generales'!AP317)</f>
        <v/>
      </c>
      <c r="AQ40" s="46" t="str">
        <f>IF('Datos Generales'!AQ317=0,"",Índice!$G$51*'Datos Generales'!AQ317)</f>
        <v/>
      </c>
      <c r="AS40" s="46">
        <f>Índice!$F$51*'Datos Generales'!AS317</f>
        <v>0</v>
      </c>
      <c r="AT40" s="71" t="str">
        <f t="shared" si="0"/>
        <v/>
      </c>
    </row>
    <row r="41" spans="2:46">
      <c r="B41" s="73" t="s">
        <v>324</v>
      </c>
      <c r="C41" s="46" t="str">
        <f>IF('Datos Generales'!C318=0,"",Índice!$G$51*'Datos Generales'!C318)</f>
        <v/>
      </c>
      <c r="D41" s="46" t="str">
        <f>IF('Datos Generales'!D318=0,"",Índice!$G$51*'Datos Generales'!D318)</f>
        <v/>
      </c>
      <c r="E41" s="46" t="str">
        <f>IF('Datos Generales'!E318=0,"",Índice!$G$51*'Datos Generales'!E318)</f>
        <v/>
      </c>
      <c r="F41" s="46" t="str">
        <f>IF('Datos Generales'!F318=0,"",Índice!$G$51*'Datos Generales'!F318)</f>
        <v/>
      </c>
      <c r="G41" s="46" t="str">
        <f>IF('Datos Generales'!G318=0,"",Índice!$G$51*'Datos Generales'!G318)</f>
        <v/>
      </c>
      <c r="H41" s="46" t="str">
        <f>IF('Datos Generales'!H318=0,"",Índice!$G$51*'Datos Generales'!H318)</f>
        <v/>
      </c>
      <c r="I41" s="46" t="str">
        <f>IF('Datos Generales'!I318=0,"",Índice!$G$51*'Datos Generales'!I318)</f>
        <v/>
      </c>
      <c r="J41" s="46" t="str">
        <f>IF('Datos Generales'!J318=0,"",Índice!$G$51*'Datos Generales'!J318)</f>
        <v/>
      </c>
      <c r="K41" s="46" t="str">
        <f>IF('Datos Generales'!K318=0,"",Índice!$G$51*'Datos Generales'!K318)</f>
        <v/>
      </c>
      <c r="L41" s="46" t="str">
        <f>IF('Datos Generales'!L318=0,"",Índice!$G$51*'Datos Generales'!L318)</f>
        <v/>
      </c>
      <c r="M41" s="46" t="str">
        <f>IF('Datos Generales'!M318=0,"",Índice!$G$51*'Datos Generales'!M318)</f>
        <v/>
      </c>
      <c r="N41" s="46" t="str">
        <f>IF('Datos Generales'!N318=0,"",Índice!$G$51*'Datos Generales'!N318)</f>
        <v/>
      </c>
      <c r="O41" s="46" t="str">
        <f>IF('Datos Generales'!O318=0,"",Índice!$G$51*'Datos Generales'!O318)</f>
        <v/>
      </c>
      <c r="P41" s="46">
        <f>IF('Datos Generales'!P318=0,"",Índice!$G$51*'Datos Generales'!P318)</f>
        <v>9458.5245041731141</v>
      </c>
      <c r="Q41" s="46" t="str">
        <f>IF('Datos Generales'!Q318=0,"",Índice!$G$51*'Datos Generales'!Q318)</f>
        <v/>
      </c>
      <c r="R41" s="46" t="str">
        <f>IF('Datos Generales'!R318=0,"",Índice!$G$51*'Datos Generales'!R318)</f>
        <v/>
      </c>
      <c r="S41" s="46" t="str">
        <f>IF('Datos Generales'!S318=0,"",Índice!$G$51*'Datos Generales'!S318)</f>
        <v/>
      </c>
      <c r="T41" s="46">
        <f>IF('Datos Generales'!T318=0,"",Índice!$G$51*'Datos Generales'!T318)</f>
        <v>26041.419057547129</v>
      </c>
      <c r="U41" s="46" t="str">
        <f>IF('Datos Generales'!U318=0,"",Índice!$G$51*'Datos Generales'!U318)</f>
        <v/>
      </c>
      <c r="V41" s="46">
        <f>IF('Datos Generales'!V318=0,"",Índice!$G$51*'Datos Generales'!V318)</f>
        <v>1885.3926665648567</v>
      </c>
      <c r="W41" s="46" t="str">
        <f>IF('Datos Generales'!W318=0,"",Índice!$G$51*'Datos Generales'!W318)</f>
        <v/>
      </c>
      <c r="X41" s="46" t="str">
        <f>IF('Datos Generales'!X318=0,"",Índice!$G$51*'Datos Generales'!X318)</f>
        <v/>
      </c>
      <c r="Y41" s="46" t="str">
        <f>IF('Datos Generales'!Y318=0,"",Índice!$G$51*'Datos Generales'!Y318)</f>
        <v/>
      </c>
      <c r="Z41" s="46" t="str">
        <f>IF('Datos Generales'!Z318=0,"",Índice!$G$51*'Datos Generales'!Z318)</f>
        <v/>
      </c>
      <c r="AA41" s="46" t="str">
        <f>IF('Datos Generales'!AA318=0,"",Índice!$G$51*'Datos Generales'!AA318)</f>
        <v/>
      </c>
      <c r="AB41" s="46" t="str">
        <f>IF('Datos Generales'!AB318=0,"",Índice!$G$51*'Datos Generales'!AB318)</f>
        <v/>
      </c>
      <c r="AC41" s="46" t="str">
        <f>IF('Datos Generales'!AC318=0,"",Índice!$G$51*'Datos Generales'!AC318)</f>
        <v/>
      </c>
      <c r="AD41" s="46" t="str">
        <f>IF('Datos Generales'!AD318=0,"",Índice!$G$51*'Datos Generales'!AD318)</f>
        <v/>
      </c>
      <c r="AE41" s="46" t="str">
        <f>IF('Datos Generales'!AE318=0,"",Índice!$G$51*'Datos Generales'!AE318)</f>
        <v/>
      </c>
      <c r="AF41" s="46" t="str">
        <f>IF('Datos Generales'!AF318=0,"",Índice!$G$51*'Datos Generales'!AF318)</f>
        <v/>
      </c>
      <c r="AG41" s="46" t="str">
        <f>IF('Datos Generales'!AG318=0,"",Índice!$G$51*'Datos Generales'!AG318)</f>
        <v/>
      </c>
      <c r="AH41" s="46" t="str">
        <f>IF('Datos Generales'!AH318=0,"",Índice!$G$51*'Datos Generales'!AH318)</f>
        <v/>
      </c>
      <c r="AI41" s="46" t="str">
        <f>IF('Datos Generales'!AI318=0,"",Índice!$G$51*'Datos Generales'!AI318)</f>
        <v/>
      </c>
      <c r="AJ41" s="46" t="str">
        <f>IF('Datos Generales'!AJ318=0,"",Índice!$G$51*'Datos Generales'!AJ318)</f>
        <v/>
      </c>
      <c r="AK41" s="46" t="str">
        <f>IF('Datos Generales'!AK318=0,"",Índice!$G$51*'Datos Generales'!AK318)</f>
        <v/>
      </c>
      <c r="AL41" s="46" t="str">
        <f>IF('Datos Generales'!AL318=0,"",Índice!$G$51*'Datos Generales'!AL318)</f>
        <v/>
      </c>
      <c r="AM41" s="46" t="str">
        <f>IF('Datos Generales'!AM318=0,"",Índice!$G$51*'Datos Generales'!AM318)</f>
        <v/>
      </c>
      <c r="AN41" s="46" t="str">
        <f>IF('Datos Generales'!AN318=0,"",Índice!$G$51*'Datos Generales'!AN318)</f>
        <v/>
      </c>
      <c r="AO41" s="46" t="str">
        <f>IF('Datos Generales'!AO318=0,"",Índice!$G$51*'Datos Generales'!AO318)</f>
        <v/>
      </c>
      <c r="AP41" s="46" t="str">
        <f>IF('Datos Generales'!AP318=0,"",Índice!$G$51*'Datos Generales'!AP318)</f>
        <v/>
      </c>
      <c r="AQ41" s="46">
        <f>IF('Datos Generales'!AQ318=0,"",Índice!$G$51*'Datos Generales'!AQ318)</f>
        <v>37385.336228285101</v>
      </c>
      <c r="AS41" s="46">
        <f>Índice!$F$51*'Datos Generales'!AS318</f>
        <v>44530.268676840496</v>
      </c>
      <c r="AT41" s="71">
        <f t="shared" si="0"/>
        <v>-0.16045114168088015</v>
      </c>
    </row>
    <row r="42" spans="2:46">
      <c r="B42" s="73" t="s">
        <v>325</v>
      </c>
      <c r="C42" s="46" t="str">
        <f>IF('Datos Generales'!C319=0,"",Índice!$G$51*'Datos Generales'!C319)</f>
        <v/>
      </c>
      <c r="D42" s="46" t="str">
        <f>IF('Datos Generales'!D319=0,"",Índice!$G$51*'Datos Generales'!D319)</f>
        <v/>
      </c>
      <c r="E42" s="46" t="str">
        <f>IF('Datos Generales'!E319=0,"",Índice!$G$51*'Datos Generales'!E319)</f>
        <v/>
      </c>
      <c r="F42" s="46">
        <f>IF('Datos Generales'!F319=0,"",Índice!$G$51*'Datos Generales'!F319)</f>
        <v>40950.730488401387</v>
      </c>
      <c r="G42" s="46" t="str">
        <f>IF('Datos Generales'!G319=0,"",Índice!$G$51*'Datos Generales'!G319)</f>
        <v/>
      </c>
      <c r="H42" s="46" t="str">
        <f>IF('Datos Generales'!H319=0,"",Índice!$G$51*'Datos Generales'!H319)</f>
        <v/>
      </c>
      <c r="I42" s="46" t="str">
        <f>IF('Datos Generales'!I319=0,"",Índice!$G$51*'Datos Generales'!I319)</f>
        <v/>
      </c>
      <c r="J42" s="46" t="str">
        <f>IF('Datos Generales'!J319=0,"",Índice!$G$51*'Datos Generales'!J319)</f>
        <v/>
      </c>
      <c r="K42" s="46" t="str">
        <f>IF('Datos Generales'!K319=0,"",Índice!$G$51*'Datos Generales'!K319)</f>
        <v/>
      </c>
      <c r="L42" s="46" t="str">
        <f>IF('Datos Generales'!L319=0,"",Índice!$G$51*'Datos Generales'!L319)</f>
        <v/>
      </c>
      <c r="M42" s="46" t="str">
        <f>IF('Datos Generales'!M319=0,"",Índice!$G$51*'Datos Generales'!M319)</f>
        <v/>
      </c>
      <c r="N42" s="46" t="str">
        <f>IF('Datos Generales'!N319=0,"",Índice!$G$51*'Datos Generales'!N319)</f>
        <v/>
      </c>
      <c r="O42" s="46" t="str">
        <f>IF('Datos Generales'!O319=0,"",Índice!$G$51*'Datos Generales'!O319)</f>
        <v/>
      </c>
      <c r="P42" s="46" t="str">
        <f>IF('Datos Generales'!P319=0,"",Índice!$G$51*'Datos Generales'!P319)</f>
        <v/>
      </c>
      <c r="Q42" s="46" t="str">
        <f>IF('Datos Generales'!Q319=0,"",Índice!$G$51*'Datos Generales'!Q319)</f>
        <v/>
      </c>
      <c r="R42" s="46" t="str">
        <f>IF('Datos Generales'!R319=0,"",Índice!$G$51*'Datos Generales'!R319)</f>
        <v/>
      </c>
      <c r="S42" s="46" t="str">
        <f>IF('Datos Generales'!S319=0,"",Índice!$G$51*'Datos Generales'!S319)</f>
        <v/>
      </c>
      <c r="T42" s="46" t="str">
        <f>IF('Datos Generales'!T319=0,"",Índice!$G$51*'Datos Generales'!T319)</f>
        <v/>
      </c>
      <c r="U42" s="46" t="str">
        <f>IF('Datos Generales'!U319=0,"",Índice!$G$51*'Datos Generales'!U319)</f>
        <v/>
      </c>
      <c r="V42" s="46" t="str">
        <f>IF('Datos Generales'!V319=0,"",Índice!$G$51*'Datos Generales'!V319)</f>
        <v/>
      </c>
      <c r="W42" s="46" t="str">
        <f>IF('Datos Generales'!W319=0,"",Índice!$G$51*'Datos Generales'!W319)</f>
        <v/>
      </c>
      <c r="X42" s="46" t="str">
        <f>IF('Datos Generales'!X319=0,"",Índice!$G$51*'Datos Generales'!X319)</f>
        <v/>
      </c>
      <c r="Y42" s="46" t="str">
        <f>IF('Datos Generales'!Y319=0,"",Índice!$G$51*'Datos Generales'!Y319)</f>
        <v/>
      </c>
      <c r="Z42" s="46" t="str">
        <f>IF('Datos Generales'!Z319=0,"",Índice!$G$51*'Datos Generales'!Z319)</f>
        <v/>
      </c>
      <c r="AA42" s="46" t="str">
        <f>IF('Datos Generales'!AA319=0,"",Índice!$G$51*'Datos Generales'!AA319)</f>
        <v/>
      </c>
      <c r="AB42" s="46" t="str">
        <f>IF('Datos Generales'!AB319=0,"",Índice!$G$51*'Datos Generales'!AB319)</f>
        <v/>
      </c>
      <c r="AC42" s="46" t="str">
        <f>IF('Datos Generales'!AC319=0,"",Índice!$G$51*'Datos Generales'!AC319)</f>
        <v/>
      </c>
      <c r="AD42" s="46" t="str">
        <f>IF('Datos Generales'!AD319=0,"",Índice!$G$51*'Datos Generales'!AD319)</f>
        <v/>
      </c>
      <c r="AE42" s="46" t="str">
        <f>IF('Datos Generales'!AE319=0,"",Índice!$G$51*'Datos Generales'!AE319)</f>
        <v/>
      </c>
      <c r="AF42" s="46" t="str">
        <f>IF('Datos Generales'!AF319=0,"",Índice!$G$51*'Datos Generales'!AF319)</f>
        <v/>
      </c>
      <c r="AG42" s="46" t="str">
        <f>IF('Datos Generales'!AG319=0,"",Índice!$G$51*'Datos Generales'!AG319)</f>
        <v/>
      </c>
      <c r="AH42" s="46" t="str">
        <f>IF('Datos Generales'!AH319=0,"",Índice!$G$51*'Datos Generales'!AH319)</f>
        <v/>
      </c>
      <c r="AI42" s="46" t="str">
        <f>IF('Datos Generales'!AI319=0,"",Índice!$G$51*'Datos Generales'!AI319)</f>
        <v/>
      </c>
      <c r="AJ42" s="46" t="str">
        <f>IF('Datos Generales'!AJ319=0,"",Índice!$G$51*'Datos Generales'!AJ319)</f>
        <v/>
      </c>
      <c r="AK42" s="46" t="str">
        <f>IF('Datos Generales'!AK319=0,"",Índice!$G$51*'Datos Generales'!AK319)</f>
        <v/>
      </c>
      <c r="AL42" s="46" t="str">
        <f>IF('Datos Generales'!AL319=0,"",Índice!$G$51*'Datos Generales'!AL319)</f>
        <v/>
      </c>
      <c r="AM42" s="46" t="str">
        <f>IF('Datos Generales'!AM319=0,"",Índice!$G$51*'Datos Generales'!AM319)</f>
        <v/>
      </c>
      <c r="AN42" s="46" t="str">
        <f>IF('Datos Generales'!AN319=0,"",Índice!$G$51*'Datos Generales'!AN319)</f>
        <v/>
      </c>
      <c r="AO42" s="46" t="str">
        <f>IF('Datos Generales'!AO319=0,"",Índice!$G$51*'Datos Generales'!AO319)</f>
        <v/>
      </c>
      <c r="AP42" s="46" t="str">
        <f>IF('Datos Generales'!AP319=0,"",Índice!$G$51*'Datos Generales'!AP319)</f>
        <v/>
      </c>
      <c r="AQ42" s="46">
        <f>IF('Datos Generales'!AQ319=0,"",Índice!$G$51*'Datos Generales'!AQ319)</f>
        <v>40950.730488401387</v>
      </c>
      <c r="AS42" s="46">
        <f>Índice!$F$51*'Datos Generales'!AS319</f>
        <v>31046.591761388547</v>
      </c>
      <c r="AT42" s="71">
        <f t="shared" si="0"/>
        <v>0.31900888841944441</v>
      </c>
    </row>
    <row r="43" spans="2:46">
      <c r="B43" s="73" t="s">
        <v>326</v>
      </c>
      <c r="C43" s="46">
        <f>IF('Datos Generales'!C320=0,"",Índice!$G$51*'Datos Generales'!C320)</f>
        <v>146929.24852983817</v>
      </c>
      <c r="D43" s="46">
        <f>IF('Datos Generales'!D320=0,"",Índice!$G$51*'Datos Generales'!D320)</f>
        <v>46432.326076034537</v>
      </c>
      <c r="E43" s="46">
        <f>IF('Datos Generales'!E320=0,"",Índice!$G$51*'Datos Generales'!E320)</f>
        <v>799477.96375113167</v>
      </c>
      <c r="F43" s="46">
        <f>IF('Datos Generales'!F320=0,"",Índice!$G$51*'Datos Generales'!F320)</f>
        <v>3154639.7356475242</v>
      </c>
      <c r="G43" s="46" t="str">
        <f>IF('Datos Generales'!G320=0,"",Índice!$G$51*'Datos Generales'!G320)</f>
        <v/>
      </c>
      <c r="H43" s="46">
        <f>IF('Datos Generales'!H320=0,"",Índice!$G$51*'Datos Generales'!H320)</f>
        <v>156344.21596163083</v>
      </c>
      <c r="I43" s="46">
        <f>IF('Datos Generales'!I320=0,"",Índice!$G$51*'Datos Generales'!I320)</f>
        <v>57324.55994741281</v>
      </c>
      <c r="J43" s="46">
        <f>IF('Datos Generales'!J320=0,"",Índice!$G$51*'Datos Generales'!J320)</f>
        <v>708.73199784870565</v>
      </c>
      <c r="K43" s="46" t="str">
        <f>IF('Datos Generales'!K320=0,"",Índice!$G$51*'Datos Generales'!K320)</f>
        <v/>
      </c>
      <c r="L43" s="46">
        <f>IF('Datos Generales'!L320=0,"",Índice!$G$51*'Datos Generales'!L320)</f>
        <v>61476.115541331637</v>
      </c>
      <c r="M43" s="46" t="str">
        <f>IF('Datos Generales'!M320=0,"",Índice!$G$51*'Datos Generales'!M320)</f>
        <v/>
      </c>
      <c r="N43" s="46" t="str">
        <f>IF('Datos Generales'!N320=0,"",Índice!$G$51*'Datos Generales'!N320)</f>
        <v/>
      </c>
      <c r="O43" s="46">
        <f>IF('Datos Generales'!O320=0,"",Índice!$G$51*'Datos Generales'!O320)</f>
        <v>7234.5464243583192</v>
      </c>
      <c r="P43" s="46" t="str">
        <f>IF('Datos Generales'!P320=0,"",Índice!$G$51*'Datos Generales'!P320)</f>
        <v/>
      </c>
      <c r="Q43" s="46">
        <f>IF('Datos Generales'!Q320=0,"",Índice!$G$51*'Datos Generales'!Q320)</f>
        <v>4110.5216446336053</v>
      </c>
      <c r="R43" s="46">
        <f>IF('Datos Generales'!R320=0,"",Índice!$G$51*'Datos Generales'!R320)</f>
        <v>19769.421961351953</v>
      </c>
      <c r="S43" s="46" t="str">
        <f>IF('Datos Generales'!S320=0,"",Índice!$G$51*'Datos Generales'!S320)</f>
        <v/>
      </c>
      <c r="T43" s="46">
        <f>IF('Datos Generales'!T320=0,"",Índice!$G$51*'Datos Generales'!T320)</f>
        <v>201581.6440581558</v>
      </c>
      <c r="U43" s="46" t="str">
        <f>IF('Datos Generales'!U320=0,"",Índice!$G$51*'Datos Generales'!U320)</f>
        <v/>
      </c>
      <c r="V43" s="46">
        <f>IF('Datos Generales'!V320=0,"",Índice!$G$51*'Datos Generales'!V320)</f>
        <v>221220.26200641406</v>
      </c>
      <c r="W43" s="46" t="str">
        <f>IF('Datos Generales'!W320=0,"",Índice!$G$51*'Datos Generales'!W320)</f>
        <v/>
      </c>
      <c r="X43" s="46">
        <f>IF('Datos Generales'!X320=0,"",Índice!$G$51*'Datos Generales'!X320)</f>
        <v>12.128696983982596</v>
      </c>
      <c r="Y43" s="46">
        <f>IF('Datos Generales'!Y320=0,"",Índice!$G$51*'Datos Generales'!Y320)</f>
        <v>30380.482536225631</v>
      </c>
      <c r="Z43" s="46">
        <f>IF('Datos Generales'!Z320=0,"",Índice!$G$51*'Datos Generales'!Z320)</f>
        <v>1.3722248412535054</v>
      </c>
      <c r="AA43" s="46">
        <f>IF('Datos Generales'!AA320=0,"",Índice!$G$51*'Datos Generales'!AA320)</f>
        <v>1130.1378200659112</v>
      </c>
      <c r="AB43" s="46">
        <f>IF('Datos Generales'!AB320=0,"",Índice!$G$51*'Datos Generales'!AB320)</f>
        <v>691582.1088439892</v>
      </c>
      <c r="AC43" s="46">
        <f>IF('Datos Generales'!AC320=0,"",Índice!$G$51*'Datos Generales'!AC320)</f>
        <v>30234.274192655943</v>
      </c>
      <c r="AD43" s="46">
        <f>IF('Datos Generales'!AD320=0,"",Índice!$G$51*'Datos Generales'!AD320)</f>
        <v>765776.22554064554</v>
      </c>
      <c r="AE43" s="46" t="str">
        <f>IF('Datos Generales'!AE320=0,"",Índice!$G$51*'Datos Generales'!AE320)</f>
        <v/>
      </c>
      <c r="AF43" s="46" t="str">
        <f>IF('Datos Generales'!AF320=0,"",Índice!$G$51*'Datos Generales'!AF320)</f>
        <v/>
      </c>
      <c r="AG43" s="46" t="str">
        <f>IF('Datos Generales'!AG320=0,"",Índice!$G$51*'Datos Generales'!AG320)</f>
        <v/>
      </c>
      <c r="AH43" s="46" t="str">
        <f>IF('Datos Generales'!AH320=0,"",Índice!$G$51*'Datos Generales'!AH320)</f>
        <v/>
      </c>
      <c r="AI43" s="46" t="str">
        <f>IF('Datos Generales'!AI320=0,"",Índice!$G$51*'Datos Generales'!AI320)</f>
        <v/>
      </c>
      <c r="AJ43" s="46" t="str">
        <f>IF('Datos Generales'!AJ320=0,"",Índice!$G$51*'Datos Generales'!AJ320)</f>
        <v/>
      </c>
      <c r="AK43" s="46" t="str">
        <f>IF('Datos Generales'!AK320=0,"",Índice!$G$51*'Datos Generales'!AK320)</f>
        <v/>
      </c>
      <c r="AL43" s="46" t="str">
        <f>IF('Datos Generales'!AL320=0,"",Índice!$G$51*'Datos Generales'!AL320)</f>
        <v/>
      </c>
      <c r="AM43" s="46" t="str">
        <f>IF('Datos Generales'!AM320=0,"",Índice!$G$51*'Datos Generales'!AM320)</f>
        <v/>
      </c>
      <c r="AN43" s="46" t="str">
        <f>IF('Datos Generales'!AN320=0,"",Índice!$G$51*'Datos Generales'!AN320)</f>
        <v/>
      </c>
      <c r="AO43" s="46" t="str">
        <f>IF('Datos Generales'!AO320=0,"",Índice!$G$51*'Datos Generales'!AO320)</f>
        <v/>
      </c>
      <c r="AP43" s="46" t="str">
        <f>IF('Datos Generales'!AP320=0,"",Índice!$G$51*'Datos Generales'!AP320)</f>
        <v/>
      </c>
      <c r="AQ43" s="46">
        <f>IF('Datos Generales'!AQ320=0,"",Índice!$G$51*'Datos Generales'!AQ320)</f>
        <v>6396366.0234030737</v>
      </c>
      <c r="AS43" s="46">
        <f>Índice!$F$51*'Datos Generales'!AS320</f>
        <v>5912228.2646964099</v>
      </c>
      <c r="AT43" s="71">
        <f t="shared" si="0"/>
        <v>8.1887528192642334E-2</v>
      </c>
    </row>
    <row r="44" spans="2:46">
      <c r="B44" s="76" t="s">
        <v>327</v>
      </c>
      <c r="C44" s="77">
        <f>IF('Datos Generales'!C321=0,"",Índice!$G$51*'Datos Generales'!C321)</f>
        <v>1021765.6107175187</v>
      </c>
      <c r="D44" s="77">
        <f>IF('Datos Generales'!D321=0,"",Índice!$G$51*'Datos Generales'!D321)</f>
        <v>46432.326076034537</v>
      </c>
      <c r="E44" s="77">
        <f>IF('Datos Generales'!E321=0,"",Índice!$G$51*'Datos Generales'!E321)</f>
        <v>5596365.1316339867</v>
      </c>
      <c r="F44" s="77">
        <f>IF('Datos Generales'!F321=0,"",Índice!$G$51*'Datos Generales'!F321)</f>
        <v>4408295.2762266472</v>
      </c>
      <c r="G44" s="77">
        <f>IF('Datos Generales'!G321=0,"",Índice!$G$51*'Datos Generales'!G321)</f>
        <v>22290.198994734641</v>
      </c>
      <c r="H44" s="77">
        <f>IF('Datos Generales'!H321=0,"",Índice!$G$51*'Datos Generales'!H321)</f>
        <v>549534.52805425157</v>
      </c>
      <c r="I44" s="77">
        <f>IF('Datos Generales'!I321=0,"",Índice!$G$51*'Datos Generales'!I321)</f>
        <v>1816047.1514161583</v>
      </c>
      <c r="J44" s="77">
        <f>IF('Datos Generales'!J321=0,"",Índice!$G$51*'Datos Generales'!J321)</f>
        <v>67846.425907605008</v>
      </c>
      <c r="K44" s="77">
        <f>IF('Datos Generales'!K321=0,"",Índice!$G$51*'Datos Generales'!K321)</f>
        <v>185576.54469358441</v>
      </c>
      <c r="L44" s="77">
        <f>IF('Datos Generales'!L321=0,"",Índice!$G$51*'Datos Generales'!L321)</f>
        <v>1279185.2083015176</v>
      </c>
      <c r="M44" s="77">
        <f>IF('Datos Generales'!M321=0,"",Índice!$G$51*'Datos Generales'!M321)</f>
        <v>142737.54429298331</v>
      </c>
      <c r="N44" s="77">
        <f>IF('Datos Generales'!N321=0,"",Índice!$G$51*'Datos Generales'!N321)</f>
        <v>4214.9394561120471</v>
      </c>
      <c r="O44" s="77">
        <f>IF('Datos Generales'!O321=0,"",Índice!$G$51*'Datos Generales'!O321)</f>
        <v>7234.5464243583192</v>
      </c>
      <c r="P44" s="77">
        <f>IF('Datos Generales'!P321=0,"",Índice!$G$51*'Datos Generales'!P321)</f>
        <v>781734.40366870956</v>
      </c>
      <c r="Q44" s="77">
        <f>IF('Datos Generales'!Q321=0,"",Índice!$G$51*'Datos Generales'!Q321)</f>
        <v>5122.4710670818758</v>
      </c>
      <c r="R44" s="77">
        <f>IF('Datos Generales'!R321=0,"",Índice!$G$51*'Datos Generales'!R321)</f>
        <v>3574253.078099513</v>
      </c>
      <c r="S44" s="77">
        <f>IF('Datos Generales'!S321=0,"",Índice!$G$51*'Datos Generales'!S321)</f>
        <v>31722.34136970172</v>
      </c>
      <c r="T44" s="77">
        <f>IF('Datos Generales'!T321=0,"",Índice!$G$51*'Datos Generales'!T321)</f>
        <v>3190821.6306900303</v>
      </c>
      <c r="U44" s="77">
        <f>IF('Datos Generales'!U321=0,"",Índice!$G$51*'Datos Generales'!U321)</f>
        <v>27254.775674437446</v>
      </c>
      <c r="V44" s="77">
        <f>IF('Datos Generales'!V321=0,"",Índice!$G$51*'Datos Generales'!V321)</f>
        <v>2242423.8359881458</v>
      </c>
      <c r="W44" s="77">
        <f>IF('Datos Generales'!W321=0,"",Índice!$G$51*'Datos Generales'!W321)</f>
        <v>34482.951035919097</v>
      </c>
      <c r="X44" s="77">
        <f>IF('Datos Generales'!X321=0,"",Índice!$G$51*'Datos Generales'!X321)</f>
        <v>9694.7242381385549</v>
      </c>
      <c r="Y44" s="77">
        <f>IF('Datos Generales'!Y321=0,"",Índice!$G$51*'Datos Generales'!Y321)</f>
        <v>3238713.6056093015</v>
      </c>
      <c r="Z44" s="77">
        <f>IF('Datos Generales'!Z321=0,"",Índice!$G$51*'Datos Generales'!Z321)</f>
        <v>48306.829474504288</v>
      </c>
      <c r="AA44" s="77">
        <f>IF('Datos Generales'!AA321=0,"",Índice!$G$51*'Datos Generales'!AA321)</f>
        <v>446296.03316357586</v>
      </c>
      <c r="AB44" s="77">
        <f>IF('Datos Generales'!AB321=0,"",Índice!$G$51*'Datos Generales'!AB321)</f>
        <v>4534675.0593708577</v>
      </c>
      <c r="AC44" s="77">
        <f>IF('Datos Generales'!AC321=0,"",Índice!$G$51*'Datos Generales'!AC321)</f>
        <v>304060.72316249134</v>
      </c>
      <c r="AD44" s="77">
        <f>IF('Datos Generales'!AD321=0,"",Índice!$G$51*'Datos Generales'!AD321)</f>
        <v>1068640.5014375162</v>
      </c>
      <c r="AE44" s="77" t="str">
        <f>IF('Datos Generales'!AE321=0,"",Índice!$G$51*'Datos Generales'!AE321)</f>
        <v/>
      </c>
      <c r="AF44" s="77" t="str">
        <f>IF('Datos Generales'!AF321=0,"",Índice!$G$51*'Datos Generales'!AF321)</f>
        <v/>
      </c>
      <c r="AG44" s="77" t="str">
        <f>IF('Datos Generales'!AG321=0,"",Índice!$G$51*'Datos Generales'!AG321)</f>
        <v/>
      </c>
      <c r="AH44" s="77" t="str">
        <f>IF('Datos Generales'!AH321=0,"",Índice!$G$51*'Datos Generales'!AH321)</f>
        <v/>
      </c>
      <c r="AI44" s="77" t="str">
        <f>IF('Datos Generales'!AI321=0,"",Índice!$G$51*'Datos Generales'!AI321)</f>
        <v/>
      </c>
      <c r="AJ44" s="77" t="str">
        <f>IF('Datos Generales'!AJ321=0,"",Índice!$G$51*'Datos Generales'!AJ321)</f>
        <v/>
      </c>
      <c r="AK44" s="77" t="str">
        <f>IF('Datos Generales'!AK321=0,"",Índice!$G$51*'Datos Generales'!AK321)</f>
        <v/>
      </c>
      <c r="AL44" s="77" t="str">
        <f>IF('Datos Generales'!AL321=0,"",Índice!$G$51*'Datos Generales'!AL321)</f>
        <v/>
      </c>
      <c r="AM44" s="77" t="str">
        <f>IF('Datos Generales'!AM321=0,"",Índice!$G$51*'Datos Generales'!AM321)</f>
        <v/>
      </c>
      <c r="AN44" s="77" t="str">
        <f>IF('Datos Generales'!AN321=0,"",Índice!$G$51*'Datos Generales'!AN321)</f>
        <v/>
      </c>
      <c r="AO44" s="77" t="str">
        <f>IF('Datos Generales'!AO321=0,"",Índice!$G$51*'Datos Generales'!AO321)</f>
        <v/>
      </c>
      <c r="AP44" s="77" t="str">
        <f>IF('Datos Generales'!AP321=0,"",Índice!$G$51*'Datos Generales'!AP321)</f>
        <v/>
      </c>
      <c r="AQ44" s="77">
        <f>IF('Datos Generales'!AQ321=0,"",Índice!$G$51*'Datos Generales'!AQ321)</f>
        <v>34685728.396245413</v>
      </c>
      <c r="AS44" s="77">
        <f>Índice!$F$51*'Datos Generales'!AS321</f>
        <v>32184355.251448147</v>
      </c>
      <c r="AT44" s="85">
        <f t="shared" si="0"/>
        <v>7.772015705316071E-2</v>
      </c>
    </row>
    <row r="45" spans="2:46">
      <c r="AT45" s="86"/>
    </row>
    <row r="46" spans="2:46">
      <c r="B46" s="80" t="s">
        <v>329</v>
      </c>
      <c r="C46" s="70">
        <f>IF(SUM(C12:C18)=0,"",SUM(C12:C18))</f>
        <v>318845.16213279153</v>
      </c>
      <c r="D46" s="70" t="str">
        <f t="shared" ref="D46:AQ46" si="1">IF(SUM(D12:D18)=0,"",SUM(D12:D18))</f>
        <v/>
      </c>
      <c r="E46" s="70">
        <f t="shared" si="1"/>
        <v>823156.98725822836</v>
      </c>
      <c r="F46" s="70">
        <f t="shared" si="1"/>
        <v>7539.0032778467585</v>
      </c>
      <c r="G46" s="70" t="str">
        <f t="shared" si="1"/>
        <v/>
      </c>
      <c r="H46" s="70">
        <f t="shared" si="1"/>
        <v>27534.089827608725</v>
      </c>
      <c r="I46" s="70">
        <f t="shared" si="1"/>
        <v>188737.44248275313</v>
      </c>
      <c r="J46" s="70">
        <f t="shared" si="1"/>
        <v>10328.603584162756</v>
      </c>
      <c r="K46" s="70" t="str">
        <f t="shared" si="1"/>
        <v/>
      </c>
      <c r="L46" s="70">
        <f t="shared" si="1"/>
        <v>77786.380004470804</v>
      </c>
      <c r="M46" s="70" t="str">
        <f t="shared" si="1"/>
        <v/>
      </c>
      <c r="N46" s="70" t="str">
        <f t="shared" si="1"/>
        <v/>
      </c>
      <c r="O46" s="70" t="str">
        <f t="shared" si="1"/>
        <v/>
      </c>
      <c r="P46" s="70">
        <f t="shared" si="1"/>
        <v>129635.23165147261</v>
      </c>
      <c r="Q46" s="70">
        <f t="shared" si="1"/>
        <v>309.63589563123452</v>
      </c>
      <c r="R46" s="70">
        <f t="shared" si="1"/>
        <v>1388861.8722901326</v>
      </c>
      <c r="S46" s="70">
        <f t="shared" si="1"/>
        <v>31722.34136970172</v>
      </c>
      <c r="T46" s="70">
        <f t="shared" si="1"/>
        <v>176434.91559710592</v>
      </c>
      <c r="U46" s="70" t="str">
        <f t="shared" si="1"/>
        <v/>
      </c>
      <c r="V46" s="70">
        <f t="shared" si="1"/>
        <v>1158560.226284303</v>
      </c>
      <c r="W46" s="70" t="str">
        <f t="shared" si="1"/>
        <v/>
      </c>
      <c r="X46" s="70">
        <f t="shared" si="1"/>
        <v>665.08639483335219</v>
      </c>
      <c r="Y46" s="70">
        <f t="shared" si="1"/>
        <v>329338.4326979047</v>
      </c>
      <c r="Z46" s="70">
        <f t="shared" si="1"/>
        <v>45409.088997634026</v>
      </c>
      <c r="AA46" s="70">
        <f t="shared" si="1"/>
        <v>32389.59676509061</v>
      </c>
      <c r="AB46" s="70">
        <f t="shared" si="1"/>
        <v>1348465.2550456931</v>
      </c>
      <c r="AC46" s="70">
        <f t="shared" si="1"/>
        <v>4254.9593755049018</v>
      </c>
      <c r="AD46" s="70">
        <f t="shared" si="1"/>
        <v>166405.22832419627</v>
      </c>
      <c r="AE46" s="70" t="str">
        <f t="shared" si="1"/>
        <v/>
      </c>
      <c r="AF46" s="70" t="str">
        <f t="shared" si="1"/>
        <v/>
      </c>
      <c r="AG46" s="70" t="str">
        <f t="shared" si="1"/>
        <v/>
      </c>
      <c r="AH46" s="70" t="str">
        <f t="shared" si="1"/>
        <v/>
      </c>
      <c r="AI46" s="70" t="str">
        <f t="shared" si="1"/>
        <v/>
      </c>
      <c r="AJ46" s="70" t="str">
        <f t="shared" si="1"/>
        <v/>
      </c>
      <c r="AK46" s="70" t="str">
        <f t="shared" si="1"/>
        <v/>
      </c>
      <c r="AL46" s="70" t="str">
        <f t="shared" si="1"/>
        <v/>
      </c>
      <c r="AM46" s="70" t="str">
        <f t="shared" si="1"/>
        <v/>
      </c>
      <c r="AN46" s="70" t="str">
        <f t="shared" si="1"/>
        <v/>
      </c>
      <c r="AO46" s="70" t="str">
        <f t="shared" si="1"/>
        <v/>
      </c>
      <c r="AP46" s="70" t="str">
        <f t="shared" si="1"/>
        <v/>
      </c>
      <c r="AQ46" s="70">
        <f t="shared" si="1"/>
        <v>6266379.5392570654</v>
      </c>
      <c r="AR46" s="81"/>
      <c r="AS46" s="32">
        <f t="shared" ref="AS46" si="2">SUM(AS12:AS18)</f>
        <v>5835135.5513569666</v>
      </c>
      <c r="AT46" s="71">
        <f t="shared" ref="AT46:AT53" si="3">AQ46/AS46-1</f>
        <v>7.3904707800628966E-2</v>
      </c>
    </row>
    <row r="47" spans="2:46">
      <c r="B47" s="80" t="s">
        <v>330</v>
      </c>
      <c r="C47" s="70">
        <f>IF(SUM(C12:C13,C16:C18)=0,"",SUM(C12:C13,C16:C18))</f>
        <v>191433.1560507369</v>
      </c>
      <c r="D47" s="70" t="str">
        <f t="shared" ref="D47:AQ47" si="4">IF(SUM(D12:D13,D16:D18)=0,"",SUM(D12:D13,D16:D18))</f>
        <v/>
      </c>
      <c r="E47" s="70">
        <f t="shared" si="4"/>
        <v>330034.41978128505</v>
      </c>
      <c r="F47" s="70">
        <f t="shared" si="4"/>
        <v>1809.4333818038563</v>
      </c>
      <c r="G47" s="70" t="str">
        <f t="shared" si="4"/>
        <v/>
      </c>
      <c r="H47" s="70">
        <f t="shared" si="4"/>
        <v>13248.742311667675</v>
      </c>
      <c r="I47" s="70">
        <f t="shared" si="4"/>
        <v>188737.44248275313</v>
      </c>
      <c r="J47" s="70">
        <f t="shared" si="4"/>
        <v>3442.4694735304465</v>
      </c>
      <c r="K47" s="70" t="str">
        <f t="shared" si="4"/>
        <v/>
      </c>
      <c r="L47" s="70">
        <f t="shared" si="4"/>
        <v>43456.988497657265</v>
      </c>
      <c r="M47" s="70" t="str">
        <f t="shared" si="4"/>
        <v/>
      </c>
      <c r="N47" s="70" t="str">
        <f t="shared" si="4"/>
        <v/>
      </c>
      <c r="O47" s="70" t="str">
        <f t="shared" si="4"/>
        <v/>
      </c>
      <c r="P47" s="70">
        <f t="shared" si="4"/>
        <v>38111.553026530419</v>
      </c>
      <c r="Q47" s="70">
        <f t="shared" si="4"/>
        <v>309.63589563123452</v>
      </c>
      <c r="R47" s="70">
        <f t="shared" si="4"/>
        <v>442660.25704869849</v>
      </c>
      <c r="S47" s="70">
        <f t="shared" si="4"/>
        <v>31722.34136970172</v>
      </c>
      <c r="T47" s="70">
        <f t="shared" si="4"/>
        <v>83454.553905196983</v>
      </c>
      <c r="U47" s="70" t="str">
        <f t="shared" si="4"/>
        <v/>
      </c>
      <c r="V47" s="70">
        <f t="shared" si="4"/>
        <v>388815.43797211727</v>
      </c>
      <c r="W47" s="70" t="str">
        <f t="shared" si="4"/>
        <v/>
      </c>
      <c r="X47" s="70">
        <f t="shared" si="4"/>
        <v>164.31285841074234</v>
      </c>
      <c r="Y47" s="70">
        <f t="shared" si="4"/>
        <v>134885.67375133073</v>
      </c>
      <c r="Z47" s="70">
        <f t="shared" si="4"/>
        <v>15148.078553232364</v>
      </c>
      <c r="AA47" s="70">
        <f t="shared" si="4"/>
        <v>19196.761549374649</v>
      </c>
      <c r="AB47" s="70">
        <f t="shared" si="4"/>
        <v>528597.56407958025</v>
      </c>
      <c r="AC47" s="70">
        <f t="shared" si="4"/>
        <v>2634.4946339368912</v>
      </c>
      <c r="AD47" s="70" t="str">
        <f t="shared" si="4"/>
        <v/>
      </c>
      <c r="AE47" s="70" t="str">
        <f t="shared" si="4"/>
        <v/>
      </c>
      <c r="AF47" s="70" t="str">
        <f t="shared" si="4"/>
        <v/>
      </c>
      <c r="AG47" s="70" t="str">
        <f t="shared" si="4"/>
        <v/>
      </c>
      <c r="AH47" s="70" t="str">
        <f t="shared" si="4"/>
        <v/>
      </c>
      <c r="AI47" s="70" t="str">
        <f t="shared" si="4"/>
        <v/>
      </c>
      <c r="AJ47" s="70" t="str">
        <f t="shared" si="4"/>
        <v/>
      </c>
      <c r="AK47" s="70" t="str">
        <f t="shared" si="4"/>
        <v/>
      </c>
      <c r="AL47" s="70" t="str">
        <f t="shared" si="4"/>
        <v/>
      </c>
      <c r="AM47" s="70" t="str">
        <f t="shared" si="4"/>
        <v/>
      </c>
      <c r="AN47" s="70" t="str">
        <f t="shared" si="4"/>
        <v/>
      </c>
      <c r="AO47" s="70" t="str">
        <f t="shared" si="4"/>
        <v/>
      </c>
      <c r="AP47" s="70" t="str">
        <f t="shared" si="4"/>
        <v/>
      </c>
      <c r="AQ47" s="70">
        <f t="shared" si="4"/>
        <v>2457863.316623176</v>
      </c>
      <c r="AR47" s="81"/>
      <c r="AS47" s="32">
        <f t="shared" ref="AS47" si="5">SUM(AS12:AS13,AS16:AS18)</f>
        <v>2376793.9765653363</v>
      </c>
      <c r="AT47" s="71">
        <f t="shared" si="3"/>
        <v>3.4108694677437601E-2</v>
      </c>
    </row>
    <row r="48" spans="2:46">
      <c r="B48" s="80" t="s">
        <v>331</v>
      </c>
      <c r="C48" s="70">
        <f>IF(SUM(C14:C15)=0,"",SUM(C14:C15))</f>
        <v>127412.00608205464</v>
      </c>
      <c r="D48" s="70" t="str">
        <f t="shared" ref="D48:AQ48" si="6">IF(SUM(D14:D15)=0,"",SUM(D14:D15))</f>
        <v/>
      </c>
      <c r="E48" s="70">
        <f t="shared" si="6"/>
        <v>493122.56747694325</v>
      </c>
      <c r="F48" s="70">
        <f t="shared" si="6"/>
        <v>5729.5698960429027</v>
      </c>
      <c r="G48" s="70" t="str">
        <f t="shared" si="6"/>
        <v/>
      </c>
      <c r="H48" s="70">
        <f t="shared" si="6"/>
        <v>14285.34751594105</v>
      </c>
      <c r="I48" s="70" t="str">
        <f t="shared" si="6"/>
        <v/>
      </c>
      <c r="J48" s="70">
        <f t="shared" si="6"/>
        <v>6886.1341106323089</v>
      </c>
      <c r="K48" s="70" t="str">
        <f t="shared" si="6"/>
        <v/>
      </c>
      <c r="L48" s="70">
        <f t="shared" si="6"/>
        <v>34329.391506813539</v>
      </c>
      <c r="M48" s="70" t="str">
        <f t="shared" si="6"/>
        <v/>
      </c>
      <c r="N48" s="70" t="str">
        <f t="shared" si="6"/>
        <v/>
      </c>
      <c r="O48" s="70" t="str">
        <f t="shared" si="6"/>
        <v/>
      </c>
      <c r="P48" s="70">
        <f t="shared" si="6"/>
        <v>91523.678624942186</v>
      </c>
      <c r="Q48" s="70" t="str">
        <f t="shared" si="6"/>
        <v/>
      </c>
      <c r="R48" s="70">
        <f t="shared" si="6"/>
        <v>946201.61524143408</v>
      </c>
      <c r="S48" s="70" t="str">
        <f t="shared" si="6"/>
        <v/>
      </c>
      <c r="T48" s="70">
        <f t="shared" si="6"/>
        <v>92980.361691908969</v>
      </c>
      <c r="U48" s="70" t="str">
        <f t="shared" si="6"/>
        <v/>
      </c>
      <c r="V48" s="70">
        <f t="shared" si="6"/>
        <v>769744.78831218567</v>
      </c>
      <c r="W48" s="70" t="str">
        <f t="shared" si="6"/>
        <v/>
      </c>
      <c r="X48" s="70">
        <f t="shared" si="6"/>
        <v>500.77353642260988</v>
      </c>
      <c r="Y48" s="70">
        <f t="shared" si="6"/>
        <v>194452.75894657397</v>
      </c>
      <c r="Z48" s="70">
        <f t="shared" si="6"/>
        <v>30261.010444401654</v>
      </c>
      <c r="AA48" s="70">
        <f t="shared" si="6"/>
        <v>13192.835215715959</v>
      </c>
      <c r="AB48" s="70">
        <f t="shared" si="6"/>
        <v>819867.69096611277</v>
      </c>
      <c r="AC48" s="70">
        <f t="shared" si="6"/>
        <v>1620.4647415680104</v>
      </c>
      <c r="AD48" s="70">
        <f t="shared" si="6"/>
        <v>166405.22832419627</v>
      </c>
      <c r="AE48" s="70" t="str">
        <f t="shared" si="6"/>
        <v/>
      </c>
      <c r="AF48" s="70" t="str">
        <f t="shared" si="6"/>
        <v/>
      </c>
      <c r="AG48" s="70" t="str">
        <f t="shared" si="6"/>
        <v/>
      </c>
      <c r="AH48" s="70" t="str">
        <f t="shared" si="6"/>
        <v/>
      </c>
      <c r="AI48" s="70" t="str">
        <f t="shared" si="6"/>
        <v/>
      </c>
      <c r="AJ48" s="70" t="str">
        <f t="shared" si="6"/>
        <v/>
      </c>
      <c r="AK48" s="70" t="str">
        <f t="shared" si="6"/>
        <v/>
      </c>
      <c r="AL48" s="70" t="str">
        <f t="shared" si="6"/>
        <v/>
      </c>
      <c r="AM48" s="70" t="str">
        <f t="shared" si="6"/>
        <v/>
      </c>
      <c r="AN48" s="70" t="str">
        <f t="shared" si="6"/>
        <v/>
      </c>
      <c r="AO48" s="70" t="str">
        <f t="shared" si="6"/>
        <v/>
      </c>
      <c r="AP48" s="70" t="str">
        <f t="shared" si="6"/>
        <v/>
      </c>
      <c r="AQ48" s="70">
        <f t="shared" si="6"/>
        <v>3808516.2226338894</v>
      </c>
      <c r="AR48" s="81"/>
      <c r="AS48" s="32">
        <f t="shared" ref="AS48" si="7">SUM(AS14:AS15)</f>
        <v>3458341.5747916321</v>
      </c>
      <c r="AT48" s="71">
        <f t="shared" si="3"/>
        <v>0.10125507855983118</v>
      </c>
    </row>
    <row r="49" spans="2:46">
      <c r="B49" s="80" t="s">
        <v>332</v>
      </c>
      <c r="C49" s="70" t="str">
        <f>IF(SUM(C20:C21,C31)=0,"",SUM(C20:C21,C31))</f>
        <v/>
      </c>
      <c r="D49" s="70" t="str">
        <f t="shared" ref="D49:AQ49" si="8">IF(SUM(D20:D21,D31)=0,"",SUM(D20:D21,D31))</f>
        <v/>
      </c>
      <c r="E49" s="70">
        <f t="shared" si="8"/>
        <v>3119305.7660887833</v>
      </c>
      <c r="F49" s="70" t="str">
        <f t="shared" si="8"/>
        <v/>
      </c>
      <c r="G49" s="70" t="str">
        <f t="shared" si="8"/>
        <v/>
      </c>
      <c r="H49" s="70">
        <f t="shared" si="8"/>
        <v>97738.661992249152</v>
      </c>
      <c r="I49" s="70">
        <f t="shared" si="8"/>
        <v>1274010.5926904683</v>
      </c>
      <c r="J49" s="70">
        <f t="shared" si="8"/>
        <v>1918.8572465644581</v>
      </c>
      <c r="K49" s="70" t="str">
        <f t="shared" si="8"/>
        <v/>
      </c>
      <c r="L49" s="70">
        <f t="shared" si="8"/>
        <v>842156.69479727594</v>
      </c>
      <c r="M49" s="70" t="str">
        <f t="shared" si="8"/>
        <v/>
      </c>
      <c r="N49" s="70" t="str">
        <f t="shared" si="8"/>
        <v/>
      </c>
      <c r="O49" s="70" t="str">
        <f t="shared" si="8"/>
        <v/>
      </c>
      <c r="P49" s="70">
        <f t="shared" si="8"/>
        <v>293834.90364547027</v>
      </c>
      <c r="Q49" s="70">
        <f t="shared" si="8"/>
        <v>702.31352681703606</v>
      </c>
      <c r="R49" s="70">
        <f t="shared" si="8"/>
        <v>1888452.9492874392</v>
      </c>
      <c r="S49" s="70" t="str">
        <f t="shared" si="8"/>
        <v/>
      </c>
      <c r="T49" s="70">
        <f t="shared" si="8"/>
        <v>2194064.4193164995</v>
      </c>
      <c r="U49" s="70" t="str">
        <f t="shared" si="8"/>
        <v/>
      </c>
      <c r="V49" s="70">
        <f t="shared" si="8"/>
        <v>602533.39264885872</v>
      </c>
      <c r="W49" s="70" t="str">
        <f t="shared" si="8"/>
        <v/>
      </c>
      <c r="X49" s="70" t="str">
        <f t="shared" si="8"/>
        <v/>
      </c>
      <c r="Y49" s="70">
        <f t="shared" si="8"/>
        <v>2195735.656377194</v>
      </c>
      <c r="Z49" s="70" t="str">
        <f t="shared" si="8"/>
        <v/>
      </c>
      <c r="AA49" s="70">
        <f t="shared" si="8"/>
        <v>324651.3110280399</v>
      </c>
      <c r="AB49" s="70">
        <f t="shared" si="8"/>
        <v>1697830.778117883</v>
      </c>
      <c r="AC49" s="70">
        <f t="shared" si="8"/>
        <v>230477.68917336734</v>
      </c>
      <c r="AD49" s="70" t="str">
        <f t="shared" si="8"/>
        <v/>
      </c>
      <c r="AE49" s="70" t="str">
        <f t="shared" si="8"/>
        <v/>
      </c>
      <c r="AF49" s="70" t="str">
        <f t="shared" si="8"/>
        <v/>
      </c>
      <c r="AG49" s="70" t="str">
        <f t="shared" si="8"/>
        <v/>
      </c>
      <c r="AH49" s="70" t="str">
        <f t="shared" si="8"/>
        <v/>
      </c>
      <c r="AI49" s="70" t="str">
        <f t="shared" si="8"/>
        <v/>
      </c>
      <c r="AJ49" s="70" t="str">
        <f t="shared" si="8"/>
        <v/>
      </c>
      <c r="AK49" s="70" t="str">
        <f t="shared" si="8"/>
        <v/>
      </c>
      <c r="AL49" s="70" t="str">
        <f t="shared" si="8"/>
        <v/>
      </c>
      <c r="AM49" s="70" t="str">
        <f t="shared" si="8"/>
        <v/>
      </c>
      <c r="AN49" s="70" t="str">
        <f t="shared" si="8"/>
        <v/>
      </c>
      <c r="AO49" s="70" t="str">
        <f t="shared" si="8"/>
        <v/>
      </c>
      <c r="AP49" s="70" t="str">
        <f t="shared" si="8"/>
        <v/>
      </c>
      <c r="AQ49" s="70">
        <f t="shared" si="8"/>
        <v>14763413.98593691</v>
      </c>
      <c r="AR49" s="81"/>
      <c r="AS49" s="32">
        <f t="shared" ref="AS49" si="9">SUM(AS20:AS21,AS31)</f>
        <v>13173375.403006176</v>
      </c>
      <c r="AT49" s="71">
        <f t="shared" si="3"/>
        <v>0.12070092396880194</v>
      </c>
    </row>
    <row r="50" spans="2:46">
      <c r="B50" s="80" t="s">
        <v>333</v>
      </c>
      <c r="C50" s="70" t="str">
        <f>IF(SUM(C22:C23)=0,"",SUM(C22:C23))</f>
        <v/>
      </c>
      <c r="D50" s="70" t="str">
        <f t="shared" ref="D50:AQ50" si="10">IF(SUM(D22:D23)=0,"",SUM(D22:D23))</f>
        <v/>
      </c>
      <c r="E50" s="70">
        <f t="shared" si="10"/>
        <v>548.48619254085145</v>
      </c>
      <c r="F50" s="70" t="str">
        <f t="shared" si="10"/>
        <v/>
      </c>
      <c r="G50" s="70" t="str">
        <f t="shared" si="10"/>
        <v/>
      </c>
      <c r="H50" s="70">
        <f t="shared" si="10"/>
        <v>0.13279595237937147</v>
      </c>
      <c r="I50" s="70">
        <f t="shared" si="10"/>
        <v>1067.7679877650664</v>
      </c>
      <c r="J50" s="70" t="str">
        <f t="shared" si="10"/>
        <v/>
      </c>
      <c r="K50" s="70" t="str">
        <f t="shared" si="10"/>
        <v/>
      </c>
      <c r="L50" s="70" t="str">
        <f t="shared" si="10"/>
        <v/>
      </c>
      <c r="M50" s="70" t="str">
        <f t="shared" si="10"/>
        <v/>
      </c>
      <c r="N50" s="70" t="str">
        <f t="shared" si="10"/>
        <v/>
      </c>
      <c r="O50" s="70" t="str">
        <f t="shared" si="10"/>
        <v/>
      </c>
      <c r="P50" s="70">
        <f t="shared" si="10"/>
        <v>8.1005530951416613</v>
      </c>
      <c r="Q50" s="70" t="str">
        <f t="shared" si="10"/>
        <v/>
      </c>
      <c r="R50" s="70">
        <f t="shared" si="10"/>
        <v>90.788166110030303</v>
      </c>
      <c r="S50" s="70" t="str">
        <f t="shared" si="10"/>
        <v/>
      </c>
      <c r="T50" s="70">
        <f t="shared" si="10"/>
        <v>2065.4639779912845</v>
      </c>
      <c r="U50" s="70" t="str">
        <f t="shared" si="10"/>
        <v/>
      </c>
      <c r="V50" s="70">
        <f t="shared" si="10"/>
        <v>3838.1128809860547</v>
      </c>
      <c r="W50" s="70" t="str">
        <f t="shared" si="10"/>
        <v/>
      </c>
      <c r="X50" s="70">
        <f t="shared" si="10"/>
        <v>5.9758178570717169</v>
      </c>
      <c r="Y50" s="70">
        <f t="shared" si="10"/>
        <v>3168.7327503591027</v>
      </c>
      <c r="Z50" s="70" t="str">
        <f t="shared" si="10"/>
        <v/>
      </c>
      <c r="AA50" s="70" t="str">
        <f t="shared" si="10"/>
        <v/>
      </c>
      <c r="AB50" s="70">
        <f t="shared" si="10"/>
        <v>6643.2503137304384</v>
      </c>
      <c r="AC50" s="70" t="str">
        <f t="shared" si="10"/>
        <v/>
      </c>
      <c r="AD50" s="70" t="str">
        <f t="shared" si="10"/>
        <v/>
      </c>
      <c r="AE50" s="70" t="str">
        <f t="shared" si="10"/>
        <v/>
      </c>
      <c r="AF50" s="70" t="str">
        <f t="shared" si="10"/>
        <v/>
      </c>
      <c r="AG50" s="70" t="str">
        <f t="shared" si="10"/>
        <v/>
      </c>
      <c r="AH50" s="70" t="str">
        <f t="shared" si="10"/>
        <v/>
      </c>
      <c r="AI50" s="70" t="str">
        <f t="shared" si="10"/>
        <v/>
      </c>
      <c r="AJ50" s="70" t="str">
        <f t="shared" si="10"/>
        <v/>
      </c>
      <c r="AK50" s="70" t="str">
        <f t="shared" si="10"/>
        <v/>
      </c>
      <c r="AL50" s="70" t="str">
        <f t="shared" si="10"/>
        <v/>
      </c>
      <c r="AM50" s="70" t="str">
        <f t="shared" si="10"/>
        <v/>
      </c>
      <c r="AN50" s="70" t="str">
        <f t="shared" si="10"/>
        <v/>
      </c>
      <c r="AO50" s="70" t="str">
        <f t="shared" si="10"/>
        <v/>
      </c>
      <c r="AP50" s="70" t="str">
        <f t="shared" si="10"/>
        <v/>
      </c>
      <c r="AQ50" s="70">
        <f t="shared" si="10"/>
        <v>17436.811436387419</v>
      </c>
      <c r="AR50" s="81"/>
      <c r="AS50" s="32">
        <f t="shared" ref="AS50" si="11">SUM(AS22:AS23)</f>
        <v>16038.884843242697</v>
      </c>
      <c r="AT50" s="71">
        <f t="shared" si="3"/>
        <v>8.7158590313944462E-2</v>
      </c>
    </row>
    <row r="51" spans="2:46">
      <c r="B51" s="80" t="s">
        <v>334</v>
      </c>
      <c r="C51" s="70">
        <f>IF(SUM(C24:C26)=0,"",SUM(C24:C26))</f>
        <v>57798.06604828019</v>
      </c>
      <c r="D51" s="70" t="str">
        <f t="shared" ref="D51:AQ51" si="12">IF(SUM(D24:D26)=0,"",SUM(D24:D26))</f>
        <v/>
      </c>
      <c r="E51" s="70">
        <f t="shared" si="12"/>
        <v>45209.769975277828</v>
      </c>
      <c r="F51" s="70" t="str">
        <f t="shared" si="12"/>
        <v/>
      </c>
      <c r="G51" s="70" t="str">
        <f t="shared" si="12"/>
        <v/>
      </c>
      <c r="H51" s="70">
        <f t="shared" si="12"/>
        <v>55017.451601408531</v>
      </c>
      <c r="I51" s="70">
        <f t="shared" si="12"/>
        <v>36473.07230075627</v>
      </c>
      <c r="J51" s="70">
        <f t="shared" si="12"/>
        <v>18088.003877641811</v>
      </c>
      <c r="K51" s="70" t="str">
        <f t="shared" si="12"/>
        <v/>
      </c>
      <c r="L51" s="70">
        <f t="shared" si="12"/>
        <v>336.94759650392524</v>
      </c>
      <c r="M51" s="70" t="str">
        <f t="shared" si="12"/>
        <v/>
      </c>
      <c r="N51" s="70" t="str">
        <f t="shared" si="12"/>
        <v/>
      </c>
      <c r="O51" s="70" t="str">
        <f t="shared" si="12"/>
        <v/>
      </c>
      <c r="P51" s="70">
        <f t="shared" si="12"/>
        <v>119835.59861095434</v>
      </c>
      <c r="Q51" s="70" t="str">
        <f t="shared" si="12"/>
        <v/>
      </c>
      <c r="R51" s="70">
        <f t="shared" si="12"/>
        <v>22878.263737187957</v>
      </c>
      <c r="S51" s="70" t="str">
        <f t="shared" si="12"/>
        <v/>
      </c>
      <c r="T51" s="70">
        <f t="shared" si="12"/>
        <v>39806.604828018179</v>
      </c>
      <c r="U51" s="70" t="str">
        <f t="shared" si="12"/>
        <v/>
      </c>
      <c r="V51" s="70">
        <f t="shared" si="12"/>
        <v>21932.402433707157</v>
      </c>
      <c r="W51" s="70" t="str">
        <f t="shared" si="12"/>
        <v/>
      </c>
      <c r="X51" s="70">
        <f t="shared" si="12"/>
        <v>993.5350503849977</v>
      </c>
      <c r="Y51" s="70">
        <f t="shared" si="12"/>
        <v>52810.205811593536</v>
      </c>
      <c r="Z51" s="70" t="str">
        <f t="shared" si="12"/>
        <v/>
      </c>
      <c r="AA51" s="70">
        <f t="shared" si="12"/>
        <v>12914.716226116096</v>
      </c>
      <c r="AB51" s="70">
        <f t="shared" si="12"/>
        <v>151713.39977557483</v>
      </c>
      <c r="AC51" s="70" t="str">
        <f t="shared" si="12"/>
        <v/>
      </c>
      <c r="AD51" s="70" t="str">
        <f t="shared" si="12"/>
        <v/>
      </c>
      <c r="AE51" s="70" t="str">
        <f t="shared" si="12"/>
        <v/>
      </c>
      <c r="AF51" s="70" t="str">
        <f t="shared" si="12"/>
        <v/>
      </c>
      <c r="AG51" s="70" t="str">
        <f t="shared" si="12"/>
        <v/>
      </c>
      <c r="AH51" s="70" t="str">
        <f t="shared" si="12"/>
        <v/>
      </c>
      <c r="AI51" s="70" t="str">
        <f t="shared" si="12"/>
        <v/>
      </c>
      <c r="AJ51" s="70" t="str">
        <f t="shared" si="12"/>
        <v/>
      </c>
      <c r="AK51" s="70" t="str">
        <f t="shared" si="12"/>
        <v/>
      </c>
      <c r="AL51" s="70" t="str">
        <f t="shared" si="12"/>
        <v/>
      </c>
      <c r="AM51" s="70" t="str">
        <f t="shared" si="12"/>
        <v/>
      </c>
      <c r="AN51" s="70" t="str">
        <f t="shared" si="12"/>
        <v/>
      </c>
      <c r="AO51" s="70" t="str">
        <f t="shared" si="12"/>
        <v/>
      </c>
      <c r="AP51" s="70" t="str">
        <f t="shared" si="12"/>
        <v/>
      </c>
      <c r="AQ51" s="70">
        <f t="shared" si="12"/>
        <v>635808.03787340561</v>
      </c>
      <c r="AR51" s="81"/>
      <c r="AS51" s="32">
        <f t="shared" ref="AS51" si="13">SUM(AS24:AS26)</f>
        <v>691526.02430688846</v>
      </c>
      <c r="AT51" s="71">
        <f t="shared" si="3"/>
        <v>-8.0572508445113988E-2</v>
      </c>
    </row>
    <row r="52" spans="2:46">
      <c r="B52" s="80" t="s">
        <v>335</v>
      </c>
      <c r="C52" s="70">
        <f>IF(SUM(C27:C30)=0,"",SUM(C27:C30))</f>
        <v>13131.881873573828</v>
      </c>
      <c r="D52" s="70" t="str">
        <f t="shared" ref="D52:AQ52" si="14">IF(SUM(D27:D30)=0,"",SUM(D27:D30))</f>
        <v/>
      </c>
      <c r="E52" s="70">
        <f t="shared" si="14"/>
        <v>36288.575121563626</v>
      </c>
      <c r="F52" s="70" t="str">
        <f t="shared" si="14"/>
        <v/>
      </c>
      <c r="G52" s="70" t="str">
        <f t="shared" si="14"/>
        <v/>
      </c>
      <c r="H52" s="70">
        <f t="shared" si="14"/>
        <v>94.904840633790798</v>
      </c>
      <c r="I52" s="70">
        <f t="shared" si="14"/>
        <v>44594.075972564358</v>
      </c>
      <c r="J52" s="70">
        <f t="shared" si="14"/>
        <v>3708.5482967812477</v>
      </c>
      <c r="K52" s="70" t="str">
        <f t="shared" si="14"/>
        <v/>
      </c>
      <c r="L52" s="70">
        <f t="shared" si="14"/>
        <v>5645.5543235042205</v>
      </c>
      <c r="M52" s="70" t="str">
        <f t="shared" si="14"/>
        <v/>
      </c>
      <c r="N52" s="70" t="str">
        <f t="shared" si="14"/>
        <v/>
      </c>
      <c r="O52" s="70" t="str">
        <f t="shared" si="14"/>
        <v/>
      </c>
      <c r="P52" s="70">
        <f t="shared" si="14"/>
        <v>6827.5710956330058</v>
      </c>
      <c r="Q52" s="70" t="str">
        <f t="shared" si="14"/>
        <v/>
      </c>
      <c r="R52" s="70">
        <f t="shared" si="14"/>
        <v>98827.101883267926</v>
      </c>
      <c r="S52" s="70" t="str">
        <f t="shared" si="14"/>
        <v/>
      </c>
      <c r="T52" s="70">
        <f t="shared" si="14"/>
        <v>57729.72039812227</v>
      </c>
      <c r="U52" s="70" t="str">
        <f t="shared" si="14"/>
        <v/>
      </c>
      <c r="V52" s="70">
        <f t="shared" si="14"/>
        <v>48394.209211169917</v>
      </c>
      <c r="W52" s="70" t="str">
        <f t="shared" si="14"/>
        <v/>
      </c>
      <c r="X52" s="70">
        <f t="shared" si="14"/>
        <v>1085.4298494315228</v>
      </c>
      <c r="Y52" s="70">
        <f t="shared" si="14"/>
        <v>70572.239891461446</v>
      </c>
      <c r="Z52" s="70">
        <f t="shared" si="14"/>
        <v>1523.567961648529</v>
      </c>
      <c r="AA52" s="70">
        <f t="shared" si="14"/>
        <v>12082.528257872036</v>
      </c>
      <c r="AB52" s="70">
        <f t="shared" si="14"/>
        <v>181699.30127196392</v>
      </c>
      <c r="AC52" s="70" t="str">
        <f t="shared" si="14"/>
        <v/>
      </c>
      <c r="AD52" s="70" t="str">
        <f t="shared" si="14"/>
        <v/>
      </c>
      <c r="AE52" s="70" t="str">
        <f t="shared" si="14"/>
        <v/>
      </c>
      <c r="AF52" s="70" t="str">
        <f t="shared" si="14"/>
        <v/>
      </c>
      <c r="AG52" s="70" t="str">
        <f t="shared" si="14"/>
        <v/>
      </c>
      <c r="AH52" s="70" t="str">
        <f t="shared" si="14"/>
        <v/>
      </c>
      <c r="AI52" s="70" t="str">
        <f t="shared" si="14"/>
        <v/>
      </c>
      <c r="AJ52" s="70" t="str">
        <f t="shared" si="14"/>
        <v/>
      </c>
      <c r="AK52" s="70" t="str">
        <f t="shared" si="14"/>
        <v/>
      </c>
      <c r="AL52" s="70" t="str">
        <f t="shared" si="14"/>
        <v/>
      </c>
      <c r="AM52" s="70" t="str">
        <f t="shared" si="14"/>
        <v/>
      </c>
      <c r="AN52" s="70" t="str">
        <f t="shared" si="14"/>
        <v/>
      </c>
      <c r="AO52" s="70" t="str">
        <f t="shared" si="14"/>
        <v/>
      </c>
      <c r="AP52" s="70" t="str">
        <f t="shared" si="14"/>
        <v/>
      </c>
      <c r="AQ52" s="70">
        <f t="shared" si="14"/>
        <v>582205.21024919173</v>
      </c>
      <c r="AR52" s="81"/>
      <c r="AS52" s="32">
        <f t="shared" ref="AS52" si="15">SUM(AS27:AS30)</f>
        <v>546315.9659269267</v>
      </c>
      <c r="AT52" s="71">
        <f t="shared" si="3"/>
        <v>6.569320056640171E-2</v>
      </c>
    </row>
    <row r="53" spans="2:46">
      <c r="B53" s="80" t="s">
        <v>336</v>
      </c>
      <c r="C53" s="70" t="str">
        <f>IF(SUM(C38:C40)=0,"",SUM(C38:C40))</f>
        <v/>
      </c>
      <c r="D53" s="70" t="str">
        <f t="shared" ref="D53:AQ53" si="16">IF(SUM(D38:D40)=0,"",SUM(D38:D40))</f>
        <v/>
      </c>
      <c r="E53" s="70" t="str">
        <f t="shared" si="16"/>
        <v/>
      </c>
      <c r="F53" s="70" t="str">
        <f t="shared" si="16"/>
        <v/>
      </c>
      <c r="G53" s="70">
        <f t="shared" si="16"/>
        <v>2431.5381533837517</v>
      </c>
      <c r="H53" s="70" t="str">
        <f t="shared" si="16"/>
        <v/>
      </c>
      <c r="I53" s="70" t="str">
        <f t="shared" si="16"/>
        <v/>
      </c>
      <c r="J53" s="70" t="str">
        <f t="shared" si="16"/>
        <v/>
      </c>
      <c r="K53" s="70">
        <f t="shared" si="16"/>
        <v>185576.54469358444</v>
      </c>
      <c r="L53" s="70" t="str">
        <f t="shared" si="16"/>
        <v/>
      </c>
      <c r="M53" s="70">
        <f t="shared" si="16"/>
        <v>111598.92966462384</v>
      </c>
      <c r="N53" s="70">
        <f t="shared" si="16"/>
        <v>4214.9394561120471</v>
      </c>
      <c r="O53" s="70" t="str">
        <f t="shared" si="16"/>
        <v/>
      </c>
      <c r="P53" s="70" t="str">
        <f t="shared" si="16"/>
        <v/>
      </c>
      <c r="Q53" s="70" t="str">
        <f t="shared" si="16"/>
        <v/>
      </c>
      <c r="R53" s="70" t="str">
        <f t="shared" si="16"/>
        <v/>
      </c>
      <c r="S53" s="70" t="str">
        <f t="shared" si="16"/>
        <v/>
      </c>
      <c r="T53" s="70" t="str">
        <f t="shared" si="16"/>
        <v/>
      </c>
      <c r="U53" s="70">
        <f t="shared" si="16"/>
        <v>13666.119989996039</v>
      </c>
      <c r="V53" s="70" t="str">
        <f t="shared" si="16"/>
        <v/>
      </c>
      <c r="W53" s="70">
        <f t="shared" si="16"/>
        <v>23005.396871770023</v>
      </c>
      <c r="X53" s="70" t="str">
        <f t="shared" si="16"/>
        <v/>
      </c>
      <c r="Y53" s="70" t="str">
        <f t="shared" si="16"/>
        <v/>
      </c>
      <c r="Z53" s="70" t="str">
        <f t="shared" si="16"/>
        <v/>
      </c>
      <c r="AA53" s="70" t="str">
        <f t="shared" si="16"/>
        <v/>
      </c>
      <c r="AB53" s="70" t="str">
        <f t="shared" si="16"/>
        <v/>
      </c>
      <c r="AC53" s="70" t="str">
        <f t="shared" si="16"/>
        <v/>
      </c>
      <c r="AD53" s="70" t="str">
        <f t="shared" si="16"/>
        <v/>
      </c>
      <c r="AE53" s="70" t="str">
        <f t="shared" si="16"/>
        <v/>
      </c>
      <c r="AF53" s="70" t="str">
        <f t="shared" si="16"/>
        <v/>
      </c>
      <c r="AG53" s="70" t="str">
        <f t="shared" si="16"/>
        <v/>
      </c>
      <c r="AH53" s="70" t="str">
        <f t="shared" si="16"/>
        <v/>
      </c>
      <c r="AI53" s="70" t="str">
        <f t="shared" si="16"/>
        <v/>
      </c>
      <c r="AJ53" s="70" t="str">
        <f t="shared" si="16"/>
        <v/>
      </c>
      <c r="AK53" s="70" t="str">
        <f t="shared" si="16"/>
        <v/>
      </c>
      <c r="AL53" s="70" t="str">
        <f t="shared" si="16"/>
        <v/>
      </c>
      <c r="AM53" s="70" t="str">
        <f t="shared" si="16"/>
        <v/>
      </c>
      <c r="AN53" s="70" t="str">
        <f t="shared" si="16"/>
        <v/>
      </c>
      <c r="AO53" s="70" t="str">
        <f t="shared" si="16"/>
        <v/>
      </c>
      <c r="AP53" s="70" t="str">
        <f t="shared" si="16"/>
        <v/>
      </c>
      <c r="AQ53" s="70">
        <f t="shared" si="16"/>
        <v>340493.4688294701</v>
      </c>
      <c r="AR53" s="81"/>
      <c r="AS53" s="32">
        <f t="shared" ref="AS53" si="17">SUM(AS38:AS40)</f>
        <v>303722.12573747238</v>
      </c>
      <c r="AT53" s="71">
        <f t="shared" si="3"/>
        <v>0.12106902980055434</v>
      </c>
    </row>
    <row r="55" spans="2:46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6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6" hidden="1">
      <c r="B57" s="49" t="s">
        <v>102</v>
      </c>
      <c r="C57" s="50">
        <f>IFERROR(RANK(C59,$C$59:$AP$59,0),"")</f>
        <v>11</v>
      </c>
      <c r="D57" s="50">
        <f t="shared" ref="D57:AP57" si="18">IFERROR(RANK(D59,$C$59:$AP$59,0),"")</f>
        <v>20</v>
      </c>
      <c r="E57" s="50">
        <f t="shared" si="18"/>
        <v>1</v>
      </c>
      <c r="F57" s="50">
        <f t="shared" si="18"/>
        <v>3</v>
      </c>
      <c r="G57" s="50">
        <f t="shared" si="18"/>
        <v>24</v>
      </c>
      <c r="H57" s="50">
        <f t="shared" si="18"/>
        <v>13</v>
      </c>
      <c r="I57" s="50">
        <f t="shared" si="18"/>
        <v>8</v>
      </c>
      <c r="J57" s="50">
        <f t="shared" si="18"/>
        <v>18</v>
      </c>
      <c r="K57" s="50">
        <f t="shared" si="18"/>
        <v>16</v>
      </c>
      <c r="L57" s="50">
        <f t="shared" si="18"/>
        <v>9</v>
      </c>
      <c r="M57" s="50">
        <f t="shared" si="18"/>
        <v>17</v>
      </c>
      <c r="N57" s="50">
        <f t="shared" si="18"/>
        <v>28</v>
      </c>
      <c r="O57" s="50">
        <f t="shared" si="18"/>
        <v>26</v>
      </c>
      <c r="P57" s="50">
        <f t="shared" si="18"/>
        <v>12</v>
      </c>
      <c r="Q57" s="50">
        <f t="shared" si="18"/>
        <v>27</v>
      </c>
      <c r="R57" s="50">
        <f t="shared" si="18"/>
        <v>4</v>
      </c>
      <c r="S57" s="50">
        <f t="shared" si="18"/>
        <v>22</v>
      </c>
      <c r="T57" s="50">
        <f t="shared" si="18"/>
        <v>6</v>
      </c>
      <c r="U57" s="50">
        <f t="shared" si="18"/>
        <v>23</v>
      </c>
      <c r="V57" s="50">
        <f t="shared" si="18"/>
        <v>7</v>
      </c>
      <c r="W57" s="50">
        <f t="shared" si="18"/>
        <v>21</v>
      </c>
      <c r="X57" s="50">
        <f t="shared" si="18"/>
        <v>25</v>
      </c>
      <c r="Y57" s="50">
        <f t="shared" si="18"/>
        <v>5</v>
      </c>
      <c r="Z57" s="50">
        <f t="shared" si="18"/>
        <v>19</v>
      </c>
      <c r="AA57" s="50">
        <f t="shared" si="18"/>
        <v>14</v>
      </c>
      <c r="AB57" s="50">
        <f t="shared" si="18"/>
        <v>2</v>
      </c>
      <c r="AC57" s="50">
        <f t="shared" si="18"/>
        <v>15</v>
      </c>
      <c r="AD57" s="50">
        <f t="shared" si="18"/>
        <v>10</v>
      </c>
      <c r="AE57" s="50" t="str">
        <f t="shared" si="18"/>
        <v/>
      </c>
      <c r="AF57" s="50" t="str">
        <f t="shared" si="18"/>
        <v/>
      </c>
      <c r="AG57" s="50" t="str">
        <f t="shared" si="18"/>
        <v/>
      </c>
      <c r="AH57" s="50" t="str">
        <f t="shared" si="18"/>
        <v/>
      </c>
      <c r="AI57" s="50" t="str">
        <f t="shared" si="18"/>
        <v/>
      </c>
      <c r="AJ57" s="50" t="str">
        <f t="shared" si="18"/>
        <v/>
      </c>
      <c r="AK57" s="50" t="str">
        <f t="shared" si="18"/>
        <v/>
      </c>
      <c r="AL57" s="50" t="str">
        <f t="shared" si="18"/>
        <v/>
      </c>
      <c r="AM57" s="50" t="str">
        <f t="shared" si="18"/>
        <v/>
      </c>
      <c r="AN57" s="50" t="str">
        <f t="shared" si="18"/>
        <v/>
      </c>
      <c r="AO57" s="50" t="str">
        <f t="shared" si="18"/>
        <v/>
      </c>
      <c r="AP57" s="50" t="str">
        <f t="shared" si="18"/>
        <v/>
      </c>
    </row>
    <row r="58" spans="2:46" hidden="1">
      <c r="C58" s="50" t="str">
        <f>C11</f>
        <v>Ace Seguros</v>
      </c>
      <c r="D58" s="50" t="str">
        <f t="shared" ref="D58:AP58" si="19">D11</f>
        <v>Assurant Chile</v>
      </c>
      <c r="E58" s="50" t="str">
        <f t="shared" si="19"/>
        <v>BCI Seguros</v>
      </c>
      <c r="F58" s="50" t="str">
        <f t="shared" si="19"/>
        <v>Cardif</v>
      </c>
      <c r="G58" s="50" t="str">
        <f t="shared" si="19"/>
        <v>Cesce Chile</v>
      </c>
      <c r="H58" s="50" t="str">
        <f t="shared" si="19"/>
        <v>Chartis</v>
      </c>
      <c r="I58" s="50" t="str">
        <f t="shared" si="19"/>
        <v>Chilena Consolidada</v>
      </c>
      <c r="J58" s="50" t="str">
        <f t="shared" si="19"/>
        <v>Chubb de Chile</v>
      </c>
      <c r="K58" s="50" t="str">
        <f t="shared" si="19"/>
        <v>Coface Chile</v>
      </c>
      <c r="L58" s="50" t="str">
        <f t="shared" si="19"/>
        <v>Consorio Nacional</v>
      </c>
      <c r="M58" s="50" t="str">
        <f t="shared" si="19"/>
        <v>Continental Crédito</v>
      </c>
      <c r="N58" s="50" t="str">
        <f t="shared" si="19"/>
        <v>Euler Hermes</v>
      </c>
      <c r="O58" s="50" t="str">
        <f t="shared" si="19"/>
        <v>FAF International</v>
      </c>
      <c r="P58" s="50" t="str">
        <f t="shared" si="19"/>
        <v>HDI Seguros</v>
      </c>
      <c r="Q58" s="50" t="str">
        <f t="shared" si="19"/>
        <v>Huelen</v>
      </c>
      <c r="R58" s="50" t="str">
        <f t="shared" si="19"/>
        <v>Liberty Seguros</v>
      </c>
      <c r="S58" s="50" t="str">
        <f t="shared" si="19"/>
        <v>M. de Carabineros</v>
      </c>
      <c r="T58" s="50" t="str">
        <f t="shared" si="19"/>
        <v>Magallanes</v>
      </c>
      <c r="U58" s="50" t="str">
        <f t="shared" si="19"/>
        <v>Magallanes Gar. y Cré.</v>
      </c>
      <c r="V58" s="50" t="str">
        <f t="shared" si="19"/>
        <v>Mapfre</v>
      </c>
      <c r="W58" s="50" t="str">
        <f t="shared" si="19"/>
        <v>Mapfre Gar. y Cré.</v>
      </c>
      <c r="X58" s="50" t="str">
        <f t="shared" si="19"/>
        <v>Orion Seguros</v>
      </c>
      <c r="Y58" s="50" t="str">
        <f t="shared" si="19"/>
        <v>Penta Security</v>
      </c>
      <c r="Z58" s="50" t="str">
        <f t="shared" si="19"/>
        <v>QBE Chile</v>
      </c>
      <c r="AA58" s="50" t="str">
        <f t="shared" si="19"/>
        <v>Renta Nacional</v>
      </c>
      <c r="AB58" s="50" t="str">
        <f t="shared" si="19"/>
        <v>RSA Seguros</v>
      </c>
      <c r="AC58" s="50" t="str">
        <f t="shared" si="19"/>
        <v>Zenit Seguros</v>
      </c>
      <c r="AD58" s="50" t="str">
        <f t="shared" si="19"/>
        <v>Zurich Santander</v>
      </c>
      <c r="AE58" s="50" t="str">
        <f t="shared" si="19"/>
        <v/>
      </c>
      <c r="AF58" s="50" t="str">
        <f t="shared" si="19"/>
        <v/>
      </c>
      <c r="AG58" s="50" t="str">
        <f t="shared" si="19"/>
        <v/>
      </c>
      <c r="AH58" s="50" t="str">
        <f t="shared" si="19"/>
        <v/>
      </c>
      <c r="AI58" s="50" t="str">
        <f t="shared" si="19"/>
        <v/>
      </c>
      <c r="AJ58" s="50" t="str">
        <f t="shared" si="19"/>
        <v/>
      </c>
      <c r="AK58" s="50" t="str">
        <f t="shared" si="19"/>
        <v/>
      </c>
      <c r="AL58" s="50" t="str">
        <f t="shared" si="19"/>
        <v/>
      </c>
      <c r="AM58" s="50" t="str">
        <f t="shared" si="19"/>
        <v/>
      </c>
      <c r="AN58" s="50" t="str">
        <f t="shared" si="19"/>
        <v/>
      </c>
      <c r="AO58" s="50" t="str">
        <f t="shared" si="19"/>
        <v/>
      </c>
      <c r="AP58" s="50" t="str">
        <f t="shared" si="19"/>
        <v/>
      </c>
    </row>
    <row r="59" spans="2:46" hidden="1">
      <c r="C59" s="52">
        <f t="shared" ref="C59:AP59" si="20">IFERROR(IF(C55=1,VLOOKUP($B$75,$B$12:$AQ$44,C62+1,FALSE)+C60/1000000,""),"")</f>
        <v>1021765.6107575187</v>
      </c>
      <c r="D59" s="52">
        <f t="shared" si="20"/>
        <v>46432.326115034535</v>
      </c>
      <c r="E59" s="52">
        <f t="shared" si="20"/>
        <v>5596365.1316719865</v>
      </c>
      <c r="F59" s="52">
        <f t="shared" si="20"/>
        <v>4408295.2762636468</v>
      </c>
      <c r="G59" s="52">
        <f t="shared" si="20"/>
        <v>22290.199030734642</v>
      </c>
      <c r="H59" s="52">
        <f t="shared" si="20"/>
        <v>549534.5280892516</v>
      </c>
      <c r="I59" s="52">
        <f t="shared" si="20"/>
        <v>1816047.1514501583</v>
      </c>
      <c r="J59" s="52">
        <f t="shared" si="20"/>
        <v>67846.425940605011</v>
      </c>
      <c r="K59" s="52">
        <f t="shared" si="20"/>
        <v>185576.54472558442</v>
      </c>
      <c r="L59" s="52">
        <f t="shared" si="20"/>
        <v>1279185.2083325176</v>
      </c>
      <c r="M59" s="52">
        <f t="shared" si="20"/>
        <v>142737.5443229833</v>
      </c>
      <c r="N59" s="52">
        <f t="shared" si="20"/>
        <v>4214.9394851120469</v>
      </c>
      <c r="O59" s="52">
        <f t="shared" si="20"/>
        <v>7234.5464523583196</v>
      </c>
      <c r="P59" s="52">
        <f t="shared" si="20"/>
        <v>781734.40369570954</v>
      </c>
      <c r="Q59" s="52">
        <f t="shared" si="20"/>
        <v>5122.4710930818756</v>
      </c>
      <c r="R59" s="52">
        <f t="shared" si="20"/>
        <v>3574253.0781245129</v>
      </c>
      <c r="S59" s="52">
        <f t="shared" si="20"/>
        <v>31722.341393701721</v>
      </c>
      <c r="T59" s="52">
        <f t="shared" si="20"/>
        <v>3190821.6307130302</v>
      </c>
      <c r="U59" s="52">
        <f t="shared" si="20"/>
        <v>27254.775696437446</v>
      </c>
      <c r="V59" s="52">
        <f t="shared" si="20"/>
        <v>2242423.8360091457</v>
      </c>
      <c r="W59" s="52">
        <f t="shared" si="20"/>
        <v>34482.951055919097</v>
      </c>
      <c r="X59" s="52">
        <f t="shared" si="20"/>
        <v>9694.7242571385541</v>
      </c>
      <c r="Y59" s="52">
        <f t="shared" si="20"/>
        <v>3238713.6056273016</v>
      </c>
      <c r="Z59" s="52">
        <f t="shared" si="20"/>
        <v>48306.829491504286</v>
      </c>
      <c r="AA59" s="52">
        <f t="shared" si="20"/>
        <v>446296.03317957587</v>
      </c>
      <c r="AB59" s="52">
        <f t="shared" si="20"/>
        <v>4534675.0593858575</v>
      </c>
      <c r="AC59" s="52">
        <f t="shared" si="20"/>
        <v>304060.72317649133</v>
      </c>
      <c r="AD59" s="52">
        <f t="shared" si="20"/>
        <v>1068640.5014505163</v>
      </c>
      <c r="AE59" s="52" t="str">
        <f t="shared" si="20"/>
        <v/>
      </c>
      <c r="AF59" s="52" t="str">
        <f t="shared" si="20"/>
        <v/>
      </c>
      <c r="AG59" s="52" t="str">
        <f t="shared" si="20"/>
        <v/>
      </c>
      <c r="AH59" s="52" t="str">
        <f t="shared" si="20"/>
        <v/>
      </c>
      <c r="AI59" s="52" t="str">
        <f t="shared" si="20"/>
        <v/>
      </c>
      <c r="AJ59" s="52" t="str">
        <f t="shared" si="20"/>
        <v/>
      </c>
      <c r="AK59" s="52" t="str">
        <f t="shared" si="20"/>
        <v/>
      </c>
      <c r="AL59" s="52" t="str">
        <f t="shared" si="20"/>
        <v/>
      </c>
      <c r="AM59" s="52" t="str">
        <f t="shared" si="20"/>
        <v/>
      </c>
      <c r="AN59" s="52" t="str">
        <f t="shared" si="20"/>
        <v/>
      </c>
      <c r="AO59" s="52" t="str">
        <f t="shared" si="20"/>
        <v/>
      </c>
      <c r="AP59" s="52" t="str">
        <f t="shared" si="20"/>
        <v/>
      </c>
    </row>
    <row r="60" spans="2:46" hidden="1">
      <c r="C60" s="50">
        <v>40</v>
      </c>
      <c r="D60" s="50">
        <f>C60-1</f>
        <v>39</v>
      </c>
      <c r="E60" s="50">
        <f t="shared" ref="E60:AP60" si="21">D60-1</f>
        <v>38</v>
      </c>
      <c r="F60" s="50">
        <f t="shared" si="21"/>
        <v>37</v>
      </c>
      <c r="G60" s="50">
        <f t="shared" si="21"/>
        <v>36</v>
      </c>
      <c r="H60" s="50">
        <f t="shared" si="21"/>
        <v>35</v>
      </c>
      <c r="I60" s="50">
        <f t="shared" si="21"/>
        <v>34</v>
      </c>
      <c r="J60" s="50">
        <f t="shared" si="21"/>
        <v>33</v>
      </c>
      <c r="K60" s="50">
        <f t="shared" si="21"/>
        <v>32</v>
      </c>
      <c r="L60" s="50">
        <f t="shared" si="21"/>
        <v>31</v>
      </c>
      <c r="M60" s="50">
        <f t="shared" si="21"/>
        <v>30</v>
      </c>
      <c r="N60" s="50">
        <f t="shared" si="21"/>
        <v>29</v>
      </c>
      <c r="O60" s="50">
        <f t="shared" si="21"/>
        <v>28</v>
      </c>
      <c r="P60" s="50">
        <f t="shared" si="21"/>
        <v>27</v>
      </c>
      <c r="Q60" s="50">
        <f t="shared" si="21"/>
        <v>26</v>
      </c>
      <c r="R60" s="50">
        <f t="shared" si="21"/>
        <v>25</v>
      </c>
      <c r="S60" s="50">
        <f t="shared" si="21"/>
        <v>24</v>
      </c>
      <c r="T60" s="50">
        <f t="shared" si="21"/>
        <v>23</v>
      </c>
      <c r="U60" s="50">
        <f t="shared" si="21"/>
        <v>22</v>
      </c>
      <c r="V60" s="50">
        <f t="shared" si="21"/>
        <v>21</v>
      </c>
      <c r="W60" s="50">
        <f t="shared" si="21"/>
        <v>20</v>
      </c>
      <c r="X60" s="50">
        <f t="shared" si="21"/>
        <v>19</v>
      </c>
      <c r="Y60" s="50">
        <f t="shared" si="21"/>
        <v>18</v>
      </c>
      <c r="Z60" s="50">
        <f t="shared" si="21"/>
        <v>17</v>
      </c>
      <c r="AA60" s="50">
        <f t="shared" si="21"/>
        <v>16</v>
      </c>
      <c r="AB60" s="50">
        <f t="shared" si="21"/>
        <v>15</v>
      </c>
      <c r="AC60" s="50">
        <f t="shared" si="21"/>
        <v>14</v>
      </c>
      <c r="AD60" s="50">
        <f t="shared" si="21"/>
        <v>13</v>
      </c>
      <c r="AE60" s="50">
        <f t="shared" si="21"/>
        <v>12</v>
      </c>
      <c r="AF60" s="50">
        <f t="shared" si="21"/>
        <v>11</v>
      </c>
      <c r="AG60" s="50">
        <f t="shared" si="21"/>
        <v>10</v>
      </c>
      <c r="AH60" s="50">
        <f t="shared" si="21"/>
        <v>9</v>
      </c>
      <c r="AI60" s="50">
        <f t="shared" si="21"/>
        <v>8</v>
      </c>
      <c r="AJ60" s="50">
        <f t="shared" si="21"/>
        <v>7</v>
      </c>
      <c r="AK60" s="50">
        <f t="shared" si="21"/>
        <v>6</v>
      </c>
      <c r="AL60" s="50">
        <f t="shared" si="21"/>
        <v>5</v>
      </c>
      <c r="AM60" s="50">
        <f t="shared" si="21"/>
        <v>4</v>
      </c>
      <c r="AN60" s="50">
        <f t="shared" si="21"/>
        <v>3</v>
      </c>
      <c r="AO60" s="50">
        <f t="shared" si="21"/>
        <v>2</v>
      </c>
      <c r="AP60" s="50">
        <f t="shared" si="21"/>
        <v>1</v>
      </c>
    </row>
    <row r="61" spans="2:46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6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6" hidden="1">
      <c r="C63" s="50" t="str">
        <f>IFERROR(HLOOKUP(C62,$C$57:$AP$58,2,FALSE),"")</f>
        <v>BCI Seguros</v>
      </c>
      <c r="D63" s="50" t="str">
        <f t="shared" ref="D63:AP63" si="22">IFERROR(HLOOKUP(D62,$C$57:$AP$58,2,FALSE),"")</f>
        <v>RSA Seguros</v>
      </c>
      <c r="E63" s="50" t="str">
        <f t="shared" si="22"/>
        <v>Cardif</v>
      </c>
      <c r="F63" s="50" t="str">
        <f t="shared" si="22"/>
        <v>Liberty Seguros</v>
      </c>
      <c r="G63" s="50" t="str">
        <f t="shared" si="22"/>
        <v>Penta Security</v>
      </c>
      <c r="H63" s="50" t="str">
        <f t="shared" si="22"/>
        <v>Magallanes</v>
      </c>
      <c r="I63" s="50" t="str">
        <f t="shared" si="22"/>
        <v>Mapfre</v>
      </c>
      <c r="J63" s="50" t="str">
        <f t="shared" si="22"/>
        <v>Chilena Consolidada</v>
      </c>
      <c r="K63" s="50" t="str">
        <f t="shared" si="22"/>
        <v>Consorio Nacional</v>
      </c>
      <c r="L63" s="50" t="str">
        <f t="shared" si="22"/>
        <v>Zurich Santander</v>
      </c>
      <c r="M63" s="50" t="str">
        <f t="shared" si="22"/>
        <v>Ace Seguros</v>
      </c>
      <c r="N63" s="50" t="str">
        <f t="shared" si="22"/>
        <v>HDI Seguros</v>
      </c>
      <c r="O63" s="50" t="str">
        <f t="shared" si="22"/>
        <v>Chartis</v>
      </c>
      <c r="P63" s="50" t="str">
        <f t="shared" si="22"/>
        <v>Renta Nacional</v>
      </c>
      <c r="Q63" s="50" t="str">
        <f t="shared" si="22"/>
        <v>Zenit Seguros</v>
      </c>
      <c r="R63" s="50" t="str">
        <f t="shared" si="22"/>
        <v>Coface Chile</v>
      </c>
      <c r="S63" s="50" t="str">
        <f t="shared" si="22"/>
        <v>Continental Crédito</v>
      </c>
      <c r="T63" s="50" t="str">
        <f t="shared" si="22"/>
        <v>Chubb de Chile</v>
      </c>
      <c r="U63" s="50" t="str">
        <f t="shared" si="22"/>
        <v>QBE Chile</v>
      </c>
      <c r="V63" s="50" t="str">
        <f t="shared" si="22"/>
        <v>Assurant Chile</v>
      </c>
      <c r="W63" s="50" t="str">
        <f t="shared" si="22"/>
        <v>Mapfre Gar. y Cré.</v>
      </c>
      <c r="X63" s="50" t="str">
        <f t="shared" si="22"/>
        <v>M. de Carabineros</v>
      </c>
      <c r="Y63" s="50" t="str">
        <f t="shared" si="22"/>
        <v>Magallanes Gar. y Cré.</v>
      </c>
      <c r="Z63" s="50" t="str">
        <f t="shared" si="22"/>
        <v>Cesce Chile</v>
      </c>
      <c r="AA63" s="50" t="str">
        <f t="shared" si="22"/>
        <v>Orion Seguros</v>
      </c>
      <c r="AB63" s="50" t="str">
        <f t="shared" si="22"/>
        <v>FAF International</v>
      </c>
      <c r="AC63" s="50" t="str">
        <f t="shared" si="22"/>
        <v>Huelen</v>
      </c>
      <c r="AD63" s="50" t="str">
        <f t="shared" si="22"/>
        <v>Euler Hermes</v>
      </c>
      <c r="AE63" s="50" t="str">
        <f t="shared" si="22"/>
        <v/>
      </c>
      <c r="AF63" s="50" t="str">
        <f t="shared" si="22"/>
        <v/>
      </c>
      <c r="AG63" s="50" t="str">
        <f t="shared" si="22"/>
        <v/>
      </c>
      <c r="AH63" s="50" t="str">
        <f t="shared" si="22"/>
        <v/>
      </c>
      <c r="AI63" s="50" t="str">
        <f t="shared" si="22"/>
        <v/>
      </c>
      <c r="AJ63" s="50" t="str">
        <f t="shared" si="22"/>
        <v/>
      </c>
      <c r="AK63" s="50" t="str">
        <f t="shared" si="22"/>
        <v/>
      </c>
      <c r="AL63" s="50" t="str">
        <f t="shared" si="22"/>
        <v/>
      </c>
      <c r="AM63" s="50" t="str">
        <f t="shared" si="22"/>
        <v/>
      </c>
      <c r="AN63" s="50" t="str">
        <f t="shared" si="22"/>
        <v/>
      </c>
      <c r="AO63" s="50" t="str">
        <f t="shared" si="22"/>
        <v/>
      </c>
      <c r="AP63" s="50" t="str">
        <f t="shared" si="22"/>
        <v/>
      </c>
    </row>
    <row r="64" spans="2:46" hidden="1">
      <c r="C64" s="52">
        <f>IFERROR((HLOOKUP(C62,$C$57:$AP$59,3,FALSE)-HLOOKUP(C62,$C$57:$AP$60,4,FALSE)/1000000)/$C$69,"")</f>
        <v>5596.3651316339865</v>
      </c>
      <c r="D64" s="52">
        <f t="shared" ref="D64:AP64" si="23">IFERROR((HLOOKUP(D62,$C$57:$AP$59,3,FALSE)-HLOOKUP(D62,$C$57:$AP$60,4,FALSE)/1000000)/$C$69,"")</f>
        <v>4534.6750593708575</v>
      </c>
      <c r="E64" s="52">
        <f t="shared" si="23"/>
        <v>4408.2952762266468</v>
      </c>
      <c r="F64" s="52">
        <f t="shared" si="23"/>
        <v>3574.253078099513</v>
      </c>
      <c r="G64" s="52">
        <f t="shared" si="23"/>
        <v>3238.7136056093013</v>
      </c>
      <c r="H64" s="52">
        <f t="shared" si="23"/>
        <v>3190.8216306900304</v>
      </c>
      <c r="I64" s="52">
        <f t="shared" si="23"/>
        <v>2242.4238359881456</v>
      </c>
      <c r="J64" s="52">
        <f t="shared" si="23"/>
        <v>1816.0471514161584</v>
      </c>
      <c r="K64" s="52">
        <f t="shared" si="23"/>
        <v>1279.1852083015176</v>
      </c>
      <c r="L64" s="52">
        <f t="shared" si="23"/>
        <v>1068.6405014375161</v>
      </c>
      <c r="M64" s="52">
        <f t="shared" si="23"/>
        <v>1021.7656107175187</v>
      </c>
      <c r="N64" s="52">
        <f t="shared" si="23"/>
        <v>781.73440366870955</v>
      </c>
      <c r="O64" s="52">
        <f t="shared" si="23"/>
        <v>549.53452805425161</v>
      </c>
      <c r="P64" s="52">
        <f t="shared" si="23"/>
        <v>446.29603316357588</v>
      </c>
      <c r="Q64" s="52">
        <f t="shared" si="23"/>
        <v>304.06072316249134</v>
      </c>
      <c r="R64" s="52">
        <f t="shared" si="23"/>
        <v>185.5765446935844</v>
      </c>
      <c r="S64" s="52">
        <f t="shared" si="23"/>
        <v>142.7375442929833</v>
      </c>
      <c r="T64" s="52">
        <f t="shared" si="23"/>
        <v>67.84642590760501</v>
      </c>
      <c r="U64" s="52">
        <f t="shared" si="23"/>
        <v>48.306829474504291</v>
      </c>
      <c r="V64" s="52">
        <f t="shared" si="23"/>
        <v>46.432326076034535</v>
      </c>
      <c r="W64" s="52">
        <f t="shared" si="23"/>
        <v>34.4829510359191</v>
      </c>
      <c r="X64" s="52">
        <f t="shared" si="23"/>
        <v>31.72234136970172</v>
      </c>
      <c r="Y64" s="52">
        <f t="shared" si="23"/>
        <v>27.254775674437447</v>
      </c>
      <c r="Z64" s="52">
        <f t="shared" si="23"/>
        <v>22.290198994734642</v>
      </c>
      <c r="AA64" s="52">
        <f t="shared" si="23"/>
        <v>9.694724238138555</v>
      </c>
      <c r="AB64" s="52">
        <f t="shared" si="23"/>
        <v>7.2345464243583191</v>
      </c>
      <c r="AC64" s="52">
        <f t="shared" si="23"/>
        <v>5.1224710670818761</v>
      </c>
      <c r="AD64" s="52">
        <f t="shared" si="23"/>
        <v>4.214939456112047</v>
      </c>
      <c r="AE64" s="52" t="str">
        <f t="shared" si="23"/>
        <v/>
      </c>
      <c r="AF64" s="52" t="str">
        <f t="shared" si="23"/>
        <v/>
      </c>
      <c r="AG64" s="52" t="str">
        <f t="shared" si="23"/>
        <v/>
      </c>
      <c r="AH64" s="52" t="str">
        <f t="shared" si="23"/>
        <v/>
      </c>
      <c r="AI64" s="52" t="str">
        <f t="shared" si="23"/>
        <v/>
      </c>
      <c r="AJ64" s="52" t="str">
        <f t="shared" si="23"/>
        <v/>
      </c>
      <c r="AK64" s="52" t="str">
        <f t="shared" si="23"/>
        <v/>
      </c>
      <c r="AL64" s="52" t="str">
        <f t="shared" si="23"/>
        <v/>
      </c>
      <c r="AM64" s="52" t="str">
        <f t="shared" si="23"/>
        <v/>
      </c>
      <c r="AN64" s="52" t="str">
        <f t="shared" si="23"/>
        <v/>
      </c>
      <c r="AO64" s="52" t="str">
        <f t="shared" si="23"/>
        <v/>
      </c>
      <c r="AP64" s="52" t="str">
        <f t="shared" si="23"/>
        <v/>
      </c>
    </row>
    <row r="65" spans="1:42" hidden="1">
      <c r="C65" s="52" t="str">
        <f>IF(ISNUMBER(C64),CONCATENATE(C63," - ",C62),"")</f>
        <v>BCI Seguros - 1</v>
      </c>
      <c r="D65" s="52" t="str">
        <f t="shared" ref="D65:AP65" si="24">IF(ISNUMBER(D64),CONCATENATE(D63," - ",D62),"")</f>
        <v>RSA Seguros - 2</v>
      </c>
      <c r="E65" s="52" t="str">
        <f t="shared" si="24"/>
        <v>Cardif - 3</v>
      </c>
      <c r="F65" s="52" t="str">
        <f t="shared" si="24"/>
        <v>Liberty Seguros - 4</v>
      </c>
      <c r="G65" s="52" t="str">
        <f t="shared" si="24"/>
        <v>Penta Security - 5</v>
      </c>
      <c r="H65" s="52" t="str">
        <f t="shared" si="24"/>
        <v>Magallanes - 6</v>
      </c>
      <c r="I65" s="52" t="str">
        <f t="shared" si="24"/>
        <v>Mapfre - 7</v>
      </c>
      <c r="J65" s="52" t="str">
        <f t="shared" si="24"/>
        <v>Chilena Consolidada - 8</v>
      </c>
      <c r="K65" s="52" t="str">
        <f t="shared" si="24"/>
        <v>Consorio Nacional - 9</v>
      </c>
      <c r="L65" s="52" t="str">
        <f t="shared" si="24"/>
        <v>Zurich Santander - 10</v>
      </c>
      <c r="M65" s="52" t="str">
        <f t="shared" si="24"/>
        <v>Ace Seguros - 11</v>
      </c>
      <c r="N65" s="52" t="str">
        <f t="shared" si="24"/>
        <v>HDI Seguros - 12</v>
      </c>
      <c r="O65" s="52" t="str">
        <f t="shared" si="24"/>
        <v>Chartis - 13</v>
      </c>
      <c r="P65" s="52" t="str">
        <f t="shared" si="24"/>
        <v>Renta Nacional - 14</v>
      </c>
      <c r="Q65" s="52" t="str">
        <f t="shared" si="24"/>
        <v>Zenit Seguros - 15</v>
      </c>
      <c r="R65" s="52" t="str">
        <f t="shared" si="24"/>
        <v>Coface Chile - 16</v>
      </c>
      <c r="S65" s="52" t="str">
        <f t="shared" si="24"/>
        <v>Continental Crédito - 17</v>
      </c>
      <c r="T65" s="52" t="str">
        <f t="shared" si="24"/>
        <v>Chubb de Chile - 18</v>
      </c>
      <c r="U65" s="52" t="str">
        <f t="shared" si="24"/>
        <v>QBE Chile - 19</v>
      </c>
      <c r="V65" s="52" t="str">
        <f t="shared" si="24"/>
        <v>Assurant Chile - 20</v>
      </c>
      <c r="W65" s="52" t="str">
        <f t="shared" si="24"/>
        <v>Mapfre Gar. y Cré. - 21</v>
      </c>
      <c r="X65" s="52" t="str">
        <f t="shared" si="24"/>
        <v>M. de Carabineros - 22</v>
      </c>
      <c r="Y65" s="52" t="str">
        <f t="shared" si="24"/>
        <v>Magallanes Gar. y Cré. - 23</v>
      </c>
      <c r="Z65" s="52" t="str">
        <f t="shared" si="24"/>
        <v>Cesce Chile - 24</v>
      </c>
      <c r="AA65" s="52" t="str">
        <f t="shared" si="24"/>
        <v>Orion Seguros - 25</v>
      </c>
      <c r="AB65" s="52" t="str">
        <f t="shared" si="24"/>
        <v>FAF International - 26</v>
      </c>
      <c r="AC65" s="52" t="str">
        <f t="shared" si="24"/>
        <v>Huelen - 27</v>
      </c>
      <c r="AD65" s="52" t="str">
        <f t="shared" si="24"/>
        <v>Euler Hermes - 28</v>
      </c>
      <c r="AE65" s="52" t="str">
        <f t="shared" si="24"/>
        <v/>
      </c>
      <c r="AF65" s="52" t="str">
        <f t="shared" si="24"/>
        <v/>
      </c>
      <c r="AG65" s="52" t="str">
        <f t="shared" si="24"/>
        <v/>
      </c>
      <c r="AH65" s="52" t="str">
        <f t="shared" si="24"/>
        <v/>
      </c>
      <c r="AI65" s="52" t="str">
        <f t="shared" si="24"/>
        <v/>
      </c>
      <c r="AJ65" s="52" t="str">
        <f t="shared" si="24"/>
        <v/>
      </c>
      <c r="AK65" s="52" t="str">
        <f t="shared" si="24"/>
        <v/>
      </c>
      <c r="AL65" s="52" t="str">
        <f t="shared" si="24"/>
        <v/>
      </c>
      <c r="AM65" s="52" t="str">
        <f t="shared" si="24"/>
        <v/>
      </c>
      <c r="AN65" s="52" t="str">
        <f t="shared" si="24"/>
        <v/>
      </c>
      <c r="AO65" s="52" t="str">
        <f t="shared" si="24"/>
        <v/>
      </c>
      <c r="AP65" s="52" t="str">
        <f t="shared" si="24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25">IF($B$78=D63,D64,"")</f>
        <v/>
      </c>
      <c r="E67" s="52" t="str">
        <f t="shared" si="25"/>
        <v/>
      </c>
      <c r="F67" s="52" t="str">
        <f t="shared" si="25"/>
        <v/>
      </c>
      <c r="G67" s="52" t="str">
        <f t="shared" si="25"/>
        <v/>
      </c>
      <c r="H67" s="52" t="str">
        <f t="shared" si="25"/>
        <v/>
      </c>
      <c r="I67" s="52" t="str">
        <f t="shared" si="25"/>
        <v/>
      </c>
      <c r="J67" s="52" t="str">
        <f t="shared" si="25"/>
        <v/>
      </c>
      <c r="K67" s="52" t="str">
        <f t="shared" si="25"/>
        <v/>
      </c>
      <c r="L67" s="52" t="str">
        <f t="shared" si="25"/>
        <v/>
      </c>
      <c r="M67" s="52" t="str">
        <f t="shared" si="25"/>
        <v/>
      </c>
      <c r="N67" s="52" t="str">
        <f t="shared" si="25"/>
        <v/>
      </c>
      <c r="O67" s="52" t="str">
        <f t="shared" si="25"/>
        <v/>
      </c>
      <c r="P67" s="52" t="str">
        <f t="shared" si="25"/>
        <v/>
      </c>
      <c r="Q67" s="52" t="str">
        <f t="shared" si="25"/>
        <v/>
      </c>
      <c r="R67" s="52" t="str">
        <f t="shared" si="25"/>
        <v/>
      </c>
      <c r="S67" s="52" t="str">
        <f t="shared" si="25"/>
        <v/>
      </c>
      <c r="T67" s="52" t="str">
        <f t="shared" si="25"/>
        <v/>
      </c>
      <c r="U67" s="52" t="str">
        <f t="shared" si="25"/>
        <v/>
      </c>
      <c r="V67" s="52" t="str">
        <f t="shared" si="25"/>
        <v/>
      </c>
      <c r="W67" s="52" t="str">
        <f t="shared" si="25"/>
        <v/>
      </c>
      <c r="X67" s="52" t="str">
        <f t="shared" si="25"/>
        <v/>
      </c>
      <c r="Y67" s="52" t="str">
        <f t="shared" si="25"/>
        <v/>
      </c>
      <c r="Z67" s="52" t="str">
        <f t="shared" si="25"/>
        <v/>
      </c>
      <c r="AA67" s="52" t="str">
        <f t="shared" si="25"/>
        <v/>
      </c>
      <c r="AB67" s="52" t="str">
        <f t="shared" si="25"/>
        <v/>
      </c>
      <c r="AC67" s="52" t="str">
        <f t="shared" si="25"/>
        <v/>
      </c>
      <c r="AD67" s="52" t="str">
        <f t="shared" si="25"/>
        <v/>
      </c>
      <c r="AE67" s="52" t="str">
        <f t="shared" si="25"/>
        <v/>
      </c>
      <c r="AF67" s="52" t="str">
        <f t="shared" si="25"/>
        <v/>
      </c>
      <c r="AG67" s="52" t="str">
        <f t="shared" si="25"/>
        <v/>
      </c>
      <c r="AH67" s="52" t="str">
        <f t="shared" si="25"/>
        <v/>
      </c>
      <c r="AI67" s="52" t="str">
        <f t="shared" si="25"/>
        <v/>
      </c>
      <c r="AJ67" s="52" t="str">
        <f t="shared" si="25"/>
        <v/>
      </c>
      <c r="AK67" s="52" t="str">
        <f t="shared" si="25"/>
        <v/>
      </c>
      <c r="AL67" s="52" t="str">
        <f t="shared" si="25"/>
        <v/>
      </c>
      <c r="AM67" s="52" t="str">
        <f t="shared" si="25"/>
        <v/>
      </c>
      <c r="AN67" s="52" t="str">
        <f t="shared" si="25"/>
        <v/>
      </c>
      <c r="AO67" s="52" t="str">
        <f t="shared" si="25"/>
        <v/>
      </c>
      <c r="AP67" s="52" t="str">
        <f t="shared" si="25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1000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Miles de UF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30.09.2012</v>
      </c>
      <c r="D70" s="37" t="s">
        <v>372</v>
      </c>
      <c r="E70" s="37" t="s">
        <v>105</v>
      </c>
      <c r="F70" s="37" t="s">
        <v>22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30.09.2012</v>
      </c>
      <c r="D71" s="37" t="s">
        <v>373</v>
      </c>
      <c r="E71" s="37" t="s">
        <v>106</v>
      </c>
      <c r="F71" s="37" t="s">
        <v>370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30.09.2012</v>
      </c>
      <c r="D72" s="37" t="s">
        <v>374</v>
      </c>
      <c r="E72" s="37" t="s">
        <v>107</v>
      </c>
      <c r="F72" s="37" t="s">
        <v>371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7</v>
      </c>
      <c r="D109" s="50">
        <f t="shared" ref="D109:AH109" si="26">IFERROR(RANK(D111,$C$111:$AH$111,0),"")</f>
        <v>23</v>
      </c>
      <c r="E109" s="50">
        <f t="shared" si="26"/>
        <v>4</v>
      </c>
      <c r="F109" s="50">
        <f t="shared" si="26"/>
        <v>21</v>
      </c>
      <c r="G109" s="50">
        <f t="shared" si="26"/>
        <v>14</v>
      </c>
      <c r="H109" s="50">
        <f t="shared" si="26"/>
        <v>17</v>
      </c>
      <c r="I109" s="50">
        <f t="shared" si="26"/>
        <v>15</v>
      </c>
      <c r="J109" s="50">
        <f t="shared" si="26"/>
        <v>9</v>
      </c>
      <c r="K109" s="50">
        <f t="shared" si="26"/>
        <v>1</v>
      </c>
      <c r="L109" s="50">
        <f t="shared" si="26"/>
        <v>3</v>
      </c>
      <c r="M109" s="50">
        <f t="shared" si="26"/>
        <v>29</v>
      </c>
      <c r="N109" s="50">
        <f t="shared" si="26"/>
        <v>31</v>
      </c>
      <c r="O109" s="50">
        <f t="shared" si="26"/>
        <v>12</v>
      </c>
      <c r="P109" s="50">
        <f t="shared" si="26"/>
        <v>13</v>
      </c>
      <c r="Q109" s="50">
        <f t="shared" si="26"/>
        <v>28</v>
      </c>
      <c r="R109" s="50">
        <f t="shared" si="26"/>
        <v>11</v>
      </c>
      <c r="S109" s="50">
        <f t="shared" si="26"/>
        <v>19</v>
      </c>
      <c r="T109" s="50">
        <f t="shared" si="26"/>
        <v>30</v>
      </c>
      <c r="U109" s="50">
        <f t="shared" si="26"/>
        <v>25</v>
      </c>
      <c r="V109" s="50">
        <f t="shared" si="26"/>
        <v>5</v>
      </c>
      <c r="W109" s="50">
        <f t="shared" si="26"/>
        <v>10</v>
      </c>
      <c r="X109" s="50">
        <f t="shared" si="26"/>
        <v>24</v>
      </c>
      <c r="Y109" s="50">
        <f t="shared" si="26"/>
        <v>8</v>
      </c>
      <c r="Z109" s="50">
        <f t="shared" si="26"/>
        <v>6</v>
      </c>
      <c r="AA109" s="50">
        <f t="shared" si="26"/>
        <v>20</v>
      </c>
      <c r="AB109" s="50">
        <f t="shared" si="26"/>
        <v>22</v>
      </c>
      <c r="AC109" s="50">
        <f t="shared" si="26"/>
        <v>16</v>
      </c>
      <c r="AD109" s="50">
        <f t="shared" si="26"/>
        <v>18</v>
      </c>
      <c r="AE109" s="50" t="str">
        <f t="shared" si="26"/>
        <v/>
      </c>
      <c r="AF109" s="50">
        <f t="shared" si="26"/>
        <v>27</v>
      </c>
      <c r="AG109" s="50">
        <f t="shared" si="26"/>
        <v>26</v>
      </c>
      <c r="AH109" s="50">
        <f t="shared" si="26"/>
        <v>2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27">IFERROR(HLOOKUP($B$129,$C$11:$AQ$44,C114+1,FALSE)+C112/1000000,"")</f>
        <v>1723101.8353163272</v>
      </c>
      <c r="D111" s="52">
        <f t="shared" si="27"/>
        <v>71349.226206852836</v>
      </c>
      <c r="E111" s="52">
        <f t="shared" si="27"/>
        <v>3718168.1423400445</v>
      </c>
      <c r="F111" s="52">
        <f t="shared" si="27"/>
        <v>90348.080352845078</v>
      </c>
      <c r="G111" s="52">
        <f t="shared" si="27"/>
        <v>251916.02571073722</v>
      </c>
      <c r="H111" s="52">
        <f t="shared" si="27"/>
        <v>195063.28367251449</v>
      </c>
      <c r="I111" s="52">
        <f t="shared" si="27"/>
        <v>216432.94586074431</v>
      </c>
      <c r="J111" s="52">
        <f t="shared" si="27"/>
        <v>1183031.5599126546</v>
      </c>
      <c r="K111" s="52">
        <f t="shared" si="27"/>
        <v>8073263.1311754975</v>
      </c>
      <c r="L111" s="52">
        <f t="shared" si="27"/>
        <v>3908020.5327560958</v>
      </c>
      <c r="M111" s="52">
        <f t="shared" si="27"/>
        <v>17116.684682518215</v>
      </c>
      <c r="N111" s="52">
        <f t="shared" si="27"/>
        <v>320.1267968692049</v>
      </c>
      <c r="O111" s="52">
        <f t="shared" si="27"/>
        <v>338437.85810981877</v>
      </c>
      <c r="P111" s="52">
        <f t="shared" si="27"/>
        <v>266659.33360464568</v>
      </c>
      <c r="Q111" s="52">
        <f t="shared" si="27"/>
        <v>30710.846215941219</v>
      </c>
      <c r="R111" s="52">
        <f t="shared" si="27"/>
        <v>383226.69195916306</v>
      </c>
      <c r="S111" s="52">
        <f t="shared" si="27"/>
        <v>132477.1741623987</v>
      </c>
      <c r="T111" s="52">
        <f t="shared" si="27"/>
        <v>12551.353936132484</v>
      </c>
      <c r="U111" s="52">
        <f t="shared" si="27"/>
        <v>53949.990253497512</v>
      </c>
      <c r="V111" s="52">
        <f t="shared" si="27"/>
        <v>2782130.3220653171</v>
      </c>
      <c r="W111" s="52">
        <f t="shared" si="27"/>
        <v>708806.42822140153</v>
      </c>
      <c r="X111" s="52">
        <f t="shared" si="27"/>
        <v>67320.679380337271</v>
      </c>
      <c r="Y111" s="52">
        <f t="shared" si="27"/>
        <v>1440842.8627366109</v>
      </c>
      <c r="Z111" s="52">
        <f t="shared" si="27"/>
        <v>2011155.6182294902</v>
      </c>
      <c r="AA111" s="52">
        <f t="shared" si="27"/>
        <v>109226.19219472882</v>
      </c>
      <c r="AB111" s="52">
        <f t="shared" si="27"/>
        <v>84905.911950003981</v>
      </c>
      <c r="AC111" s="52">
        <f t="shared" si="27"/>
        <v>201607.5477330866</v>
      </c>
      <c r="AD111" s="52">
        <f t="shared" si="27"/>
        <v>138885.92110738347</v>
      </c>
      <c r="AE111" s="52" t="str">
        <f t="shared" si="27"/>
        <v/>
      </c>
      <c r="AF111" s="52">
        <f t="shared" si="27"/>
        <v>37385.336231285102</v>
      </c>
      <c r="AG111" s="52">
        <f t="shared" si="27"/>
        <v>40950.730490401387</v>
      </c>
      <c r="AH111" s="52">
        <f t="shared" si="27"/>
        <v>6396366.0234040739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28">D112-1</f>
        <v>30</v>
      </c>
      <c r="F112" s="50">
        <f t="shared" si="28"/>
        <v>29</v>
      </c>
      <c r="G112" s="50">
        <f t="shared" si="28"/>
        <v>28</v>
      </c>
      <c r="H112" s="50">
        <f t="shared" si="28"/>
        <v>27</v>
      </c>
      <c r="I112" s="50">
        <f t="shared" si="28"/>
        <v>26</v>
      </c>
      <c r="J112" s="50">
        <f t="shared" si="28"/>
        <v>25</v>
      </c>
      <c r="K112" s="50">
        <f t="shared" si="28"/>
        <v>24</v>
      </c>
      <c r="L112" s="50">
        <f t="shared" si="28"/>
        <v>23</v>
      </c>
      <c r="M112" s="50">
        <f t="shared" si="28"/>
        <v>22</v>
      </c>
      <c r="N112" s="50">
        <f t="shared" si="28"/>
        <v>21</v>
      </c>
      <c r="O112" s="50">
        <f t="shared" si="28"/>
        <v>20</v>
      </c>
      <c r="P112" s="50">
        <f t="shared" si="28"/>
        <v>19</v>
      </c>
      <c r="Q112" s="50">
        <f t="shared" si="28"/>
        <v>18</v>
      </c>
      <c r="R112" s="50">
        <f t="shared" si="28"/>
        <v>17</v>
      </c>
      <c r="S112" s="50">
        <f t="shared" si="28"/>
        <v>16</v>
      </c>
      <c r="T112" s="50">
        <f t="shared" si="28"/>
        <v>15</v>
      </c>
      <c r="U112" s="50">
        <f t="shared" si="28"/>
        <v>14</v>
      </c>
      <c r="V112" s="50">
        <f t="shared" si="28"/>
        <v>13</v>
      </c>
      <c r="W112" s="50">
        <f t="shared" si="28"/>
        <v>12</v>
      </c>
      <c r="X112" s="50">
        <f t="shared" si="28"/>
        <v>11</v>
      </c>
      <c r="Y112" s="50">
        <f t="shared" si="28"/>
        <v>10</v>
      </c>
      <c r="Z112" s="50">
        <f t="shared" si="28"/>
        <v>9</v>
      </c>
      <c r="AA112" s="50">
        <f t="shared" si="28"/>
        <v>8</v>
      </c>
      <c r="AB112" s="50">
        <f t="shared" si="28"/>
        <v>7</v>
      </c>
      <c r="AC112" s="50">
        <f t="shared" si="28"/>
        <v>6</v>
      </c>
      <c r="AD112" s="50">
        <f t="shared" si="28"/>
        <v>5</v>
      </c>
      <c r="AE112" s="50">
        <f t="shared" si="28"/>
        <v>4</v>
      </c>
      <c r="AF112" s="50">
        <f t="shared" si="28"/>
        <v>3</v>
      </c>
      <c r="AG112" s="50">
        <f t="shared" si="28"/>
        <v>2</v>
      </c>
      <c r="AH112" s="50">
        <f t="shared" si="28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9 Daños Físicos Vehíc. Mot. G1 (VP)</v>
      </c>
      <c r="D115" s="80" t="str">
        <f t="shared" ref="D115:AH115" si="29">IFERROR(HLOOKUP(D114,$C$109:$AP$110,2,FALSE),"")</f>
        <v>50 Otros</v>
      </c>
      <c r="E115" s="80" t="str">
        <f t="shared" si="29"/>
        <v>10 Daños Físicos Vehíc. Mot. G2 (VC)</v>
      </c>
      <c r="F115" s="80" t="str">
        <f t="shared" si="29"/>
        <v>3 Terremoto</v>
      </c>
      <c r="G115" s="80" t="str">
        <f t="shared" si="29"/>
        <v>20 Responsabilidad Civil Vehíc. Mot.</v>
      </c>
      <c r="H115" s="80" t="str">
        <f t="shared" si="29"/>
        <v>24 SOAP</v>
      </c>
      <c r="I115" s="80" t="str">
        <f t="shared" si="29"/>
        <v>1 Incendio</v>
      </c>
      <c r="J115" s="80" t="str">
        <f t="shared" si="29"/>
        <v>23 Accidentes Personales</v>
      </c>
      <c r="K115" s="80" t="str">
        <f t="shared" si="29"/>
        <v>8 Robo</v>
      </c>
      <c r="L115" s="80" t="str">
        <f t="shared" si="29"/>
        <v>21 Responsabilidad Civil</v>
      </c>
      <c r="M115" s="80" t="str">
        <f t="shared" si="29"/>
        <v>16 Equipo Móvil Contratista</v>
      </c>
      <c r="N115" s="80" t="str">
        <f t="shared" si="29"/>
        <v>13 Transporte Terrestre</v>
      </c>
      <c r="O115" s="80" t="str">
        <f t="shared" si="29"/>
        <v>14 Transporte Marítimo</v>
      </c>
      <c r="P115" s="80" t="str">
        <f t="shared" si="29"/>
        <v>5 Riesgos de la Naturaleza</v>
      </c>
      <c r="Q115" s="80" t="str">
        <f t="shared" si="29"/>
        <v>7 Otros Riesgos Adicionales Incendio</v>
      </c>
      <c r="R115" s="80" t="str">
        <f t="shared" si="29"/>
        <v>27 Seguro de Crédito por Ventas a Plazo</v>
      </c>
      <c r="S115" s="80" t="str">
        <f t="shared" si="29"/>
        <v>6 Terrorismo</v>
      </c>
      <c r="T115" s="80" t="str">
        <f t="shared" si="29"/>
        <v>28 Seguro de Crédito a la Exportación</v>
      </c>
      <c r="U115" s="80" t="str">
        <f t="shared" si="29"/>
        <v>17 Todo Riesgo Construc. y Montaje</v>
      </c>
      <c r="V115" s="80" t="str">
        <f t="shared" si="29"/>
        <v>25 Garantía</v>
      </c>
      <c r="W115" s="80" t="str">
        <f t="shared" si="29"/>
        <v>4 Pérdida de Benef. por Terremoto</v>
      </c>
      <c r="X115" s="80" t="str">
        <f t="shared" si="29"/>
        <v>26 Fidelidad</v>
      </c>
      <c r="Y115" s="80" t="str">
        <f t="shared" si="29"/>
        <v>2 Pérdida de Benef. por Incendio</v>
      </c>
      <c r="Z115" s="80" t="str">
        <f t="shared" si="29"/>
        <v>22 Multiriesgos</v>
      </c>
      <c r="AA115" s="80" t="str">
        <f t="shared" si="29"/>
        <v>19 Equipo Electrónico</v>
      </c>
      <c r="AB115" s="80" t="str">
        <f t="shared" si="29"/>
        <v>35 Seguro Salud</v>
      </c>
      <c r="AC115" s="80" t="str">
        <f t="shared" si="29"/>
        <v>30 Seguro Agrícola</v>
      </c>
      <c r="AD115" s="80" t="str">
        <f t="shared" si="29"/>
        <v>15 Transporte Aéreo</v>
      </c>
      <c r="AE115" s="80" t="str">
        <f t="shared" si="29"/>
        <v>11 Casco Marítimo</v>
      </c>
      <c r="AF115" s="80" t="str">
        <f t="shared" si="29"/>
        <v>18 Avería de Maquinaria</v>
      </c>
      <c r="AG115" s="80" t="str">
        <f t="shared" si="29"/>
        <v>12 Casco Aéreo</v>
      </c>
      <c r="AH115" s="80" t="str">
        <f t="shared" si="29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8073.263131151497</v>
      </c>
      <c r="D116" s="52">
        <f t="shared" ref="D116:AH116" si="30">IFERROR((HLOOKUP(D114,$C$109:$AP$111,3,FALSE)-HLOOKUP(D114,$C$109:$AP$112,4,FALSE)/1000000)/$C$123,"")</f>
        <v>6396.366023403074</v>
      </c>
      <c r="E116" s="52">
        <f t="shared" si="30"/>
        <v>3908.0205327330959</v>
      </c>
      <c r="F116" s="52">
        <f t="shared" si="30"/>
        <v>3718.1681423100445</v>
      </c>
      <c r="G116" s="52">
        <f t="shared" si="30"/>
        <v>2782.1303220523173</v>
      </c>
      <c r="H116" s="52">
        <f t="shared" si="30"/>
        <v>2011.1556182204902</v>
      </c>
      <c r="I116" s="52">
        <f t="shared" si="30"/>
        <v>1723.1018352843271</v>
      </c>
      <c r="J116" s="52">
        <f t="shared" si="30"/>
        <v>1440.8428627266107</v>
      </c>
      <c r="K116" s="52">
        <f t="shared" si="30"/>
        <v>1183.0315598876546</v>
      </c>
      <c r="L116" s="52">
        <f t="shared" si="30"/>
        <v>708.80642820940159</v>
      </c>
      <c r="M116" s="52">
        <f t="shared" si="30"/>
        <v>383.22669194216303</v>
      </c>
      <c r="N116" s="52">
        <f t="shared" si="30"/>
        <v>338.4378580898188</v>
      </c>
      <c r="O116" s="52">
        <f t="shared" si="30"/>
        <v>266.65933358564564</v>
      </c>
      <c r="P116" s="52">
        <f t="shared" si="30"/>
        <v>251.9160256827372</v>
      </c>
      <c r="Q116" s="52">
        <f t="shared" si="30"/>
        <v>216.43294583474432</v>
      </c>
      <c r="R116" s="52">
        <f t="shared" si="30"/>
        <v>201.6075477270866</v>
      </c>
      <c r="S116" s="52">
        <f t="shared" si="30"/>
        <v>195.06328364551447</v>
      </c>
      <c r="T116" s="52">
        <f t="shared" si="30"/>
        <v>138.88592110238346</v>
      </c>
      <c r="U116" s="52">
        <f t="shared" si="30"/>
        <v>132.47717414639871</v>
      </c>
      <c r="V116" s="52">
        <f t="shared" si="30"/>
        <v>109.22619218672882</v>
      </c>
      <c r="W116" s="52">
        <f t="shared" si="30"/>
        <v>90.348080323845082</v>
      </c>
      <c r="X116" s="52">
        <f t="shared" si="30"/>
        <v>84.905911943003986</v>
      </c>
      <c r="Y116" s="52">
        <f t="shared" si="30"/>
        <v>71.349226175852834</v>
      </c>
      <c r="Z116" s="52">
        <f t="shared" si="30"/>
        <v>67.32067936933727</v>
      </c>
      <c r="AA116" s="52">
        <f t="shared" si="30"/>
        <v>53.949990239497517</v>
      </c>
      <c r="AB116" s="52">
        <f t="shared" si="30"/>
        <v>40.950730488401383</v>
      </c>
      <c r="AC116" s="52">
        <f t="shared" si="30"/>
        <v>37.385336228285098</v>
      </c>
      <c r="AD116" s="52">
        <f t="shared" si="30"/>
        <v>30.710846197941219</v>
      </c>
      <c r="AE116" s="52">
        <f t="shared" si="30"/>
        <v>17.116684660518214</v>
      </c>
      <c r="AF116" s="52">
        <f t="shared" si="30"/>
        <v>12.551353921132485</v>
      </c>
      <c r="AG116" s="52">
        <f t="shared" si="30"/>
        <v>0.3201267758692049</v>
      </c>
      <c r="AH116" s="52" t="str">
        <f t="shared" si="30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31">IF($B$132=D115,D116,"")</f>
        <v/>
      </c>
      <c r="E118" s="52" t="str">
        <f t="shared" si="31"/>
        <v/>
      </c>
      <c r="F118" s="52" t="str">
        <f t="shared" si="31"/>
        <v/>
      </c>
      <c r="G118" s="52" t="str">
        <f t="shared" si="31"/>
        <v/>
      </c>
      <c r="H118" s="52" t="str">
        <f t="shared" si="31"/>
        <v/>
      </c>
      <c r="I118" s="52" t="str">
        <f t="shared" si="31"/>
        <v/>
      </c>
      <c r="J118" s="52" t="str">
        <f t="shared" si="31"/>
        <v/>
      </c>
      <c r="K118" s="52" t="str">
        <f t="shared" si="31"/>
        <v/>
      </c>
      <c r="L118" s="52" t="str">
        <f t="shared" si="31"/>
        <v/>
      </c>
      <c r="M118" s="52" t="str">
        <f t="shared" si="31"/>
        <v/>
      </c>
      <c r="N118" s="52" t="str">
        <f t="shared" si="31"/>
        <v/>
      </c>
      <c r="O118" s="52" t="str">
        <f t="shared" si="31"/>
        <v/>
      </c>
      <c r="P118" s="52" t="str">
        <f t="shared" si="31"/>
        <v/>
      </c>
      <c r="Q118" s="52" t="str">
        <f t="shared" si="31"/>
        <v/>
      </c>
      <c r="R118" s="52" t="str">
        <f t="shared" si="31"/>
        <v/>
      </c>
      <c r="S118" s="52" t="str">
        <f t="shared" si="31"/>
        <v/>
      </c>
      <c r="T118" s="52" t="str">
        <f t="shared" si="31"/>
        <v/>
      </c>
      <c r="U118" s="52" t="str">
        <f t="shared" si="31"/>
        <v/>
      </c>
      <c r="V118" s="52" t="str">
        <f t="shared" si="31"/>
        <v/>
      </c>
      <c r="W118" s="52" t="str">
        <f t="shared" si="31"/>
        <v/>
      </c>
      <c r="X118" s="52" t="str">
        <f t="shared" si="31"/>
        <v/>
      </c>
      <c r="Y118" s="52" t="str">
        <f t="shared" si="31"/>
        <v/>
      </c>
      <c r="Z118" s="52" t="str">
        <f t="shared" si="31"/>
        <v/>
      </c>
      <c r="AA118" s="52" t="str">
        <f t="shared" si="31"/>
        <v/>
      </c>
      <c r="AB118" s="52" t="str">
        <f t="shared" si="31"/>
        <v/>
      </c>
      <c r="AC118" s="52" t="str">
        <f t="shared" si="31"/>
        <v/>
      </c>
      <c r="AD118" s="52" t="str">
        <f t="shared" si="31"/>
        <v/>
      </c>
      <c r="AE118" s="52" t="str">
        <f t="shared" si="31"/>
        <v/>
      </c>
      <c r="AF118" s="52" t="str">
        <f t="shared" si="31"/>
        <v/>
      </c>
      <c r="AG118" s="52" t="str">
        <f t="shared" si="31"/>
        <v/>
      </c>
      <c r="AH118" s="52" t="str">
        <f t="shared" si="31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32">IF(C60&gt;$C$121,C58,IF(C60=$C$121,$AQ$11,IF(C60&lt;$C$121,"")))</f>
        <v>Ace Seguros</v>
      </c>
      <c r="D120" s="50" t="str">
        <f t="shared" si="32"/>
        <v>Assurant Chile</v>
      </c>
      <c r="E120" s="50" t="str">
        <f t="shared" si="32"/>
        <v>BCI Seguros</v>
      </c>
      <c r="F120" s="50" t="str">
        <f t="shared" si="32"/>
        <v>Cardif</v>
      </c>
      <c r="G120" s="50" t="str">
        <f t="shared" si="32"/>
        <v>Cesce Chile</v>
      </c>
      <c r="H120" s="50" t="str">
        <f t="shared" si="32"/>
        <v>Chartis</v>
      </c>
      <c r="I120" s="50" t="str">
        <f t="shared" si="32"/>
        <v>Chilena Consolidada</v>
      </c>
      <c r="J120" s="50" t="str">
        <f t="shared" si="32"/>
        <v>Chubb de Chile</v>
      </c>
      <c r="K120" s="50" t="str">
        <f t="shared" si="32"/>
        <v>Coface Chile</v>
      </c>
      <c r="L120" s="50" t="str">
        <f t="shared" si="32"/>
        <v>Consorio Nacional</v>
      </c>
      <c r="M120" s="50" t="str">
        <f t="shared" si="32"/>
        <v>Continental Crédito</v>
      </c>
      <c r="N120" s="50" t="str">
        <f t="shared" si="32"/>
        <v>Euler Hermes</v>
      </c>
      <c r="O120" s="50" t="str">
        <f t="shared" si="32"/>
        <v>FAF International</v>
      </c>
      <c r="P120" s="50" t="str">
        <f t="shared" si="32"/>
        <v>HDI Seguros</v>
      </c>
      <c r="Q120" s="50" t="str">
        <f t="shared" si="32"/>
        <v>Huelen</v>
      </c>
      <c r="R120" s="50" t="str">
        <f t="shared" si="32"/>
        <v>Liberty Seguros</v>
      </c>
      <c r="S120" s="50" t="str">
        <f t="shared" si="32"/>
        <v>M. de Carabineros</v>
      </c>
      <c r="T120" s="50" t="str">
        <f t="shared" si="32"/>
        <v>Magallanes</v>
      </c>
      <c r="U120" s="50" t="str">
        <f t="shared" si="32"/>
        <v>Magallanes Gar. y Cré.</v>
      </c>
      <c r="V120" s="50" t="str">
        <f t="shared" si="32"/>
        <v>Mapfre</v>
      </c>
      <c r="W120" s="50" t="str">
        <f t="shared" si="32"/>
        <v>Mapfre Gar. y Cré.</v>
      </c>
      <c r="X120" s="50" t="str">
        <f t="shared" si="32"/>
        <v>Orion Seguros</v>
      </c>
      <c r="Y120" s="50" t="str">
        <f t="shared" si="32"/>
        <v>Penta Security</v>
      </c>
      <c r="Z120" s="50" t="str">
        <f t="shared" si="32"/>
        <v>QBE Chile</v>
      </c>
      <c r="AA120" s="50" t="str">
        <f t="shared" si="32"/>
        <v>Renta Nacional</v>
      </c>
      <c r="AB120" s="50" t="str">
        <f t="shared" si="32"/>
        <v>RSA Seguros</v>
      </c>
      <c r="AC120" s="50" t="str">
        <f t="shared" si="32"/>
        <v>Zenit Seguros</v>
      </c>
      <c r="AD120" s="50" t="str">
        <f t="shared" si="32"/>
        <v>Zurich Santander</v>
      </c>
      <c r="AE120" s="50" t="str">
        <f t="shared" si="32"/>
        <v>Mercado</v>
      </c>
      <c r="AF120" s="50" t="str">
        <f t="shared" si="32"/>
        <v/>
      </c>
      <c r="AG120" s="50" t="str">
        <f t="shared" si="32"/>
        <v/>
      </c>
      <c r="AH120" s="50" t="str">
        <f t="shared" si="32"/>
        <v/>
      </c>
      <c r="AI120" s="50" t="str">
        <f t="shared" si="32"/>
        <v/>
      </c>
      <c r="AJ120" s="50" t="str">
        <f t="shared" si="32"/>
        <v/>
      </c>
      <c r="AK120" s="50" t="str">
        <f t="shared" si="32"/>
        <v/>
      </c>
      <c r="AL120" s="50" t="str">
        <f t="shared" si="32"/>
        <v/>
      </c>
      <c r="AM120" s="50" t="str">
        <f t="shared" si="32"/>
        <v/>
      </c>
      <c r="AN120" s="50" t="str">
        <f t="shared" si="32"/>
        <v/>
      </c>
      <c r="AO120" s="50" t="str">
        <f t="shared" si="32"/>
        <v/>
      </c>
      <c r="AP120" s="50" t="str">
        <f t="shared" si="32"/>
        <v/>
      </c>
    </row>
    <row r="121" spans="2:43" hidden="1">
      <c r="B121" s="49" t="s">
        <v>386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1000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Miles de UF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30.09.2012</v>
      </c>
      <c r="D124" s="37" t="s">
        <v>372</v>
      </c>
      <c r="E124" s="37" t="s">
        <v>105</v>
      </c>
      <c r="F124" s="37" t="s">
        <v>22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30.09.2012</v>
      </c>
      <c r="D125" s="37" t="s">
        <v>373</v>
      </c>
      <c r="E125" s="37" t="s">
        <v>106</v>
      </c>
      <c r="F125" s="37" t="s">
        <v>370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30.09.2012</v>
      </c>
      <c r="D126" s="37" t="s">
        <v>374</v>
      </c>
      <c r="E126" s="37" t="s">
        <v>107</v>
      </c>
      <c r="F126" s="37" t="s">
        <v>371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385</v>
      </c>
    </row>
    <row r="129" spans="2:2">
      <c r="B129" s="59" t="s">
        <v>341</v>
      </c>
    </row>
    <row r="131" spans="2:2">
      <c r="B131" s="39" t="s">
        <v>384</v>
      </c>
    </row>
    <row r="132" spans="2:2">
      <c r="B132" s="59"/>
    </row>
  </sheetData>
  <sheetProtection sheet="1" objects="1" scenarios="1"/>
  <conditionalFormatting sqref="A1:XFD1048576">
    <cfRule type="cellIs" dxfId="32" priority="1" operator="lessThan">
      <formula>0</formula>
    </cfRule>
  </conditionalFormatting>
  <dataValidations count="5">
    <dataValidation showInputMessage="1" showErrorMessage="1" sqref="E129"/>
    <dataValidation type="list" allowBlank="1" showInputMessage="1" showErrorMessage="1" sqref="B132">
      <formula1>$B$11:$B$43</formula1>
    </dataValidation>
    <dataValidation type="list" allowBlank="1" showInputMessage="1" showErrorMessage="1" sqref="B129">
      <formula1>$C$120:$AE$120</formula1>
    </dataValidation>
    <dataValidation type="list" allowBlank="1" showInputMessage="1" showErrorMessage="1" sqref="B78">
      <formula1>$B$120:$AD$120</formula1>
    </dataValidation>
    <dataValidation type="list" allowBlank="1" showInputMessage="1" showErrorMessage="1" sqref="B75">
      <formula1>$B$12:$B$44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11"/>
  <dimension ref="A2:AT12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390</v>
      </c>
    </row>
    <row r="8" spans="2:46" ht="15.75">
      <c r="B8" s="38" t="s">
        <v>347</v>
      </c>
    </row>
    <row r="9" spans="2:46">
      <c r="B9" s="40" t="str">
        <f>Índice!H55</f>
        <v>Cifras al 30.09.2012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30.09.2011</v>
      </c>
      <c r="AT11" s="199" t="s">
        <v>348</v>
      </c>
    </row>
    <row r="12" spans="2:46">
      <c r="B12" s="73" t="s">
        <v>295</v>
      </c>
      <c r="C12" s="75">
        <f>IFERROR('Datos Generales'!C289/'Datos Generales'!C250,"")</f>
        <v>0.38439548608975721</v>
      </c>
      <c r="D12" s="75" t="str">
        <f>IFERROR('Datos Generales'!D289/'Datos Generales'!D250,"")</f>
        <v/>
      </c>
      <c r="E12" s="75">
        <f>IFERROR('Datos Generales'!E289/'Datos Generales'!E250,"")</f>
        <v>0.69862926483262144</v>
      </c>
      <c r="F12" s="75">
        <f>IFERROR('Datos Generales'!F289/'Datos Generales'!F250,"")</f>
        <v>1</v>
      </c>
      <c r="G12" s="75" t="str">
        <f>IFERROR('Datos Generales'!G289/'Datos Generales'!G250,"")</f>
        <v/>
      </c>
      <c r="H12" s="75">
        <f>IFERROR('Datos Generales'!H289/'Datos Generales'!H250,"")</f>
        <v>1.5927547298379963E-2</v>
      </c>
      <c r="I12" s="75">
        <f>IFERROR('Datos Generales'!I289/'Datos Generales'!I250,"")</f>
        <v>0.67070601297398891</v>
      </c>
      <c r="J12" s="75">
        <f>IFERROR('Datos Generales'!J289/'Datos Generales'!J250,"")</f>
        <v>0.12184099950099568</v>
      </c>
      <c r="K12" s="75" t="str">
        <f>IFERROR('Datos Generales'!K289/'Datos Generales'!K250,"")</f>
        <v/>
      </c>
      <c r="L12" s="75">
        <f>IFERROR('Datos Generales'!L289/'Datos Generales'!L250,"")</f>
        <v>0.46342064518136361</v>
      </c>
      <c r="M12" s="75" t="str">
        <f>IFERROR('Datos Generales'!M289/'Datos Generales'!M250,"")</f>
        <v/>
      </c>
      <c r="N12" s="75" t="str">
        <f>IFERROR('Datos Generales'!N289/'Datos Generales'!N250,"")</f>
        <v/>
      </c>
      <c r="O12" s="75" t="str">
        <f>IFERROR('Datos Generales'!O289/'Datos Generales'!O250,"")</f>
        <v/>
      </c>
      <c r="P12" s="75">
        <f>IFERROR('Datos Generales'!P289/'Datos Generales'!P250,"")</f>
        <v>0.2420688429895132</v>
      </c>
      <c r="Q12" s="75">
        <f>IFERROR('Datos Generales'!Q289/'Datos Generales'!Q250,"")</f>
        <v>1</v>
      </c>
      <c r="R12" s="75">
        <f>IFERROR('Datos Generales'!R289/'Datos Generales'!R250,"")</f>
        <v>0.53163871223910075</v>
      </c>
      <c r="S12" s="75">
        <f>IFERROR('Datos Generales'!S289/'Datos Generales'!S250,"")</f>
        <v>0.62638735199976225</v>
      </c>
      <c r="T12" s="75">
        <f>IFERROR('Datos Generales'!T289/'Datos Generales'!T250,"")</f>
        <v>0.34127157681959164</v>
      </c>
      <c r="U12" s="75" t="str">
        <f>IFERROR('Datos Generales'!U289/'Datos Generales'!U250,"")</f>
        <v/>
      </c>
      <c r="V12" s="75">
        <f>IFERROR('Datos Generales'!V289/'Datos Generales'!V250,"")</f>
        <v>0.21263679438505623</v>
      </c>
      <c r="W12" s="75" t="str">
        <f>IFERROR('Datos Generales'!W289/'Datos Generales'!W250,"")</f>
        <v/>
      </c>
      <c r="X12" s="75">
        <f>IFERROR('Datos Generales'!X289/'Datos Generales'!X250,"")</f>
        <v>3.5740089273244529E-3</v>
      </c>
      <c r="Y12" s="75">
        <f>IFERROR('Datos Generales'!Y289/'Datos Generales'!Y250,"")</f>
        <v>0.31307862391893654</v>
      </c>
      <c r="Z12" s="75">
        <f>IFERROR('Datos Generales'!Z289/'Datos Generales'!Z250,"")</f>
        <v>0.45238932840277835</v>
      </c>
      <c r="AA12" s="75">
        <f>IFERROR('Datos Generales'!AA289/'Datos Generales'!AA250,"")</f>
        <v>0.39485320630823828</v>
      </c>
      <c r="AB12" s="75">
        <f>IFERROR('Datos Generales'!AB289/'Datos Generales'!AB250,"")</f>
        <v>0.23178869170583144</v>
      </c>
      <c r="AC12" s="75">
        <f>IFERROR('Datos Generales'!AC289/'Datos Generales'!AC250,"")</f>
        <v>1</v>
      </c>
      <c r="AD12" s="75" t="str">
        <f>IFERROR('Datos Generales'!AD289/'Datos Generales'!AD250,"")</f>
        <v/>
      </c>
      <c r="AE12" s="75" t="str">
        <f>IFERROR('Datos Generales'!AE289/'Datos Generales'!AE250,"")</f>
        <v/>
      </c>
      <c r="AF12" s="75" t="str">
        <f>IFERROR('Datos Generales'!AF289/'Datos Generales'!AF250,"")</f>
        <v/>
      </c>
      <c r="AG12" s="75" t="str">
        <f>IFERROR('Datos Generales'!AG289/'Datos Generales'!AG250,"")</f>
        <v/>
      </c>
      <c r="AH12" s="75" t="str">
        <f>IFERROR('Datos Generales'!AH289/'Datos Generales'!AH250,"")</f>
        <v/>
      </c>
      <c r="AI12" s="75" t="str">
        <f>IFERROR('Datos Generales'!AI289/'Datos Generales'!AI250,"")</f>
        <v/>
      </c>
      <c r="AJ12" s="75" t="str">
        <f>IFERROR('Datos Generales'!AJ289/'Datos Generales'!AJ250,"")</f>
        <v/>
      </c>
      <c r="AK12" s="75" t="str">
        <f>IFERROR('Datos Generales'!AK289/'Datos Generales'!AK250,"")</f>
        <v/>
      </c>
      <c r="AL12" s="75" t="str">
        <f>IFERROR('Datos Generales'!AL289/'Datos Generales'!AL250,"")</f>
        <v/>
      </c>
      <c r="AM12" s="75" t="str">
        <f>IFERROR('Datos Generales'!AM289/'Datos Generales'!AM250,"")</f>
        <v/>
      </c>
      <c r="AN12" s="75" t="str">
        <f>IFERROR('Datos Generales'!AN289/'Datos Generales'!AN250,"")</f>
        <v/>
      </c>
      <c r="AO12" s="75" t="str">
        <f>IFERROR('Datos Generales'!AO289/'Datos Generales'!AO250,"")</f>
        <v/>
      </c>
      <c r="AP12" s="75" t="str">
        <f>IFERROR('Datos Generales'!AP289/'Datos Generales'!AP250,"")</f>
        <v/>
      </c>
      <c r="AQ12" s="75">
        <f>IFERROR('Datos Generales'!AQ289/'Datos Generales'!AQ250,"")</f>
        <v>0.31966939121849708</v>
      </c>
      <c r="AS12" s="75">
        <f>IFERROR('Datos Generales'!AS289/'Datos Generales'!AS250,"")</f>
        <v>0.31639535430862448</v>
      </c>
      <c r="AT12" s="71">
        <f>IFERROR(AQ12-AS12,"")</f>
        <v>3.2740369098726019E-3</v>
      </c>
    </row>
    <row r="13" spans="2:46">
      <c r="B13" s="73" t="s">
        <v>296</v>
      </c>
      <c r="C13" s="75">
        <f>IFERROR('Datos Generales'!C290/'Datos Generales'!C251,"")</f>
        <v>0.37446933919621611</v>
      </c>
      <c r="D13" s="75" t="str">
        <f>IFERROR('Datos Generales'!D290/'Datos Generales'!D251,"")</f>
        <v/>
      </c>
      <c r="E13" s="75">
        <f>IFERROR('Datos Generales'!E290/'Datos Generales'!E251,"")</f>
        <v>0.12580613232830692</v>
      </c>
      <c r="F13" s="75" t="str">
        <f>IFERROR('Datos Generales'!F290/'Datos Generales'!F251,"")</f>
        <v/>
      </c>
      <c r="G13" s="75" t="str">
        <f>IFERROR('Datos Generales'!G290/'Datos Generales'!G251,"")</f>
        <v/>
      </c>
      <c r="H13" s="75">
        <f>IFERROR('Datos Generales'!H290/'Datos Generales'!H251,"")</f>
        <v>1.4117325321196868E-3</v>
      </c>
      <c r="I13" s="75">
        <f>IFERROR('Datos Generales'!I290/'Datos Generales'!I251,"")</f>
        <v>0.12194191992565594</v>
      </c>
      <c r="J13" s="75">
        <f>IFERROR('Datos Generales'!J290/'Datos Generales'!J251,"")</f>
        <v>0.1146179218744829</v>
      </c>
      <c r="K13" s="75" t="str">
        <f>IFERROR('Datos Generales'!K290/'Datos Generales'!K251,"")</f>
        <v/>
      </c>
      <c r="L13" s="75">
        <f>IFERROR('Datos Generales'!L290/'Datos Generales'!L251,"")</f>
        <v>0.30280188155549714</v>
      </c>
      <c r="M13" s="75" t="str">
        <f>IFERROR('Datos Generales'!M290/'Datos Generales'!M251,"")</f>
        <v/>
      </c>
      <c r="N13" s="75" t="str">
        <f>IFERROR('Datos Generales'!N290/'Datos Generales'!N251,"")</f>
        <v/>
      </c>
      <c r="O13" s="75" t="str">
        <f>IFERROR('Datos Generales'!O290/'Datos Generales'!O251,"")</f>
        <v/>
      </c>
      <c r="P13" s="75">
        <f>IFERROR('Datos Generales'!P290/'Datos Generales'!P251,"")</f>
        <v>7.5818387056315065E-2</v>
      </c>
      <c r="Q13" s="75" t="str">
        <f>IFERROR('Datos Generales'!Q290/'Datos Generales'!Q251,"")</f>
        <v/>
      </c>
      <c r="R13" s="75">
        <f>IFERROR('Datos Generales'!R290/'Datos Generales'!R251,"")</f>
        <v>0.23250097229190728</v>
      </c>
      <c r="S13" s="75" t="str">
        <f>IFERROR('Datos Generales'!S290/'Datos Generales'!S251,"")</f>
        <v/>
      </c>
      <c r="T13" s="75">
        <f>IFERROR('Datos Generales'!T290/'Datos Generales'!T251,"")</f>
        <v>0.14362966754159839</v>
      </c>
      <c r="U13" s="75" t="str">
        <f>IFERROR('Datos Generales'!U290/'Datos Generales'!U251,"")</f>
        <v/>
      </c>
      <c r="V13" s="75">
        <f>IFERROR('Datos Generales'!V290/'Datos Generales'!V251,"")</f>
        <v>6.7760073542807955E-2</v>
      </c>
      <c r="W13" s="75" t="str">
        <f>IFERROR('Datos Generales'!W290/'Datos Generales'!W251,"")</f>
        <v/>
      </c>
      <c r="X13" s="75">
        <f>IFERROR('Datos Generales'!X290/'Datos Generales'!X251,"")</f>
        <v>8.2840236686390539E-2</v>
      </c>
      <c r="Y13" s="75">
        <f>IFERROR('Datos Generales'!Y290/'Datos Generales'!Y251,"")</f>
        <v>2.0968138675503054E-2</v>
      </c>
      <c r="Z13" s="75">
        <f>IFERROR('Datos Generales'!Z290/'Datos Generales'!Z251,"")</f>
        <v>0.48904447584301652</v>
      </c>
      <c r="AA13" s="75">
        <f>IFERROR('Datos Generales'!AA290/'Datos Generales'!AA251,"")</f>
        <v>0.28776978417266186</v>
      </c>
      <c r="AB13" s="75">
        <f>IFERROR('Datos Generales'!AB290/'Datos Generales'!AB251,"")</f>
        <v>1.9075636993955775E-2</v>
      </c>
      <c r="AC13" s="75" t="str">
        <f>IFERROR('Datos Generales'!AC290/'Datos Generales'!AC251,"")</f>
        <v/>
      </c>
      <c r="AD13" s="75" t="str">
        <f>IFERROR('Datos Generales'!AD290/'Datos Generales'!AD251,"")</f>
        <v/>
      </c>
      <c r="AE13" s="75" t="str">
        <f>IFERROR('Datos Generales'!AE290/'Datos Generales'!AE251,"")</f>
        <v/>
      </c>
      <c r="AF13" s="75" t="str">
        <f>IFERROR('Datos Generales'!AF290/'Datos Generales'!AF251,"")</f>
        <v/>
      </c>
      <c r="AG13" s="75" t="str">
        <f>IFERROR('Datos Generales'!AG290/'Datos Generales'!AG251,"")</f>
        <v/>
      </c>
      <c r="AH13" s="75" t="str">
        <f>IFERROR('Datos Generales'!AH290/'Datos Generales'!AH251,"")</f>
        <v/>
      </c>
      <c r="AI13" s="75" t="str">
        <f>IFERROR('Datos Generales'!AI290/'Datos Generales'!AI251,"")</f>
        <v/>
      </c>
      <c r="AJ13" s="75" t="str">
        <f>IFERROR('Datos Generales'!AJ290/'Datos Generales'!AJ251,"")</f>
        <v/>
      </c>
      <c r="AK13" s="75" t="str">
        <f>IFERROR('Datos Generales'!AK290/'Datos Generales'!AK251,"")</f>
        <v/>
      </c>
      <c r="AL13" s="75" t="str">
        <f>IFERROR('Datos Generales'!AL290/'Datos Generales'!AL251,"")</f>
        <v/>
      </c>
      <c r="AM13" s="75" t="str">
        <f>IFERROR('Datos Generales'!AM290/'Datos Generales'!AM251,"")</f>
        <v/>
      </c>
      <c r="AN13" s="75" t="str">
        <f>IFERROR('Datos Generales'!AN290/'Datos Generales'!AN251,"")</f>
        <v/>
      </c>
      <c r="AO13" s="75" t="str">
        <f>IFERROR('Datos Generales'!AO290/'Datos Generales'!AO251,"")</f>
        <v/>
      </c>
      <c r="AP13" s="75" t="str">
        <f>IFERROR('Datos Generales'!AP290/'Datos Generales'!AP251,"")</f>
        <v/>
      </c>
      <c r="AQ13" s="75">
        <f>IFERROR('Datos Generales'!AQ290/'Datos Generales'!AQ251,"")</f>
        <v>8.6263627669616927E-2</v>
      </c>
      <c r="AS13" s="75">
        <f>IFERROR('Datos Generales'!AS290/'Datos Generales'!AS251,"")</f>
        <v>7.2781408275148465E-2</v>
      </c>
      <c r="AT13" s="71">
        <f t="shared" ref="AT13:AT44" si="0">IFERROR(AQ13-AS13,"")</f>
        <v>1.3482219394468462E-2</v>
      </c>
    </row>
    <row r="14" spans="2:46">
      <c r="B14" s="73" t="s">
        <v>297</v>
      </c>
      <c r="C14" s="75">
        <f>IFERROR('Datos Generales'!C291/'Datos Generales'!C252,"")</f>
        <v>0.21249721703127314</v>
      </c>
      <c r="D14" s="75" t="str">
        <f>IFERROR('Datos Generales'!D291/'Datos Generales'!D252,"")</f>
        <v/>
      </c>
      <c r="E14" s="75">
        <f>IFERROR('Datos Generales'!E291/'Datos Generales'!E252,"")</f>
        <v>0.68236384396229466</v>
      </c>
      <c r="F14" s="75">
        <f>IFERROR('Datos Generales'!F291/'Datos Generales'!F252,"")</f>
        <v>1</v>
      </c>
      <c r="G14" s="75" t="str">
        <f>IFERROR('Datos Generales'!G291/'Datos Generales'!G252,"")</f>
        <v/>
      </c>
      <c r="H14" s="75">
        <f>IFERROR('Datos Generales'!H291/'Datos Generales'!H252,"")</f>
        <v>1.1375930944688089E-2</v>
      </c>
      <c r="I14" s="75">
        <f>IFERROR('Datos Generales'!I291/'Datos Generales'!I252,"")</f>
        <v>0</v>
      </c>
      <c r="J14" s="75">
        <f>IFERROR('Datos Generales'!J291/'Datos Generales'!J252,"")</f>
        <v>0.11601850694010254</v>
      </c>
      <c r="K14" s="75" t="str">
        <f>IFERROR('Datos Generales'!K291/'Datos Generales'!K252,"")</f>
        <v/>
      </c>
      <c r="L14" s="75">
        <f>IFERROR('Datos Generales'!L291/'Datos Generales'!L252,"")</f>
        <v>0.36428427958771747</v>
      </c>
      <c r="M14" s="75" t="str">
        <f>IFERROR('Datos Generales'!M291/'Datos Generales'!M252,"")</f>
        <v/>
      </c>
      <c r="N14" s="75" t="str">
        <f>IFERROR('Datos Generales'!N291/'Datos Generales'!N252,"")</f>
        <v/>
      </c>
      <c r="O14" s="75" t="str">
        <f>IFERROR('Datos Generales'!O291/'Datos Generales'!O252,"")</f>
        <v/>
      </c>
      <c r="P14" s="75">
        <f>IFERROR('Datos Generales'!P291/'Datos Generales'!P252,"")</f>
        <v>0.66160937694616695</v>
      </c>
      <c r="Q14" s="75" t="str">
        <f>IFERROR('Datos Generales'!Q291/'Datos Generales'!Q252,"")</f>
        <v/>
      </c>
      <c r="R14" s="75">
        <f>IFERROR('Datos Generales'!R291/'Datos Generales'!R252,"")</f>
        <v>0.61045736789849592</v>
      </c>
      <c r="S14" s="75" t="str">
        <f>IFERROR('Datos Generales'!S291/'Datos Generales'!S252,"")</f>
        <v/>
      </c>
      <c r="T14" s="75">
        <f>IFERROR('Datos Generales'!T291/'Datos Generales'!T252,"")</f>
        <v>0.2595766148488961</v>
      </c>
      <c r="U14" s="75" t="str">
        <f>IFERROR('Datos Generales'!U291/'Datos Generales'!U252,"")</f>
        <v/>
      </c>
      <c r="V14" s="75">
        <f>IFERROR('Datos Generales'!V291/'Datos Generales'!V252,"")</f>
        <v>0.30225211434170773</v>
      </c>
      <c r="W14" s="75" t="str">
        <f>IFERROR('Datos Generales'!W291/'Datos Generales'!W252,"")</f>
        <v/>
      </c>
      <c r="X14" s="75">
        <f>IFERROR('Datos Generales'!X291/'Datos Generales'!X252,"")</f>
        <v>8.0286883849796185E-3</v>
      </c>
      <c r="Y14" s="75">
        <f>IFERROR('Datos Generales'!Y291/'Datos Generales'!Y252,"")</f>
        <v>0.20591070249541418</v>
      </c>
      <c r="Z14" s="75">
        <f>IFERROR('Datos Generales'!Z291/'Datos Generales'!Z252,"")</f>
        <v>0.45946523317055421</v>
      </c>
      <c r="AA14" s="75">
        <f>IFERROR('Datos Generales'!AA291/'Datos Generales'!AA252,"")</f>
        <v>0.33755457423573343</v>
      </c>
      <c r="AB14" s="75">
        <f>IFERROR('Datos Generales'!AB291/'Datos Generales'!AB252,"")</f>
        <v>0.34619507270567806</v>
      </c>
      <c r="AC14" s="75">
        <f>IFERROR('Datos Generales'!AC291/'Datos Generales'!AC252,"")</f>
        <v>1</v>
      </c>
      <c r="AD14" s="75">
        <f>IFERROR('Datos Generales'!AD291/'Datos Generales'!AD252,"")</f>
        <v>0.18799335140887585</v>
      </c>
      <c r="AE14" s="75" t="str">
        <f>IFERROR('Datos Generales'!AE291/'Datos Generales'!AE252,"")</f>
        <v/>
      </c>
      <c r="AF14" s="75" t="str">
        <f>IFERROR('Datos Generales'!AF291/'Datos Generales'!AF252,"")</f>
        <v/>
      </c>
      <c r="AG14" s="75" t="str">
        <f>IFERROR('Datos Generales'!AG291/'Datos Generales'!AG252,"")</f>
        <v/>
      </c>
      <c r="AH14" s="75" t="str">
        <f>IFERROR('Datos Generales'!AH291/'Datos Generales'!AH252,"")</f>
        <v/>
      </c>
      <c r="AI14" s="75" t="str">
        <f>IFERROR('Datos Generales'!AI291/'Datos Generales'!AI252,"")</f>
        <v/>
      </c>
      <c r="AJ14" s="75" t="str">
        <f>IFERROR('Datos Generales'!AJ291/'Datos Generales'!AJ252,"")</f>
        <v/>
      </c>
      <c r="AK14" s="75" t="str">
        <f>IFERROR('Datos Generales'!AK291/'Datos Generales'!AK252,"")</f>
        <v/>
      </c>
      <c r="AL14" s="75" t="str">
        <f>IFERROR('Datos Generales'!AL291/'Datos Generales'!AL252,"")</f>
        <v/>
      </c>
      <c r="AM14" s="75" t="str">
        <f>IFERROR('Datos Generales'!AM291/'Datos Generales'!AM252,"")</f>
        <v/>
      </c>
      <c r="AN14" s="75" t="str">
        <f>IFERROR('Datos Generales'!AN291/'Datos Generales'!AN252,"")</f>
        <v/>
      </c>
      <c r="AO14" s="75" t="str">
        <f>IFERROR('Datos Generales'!AO291/'Datos Generales'!AO252,"")</f>
        <v/>
      </c>
      <c r="AP14" s="75" t="str">
        <f>IFERROR('Datos Generales'!AP291/'Datos Generales'!AP252,"")</f>
        <v/>
      </c>
      <c r="AQ14" s="75">
        <f>IFERROR('Datos Generales'!AQ291/'Datos Generales'!AQ252,"")</f>
        <v>0.30869331006288758</v>
      </c>
      <c r="AS14" s="75">
        <f>IFERROR('Datos Generales'!AS291/'Datos Generales'!AS252,"")</f>
        <v>0.29223346137589495</v>
      </c>
      <c r="AT14" s="71">
        <f t="shared" si="0"/>
        <v>1.6459848686992629E-2</v>
      </c>
    </row>
    <row r="15" spans="2:46">
      <c r="B15" s="73" t="s">
        <v>298</v>
      </c>
      <c r="C15" s="75">
        <f>IFERROR('Datos Generales'!C292/'Datos Generales'!C253,"")</f>
        <v>0.2925495061379913</v>
      </c>
      <c r="D15" s="75" t="str">
        <f>IFERROR('Datos Generales'!D292/'Datos Generales'!D253,"")</f>
        <v/>
      </c>
      <c r="E15" s="75" t="str">
        <f>IFERROR('Datos Generales'!E292/'Datos Generales'!E253,"")</f>
        <v/>
      </c>
      <c r="F15" s="75" t="str">
        <f>IFERROR('Datos Generales'!F292/'Datos Generales'!F253,"")</f>
        <v/>
      </c>
      <c r="G15" s="75" t="str">
        <f>IFERROR('Datos Generales'!G292/'Datos Generales'!G253,"")</f>
        <v/>
      </c>
      <c r="H15" s="75">
        <f>IFERROR('Datos Generales'!H292/'Datos Generales'!H253,"")</f>
        <v>6.9406994511579676E-3</v>
      </c>
      <c r="I15" s="75" t="str">
        <f>IFERROR('Datos Generales'!I292/'Datos Generales'!I253,"")</f>
        <v/>
      </c>
      <c r="J15" s="75">
        <f>IFERROR('Datos Generales'!J292/'Datos Generales'!J253,"")</f>
        <v>0.12444076061403636</v>
      </c>
      <c r="K15" s="75" t="str">
        <f>IFERROR('Datos Generales'!K292/'Datos Generales'!K253,"")</f>
        <v/>
      </c>
      <c r="L15" s="75">
        <f>IFERROR('Datos Generales'!L292/'Datos Generales'!L253,"")</f>
        <v>0.30041274787304334</v>
      </c>
      <c r="M15" s="75" t="str">
        <f>IFERROR('Datos Generales'!M292/'Datos Generales'!M253,"")</f>
        <v/>
      </c>
      <c r="N15" s="75" t="str">
        <f>IFERROR('Datos Generales'!N292/'Datos Generales'!N253,"")</f>
        <v/>
      </c>
      <c r="O15" s="75" t="str">
        <f>IFERROR('Datos Generales'!O292/'Datos Generales'!O253,"")</f>
        <v/>
      </c>
      <c r="P15" s="75">
        <f>IFERROR('Datos Generales'!P292/'Datos Generales'!P253,"")</f>
        <v>0.39179757447501223</v>
      </c>
      <c r="Q15" s="75" t="str">
        <f>IFERROR('Datos Generales'!Q292/'Datos Generales'!Q253,"")</f>
        <v/>
      </c>
      <c r="R15" s="75">
        <f>IFERROR('Datos Generales'!R292/'Datos Generales'!R253,"")</f>
        <v>0.25013836171777193</v>
      </c>
      <c r="S15" s="75" t="str">
        <f>IFERROR('Datos Generales'!S292/'Datos Generales'!S253,"")</f>
        <v/>
      </c>
      <c r="T15" s="75">
        <f>IFERROR('Datos Generales'!T292/'Datos Generales'!T253,"")</f>
        <v>0.13947690713066568</v>
      </c>
      <c r="U15" s="75" t="str">
        <f>IFERROR('Datos Generales'!U292/'Datos Generales'!U253,"")</f>
        <v/>
      </c>
      <c r="V15" s="75">
        <f>IFERROR('Datos Generales'!V292/'Datos Generales'!V253,"")</f>
        <v>7.1885968317451962E-2</v>
      </c>
      <c r="W15" s="75" t="str">
        <f>IFERROR('Datos Generales'!W292/'Datos Generales'!W253,"")</f>
        <v/>
      </c>
      <c r="X15" s="75" t="str">
        <f>IFERROR('Datos Generales'!X292/'Datos Generales'!X253,"")</f>
        <v/>
      </c>
      <c r="Y15" s="75">
        <f>IFERROR('Datos Generales'!Y292/'Datos Generales'!Y253,"")</f>
        <v>2.1926375313635171E-2</v>
      </c>
      <c r="Z15" s="75">
        <f>IFERROR('Datos Generales'!Z292/'Datos Generales'!Z253,"")</f>
        <v>0.48554554060172039</v>
      </c>
      <c r="AA15" s="75">
        <f>IFERROR('Datos Generales'!AA292/'Datos Generales'!AA253,"")</f>
        <v>0.41382181515403832</v>
      </c>
      <c r="AB15" s="75">
        <f>IFERROR('Datos Generales'!AB292/'Datos Generales'!AB253,"")</f>
        <v>0.18317539197324728</v>
      </c>
      <c r="AC15" s="75" t="str">
        <f>IFERROR('Datos Generales'!AC292/'Datos Generales'!AC253,"")</f>
        <v/>
      </c>
      <c r="AD15" s="75" t="str">
        <f>IFERROR('Datos Generales'!AD292/'Datos Generales'!AD253,"")</f>
        <v/>
      </c>
      <c r="AE15" s="75" t="str">
        <f>IFERROR('Datos Generales'!AE292/'Datos Generales'!AE253,"")</f>
        <v/>
      </c>
      <c r="AF15" s="75" t="str">
        <f>IFERROR('Datos Generales'!AF292/'Datos Generales'!AF253,"")</f>
        <v/>
      </c>
      <c r="AG15" s="75" t="str">
        <f>IFERROR('Datos Generales'!AG292/'Datos Generales'!AG253,"")</f>
        <v/>
      </c>
      <c r="AH15" s="75" t="str">
        <f>IFERROR('Datos Generales'!AH292/'Datos Generales'!AH253,"")</f>
        <v/>
      </c>
      <c r="AI15" s="75" t="str">
        <f>IFERROR('Datos Generales'!AI292/'Datos Generales'!AI253,"")</f>
        <v/>
      </c>
      <c r="AJ15" s="75" t="str">
        <f>IFERROR('Datos Generales'!AJ292/'Datos Generales'!AJ253,"")</f>
        <v/>
      </c>
      <c r="AK15" s="75" t="str">
        <f>IFERROR('Datos Generales'!AK292/'Datos Generales'!AK253,"")</f>
        <v/>
      </c>
      <c r="AL15" s="75" t="str">
        <f>IFERROR('Datos Generales'!AL292/'Datos Generales'!AL253,"")</f>
        <v/>
      </c>
      <c r="AM15" s="75" t="str">
        <f>IFERROR('Datos Generales'!AM292/'Datos Generales'!AM253,"")</f>
        <v/>
      </c>
      <c r="AN15" s="75" t="str">
        <f>IFERROR('Datos Generales'!AN292/'Datos Generales'!AN253,"")</f>
        <v/>
      </c>
      <c r="AO15" s="75" t="str">
        <f>IFERROR('Datos Generales'!AO292/'Datos Generales'!AO253,"")</f>
        <v/>
      </c>
      <c r="AP15" s="75" t="str">
        <f>IFERROR('Datos Generales'!AP292/'Datos Generales'!AP253,"")</f>
        <v/>
      </c>
      <c r="AQ15" s="75">
        <f>IFERROR('Datos Generales'!AQ292/'Datos Generales'!AQ253,"")</f>
        <v>0.11245318325750259</v>
      </c>
      <c r="AS15" s="75">
        <f>IFERROR('Datos Generales'!AS292/'Datos Generales'!AS253,"")</f>
        <v>0.10165942904038405</v>
      </c>
      <c r="AT15" s="71">
        <f t="shared" si="0"/>
        <v>1.0793754217118534E-2</v>
      </c>
    </row>
    <row r="16" spans="2:46">
      <c r="B16" s="73" t="s">
        <v>299</v>
      </c>
      <c r="C16" s="75">
        <f>IFERROR('Datos Generales'!C293/'Datos Generales'!C254,"")</f>
        <v>0.19729581504190549</v>
      </c>
      <c r="D16" s="75" t="str">
        <f>IFERROR('Datos Generales'!D293/'Datos Generales'!D254,"")</f>
        <v/>
      </c>
      <c r="E16" s="75">
        <f>IFERROR('Datos Generales'!E293/'Datos Generales'!E254,"")</f>
        <v>0.43284806128659853</v>
      </c>
      <c r="F16" s="75">
        <f>IFERROR('Datos Generales'!F293/'Datos Generales'!F254,"")</f>
        <v>1</v>
      </c>
      <c r="G16" s="75" t="str">
        <f>IFERROR('Datos Generales'!G293/'Datos Generales'!G254,"")</f>
        <v/>
      </c>
      <c r="H16" s="75">
        <f>IFERROR('Datos Generales'!H293/'Datos Generales'!H254,"")</f>
        <v>0.99057829759584148</v>
      </c>
      <c r="I16" s="75">
        <f>IFERROR('Datos Generales'!I293/'Datos Generales'!I254,"")</f>
        <v>0.12244301830621396</v>
      </c>
      <c r="J16" s="75">
        <f>IFERROR('Datos Generales'!J293/'Datos Generales'!J254,"")</f>
        <v>0.12212127101350695</v>
      </c>
      <c r="K16" s="75" t="str">
        <f>IFERROR('Datos Generales'!K293/'Datos Generales'!K254,"")</f>
        <v/>
      </c>
      <c r="L16" s="75">
        <f>IFERROR('Datos Generales'!L293/'Datos Generales'!L254,"")</f>
        <v>0.25893553771246286</v>
      </c>
      <c r="M16" s="75" t="str">
        <f>IFERROR('Datos Generales'!M293/'Datos Generales'!M254,"")</f>
        <v/>
      </c>
      <c r="N16" s="75" t="str">
        <f>IFERROR('Datos Generales'!N293/'Datos Generales'!N254,"")</f>
        <v/>
      </c>
      <c r="O16" s="75" t="str">
        <f>IFERROR('Datos Generales'!O293/'Datos Generales'!O254,"")</f>
        <v/>
      </c>
      <c r="P16" s="75">
        <f>IFERROR('Datos Generales'!P293/'Datos Generales'!P254,"")</f>
        <v>0.52363327618042732</v>
      </c>
      <c r="Q16" s="75" t="str">
        <f>IFERROR('Datos Generales'!Q293/'Datos Generales'!Q254,"")</f>
        <v/>
      </c>
      <c r="R16" s="75" t="str">
        <f>IFERROR('Datos Generales'!R293/'Datos Generales'!R254,"")</f>
        <v/>
      </c>
      <c r="S16" s="75" t="str">
        <f>IFERROR('Datos Generales'!S293/'Datos Generales'!S254,"")</f>
        <v/>
      </c>
      <c r="T16" s="75">
        <f>IFERROR('Datos Generales'!T293/'Datos Generales'!T254,"")</f>
        <v>0.37171508063133746</v>
      </c>
      <c r="U16" s="75" t="str">
        <f>IFERROR('Datos Generales'!U293/'Datos Generales'!U254,"")</f>
        <v/>
      </c>
      <c r="V16" s="75">
        <f>IFERROR('Datos Generales'!V293/'Datos Generales'!V254,"")</f>
        <v>0.37483887214096079</v>
      </c>
      <c r="W16" s="75" t="str">
        <f>IFERROR('Datos Generales'!W293/'Datos Generales'!W254,"")</f>
        <v/>
      </c>
      <c r="X16" s="75" t="str">
        <f>IFERROR('Datos Generales'!X293/'Datos Generales'!X254,"")</f>
        <v/>
      </c>
      <c r="Y16" s="75">
        <f>IFERROR('Datos Generales'!Y293/'Datos Generales'!Y254,"")</f>
        <v>0.14126358921285553</v>
      </c>
      <c r="Z16" s="75">
        <f>IFERROR('Datos Generales'!Z293/'Datos Generales'!Z254,"")</f>
        <v>0.44728263112284899</v>
      </c>
      <c r="AA16" s="75">
        <f>IFERROR('Datos Generales'!AA293/'Datos Generales'!AA254,"")</f>
        <v>0.43282594308405031</v>
      </c>
      <c r="AB16" s="75">
        <f>IFERROR('Datos Generales'!AB293/'Datos Generales'!AB254,"")</f>
        <v>0.69951490749921363</v>
      </c>
      <c r="AC16" s="75" t="str">
        <f>IFERROR('Datos Generales'!AC293/'Datos Generales'!AC254,"")</f>
        <v/>
      </c>
      <c r="AD16" s="75" t="str">
        <f>IFERROR('Datos Generales'!AD293/'Datos Generales'!AD254,"")</f>
        <v/>
      </c>
      <c r="AE16" s="75" t="str">
        <f>IFERROR('Datos Generales'!AE293/'Datos Generales'!AE254,"")</f>
        <v/>
      </c>
      <c r="AF16" s="75" t="str">
        <f>IFERROR('Datos Generales'!AF293/'Datos Generales'!AF254,"")</f>
        <v/>
      </c>
      <c r="AG16" s="75" t="str">
        <f>IFERROR('Datos Generales'!AG293/'Datos Generales'!AG254,"")</f>
        <v/>
      </c>
      <c r="AH16" s="75" t="str">
        <f>IFERROR('Datos Generales'!AH293/'Datos Generales'!AH254,"")</f>
        <v/>
      </c>
      <c r="AI16" s="75" t="str">
        <f>IFERROR('Datos Generales'!AI293/'Datos Generales'!AI254,"")</f>
        <v/>
      </c>
      <c r="AJ16" s="75" t="str">
        <f>IFERROR('Datos Generales'!AJ293/'Datos Generales'!AJ254,"")</f>
        <v/>
      </c>
      <c r="AK16" s="75" t="str">
        <f>IFERROR('Datos Generales'!AK293/'Datos Generales'!AK254,"")</f>
        <v/>
      </c>
      <c r="AL16" s="75" t="str">
        <f>IFERROR('Datos Generales'!AL293/'Datos Generales'!AL254,"")</f>
        <v/>
      </c>
      <c r="AM16" s="75" t="str">
        <f>IFERROR('Datos Generales'!AM293/'Datos Generales'!AM254,"")</f>
        <v/>
      </c>
      <c r="AN16" s="75" t="str">
        <f>IFERROR('Datos Generales'!AN293/'Datos Generales'!AN254,"")</f>
        <v/>
      </c>
      <c r="AO16" s="75" t="str">
        <f>IFERROR('Datos Generales'!AO293/'Datos Generales'!AO254,"")</f>
        <v/>
      </c>
      <c r="AP16" s="75" t="str">
        <f>IFERROR('Datos Generales'!AP293/'Datos Generales'!AP254,"")</f>
        <v/>
      </c>
      <c r="AQ16" s="75">
        <f>IFERROR('Datos Generales'!AQ293/'Datos Generales'!AQ254,"")</f>
        <v>0.3603157623774414</v>
      </c>
      <c r="AS16" s="75">
        <f>IFERROR('Datos Generales'!AS293/'Datos Generales'!AS254,"")</f>
        <v>0.33856287578958966</v>
      </c>
      <c r="AT16" s="71">
        <f t="shared" si="0"/>
        <v>2.1752886587851739E-2</v>
      </c>
    </row>
    <row r="17" spans="2:46">
      <c r="B17" s="73" t="s">
        <v>300</v>
      </c>
      <c r="C17" s="75">
        <f>IFERROR('Datos Generales'!C294/'Datos Generales'!C255,"")</f>
        <v>0.19828520914659428</v>
      </c>
      <c r="D17" s="75" t="str">
        <f>IFERROR('Datos Generales'!D294/'Datos Generales'!D255,"")</f>
        <v/>
      </c>
      <c r="E17" s="75">
        <f>IFERROR('Datos Generales'!E294/'Datos Generales'!E255,"")</f>
        <v>0.56464032846984924</v>
      </c>
      <c r="F17" s="75">
        <f>IFERROR('Datos Generales'!F294/'Datos Generales'!F255,"")</f>
        <v>1</v>
      </c>
      <c r="G17" s="75" t="str">
        <f>IFERROR('Datos Generales'!G294/'Datos Generales'!G255,"")</f>
        <v/>
      </c>
      <c r="H17" s="75">
        <f>IFERROR('Datos Generales'!H294/'Datos Generales'!H255,"")</f>
        <v>9.6035975517137356E-3</v>
      </c>
      <c r="I17" s="75">
        <f>IFERROR('Datos Generales'!I294/'Datos Generales'!I255,"")</f>
        <v>0.26595150540860779</v>
      </c>
      <c r="J17" s="75">
        <f>IFERROR('Datos Generales'!J294/'Datos Generales'!J255,"")</f>
        <v>1</v>
      </c>
      <c r="K17" s="75" t="str">
        <f>IFERROR('Datos Generales'!K294/'Datos Generales'!K255,"")</f>
        <v/>
      </c>
      <c r="L17" s="75">
        <f>IFERROR('Datos Generales'!L294/'Datos Generales'!L255,"")</f>
        <v>0.63967444192150036</v>
      </c>
      <c r="M17" s="75" t="str">
        <f>IFERROR('Datos Generales'!M294/'Datos Generales'!M255,"")</f>
        <v/>
      </c>
      <c r="N17" s="75" t="str">
        <f>IFERROR('Datos Generales'!N294/'Datos Generales'!N255,"")</f>
        <v/>
      </c>
      <c r="O17" s="75" t="str">
        <f>IFERROR('Datos Generales'!O294/'Datos Generales'!O255,"")</f>
        <v/>
      </c>
      <c r="P17" s="75">
        <f>IFERROR('Datos Generales'!P294/'Datos Generales'!P255,"")</f>
        <v>0.34142078911735996</v>
      </c>
      <c r="Q17" s="75" t="str">
        <f>IFERROR('Datos Generales'!Q294/'Datos Generales'!Q255,"")</f>
        <v/>
      </c>
      <c r="R17" s="75">
        <f>IFERROR('Datos Generales'!R294/'Datos Generales'!R255,"")</f>
        <v>4.6266664048848487E-2</v>
      </c>
      <c r="S17" s="75" t="str">
        <f>IFERROR('Datos Generales'!S294/'Datos Generales'!S255,"")</f>
        <v/>
      </c>
      <c r="T17" s="75">
        <f>IFERROR('Datos Generales'!T294/'Datos Generales'!T255,"")</f>
        <v>0.36334000148181078</v>
      </c>
      <c r="U17" s="75" t="str">
        <f>IFERROR('Datos Generales'!U294/'Datos Generales'!U255,"")</f>
        <v/>
      </c>
      <c r="V17" s="75">
        <f>IFERROR('Datos Generales'!V294/'Datos Generales'!V255,"")</f>
        <v>0.32434350805694195</v>
      </c>
      <c r="W17" s="75" t="str">
        <f>IFERROR('Datos Generales'!W294/'Datos Generales'!W255,"")</f>
        <v/>
      </c>
      <c r="X17" s="75">
        <f>IFERROR('Datos Generales'!X294/'Datos Generales'!X255,"")</f>
        <v>0</v>
      </c>
      <c r="Y17" s="75">
        <f>IFERROR('Datos Generales'!Y294/'Datos Generales'!Y255,"")</f>
        <v>0.10793985205674415</v>
      </c>
      <c r="Z17" s="75">
        <f>IFERROR('Datos Generales'!Z294/'Datos Generales'!Z255,"")</f>
        <v>0.44123571785409249</v>
      </c>
      <c r="AA17" s="75">
        <f>IFERROR('Datos Generales'!AA294/'Datos Generales'!AA255,"")</f>
        <v>0.37733574442435203</v>
      </c>
      <c r="AB17" s="75">
        <f>IFERROR('Datos Generales'!AB294/'Datos Generales'!AB255,"")</f>
        <v>0.52398328695599328</v>
      </c>
      <c r="AC17" s="75" t="str">
        <f>IFERROR('Datos Generales'!AC294/'Datos Generales'!AC255,"")</f>
        <v/>
      </c>
      <c r="AD17" s="75" t="str">
        <f>IFERROR('Datos Generales'!AD294/'Datos Generales'!AD255,"")</f>
        <v/>
      </c>
      <c r="AE17" s="75" t="str">
        <f>IFERROR('Datos Generales'!AE294/'Datos Generales'!AE255,"")</f>
        <v/>
      </c>
      <c r="AF17" s="75" t="str">
        <f>IFERROR('Datos Generales'!AF294/'Datos Generales'!AF255,"")</f>
        <v/>
      </c>
      <c r="AG17" s="75" t="str">
        <f>IFERROR('Datos Generales'!AG294/'Datos Generales'!AG255,"")</f>
        <v/>
      </c>
      <c r="AH17" s="75" t="str">
        <f>IFERROR('Datos Generales'!AH294/'Datos Generales'!AH255,"")</f>
        <v/>
      </c>
      <c r="AI17" s="75" t="str">
        <f>IFERROR('Datos Generales'!AI294/'Datos Generales'!AI255,"")</f>
        <v/>
      </c>
      <c r="AJ17" s="75" t="str">
        <f>IFERROR('Datos Generales'!AJ294/'Datos Generales'!AJ255,"")</f>
        <v/>
      </c>
      <c r="AK17" s="75" t="str">
        <f>IFERROR('Datos Generales'!AK294/'Datos Generales'!AK255,"")</f>
        <v/>
      </c>
      <c r="AL17" s="75" t="str">
        <f>IFERROR('Datos Generales'!AL294/'Datos Generales'!AL255,"")</f>
        <v/>
      </c>
      <c r="AM17" s="75" t="str">
        <f>IFERROR('Datos Generales'!AM294/'Datos Generales'!AM255,"")</f>
        <v/>
      </c>
      <c r="AN17" s="75" t="str">
        <f>IFERROR('Datos Generales'!AN294/'Datos Generales'!AN255,"")</f>
        <v/>
      </c>
      <c r="AO17" s="75" t="str">
        <f>IFERROR('Datos Generales'!AO294/'Datos Generales'!AO255,"")</f>
        <v/>
      </c>
      <c r="AP17" s="75" t="str">
        <f>IFERROR('Datos Generales'!AP294/'Datos Generales'!AP255,"")</f>
        <v/>
      </c>
      <c r="AQ17" s="75">
        <f>IFERROR('Datos Generales'!AQ294/'Datos Generales'!AQ255,"")</f>
        <v>0.35059087497482816</v>
      </c>
      <c r="AS17" s="75">
        <f>IFERROR('Datos Generales'!AS294/'Datos Generales'!AS255,"")</f>
        <v>0.37132163644199806</v>
      </c>
      <c r="AT17" s="71">
        <f t="shared" si="0"/>
        <v>-2.07307614671699E-2</v>
      </c>
    </row>
    <row r="18" spans="2:46">
      <c r="B18" s="73" t="s">
        <v>301</v>
      </c>
      <c r="C18" s="75">
        <f>IFERROR('Datos Generales'!C295/'Datos Generales'!C256,"")</f>
        <v>0.2673101545703751</v>
      </c>
      <c r="D18" s="75" t="str">
        <f>IFERROR('Datos Generales'!D295/'Datos Generales'!D256,"")</f>
        <v/>
      </c>
      <c r="E18" s="75">
        <f>IFERROR('Datos Generales'!E295/'Datos Generales'!E256,"")</f>
        <v>0.61435184159656864</v>
      </c>
      <c r="F18" s="75">
        <f>IFERROR('Datos Generales'!F295/'Datos Generales'!F256,"")</f>
        <v>1</v>
      </c>
      <c r="G18" s="75" t="str">
        <f>IFERROR('Datos Generales'!G295/'Datos Generales'!G256,"")</f>
        <v/>
      </c>
      <c r="H18" s="75">
        <f>IFERROR('Datos Generales'!H295/'Datos Generales'!H256,"")</f>
        <v>5.8980785296574773E-2</v>
      </c>
      <c r="I18" s="75">
        <f>IFERROR('Datos Generales'!I295/'Datos Generales'!I256,"")</f>
        <v>0.12239127371657177</v>
      </c>
      <c r="J18" s="75">
        <f>IFERROR('Datos Generales'!J295/'Datos Generales'!J256,"")</f>
        <v>0.11872659176029962</v>
      </c>
      <c r="K18" s="75" t="str">
        <f>IFERROR('Datos Generales'!K295/'Datos Generales'!K256,"")</f>
        <v/>
      </c>
      <c r="L18" s="75">
        <f>IFERROR('Datos Generales'!L295/'Datos Generales'!L256,"")</f>
        <v>0.69266843316449456</v>
      </c>
      <c r="M18" s="75" t="str">
        <f>IFERROR('Datos Generales'!M295/'Datos Generales'!M256,"")</f>
        <v/>
      </c>
      <c r="N18" s="75" t="str">
        <f>IFERROR('Datos Generales'!N295/'Datos Generales'!N256,"")</f>
        <v/>
      </c>
      <c r="O18" s="75" t="str">
        <f>IFERROR('Datos Generales'!O295/'Datos Generales'!O256,"")</f>
        <v/>
      </c>
      <c r="P18" s="75">
        <f>IFERROR('Datos Generales'!P295/'Datos Generales'!P256,"")</f>
        <v>0.53575561637796432</v>
      </c>
      <c r="Q18" s="75" t="str">
        <f>IFERROR('Datos Generales'!Q295/'Datos Generales'!Q256,"")</f>
        <v/>
      </c>
      <c r="R18" s="75">
        <f>IFERROR('Datos Generales'!R295/'Datos Generales'!R256,"")</f>
        <v>0.72575976845151957</v>
      </c>
      <c r="S18" s="75" t="str">
        <f>IFERROR('Datos Generales'!S295/'Datos Generales'!S256,"")</f>
        <v/>
      </c>
      <c r="T18" s="75">
        <f>IFERROR('Datos Generales'!T295/'Datos Generales'!T256,"")</f>
        <v>0.39888005166943546</v>
      </c>
      <c r="U18" s="75" t="str">
        <f>IFERROR('Datos Generales'!U295/'Datos Generales'!U256,"")</f>
        <v/>
      </c>
      <c r="V18" s="75">
        <f>IFERROR('Datos Generales'!V295/'Datos Generales'!V256,"")</f>
        <v>0.38242061301552882</v>
      </c>
      <c r="W18" s="75" t="str">
        <f>IFERROR('Datos Generales'!W295/'Datos Generales'!W256,"")</f>
        <v/>
      </c>
      <c r="X18" s="75" t="str">
        <f>IFERROR('Datos Generales'!X295/'Datos Generales'!X256,"")</f>
        <v/>
      </c>
      <c r="Y18" s="75">
        <f>IFERROR('Datos Generales'!Y295/'Datos Generales'!Y256,"")</f>
        <v>9.5096585938857073E-2</v>
      </c>
      <c r="Z18" s="75">
        <f>IFERROR('Datos Generales'!Z295/'Datos Generales'!Z256,"")</f>
        <v>0.44728263112284899</v>
      </c>
      <c r="AA18" s="75">
        <f>IFERROR('Datos Generales'!AA295/'Datos Generales'!AA256,"")</f>
        <v>0.83879926726939669</v>
      </c>
      <c r="AB18" s="75">
        <f>IFERROR('Datos Generales'!AB295/'Datos Generales'!AB256,"")</f>
        <v>0.65138247467777355</v>
      </c>
      <c r="AC18" s="75" t="str">
        <f>IFERROR('Datos Generales'!AC295/'Datos Generales'!AC256,"")</f>
        <v/>
      </c>
      <c r="AD18" s="75" t="str">
        <f>IFERROR('Datos Generales'!AD295/'Datos Generales'!AD256,"")</f>
        <v/>
      </c>
      <c r="AE18" s="75" t="str">
        <f>IFERROR('Datos Generales'!AE295/'Datos Generales'!AE256,"")</f>
        <v/>
      </c>
      <c r="AF18" s="75" t="str">
        <f>IFERROR('Datos Generales'!AF295/'Datos Generales'!AF256,"")</f>
        <v/>
      </c>
      <c r="AG18" s="75" t="str">
        <f>IFERROR('Datos Generales'!AG295/'Datos Generales'!AG256,"")</f>
        <v/>
      </c>
      <c r="AH18" s="75" t="str">
        <f>IFERROR('Datos Generales'!AH295/'Datos Generales'!AH256,"")</f>
        <v/>
      </c>
      <c r="AI18" s="75" t="str">
        <f>IFERROR('Datos Generales'!AI295/'Datos Generales'!AI256,"")</f>
        <v/>
      </c>
      <c r="AJ18" s="75" t="str">
        <f>IFERROR('Datos Generales'!AJ295/'Datos Generales'!AJ256,"")</f>
        <v/>
      </c>
      <c r="AK18" s="75" t="str">
        <f>IFERROR('Datos Generales'!AK295/'Datos Generales'!AK256,"")</f>
        <v/>
      </c>
      <c r="AL18" s="75" t="str">
        <f>IFERROR('Datos Generales'!AL295/'Datos Generales'!AL256,"")</f>
        <v/>
      </c>
      <c r="AM18" s="75" t="str">
        <f>IFERROR('Datos Generales'!AM295/'Datos Generales'!AM256,"")</f>
        <v/>
      </c>
      <c r="AN18" s="75" t="str">
        <f>IFERROR('Datos Generales'!AN295/'Datos Generales'!AN256,"")</f>
        <v/>
      </c>
      <c r="AO18" s="75" t="str">
        <f>IFERROR('Datos Generales'!AO295/'Datos Generales'!AO256,"")</f>
        <v/>
      </c>
      <c r="AP18" s="75" t="str">
        <f>IFERROR('Datos Generales'!AP295/'Datos Generales'!AP256,"")</f>
        <v/>
      </c>
      <c r="AQ18" s="75">
        <f>IFERROR('Datos Generales'!AQ295/'Datos Generales'!AQ256,"")</f>
        <v>0.31295481481673526</v>
      </c>
      <c r="AS18" s="75">
        <f>IFERROR('Datos Generales'!AS295/'Datos Generales'!AS256,"")</f>
        <v>0.29901891381112289</v>
      </c>
      <c r="AT18" s="71">
        <f t="shared" si="0"/>
        <v>1.3935901005612372E-2</v>
      </c>
    </row>
    <row r="19" spans="2:46">
      <c r="B19" s="73" t="s">
        <v>302</v>
      </c>
      <c r="C19" s="75">
        <f>IFERROR('Datos Generales'!C296/'Datos Generales'!C257,"")</f>
        <v>0.95081501194781404</v>
      </c>
      <c r="D19" s="75" t="str">
        <f>IFERROR('Datos Generales'!D296/'Datos Generales'!D257,"")</f>
        <v/>
      </c>
      <c r="E19" s="75">
        <f>IFERROR('Datos Generales'!E296/'Datos Generales'!E257,"")</f>
        <v>0.36808048654400988</v>
      </c>
      <c r="F19" s="75">
        <f>IFERROR('Datos Generales'!F296/'Datos Generales'!F257,"")</f>
        <v>1</v>
      </c>
      <c r="G19" s="75" t="str">
        <f>IFERROR('Datos Generales'!G296/'Datos Generales'!G257,"")</f>
        <v/>
      </c>
      <c r="H19" s="75">
        <f>IFERROR('Datos Generales'!H296/'Datos Generales'!H257,"")</f>
        <v>0.15817014557231937</v>
      </c>
      <c r="I19" s="75">
        <f>IFERROR('Datos Generales'!I296/'Datos Generales'!I257,"")</f>
        <v>0.39931290632051153</v>
      </c>
      <c r="J19" s="75">
        <f>IFERROR('Datos Generales'!J296/'Datos Generales'!J257,"")</f>
        <v>9.9900281026198898E-2</v>
      </c>
      <c r="K19" s="75" t="str">
        <f>IFERROR('Datos Generales'!K296/'Datos Generales'!K257,"")</f>
        <v/>
      </c>
      <c r="L19" s="75">
        <f>IFERROR('Datos Generales'!L296/'Datos Generales'!L257,"")</f>
        <v>0.90306834272825065</v>
      </c>
      <c r="M19" s="75" t="str">
        <f>IFERROR('Datos Generales'!M296/'Datos Generales'!M257,"")</f>
        <v/>
      </c>
      <c r="N19" s="75" t="str">
        <f>IFERROR('Datos Generales'!N296/'Datos Generales'!N257,"")</f>
        <v/>
      </c>
      <c r="O19" s="75" t="str">
        <f>IFERROR('Datos Generales'!O296/'Datos Generales'!O257,"")</f>
        <v/>
      </c>
      <c r="P19" s="75">
        <f>IFERROR('Datos Generales'!P296/'Datos Generales'!P257,"")</f>
        <v>0.39438884892543857</v>
      </c>
      <c r="Q19" s="75" t="str">
        <f>IFERROR('Datos Generales'!Q296/'Datos Generales'!Q257,"")</f>
        <v/>
      </c>
      <c r="R19" s="75">
        <f>IFERROR('Datos Generales'!R296/'Datos Generales'!R257,"")</f>
        <v>0.4418731018876913</v>
      </c>
      <c r="S19" s="75" t="str">
        <f>IFERROR('Datos Generales'!S296/'Datos Generales'!S257,"")</f>
        <v/>
      </c>
      <c r="T19" s="75">
        <f>IFERROR('Datos Generales'!T296/'Datos Generales'!T257,"")</f>
        <v>0.3185343954066891</v>
      </c>
      <c r="U19" s="75" t="str">
        <f>IFERROR('Datos Generales'!U296/'Datos Generales'!U257,"")</f>
        <v/>
      </c>
      <c r="V19" s="75">
        <f>IFERROR('Datos Generales'!V296/'Datos Generales'!V257,"")</f>
        <v>0.4307053062644246</v>
      </c>
      <c r="W19" s="75" t="str">
        <f>IFERROR('Datos Generales'!W296/'Datos Generales'!W257,"")</f>
        <v/>
      </c>
      <c r="X19" s="75" t="str">
        <f>IFERROR('Datos Generales'!X296/'Datos Generales'!X257,"")</f>
        <v/>
      </c>
      <c r="Y19" s="75">
        <f>IFERROR('Datos Generales'!Y296/'Datos Generales'!Y257,"")</f>
        <v>0.40205620518338558</v>
      </c>
      <c r="Z19" s="75">
        <f>IFERROR('Datos Generales'!Z296/'Datos Generales'!Z257,"")</f>
        <v>0.4999508696079395</v>
      </c>
      <c r="AA19" s="75">
        <f>IFERROR('Datos Generales'!AA296/'Datos Generales'!AA257,"")</f>
        <v>0.33153502675111407</v>
      </c>
      <c r="AB19" s="75">
        <f>IFERROR('Datos Generales'!AB296/'Datos Generales'!AB257,"")</f>
        <v>0.99609449625894242</v>
      </c>
      <c r="AC19" s="75">
        <f>IFERROR('Datos Generales'!AC296/'Datos Generales'!AC257,"")</f>
        <v>1</v>
      </c>
      <c r="AD19" s="75">
        <f>IFERROR('Datos Generales'!AD296/'Datos Generales'!AD257,"")</f>
        <v>1</v>
      </c>
      <c r="AE19" s="75" t="str">
        <f>IFERROR('Datos Generales'!AE296/'Datos Generales'!AE257,"")</f>
        <v/>
      </c>
      <c r="AF19" s="75" t="str">
        <f>IFERROR('Datos Generales'!AF296/'Datos Generales'!AF257,"")</f>
        <v/>
      </c>
      <c r="AG19" s="75" t="str">
        <f>IFERROR('Datos Generales'!AG296/'Datos Generales'!AG257,"")</f>
        <v/>
      </c>
      <c r="AH19" s="75" t="str">
        <f>IFERROR('Datos Generales'!AH296/'Datos Generales'!AH257,"")</f>
        <v/>
      </c>
      <c r="AI19" s="75" t="str">
        <f>IFERROR('Datos Generales'!AI296/'Datos Generales'!AI257,"")</f>
        <v/>
      </c>
      <c r="AJ19" s="75" t="str">
        <f>IFERROR('Datos Generales'!AJ296/'Datos Generales'!AJ257,"")</f>
        <v/>
      </c>
      <c r="AK19" s="75" t="str">
        <f>IFERROR('Datos Generales'!AK296/'Datos Generales'!AK257,"")</f>
        <v/>
      </c>
      <c r="AL19" s="75" t="str">
        <f>IFERROR('Datos Generales'!AL296/'Datos Generales'!AL257,"")</f>
        <v/>
      </c>
      <c r="AM19" s="75" t="str">
        <f>IFERROR('Datos Generales'!AM296/'Datos Generales'!AM257,"")</f>
        <v/>
      </c>
      <c r="AN19" s="75" t="str">
        <f>IFERROR('Datos Generales'!AN296/'Datos Generales'!AN257,"")</f>
        <v/>
      </c>
      <c r="AO19" s="75" t="str">
        <f>IFERROR('Datos Generales'!AO296/'Datos Generales'!AO257,"")</f>
        <v/>
      </c>
      <c r="AP19" s="75" t="str">
        <f>IFERROR('Datos Generales'!AP296/'Datos Generales'!AP257,"")</f>
        <v/>
      </c>
      <c r="AQ19" s="75">
        <f>IFERROR('Datos Generales'!AQ296/'Datos Generales'!AQ257,"")</f>
        <v>0.78887215281075274</v>
      </c>
      <c r="AS19" s="75">
        <f>IFERROR('Datos Generales'!AS296/'Datos Generales'!AS257,"")</f>
        <v>0.83220242273750089</v>
      </c>
      <c r="AT19" s="71">
        <f t="shared" si="0"/>
        <v>-4.3330269926748155E-2</v>
      </c>
    </row>
    <row r="20" spans="2:46">
      <c r="B20" s="73" t="s">
        <v>303</v>
      </c>
      <c r="C20" s="75" t="str">
        <f>IFERROR('Datos Generales'!C297/'Datos Generales'!C258,"")</f>
        <v/>
      </c>
      <c r="D20" s="75" t="str">
        <f>IFERROR('Datos Generales'!D297/'Datos Generales'!D258,"")</f>
        <v/>
      </c>
      <c r="E20" s="75">
        <f>IFERROR('Datos Generales'!E297/'Datos Generales'!E258,"")</f>
        <v>1</v>
      </c>
      <c r="F20" s="75" t="str">
        <f>IFERROR('Datos Generales'!F297/'Datos Generales'!F258,"")</f>
        <v/>
      </c>
      <c r="G20" s="75" t="str">
        <f>IFERROR('Datos Generales'!G297/'Datos Generales'!G258,"")</f>
        <v/>
      </c>
      <c r="H20" s="75">
        <f>IFERROR('Datos Generales'!H297/'Datos Generales'!H258,"")</f>
        <v>0.97686800086392966</v>
      </c>
      <c r="I20" s="75">
        <f>IFERROR('Datos Generales'!I297/'Datos Generales'!I258,"")</f>
        <v>0.99896409469746239</v>
      </c>
      <c r="J20" s="75" t="str">
        <f>IFERROR('Datos Generales'!J297/'Datos Generales'!J258,"")</f>
        <v/>
      </c>
      <c r="K20" s="75" t="str">
        <f>IFERROR('Datos Generales'!K297/'Datos Generales'!K258,"")</f>
        <v/>
      </c>
      <c r="L20" s="75">
        <f>IFERROR('Datos Generales'!L297/'Datos Generales'!L258,"")</f>
        <v>0.99994387113508787</v>
      </c>
      <c r="M20" s="75" t="str">
        <f>IFERROR('Datos Generales'!M297/'Datos Generales'!M258,"")</f>
        <v/>
      </c>
      <c r="N20" s="75" t="str">
        <f>IFERROR('Datos Generales'!N297/'Datos Generales'!N258,"")</f>
        <v/>
      </c>
      <c r="O20" s="75" t="str">
        <f>IFERROR('Datos Generales'!O297/'Datos Generales'!O258,"")</f>
        <v/>
      </c>
      <c r="P20" s="75">
        <f>IFERROR('Datos Generales'!P297/'Datos Generales'!P258,"")</f>
        <v>0.99438038324436329</v>
      </c>
      <c r="Q20" s="75" t="str">
        <f>IFERROR('Datos Generales'!Q297/'Datos Generales'!Q258,"")</f>
        <v/>
      </c>
      <c r="R20" s="75">
        <f>IFERROR('Datos Generales'!R297/'Datos Generales'!R258,"")</f>
        <v>0.94026484372438557</v>
      </c>
      <c r="S20" s="75" t="str">
        <f>IFERROR('Datos Generales'!S297/'Datos Generales'!S258,"")</f>
        <v/>
      </c>
      <c r="T20" s="75">
        <f>IFERROR('Datos Generales'!T297/'Datos Generales'!T258,"")</f>
        <v>0.94082577676128909</v>
      </c>
      <c r="U20" s="75" t="str">
        <f>IFERROR('Datos Generales'!U297/'Datos Generales'!U258,"")</f>
        <v/>
      </c>
      <c r="V20" s="75">
        <f>IFERROR('Datos Generales'!V297/'Datos Generales'!V258,"")</f>
        <v>0.96375521171544365</v>
      </c>
      <c r="W20" s="75" t="str">
        <f>IFERROR('Datos Generales'!W297/'Datos Generales'!W258,"")</f>
        <v/>
      </c>
      <c r="X20" s="75" t="str">
        <f>IFERROR('Datos Generales'!X297/'Datos Generales'!X258,"")</f>
        <v/>
      </c>
      <c r="Y20" s="75">
        <f>IFERROR('Datos Generales'!Y297/'Datos Generales'!Y258,"")</f>
        <v>0.99993552158759014</v>
      </c>
      <c r="Z20" s="75" t="str">
        <f>IFERROR('Datos Generales'!Z297/'Datos Generales'!Z258,"")</f>
        <v/>
      </c>
      <c r="AA20" s="75">
        <f>IFERROR('Datos Generales'!AA297/'Datos Generales'!AA258,"")</f>
        <v>1</v>
      </c>
      <c r="AB20" s="75">
        <f>IFERROR('Datos Generales'!AB297/'Datos Generales'!AB258,"")</f>
        <v>0.99864225989619881</v>
      </c>
      <c r="AC20" s="75">
        <f>IFERROR('Datos Generales'!AC297/'Datos Generales'!AC258,"")</f>
        <v>0.995903261616362</v>
      </c>
      <c r="AD20" s="75" t="str">
        <f>IFERROR('Datos Generales'!AD297/'Datos Generales'!AD258,"")</f>
        <v/>
      </c>
      <c r="AE20" s="75" t="str">
        <f>IFERROR('Datos Generales'!AE297/'Datos Generales'!AE258,"")</f>
        <v/>
      </c>
      <c r="AF20" s="75" t="str">
        <f>IFERROR('Datos Generales'!AF297/'Datos Generales'!AF258,"")</f>
        <v/>
      </c>
      <c r="AG20" s="75" t="str">
        <f>IFERROR('Datos Generales'!AG297/'Datos Generales'!AG258,"")</f>
        <v/>
      </c>
      <c r="AH20" s="75" t="str">
        <f>IFERROR('Datos Generales'!AH297/'Datos Generales'!AH258,"")</f>
        <v/>
      </c>
      <c r="AI20" s="75" t="str">
        <f>IFERROR('Datos Generales'!AI297/'Datos Generales'!AI258,"")</f>
        <v/>
      </c>
      <c r="AJ20" s="75" t="str">
        <f>IFERROR('Datos Generales'!AJ297/'Datos Generales'!AJ258,"")</f>
        <v/>
      </c>
      <c r="AK20" s="75" t="str">
        <f>IFERROR('Datos Generales'!AK297/'Datos Generales'!AK258,"")</f>
        <v/>
      </c>
      <c r="AL20" s="75" t="str">
        <f>IFERROR('Datos Generales'!AL297/'Datos Generales'!AL258,"")</f>
        <v/>
      </c>
      <c r="AM20" s="75" t="str">
        <f>IFERROR('Datos Generales'!AM297/'Datos Generales'!AM258,"")</f>
        <v/>
      </c>
      <c r="AN20" s="75" t="str">
        <f>IFERROR('Datos Generales'!AN297/'Datos Generales'!AN258,"")</f>
        <v/>
      </c>
      <c r="AO20" s="75" t="str">
        <f>IFERROR('Datos Generales'!AO297/'Datos Generales'!AO258,"")</f>
        <v/>
      </c>
      <c r="AP20" s="75" t="str">
        <f>IFERROR('Datos Generales'!AP297/'Datos Generales'!AP258,"")</f>
        <v/>
      </c>
      <c r="AQ20" s="75">
        <f>IFERROR('Datos Generales'!AQ297/'Datos Generales'!AQ258,"")</f>
        <v>0.98082033882113051</v>
      </c>
      <c r="AS20" s="75">
        <f>IFERROR('Datos Generales'!AS297/'Datos Generales'!AS258,"")</f>
        <v>0.98876024317703615</v>
      </c>
      <c r="AT20" s="71">
        <f t="shared" si="0"/>
        <v>-7.9399043559056359E-3</v>
      </c>
    </row>
    <row r="21" spans="2:46">
      <c r="B21" s="73" t="s">
        <v>304</v>
      </c>
      <c r="C21" s="75" t="str">
        <f>IFERROR('Datos Generales'!C298/'Datos Generales'!C259,"")</f>
        <v/>
      </c>
      <c r="D21" s="75" t="str">
        <f>IFERROR('Datos Generales'!D298/'Datos Generales'!D259,"")</f>
        <v/>
      </c>
      <c r="E21" s="75">
        <f>IFERROR('Datos Generales'!E298/'Datos Generales'!E259,"")</f>
        <v>1.0519176753520623</v>
      </c>
      <c r="F21" s="75" t="str">
        <f>IFERROR('Datos Generales'!F298/'Datos Generales'!F259,"")</f>
        <v/>
      </c>
      <c r="G21" s="75" t="str">
        <f>IFERROR('Datos Generales'!G298/'Datos Generales'!G259,"")</f>
        <v/>
      </c>
      <c r="H21" s="75">
        <f>IFERROR('Datos Generales'!H298/'Datos Generales'!H259,"")</f>
        <v>0.85286786150509764</v>
      </c>
      <c r="I21" s="75">
        <f>IFERROR('Datos Generales'!I298/'Datos Generales'!I259,"")</f>
        <v>0.98010251866895892</v>
      </c>
      <c r="J21" s="75" t="str">
        <f>IFERROR('Datos Generales'!J298/'Datos Generales'!J259,"")</f>
        <v/>
      </c>
      <c r="K21" s="75" t="str">
        <f>IFERROR('Datos Generales'!K298/'Datos Generales'!K259,"")</f>
        <v/>
      </c>
      <c r="L21" s="75">
        <f>IFERROR('Datos Generales'!L298/'Datos Generales'!L259,"")</f>
        <v>0.73608510725643161</v>
      </c>
      <c r="M21" s="75" t="str">
        <f>IFERROR('Datos Generales'!M298/'Datos Generales'!M259,"")</f>
        <v/>
      </c>
      <c r="N21" s="75" t="str">
        <f>IFERROR('Datos Generales'!N298/'Datos Generales'!N259,"")</f>
        <v/>
      </c>
      <c r="O21" s="75" t="str">
        <f>IFERROR('Datos Generales'!O298/'Datos Generales'!O259,"")</f>
        <v/>
      </c>
      <c r="P21" s="75">
        <f>IFERROR('Datos Generales'!P298/'Datos Generales'!P259,"")</f>
        <v>1.0011874165097767</v>
      </c>
      <c r="Q21" s="75">
        <f>IFERROR('Datos Generales'!Q298/'Datos Generales'!Q259,"")</f>
        <v>1</v>
      </c>
      <c r="R21" s="75">
        <f>IFERROR('Datos Generales'!R298/'Datos Generales'!R259,"")</f>
        <v>1</v>
      </c>
      <c r="S21" s="75" t="str">
        <f>IFERROR('Datos Generales'!S298/'Datos Generales'!S259,"")</f>
        <v/>
      </c>
      <c r="T21" s="75">
        <f>IFERROR('Datos Generales'!T298/'Datos Generales'!T259,"")</f>
        <v>0.50417936086707005</v>
      </c>
      <c r="U21" s="75" t="str">
        <f>IFERROR('Datos Generales'!U298/'Datos Generales'!U259,"")</f>
        <v/>
      </c>
      <c r="V21" s="75">
        <f>IFERROR('Datos Generales'!V298/'Datos Generales'!V259,"")</f>
        <v>0.68543565941350537</v>
      </c>
      <c r="W21" s="75" t="str">
        <f>IFERROR('Datos Generales'!W298/'Datos Generales'!W259,"")</f>
        <v/>
      </c>
      <c r="X21" s="75" t="str">
        <f>IFERROR('Datos Generales'!X298/'Datos Generales'!X259,"")</f>
        <v/>
      </c>
      <c r="Y21" s="75">
        <f>IFERROR('Datos Generales'!Y298/'Datos Generales'!Y259,"")</f>
        <v>0.97060031845341177</v>
      </c>
      <c r="Z21" s="75" t="str">
        <f>IFERROR('Datos Generales'!Z298/'Datos Generales'!Z259,"")</f>
        <v/>
      </c>
      <c r="AA21" s="75">
        <f>IFERROR('Datos Generales'!AA298/'Datos Generales'!AA259,"")</f>
        <v>0.99896780947952557</v>
      </c>
      <c r="AB21" s="75">
        <f>IFERROR('Datos Generales'!AB298/'Datos Generales'!AB259,"")</f>
        <v>1</v>
      </c>
      <c r="AC21" s="75">
        <f>IFERROR('Datos Generales'!AC298/'Datos Generales'!AC259,"")</f>
        <v>0.58266882706102063</v>
      </c>
      <c r="AD21" s="75" t="str">
        <f>IFERROR('Datos Generales'!AD298/'Datos Generales'!AD259,"")</f>
        <v/>
      </c>
      <c r="AE21" s="75" t="str">
        <f>IFERROR('Datos Generales'!AE298/'Datos Generales'!AE259,"")</f>
        <v/>
      </c>
      <c r="AF21" s="75" t="str">
        <f>IFERROR('Datos Generales'!AF298/'Datos Generales'!AF259,"")</f>
        <v/>
      </c>
      <c r="AG21" s="75" t="str">
        <f>IFERROR('Datos Generales'!AG298/'Datos Generales'!AG259,"")</f>
        <v/>
      </c>
      <c r="AH21" s="75" t="str">
        <f>IFERROR('Datos Generales'!AH298/'Datos Generales'!AH259,"")</f>
        <v/>
      </c>
      <c r="AI21" s="75" t="str">
        <f>IFERROR('Datos Generales'!AI298/'Datos Generales'!AI259,"")</f>
        <v/>
      </c>
      <c r="AJ21" s="75" t="str">
        <f>IFERROR('Datos Generales'!AJ298/'Datos Generales'!AJ259,"")</f>
        <v/>
      </c>
      <c r="AK21" s="75" t="str">
        <f>IFERROR('Datos Generales'!AK298/'Datos Generales'!AK259,"")</f>
        <v/>
      </c>
      <c r="AL21" s="75" t="str">
        <f>IFERROR('Datos Generales'!AL298/'Datos Generales'!AL259,"")</f>
        <v/>
      </c>
      <c r="AM21" s="75" t="str">
        <f>IFERROR('Datos Generales'!AM298/'Datos Generales'!AM259,"")</f>
        <v/>
      </c>
      <c r="AN21" s="75" t="str">
        <f>IFERROR('Datos Generales'!AN298/'Datos Generales'!AN259,"")</f>
        <v/>
      </c>
      <c r="AO21" s="75" t="str">
        <f>IFERROR('Datos Generales'!AO298/'Datos Generales'!AO259,"")</f>
        <v/>
      </c>
      <c r="AP21" s="75" t="str">
        <f>IFERROR('Datos Generales'!AP298/'Datos Generales'!AP259,"")</f>
        <v/>
      </c>
      <c r="AQ21" s="75">
        <f>IFERROR('Datos Generales'!AQ298/'Datos Generales'!AQ259,"")</f>
        <v>0.94173450027077044</v>
      </c>
      <c r="AS21" s="75">
        <f>IFERROR('Datos Generales'!AS298/'Datos Generales'!AS259,"")</f>
        <v>0.91861455260190672</v>
      </c>
      <c r="AT21" s="71">
        <f t="shared" si="0"/>
        <v>2.3119947668863716E-2</v>
      </c>
    </row>
    <row r="22" spans="2:46">
      <c r="B22" s="73" t="s">
        <v>305</v>
      </c>
      <c r="C22" s="75" t="str">
        <f>IFERROR('Datos Generales'!C299/'Datos Generales'!C260,"")</f>
        <v/>
      </c>
      <c r="D22" s="75" t="str">
        <f>IFERROR('Datos Generales'!D299/'Datos Generales'!D260,"")</f>
        <v/>
      </c>
      <c r="E22" s="75">
        <f>IFERROR('Datos Generales'!E299/'Datos Generales'!E260,"")</f>
        <v>0.99265773786706202</v>
      </c>
      <c r="F22" s="75" t="str">
        <f>IFERROR('Datos Generales'!F299/'Datos Generales'!F260,"")</f>
        <v/>
      </c>
      <c r="G22" s="75" t="str">
        <f>IFERROR('Datos Generales'!G299/'Datos Generales'!G260,"")</f>
        <v/>
      </c>
      <c r="H22" s="75" t="str">
        <f>IFERROR('Datos Generales'!H299/'Datos Generales'!H260,"")</f>
        <v/>
      </c>
      <c r="I22" s="75">
        <f>IFERROR('Datos Generales'!I299/'Datos Generales'!I260,"")</f>
        <v>0.39867779522353525</v>
      </c>
      <c r="J22" s="75" t="str">
        <f>IFERROR('Datos Generales'!J299/'Datos Generales'!J260,"")</f>
        <v/>
      </c>
      <c r="K22" s="75" t="str">
        <f>IFERROR('Datos Generales'!K299/'Datos Generales'!K260,"")</f>
        <v/>
      </c>
      <c r="L22" s="75" t="str">
        <f>IFERROR('Datos Generales'!L299/'Datos Generales'!L260,"")</f>
        <v/>
      </c>
      <c r="M22" s="75" t="str">
        <f>IFERROR('Datos Generales'!M299/'Datos Generales'!M260,"")</f>
        <v/>
      </c>
      <c r="N22" s="75" t="str">
        <f>IFERROR('Datos Generales'!N299/'Datos Generales'!N260,"")</f>
        <v/>
      </c>
      <c r="O22" s="75" t="str">
        <f>IFERROR('Datos Generales'!O299/'Datos Generales'!O260,"")</f>
        <v/>
      </c>
      <c r="P22" s="75">
        <f>IFERROR('Datos Generales'!P299/'Datos Generales'!P260,"")</f>
        <v>-11.4375</v>
      </c>
      <c r="Q22" s="75" t="str">
        <f>IFERROR('Datos Generales'!Q299/'Datos Generales'!Q260,"")</f>
        <v/>
      </c>
      <c r="R22" s="75">
        <f>IFERROR('Datos Generales'!R299/'Datos Generales'!R260,"")</f>
        <v>0.16851532330950619</v>
      </c>
      <c r="S22" s="75" t="str">
        <f>IFERROR('Datos Generales'!S299/'Datos Generales'!S260,"")</f>
        <v/>
      </c>
      <c r="T22" s="75">
        <f>IFERROR('Datos Generales'!T299/'Datos Generales'!T260,"")</f>
        <v>7.7919632368184652E-2</v>
      </c>
      <c r="U22" s="75" t="str">
        <f>IFERROR('Datos Generales'!U299/'Datos Generales'!U260,"")</f>
        <v/>
      </c>
      <c r="V22" s="75">
        <f>IFERROR('Datos Generales'!V299/'Datos Generales'!V260,"")</f>
        <v>1.5458439838519664E-2</v>
      </c>
      <c r="W22" s="75" t="str">
        <f>IFERROR('Datos Generales'!W299/'Datos Generales'!W260,"")</f>
        <v/>
      </c>
      <c r="X22" s="75">
        <f>IFERROR('Datos Generales'!X299/'Datos Generales'!X260,"")</f>
        <v>0</v>
      </c>
      <c r="Y22" s="75">
        <f>IFERROR('Datos Generales'!Y299/'Datos Generales'!Y260,"")</f>
        <v>5.000349259569712E-2</v>
      </c>
      <c r="Z22" s="75" t="str">
        <f>IFERROR('Datos Generales'!Z299/'Datos Generales'!Z260,"")</f>
        <v/>
      </c>
      <c r="AA22" s="75" t="str">
        <f>IFERROR('Datos Generales'!AA299/'Datos Generales'!AA260,"")</f>
        <v/>
      </c>
      <c r="AB22" s="75">
        <f>IFERROR('Datos Generales'!AB299/'Datos Generales'!AB260,"")</f>
        <v>5.1287063410833375E-2</v>
      </c>
      <c r="AC22" s="75" t="str">
        <f>IFERROR('Datos Generales'!AC299/'Datos Generales'!AC260,"")</f>
        <v/>
      </c>
      <c r="AD22" s="75" t="str">
        <f>IFERROR('Datos Generales'!AD299/'Datos Generales'!AD260,"")</f>
        <v/>
      </c>
      <c r="AE22" s="75" t="str">
        <f>IFERROR('Datos Generales'!AE299/'Datos Generales'!AE260,"")</f>
        <v/>
      </c>
      <c r="AF22" s="75" t="str">
        <f>IFERROR('Datos Generales'!AF299/'Datos Generales'!AF260,"")</f>
        <v/>
      </c>
      <c r="AG22" s="75" t="str">
        <f>IFERROR('Datos Generales'!AG299/'Datos Generales'!AG260,"")</f>
        <v/>
      </c>
      <c r="AH22" s="75" t="str">
        <f>IFERROR('Datos Generales'!AH299/'Datos Generales'!AH260,"")</f>
        <v/>
      </c>
      <c r="AI22" s="75" t="str">
        <f>IFERROR('Datos Generales'!AI299/'Datos Generales'!AI260,"")</f>
        <v/>
      </c>
      <c r="AJ22" s="75" t="str">
        <f>IFERROR('Datos Generales'!AJ299/'Datos Generales'!AJ260,"")</f>
        <v/>
      </c>
      <c r="AK22" s="75" t="str">
        <f>IFERROR('Datos Generales'!AK299/'Datos Generales'!AK260,"")</f>
        <v/>
      </c>
      <c r="AL22" s="75" t="str">
        <f>IFERROR('Datos Generales'!AL299/'Datos Generales'!AL260,"")</f>
        <v/>
      </c>
      <c r="AM22" s="75" t="str">
        <f>IFERROR('Datos Generales'!AM299/'Datos Generales'!AM260,"")</f>
        <v/>
      </c>
      <c r="AN22" s="75" t="str">
        <f>IFERROR('Datos Generales'!AN299/'Datos Generales'!AN260,"")</f>
        <v/>
      </c>
      <c r="AO22" s="75" t="str">
        <f>IFERROR('Datos Generales'!AO299/'Datos Generales'!AO260,"")</f>
        <v/>
      </c>
      <c r="AP22" s="75" t="str">
        <f>IFERROR('Datos Generales'!AP299/'Datos Generales'!AP260,"")</f>
        <v/>
      </c>
      <c r="AQ22" s="75">
        <f>IFERROR('Datos Generales'!AQ299/'Datos Generales'!AQ260,"")</f>
        <v>3.4977646252312623E-2</v>
      </c>
      <c r="AS22" s="75">
        <f>IFERROR('Datos Generales'!AS299/'Datos Generales'!AS260,"")</f>
        <v>3.032198834578179E-2</v>
      </c>
      <c r="AT22" s="71">
        <f t="shared" si="0"/>
        <v>4.6556579065308336E-3</v>
      </c>
    </row>
    <row r="23" spans="2:46">
      <c r="B23" s="73" t="s">
        <v>306</v>
      </c>
      <c r="C23" s="75" t="str">
        <f>IFERROR('Datos Generales'!C300/'Datos Generales'!C261,"")</f>
        <v/>
      </c>
      <c r="D23" s="75" t="str">
        <f>IFERROR('Datos Generales'!D300/'Datos Generales'!D261,"")</f>
        <v/>
      </c>
      <c r="E23" s="75">
        <f>IFERROR('Datos Generales'!E300/'Datos Generales'!E261,"")</f>
        <v>0</v>
      </c>
      <c r="F23" s="75" t="str">
        <f>IFERROR('Datos Generales'!F300/'Datos Generales'!F261,"")</f>
        <v/>
      </c>
      <c r="G23" s="75" t="str">
        <f>IFERROR('Datos Generales'!G300/'Datos Generales'!G261,"")</f>
        <v/>
      </c>
      <c r="H23" s="75">
        <f>IFERROR('Datos Generales'!H300/'Datos Generales'!H261,"")</f>
        <v>6.144015728680265E-5</v>
      </c>
      <c r="I23" s="75" t="str">
        <f>IFERROR('Datos Generales'!I300/'Datos Generales'!I261,"")</f>
        <v/>
      </c>
      <c r="J23" s="75" t="str">
        <f>IFERROR('Datos Generales'!J300/'Datos Generales'!J261,"")</f>
        <v/>
      </c>
      <c r="K23" s="75" t="str">
        <f>IFERROR('Datos Generales'!K300/'Datos Generales'!K261,"")</f>
        <v/>
      </c>
      <c r="L23" s="75" t="str">
        <f>IFERROR('Datos Generales'!L300/'Datos Generales'!L261,"")</f>
        <v/>
      </c>
      <c r="M23" s="75" t="str">
        <f>IFERROR('Datos Generales'!M300/'Datos Generales'!M261,"")</f>
        <v/>
      </c>
      <c r="N23" s="75" t="str">
        <f>IFERROR('Datos Generales'!N300/'Datos Generales'!N261,"")</f>
        <v/>
      </c>
      <c r="O23" s="75" t="str">
        <f>IFERROR('Datos Generales'!O300/'Datos Generales'!O261,"")</f>
        <v/>
      </c>
      <c r="P23" s="75" t="str">
        <f>IFERROR('Datos Generales'!P300/'Datos Generales'!P261,"")</f>
        <v/>
      </c>
      <c r="Q23" s="75" t="str">
        <f>IFERROR('Datos Generales'!Q300/'Datos Generales'!Q261,"")</f>
        <v/>
      </c>
      <c r="R23" s="75">
        <f>IFERROR('Datos Generales'!R300/'Datos Generales'!R261,"")</f>
        <v>0</v>
      </c>
      <c r="S23" s="75" t="str">
        <f>IFERROR('Datos Generales'!S300/'Datos Generales'!S261,"")</f>
        <v/>
      </c>
      <c r="T23" s="75">
        <f>IFERROR('Datos Generales'!T300/'Datos Generales'!T261,"")</f>
        <v>8.4766511243260304E-3</v>
      </c>
      <c r="U23" s="75" t="str">
        <f>IFERROR('Datos Generales'!U300/'Datos Generales'!U261,"")</f>
        <v/>
      </c>
      <c r="V23" s="75">
        <f>IFERROR('Datos Generales'!V300/'Datos Generales'!V261,"")</f>
        <v>7.3350112701600189E-4</v>
      </c>
      <c r="W23" s="75" t="str">
        <f>IFERROR('Datos Generales'!W300/'Datos Generales'!W261,"")</f>
        <v/>
      </c>
      <c r="X23" s="75">
        <f>IFERROR('Datos Generales'!X300/'Datos Generales'!X261,"")</f>
        <v>2.171853105508624E-4</v>
      </c>
      <c r="Y23" s="75">
        <f>IFERROR('Datos Generales'!Y300/'Datos Generales'!Y261,"")</f>
        <v>0</v>
      </c>
      <c r="Z23" s="75">
        <f>IFERROR('Datos Generales'!Z300/'Datos Generales'!Z261,"")</f>
        <v>0</v>
      </c>
      <c r="AA23" s="75" t="str">
        <f>IFERROR('Datos Generales'!AA300/'Datos Generales'!AA261,"")</f>
        <v/>
      </c>
      <c r="AB23" s="75" t="str">
        <f>IFERROR('Datos Generales'!AB300/'Datos Generales'!AB261,"")</f>
        <v/>
      </c>
      <c r="AC23" s="75" t="str">
        <f>IFERROR('Datos Generales'!AC300/'Datos Generales'!AC261,"")</f>
        <v/>
      </c>
      <c r="AD23" s="75" t="str">
        <f>IFERROR('Datos Generales'!AD300/'Datos Generales'!AD261,"")</f>
        <v/>
      </c>
      <c r="AE23" s="75" t="str">
        <f>IFERROR('Datos Generales'!AE300/'Datos Generales'!AE261,"")</f>
        <v/>
      </c>
      <c r="AF23" s="75" t="str">
        <f>IFERROR('Datos Generales'!AF300/'Datos Generales'!AF261,"")</f>
        <v/>
      </c>
      <c r="AG23" s="75" t="str">
        <f>IFERROR('Datos Generales'!AG300/'Datos Generales'!AG261,"")</f>
        <v/>
      </c>
      <c r="AH23" s="75" t="str">
        <f>IFERROR('Datos Generales'!AH300/'Datos Generales'!AH261,"")</f>
        <v/>
      </c>
      <c r="AI23" s="75" t="str">
        <f>IFERROR('Datos Generales'!AI300/'Datos Generales'!AI261,"")</f>
        <v/>
      </c>
      <c r="AJ23" s="75" t="str">
        <f>IFERROR('Datos Generales'!AJ300/'Datos Generales'!AJ261,"")</f>
        <v/>
      </c>
      <c r="AK23" s="75" t="str">
        <f>IFERROR('Datos Generales'!AK300/'Datos Generales'!AK261,"")</f>
        <v/>
      </c>
      <c r="AL23" s="75" t="str">
        <f>IFERROR('Datos Generales'!AL300/'Datos Generales'!AL261,"")</f>
        <v/>
      </c>
      <c r="AM23" s="75" t="str">
        <f>IFERROR('Datos Generales'!AM300/'Datos Generales'!AM261,"")</f>
        <v/>
      </c>
      <c r="AN23" s="75" t="str">
        <f>IFERROR('Datos Generales'!AN300/'Datos Generales'!AN261,"")</f>
        <v/>
      </c>
      <c r="AO23" s="75" t="str">
        <f>IFERROR('Datos Generales'!AO300/'Datos Generales'!AO261,"")</f>
        <v/>
      </c>
      <c r="AP23" s="75" t="str">
        <f>IFERROR('Datos Generales'!AP300/'Datos Generales'!AP261,"")</f>
        <v/>
      </c>
      <c r="AQ23" s="75">
        <f>IFERROR('Datos Generales'!AQ300/'Datos Generales'!AQ261,"")</f>
        <v>6.6273573518348019E-4</v>
      </c>
      <c r="AS23" s="75">
        <f>IFERROR('Datos Generales'!AS300/'Datos Generales'!AS261,"")</f>
        <v>4.0796086329824201E-3</v>
      </c>
      <c r="AT23" s="71">
        <f t="shared" si="0"/>
        <v>-3.4168728977989398E-3</v>
      </c>
    </row>
    <row r="24" spans="2:46">
      <c r="B24" s="73" t="s">
        <v>307</v>
      </c>
      <c r="C24" s="75">
        <f>IFERROR('Datos Generales'!C301/'Datos Generales'!C262,"")</f>
        <v>0.21060841482487153</v>
      </c>
      <c r="D24" s="75" t="str">
        <f>IFERROR('Datos Generales'!D301/'Datos Generales'!D262,"")</f>
        <v/>
      </c>
      <c r="E24" s="75">
        <f>IFERROR('Datos Generales'!E301/'Datos Generales'!E262,"")</f>
        <v>0.39005066760995094</v>
      </c>
      <c r="F24" s="75" t="str">
        <f>IFERROR('Datos Generales'!F301/'Datos Generales'!F262,"")</f>
        <v/>
      </c>
      <c r="G24" s="75" t="str">
        <f>IFERROR('Datos Generales'!G301/'Datos Generales'!G262,"")</f>
        <v/>
      </c>
      <c r="H24" s="75">
        <f>IFERROR('Datos Generales'!H301/'Datos Generales'!H262,"")</f>
        <v>0.66656263587355191</v>
      </c>
      <c r="I24" s="75">
        <f>IFERROR('Datos Generales'!I301/'Datos Generales'!I262,"")</f>
        <v>0.38858330233755828</v>
      </c>
      <c r="J24" s="75">
        <f>IFERROR('Datos Generales'!J301/'Datos Generales'!J262,"")</f>
        <v>9.1805491981316559E-2</v>
      </c>
      <c r="K24" s="75" t="str">
        <f>IFERROR('Datos Generales'!K301/'Datos Generales'!K262,"")</f>
        <v/>
      </c>
      <c r="L24" s="75">
        <f>IFERROR('Datos Generales'!L301/'Datos Generales'!L262,"")</f>
        <v>0.50059187162961993</v>
      </c>
      <c r="M24" s="75" t="str">
        <f>IFERROR('Datos Generales'!M301/'Datos Generales'!M262,"")</f>
        <v/>
      </c>
      <c r="N24" s="75" t="str">
        <f>IFERROR('Datos Generales'!N301/'Datos Generales'!N262,"")</f>
        <v/>
      </c>
      <c r="O24" s="75" t="str">
        <f>IFERROR('Datos Generales'!O301/'Datos Generales'!O262,"")</f>
        <v/>
      </c>
      <c r="P24" s="75">
        <f>IFERROR('Datos Generales'!P301/'Datos Generales'!P262,"")</f>
        <v>0.77130079174399224</v>
      </c>
      <c r="Q24" s="75" t="str">
        <f>IFERROR('Datos Generales'!Q301/'Datos Generales'!Q262,"")</f>
        <v/>
      </c>
      <c r="R24" s="75">
        <f>IFERROR('Datos Generales'!R301/'Datos Generales'!R262,"")</f>
        <v>0.31283383537947274</v>
      </c>
      <c r="S24" s="75" t="str">
        <f>IFERROR('Datos Generales'!S301/'Datos Generales'!S262,"")</f>
        <v/>
      </c>
      <c r="T24" s="75">
        <f>IFERROR('Datos Generales'!T301/'Datos Generales'!T262,"")</f>
        <v>0.23205684983145683</v>
      </c>
      <c r="U24" s="75" t="str">
        <f>IFERROR('Datos Generales'!U301/'Datos Generales'!U262,"")</f>
        <v/>
      </c>
      <c r="V24" s="75">
        <f>IFERROR('Datos Generales'!V301/'Datos Generales'!V262,"")</f>
        <v>0.26637072655657162</v>
      </c>
      <c r="W24" s="75" t="str">
        <f>IFERROR('Datos Generales'!W301/'Datos Generales'!W262,"")</f>
        <v/>
      </c>
      <c r="X24" s="75">
        <f>IFERROR('Datos Generales'!X301/'Datos Generales'!X262,"")</f>
        <v>3.2737679939615649E-3</v>
      </c>
      <c r="Y24" s="75">
        <f>IFERROR('Datos Generales'!Y301/'Datos Generales'!Y262,"")</f>
        <v>0.34045946705018132</v>
      </c>
      <c r="Z24" s="75" t="str">
        <f>IFERROR('Datos Generales'!Z301/'Datos Generales'!Z262,"")</f>
        <v/>
      </c>
      <c r="AA24" s="75">
        <f>IFERROR('Datos Generales'!AA301/'Datos Generales'!AA262,"")</f>
        <v>0.46167316247014606</v>
      </c>
      <c r="AB24" s="75">
        <f>IFERROR('Datos Generales'!AB301/'Datos Generales'!AB262,"")</f>
        <v>0.99332124461312232</v>
      </c>
      <c r="AC24" s="75" t="str">
        <f>IFERROR('Datos Generales'!AC301/'Datos Generales'!AC262,"")</f>
        <v/>
      </c>
      <c r="AD24" s="75" t="str">
        <f>IFERROR('Datos Generales'!AD301/'Datos Generales'!AD262,"")</f>
        <v/>
      </c>
      <c r="AE24" s="75" t="str">
        <f>IFERROR('Datos Generales'!AE301/'Datos Generales'!AE262,"")</f>
        <v/>
      </c>
      <c r="AF24" s="75" t="str">
        <f>IFERROR('Datos Generales'!AF301/'Datos Generales'!AF262,"")</f>
        <v/>
      </c>
      <c r="AG24" s="75" t="str">
        <f>IFERROR('Datos Generales'!AG301/'Datos Generales'!AG262,"")</f>
        <v/>
      </c>
      <c r="AH24" s="75" t="str">
        <f>IFERROR('Datos Generales'!AH301/'Datos Generales'!AH262,"")</f>
        <v/>
      </c>
      <c r="AI24" s="75" t="str">
        <f>IFERROR('Datos Generales'!AI301/'Datos Generales'!AI262,"")</f>
        <v/>
      </c>
      <c r="AJ24" s="75" t="str">
        <f>IFERROR('Datos Generales'!AJ301/'Datos Generales'!AJ262,"")</f>
        <v/>
      </c>
      <c r="AK24" s="75" t="str">
        <f>IFERROR('Datos Generales'!AK301/'Datos Generales'!AK262,"")</f>
        <v/>
      </c>
      <c r="AL24" s="75" t="str">
        <f>IFERROR('Datos Generales'!AL301/'Datos Generales'!AL262,"")</f>
        <v/>
      </c>
      <c r="AM24" s="75" t="str">
        <f>IFERROR('Datos Generales'!AM301/'Datos Generales'!AM262,"")</f>
        <v/>
      </c>
      <c r="AN24" s="75" t="str">
        <f>IFERROR('Datos Generales'!AN301/'Datos Generales'!AN262,"")</f>
        <v/>
      </c>
      <c r="AO24" s="75" t="str">
        <f>IFERROR('Datos Generales'!AO301/'Datos Generales'!AO262,"")</f>
        <v/>
      </c>
      <c r="AP24" s="75" t="str">
        <f>IFERROR('Datos Generales'!AP301/'Datos Generales'!AP262,"")</f>
        <v/>
      </c>
      <c r="AQ24" s="75">
        <f>IFERROR('Datos Generales'!AQ301/'Datos Generales'!AQ262,"")</f>
        <v>0.35432871417977274</v>
      </c>
      <c r="AS24" s="75">
        <f>IFERROR('Datos Generales'!AS301/'Datos Generales'!AS262,"")</f>
        <v>0.3833823504537186</v>
      </c>
      <c r="AT24" s="71">
        <f t="shared" si="0"/>
        <v>-2.905363627394586E-2</v>
      </c>
    </row>
    <row r="25" spans="2:46">
      <c r="B25" s="73" t="s">
        <v>308</v>
      </c>
      <c r="C25" s="75">
        <f>IFERROR('Datos Generales'!C302/'Datos Generales'!C263,"")</f>
        <v>0.24676441766434451</v>
      </c>
      <c r="D25" s="75" t="str">
        <f>IFERROR('Datos Generales'!D302/'Datos Generales'!D263,"")</f>
        <v/>
      </c>
      <c r="E25" s="75">
        <f>IFERROR('Datos Generales'!E302/'Datos Generales'!E263,"")</f>
        <v>0.3096660256782186</v>
      </c>
      <c r="F25" s="75" t="str">
        <f>IFERROR('Datos Generales'!F302/'Datos Generales'!F263,"")</f>
        <v/>
      </c>
      <c r="G25" s="75" t="str">
        <f>IFERROR('Datos Generales'!G302/'Datos Generales'!G263,"")</f>
        <v/>
      </c>
      <c r="H25" s="75">
        <f>IFERROR('Datos Generales'!H302/'Datos Generales'!H263,"")</f>
        <v>0.59894949009135001</v>
      </c>
      <c r="I25" s="75">
        <f>IFERROR('Datos Generales'!I302/'Datos Generales'!I263,"")</f>
        <v>0.36429494665275952</v>
      </c>
      <c r="J25" s="75">
        <f>IFERROR('Datos Generales'!J302/'Datos Generales'!J263,"")</f>
        <v>8.5516039059976734E-2</v>
      </c>
      <c r="K25" s="75" t="str">
        <f>IFERROR('Datos Generales'!K302/'Datos Generales'!K263,"")</f>
        <v/>
      </c>
      <c r="L25" s="75" t="str">
        <f>IFERROR('Datos Generales'!L302/'Datos Generales'!L263,"")</f>
        <v/>
      </c>
      <c r="M25" s="75" t="str">
        <f>IFERROR('Datos Generales'!M302/'Datos Generales'!M263,"")</f>
        <v/>
      </c>
      <c r="N25" s="75" t="str">
        <f>IFERROR('Datos Generales'!N302/'Datos Generales'!N263,"")</f>
        <v/>
      </c>
      <c r="O25" s="75" t="str">
        <f>IFERROR('Datos Generales'!O302/'Datos Generales'!O263,"")</f>
        <v/>
      </c>
      <c r="P25" s="75">
        <f>IFERROR('Datos Generales'!P302/'Datos Generales'!P263,"")</f>
        <v>0.50200131642146839</v>
      </c>
      <c r="Q25" s="75" t="str">
        <f>IFERROR('Datos Generales'!Q302/'Datos Generales'!Q263,"")</f>
        <v/>
      </c>
      <c r="R25" s="75">
        <f>IFERROR('Datos Generales'!R302/'Datos Generales'!R263,"")</f>
        <v>6.812942577794949E-2</v>
      </c>
      <c r="S25" s="75" t="str">
        <f>IFERROR('Datos Generales'!S302/'Datos Generales'!S263,"")</f>
        <v/>
      </c>
      <c r="T25" s="75">
        <f>IFERROR('Datos Generales'!T302/'Datos Generales'!T263,"")</f>
        <v>0.40487175469628695</v>
      </c>
      <c r="U25" s="75" t="str">
        <f>IFERROR('Datos Generales'!U302/'Datos Generales'!U263,"")</f>
        <v/>
      </c>
      <c r="V25" s="75">
        <f>IFERROR('Datos Generales'!V302/'Datos Generales'!V263,"")</f>
        <v>0.14504714630305204</v>
      </c>
      <c r="W25" s="75" t="str">
        <f>IFERROR('Datos Generales'!W302/'Datos Generales'!W263,"")</f>
        <v/>
      </c>
      <c r="X25" s="75">
        <f>IFERROR('Datos Generales'!X302/'Datos Generales'!X263,"")</f>
        <v>1.4898257201821606E-2</v>
      </c>
      <c r="Y25" s="75">
        <f>IFERROR('Datos Generales'!Y302/'Datos Generales'!Y263,"")</f>
        <v>2.0472939284357856E-2</v>
      </c>
      <c r="Z25" s="75" t="str">
        <f>IFERROR('Datos Generales'!Z302/'Datos Generales'!Z263,"")</f>
        <v/>
      </c>
      <c r="AA25" s="75">
        <f>IFERROR('Datos Generales'!AA302/'Datos Generales'!AA263,"")</f>
        <v>0.43970894956389839</v>
      </c>
      <c r="AB25" s="75">
        <f>IFERROR('Datos Generales'!AB302/'Datos Generales'!AB263,"")</f>
        <v>0.29662653363720481</v>
      </c>
      <c r="AC25" s="75" t="str">
        <f>IFERROR('Datos Generales'!AC302/'Datos Generales'!AC263,"")</f>
        <v/>
      </c>
      <c r="AD25" s="75" t="str">
        <f>IFERROR('Datos Generales'!AD302/'Datos Generales'!AD263,"")</f>
        <v/>
      </c>
      <c r="AE25" s="75" t="str">
        <f>IFERROR('Datos Generales'!AE302/'Datos Generales'!AE263,"")</f>
        <v/>
      </c>
      <c r="AF25" s="75" t="str">
        <f>IFERROR('Datos Generales'!AF302/'Datos Generales'!AF263,"")</f>
        <v/>
      </c>
      <c r="AG25" s="75" t="str">
        <f>IFERROR('Datos Generales'!AG302/'Datos Generales'!AG263,"")</f>
        <v/>
      </c>
      <c r="AH25" s="75" t="str">
        <f>IFERROR('Datos Generales'!AH302/'Datos Generales'!AH263,"")</f>
        <v/>
      </c>
      <c r="AI25" s="75" t="str">
        <f>IFERROR('Datos Generales'!AI302/'Datos Generales'!AI263,"")</f>
        <v/>
      </c>
      <c r="AJ25" s="75" t="str">
        <f>IFERROR('Datos Generales'!AJ302/'Datos Generales'!AJ263,"")</f>
        <v/>
      </c>
      <c r="AK25" s="75" t="str">
        <f>IFERROR('Datos Generales'!AK302/'Datos Generales'!AK263,"")</f>
        <v/>
      </c>
      <c r="AL25" s="75" t="str">
        <f>IFERROR('Datos Generales'!AL302/'Datos Generales'!AL263,"")</f>
        <v/>
      </c>
      <c r="AM25" s="75" t="str">
        <f>IFERROR('Datos Generales'!AM302/'Datos Generales'!AM263,"")</f>
        <v/>
      </c>
      <c r="AN25" s="75" t="str">
        <f>IFERROR('Datos Generales'!AN302/'Datos Generales'!AN263,"")</f>
        <v/>
      </c>
      <c r="AO25" s="75" t="str">
        <f>IFERROR('Datos Generales'!AO302/'Datos Generales'!AO263,"")</f>
        <v/>
      </c>
      <c r="AP25" s="75" t="str">
        <f>IFERROR('Datos Generales'!AP302/'Datos Generales'!AP263,"")</f>
        <v/>
      </c>
      <c r="AQ25" s="75">
        <f>IFERROR('Datos Generales'!AQ302/'Datos Generales'!AQ263,"")</f>
        <v>0.2431046225299888</v>
      </c>
      <c r="AS25" s="75">
        <f>IFERROR('Datos Generales'!AS302/'Datos Generales'!AS263,"")</f>
        <v>0.25716980081774343</v>
      </c>
      <c r="AT25" s="71">
        <f t="shared" si="0"/>
        <v>-1.4065178287754637E-2</v>
      </c>
    </row>
    <row r="26" spans="2:46">
      <c r="B26" s="73" t="s">
        <v>309</v>
      </c>
      <c r="C26" s="75">
        <f>IFERROR('Datos Generales'!C303/'Datos Generales'!C264,"")</f>
        <v>0.33220319916505481</v>
      </c>
      <c r="D26" s="75" t="str">
        <f>IFERROR('Datos Generales'!D303/'Datos Generales'!D264,"")</f>
        <v/>
      </c>
      <c r="E26" s="75">
        <f>IFERROR('Datos Generales'!E303/'Datos Generales'!E264,"")</f>
        <v>0.39998909805008948</v>
      </c>
      <c r="F26" s="75" t="str">
        <f>IFERROR('Datos Generales'!F303/'Datos Generales'!F264,"")</f>
        <v/>
      </c>
      <c r="G26" s="75" t="str">
        <f>IFERROR('Datos Generales'!G303/'Datos Generales'!G264,"")</f>
        <v/>
      </c>
      <c r="H26" s="75">
        <f>IFERROR('Datos Generales'!H303/'Datos Generales'!H264,"")</f>
        <v>0.69583669565737172</v>
      </c>
      <c r="I26" s="75">
        <f>IFERROR('Datos Generales'!I303/'Datos Generales'!I264,"")</f>
        <v>0.36721947505110342</v>
      </c>
      <c r="J26" s="75">
        <f>IFERROR('Datos Generales'!J303/'Datos Generales'!J264,"")</f>
        <v>0.10002532714225412</v>
      </c>
      <c r="K26" s="75" t="str">
        <f>IFERROR('Datos Generales'!K303/'Datos Generales'!K264,"")</f>
        <v/>
      </c>
      <c r="L26" s="75" t="str">
        <f>IFERROR('Datos Generales'!L303/'Datos Generales'!L264,"")</f>
        <v/>
      </c>
      <c r="M26" s="75" t="str">
        <f>IFERROR('Datos Generales'!M303/'Datos Generales'!M264,"")</f>
        <v/>
      </c>
      <c r="N26" s="75" t="str">
        <f>IFERROR('Datos Generales'!N303/'Datos Generales'!N264,"")</f>
        <v/>
      </c>
      <c r="O26" s="75" t="str">
        <f>IFERROR('Datos Generales'!O303/'Datos Generales'!O264,"")</f>
        <v/>
      </c>
      <c r="P26" s="75">
        <f>IFERROR('Datos Generales'!P303/'Datos Generales'!P264,"")</f>
        <v>0.52089042539736075</v>
      </c>
      <c r="Q26" s="75" t="str">
        <f>IFERROR('Datos Generales'!Q303/'Datos Generales'!Q264,"")</f>
        <v/>
      </c>
      <c r="R26" s="75">
        <f>IFERROR('Datos Generales'!R303/'Datos Generales'!R264,"")</f>
        <v>0.41234517140360794</v>
      </c>
      <c r="S26" s="75" t="str">
        <f>IFERROR('Datos Generales'!S303/'Datos Generales'!S264,"")</f>
        <v/>
      </c>
      <c r="T26" s="75">
        <f>IFERROR('Datos Generales'!T303/'Datos Generales'!T264,"")</f>
        <v>0.46995670712424076</v>
      </c>
      <c r="U26" s="75" t="str">
        <f>IFERROR('Datos Generales'!U303/'Datos Generales'!U264,"")</f>
        <v/>
      </c>
      <c r="V26" s="75">
        <f>IFERROR('Datos Generales'!V303/'Datos Generales'!V264,"")</f>
        <v>0.1845727816350283</v>
      </c>
      <c r="W26" s="75" t="str">
        <f>IFERROR('Datos Generales'!W303/'Datos Generales'!W264,"")</f>
        <v/>
      </c>
      <c r="X26" s="75">
        <f>IFERROR('Datos Generales'!X303/'Datos Generales'!X264,"")</f>
        <v>3.411116937598322E-2</v>
      </c>
      <c r="Y26" s="75">
        <f>IFERROR('Datos Generales'!Y303/'Datos Generales'!Y264,"")</f>
        <v>2.9040827874591193E-2</v>
      </c>
      <c r="Z26" s="75" t="str">
        <f>IFERROR('Datos Generales'!Z303/'Datos Generales'!Z264,"")</f>
        <v/>
      </c>
      <c r="AA26" s="75">
        <f>IFERROR('Datos Generales'!AA303/'Datos Generales'!AA264,"")</f>
        <v>0.47739037758830694</v>
      </c>
      <c r="AB26" s="75">
        <f>IFERROR('Datos Generales'!AB303/'Datos Generales'!AB264,"")</f>
        <v>1.0012409528796562</v>
      </c>
      <c r="AC26" s="75" t="str">
        <f>IFERROR('Datos Generales'!AC303/'Datos Generales'!AC264,"")</f>
        <v/>
      </c>
      <c r="AD26" s="75" t="str">
        <f>IFERROR('Datos Generales'!AD303/'Datos Generales'!AD264,"")</f>
        <v/>
      </c>
      <c r="AE26" s="75" t="str">
        <f>IFERROR('Datos Generales'!AE303/'Datos Generales'!AE264,"")</f>
        <v/>
      </c>
      <c r="AF26" s="75" t="str">
        <f>IFERROR('Datos Generales'!AF303/'Datos Generales'!AF264,"")</f>
        <v/>
      </c>
      <c r="AG26" s="75" t="str">
        <f>IFERROR('Datos Generales'!AG303/'Datos Generales'!AG264,"")</f>
        <v/>
      </c>
      <c r="AH26" s="75" t="str">
        <f>IFERROR('Datos Generales'!AH303/'Datos Generales'!AH264,"")</f>
        <v/>
      </c>
      <c r="AI26" s="75" t="str">
        <f>IFERROR('Datos Generales'!AI303/'Datos Generales'!AI264,"")</f>
        <v/>
      </c>
      <c r="AJ26" s="75" t="str">
        <f>IFERROR('Datos Generales'!AJ303/'Datos Generales'!AJ264,"")</f>
        <v/>
      </c>
      <c r="AK26" s="75" t="str">
        <f>IFERROR('Datos Generales'!AK303/'Datos Generales'!AK264,"")</f>
        <v/>
      </c>
      <c r="AL26" s="75" t="str">
        <f>IFERROR('Datos Generales'!AL303/'Datos Generales'!AL264,"")</f>
        <v/>
      </c>
      <c r="AM26" s="75" t="str">
        <f>IFERROR('Datos Generales'!AM303/'Datos Generales'!AM264,"")</f>
        <v/>
      </c>
      <c r="AN26" s="75" t="str">
        <f>IFERROR('Datos Generales'!AN303/'Datos Generales'!AN264,"")</f>
        <v/>
      </c>
      <c r="AO26" s="75" t="str">
        <f>IFERROR('Datos Generales'!AO303/'Datos Generales'!AO264,"")</f>
        <v/>
      </c>
      <c r="AP26" s="75" t="str">
        <f>IFERROR('Datos Generales'!AP303/'Datos Generales'!AP264,"")</f>
        <v/>
      </c>
      <c r="AQ26" s="75">
        <f>IFERROR('Datos Generales'!AQ303/'Datos Generales'!AQ264,"")</f>
        <v>0.35668619523747819</v>
      </c>
      <c r="AS26" s="75">
        <f>IFERROR('Datos Generales'!AS303/'Datos Generales'!AS264,"")</f>
        <v>0.38344963923707875</v>
      </c>
      <c r="AT26" s="71">
        <f t="shared" si="0"/>
        <v>-2.6763443999600567E-2</v>
      </c>
    </row>
    <row r="27" spans="2:46">
      <c r="B27" s="73" t="s">
        <v>310</v>
      </c>
      <c r="C27" s="75">
        <f>IFERROR('Datos Generales'!C304/'Datos Generales'!C265,"")</f>
        <v>0.77716619318181823</v>
      </c>
      <c r="D27" s="75" t="str">
        <f>IFERROR('Datos Generales'!D304/'Datos Generales'!D265,"")</f>
        <v/>
      </c>
      <c r="E27" s="75">
        <f>IFERROR('Datos Generales'!E304/'Datos Generales'!E265,"")</f>
        <v>0.24361843525846322</v>
      </c>
      <c r="F27" s="75" t="str">
        <f>IFERROR('Datos Generales'!F304/'Datos Generales'!F265,"")</f>
        <v/>
      </c>
      <c r="G27" s="75" t="str">
        <f>IFERROR('Datos Generales'!G304/'Datos Generales'!G265,"")</f>
        <v/>
      </c>
      <c r="H27" s="75">
        <f>IFERROR('Datos Generales'!H304/'Datos Generales'!H265,"")</f>
        <v>5.0202948088015384E-2</v>
      </c>
      <c r="I27" s="75">
        <f>IFERROR('Datos Generales'!I304/'Datos Generales'!I265,"")</f>
        <v>0.32104556578487353</v>
      </c>
      <c r="J27" s="75">
        <f>IFERROR('Datos Generales'!J304/'Datos Generales'!J265,"")</f>
        <v>0.1569266818583383</v>
      </c>
      <c r="K27" s="75" t="str">
        <f>IFERROR('Datos Generales'!K304/'Datos Generales'!K265,"")</f>
        <v/>
      </c>
      <c r="L27" s="75">
        <f>IFERROR('Datos Generales'!L304/'Datos Generales'!L265,"")</f>
        <v>0.48728479598550967</v>
      </c>
      <c r="M27" s="75" t="str">
        <f>IFERROR('Datos Generales'!M304/'Datos Generales'!M265,"")</f>
        <v/>
      </c>
      <c r="N27" s="75" t="str">
        <f>IFERROR('Datos Generales'!N304/'Datos Generales'!N265,"")</f>
        <v/>
      </c>
      <c r="O27" s="75" t="str">
        <f>IFERROR('Datos Generales'!O304/'Datos Generales'!O265,"")</f>
        <v/>
      </c>
      <c r="P27" s="75">
        <f>IFERROR('Datos Generales'!P304/'Datos Generales'!P265,"")</f>
        <v>0.33338534313147189</v>
      </c>
      <c r="Q27" s="75" t="str">
        <f>IFERROR('Datos Generales'!Q304/'Datos Generales'!Q265,"")</f>
        <v/>
      </c>
      <c r="R27" s="75">
        <f>IFERROR('Datos Generales'!R304/'Datos Generales'!R265,"")</f>
        <v>0.49372369797037891</v>
      </c>
      <c r="S27" s="75" t="str">
        <f>IFERROR('Datos Generales'!S304/'Datos Generales'!S265,"")</f>
        <v/>
      </c>
      <c r="T27" s="75">
        <f>IFERROR('Datos Generales'!T304/'Datos Generales'!T265,"")</f>
        <v>0.27931373549770067</v>
      </c>
      <c r="U27" s="75" t="str">
        <f>IFERROR('Datos Generales'!U304/'Datos Generales'!U265,"")</f>
        <v/>
      </c>
      <c r="V27" s="75">
        <f>IFERROR('Datos Generales'!V304/'Datos Generales'!V265,"")</f>
        <v>0.50505822799240585</v>
      </c>
      <c r="W27" s="75" t="str">
        <f>IFERROR('Datos Generales'!W304/'Datos Generales'!W265,"")</f>
        <v/>
      </c>
      <c r="X27" s="75">
        <f>IFERROR('Datos Generales'!X304/'Datos Generales'!X265,"")</f>
        <v>0</v>
      </c>
      <c r="Y27" s="75">
        <f>IFERROR('Datos Generales'!Y304/'Datos Generales'!Y265,"")</f>
        <v>0.24815078038861538</v>
      </c>
      <c r="Z27" s="75">
        <f>IFERROR('Datos Generales'!Z304/'Datos Generales'!Z265,"")</f>
        <v>0.5</v>
      </c>
      <c r="AA27" s="75">
        <f>IFERROR('Datos Generales'!AA304/'Datos Generales'!AA265,"")</f>
        <v>0.37160170527530761</v>
      </c>
      <c r="AB27" s="75">
        <f>IFERROR('Datos Generales'!AB304/'Datos Generales'!AB265,"")</f>
        <v>0.79799435098628646</v>
      </c>
      <c r="AC27" s="75" t="str">
        <f>IFERROR('Datos Generales'!AC304/'Datos Generales'!AC265,"")</f>
        <v/>
      </c>
      <c r="AD27" s="75" t="str">
        <f>IFERROR('Datos Generales'!AD304/'Datos Generales'!AD265,"")</f>
        <v/>
      </c>
      <c r="AE27" s="75" t="str">
        <f>IFERROR('Datos Generales'!AE304/'Datos Generales'!AE265,"")</f>
        <v/>
      </c>
      <c r="AF27" s="75" t="str">
        <f>IFERROR('Datos Generales'!AF304/'Datos Generales'!AF265,"")</f>
        <v/>
      </c>
      <c r="AG27" s="75" t="str">
        <f>IFERROR('Datos Generales'!AG304/'Datos Generales'!AG265,"")</f>
        <v/>
      </c>
      <c r="AH27" s="75" t="str">
        <f>IFERROR('Datos Generales'!AH304/'Datos Generales'!AH265,"")</f>
        <v/>
      </c>
      <c r="AI27" s="75" t="str">
        <f>IFERROR('Datos Generales'!AI304/'Datos Generales'!AI265,"")</f>
        <v/>
      </c>
      <c r="AJ27" s="75" t="str">
        <f>IFERROR('Datos Generales'!AJ304/'Datos Generales'!AJ265,"")</f>
        <v/>
      </c>
      <c r="AK27" s="75" t="str">
        <f>IFERROR('Datos Generales'!AK304/'Datos Generales'!AK265,"")</f>
        <v/>
      </c>
      <c r="AL27" s="75" t="str">
        <f>IFERROR('Datos Generales'!AL304/'Datos Generales'!AL265,"")</f>
        <v/>
      </c>
      <c r="AM27" s="75" t="str">
        <f>IFERROR('Datos Generales'!AM304/'Datos Generales'!AM265,"")</f>
        <v/>
      </c>
      <c r="AN27" s="75" t="str">
        <f>IFERROR('Datos Generales'!AN304/'Datos Generales'!AN265,"")</f>
        <v/>
      </c>
      <c r="AO27" s="75" t="str">
        <f>IFERROR('Datos Generales'!AO304/'Datos Generales'!AO265,"")</f>
        <v/>
      </c>
      <c r="AP27" s="75" t="str">
        <f>IFERROR('Datos Generales'!AP304/'Datos Generales'!AP265,"")</f>
        <v/>
      </c>
      <c r="AQ27" s="75">
        <f>IFERROR('Datos Generales'!AQ304/'Datos Generales'!AQ265,"")</f>
        <v>0.40943819855411301</v>
      </c>
      <c r="AS27" s="75">
        <f>IFERROR('Datos Generales'!AS304/'Datos Generales'!AS265,"")</f>
        <v>0.34176470077004512</v>
      </c>
      <c r="AT27" s="71">
        <f t="shared" si="0"/>
        <v>6.7673497784067893E-2</v>
      </c>
    </row>
    <row r="28" spans="2:46">
      <c r="B28" s="73" t="s">
        <v>311</v>
      </c>
      <c r="C28" s="75">
        <f>IFERROR('Datos Generales'!C305/'Datos Generales'!C266,"")</f>
        <v>6.9786006338623821E-2</v>
      </c>
      <c r="D28" s="75" t="str">
        <f>IFERROR('Datos Generales'!D305/'Datos Generales'!D266,"")</f>
        <v/>
      </c>
      <c r="E28" s="75">
        <f>IFERROR('Datos Generales'!E305/'Datos Generales'!E266,"")</f>
        <v>4.8732509997981739E-2</v>
      </c>
      <c r="F28" s="75" t="str">
        <f>IFERROR('Datos Generales'!F305/'Datos Generales'!F266,"")</f>
        <v/>
      </c>
      <c r="G28" s="75" t="str">
        <f>IFERROR('Datos Generales'!G305/'Datos Generales'!G266,"")</f>
        <v/>
      </c>
      <c r="H28" s="75">
        <f>IFERROR('Datos Generales'!H305/'Datos Generales'!H266,"")</f>
        <v>-4.6405311806387252E-3</v>
      </c>
      <c r="I28" s="75">
        <f>IFERROR('Datos Generales'!I305/'Datos Generales'!I266,"")</f>
        <v>4.3339066429475936E-2</v>
      </c>
      <c r="J28" s="75">
        <f>IFERROR('Datos Generales'!J305/'Datos Generales'!J266,"")</f>
        <v>0.10005040322580645</v>
      </c>
      <c r="K28" s="75" t="str">
        <f>IFERROR('Datos Generales'!K305/'Datos Generales'!K266,"")</f>
        <v/>
      </c>
      <c r="L28" s="75">
        <f>IFERROR('Datos Generales'!L305/'Datos Generales'!L266,"")</f>
        <v>0.1736590956309606</v>
      </c>
      <c r="M28" s="75" t="str">
        <f>IFERROR('Datos Generales'!M305/'Datos Generales'!M266,"")</f>
        <v/>
      </c>
      <c r="N28" s="75" t="str">
        <f>IFERROR('Datos Generales'!N305/'Datos Generales'!N266,"")</f>
        <v/>
      </c>
      <c r="O28" s="75" t="str">
        <f>IFERROR('Datos Generales'!O305/'Datos Generales'!O266,"")</f>
        <v/>
      </c>
      <c r="P28" s="75">
        <f>IFERROR('Datos Generales'!P305/'Datos Generales'!P266,"")</f>
        <v>5.4632495418796521E-2</v>
      </c>
      <c r="Q28" s="75" t="str">
        <f>IFERROR('Datos Generales'!Q305/'Datos Generales'!Q266,"")</f>
        <v/>
      </c>
      <c r="R28" s="75">
        <f>IFERROR('Datos Generales'!R305/'Datos Generales'!R266,"")</f>
        <v>0.25824071116929598</v>
      </c>
      <c r="S28" s="75" t="str">
        <f>IFERROR('Datos Generales'!S305/'Datos Generales'!S266,"")</f>
        <v/>
      </c>
      <c r="T28" s="75">
        <f>IFERROR('Datos Generales'!T305/'Datos Generales'!T266,"")</f>
        <v>0.17714406879955816</v>
      </c>
      <c r="U28" s="75" t="str">
        <f>IFERROR('Datos Generales'!U305/'Datos Generales'!U266,"")</f>
        <v/>
      </c>
      <c r="V28" s="75">
        <f>IFERROR('Datos Generales'!V305/'Datos Generales'!V266,"")</f>
        <v>1.1862945736883526E-2</v>
      </c>
      <c r="W28" s="75" t="str">
        <f>IFERROR('Datos Generales'!W305/'Datos Generales'!W266,"")</f>
        <v/>
      </c>
      <c r="X28" s="75">
        <f>IFERROR('Datos Generales'!X305/'Datos Generales'!X266,"")</f>
        <v>5.1738835037494359E-2</v>
      </c>
      <c r="Y28" s="75">
        <f>IFERROR('Datos Generales'!Y305/'Datos Generales'!Y266,"")</f>
        <v>9.1689564161890821E-2</v>
      </c>
      <c r="Z28" s="75">
        <f>IFERROR('Datos Generales'!Z305/'Datos Generales'!Z266,"")</f>
        <v>0.5000076435068409</v>
      </c>
      <c r="AA28" s="75">
        <f>IFERROR('Datos Generales'!AA305/'Datos Generales'!AA266,"")</f>
        <v>0.23122614632048594</v>
      </c>
      <c r="AB28" s="75">
        <f>IFERROR('Datos Generales'!AB305/'Datos Generales'!AB266,"")</f>
        <v>0.12623833015769714</v>
      </c>
      <c r="AC28" s="75" t="str">
        <f>IFERROR('Datos Generales'!AC305/'Datos Generales'!AC266,"")</f>
        <v/>
      </c>
      <c r="AD28" s="75" t="str">
        <f>IFERROR('Datos Generales'!AD305/'Datos Generales'!AD266,"")</f>
        <v/>
      </c>
      <c r="AE28" s="75" t="str">
        <f>IFERROR('Datos Generales'!AE305/'Datos Generales'!AE266,"")</f>
        <v/>
      </c>
      <c r="AF28" s="75" t="str">
        <f>IFERROR('Datos Generales'!AF305/'Datos Generales'!AF266,"")</f>
        <v/>
      </c>
      <c r="AG28" s="75" t="str">
        <f>IFERROR('Datos Generales'!AG305/'Datos Generales'!AG266,"")</f>
        <v/>
      </c>
      <c r="AH28" s="75" t="str">
        <f>IFERROR('Datos Generales'!AH305/'Datos Generales'!AH266,"")</f>
        <v/>
      </c>
      <c r="AI28" s="75" t="str">
        <f>IFERROR('Datos Generales'!AI305/'Datos Generales'!AI266,"")</f>
        <v/>
      </c>
      <c r="AJ28" s="75" t="str">
        <f>IFERROR('Datos Generales'!AJ305/'Datos Generales'!AJ266,"")</f>
        <v/>
      </c>
      <c r="AK28" s="75" t="str">
        <f>IFERROR('Datos Generales'!AK305/'Datos Generales'!AK266,"")</f>
        <v/>
      </c>
      <c r="AL28" s="75" t="str">
        <f>IFERROR('Datos Generales'!AL305/'Datos Generales'!AL266,"")</f>
        <v/>
      </c>
      <c r="AM28" s="75" t="str">
        <f>IFERROR('Datos Generales'!AM305/'Datos Generales'!AM266,"")</f>
        <v/>
      </c>
      <c r="AN28" s="75" t="str">
        <f>IFERROR('Datos Generales'!AN305/'Datos Generales'!AN266,"")</f>
        <v/>
      </c>
      <c r="AO28" s="75" t="str">
        <f>IFERROR('Datos Generales'!AO305/'Datos Generales'!AO266,"")</f>
        <v/>
      </c>
      <c r="AP28" s="75" t="str">
        <f>IFERROR('Datos Generales'!AP305/'Datos Generales'!AP266,"")</f>
        <v/>
      </c>
      <c r="AQ28" s="75">
        <f>IFERROR('Datos Generales'!AQ305/'Datos Generales'!AQ266,"")</f>
        <v>9.1206951906030037E-2</v>
      </c>
      <c r="AS28" s="75">
        <f>IFERROR('Datos Generales'!AS305/'Datos Generales'!AS266,"")</f>
        <v>8.9243551717661032E-2</v>
      </c>
      <c r="AT28" s="71">
        <f t="shared" si="0"/>
        <v>1.963400188369005E-3</v>
      </c>
    </row>
    <row r="29" spans="2:46">
      <c r="B29" s="73" t="s">
        <v>312</v>
      </c>
      <c r="C29" s="75">
        <f>IFERROR('Datos Generales'!C306/'Datos Generales'!C267,"")</f>
        <v>0.39147588020802199</v>
      </c>
      <c r="D29" s="75" t="str">
        <f>IFERROR('Datos Generales'!D306/'Datos Generales'!D267,"")</f>
        <v/>
      </c>
      <c r="E29" s="75">
        <f>IFERROR('Datos Generales'!E306/'Datos Generales'!E267,"")</f>
        <v>0.33919538739789984</v>
      </c>
      <c r="F29" s="75" t="str">
        <f>IFERROR('Datos Generales'!F306/'Datos Generales'!F267,"")</f>
        <v/>
      </c>
      <c r="G29" s="75" t="str">
        <f>IFERROR('Datos Generales'!G306/'Datos Generales'!G267,"")</f>
        <v/>
      </c>
      <c r="H29" s="75">
        <f>IFERROR('Datos Generales'!H306/'Datos Generales'!H267,"")</f>
        <v>0</v>
      </c>
      <c r="I29" s="75">
        <f>IFERROR('Datos Generales'!I306/'Datos Generales'!I267,"")</f>
        <v>0.56520991052993808</v>
      </c>
      <c r="J29" s="75">
        <f>IFERROR('Datos Generales'!J306/'Datos Generales'!J267,"")</f>
        <v>0.1111111111111111</v>
      </c>
      <c r="K29" s="75" t="str">
        <f>IFERROR('Datos Generales'!K306/'Datos Generales'!K267,"")</f>
        <v/>
      </c>
      <c r="L29" s="75">
        <f>IFERROR('Datos Generales'!L306/'Datos Generales'!L267,"")</f>
        <v>0.28821393199075601</v>
      </c>
      <c r="M29" s="75" t="str">
        <f>IFERROR('Datos Generales'!M306/'Datos Generales'!M267,"")</f>
        <v/>
      </c>
      <c r="N29" s="75" t="str">
        <f>IFERROR('Datos Generales'!N306/'Datos Generales'!N267,"")</f>
        <v/>
      </c>
      <c r="O29" s="75" t="str">
        <f>IFERROR('Datos Generales'!O306/'Datos Generales'!O267,"")</f>
        <v/>
      </c>
      <c r="P29" s="75">
        <f>IFERROR('Datos Generales'!P306/'Datos Generales'!P267,"")</f>
        <v>0.41693600517129931</v>
      </c>
      <c r="Q29" s="75" t="str">
        <f>IFERROR('Datos Generales'!Q306/'Datos Generales'!Q267,"")</f>
        <v/>
      </c>
      <c r="R29" s="75">
        <f>IFERROR('Datos Generales'!R306/'Datos Generales'!R267,"")</f>
        <v>0.47275423425998714</v>
      </c>
      <c r="S29" s="75" t="str">
        <f>IFERROR('Datos Generales'!S306/'Datos Generales'!S267,"")</f>
        <v/>
      </c>
      <c r="T29" s="75">
        <f>IFERROR('Datos Generales'!T306/'Datos Generales'!T267,"")</f>
        <v>0.18147080932097218</v>
      </c>
      <c r="U29" s="75" t="str">
        <f>IFERROR('Datos Generales'!U306/'Datos Generales'!U267,"")</f>
        <v/>
      </c>
      <c r="V29" s="75">
        <f>IFERROR('Datos Generales'!V306/'Datos Generales'!V267,"")</f>
        <v>0.20226596964455759</v>
      </c>
      <c r="W29" s="75" t="str">
        <f>IFERROR('Datos Generales'!W306/'Datos Generales'!W267,"")</f>
        <v/>
      </c>
      <c r="X29" s="75" t="str">
        <f>IFERROR('Datos Generales'!X306/'Datos Generales'!X267,"")</f>
        <v/>
      </c>
      <c r="Y29" s="75">
        <f>IFERROR('Datos Generales'!Y306/'Datos Generales'!Y267,"")</f>
        <v>0.14961827508052011</v>
      </c>
      <c r="Z29" s="75">
        <f>IFERROR('Datos Generales'!Z306/'Datos Generales'!Z267,"")</f>
        <v>0.49494949494949497</v>
      </c>
      <c r="AA29" s="75">
        <f>IFERROR('Datos Generales'!AA306/'Datos Generales'!AA267,"")</f>
        <v>0.44781783681214421</v>
      </c>
      <c r="AB29" s="75">
        <f>IFERROR('Datos Generales'!AB306/'Datos Generales'!AB267,"")</f>
        <v>0.41594517629876238</v>
      </c>
      <c r="AC29" s="75" t="str">
        <f>IFERROR('Datos Generales'!AC306/'Datos Generales'!AC267,"")</f>
        <v/>
      </c>
      <c r="AD29" s="75" t="str">
        <f>IFERROR('Datos Generales'!AD306/'Datos Generales'!AD267,"")</f>
        <v/>
      </c>
      <c r="AE29" s="75" t="str">
        <f>IFERROR('Datos Generales'!AE306/'Datos Generales'!AE267,"")</f>
        <v/>
      </c>
      <c r="AF29" s="75" t="str">
        <f>IFERROR('Datos Generales'!AF306/'Datos Generales'!AF267,"")</f>
        <v/>
      </c>
      <c r="AG29" s="75" t="str">
        <f>IFERROR('Datos Generales'!AG306/'Datos Generales'!AG267,"")</f>
        <v/>
      </c>
      <c r="AH29" s="75" t="str">
        <f>IFERROR('Datos Generales'!AH306/'Datos Generales'!AH267,"")</f>
        <v/>
      </c>
      <c r="AI29" s="75" t="str">
        <f>IFERROR('Datos Generales'!AI306/'Datos Generales'!AI267,"")</f>
        <v/>
      </c>
      <c r="AJ29" s="75" t="str">
        <f>IFERROR('Datos Generales'!AJ306/'Datos Generales'!AJ267,"")</f>
        <v/>
      </c>
      <c r="AK29" s="75" t="str">
        <f>IFERROR('Datos Generales'!AK306/'Datos Generales'!AK267,"")</f>
        <v/>
      </c>
      <c r="AL29" s="75" t="str">
        <f>IFERROR('Datos Generales'!AL306/'Datos Generales'!AL267,"")</f>
        <v/>
      </c>
      <c r="AM29" s="75" t="str">
        <f>IFERROR('Datos Generales'!AM306/'Datos Generales'!AM267,"")</f>
        <v/>
      </c>
      <c r="AN29" s="75" t="str">
        <f>IFERROR('Datos Generales'!AN306/'Datos Generales'!AN267,"")</f>
        <v/>
      </c>
      <c r="AO29" s="75" t="str">
        <f>IFERROR('Datos Generales'!AO306/'Datos Generales'!AO267,"")</f>
        <v/>
      </c>
      <c r="AP29" s="75" t="str">
        <f>IFERROR('Datos Generales'!AP306/'Datos Generales'!AP267,"")</f>
        <v/>
      </c>
      <c r="AQ29" s="75">
        <f>IFERROR('Datos Generales'!AQ306/'Datos Generales'!AQ267,"")</f>
        <v>0.31925091277327777</v>
      </c>
      <c r="AS29" s="75">
        <f>IFERROR('Datos Generales'!AS306/'Datos Generales'!AS267,"")</f>
        <v>0.16135668999019892</v>
      </c>
      <c r="AT29" s="71">
        <f t="shared" si="0"/>
        <v>0.15789422278307885</v>
      </c>
    </row>
    <row r="30" spans="2:46">
      <c r="B30" s="73" t="s">
        <v>313</v>
      </c>
      <c r="C30" s="75">
        <f>IFERROR('Datos Generales'!C307/'Datos Generales'!C268,"")</f>
        <v>0.1081748852763115</v>
      </c>
      <c r="D30" s="75" t="str">
        <f>IFERROR('Datos Generales'!D307/'Datos Generales'!D268,"")</f>
        <v/>
      </c>
      <c r="E30" s="75">
        <f>IFERROR('Datos Generales'!E307/'Datos Generales'!E268,"")</f>
        <v>0.22331636713799652</v>
      </c>
      <c r="F30" s="75" t="str">
        <f>IFERROR('Datos Generales'!F307/'Datos Generales'!F268,"")</f>
        <v/>
      </c>
      <c r="G30" s="75" t="str">
        <f>IFERROR('Datos Generales'!G307/'Datos Generales'!G268,"")</f>
        <v/>
      </c>
      <c r="H30" s="75">
        <f>IFERROR('Datos Generales'!H307/'Datos Generales'!H268,"")</f>
        <v>1.9028011284301712E-2</v>
      </c>
      <c r="I30" s="75">
        <f>IFERROR('Datos Generales'!I307/'Datos Generales'!I268,"")</f>
        <v>0.39994801851530981</v>
      </c>
      <c r="J30" s="75">
        <f>IFERROR('Datos Generales'!J307/'Datos Generales'!J268,"")</f>
        <v>7.6532554892752888E-2</v>
      </c>
      <c r="K30" s="75" t="str">
        <f>IFERROR('Datos Generales'!K307/'Datos Generales'!K268,"")</f>
        <v/>
      </c>
      <c r="L30" s="75">
        <f>IFERROR('Datos Generales'!L307/'Datos Generales'!L268,"")</f>
        <v>0.49816657936092196</v>
      </c>
      <c r="M30" s="75" t="str">
        <f>IFERROR('Datos Generales'!M307/'Datos Generales'!M268,"")</f>
        <v/>
      </c>
      <c r="N30" s="75" t="str">
        <f>IFERROR('Datos Generales'!N307/'Datos Generales'!N268,"")</f>
        <v/>
      </c>
      <c r="O30" s="75" t="str">
        <f>IFERROR('Datos Generales'!O307/'Datos Generales'!O268,"")</f>
        <v/>
      </c>
      <c r="P30" s="75">
        <f>IFERROR('Datos Generales'!P307/'Datos Generales'!P268,"")</f>
        <v>0.5963282392696827</v>
      </c>
      <c r="Q30" s="75" t="str">
        <f>IFERROR('Datos Generales'!Q307/'Datos Generales'!Q268,"")</f>
        <v/>
      </c>
      <c r="R30" s="75">
        <f>IFERROR('Datos Generales'!R307/'Datos Generales'!R268,"")</f>
        <v>0.51073155420705318</v>
      </c>
      <c r="S30" s="75" t="str">
        <f>IFERROR('Datos Generales'!S307/'Datos Generales'!S268,"")</f>
        <v/>
      </c>
      <c r="T30" s="75">
        <f>IFERROR('Datos Generales'!T307/'Datos Generales'!T268,"")</f>
        <v>0.29791807775891965</v>
      </c>
      <c r="U30" s="75" t="str">
        <f>IFERROR('Datos Generales'!U307/'Datos Generales'!U268,"")</f>
        <v/>
      </c>
      <c r="V30" s="75">
        <f>IFERROR('Datos Generales'!V307/'Datos Generales'!V268,"")</f>
        <v>0.25884722225971651</v>
      </c>
      <c r="W30" s="75" t="str">
        <f>IFERROR('Datos Generales'!W307/'Datos Generales'!W268,"")</f>
        <v/>
      </c>
      <c r="X30" s="75" t="str">
        <f>IFERROR('Datos Generales'!X307/'Datos Generales'!X268,"")</f>
        <v/>
      </c>
      <c r="Y30" s="75">
        <f>IFERROR('Datos Generales'!Y307/'Datos Generales'!Y268,"")</f>
        <v>0.30314708214125674</v>
      </c>
      <c r="Z30" s="75">
        <f>IFERROR('Datos Generales'!Z307/'Datos Generales'!Z268,"")</f>
        <v>0.5</v>
      </c>
      <c r="AA30" s="75">
        <f>IFERROR('Datos Generales'!AA307/'Datos Generales'!AA268,"")</f>
        <v>0.24192966932127291</v>
      </c>
      <c r="AB30" s="75">
        <f>IFERROR('Datos Generales'!AB307/'Datos Generales'!AB268,"")</f>
        <v>0.52405664198570989</v>
      </c>
      <c r="AC30" s="75" t="str">
        <f>IFERROR('Datos Generales'!AC307/'Datos Generales'!AC268,"")</f>
        <v/>
      </c>
      <c r="AD30" s="75" t="str">
        <f>IFERROR('Datos Generales'!AD307/'Datos Generales'!AD268,"")</f>
        <v/>
      </c>
      <c r="AE30" s="75" t="str">
        <f>IFERROR('Datos Generales'!AE307/'Datos Generales'!AE268,"")</f>
        <v/>
      </c>
      <c r="AF30" s="75" t="str">
        <f>IFERROR('Datos Generales'!AF307/'Datos Generales'!AF268,"")</f>
        <v/>
      </c>
      <c r="AG30" s="75" t="str">
        <f>IFERROR('Datos Generales'!AG307/'Datos Generales'!AG268,"")</f>
        <v/>
      </c>
      <c r="AH30" s="75" t="str">
        <f>IFERROR('Datos Generales'!AH307/'Datos Generales'!AH268,"")</f>
        <v/>
      </c>
      <c r="AI30" s="75" t="str">
        <f>IFERROR('Datos Generales'!AI307/'Datos Generales'!AI268,"")</f>
        <v/>
      </c>
      <c r="AJ30" s="75" t="str">
        <f>IFERROR('Datos Generales'!AJ307/'Datos Generales'!AJ268,"")</f>
        <v/>
      </c>
      <c r="AK30" s="75" t="str">
        <f>IFERROR('Datos Generales'!AK307/'Datos Generales'!AK268,"")</f>
        <v/>
      </c>
      <c r="AL30" s="75" t="str">
        <f>IFERROR('Datos Generales'!AL307/'Datos Generales'!AL268,"")</f>
        <v/>
      </c>
      <c r="AM30" s="75" t="str">
        <f>IFERROR('Datos Generales'!AM307/'Datos Generales'!AM268,"")</f>
        <v/>
      </c>
      <c r="AN30" s="75" t="str">
        <f>IFERROR('Datos Generales'!AN307/'Datos Generales'!AN268,"")</f>
        <v/>
      </c>
      <c r="AO30" s="75" t="str">
        <f>IFERROR('Datos Generales'!AO307/'Datos Generales'!AO268,"")</f>
        <v/>
      </c>
      <c r="AP30" s="75" t="str">
        <f>IFERROR('Datos Generales'!AP307/'Datos Generales'!AP268,"")</f>
        <v/>
      </c>
      <c r="AQ30" s="75">
        <f>IFERROR('Datos Generales'!AQ307/'Datos Generales'!AQ268,"")</f>
        <v>0.25998165868598283</v>
      </c>
      <c r="AS30" s="75">
        <f>IFERROR('Datos Generales'!AS307/'Datos Generales'!AS268,"")</f>
        <v>0.22005042314570242</v>
      </c>
      <c r="AT30" s="71">
        <f t="shared" si="0"/>
        <v>3.9931235540280413E-2</v>
      </c>
    </row>
    <row r="31" spans="2:46">
      <c r="B31" s="73" t="s">
        <v>314</v>
      </c>
      <c r="C31" s="75" t="str">
        <f>IFERROR('Datos Generales'!C308/'Datos Generales'!C269,"")</f>
        <v/>
      </c>
      <c r="D31" s="75" t="str">
        <f>IFERROR('Datos Generales'!D308/'Datos Generales'!D269,"")</f>
        <v/>
      </c>
      <c r="E31" s="75">
        <f>IFERROR('Datos Generales'!E308/'Datos Generales'!E269,"")</f>
        <v>0.99632667187114021</v>
      </c>
      <c r="F31" s="75" t="str">
        <f>IFERROR('Datos Generales'!F308/'Datos Generales'!F269,"")</f>
        <v/>
      </c>
      <c r="G31" s="75" t="str">
        <f>IFERROR('Datos Generales'!G308/'Datos Generales'!G269,"")</f>
        <v/>
      </c>
      <c r="H31" s="75">
        <f>IFERROR('Datos Generales'!H308/'Datos Generales'!H269,"")</f>
        <v>0.95147434379863904</v>
      </c>
      <c r="I31" s="75">
        <f>IFERROR('Datos Generales'!I308/'Datos Generales'!I269,"")</f>
        <v>0.90672746330656218</v>
      </c>
      <c r="J31" s="75">
        <f>IFERROR('Datos Generales'!J308/'Datos Generales'!J269,"")</f>
        <v>0.14065947615710095</v>
      </c>
      <c r="K31" s="75" t="str">
        <f>IFERROR('Datos Generales'!K308/'Datos Generales'!K269,"")</f>
        <v/>
      </c>
      <c r="L31" s="75">
        <f>IFERROR('Datos Generales'!L308/'Datos Generales'!L269,"")</f>
        <v>0.95605689852416265</v>
      </c>
      <c r="M31" s="75" t="str">
        <f>IFERROR('Datos Generales'!M308/'Datos Generales'!M269,"")</f>
        <v/>
      </c>
      <c r="N31" s="75" t="str">
        <f>IFERROR('Datos Generales'!N308/'Datos Generales'!N269,"")</f>
        <v/>
      </c>
      <c r="O31" s="75" t="str">
        <f>IFERROR('Datos Generales'!O308/'Datos Generales'!O269,"")</f>
        <v/>
      </c>
      <c r="P31" s="75">
        <f>IFERROR('Datos Generales'!P308/'Datos Generales'!P269,"")</f>
        <v>1.0062976466688764</v>
      </c>
      <c r="Q31" s="75" t="str">
        <f>IFERROR('Datos Generales'!Q308/'Datos Generales'!Q269,"")</f>
        <v/>
      </c>
      <c r="R31" s="75">
        <f>IFERROR('Datos Generales'!R308/'Datos Generales'!R269,"")</f>
        <v>0.95410178220191921</v>
      </c>
      <c r="S31" s="75" t="str">
        <f>IFERROR('Datos Generales'!S308/'Datos Generales'!S269,"")</f>
        <v/>
      </c>
      <c r="T31" s="75">
        <f>IFERROR('Datos Generales'!T308/'Datos Generales'!T269,"")</f>
        <v>0.8201472954793082</v>
      </c>
      <c r="U31" s="75" t="str">
        <f>IFERROR('Datos Generales'!U308/'Datos Generales'!U269,"")</f>
        <v/>
      </c>
      <c r="V31" s="75">
        <f>IFERROR('Datos Generales'!V308/'Datos Generales'!V269,"")</f>
        <v>0.94403621895809964</v>
      </c>
      <c r="W31" s="75" t="str">
        <f>IFERROR('Datos Generales'!W308/'Datos Generales'!W269,"")</f>
        <v/>
      </c>
      <c r="X31" s="75" t="str">
        <f>IFERROR('Datos Generales'!X308/'Datos Generales'!X269,"")</f>
        <v/>
      </c>
      <c r="Y31" s="75">
        <f>IFERROR('Datos Generales'!Y308/'Datos Generales'!Y269,"")</f>
        <v>0.89016732356248618</v>
      </c>
      <c r="Z31" s="75" t="str">
        <f>IFERROR('Datos Generales'!Z308/'Datos Generales'!Z269,"")</f>
        <v/>
      </c>
      <c r="AA31" s="75">
        <f>IFERROR('Datos Generales'!AA308/'Datos Generales'!AA269,"")</f>
        <v>0.95199676017537738</v>
      </c>
      <c r="AB31" s="75">
        <f>IFERROR('Datos Generales'!AB308/'Datos Generales'!AB269,"")</f>
        <v>0.99652908848808319</v>
      </c>
      <c r="AC31" s="75">
        <f>IFERROR('Datos Generales'!AC308/'Datos Generales'!AC269,"")</f>
        <v>0.85377853599714981</v>
      </c>
      <c r="AD31" s="75" t="str">
        <f>IFERROR('Datos Generales'!AD308/'Datos Generales'!AD269,"")</f>
        <v/>
      </c>
      <c r="AE31" s="75" t="str">
        <f>IFERROR('Datos Generales'!AE308/'Datos Generales'!AE269,"")</f>
        <v/>
      </c>
      <c r="AF31" s="75" t="str">
        <f>IFERROR('Datos Generales'!AF308/'Datos Generales'!AF269,"")</f>
        <v/>
      </c>
      <c r="AG31" s="75" t="str">
        <f>IFERROR('Datos Generales'!AG308/'Datos Generales'!AG269,"")</f>
        <v/>
      </c>
      <c r="AH31" s="75" t="str">
        <f>IFERROR('Datos Generales'!AH308/'Datos Generales'!AH269,"")</f>
        <v/>
      </c>
      <c r="AI31" s="75" t="str">
        <f>IFERROR('Datos Generales'!AI308/'Datos Generales'!AI269,"")</f>
        <v/>
      </c>
      <c r="AJ31" s="75" t="str">
        <f>IFERROR('Datos Generales'!AJ308/'Datos Generales'!AJ269,"")</f>
        <v/>
      </c>
      <c r="AK31" s="75" t="str">
        <f>IFERROR('Datos Generales'!AK308/'Datos Generales'!AK269,"")</f>
        <v/>
      </c>
      <c r="AL31" s="75" t="str">
        <f>IFERROR('Datos Generales'!AL308/'Datos Generales'!AL269,"")</f>
        <v/>
      </c>
      <c r="AM31" s="75" t="str">
        <f>IFERROR('Datos Generales'!AM308/'Datos Generales'!AM269,"")</f>
        <v/>
      </c>
      <c r="AN31" s="75" t="str">
        <f>IFERROR('Datos Generales'!AN308/'Datos Generales'!AN269,"")</f>
        <v/>
      </c>
      <c r="AO31" s="75" t="str">
        <f>IFERROR('Datos Generales'!AO308/'Datos Generales'!AO269,"")</f>
        <v/>
      </c>
      <c r="AP31" s="75" t="str">
        <f>IFERROR('Datos Generales'!AP308/'Datos Generales'!AP269,"")</f>
        <v/>
      </c>
      <c r="AQ31" s="75">
        <f>IFERROR('Datos Generales'!AQ308/'Datos Generales'!AQ269,"")</f>
        <v>0.9262427807694521</v>
      </c>
      <c r="AS31" s="75">
        <f>IFERROR('Datos Generales'!AS308/'Datos Generales'!AS269,"")</f>
        <v>0.9020905158148389</v>
      </c>
      <c r="AT31" s="71">
        <f t="shared" si="0"/>
        <v>2.4152264954613201E-2</v>
      </c>
    </row>
    <row r="32" spans="2:46">
      <c r="B32" s="73" t="s">
        <v>315</v>
      </c>
      <c r="C32" s="75">
        <f>IFERROR('Datos Generales'!C309/'Datos Generales'!C270,"")</f>
        <v>0.32122396760157068</v>
      </c>
      <c r="D32" s="75" t="str">
        <f>IFERROR('Datos Generales'!D309/'Datos Generales'!D270,"")</f>
        <v/>
      </c>
      <c r="E32" s="75">
        <f>IFERROR('Datos Generales'!E309/'Datos Generales'!E270,"")</f>
        <v>0.18124601464092169</v>
      </c>
      <c r="F32" s="75" t="str">
        <f>IFERROR('Datos Generales'!F309/'Datos Generales'!F270,"")</f>
        <v/>
      </c>
      <c r="G32" s="75" t="str">
        <f>IFERROR('Datos Generales'!G309/'Datos Generales'!G270,"")</f>
        <v/>
      </c>
      <c r="H32" s="75">
        <f>IFERROR('Datos Generales'!H309/'Datos Generales'!H270,"")</f>
        <v>0.30273064702963515</v>
      </c>
      <c r="I32" s="75">
        <f>IFERROR('Datos Generales'!I309/'Datos Generales'!I270,"")</f>
        <v>0.24999371414352387</v>
      </c>
      <c r="J32" s="75">
        <f>IFERROR('Datos Generales'!J309/'Datos Generales'!J270,"")</f>
        <v>9.3129462184889364E-2</v>
      </c>
      <c r="K32" s="75" t="str">
        <f>IFERROR('Datos Generales'!K309/'Datos Generales'!K270,"")</f>
        <v/>
      </c>
      <c r="L32" s="75">
        <f>IFERROR('Datos Generales'!L309/'Datos Generales'!L270,"")</f>
        <v>0.27812693286007834</v>
      </c>
      <c r="M32" s="75" t="str">
        <f>IFERROR('Datos Generales'!M309/'Datos Generales'!M270,"")</f>
        <v/>
      </c>
      <c r="N32" s="75" t="str">
        <f>IFERROR('Datos Generales'!N309/'Datos Generales'!N270,"")</f>
        <v/>
      </c>
      <c r="O32" s="75" t="str">
        <f>IFERROR('Datos Generales'!O309/'Datos Generales'!O270,"")</f>
        <v/>
      </c>
      <c r="P32" s="75">
        <f>IFERROR('Datos Generales'!P309/'Datos Generales'!P270,"")</f>
        <v>0.87793039113170124</v>
      </c>
      <c r="Q32" s="75" t="str">
        <f>IFERROR('Datos Generales'!Q309/'Datos Generales'!Q270,"")</f>
        <v/>
      </c>
      <c r="R32" s="75">
        <f>IFERROR('Datos Generales'!R309/'Datos Generales'!R270,"")</f>
        <v>0.55406710510670254</v>
      </c>
      <c r="S32" s="75" t="str">
        <f>IFERROR('Datos Generales'!S309/'Datos Generales'!S270,"")</f>
        <v/>
      </c>
      <c r="T32" s="75">
        <f>IFERROR('Datos Generales'!T309/'Datos Generales'!T270,"")</f>
        <v>0.32693609632001847</v>
      </c>
      <c r="U32" s="75" t="str">
        <f>IFERROR('Datos Generales'!U309/'Datos Generales'!U270,"")</f>
        <v/>
      </c>
      <c r="V32" s="75">
        <f>IFERROR('Datos Generales'!V309/'Datos Generales'!V270,"")</f>
        <v>5.7773521877180892E-2</v>
      </c>
      <c r="W32" s="75" t="str">
        <f>IFERROR('Datos Generales'!W309/'Datos Generales'!W270,"")</f>
        <v/>
      </c>
      <c r="X32" s="75">
        <f>IFERROR('Datos Generales'!X309/'Datos Generales'!X270,"")</f>
        <v>4.0687487417540767E-2</v>
      </c>
      <c r="Y32" s="75">
        <f>IFERROR('Datos Generales'!Y309/'Datos Generales'!Y270,"")</f>
        <v>6.2452898423628757E-2</v>
      </c>
      <c r="Z32" s="75">
        <f>IFERROR('Datos Generales'!Z309/'Datos Generales'!Z270,"")</f>
        <v>0.31099991397356119</v>
      </c>
      <c r="AA32" s="75">
        <f>IFERROR('Datos Generales'!AA309/'Datos Generales'!AA270,"")</f>
        <v>0.36821564968574033</v>
      </c>
      <c r="AB32" s="75">
        <f>IFERROR('Datos Generales'!AB309/'Datos Generales'!AB270,"")</f>
        <v>0.81672373394769959</v>
      </c>
      <c r="AC32" s="75" t="str">
        <f>IFERROR('Datos Generales'!AC309/'Datos Generales'!AC270,"")</f>
        <v/>
      </c>
      <c r="AD32" s="75">
        <f>IFERROR('Datos Generales'!AD309/'Datos Generales'!AD270,"")</f>
        <v>1</v>
      </c>
      <c r="AE32" s="75" t="str">
        <f>IFERROR('Datos Generales'!AE309/'Datos Generales'!AE270,"")</f>
        <v/>
      </c>
      <c r="AF32" s="75" t="str">
        <f>IFERROR('Datos Generales'!AF309/'Datos Generales'!AF270,"")</f>
        <v/>
      </c>
      <c r="AG32" s="75" t="str">
        <f>IFERROR('Datos Generales'!AG309/'Datos Generales'!AG270,"")</f>
        <v/>
      </c>
      <c r="AH32" s="75" t="str">
        <f>IFERROR('Datos Generales'!AH309/'Datos Generales'!AH270,"")</f>
        <v/>
      </c>
      <c r="AI32" s="75" t="str">
        <f>IFERROR('Datos Generales'!AI309/'Datos Generales'!AI270,"")</f>
        <v/>
      </c>
      <c r="AJ32" s="75" t="str">
        <f>IFERROR('Datos Generales'!AJ309/'Datos Generales'!AJ270,"")</f>
        <v/>
      </c>
      <c r="AK32" s="75" t="str">
        <f>IFERROR('Datos Generales'!AK309/'Datos Generales'!AK270,"")</f>
        <v/>
      </c>
      <c r="AL32" s="75" t="str">
        <f>IFERROR('Datos Generales'!AL309/'Datos Generales'!AL270,"")</f>
        <v/>
      </c>
      <c r="AM32" s="75" t="str">
        <f>IFERROR('Datos Generales'!AM309/'Datos Generales'!AM270,"")</f>
        <v/>
      </c>
      <c r="AN32" s="75" t="str">
        <f>IFERROR('Datos Generales'!AN309/'Datos Generales'!AN270,"")</f>
        <v/>
      </c>
      <c r="AO32" s="75" t="str">
        <f>IFERROR('Datos Generales'!AO309/'Datos Generales'!AO270,"")</f>
        <v/>
      </c>
      <c r="AP32" s="75" t="str">
        <f>IFERROR('Datos Generales'!AP309/'Datos Generales'!AP270,"")</f>
        <v/>
      </c>
      <c r="AQ32" s="75">
        <f>IFERROR('Datos Generales'!AQ309/'Datos Generales'!AQ270,"")</f>
        <v>0.27947836241752466</v>
      </c>
      <c r="AS32" s="75">
        <f>IFERROR('Datos Generales'!AS309/'Datos Generales'!AS270,"")</f>
        <v>0.27790338252229779</v>
      </c>
      <c r="AT32" s="71">
        <f t="shared" si="0"/>
        <v>1.574979895226869E-3</v>
      </c>
    </row>
    <row r="33" spans="2:46">
      <c r="B33" s="73" t="s">
        <v>316</v>
      </c>
      <c r="C33" s="75" t="str">
        <f>IFERROR('Datos Generales'!C310/'Datos Generales'!C271,"")</f>
        <v/>
      </c>
      <c r="D33" s="75" t="str">
        <f>IFERROR('Datos Generales'!D310/'Datos Generales'!D271,"")</f>
        <v/>
      </c>
      <c r="E33" s="75">
        <f>IFERROR('Datos Generales'!E310/'Datos Generales'!E271,"")</f>
        <v>84.076650842899667</v>
      </c>
      <c r="F33" s="75" t="str">
        <f>IFERROR('Datos Generales'!F310/'Datos Generales'!F271,"")</f>
        <v/>
      </c>
      <c r="G33" s="75" t="str">
        <f>IFERROR('Datos Generales'!G310/'Datos Generales'!G271,"")</f>
        <v/>
      </c>
      <c r="H33" s="75" t="str">
        <f>IFERROR('Datos Generales'!H310/'Datos Generales'!H271,"")</f>
        <v/>
      </c>
      <c r="I33" s="75" t="str">
        <f>IFERROR('Datos Generales'!I310/'Datos Generales'!I271,"")</f>
        <v/>
      </c>
      <c r="J33" s="75" t="str">
        <f>IFERROR('Datos Generales'!J310/'Datos Generales'!J271,"")</f>
        <v/>
      </c>
      <c r="K33" s="75" t="str">
        <f>IFERROR('Datos Generales'!K310/'Datos Generales'!K271,"")</f>
        <v/>
      </c>
      <c r="L33" s="75" t="str">
        <f>IFERROR('Datos Generales'!L310/'Datos Generales'!L271,"")</f>
        <v/>
      </c>
      <c r="M33" s="75" t="str">
        <f>IFERROR('Datos Generales'!M310/'Datos Generales'!M271,"")</f>
        <v/>
      </c>
      <c r="N33" s="75" t="str">
        <f>IFERROR('Datos Generales'!N310/'Datos Generales'!N271,"")</f>
        <v/>
      </c>
      <c r="O33" s="75" t="str">
        <f>IFERROR('Datos Generales'!O310/'Datos Generales'!O271,"")</f>
        <v/>
      </c>
      <c r="P33" s="75">
        <f>IFERROR('Datos Generales'!P310/'Datos Generales'!P271,"")</f>
        <v>1</v>
      </c>
      <c r="Q33" s="75" t="str">
        <f>IFERROR('Datos Generales'!Q310/'Datos Generales'!Q271,"")</f>
        <v/>
      </c>
      <c r="R33" s="75" t="str">
        <f>IFERROR('Datos Generales'!R310/'Datos Generales'!R271,"")</f>
        <v/>
      </c>
      <c r="S33" s="75" t="str">
        <f>IFERROR('Datos Generales'!S310/'Datos Generales'!S271,"")</f>
        <v/>
      </c>
      <c r="T33" s="75">
        <f>IFERROR('Datos Generales'!T310/'Datos Generales'!T271,"")</f>
        <v>0.23160014133245094</v>
      </c>
      <c r="U33" s="75" t="str">
        <f>IFERROR('Datos Generales'!U310/'Datos Generales'!U271,"")</f>
        <v/>
      </c>
      <c r="V33" s="75">
        <f>IFERROR('Datos Generales'!V310/'Datos Generales'!V271,"")</f>
        <v>1.5863252083741283E-2</v>
      </c>
      <c r="W33" s="75" t="str">
        <f>IFERROR('Datos Generales'!W310/'Datos Generales'!W271,"")</f>
        <v/>
      </c>
      <c r="X33" s="75">
        <f>IFERROR('Datos Generales'!X310/'Datos Generales'!X271,"")</f>
        <v>9.6888401316445591E-2</v>
      </c>
      <c r="Y33" s="75" t="str">
        <f>IFERROR('Datos Generales'!Y310/'Datos Generales'!Y271,"")</f>
        <v/>
      </c>
      <c r="Z33" s="75" t="str">
        <f>IFERROR('Datos Generales'!Z310/'Datos Generales'!Z271,"")</f>
        <v/>
      </c>
      <c r="AA33" s="75">
        <f>IFERROR('Datos Generales'!AA310/'Datos Generales'!AA271,"")</f>
        <v>0.34092875685030288</v>
      </c>
      <c r="AB33" s="75" t="str">
        <f>IFERROR('Datos Generales'!AB310/'Datos Generales'!AB271,"")</f>
        <v/>
      </c>
      <c r="AC33" s="75" t="str">
        <f>IFERROR('Datos Generales'!AC310/'Datos Generales'!AC271,"")</f>
        <v/>
      </c>
      <c r="AD33" s="75">
        <f>IFERROR('Datos Generales'!AD310/'Datos Generales'!AD271,"")</f>
        <v>0.29055302762360058</v>
      </c>
      <c r="AE33" s="75" t="str">
        <f>IFERROR('Datos Generales'!AE310/'Datos Generales'!AE271,"")</f>
        <v/>
      </c>
      <c r="AF33" s="75" t="str">
        <f>IFERROR('Datos Generales'!AF310/'Datos Generales'!AF271,"")</f>
        <v/>
      </c>
      <c r="AG33" s="75" t="str">
        <f>IFERROR('Datos Generales'!AG310/'Datos Generales'!AG271,"")</f>
        <v/>
      </c>
      <c r="AH33" s="75" t="str">
        <f>IFERROR('Datos Generales'!AH310/'Datos Generales'!AH271,"")</f>
        <v/>
      </c>
      <c r="AI33" s="75" t="str">
        <f>IFERROR('Datos Generales'!AI310/'Datos Generales'!AI271,"")</f>
        <v/>
      </c>
      <c r="AJ33" s="75" t="str">
        <f>IFERROR('Datos Generales'!AJ310/'Datos Generales'!AJ271,"")</f>
        <v/>
      </c>
      <c r="AK33" s="75" t="str">
        <f>IFERROR('Datos Generales'!AK310/'Datos Generales'!AK271,"")</f>
        <v/>
      </c>
      <c r="AL33" s="75" t="str">
        <f>IFERROR('Datos Generales'!AL310/'Datos Generales'!AL271,"")</f>
        <v/>
      </c>
      <c r="AM33" s="75" t="str">
        <f>IFERROR('Datos Generales'!AM310/'Datos Generales'!AM271,"")</f>
        <v/>
      </c>
      <c r="AN33" s="75" t="str">
        <f>IFERROR('Datos Generales'!AN310/'Datos Generales'!AN271,"")</f>
        <v/>
      </c>
      <c r="AO33" s="75" t="str">
        <f>IFERROR('Datos Generales'!AO310/'Datos Generales'!AO271,"")</f>
        <v/>
      </c>
      <c r="AP33" s="75" t="str">
        <f>IFERROR('Datos Generales'!AP310/'Datos Generales'!AP271,"")</f>
        <v/>
      </c>
      <c r="AQ33" s="75">
        <f>IFERROR('Datos Generales'!AQ310/'Datos Generales'!AQ271,"")</f>
        <v>0.2130953630343983</v>
      </c>
      <c r="AS33" s="75">
        <f>IFERROR('Datos Generales'!AS310/'Datos Generales'!AS271,"")</f>
        <v>0.16966375936377381</v>
      </c>
      <c r="AT33" s="71">
        <f t="shared" si="0"/>
        <v>4.3431603670624486E-2</v>
      </c>
    </row>
    <row r="34" spans="2:46">
      <c r="B34" s="73" t="s">
        <v>317</v>
      </c>
      <c r="C34" s="75">
        <f>IFERROR('Datos Generales'!C311/'Datos Generales'!C272,"")</f>
        <v>0.38596106377805001</v>
      </c>
      <c r="D34" s="75" t="str">
        <f>IFERROR('Datos Generales'!D311/'Datos Generales'!D272,"")</f>
        <v/>
      </c>
      <c r="E34" s="75">
        <f>IFERROR('Datos Generales'!E311/'Datos Generales'!E272,"")</f>
        <v>0.8874064707981516</v>
      </c>
      <c r="F34" s="75">
        <f>IFERROR('Datos Generales'!F311/'Datos Generales'!F272,"")</f>
        <v>1.0477170446199957</v>
      </c>
      <c r="G34" s="75" t="str">
        <f>IFERROR('Datos Generales'!G311/'Datos Generales'!G272,"")</f>
        <v/>
      </c>
      <c r="H34" s="75">
        <f>IFERROR('Datos Generales'!H311/'Datos Generales'!H272,"")</f>
        <v>0.99985190452801065</v>
      </c>
      <c r="I34" s="75">
        <f>IFERROR('Datos Generales'!I311/'Datos Generales'!I272,"")</f>
        <v>0.39210150195896498</v>
      </c>
      <c r="J34" s="75">
        <f>IFERROR('Datos Generales'!J311/'Datos Generales'!J272,"")</f>
        <v>9.6308958408199863E-2</v>
      </c>
      <c r="K34" s="75" t="str">
        <f>IFERROR('Datos Generales'!K311/'Datos Generales'!K272,"")</f>
        <v/>
      </c>
      <c r="L34" s="75">
        <f>IFERROR('Datos Generales'!L311/'Datos Generales'!L272,"")</f>
        <v>0.95340047857104737</v>
      </c>
      <c r="M34" s="75" t="str">
        <f>IFERROR('Datos Generales'!M311/'Datos Generales'!M272,"")</f>
        <v/>
      </c>
      <c r="N34" s="75" t="str">
        <f>IFERROR('Datos Generales'!N311/'Datos Generales'!N272,"")</f>
        <v/>
      </c>
      <c r="O34" s="75" t="str">
        <f>IFERROR('Datos Generales'!O311/'Datos Generales'!O272,"")</f>
        <v/>
      </c>
      <c r="P34" s="75">
        <f>IFERROR('Datos Generales'!P311/'Datos Generales'!P272,"")</f>
        <v>0.98424133194362751</v>
      </c>
      <c r="Q34" s="75" t="str">
        <f>IFERROR('Datos Generales'!Q311/'Datos Generales'!Q272,"")</f>
        <v/>
      </c>
      <c r="R34" s="75">
        <f>IFERROR('Datos Generales'!R311/'Datos Generales'!R272,"")</f>
        <v>0.94452836971880871</v>
      </c>
      <c r="S34" s="75" t="str">
        <f>IFERROR('Datos Generales'!S311/'Datos Generales'!S272,"")</f>
        <v/>
      </c>
      <c r="T34" s="75">
        <f>IFERROR('Datos Generales'!T311/'Datos Generales'!T272,"")</f>
        <v>0.51909498243455132</v>
      </c>
      <c r="U34" s="75" t="str">
        <f>IFERROR('Datos Generales'!U311/'Datos Generales'!U272,"")</f>
        <v/>
      </c>
      <c r="V34" s="75">
        <f>IFERROR('Datos Generales'!V311/'Datos Generales'!V272,"")</f>
        <v>0.34809075158422992</v>
      </c>
      <c r="W34" s="75" t="str">
        <f>IFERROR('Datos Generales'!W311/'Datos Generales'!W272,"")</f>
        <v/>
      </c>
      <c r="X34" s="75">
        <f>IFERROR('Datos Generales'!X311/'Datos Generales'!X272,"")</f>
        <v>0.19126018858092364</v>
      </c>
      <c r="Y34" s="75">
        <f>IFERROR('Datos Generales'!Y311/'Datos Generales'!Y272,"")</f>
        <v>0.93599545695670505</v>
      </c>
      <c r="Z34" s="75">
        <f>IFERROR('Datos Generales'!Z311/'Datos Generales'!Z272,"")</f>
        <v>0.49899396378269617</v>
      </c>
      <c r="AA34" s="75">
        <f>IFERROR('Datos Generales'!AA311/'Datos Generales'!AA272,"")</f>
        <v>0.36290227229931815</v>
      </c>
      <c r="AB34" s="75">
        <f>IFERROR('Datos Generales'!AB311/'Datos Generales'!AB272,"")</f>
        <v>0.98708529310795068</v>
      </c>
      <c r="AC34" s="75">
        <f>IFERROR('Datos Generales'!AC311/'Datos Generales'!AC272,"")</f>
        <v>1</v>
      </c>
      <c r="AD34" s="75" t="str">
        <f>IFERROR('Datos Generales'!AD311/'Datos Generales'!AD272,"")</f>
        <v/>
      </c>
      <c r="AE34" s="75" t="str">
        <f>IFERROR('Datos Generales'!AE311/'Datos Generales'!AE272,"")</f>
        <v/>
      </c>
      <c r="AF34" s="75" t="str">
        <f>IFERROR('Datos Generales'!AF311/'Datos Generales'!AF272,"")</f>
        <v/>
      </c>
      <c r="AG34" s="75" t="str">
        <f>IFERROR('Datos Generales'!AG311/'Datos Generales'!AG272,"")</f>
        <v/>
      </c>
      <c r="AH34" s="75" t="str">
        <f>IFERROR('Datos Generales'!AH311/'Datos Generales'!AH272,"")</f>
        <v/>
      </c>
      <c r="AI34" s="75" t="str">
        <f>IFERROR('Datos Generales'!AI311/'Datos Generales'!AI272,"")</f>
        <v/>
      </c>
      <c r="AJ34" s="75" t="str">
        <f>IFERROR('Datos Generales'!AJ311/'Datos Generales'!AJ272,"")</f>
        <v/>
      </c>
      <c r="AK34" s="75" t="str">
        <f>IFERROR('Datos Generales'!AK311/'Datos Generales'!AK272,"")</f>
        <v/>
      </c>
      <c r="AL34" s="75" t="str">
        <f>IFERROR('Datos Generales'!AL311/'Datos Generales'!AL272,"")</f>
        <v/>
      </c>
      <c r="AM34" s="75" t="str">
        <f>IFERROR('Datos Generales'!AM311/'Datos Generales'!AM272,"")</f>
        <v/>
      </c>
      <c r="AN34" s="75" t="str">
        <f>IFERROR('Datos Generales'!AN311/'Datos Generales'!AN272,"")</f>
        <v/>
      </c>
      <c r="AO34" s="75" t="str">
        <f>IFERROR('Datos Generales'!AO311/'Datos Generales'!AO272,"")</f>
        <v/>
      </c>
      <c r="AP34" s="75" t="str">
        <f>IFERROR('Datos Generales'!AP311/'Datos Generales'!AP272,"")</f>
        <v/>
      </c>
      <c r="AQ34" s="75">
        <f>IFERROR('Datos Generales'!AQ311/'Datos Generales'!AQ272,"")</f>
        <v>0.72934566379739973</v>
      </c>
      <c r="AS34" s="75">
        <f>IFERROR('Datos Generales'!AS311/'Datos Generales'!AS272,"")</f>
        <v>0.74373835308742475</v>
      </c>
      <c r="AT34" s="71">
        <f t="shared" si="0"/>
        <v>-1.4392689290025018E-2</v>
      </c>
    </row>
    <row r="35" spans="2:46">
      <c r="B35" s="73" t="s">
        <v>318</v>
      </c>
      <c r="C35" s="75" t="str">
        <f>IFERROR('Datos Generales'!C312/'Datos Generales'!C273,"")</f>
        <v/>
      </c>
      <c r="D35" s="75" t="str">
        <f>IFERROR('Datos Generales'!D312/'Datos Generales'!D273,"")</f>
        <v/>
      </c>
      <c r="E35" s="75">
        <f>IFERROR('Datos Generales'!E312/'Datos Generales'!E273,"")</f>
        <v>1</v>
      </c>
      <c r="F35" s="75" t="str">
        <f>IFERROR('Datos Generales'!F312/'Datos Generales'!F273,"")</f>
        <v/>
      </c>
      <c r="G35" s="75" t="str">
        <f>IFERROR('Datos Generales'!G312/'Datos Generales'!G273,"")</f>
        <v/>
      </c>
      <c r="H35" s="75" t="str">
        <f>IFERROR('Datos Generales'!H312/'Datos Generales'!H273,"")</f>
        <v/>
      </c>
      <c r="I35" s="75">
        <f>IFERROR('Datos Generales'!I312/'Datos Generales'!I273,"")</f>
        <v>0.40042002046645181</v>
      </c>
      <c r="J35" s="75" t="str">
        <f>IFERROR('Datos Generales'!J312/'Datos Generales'!J273,"")</f>
        <v/>
      </c>
      <c r="K35" s="75" t="str">
        <f>IFERROR('Datos Generales'!K312/'Datos Generales'!K273,"")</f>
        <v/>
      </c>
      <c r="L35" s="75">
        <f>IFERROR('Datos Generales'!L312/'Datos Generales'!L273,"")</f>
        <v>1</v>
      </c>
      <c r="M35" s="75" t="str">
        <f>IFERROR('Datos Generales'!M312/'Datos Generales'!M273,"")</f>
        <v/>
      </c>
      <c r="N35" s="75" t="str">
        <f>IFERROR('Datos Generales'!N312/'Datos Generales'!N273,"")</f>
        <v/>
      </c>
      <c r="O35" s="75" t="str">
        <f>IFERROR('Datos Generales'!O312/'Datos Generales'!O273,"")</f>
        <v/>
      </c>
      <c r="P35" s="75">
        <f>IFERROR('Datos Generales'!P312/'Datos Generales'!P273,"")</f>
        <v>1</v>
      </c>
      <c r="Q35" s="75" t="str">
        <f>IFERROR('Datos Generales'!Q312/'Datos Generales'!Q273,"")</f>
        <v/>
      </c>
      <c r="R35" s="75">
        <f>IFERROR('Datos Generales'!R312/'Datos Generales'!R273,"")</f>
        <v>1</v>
      </c>
      <c r="S35" s="75" t="str">
        <f>IFERROR('Datos Generales'!S312/'Datos Generales'!S273,"")</f>
        <v/>
      </c>
      <c r="T35" s="75">
        <f>IFERROR('Datos Generales'!T312/'Datos Generales'!T273,"")</f>
        <v>1</v>
      </c>
      <c r="U35" s="75" t="str">
        <f>IFERROR('Datos Generales'!U312/'Datos Generales'!U273,"")</f>
        <v/>
      </c>
      <c r="V35" s="75">
        <f>IFERROR('Datos Generales'!V312/'Datos Generales'!V273,"")</f>
        <v>1</v>
      </c>
      <c r="W35" s="75" t="str">
        <f>IFERROR('Datos Generales'!W312/'Datos Generales'!W273,"")</f>
        <v/>
      </c>
      <c r="X35" s="75" t="str">
        <f>IFERROR('Datos Generales'!X312/'Datos Generales'!X273,"")</f>
        <v/>
      </c>
      <c r="Y35" s="75">
        <f>IFERROR('Datos Generales'!Y312/'Datos Generales'!Y273,"")</f>
        <v>1</v>
      </c>
      <c r="Z35" s="75" t="str">
        <f>IFERROR('Datos Generales'!Z312/'Datos Generales'!Z273,"")</f>
        <v/>
      </c>
      <c r="AA35" s="75">
        <f>IFERROR('Datos Generales'!AA312/'Datos Generales'!AA273,"")</f>
        <v>1</v>
      </c>
      <c r="AB35" s="75">
        <f>IFERROR('Datos Generales'!AB312/'Datos Generales'!AB273,"")</f>
        <v>1</v>
      </c>
      <c r="AC35" s="75">
        <f>IFERROR('Datos Generales'!AC312/'Datos Generales'!AC273,"")</f>
        <v>1</v>
      </c>
      <c r="AD35" s="75" t="str">
        <f>IFERROR('Datos Generales'!AD312/'Datos Generales'!AD273,"")</f>
        <v/>
      </c>
      <c r="AE35" s="75" t="str">
        <f>IFERROR('Datos Generales'!AE312/'Datos Generales'!AE273,"")</f>
        <v/>
      </c>
      <c r="AF35" s="75" t="str">
        <f>IFERROR('Datos Generales'!AF312/'Datos Generales'!AF273,"")</f>
        <v/>
      </c>
      <c r="AG35" s="75" t="str">
        <f>IFERROR('Datos Generales'!AG312/'Datos Generales'!AG273,"")</f>
        <v/>
      </c>
      <c r="AH35" s="75" t="str">
        <f>IFERROR('Datos Generales'!AH312/'Datos Generales'!AH273,"")</f>
        <v/>
      </c>
      <c r="AI35" s="75" t="str">
        <f>IFERROR('Datos Generales'!AI312/'Datos Generales'!AI273,"")</f>
        <v/>
      </c>
      <c r="AJ35" s="75" t="str">
        <f>IFERROR('Datos Generales'!AJ312/'Datos Generales'!AJ273,"")</f>
        <v/>
      </c>
      <c r="AK35" s="75" t="str">
        <f>IFERROR('Datos Generales'!AK312/'Datos Generales'!AK273,"")</f>
        <v/>
      </c>
      <c r="AL35" s="75" t="str">
        <f>IFERROR('Datos Generales'!AL312/'Datos Generales'!AL273,"")</f>
        <v/>
      </c>
      <c r="AM35" s="75" t="str">
        <f>IFERROR('Datos Generales'!AM312/'Datos Generales'!AM273,"")</f>
        <v/>
      </c>
      <c r="AN35" s="75" t="str">
        <f>IFERROR('Datos Generales'!AN312/'Datos Generales'!AN273,"")</f>
        <v/>
      </c>
      <c r="AO35" s="75" t="str">
        <f>IFERROR('Datos Generales'!AO312/'Datos Generales'!AO273,"")</f>
        <v/>
      </c>
      <c r="AP35" s="75" t="str">
        <f>IFERROR('Datos Generales'!AP312/'Datos Generales'!AP273,"")</f>
        <v/>
      </c>
      <c r="AQ35" s="75">
        <f>IFERROR('Datos Generales'!AQ312/'Datos Generales'!AQ273,"")</f>
        <v>0.97473410498746393</v>
      </c>
      <c r="AS35" s="75">
        <f>IFERROR('Datos Generales'!AS312/'Datos Generales'!AS273,"")</f>
        <v>0.97968209139855011</v>
      </c>
      <c r="AT35" s="71">
        <f t="shared" si="0"/>
        <v>-4.9479864110861804E-3</v>
      </c>
    </row>
    <row r="36" spans="2:46">
      <c r="B36" s="73" t="s">
        <v>319</v>
      </c>
      <c r="C36" s="75" t="str">
        <f>IFERROR('Datos Generales'!C313/'Datos Generales'!C274,"")</f>
        <v/>
      </c>
      <c r="D36" s="75" t="str">
        <f>IFERROR('Datos Generales'!D313/'Datos Generales'!D274,"")</f>
        <v/>
      </c>
      <c r="E36" s="75">
        <f>IFERROR('Datos Generales'!E313/'Datos Generales'!E274,"")</f>
        <v>1</v>
      </c>
      <c r="F36" s="75" t="str">
        <f>IFERROR('Datos Generales'!F313/'Datos Generales'!F274,"")</f>
        <v/>
      </c>
      <c r="G36" s="75">
        <f>IFERROR('Datos Generales'!G313/'Datos Generales'!G274,"")</f>
        <v>0.18901943964247811</v>
      </c>
      <c r="H36" s="75" t="str">
        <f>IFERROR('Datos Generales'!H313/'Datos Generales'!H274,"")</f>
        <v/>
      </c>
      <c r="I36" s="75">
        <f>IFERROR('Datos Generales'!I313/'Datos Generales'!I274,"")</f>
        <v>0.4</v>
      </c>
      <c r="J36" s="75">
        <f>IFERROR('Datos Generales'!J313/'Datos Generales'!J274,"")</f>
        <v>0</v>
      </c>
      <c r="K36" s="75" t="str">
        <f>IFERROR('Datos Generales'!K313/'Datos Generales'!K274,"")</f>
        <v/>
      </c>
      <c r="L36" s="75">
        <f>IFERROR('Datos Generales'!L313/'Datos Generales'!L274,"")</f>
        <v>0.77722285187629991</v>
      </c>
      <c r="M36" s="75">
        <f>IFERROR('Datos Generales'!M313/'Datos Generales'!M274,"")</f>
        <v>0.27638999666031472</v>
      </c>
      <c r="N36" s="75" t="str">
        <f>IFERROR('Datos Generales'!N313/'Datos Generales'!N274,"")</f>
        <v/>
      </c>
      <c r="O36" s="75" t="str">
        <f>IFERROR('Datos Generales'!O313/'Datos Generales'!O274,"")</f>
        <v/>
      </c>
      <c r="P36" s="75">
        <f>IFERROR('Datos Generales'!P313/'Datos Generales'!P274,"")</f>
        <v>0.50627761021390494</v>
      </c>
      <c r="Q36" s="75" t="str">
        <f>IFERROR('Datos Generales'!Q313/'Datos Generales'!Q274,"")</f>
        <v/>
      </c>
      <c r="R36" s="75">
        <f>IFERROR('Datos Generales'!R313/'Datos Generales'!R274,"")</f>
        <v>0.61419354838709672</v>
      </c>
      <c r="S36" s="75" t="str">
        <f>IFERROR('Datos Generales'!S313/'Datos Generales'!S274,"")</f>
        <v/>
      </c>
      <c r="T36" s="75">
        <f>IFERROR('Datos Generales'!T313/'Datos Generales'!T274,"")</f>
        <v>0.14442342507272024</v>
      </c>
      <c r="U36" s="75">
        <f>IFERROR('Datos Generales'!U313/'Datos Generales'!U274,"")</f>
        <v>0.14930689813997441</v>
      </c>
      <c r="V36" s="75">
        <f>IFERROR('Datos Generales'!V313/'Datos Generales'!V274,"")</f>
        <v>6.1331969832545061E-2</v>
      </c>
      <c r="W36" s="75">
        <f>IFERROR('Datos Generales'!W313/'Datos Generales'!W274,"")</f>
        <v>0.20714706886885467</v>
      </c>
      <c r="X36" s="75">
        <f>IFERROR('Datos Generales'!X313/'Datos Generales'!X274,"")</f>
        <v>1</v>
      </c>
      <c r="Y36" s="75">
        <f>IFERROR('Datos Generales'!Y313/'Datos Generales'!Y274,"")</f>
        <v>0.34950982706258166</v>
      </c>
      <c r="Z36" s="75" t="str">
        <f>IFERROR('Datos Generales'!Z313/'Datos Generales'!Z274,"")</f>
        <v/>
      </c>
      <c r="AA36" s="75">
        <f>IFERROR('Datos Generales'!AA313/'Datos Generales'!AA274,"")</f>
        <v>0.38341188862526465</v>
      </c>
      <c r="AB36" s="75">
        <f>IFERROR('Datos Generales'!AB313/'Datos Generales'!AB274,"")</f>
        <v>1</v>
      </c>
      <c r="AC36" s="75" t="str">
        <f>IFERROR('Datos Generales'!AC313/'Datos Generales'!AC274,"")</f>
        <v/>
      </c>
      <c r="AD36" s="75" t="str">
        <f>IFERROR('Datos Generales'!AD313/'Datos Generales'!AD274,"")</f>
        <v/>
      </c>
      <c r="AE36" s="75" t="str">
        <f>IFERROR('Datos Generales'!AE313/'Datos Generales'!AE274,"")</f>
        <v/>
      </c>
      <c r="AF36" s="75" t="str">
        <f>IFERROR('Datos Generales'!AF313/'Datos Generales'!AF274,"")</f>
        <v/>
      </c>
      <c r="AG36" s="75" t="str">
        <f>IFERROR('Datos Generales'!AG313/'Datos Generales'!AG274,"")</f>
        <v/>
      </c>
      <c r="AH36" s="75" t="str">
        <f>IFERROR('Datos Generales'!AH313/'Datos Generales'!AH274,"")</f>
        <v/>
      </c>
      <c r="AI36" s="75" t="str">
        <f>IFERROR('Datos Generales'!AI313/'Datos Generales'!AI274,"")</f>
        <v/>
      </c>
      <c r="AJ36" s="75" t="str">
        <f>IFERROR('Datos Generales'!AJ313/'Datos Generales'!AJ274,"")</f>
        <v/>
      </c>
      <c r="AK36" s="75" t="str">
        <f>IFERROR('Datos Generales'!AK313/'Datos Generales'!AK274,"")</f>
        <v/>
      </c>
      <c r="AL36" s="75" t="str">
        <f>IFERROR('Datos Generales'!AL313/'Datos Generales'!AL274,"")</f>
        <v/>
      </c>
      <c r="AM36" s="75" t="str">
        <f>IFERROR('Datos Generales'!AM313/'Datos Generales'!AM274,"")</f>
        <v/>
      </c>
      <c r="AN36" s="75" t="str">
        <f>IFERROR('Datos Generales'!AN313/'Datos Generales'!AN274,"")</f>
        <v/>
      </c>
      <c r="AO36" s="75" t="str">
        <f>IFERROR('Datos Generales'!AO313/'Datos Generales'!AO274,"")</f>
        <v/>
      </c>
      <c r="AP36" s="75" t="str">
        <f>IFERROR('Datos Generales'!AP313/'Datos Generales'!AP274,"")</f>
        <v/>
      </c>
      <c r="AQ36" s="75">
        <f>IFERROR('Datos Generales'!AQ313/'Datos Generales'!AQ274,"")</f>
        <v>0.24379584301399346</v>
      </c>
      <c r="AS36" s="75">
        <f>IFERROR('Datos Generales'!AS313/'Datos Generales'!AS274,"")</f>
        <v>0.25155916243432197</v>
      </c>
      <c r="AT36" s="71">
        <f t="shared" si="0"/>
        <v>-7.7633194203285127E-3</v>
      </c>
    </row>
    <row r="37" spans="2:46">
      <c r="B37" s="73" t="s">
        <v>320</v>
      </c>
      <c r="C37" s="75" t="str">
        <f>IFERROR('Datos Generales'!C314/'Datos Generales'!C275,"")</f>
        <v/>
      </c>
      <c r="D37" s="75" t="str">
        <f>IFERROR('Datos Generales'!D314/'Datos Generales'!D275,"")</f>
        <v/>
      </c>
      <c r="E37" s="75">
        <f>IFERROR('Datos Generales'!E314/'Datos Generales'!E275,"")</f>
        <v>0.99542812651431212</v>
      </c>
      <c r="F37" s="75" t="str">
        <f>IFERROR('Datos Generales'!F314/'Datos Generales'!F275,"")</f>
        <v/>
      </c>
      <c r="G37" s="75" t="str">
        <f>IFERROR('Datos Generales'!G314/'Datos Generales'!G275,"")</f>
        <v/>
      </c>
      <c r="H37" s="75">
        <f>IFERROR('Datos Generales'!H314/'Datos Generales'!H275,"")</f>
        <v>3.2722548736580079E-2</v>
      </c>
      <c r="I37" s="75">
        <f>IFERROR('Datos Generales'!I314/'Datos Generales'!I275,"")</f>
        <v>0.40001486215352605</v>
      </c>
      <c r="J37" s="75">
        <f>IFERROR('Datos Generales'!J314/'Datos Generales'!J275,"")</f>
        <v>0.1019937547381841</v>
      </c>
      <c r="K37" s="75" t="str">
        <f>IFERROR('Datos Generales'!K314/'Datos Generales'!K275,"")</f>
        <v/>
      </c>
      <c r="L37" s="75">
        <f>IFERROR('Datos Generales'!L314/'Datos Generales'!L275,"")</f>
        <v>0.23726452429950926</v>
      </c>
      <c r="M37" s="75" t="str">
        <f>IFERROR('Datos Generales'!M314/'Datos Generales'!M275,"")</f>
        <v/>
      </c>
      <c r="N37" s="75" t="str">
        <f>IFERROR('Datos Generales'!N314/'Datos Generales'!N275,"")</f>
        <v/>
      </c>
      <c r="O37" s="75" t="str">
        <f>IFERROR('Datos Generales'!O314/'Datos Generales'!O275,"")</f>
        <v/>
      </c>
      <c r="P37" s="75">
        <f>IFERROR('Datos Generales'!P314/'Datos Generales'!P275,"")</f>
        <v>1</v>
      </c>
      <c r="Q37" s="75" t="str">
        <f>IFERROR('Datos Generales'!Q314/'Datos Generales'!Q275,"")</f>
        <v/>
      </c>
      <c r="R37" s="75">
        <f>IFERROR('Datos Generales'!R314/'Datos Generales'!R275,"")</f>
        <v>0.53650553877139984</v>
      </c>
      <c r="S37" s="75" t="str">
        <f>IFERROR('Datos Generales'!S314/'Datos Generales'!S275,"")</f>
        <v/>
      </c>
      <c r="T37" s="75">
        <f>IFERROR('Datos Generales'!T314/'Datos Generales'!T275,"")</f>
        <v>0.68088669877401542</v>
      </c>
      <c r="U37" s="75" t="str">
        <f>IFERROR('Datos Generales'!U314/'Datos Generales'!U275,"")</f>
        <v/>
      </c>
      <c r="V37" s="75" t="str">
        <f>IFERROR('Datos Generales'!V314/'Datos Generales'!V275,"")</f>
        <v/>
      </c>
      <c r="W37" s="75">
        <f>IFERROR('Datos Generales'!W314/'Datos Generales'!W275,"")</f>
        <v>0.25002933239469671</v>
      </c>
      <c r="X37" s="75">
        <f>IFERROR('Datos Generales'!X314/'Datos Generales'!X275,"")</f>
        <v>1</v>
      </c>
      <c r="Y37" s="75">
        <f>IFERROR('Datos Generales'!Y314/'Datos Generales'!Y275,"")</f>
        <v>0.3499918005903575</v>
      </c>
      <c r="Z37" s="75">
        <f>IFERROR('Datos Generales'!Z314/'Datos Generales'!Z275,"")</f>
        <v>0.49993728834817508</v>
      </c>
      <c r="AA37" s="75" t="str">
        <f>IFERROR('Datos Generales'!AA314/'Datos Generales'!AA275,"")</f>
        <v/>
      </c>
      <c r="AB37" s="75">
        <f>IFERROR('Datos Generales'!AB314/'Datos Generales'!AB275,"")</f>
        <v>1</v>
      </c>
      <c r="AC37" s="75" t="str">
        <f>IFERROR('Datos Generales'!AC314/'Datos Generales'!AC275,"")</f>
        <v/>
      </c>
      <c r="AD37" s="75" t="str">
        <f>IFERROR('Datos Generales'!AD314/'Datos Generales'!AD275,"")</f>
        <v/>
      </c>
      <c r="AE37" s="75" t="str">
        <f>IFERROR('Datos Generales'!AE314/'Datos Generales'!AE275,"")</f>
        <v/>
      </c>
      <c r="AF37" s="75" t="str">
        <f>IFERROR('Datos Generales'!AF314/'Datos Generales'!AF275,"")</f>
        <v/>
      </c>
      <c r="AG37" s="75" t="str">
        <f>IFERROR('Datos Generales'!AG314/'Datos Generales'!AG275,"")</f>
        <v/>
      </c>
      <c r="AH37" s="75" t="str">
        <f>IFERROR('Datos Generales'!AH314/'Datos Generales'!AH275,"")</f>
        <v/>
      </c>
      <c r="AI37" s="75" t="str">
        <f>IFERROR('Datos Generales'!AI314/'Datos Generales'!AI275,"")</f>
        <v/>
      </c>
      <c r="AJ37" s="75" t="str">
        <f>IFERROR('Datos Generales'!AJ314/'Datos Generales'!AJ275,"")</f>
        <v/>
      </c>
      <c r="AK37" s="75" t="str">
        <f>IFERROR('Datos Generales'!AK314/'Datos Generales'!AK275,"")</f>
        <v/>
      </c>
      <c r="AL37" s="75" t="str">
        <f>IFERROR('Datos Generales'!AL314/'Datos Generales'!AL275,"")</f>
        <v/>
      </c>
      <c r="AM37" s="75" t="str">
        <f>IFERROR('Datos Generales'!AM314/'Datos Generales'!AM275,"")</f>
        <v/>
      </c>
      <c r="AN37" s="75" t="str">
        <f>IFERROR('Datos Generales'!AN314/'Datos Generales'!AN275,"")</f>
        <v/>
      </c>
      <c r="AO37" s="75" t="str">
        <f>IFERROR('Datos Generales'!AO314/'Datos Generales'!AO275,"")</f>
        <v/>
      </c>
      <c r="AP37" s="75" t="str">
        <f>IFERROR('Datos Generales'!AP314/'Datos Generales'!AP275,"")</f>
        <v/>
      </c>
      <c r="AQ37" s="75">
        <f>IFERROR('Datos Generales'!AQ314/'Datos Generales'!AQ275,"")</f>
        <v>0.61255783034260036</v>
      </c>
      <c r="AS37" s="75">
        <f>IFERROR('Datos Generales'!AS314/'Datos Generales'!AS275,"")</f>
        <v>0.40811948178624785</v>
      </c>
      <c r="AT37" s="71">
        <f t="shared" si="0"/>
        <v>0.20443834855635251</v>
      </c>
    </row>
    <row r="38" spans="2:46">
      <c r="B38" s="73" t="s">
        <v>321</v>
      </c>
      <c r="C38" s="75" t="str">
        <f>IFERROR('Datos Generales'!C315/'Datos Generales'!C276,"")</f>
        <v/>
      </c>
      <c r="D38" s="75" t="str">
        <f>IFERROR('Datos Generales'!D315/'Datos Generales'!D276,"")</f>
        <v/>
      </c>
      <c r="E38" s="75" t="str">
        <f>IFERROR('Datos Generales'!E315/'Datos Generales'!E276,"")</f>
        <v/>
      </c>
      <c r="F38" s="75" t="str">
        <f>IFERROR('Datos Generales'!F315/'Datos Generales'!F276,"")</f>
        <v/>
      </c>
      <c r="G38" s="75">
        <f>IFERROR('Datos Generales'!G315/'Datos Generales'!G276,"")</f>
        <v>0.12680784120777389</v>
      </c>
      <c r="H38" s="75" t="str">
        <f>IFERROR('Datos Generales'!H315/'Datos Generales'!H276,"")</f>
        <v/>
      </c>
      <c r="I38" s="75" t="str">
        <f>IFERROR('Datos Generales'!I315/'Datos Generales'!I276,"")</f>
        <v/>
      </c>
      <c r="J38" s="75" t="str">
        <f>IFERROR('Datos Generales'!J315/'Datos Generales'!J276,"")</f>
        <v/>
      </c>
      <c r="K38" s="75">
        <f>IFERROR('Datos Generales'!K315/'Datos Generales'!K276,"")</f>
        <v>0.62171770042011409</v>
      </c>
      <c r="L38" s="75" t="str">
        <f>IFERROR('Datos Generales'!L315/'Datos Generales'!L276,"")</f>
        <v/>
      </c>
      <c r="M38" s="75">
        <f>IFERROR('Datos Generales'!M315/'Datos Generales'!M276,"")</f>
        <v>0.17762859921316043</v>
      </c>
      <c r="N38" s="75">
        <f>IFERROR('Datos Generales'!N315/'Datos Generales'!N276,"")</f>
        <v>0.10000008401611483</v>
      </c>
      <c r="O38" s="75" t="str">
        <f>IFERROR('Datos Generales'!O315/'Datos Generales'!O276,"")</f>
        <v/>
      </c>
      <c r="P38" s="75" t="str">
        <f>IFERROR('Datos Generales'!P315/'Datos Generales'!P276,"")</f>
        <v/>
      </c>
      <c r="Q38" s="75" t="str">
        <f>IFERROR('Datos Generales'!Q315/'Datos Generales'!Q276,"")</f>
        <v/>
      </c>
      <c r="R38" s="75" t="str">
        <f>IFERROR('Datos Generales'!R315/'Datos Generales'!R276,"")</f>
        <v/>
      </c>
      <c r="S38" s="75" t="str">
        <f>IFERROR('Datos Generales'!S315/'Datos Generales'!S276,"")</f>
        <v/>
      </c>
      <c r="T38" s="75" t="str">
        <f>IFERROR('Datos Generales'!T315/'Datos Generales'!T276,"")</f>
        <v/>
      </c>
      <c r="U38" s="75">
        <f>IFERROR('Datos Generales'!U315/'Datos Generales'!U276,"")</f>
        <v>0.14182567121253356</v>
      </c>
      <c r="V38" s="75" t="str">
        <f>IFERROR('Datos Generales'!V315/'Datos Generales'!V276,"")</f>
        <v/>
      </c>
      <c r="W38" s="75">
        <f>IFERROR('Datos Generales'!W315/'Datos Generales'!W276,"")</f>
        <v>0.24507411250020383</v>
      </c>
      <c r="X38" s="75" t="str">
        <f>IFERROR('Datos Generales'!X315/'Datos Generales'!X276,"")</f>
        <v/>
      </c>
      <c r="Y38" s="75" t="str">
        <f>IFERROR('Datos Generales'!Y315/'Datos Generales'!Y276,"")</f>
        <v/>
      </c>
      <c r="Z38" s="75" t="str">
        <f>IFERROR('Datos Generales'!Z315/'Datos Generales'!Z276,"")</f>
        <v/>
      </c>
      <c r="AA38" s="75" t="str">
        <f>IFERROR('Datos Generales'!AA315/'Datos Generales'!AA276,"")</f>
        <v/>
      </c>
      <c r="AB38" s="75" t="str">
        <f>IFERROR('Datos Generales'!AB315/'Datos Generales'!AB276,"")</f>
        <v/>
      </c>
      <c r="AC38" s="75" t="str">
        <f>IFERROR('Datos Generales'!AC315/'Datos Generales'!AC276,"")</f>
        <v/>
      </c>
      <c r="AD38" s="75" t="str">
        <f>IFERROR('Datos Generales'!AD315/'Datos Generales'!AD276,"")</f>
        <v/>
      </c>
      <c r="AE38" s="75" t="str">
        <f>IFERROR('Datos Generales'!AE315/'Datos Generales'!AE276,"")</f>
        <v/>
      </c>
      <c r="AF38" s="75" t="str">
        <f>IFERROR('Datos Generales'!AF315/'Datos Generales'!AF276,"")</f>
        <v/>
      </c>
      <c r="AG38" s="75" t="str">
        <f>IFERROR('Datos Generales'!AG315/'Datos Generales'!AG276,"")</f>
        <v/>
      </c>
      <c r="AH38" s="75" t="str">
        <f>IFERROR('Datos Generales'!AH315/'Datos Generales'!AH276,"")</f>
        <v/>
      </c>
      <c r="AI38" s="75" t="str">
        <f>IFERROR('Datos Generales'!AI315/'Datos Generales'!AI276,"")</f>
        <v/>
      </c>
      <c r="AJ38" s="75" t="str">
        <f>IFERROR('Datos Generales'!AJ315/'Datos Generales'!AJ276,"")</f>
        <v/>
      </c>
      <c r="AK38" s="75" t="str">
        <f>IFERROR('Datos Generales'!AK315/'Datos Generales'!AK276,"")</f>
        <v/>
      </c>
      <c r="AL38" s="75" t="str">
        <f>IFERROR('Datos Generales'!AL315/'Datos Generales'!AL276,"")</f>
        <v/>
      </c>
      <c r="AM38" s="75" t="str">
        <f>IFERROR('Datos Generales'!AM315/'Datos Generales'!AM276,"")</f>
        <v/>
      </c>
      <c r="AN38" s="75" t="str">
        <f>IFERROR('Datos Generales'!AN315/'Datos Generales'!AN276,"")</f>
        <v/>
      </c>
      <c r="AO38" s="75" t="str">
        <f>IFERROR('Datos Generales'!AO315/'Datos Generales'!AO276,"")</f>
        <v/>
      </c>
      <c r="AP38" s="75" t="str">
        <f>IFERROR('Datos Generales'!AP315/'Datos Generales'!AP276,"")</f>
        <v/>
      </c>
      <c r="AQ38" s="75">
        <f>IFERROR('Datos Generales'!AQ315/'Datos Generales'!AQ276,"")</f>
        <v>0.2466254700455062</v>
      </c>
      <c r="AS38" s="75">
        <f>IFERROR('Datos Generales'!AS315/'Datos Generales'!AS276,"")</f>
        <v>0.24131475448519887</v>
      </c>
      <c r="AT38" s="71">
        <f t="shared" si="0"/>
        <v>5.3107155603073219E-3</v>
      </c>
    </row>
    <row r="39" spans="2:46">
      <c r="B39" s="73" t="s">
        <v>322</v>
      </c>
      <c r="C39" s="75" t="str">
        <f>IFERROR('Datos Generales'!C316/'Datos Generales'!C277,"")</f>
        <v/>
      </c>
      <c r="D39" s="75" t="str">
        <f>IFERROR('Datos Generales'!D316/'Datos Generales'!D277,"")</f>
        <v/>
      </c>
      <c r="E39" s="75" t="str">
        <f>IFERROR('Datos Generales'!E316/'Datos Generales'!E277,"")</f>
        <v/>
      </c>
      <c r="F39" s="75" t="str">
        <f>IFERROR('Datos Generales'!F316/'Datos Generales'!F277,"")</f>
        <v/>
      </c>
      <c r="G39" s="75">
        <f>IFERROR('Datos Generales'!G316/'Datos Generales'!G277,"")</f>
        <v>0.12721224647978296</v>
      </c>
      <c r="H39" s="75" t="str">
        <f>IFERROR('Datos Generales'!H316/'Datos Generales'!H277,"")</f>
        <v/>
      </c>
      <c r="I39" s="75" t="str">
        <f>IFERROR('Datos Generales'!I316/'Datos Generales'!I277,"")</f>
        <v/>
      </c>
      <c r="J39" s="75" t="str">
        <f>IFERROR('Datos Generales'!J316/'Datos Generales'!J277,"")</f>
        <v/>
      </c>
      <c r="K39" s="75">
        <f>IFERROR('Datos Generales'!K316/'Datos Generales'!K277,"")</f>
        <v>0.61003958445419981</v>
      </c>
      <c r="L39" s="75" t="str">
        <f>IFERROR('Datos Generales'!L316/'Datos Generales'!L277,"")</f>
        <v/>
      </c>
      <c r="M39" s="75">
        <f>IFERROR('Datos Generales'!M316/'Datos Generales'!M277,"")</f>
        <v>0.17547295556433468</v>
      </c>
      <c r="N39" s="75">
        <f>IFERROR('Datos Generales'!N316/'Datos Generales'!N277,"")</f>
        <v>0.1000000840161149</v>
      </c>
      <c r="O39" s="75" t="str">
        <f>IFERROR('Datos Generales'!O316/'Datos Generales'!O277,"")</f>
        <v/>
      </c>
      <c r="P39" s="75" t="str">
        <f>IFERROR('Datos Generales'!P316/'Datos Generales'!P277,"")</f>
        <v/>
      </c>
      <c r="Q39" s="75" t="str">
        <f>IFERROR('Datos Generales'!Q316/'Datos Generales'!Q277,"")</f>
        <v/>
      </c>
      <c r="R39" s="75" t="str">
        <f>IFERROR('Datos Generales'!R316/'Datos Generales'!R277,"")</f>
        <v/>
      </c>
      <c r="S39" s="75" t="str">
        <f>IFERROR('Datos Generales'!S316/'Datos Generales'!S277,"")</f>
        <v/>
      </c>
      <c r="T39" s="75" t="str">
        <f>IFERROR('Datos Generales'!T316/'Datos Generales'!T277,"")</f>
        <v/>
      </c>
      <c r="U39" s="75">
        <f>IFERROR('Datos Generales'!U316/'Datos Generales'!U277,"")</f>
        <v>0.14103776943656099</v>
      </c>
      <c r="V39" s="75" t="str">
        <f>IFERROR('Datos Generales'!V316/'Datos Generales'!V277,"")</f>
        <v/>
      </c>
      <c r="W39" s="75">
        <f>IFERROR('Datos Generales'!W316/'Datos Generales'!W277,"")</f>
        <v>0.24570576290625221</v>
      </c>
      <c r="X39" s="75" t="str">
        <f>IFERROR('Datos Generales'!X316/'Datos Generales'!X277,"")</f>
        <v/>
      </c>
      <c r="Y39" s="75" t="str">
        <f>IFERROR('Datos Generales'!Y316/'Datos Generales'!Y277,"")</f>
        <v/>
      </c>
      <c r="Z39" s="75" t="str">
        <f>IFERROR('Datos Generales'!Z316/'Datos Generales'!Z277,"")</f>
        <v/>
      </c>
      <c r="AA39" s="75" t="str">
        <f>IFERROR('Datos Generales'!AA316/'Datos Generales'!AA277,"")</f>
        <v/>
      </c>
      <c r="AB39" s="75" t="str">
        <f>IFERROR('Datos Generales'!AB316/'Datos Generales'!AB277,"")</f>
        <v/>
      </c>
      <c r="AC39" s="75" t="str">
        <f>IFERROR('Datos Generales'!AC316/'Datos Generales'!AC277,"")</f>
        <v/>
      </c>
      <c r="AD39" s="75" t="str">
        <f>IFERROR('Datos Generales'!AD316/'Datos Generales'!AD277,"")</f>
        <v/>
      </c>
      <c r="AE39" s="75" t="str">
        <f>IFERROR('Datos Generales'!AE316/'Datos Generales'!AE277,"")</f>
        <v/>
      </c>
      <c r="AF39" s="75" t="str">
        <f>IFERROR('Datos Generales'!AF316/'Datos Generales'!AF277,"")</f>
        <v/>
      </c>
      <c r="AG39" s="75" t="str">
        <f>IFERROR('Datos Generales'!AG316/'Datos Generales'!AG277,"")</f>
        <v/>
      </c>
      <c r="AH39" s="75" t="str">
        <f>IFERROR('Datos Generales'!AH316/'Datos Generales'!AH277,"")</f>
        <v/>
      </c>
      <c r="AI39" s="75" t="str">
        <f>IFERROR('Datos Generales'!AI316/'Datos Generales'!AI277,"")</f>
        <v/>
      </c>
      <c r="AJ39" s="75" t="str">
        <f>IFERROR('Datos Generales'!AJ316/'Datos Generales'!AJ277,"")</f>
        <v/>
      </c>
      <c r="AK39" s="75" t="str">
        <f>IFERROR('Datos Generales'!AK316/'Datos Generales'!AK277,"")</f>
        <v/>
      </c>
      <c r="AL39" s="75" t="str">
        <f>IFERROR('Datos Generales'!AL316/'Datos Generales'!AL277,"")</f>
        <v/>
      </c>
      <c r="AM39" s="75" t="str">
        <f>IFERROR('Datos Generales'!AM316/'Datos Generales'!AM277,"")</f>
        <v/>
      </c>
      <c r="AN39" s="75" t="str">
        <f>IFERROR('Datos Generales'!AN316/'Datos Generales'!AN277,"")</f>
        <v/>
      </c>
      <c r="AO39" s="75" t="str">
        <f>IFERROR('Datos Generales'!AO316/'Datos Generales'!AO277,"")</f>
        <v/>
      </c>
      <c r="AP39" s="75" t="str">
        <f>IFERROR('Datos Generales'!AP316/'Datos Generales'!AP277,"")</f>
        <v/>
      </c>
      <c r="AQ39" s="75">
        <f>IFERROR('Datos Generales'!AQ316/'Datos Generales'!AQ277,"")</f>
        <v>0.37987794357116594</v>
      </c>
      <c r="AS39" s="75">
        <f>IFERROR('Datos Generales'!AS316/'Datos Generales'!AS277,"")</f>
        <v>0.3224218259361728</v>
      </c>
      <c r="AT39" s="71">
        <f t="shared" si="0"/>
        <v>5.7456117634993142E-2</v>
      </c>
    </row>
    <row r="40" spans="2:46">
      <c r="B40" s="73" t="s">
        <v>323</v>
      </c>
      <c r="C40" s="75" t="str">
        <f>IFERROR('Datos Generales'!C317/'Datos Generales'!C278,"")</f>
        <v/>
      </c>
      <c r="D40" s="75" t="str">
        <f>IFERROR('Datos Generales'!D317/'Datos Generales'!D278,"")</f>
        <v/>
      </c>
      <c r="E40" s="75" t="str">
        <f>IFERROR('Datos Generales'!E317/'Datos Generales'!E278,"")</f>
        <v/>
      </c>
      <c r="F40" s="75" t="str">
        <f>IFERROR('Datos Generales'!F317/'Datos Generales'!F278,"")</f>
        <v/>
      </c>
      <c r="G40" s="75" t="str">
        <f>IFERROR('Datos Generales'!G317/'Datos Generales'!G278,"")</f>
        <v/>
      </c>
      <c r="H40" s="75" t="str">
        <f>IFERROR('Datos Generales'!H317/'Datos Generales'!H278,"")</f>
        <v/>
      </c>
      <c r="I40" s="75" t="str">
        <f>IFERROR('Datos Generales'!I317/'Datos Generales'!I278,"")</f>
        <v/>
      </c>
      <c r="J40" s="75" t="str">
        <f>IFERROR('Datos Generales'!J317/'Datos Generales'!J278,"")</f>
        <v/>
      </c>
      <c r="K40" s="75" t="str">
        <f>IFERROR('Datos Generales'!K317/'Datos Generales'!K278,"")</f>
        <v/>
      </c>
      <c r="L40" s="75" t="str">
        <f>IFERROR('Datos Generales'!L317/'Datos Generales'!L278,"")</f>
        <v/>
      </c>
      <c r="M40" s="75" t="str">
        <f>IFERROR('Datos Generales'!M317/'Datos Generales'!M278,"")</f>
        <v/>
      </c>
      <c r="N40" s="75" t="str">
        <f>IFERROR('Datos Generales'!N317/'Datos Generales'!N278,"")</f>
        <v/>
      </c>
      <c r="O40" s="75" t="str">
        <f>IFERROR('Datos Generales'!O317/'Datos Generales'!O278,"")</f>
        <v/>
      </c>
      <c r="P40" s="75" t="str">
        <f>IFERROR('Datos Generales'!P317/'Datos Generales'!P278,"")</f>
        <v/>
      </c>
      <c r="Q40" s="75" t="str">
        <f>IFERROR('Datos Generales'!Q317/'Datos Generales'!Q278,"")</f>
        <v/>
      </c>
      <c r="R40" s="75" t="str">
        <f>IFERROR('Datos Generales'!R317/'Datos Generales'!R278,"")</f>
        <v/>
      </c>
      <c r="S40" s="75" t="str">
        <f>IFERROR('Datos Generales'!S317/'Datos Generales'!S278,"")</f>
        <v/>
      </c>
      <c r="T40" s="75" t="str">
        <f>IFERROR('Datos Generales'!T317/'Datos Generales'!T278,"")</f>
        <v/>
      </c>
      <c r="U40" s="75" t="str">
        <f>IFERROR('Datos Generales'!U317/'Datos Generales'!U278,"")</f>
        <v/>
      </c>
      <c r="V40" s="75" t="str">
        <f>IFERROR('Datos Generales'!V317/'Datos Generales'!V278,"")</f>
        <v/>
      </c>
      <c r="W40" s="75" t="str">
        <f>IFERROR('Datos Generales'!W317/'Datos Generales'!W278,"")</f>
        <v/>
      </c>
      <c r="X40" s="75" t="str">
        <f>IFERROR('Datos Generales'!X317/'Datos Generales'!X278,"")</f>
        <v/>
      </c>
      <c r="Y40" s="75" t="str">
        <f>IFERROR('Datos Generales'!Y317/'Datos Generales'!Y278,"")</f>
        <v/>
      </c>
      <c r="Z40" s="75" t="str">
        <f>IFERROR('Datos Generales'!Z317/'Datos Generales'!Z278,"")</f>
        <v/>
      </c>
      <c r="AA40" s="75" t="str">
        <f>IFERROR('Datos Generales'!AA317/'Datos Generales'!AA278,"")</f>
        <v/>
      </c>
      <c r="AB40" s="75" t="str">
        <f>IFERROR('Datos Generales'!AB317/'Datos Generales'!AB278,"")</f>
        <v/>
      </c>
      <c r="AC40" s="75" t="str">
        <f>IFERROR('Datos Generales'!AC317/'Datos Generales'!AC278,"")</f>
        <v/>
      </c>
      <c r="AD40" s="75" t="str">
        <f>IFERROR('Datos Generales'!AD317/'Datos Generales'!AD278,"")</f>
        <v/>
      </c>
      <c r="AE40" s="75" t="str">
        <f>IFERROR('Datos Generales'!AE317/'Datos Generales'!AE278,"")</f>
        <v/>
      </c>
      <c r="AF40" s="75" t="str">
        <f>IFERROR('Datos Generales'!AF317/'Datos Generales'!AF278,"")</f>
        <v/>
      </c>
      <c r="AG40" s="75" t="str">
        <f>IFERROR('Datos Generales'!AG317/'Datos Generales'!AG278,"")</f>
        <v/>
      </c>
      <c r="AH40" s="75" t="str">
        <f>IFERROR('Datos Generales'!AH317/'Datos Generales'!AH278,"")</f>
        <v/>
      </c>
      <c r="AI40" s="75" t="str">
        <f>IFERROR('Datos Generales'!AI317/'Datos Generales'!AI278,"")</f>
        <v/>
      </c>
      <c r="AJ40" s="75" t="str">
        <f>IFERROR('Datos Generales'!AJ317/'Datos Generales'!AJ278,"")</f>
        <v/>
      </c>
      <c r="AK40" s="75" t="str">
        <f>IFERROR('Datos Generales'!AK317/'Datos Generales'!AK278,"")</f>
        <v/>
      </c>
      <c r="AL40" s="75" t="str">
        <f>IFERROR('Datos Generales'!AL317/'Datos Generales'!AL278,"")</f>
        <v/>
      </c>
      <c r="AM40" s="75" t="str">
        <f>IFERROR('Datos Generales'!AM317/'Datos Generales'!AM278,"")</f>
        <v/>
      </c>
      <c r="AN40" s="75" t="str">
        <f>IFERROR('Datos Generales'!AN317/'Datos Generales'!AN278,"")</f>
        <v/>
      </c>
      <c r="AO40" s="75" t="str">
        <f>IFERROR('Datos Generales'!AO317/'Datos Generales'!AO278,"")</f>
        <v/>
      </c>
      <c r="AP40" s="75" t="str">
        <f>IFERROR('Datos Generales'!AP317/'Datos Generales'!AP278,"")</f>
        <v/>
      </c>
      <c r="AQ40" s="75" t="str">
        <f>IFERROR('Datos Generales'!AQ317/'Datos Generales'!AQ278,"")</f>
        <v/>
      </c>
      <c r="AS40" s="75" t="str">
        <f>IFERROR('Datos Generales'!AS317/'Datos Generales'!AS278,"")</f>
        <v/>
      </c>
      <c r="AT40" s="71" t="str">
        <f t="shared" si="0"/>
        <v/>
      </c>
    </row>
    <row r="41" spans="2:46">
      <c r="B41" s="73" t="s">
        <v>324</v>
      </c>
      <c r="C41" s="75" t="str">
        <f>IFERROR('Datos Generales'!C318/'Datos Generales'!C279,"")</f>
        <v/>
      </c>
      <c r="D41" s="75" t="str">
        <f>IFERROR('Datos Generales'!D318/'Datos Generales'!D279,"")</f>
        <v/>
      </c>
      <c r="E41" s="75" t="str">
        <f>IFERROR('Datos Generales'!E318/'Datos Generales'!E279,"")</f>
        <v/>
      </c>
      <c r="F41" s="75" t="str">
        <f>IFERROR('Datos Generales'!F318/'Datos Generales'!F279,"")</f>
        <v/>
      </c>
      <c r="G41" s="75" t="str">
        <f>IFERROR('Datos Generales'!G318/'Datos Generales'!G279,"")</f>
        <v/>
      </c>
      <c r="H41" s="75" t="str">
        <f>IFERROR('Datos Generales'!H318/'Datos Generales'!H279,"")</f>
        <v/>
      </c>
      <c r="I41" s="75" t="str">
        <f>IFERROR('Datos Generales'!I318/'Datos Generales'!I279,"")</f>
        <v/>
      </c>
      <c r="J41" s="75" t="str">
        <f>IFERROR('Datos Generales'!J318/'Datos Generales'!J279,"")</f>
        <v/>
      </c>
      <c r="K41" s="75" t="str">
        <f>IFERROR('Datos Generales'!K318/'Datos Generales'!K279,"")</f>
        <v/>
      </c>
      <c r="L41" s="75" t="str">
        <f>IFERROR('Datos Generales'!L318/'Datos Generales'!L279,"")</f>
        <v/>
      </c>
      <c r="M41" s="75" t="str">
        <f>IFERROR('Datos Generales'!M318/'Datos Generales'!M279,"")</f>
        <v/>
      </c>
      <c r="N41" s="75" t="str">
        <f>IFERROR('Datos Generales'!N318/'Datos Generales'!N279,"")</f>
        <v/>
      </c>
      <c r="O41" s="75" t="str">
        <f>IFERROR('Datos Generales'!O318/'Datos Generales'!O279,"")</f>
        <v/>
      </c>
      <c r="P41" s="75">
        <f>IFERROR('Datos Generales'!P318/'Datos Generales'!P279,"")</f>
        <v>0.68433458663472568</v>
      </c>
      <c r="Q41" s="75" t="str">
        <f>IFERROR('Datos Generales'!Q318/'Datos Generales'!Q279,"")</f>
        <v/>
      </c>
      <c r="R41" s="75" t="str">
        <f>IFERROR('Datos Generales'!R318/'Datos Generales'!R279,"")</f>
        <v/>
      </c>
      <c r="S41" s="75" t="str">
        <f>IFERROR('Datos Generales'!S318/'Datos Generales'!S279,"")</f>
        <v/>
      </c>
      <c r="T41" s="75">
        <f>IFERROR('Datos Generales'!T318/'Datos Generales'!T279,"")</f>
        <v>0.19943150615275093</v>
      </c>
      <c r="U41" s="75" t="str">
        <f>IFERROR('Datos Generales'!U318/'Datos Generales'!U279,"")</f>
        <v/>
      </c>
      <c r="V41" s="75">
        <f>IFERROR('Datos Generales'!V318/'Datos Generales'!V279,"")</f>
        <v>0.3155457764739002</v>
      </c>
      <c r="W41" s="75" t="str">
        <f>IFERROR('Datos Generales'!W318/'Datos Generales'!W279,"")</f>
        <v/>
      </c>
      <c r="X41" s="75" t="str">
        <f>IFERROR('Datos Generales'!X318/'Datos Generales'!X279,"")</f>
        <v/>
      </c>
      <c r="Y41" s="75" t="str">
        <f>IFERROR('Datos Generales'!Y318/'Datos Generales'!Y279,"")</f>
        <v/>
      </c>
      <c r="Z41" s="75" t="str">
        <f>IFERROR('Datos Generales'!Z318/'Datos Generales'!Z279,"")</f>
        <v/>
      </c>
      <c r="AA41" s="75" t="str">
        <f>IFERROR('Datos Generales'!AA318/'Datos Generales'!AA279,"")</f>
        <v/>
      </c>
      <c r="AB41" s="75" t="str">
        <f>IFERROR('Datos Generales'!AB318/'Datos Generales'!AB279,"")</f>
        <v/>
      </c>
      <c r="AC41" s="75" t="str">
        <f>IFERROR('Datos Generales'!AC318/'Datos Generales'!AC279,"")</f>
        <v/>
      </c>
      <c r="AD41" s="75" t="str">
        <f>IFERROR('Datos Generales'!AD318/'Datos Generales'!AD279,"")</f>
        <v/>
      </c>
      <c r="AE41" s="75" t="str">
        <f>IFERROR('Datos Generales'!AE318/'Datos Generales'!AE279,"")</f>
        <v/>
      </c>
      <c r="AF41" s="75" t="str">
        <f>IFERROR('Datos Generales'!AF318/'Datos Generales'!AF279,"")</f>
        <v/>
      </c>
      <c r="AG41" s="75" t="str">
        <f>IFERROR('Datos Generales'!AG318/'Datos Generales'!AG279,"")</f>
        <v/>
      </c>
      <c r="AH41" s="75" t="str">
        <f>IFERROR('Datos Generales'!AH318/'Datos Generales'!AH279,"")</f>
        <v/>
      </c>
      <c r="AI41" s="75" t="str">
        <f>IFERROR('Datos Generales'!AI318/'Datos Generales'!AI279,"")</f>
        <v/>
      </c>
      <c r="AJ41" s="75" t="str">
        <f>IFERROR('Datos Generales'!AJ318/'Datos Generales'!AJ279,"")</f>
        <v/>
      </c>
      <c r="AK41" s="75" t="str">
        <f>IFERROR('Datos Generales'!AK318/'Datos Generales'!AK279,"")</f>
        <v/>
      </c>
      <c r="AL41" s="75" t="str">
        <f>IFERROR('Datos Generales'!AL318/'Datos Generales'!AL279,"")</f>
        <v/>
      </c>
      <c r="AM41" s="75" t="str">
        <f>IFERROR('Datos Generales'!AM318/'Datos Generales'!AM279,"")</f>
        <v/>
      </c>
      <c r="AN41" s="75" t="str">
        <f>IFERROR('Datos Generales'!AN318/'Datos Generales'!AN279,"")</f>
        <v/>
      </c>
      <c r="AO41" s="75" t="str">
        <f>IFERROR('Datos Generales'!AO318/'Datos Generales'!AO279,"")</f>
        <v/>
      </c>
      <c r="AP41" s="75" t="str">
        <f>IFERROR('Datos Generales'!AP318/'Datos Generales'!AP279,"")</f>
        <v/>
      </c>
      <c r="AQ41" s="75">
        <f>IFERROR('Datos Generales'!AQ318/'Datos Generales'!AQ279,"")</f>
        <v>0.24861441619440444</v>
      </c>
      <c r="AS41" s="75">
        <f>IFERROR('Datos Generales'!AS318/'Datos Generales'!AS279,"")</f>
        <v>0.29896913505126876</v>
      </c>
      <c r="AT41" s="71">
        <f t="shared" si="0"/>
        <v>-5.0354718856864322E-2</v>
      </c>
    </row>
    <row r="42" spans="2:46">
      <c r="B42" s="73" t="s">
        <v>325</v>
      </c>
      <c r="C42" s="75" t="str">
        <f>IFERROR('Datos Generales'!C319/'Datos Generales'!C280,"")</f>
        <v/>
      </c>
      <c r="D42" s="75" t="str">
        <f>IFERROR('Datos Generales'!D319/'Datos Generales'!D280,"")</f>
        <v/>
      </c>
      <c r="E42" s="75" t="str">
        <f>IFERROR('Datos Generales'!E319/'Datos Generales'!E280,"")</f>
        <v/>
      </c>
      <c r="F42" s="75">
        <f>IFERROR('Datos Generales'!F319/'Datos Generales'!F280,"")</f>
        <v>1</v>
      </c>
      <c r="G42" s="75" t="str">
        <f>IFERROR('Datos Generales'!G319/'Datos Generales'!G280,"")</f>
        <v/>
      </c>
      <c r="H42" s="75" t="str">
        <f>IFERROR('Datos Generales'!H319/'Datos Generales'!H280,"")</f>
        <v/>
      </c>
      <c r="I42" s="75" t="str">
        <f>IFERROR('Datos Generales'!I319/'Datos Generales'!I280,"")</f>
        <v/>
      </c>
      <c r="J42" s="75" t="str">
        <f>IFERROR('Datos Generales'!J319/'Datos Generales'!J280,"")</f>
        <v/>
      </c>
      <c r="K42" s="75" t="str">
        <f>IFERROR('Datos Generales'!K319/'Datos Generales'!K280,"")</f>
        <v/>
      </c>
      <c r="L42" s="75" t="str">
        <f>IFERROR('Datos Generales'!L319/'Datos Generales'!L280,"")</f>
        <v/>
      </c>
      <c r="M42" s="75" t="str">
        <f>IFERROR('Datos Generales'!M319/'Datos Generales'!M280,"")</f>
        <v/>
      </c>
      <c r="N42" s="75" t="str">
        <f>IFERROR('Datos Generales'!N319/'Datos Generales'!N280,"")</f>
        <v/>
      </c>
      <c r="O42" s="75" t="str">
        <f>IFERROR('Datos Generales'!O319/'Datos Generales'!O280,"")</f>
        <v/>
      </c>
      <c r="P42" s="75" t="str">
        <f>IFERROR('Datos Generales'!P319/'Datos Generales'!P280,"")</f>
        <v/>
      </c>
      <c r="Q42" s="75" t="str">
        <f>IFERROR('Datos Generales'!Q319/'Datos Generales'!Q280,"")</f>
        <v/>
      </c>
      <c r="R42" s="75" t="str">
        <f>IFERROR('Datos Generales'!R319/'Datos Generales'!R280,"")</f>
        <v/>
      </c>
      <c r="S42" s="75" t="str">
        <f>IFERROR('Datos Generales'!S319/'Datos Generales'!S280,"")</f>
        <v/>
      </c>
      <c r="T42" s="75" t="str">
        <f>IFERROR('Datos Generales'!T319/'Datos Generales'!T280,"")</f>
        <v/>
      </c>
      <c r="U42" s="75" t="str">
        <f>IFERROR('Datos Generales'!U319/'Datos Generales'!U280,"")</f>
        <v/>
      </c>
      <c r="V42" s="75" t="str">
        <f>IFERROR('Datos Generales'!V319/'Datos Generales'!V280,"")</f>
        <v/>
      </c>
      <c r="W42" s="75" t="str">
        <f>IFERROR('Datos Generales'!W319/'Datos Generales'!W280,"")</f>
        <v/>
      </c>
      <c r="X42" s="75" t="str">
        <f>IFERROR('Datos Generales'!X319/'Datos Generales'!X280,"")</f>
        <v/>
      </c>
      <c r="Y42" s="75" t="str">
        <f>IFERROR('Datos Generales'!Y319/'Datos Generales'!Y280,"")</f>
        <v/>
      </c>
      <c r="Z42" s="75" t="str">
        <f>IFERROR('Datos Generales'!Z319/'Datos Generales'!Z280,"")</f>
        <v/>
      </c>
      <c r="AA42" s="75" t="str">
        <f>IFERROR('Datos Generales'!AA319/'Datos Generales'!AA280,"")</f>
        <v/>
      </c>
      <c r="AB42" s="75" t="str">
        <f>IFERROR('Datos Generales'!AB319/'Datos Generales'!AB280,"")</f>
        <v/>
      </c>
      <c r="AC42" s="75" t="str">
        <f>IFERROR('Datos Generales'!AC319/'Datos Generales'!AC280,"")</f>
        <v/>
      </c>
      <c r="AD42" s="75" t="str">
        <f>IFERROR('Datos Generales'!AD319/'Datos Generales'!AD280,"")</f>
        <v/>
      </c>
      <c r="AE42" s="75" t="str">
        <f>IFERROR('Datos Generales'!AE319/'Datos Generales'!AE280,"")</f>
        <v/>
      </c>
      <c r="AF42" s="75" t="str">
        <f>IFERROR('Datos Generales'!AF319/'Datos Generales'!AF280,"")</f>
        <v/>
      </c>
      <c r="AG42" s="75" t="str">
        <f>IFERROR('Datos Generales'!AG319/'Datos Generales'!AG280,"")</f>
        <v/>
      </c>
      <c r="AH42" s="75" t="str">
        <f>IFERROR('Datos Generales'!AH319/'Datos Generales'!AH280,"")</f>
        <v/>
      </c>
      <c r="AI42" s="75" t="str">
        <f>IFERROR('Datos Generales'!AI319/'Datos Generales'!AI280,"")</f>
        <v/>
      </c>
      <c r="AJ42" s="75" t="str">
        <f>IFERROR('Datos Generales'!AJ319/'Datos Generales'!AJ280,"")</f>
        <v/>
      </c>
      <c r="AK42" s="75" t="str">
        <f>IFERROR('Datos Generales'!AK319/'Datos Generales'!AK280,"")</f>
        <v/>
      </c>
      <c r="AL42" s="75" t="str">
        <f>IFERROR('Datos Generales'!AL319/'Datos Generales'!AL280,"")</f>
        <v/>
      </c>
      <c r="AM42" s="75" t="str">
        <f>IFERROR('Datos Generales'!AM319/'Datos Generales'!AM280,"")</f>
        <v/>
      </c>
      <c r="AN42" s="75" t="str">
        <f>IFERROR('Datos Generales'!AN319/'Datos Generales'!AN280,"")</f>
        <v/>
      </c>
      <c r="AO42" s="75" t="str">
        <f>IFERROR('Datos Generales'!AO319/'Datos Generales'!AO280,"")</f>
        <v/>
      </c>
      <c r="AP42" s="75" t="str">
        <f>IFERROR('Datos Generales'!AP319/'Datos Generales'!AP280,"")</f>
        <v/>
      </c>
      <c r="AQ42" s="75">
        <f>IFERROR('Datos Generales'!AQ319/'Datos Generales'!AQ280,"")</f>
        <v>1</v>
      </c>
      <c r="AS42" s="75">
        <f>IFERROR('Datos Generales'!AS319/'Datos Generales'!AS280,"")</f>
        <v>1</v>
      </c>
      <c r="AT42" s="71">
        <f t="shared" si="0"/>
        <v>0</v>
      </c>
    </row>
    <row r="43" spans="2:46">
      <c r="B43" s="73" t="s">
        <v>326</v>
      </c>
      <c r="C43" s="75">
        <f>IFERROR('Datos Generales'!C320/'Datos Generales'!C281,"")</f>
        <v>0.36539385381013839</v>
      </c>
      <c r="D43" s="75">
        <f>IFERROR('Datos Generales'!D320/'Datos Generales'!D281,"")</f>
        <v>1</v>
      </c>
      <c r="E43" s="75">
        <f>IFERROR('Datos Generales'!E320/'Datos Generales'!E281,"")</f>
        <v>0.99280252046017203</v>
      </c>
      <c r="F43" s="75">
        <f>IFERROR('Datos Generales'!F320/'Datos Generales'!F281,"")</f>
        <v>1.2298202977797077</v>
      </c>
      <c r="G43" s="75" t="str">
        <f>IFERROR('Datos Generales'!G320/'Datos Generales'!G281,"")</f>
        <v/>
      </c>
      <c r="H43" s="75">
        <f>IFERROR('Datos Generales'!H320/'Datos Generales'!H281,"")</f>
        <v>0.94649841838468363</v>
      </c>
      <c r="I43" s="75">
        <f>IFERROR('Datos Generales'!I320/'Datos Generales'!I281,"")</f>
        <v>0.93999316248249787</v>
      </c>
      <c r="J43" s="75">
        <f>IFERROR('Datos Generales'!J320/'Datos Generales'!J281,"")</f>
        <v>0.10230932419997955</v>
      </c>
      <c r="K43" s="75" t="str">
        <f>IFERROR('Datos Generales'!K320/'Datos Generales'!K281,"")</f>
        <v/>
      </c>
      <c r="L43" s="75">
        <f>IFERROR('Datos Generales'!L320/'Datos Generales'!L281,"")</f>
        <v>0.99182932202869345</v>
      </c>
      <c r="M43" s="75" t="str">
        <f>IFERROR('Datos Generales'!M320/'Datos Generales'!M281,"")</f>
        <v/>
      </c>
      <c r="N43" s="75" t="str">
        <f>IFERROR('Datos Generales'!N320/'Datos Generales'!N281,"")</f>
        <v/>
      </c>
      <c r="O43" s="75">
        <f>IFERROR('Datos Generales'!O320/'Datos Generales'!O281,"")</f>
        <v>0.9965123652504756</v>
      </c>
      <c r="P43" s="75" t="str">
        <f>IFERROR('Datos Generales'!P320/'Datos Generales'!P281,"")</f>
        <v/>
      </c>
      <c r="Q43" s="75">
        <f>IFERROR('Datos Generales'!Q320/'Datos Generales'!Q281,"")</f>
        <v>1</v>
      </c>
      <c r="R43" s="75">
        <f>IFERROR('Datos Generales'!R320/'Datos Generales'!R281,"")</f>
        <v>0.44749983968192897</v>
      </c>
      <c r="S43" s="75" t="str">
        <f>IFERROR('Datos Generales'!S320/'Datos Generales'!S281,"")</f>
        <v/>
      </c>
      <c r="T43" s="75">
        <f>IFERROR('Datos Generales'!T320/'Datos Generales'!T281,"")</f>
        <v>0.74430089235543717</v>
      </c>
      <c r="U43" s="75" t="str">
        <f>IFERROR('Datos Generales'!U320/'Datos Generales'!U281,"")</f>
        <v/>
      </c>
      <c r="V43" s="75">
        <f>IFERROR('Datos Generales'!V320/'Datos Generales'!V281,"")</f>
        <v>0.91781784202897032</v>
      </c>
      <c r="W43" s="75" t="str">
        <f>IFERROR('Datos Generales'!W320/'Datos Generales'!W281,"")</f>
        <v/>
      </c>
      <c r="X43" s="75">
        <f>IFERROR('Datos Generales'!X320/'Datos Generales'!X281,"")</f>
        <v>5.0149258102125116E-4</v>
      </c>
      <c r="Y43" s="75">
        <f>IFERROR('Datos Generales'!Y320/'Datos Generales'!Y281,"")</f>
        <v>0.25639984399189475</v>
      </c>
      <c r="Z43" s="75">
        <f>IFERROR('Datos Generales'!Z320/'Datos Generales'!Z281,"")</f>
        <v>0.50819672131147542</v>
      </c>
      <c r="AA43" s="75">
        <f>IFERROR('Datos Generales'!AA320/'Datos Generales'!AA281,"")</f>
        <v>8.2319560205710227E-2</v>
      </c>
      <c r="AB43" s="75">
        <f>IFERROR('Datos Generales'!AB320/'Datos Generales'!AB281,"")</f>
        <v>0.69030963306045812</v>
      </c>
      <c r="AC43" s="75">
        <f>IFERROR('Datos Generales'!AC320/'Datos Generales'!AC281,"")</f>
        <v>1</v>
      </c>
      <c r="AD43" s="75">
        <f>IFERROR('Datos Generales'!AD320/'Datos Generales'!AD281,"")</f>
        <v>0.58536520745918919</v>
      </c>
      <c r="AE43" s="75" t="str">
        <f>IFERROR('Datos Generales'!AE320/'Datos Generales'!AE281,"")</f>
        <v/>
      </c>
      <c r="AF43" s="75" t="str">
        <f>IFERROR('Datos Generales'!AF320/'Datos Generales'!AF281,"")</f>
        <v/>
      </c>
      <c r="AG43" s="75" t="str">
        <f>IFERROR('Datos Generales'!AG320/'Datos Generales'!AG281,"")</f>
        <v/>
      </c>
      <c r="AH43" s="75" t="str">
        <f>IFERROR('Datos Generales'!AH320/'Datos Generales'!AH281,"")</f>
        <v/>
      </c>
      <c r="AI43" s="75" t="str">
        <f>IFERROR('Datos Generales'!AI320/'Datos Generales'!AI281,"")</f>
        <v/>
      </c>
      <c r="AJ43" s="75" t="str">
        <f>IFERROR('Datos Generales'!AJ320/'Datos Generales'!AJ281,"")</f>
        <v/>
      </c>
      <c r="AK43" s="75" t="str">
        <f>IFERROR('Datos Generales'!AK320/'Datos Generales'!AK281,"")</f>
        <v/>
      </c>
      <c r="AL43" s="75" t="str">
        <f>IFERROR('Datos Generales'!AL320/'Datos Generales'!AL281,"")</f>
        <v/>
      </c>
      <c r="AM43" s="75" t="str">
        <f>IFERROR('Datos Generales'!AM320/'Datos Generales'!AM281,"")</f>
        <v/>
      </c>
      <c r="AN43" s="75" t="str">
        <f>IFERROR('Datos Generales'!AN320/'Datos Generales'!AN281,"")</f>
        <v/>
      </c>
      <c r="AO43" s="75" t="str">
        <f>IFERROR('Datos Generales'!AO320/'Datos Generales'!AO281,"")</f>
        <v/>
      </c>
      <c r="AP43" s="75" t="str">
        <f>IFERROR('Datos Generales'!AP320/'Datos Generales'!AP281,"")</f>
        <v/>
      </c>
      <c r="AQ43" s="75">
        <f>IFERROR('Datos Generales'!AQ320/'Datos Generales'!AQ281,"")</f>
        <v>0.89109313698266424</v>
      </c>
      <c r="AS43" s="75">
        <f>IFERROR('Datos Generales'!AS320/'Datos Generales'!AS281,"")</f>
        <v>0.76211693242496392</v>
      </c>
      <c r="AT43" s="71">
        <f t="shared" si="0"/>
        <v>0.12897620455770031</v>
      </c>
    </row>
    <row r="44" spans="2:46">
      <c r="B44" s="76" t="s">
        <v>327</v>
      </c>
      <c r="C44" s="79">
        <f>IFERROR('Datos Generales'!C321/'Datos Generales'!C282,"")</f>
        <v>0.35176624225989572</v>
      </c>
      <c r="D44" s="79">
        <f>IFERROR('Datos Generales'!D321/'Datos Generales'!D282,"")</f>
        <v>1</v>
      </c>
      <c r="E44" s="79">
        <f>IFERROR('Datos Generales'!E321/'Datos Generales'!E282,"")</f>
        <v>0.88042600756418321</v>
      </c>
      <c r="F44" s="79">
        <f>IFERROR('Datos Generales'!F321/'Datos Generales'!F282,"")</f>
        <v>1.1638292733788491</v>
      </c>
      <c r="G44" s="79">
        <f>IFERROR('Datos Generales'!G321/'Datos Generales'!G282,"")</f>
        <v>0.17944279118264067</v>
      </c>
      <c r="H44" s="79">
        <f>IFERROR('Datos Generales'!H321/'Datos Generales'!H282,"")</f>
        <v>0.17509325825565986</v>
      </c>
      <c r="I44" s="79">
        <f>IFERROR('Datos Generales'!I321/'Datos Generales'!I282,"")</f>
        <v>0.46223448345482837</v>
      </c>
      <c r="J44" s="79">
        <f>IFERROR('Datos Generales'!J321/'Datos Generales'!J282,"")</f>
        <v>9.9526594751665975E-2</v>
      </c>
      <c r="K44" s="79">
        <f>IFERROR('Datos Generales'!K321/'Datos Generales'!K282,"")</f>
        <v>0.61512517179658699</v>
      </c>
      <c r="L44" s="79">
        <f>IFERROR('Datos Generales'!L321/'Datos Generales'!L282,"")</f>
        <v>0.88485938907512796</v>
      </c>
      <c r="M44" s="79">
        <f>IFERROR('Datos Generales'!M321/'Datos Generales'!M282,"")</f>
        <v>0.19223994922552351</v>
      </c>
      <c r="N44" s="79">
        <f>IFERROR('Datos Generales'!N321/'Datos Generales'!N282,"")</f>
        <v>0.10000008401611485</v>
      </c>
      <c r="O44" s="79">
        <f>IFERROR('Datos Generales'!O321/'Datos Generales'!O282,"")</f>
        <v>0.9965123652504756</v>
      </c>
      <c r="P44" s="79">
        <f>IFERROR('Datos Generales'!P321/'Datos Generales'!P282,"")</f>
        <v>0.74375344761175732</v>
      </c>
      <c r="Q44" s="79">
        <f>IFERROR('Datos Generales'!Q321/'Datos Generales'!Q282,"")</f>
        <v>1</v>
      </c>
      <c r="R44" s="79">
        <f>IFERROR('Datos Generales'!R321/'Datos Generales'!R282,"")</f>
        <v>0.68514650071869165</v>
      </c>
      <c r="S44" s="79">
        <f>IFERROR('Datos Generales'!S321/'Datos Generales'!S282,"")</f>
        <v>0.62638735199976225</v>
      </c>
      <c r="T44" s="79">
        <f>IFERROR('Datos Generales'!T321/'Datos Generales'!T282,"")</f>
        <v>0.68496022225532383</v>
      </c>
      <c r="U44" s="79">
        <f>IFERROR('Datos Generales'!U321/'Datos Generales'!U282,"")</f>
        <v>0.14538450694946697</v>
      </c>
      <c r="V44" s="79">
        <f>IFERROR('Datos Generales'!V321/'Datos Generales'!V282,"")</f>
        <v>0.3375536814651946</v>
      </c>
      <c r="W44" s="79">
        <f>IFERROR('Datos Generales'!W321/'Datos Generales'!W282,"")</f>
        <v>0.23125125546894088</v>
      </c>
      <c r="X44" s="79">
        <f>IFERROR('Datos Generales'!X321/'Datos Generales'!X282,"")</f>
        <v>1.9919457774267488E-2</v>
      </c>
      <c r="Y44" s="79">
        <f>IFERROR('Datos Generales'!Y321/'Datos Generales'!Y282,"")</f>
        <v>0.53530139048756387</v>
      </c>
      <c r="Z44" s="79">
        <f>IFERROR('Datos Generales'!Z321/'Datos Generales'!Z282,"")</f>
        <v>0.45510434894299884</v>
      </c>
      <c r="AA44" s="79">
        <f>IFERROR('Datos Generales'!AA321/'Datos Generales'!AA282,"")</f>
        <v>0.74096533145429688</v>
      </c>
      <c r="AB44" s="79">
        <f>IFERROR('Datos Generales'!AB321/'Datos Generales'!AB282,"")</f>
        <v>0.55701424196067917</v>
      </c>
      <c r="AC44" s="79">
        <f>IFERROR('Datos Generales'!AC321/'Datos Generales'!AC282,"")</f>
        <v>0.88556974238607766</v>
      </c>
      <c r="AD44" s="79">
        <f>IFERROR('Datos Generales'!AD321/'Datos Generales'!AD282,"")</f>
        <v>0.43202196520307917</v>
      </c>
      <c r="AE44" s="79" t="str">
        <f>IFERROR('Datos Generales'!AE321/'Datos Generales'!AE282,"")</f>
        <v/>
      </c>
      <c r="AF44" s="79" t="str">
        <f>IFERROR('Datos Generales'!AF321/'Datos Generales'!AF282,"")</f>
        <v/>
      </c>
      <c r="AG44" s="79" t="str">
        <f>IFERROR('Datos Generales'!AG321/'Datos Generales'!AG282,"")</f>
        <v/>
      </c>
      <c r="AH44" s="79" t="str">
        <f>IFERROR('Datos Generales'!AH321/'Datos Generales'!AH282,"")</f>
        <v/>
      </c>
      <c r="AI44" s="79" t="str">
        <f>IFERROR('Datos Generales'!AI321/'Datos Generales'!AI282,"")</f>
        <v/>
      </c>
      <c r="AJ44" s="79" t="str">
        <f>IFERROR('Datos Generales'!AJ321/'Datos Generales'!AJ282,"")</f>
        <v/>
      </c>
      <c r="AK44" s="79" t="str">
        <f>IFERROR('Datos Generales'!AK321/'Datos Generales'!AK282,"")</f>
        <v/>
      </c>
      <c r="AL44" s="79" t="str">
        <f>IFERROR('Datos Generales'!AL321/'Datos Generales'!AL282,"")</f>
        <v/>
      </c>
      <c r="AM44" s="79" t="str">
        <f>IFERROR('Datos Generales'!AM321/'Datos Generales'!AM282,"")</f>
        <v/>
      </c>
      <c r="AN44" s="79" t="str">
        <f>IFERROR('Datos Generales'!AN321/'Datos Generales'!AN282,"")</f>
        <v/>
      </c>
      <c r="AO44" s="79" t="str">
        <f>IFERROR('Datos Generales'!AO321/'Datos Generales'!AO282,"")</f>
        <v/>
      </c>
      <c r="AP44" s="79" t="str">
        <f>IFERROR('Datos Generales'!AP321/'Datos Generales'!AP282,"")</f>
        <v/>
      </c>
      <c r="AQ44" s="79">
        <f>IFERROR('Datos Generales'!AQ321/'Datos Generales'!AQ282,"")</f>
        <v>0.58126398182831096</v>
      </c>
      <c r="AS44" s="79">
        <f>IFERROR('Datos Generales'!AS321/'Datos Generales'!AS282,"")</f>
        <v>0.55224182345141004</v>
      </c>
      <c r="AT44" s="85">
        <f t="shared" si="0"/>
        <v>2.9022158376900919E-2</v>
      </c>
    </row>
    <row r="45" spans="2:46">
      <c r="AT45" s="86"/>
    </row>
    <row r="46" spans="2:46">
      <c r="B46" s="80" t="s">
        <v>329</v>
      </c>
      <c r="C46" s="33">
        <f>IFERROR(SUM('Datos Generales'!C289:C295)/SUM('Datos Generales'!C250:C256),"")</f>
        <v>0.27870306531518296</v>
      </c>
      <c r="D46" s="33" t="str">
        <f>IFERROR(SUM('Datos Generales'!D289:D295)/SUM('Datos Generales'!D250:D256),"")</f>
        <v/>
      </c>
      <c r="E46" s="33">
        <f>IFERROR(SUM('Datos Generales'!E289:E295)/SUM('Datos Generales'!E250:E256),"")</f>
        <v>0.67909965082068147</v>
      </c>
      <c r="F46" s="33">
        <f>IFERROR(SUM('Datos Generales'!F289:F295)/SUM('Datos Generales'!F250:F256),"")</f>
        <v>1</v>
      </c>
      <c r="G46" s="33" t="str">
        <f>IFERROR(SUM('Datos Generales'!G289:G295)/SUM('Datos Generales'!G250:G256),"")</f>
        <v/>
      </c>
      <c r="H46" s="33">
        <f>IFERROR(SUM('Datos Generales'!H289:H295)/SUM('Datos Generales'!H250:H256),"")</f>
        <v>1.201555703479857E-2</v>
      </c>
      <c r="I46" s="33">
        <f>IFERROR(SUM('Datos Generales'!I289:I295)/SUM('Datos Generales'!I250:I256),"")</f>
        <v>0.13883896615177097</v>
      </c>
      <c r="J46" s="33">
        <f>IFERROR(SUM('Datos Generales'!J289:J295)/SUM('Datos Generales'!J250:J256),"")</f>
        <v>0.11841726640611559</v>
      </c>
      <c r="K46" s="33" t="str">
        <f>IFERROR(SUM('Datos Generales'!K289:K295)/SUM('Datos Generales'!K250:K256),"")</f>
        <v/>
      </c>
      <c r="L46" s="33">
        <f>IFERROR(SUM('Datos Generales'!L289:L295)/SUM('Datos Generales'!L250:L256),"")</f>
        <v>0.41168312359611631</v>
      </c>
      <c r="M46" s="33" t="str">
        <f>IFERROR(SUM('Datos Generales'!M289:M295)/SUM('Datos Generales'!M250:M256),"")</f>
        <v/>
      </c>
      <c r="N46" s="33" t="str">
        <f>IFERROR(SUM('Datos Generales'!N289:N295)/SUM('Datos Generales'!N250:N256),"")</f>
        <v/>
      </c>
      <c r="O46" s="33" t="str">
        <f>IFERROR(SUM('Datos Generales'!O289:O295)/SUM('Datos Generales'!O250:O256),"")</f>
        <v/>
      </c>
      <c r="P46" s="33">
        <f>IFERROR(SUM('Datos Generales'!P289:P295)/SUM('Datos Generales'!P250:P256),"")</f>
        <v>0.45973166741729377</v>
      </c>
      <c r="Q46" s="33">
        <f>IFERROR(SUM('Datos Generales'!Q289:Q295)/SUM('Datos Generales'!Q250:Q256),"")</f>
        <v>1</v>
      </c>
      <c r="R46" s="33">
        <f>IFERROR(SUM('Datos Generales'!R289:R295)/SUM('Datos Generales'!R250:R256),"")</f>
        <v>0.5427667443945301</v>
      </c>
      <c r="S46" s="33">
        <f>IFERROR(SUM('Datos Generales'!S289:S295)/SUM('Datos Generales'!S250:S256),"")</f>
        <v>0.62638735199976225</v>
      </c>
      <c r="T46" s="33">
        <f>IFERROR(SUM('Datos Generales'!T289:T295)/SUM('Datos Generales'!T250:T256),"")</f>
        <v>0.27751898162714822</v>
      </c>
      <c r="U46" s="33" t="str">
        <f>IFERROR(SUM('Datos Generales'!U289:U295)/SUM('Datos Generales'!U250:U256),"")</f>
        <v/>
      </c>
      <c r="V46" s="33">
        <f>IFERROR(SUM('Datos Generales'!V289:V295)/SUM('Datos Generales'!V250:V256),"")</f>
        <v>0.27471300212289124</v>
      </c>
      <c r="W46" s="33" t="str">
        <f>IFERROR(SUM('Datos Generales'!W289:W295)/SUM('Datos Generales'!W250:W256),"")</f>
        <v/>
      </c>
      <c r="X46" s="33">
        <f>IFERROR(SUM('Datos Generales'!X289:X295)/SUM('Datos Generales'!X250:X256),"")</f>
        <v>6.3809908054275584E-3</v>
      </c>
      <c r="Y46" s="33">
        <f>IFERROR(SUM('Datos Generales'!Y289:Y295)/SUM('Datos Generales'!Y250:Y256),"")</f>
        <v>0.17752915602400982</v>
      </c>
      <c r="Z46" s="33">
        <f>IFERROR(SUM('Datos Generales'!Z289:Z295)/SUM('Datos Generales'!Z250:Z256),"")</f>
        <v>0.46080788796927463</v>
      </c>
      <c r="AA46" s="33">
        <f>IFERROR(SUM('Datos Generales'!AA289:AA295)/SUM('Datos Generales'!AA250:AA256),"")</f>
        <v>0.37264390446618595</v>
      </c>
      <c r="AB46" s="33">
        <f>IFERROR(SUM('Datos Generales'!AB289:AB295)/SUM('Datos Generales'!AB250:AB256),"")</f>
        <v>0.34200333930787447</v>
      </c>
      <c r="AC46" s="33">
        <f>IFERROR(SUM('Datos Generales'!AC289:AC295)/SUM('Datos Generales'!AC250:AC256),"")</f>
        <v>1</v>
      </c>
      <c r="AD46" s="33">
        <f>IFERROR(SUM('Datos Generales'!AD289:AD295)/SUM('Datos Generales'!AD250:AD256),"")</f>
        <v>0.18799335140887585</v>
      </c>
      <c r="AE46" s="33" t="str">
        <f>IFERROR(SUM('Datos Generales'!AE289:AE295)/SUM('Datos Generales'!AE250:AE256),"")</f>
        <v/>
      </c>
      <c r="AF46" s="33" t="str">
        <f>IFERROR(SUM('Datos Generales'!AF289:AF295)/SUM('Datos Generales'!AF250:AF256),"")</f>
        <v/>
      </c>
      <c r="AG46" s="33" t="str">
        <f>IFERROR(SUM('Datos Generales'!AG289:AG295)/SUM('Datos Generales'!AG250:AG256),"")</f>
        <v/>
      </c>
      <c r="AH46" s="33" t="str">
        <f>IFERROR(SUM('Datos Generales'!AH289:AH295)/SUM('Datos Generales'!AH250:AH256),"")</f>
        <v/>
      </c>
      <c r="AI46" s="33" t="str">
        <f>IFERROR(SUM('Datos Generales'!AI289:AI295)/SUM('Datos Generales'!AI250:AI256),"")</f>
        <v/>
      </c>
      <c r="AJ46" s="33" t="str">
        <f>IFERROR(SUM('Datos Generales'!AJ289:AJ295)/SUM('Datos Generales'!AJ250:AJ256),"")</f>
        <v/>
      </c>
      <c r="AK46" s="33" t="str">
        <f>IFERROR(SUM('Datos Generales'!AK289:AK295)/SUM('Datos Generales'!AK250:AK256),"")</f>
        <v/>
      </c>
      <c r="AL46" s="33" t="str">
        <f>IFERROR(SUM('Datos Generales'!AL289:AL295)/SUM('Datos Generales'!AL250:AL256),"")</f>
        <v/>
      </c>
      <c r="AM46" s="33" t="str">
        <f>IFERROR(SUM('Datos Generales'!AM289:AM295)/SUM('Datos Generales'!AM250:AM256),"")</f>
        <v/>
      </c>
      <c r="AN46" s="33" t="str">
        <f>IFERROR(SUM('Datos Generales'!AN289:AN295)/SUM('Datos Generales'!AN250:AN256),"")</f>
        <v/>
      </c>
      <c r="AO46" s="33" t="str">
        <f>IFERROR(SUM('Datos Generales'!AO289:AO295)/SUM('Datos Generales'!AO250:AO256),"")</f>
        <v/>
      </c>
      <c r="AP46" s="33" t="str">
        <f>IFERROR(SUM('Datos Generales'!AP289:AP295)/SUM('Datos Generales'!AP250:AP256),"")</f>
        <v/>
      </c>
      <c r="AQ46" s="33">
        <f>IFERROR(SUM('Datos Generales'!AQ289:AQ295)/SUM('Datos Generales'!AQ250:AQ256),"")</f>
        <v>0.29821760282878618</v>
      </c>
      <c r="AR46" s="81"/>
      <c r="AS46" s="33">
        <f>IFERROR(SUM('Datos Generales'!AS289:AS295)/SUM('Datos Generales'!AS250:AS256),"")</f>
        <v>0.28887683522080049</v>
      </c>
      <c r="AT46" s="33">
        <f>AQ46-AS46</f>
        <v>9.3407676079856894E-3</v>
      </c>
    </row>
    <row r="47" spans="2:46">
      <c r="B47" s="80" t="s">
        <v>330</v>
      </c>
      <c r="C47" s="33">
        <f>IFERROR(SUM('Datos Generales'!C289:C290,'Datos Generales'!C293:C295)/SUM('Datos Generales'!C250:C251,'Datos Generales'!C254:C256),"")</f>
        <v>0.34222106478211783</v>
      </c>
      <c r="D47" s="33" t="str">
        <f>IFERROR(SUM('Datos Generales'!D289:D290,'Datos Generales'!D293:D295)/SUM('Datos Generales'!D250:D251,'Datos Generales'!D254:D256),"")</f>
        <v/>
      </c>
      <c r="E47" s="33">
        <f>IFERROR(SUM('Datos Generales'!E289:E290,'Datos Generales'!E293:E295)/SUM('Datos Generales'!E250:E251,'Datos Generales'!E254:E256),"")</f>
        <v>0.67428021831595308</v>
      </c>
      <c r="F47" s="33">
        <f>IFERROR(SUM('Datos Generales'!F289:F290,'Datos Generales'!F293:F295)/SUM('Datos Generales'!F250:F251,'Datos Generales'!F254:F256),"")</f>
        <v>1</v>
      </c>
      <c r="G47" s="33" t="str">
        <f>IFERROR(SUM('Datos Generales'!G289:G290,'Datos Generales'!G293:G295)/SUM('Datos Generales'!G250:G251,'Datos Generales'!G254:G256),"")</f>
        <v/>
      </c>
      <c r="H47" s="33">
        <f>IFERROR(SUM('Datos Generales'!H289:H290,'Datos Generales'!H293:H295)/SUM('Datos Generales'!H250:H251,'Datos Generales'!H254:H256),"")</f>
        <v>1.3782802614792027E-2</v>
      </c>
      <c r="I47" s="33">
        <f>IFERROR(SUM('Datos Generales'!I289:I290,'Datos Generales'!I293:I295)/SUM('Datos Generales'!I250:I251,'Datos Generales'!I254:I256),"")</f>
        <v>0.28819435643490071</v>
      </c>
      <c r="J47" s="33">
        <f>IFERROR(SUM('Datos Generales'!J289:J290,'Datos Generales'!J293:J295)/SUM('Datos Generales'!J250:J251,'Datos Generales'!J254:J256),"")</f>
        <v>0.12065589742953245</v>
      </c>
      <c r="K47" s="33" t="str">
        <f>IFERROR(SUM('Datos Generales'!K289:K290,'Datos Generales'!K293:K295)/SUM('Datos Generales'!K250:K251,'Datos Generales'!K254:K256),"")</f>
        <v/>
      </c>
      <c r="L47" s="33">
        <f>IFERROR(SUM('Datos Generales'!L289:L290,'Datos Generales'!L293:L295)/SUM('Datos Generales'!L250:L251,'Datos Generales'!L254:L256),"")</f>
        <v>0.46825444900369312</v>
      </c>
      <c r="M47" s="33" t="str">
        <f>IFERROR(SUM('Datos Generales'!M289:M290,'Datos Generales'!M293:M295)/SUM('Datos Generales'!M250:M251,'Datos Generales'!M254:M256),"")</f>
        <v/>
      </c>
      <c r="N47" s="33" t="str">
        <f>IFERROR(SUM('Datos Generales'!N289:N290,'Datos Generales'!N293:N295)/SUM('Datos Generales'!N250:N251,'Datos Generales'!N254:N256),"")</f>
        <v/>
      </c>
      <c r="O47" s="33" t="str">
        <f>IFERROR(SUM('Datos Generales'!O289:O290,'Datos Generales'!O293:O295)/SUM('Datos Generales'!O250:O251,'Datos Generales'!O254:O256),"")</f>
        <v/>
      </c>
      <c r="P47" s="33">
        <f>IFERROR(SUM('Datos Generales'!P289:P290,'Datos Generales'!P293:P295)/SUM('Datos Generales'!P250:P251,'Datos Generales'!P254:P256),"")</f>
        <v>0.26863524819696633</v>
      </c>
      <c r="Q47" s="33">
        <f>IFERROR(SUM('Datos Generales'!Q289:Q290,'Datos Generales'!Q293:Q295)/SUM('Datos Generales'!Q250:Q251,'Datos Generales'!Q254:Q256),"")</f>
        <v>1</v>
      </c>
      <c r="R47" s="33">
        <f>IFERROR(SUM('Datos Generales'!R289:R290,'Datos Generales'!R293:R295)/SUM('Datos Generales'!R250:R251,'Datos Generales'!R254:R256),"")</f>
        <v>0.48983776783716915</v>
      </c>
      <c r="S47" s="33">
        <f>IFERROR(SUM('Datos Generales'!S289:S290,'Datos Generales'!S293:S295)/SUM('Datos Generales'!S250:S251,'Datos Generales'!S254:S256),"")</f>
        <v>0.62638735199976225</v>
      </c>
      <c r="T47" s="33">
        <f>IFERROR(SUM('Datos Generales'!T289:T290,'Datos Generales'!T293:T295)/SUM('Datos Generales'!T250:T251,'Datos Generales'!T254:T256),"")</f>
        <v>0.32667420168825839</v>
      </c>
      <c r="U47" s="33" t="str">
        <f>IFERROR(SUM('Datos Generales'!U289:U290,'Datos Generales'!U293:U295)/SUM('Datos Generales'!U250:U251,'Datos Generales'!U254:U256),"")</f>
        <v/>
      </c>
      <c r="V47" s="33">
        <f>IFERROR(SUM('Datos Generales'!V289:V290,'Datos Generales'!V293:V295)/SUM('Datos Generales'!V250:V251,'Datos Generales'!V254:V256),"")</f>
        <v>0.24369919424374045</v>
      </c>
      <c r="W47" s="33" t="str">
        <f>IFERROR(SUM('Datos Generales'!W289:W290,'Datos Generales'!W293:W295)/SUM('Datos Generales'!W250:W251,'Datos Generales'!W254:W256),"")</f>
        <v/>
      </c>
      <c r="X47" s="33">
        <f>IFERROR(SUM('Datos Generales'!X289:X290,'Datos Generales'!X293:X295)/SUM('Datos Generales'!X250:X251,'Datos Generales'!X254:X256),"")</f>
        <v>3.9256412479985788E-3</v>
      </c>
      <c r="Y47" s="33">
        <f>IFERROR(SUM('Datos Generales'!Y289:Y290,'Datos Generales'!Y293:Y295)/SUM('Datos Generales'!Y250:Y251,'Datos Generales'!Y254:Y256),"")</f>
        <v>0.18288102541745868</v>
      </c>
      <c r="Z47" s="33">
        <f>IFERROR(SUM('Datos Generales'!Z289:Z290,'Datos Generales'!Z293:Z295)/SUM('Datos Generales'!Z250:Z251,'Datos Generales'!Z254:Z256),"")</f>
        <v>0.45501396776179415</v>
      </c>
      <c r="AA47" s="33">
        <f>IFERROR(SUM('Datos Generales'!AA289:AA290,'Datos Generales'!AA293:AA295)/SUM('Datos Generales'!AA250:AA251,'Datos Generales'!AA254:AA256),"")</f>
        <v>0.40111230219546956</v>
      </c>
      <c r="AB47" s="33">
        <f>IFERROR(SUM('Datos Generales'!AB289:AB290,'Datos Generales'!AB293:AB295)/SUM('Datos Generales'!AB250:AB251,'Datos Generales'!AB254:AB256),"")</f>
        <v>0.33761275069354868</v>
      </c>
      <c r="AC47" s="33">
        <f>IFERROR(SUM('Datos Generales'!AC289:AC290,'Datos Generales'!AC293:AC295)/SUM('Datos Generales'!AC250:AC251,'Datos Generales'!AC254:AC256),"")</f>
        <v>1</v>
      </c>
      <c r="AD47" s="33" t="str">
        <f>IFERROR(SUM('Datos Generales'!AD289:AD290,'Datos Generales'!AD293:AD295)/SUM('Datos Generales'!AD250:AD251,'Datos Generales'!AD254:AD256),"")</f>
        <v/>
      </c>
      <c r="AE47" s="33" t="str">
        <f>IFERROR(SUM('Datos Generales'!AE289:AE290,'Datos Generales'!AE293:AE295)/SUM('Datos Generales'!AE250:AE251,'Datos Generales'!AE254:AE256),"")</f>
        <v/>
      </c>
      <c r="AF47" s="33" t="str">
        <f>IFERROR(SUM('Datos Generales'!AF289:AF290,'Datos Generales'!AF293:AF295)/SUM('Datos Generales'!AF250:AF251,'Datos Generales'!AF254:AF256),"")</f>
        <v/>
      </c>
      <c r="AG47" s="33" t="str">
        <f>IFERROR(SUM('Datos Generales'!AG289:AG290,'Datos Generales'!AG293:AG295)/SUM('Datos Generales'!AG250:AG251,'Datos Generales'!AG254:AG256),"")</f>
        <v/>
      </c>
      <c r="AH47" s="33" t="str">
        <f>IFERROR(SUM('Datos Generales'!AH289:AH290,'Datos Generales'!AH293:AH295)/SUM('Datos Generales'!AH250:AH251,'Datos Generales'!AH254:AH256),"")</f>
        <v/>
      </c>
      <c r="AI47" s="33" t="str">
        <f>IFERROR(SUM('Datos Generales'!AI289:AI290,'Datos Generales'!AI293:AI295)/SUM('Datos Generales'!AI250:AI251,'Datos Generales'!AI254:AI256),"")</f>
        <v/>
      </c>
      <c r="AJ47" s="33" t="str">
        <f>IFERROR(SUM('Datos Generales'!AJ289:AJ290,'Datos Generales'!AJ293:AJ295)/SUM('Datos Generales'!AJ250:AJ251,'Datos Generales'!AJ254:AJ256),"")</f>
        <v/>
      </c>
      <c r="AK47" s="33" t="str">
        <f>IFERROR(SUM('Datos Generales'!AK289:AK290,'Datos Generales'!AK293:AK295)/SUM('Datos Generales'!AK250:AK251,'Datos Generales'!AK254:AK256),"")</f>
        <v/>
      </c>
      <c r="AL47" s="33" t="str">
        <f>IFERROR(SUM('Datos Generales'!AL289:AL290,'Datos Generales'!AL293:AL295)/SUM('Datos Generales'!AL250:AL251,'Datos Generales'!AL254:AL256),"")</f>
        <v/>
      </c>
      <c r="AM47" s="33" t="str">
        <f>IFERROR(SUM('Datos Generales'!AM289:AM290,'Datos Generales'!AM293:AM295)/SUM('Datos Generales'!AM250:AM251,'Datos Generales'!AM254:AM256),"")</f>
        <v/>
      </c>
      <c r="AN47" s="33" t="str">
        <f>IFERROR(SUM('Datos Generales'!AN289:AN290,'Datos Generales'!AN293:AN295)/SUM('Datos Generales'!AN250:AN251,'Datos Generales'!AN254:AN256),"")</f>
        <v/>
      </c>
      <c r="AO47" s="33" t="str">
        <f>IFERROR(SUM('Datos Generales'!AO289:AO290,'Datos Generales'!AO293:AO295)/SUM('Datos Generales'!AO250:AO251,'Datos Generales'!AO254:AO256),"")</f>
        <v/>
      </c>
      <c r="AP47" s="33" t="str">
        <f>IFERROR(SUM('Datos Generales'!AP289:AP290,'Datos Generales'!AP293:AP295)/SUM('Datos Generales'!AP250:AP251,'Datos Generales'!AP254:AP256),"")</f>
        <v/>
      </c>
      <c r="AQ47" s="33">
        <f>IFERROR(SUM('Datos Generales'!AQ289:AQ290,'Datos Generales'!AQ293:AQ295)/SUM('Datos Generales'!AQ250:AQ251,'Datos Generales'!AQ254:AQ256),"")</f>
        <v>0.30104325138085603</v>
      </c>
      <c r="AR47" s="81"/>
      <c r="AS47" s="33">
        <f>IFERROR(SUM('Datos Generales'!AS289:AS290,'Datos Generales'!AS293:AS295)/SUM('Datos Generales'!AS250:AS251,'Datos Generales'!AS254:AS256),"")</f>
        <v>0.29847144966563061</v>
      </c>
      <c r="AT47" s="33">
        <f t="shared" ref="AT47:AT53" si="1">AQ47-AS47</f>
        <v>2.5718017152254191E-3</v>
      </c>
    </row>
    <row r="48" spans="2:46">
      <c r="B48" s="80" t="s">
        <v>331</v>
      </c>
      <c r="C48" s="33">
        <f>IFERROR(SUM('Datos Generales'!C291:C292)/SUM('Datos Generales'!C252:C253),"")</f>
        <v>0.21792969849019472</v>
      </c>
      <c r="D48" s="33" t="str">
        <f>IFERROR(SUM('Datos Generales'!D291:D292)/SUM('Datos Generales'!D252:D253),"")</f>
        <v/>
      </c>
      <c r="E48" s="33">
        <f>IFERROR(SUM('Datos Generales'!E291:E292)/SUM('Datos Generales'!E252:E253),"")</f>
        <v>0.68236384396229466</v>
      </c>
      <c r="F48" s="33">
        <f>IFERROR(SUM('Datos Generales'!F291:F292)/SUM('Datos Generales'!F252:F253),"")</f>
        <v>1</v>
      </c>
      <c r="G48" s="33" t="str">
        <f>IFERROR(SUM('Datos Generales'!G291:G292)/SUM('Datos Generales'!G252:G253),"")</f>
        <v/>
      </c>
      <c r="H48" s="33">
        <f>IFERROR(SUM('Datos Generales'!H291:H292)/SUM('Datos Generales'!H252:H253),"")</f>
        <v>1.0738561655447702E-2</v>
      </c>
      <c r="I48" s="33">
        <f>IFERROR(SUM('Datos Generales'!I291:I292)/SUM('Datos Generales'!I252:I253),"")</f>
        <v>0</v>
      </c>
      <c r="J48" s="33">
        <f>IFERROR(SUM('Datos Generales'!J291:J292)/SUM('Datos Generales'!J252:J253),"")</f>
        <v>0.11732900315034388</v>
      </c>
      <c r="K48" s="33" t="str">
        <f>IFERROR(SUM('Datos Generales'!K291:K292)/SUM('Datos Generales'!K252:K253),"")</f>
        <v/>
      </c>
      <c r="L48" s="33">
        <f>IFERROR(SUM('Datos Generales'!L291:L292)/SUM('Datos Generales'!L252:L253),"")</f>
        <v>0.35707389258274808</v>
      </c>
      <c r="M48" s="33" t="str">
        <f>IFERROR(SUM('Datos Generales'!M291:M292)/SUM('Datos Generales'!M252:M253),"")</f>
        <v/>
      </c>
      <c r="N48" s="33" t="str">
        <f>IFERROR(SUM('Datos Generales'!N291:N292)/SUM('Datos Generales'!N252:N253),"")</f>
        <v/>
      </c>
      <c r="O48" s="33" t="str">
        <f>IFERROR(SUM('Datos Generales'!O291:O292)/SUM('Datos Generales'!O252:O253),"")</f>
        <v/>
      </c>
      <c r="P48" s="33">
        <f>IFERROR(SUM('Datos Generales'!P291:P292)/SUM('Datos Generales'!P252:P253),"")</f>
        <v>0.65323102956071843</v>
      </c>
      <c r="Q48" s="33" t="str">
        <f>IFERROR(SUM('Datos Generales'!Q291:Q292)/SUM('Datos Generales'!Q252:Q253),"")</f>
        <v/>
      </c>
      <c r="R48" s="33">
        <f>IFERROR(SUM('Datos Generales'!R291:R292)/SUM('Datos Generales'!R252:R253),"")</f>
        <v>0.57166486342851164</v>
      </c>
      <c r="S48" s="33" t="str">
        <f>IFERROR(SUM('Datos Generales'!S291:S292)/SUM('Datos Generales'!S252:S253),"")</f>
        <v/>
      </c>
      <c r="T48" s="33">
        <f>IFERROR(SUM('Datos Generales'!T291:T292)/SUM('Datos Generales'!T252:T253),"")</f>
        <v>0.24449807057666664</v>
      </c>
      <c r="U48" s="33" t="str">
        <f>IFERROR(SUM('Datos Generales'!U291:U292)/SUM('Datos Generales'!U252:U253),"")</f>
        <v/>
      </c>
      <c r="V48" s="33">
        <f>IFERROR(SUM('Datos Generales'!V291:V292)/SUM('Datos Generales'!V252:V253),"")</f>
        <v>0.29358563743032456</v>
      </c>
      <c r="W48" s="33" t="str">
        <f>IFERROR(SUM('Datos Generales'!W291:W292)/SUM('Datos Generales'!W252:W253),"")</f>
        <v/>
      </c>
      <c r="X48" s="33">
        <f>IFERROR(SUM('Datos Generales'!X291:X292)/SUM('Datos Generales'!X252:X253),"")</f>
        <v>8.0286883849796185E-3</v>
      </c>
      <c r="Y48" s="33">
        <f>IFERROR(SUM('Datos Generales'!Y291:Y292)/SUM('Datos Generales'!Y252:Y253),"")</f>
        <v>0.17399707608014123</v>
      </c>
      <c r="Z48" s="33">
        <f>IFERROR(SUM('Datos Generales'!Z291:Z292)/SUM('Datos Generales'!Z252:Z253),"")</f>
        <v>0.46376398663307294</v>
      </c>
      <c r="AA48" s="33">
        <f>IFERROR(SUM('Datos Generales'!AA291:AA292)/SUM('Datos Generales'!AA252:AA253),"")</f>
        <v>0.33776218387209372</v>
      </c>
      <c r="AB48" s="33">
        <f>IFERROR(SUM('Datos Generales'!AB291:AB292)/SUM('Datos Generales'!AB252:AB253),"")</f>
        <v>0.34489516692052286</v>
      </c>
      <c r="AC48" s="33">
        <f>IFERROR(SUM('Datos Generales'!AC291:AC292)/SUM('Datos Generales'!AC252:AC253),"")</f>
        <v>1</v>
      </c>
      <c r="AD48" s="33">
        <f>IFERROR(SUM('Datos Generales'!AD291:AD292)/SUM('Datos Generales'!AD252:AD253),"")</f>
        <v>0.18799335140887585</v>
      </c>
      <c r="AE48" s="33" t="str">
        <f>IFERROR(SUM('Datos Generales'!AE291:AE292)/SUM('Datos Generales'!AE252:AE253),"")</f>
        <v/>
      </c>
      <c r="AF48" s="33" t="str">
        <f>IFERROR(SUM('Datos Generales'!AF291:AF292)/SUM('Datos Generales'!AF252:AF253),"")</f>
        <v/>
      </c>
      <c r="AG48" s="33" t="str">
        <f>IFERROR(SUM('Datos Generales'!AG291:AG292)/SUM('Datos Generales'!AG252:AG253),"")</f>
        <v/>
      </c>
      <c r="AH48" s="33" t="str">
        <f>IFERROR(SUM('Datos Generales'!AH291:AH292)/SUM('Datos Generales'!AH252:AH253),"")</f>
        <v/>
      </c>
      <c r="AI48" s="33" t="str">
        <f>IFERROR(SUM('Datos Generales'!AI291:AI292)/SUM('Datos Generales'!AI252:AI253),"")</f>
        <v/>
      </c>
      <c r="AJ48" s="33" t="str">
        <f>IFERROR(SUM('Datos Generales'!AJ291:AJ292)/SUM('Datos Generales'!AJ252:AJ253),"")</f>
        <v/>
      </c>
      <c r="AK48" s="33" t="str">
        <f>IFERROR(SUM('Datos Generales'!AK291:AK292)/SUM('Datos Generales'!AK252:AK253),"")</f>
        <v/>
      </c>
      <c r="AL48" s="33" t="str">
        <f>IFERROR(SUM('Datos Generales'!AL291:AL292)/SUM('Datos Generales'!AL252:AL253),"")</f>
        <v/>
      </c>
      <c r="AM48" s="33" t="str">
        <f>IFERROR(SUM('Datos Generales'!AM291:AM292)/SUM('Datos Generales'!AM252:AM253),"")</f>
        <v/>
      </c>
      <c r="AN48" s="33" t="str">
        <f>IFERROR(SUM('Datos Generales'!AN291:AN292)/SUM('Datos Generales'!AN252:AN253),"")</f>
        <v/>
      </c>
      <c r="AO48" s="33" t="str">
        <f>IFERROR(SUM('Datos Generales'!AO291:AO292)/SUM('Datos Generales'!AO252:AO253),"")</f>
        <v/>
      </c>
      <c r="AP48" s="33" t="str">
        <f>IFERROR(SUM('Datos Generales'!AP291:AP292)/SUM('Datos Generales'!AP252:AP253),"")</f>
        <v/>
      </c>
      <c r="AQ48" s="33">
        <f>IFERROR(SUM('Datos Generales'!AQ291:AQ292)/SUM('Datos Generales'!AQ252:AQ253),"")</f>
        <v>0.29642203567676817</v>
      </c>
      <c r="AR48" s="81"/>
      <c r="AS48" s="33">
        <f>IFERROR(SUM('Datos Generales'!AS291:AS292)/SUM('Datos Generales'!AS252:AS253),"")</f>
        <v>0.2826327211979498</v>
      </c>
      <c r="AT48" s="33">
        <f t="shared" si="1"/>
        <v>1.3789314478818371E-2</v>
      </c>
    </row>
    <row r="49" spans="2:46">
      <c r="B49" s="80" t="s">
        <v>332</v>
      </c>
      <c r="C49" s="33" t="str">
        <f>IFERROR(SUM('Datos Generales'!C297:C298,'Datos Generales'!C308)/SUM('Datos Generales'!C258:C259,'Datos Generales'!C269),"")</f>
        <v/>
      </c>
      <c r="D49" s="33" t="str">
        <f>IFERROR(SUM('Datos Generales'!D297:D298,'Datos Generales'!D308)/SUM('Datos Generales'!D258:D259,'Datos Generales'!D269),"")</f>
        <v/>
      </c>
      <c r="E49" s="33">
        <f>IFERROR(SUM('Datos Generales'!E297:E298,'Datos Generales'!E308)/SUM('Datos Generales'!E258:E259,'Datos Generales'!E269),"")</f>
        <v>1.0100873747148278</v>
      </c>
      <c r="F49" s="33" t="str">
        <f>IFERROR(SUM('Datos Generales'!F297:F298,'Datos Generales'!F308)/SUM('Datos Generales'!F258:F259,'Datos Generales'!F269),"")</f>
        <v/>
      </c>
      <c r="G49" s="33" t="str">
        <f>IFERROR(SUM('Datos Generales'!G297:G298,'Datos Generales'!G308)/SUM('Datos Generales'!G258:G259,'Datos Generales'!G269),"")</f>
        <v/>
      </c>
      <c r="H49" s="33">
        <f>IFERROR(SUM('Datos Generales'!H297:H298,'Datos Generales'!H308)/SUM('Datos Generales'!H258:H259,'Datos Generales'!H269),"")</f>
        <v>0.9637240455809617</v>
      </c>
      <c r="I49" s="33">
        <f>IFERROR(SUM('Datos Generales'!I297:I298,'Datos Generales'!I308)/SUM('Datos Generales'!I258:I259,'Datos Generales'!I269),"")</f>
        <v>0.97937343755306272</v>
      </c>
      <c r="J49" s="33">
        <f>IFERROR(SUM('Datos Generales'!J297:J298,'Datos Generales'!J308)/SUM('Datos Generales'!J258:J259,'Datos Generales'!J269),"")</f>
        <v>0.14065947615710095</v>
      </c>
      <c r="K49" s="33" t="str">
        <f>IFERROR(SUM('Datos Generales'!K297:K298,'Datos Generales'!K308)/SUM('Datos Generales'!K258:K259,'Datos Generales'!K269),"")</f>
        <v/>
      </c>
      <c r="L49" s="33">
        <f>IFERROR(SUM('Datos Generales'!L297:L298,'Datos Generales'!L308)/SUM('Datos Generales'!L258:L259,'Datos Generales'!L269),"")</f>
        <v>0.98483922911390631</v>
      </c>
      <c r="M49" s="33" t="str">
        <f>IFERROR(SUM('Datos Generales'!M297:M298,'Datos Generales'!M308)/SUM('Datos Generales'!M258:M259,'Datos Generales'!M269),"")</f>
        <v/>
      </c>
      <c r="N49" s="33" t="str">
        <f>IFERROR(SUM('Datos Generales'!N297:N298,'Datos Generales'!N308)/SUM('Datos Generales'!N258:N259,'Datos Generales'!N269),"")</f>
        <v/>
      </c>
      <c r="O49" s="33" t="str">
        <f>IFERROR(SUM('Datos Generales'!O297:O298,'Datos Generales'!O308)/SUM('Datos Generales'!O258:O259,'Datos Generales'!O269),"")</f>
        <v/>
      </c>
      <c r="P49" s="33">
        <f>IFERROR(SUM('Datos Generales'!P297:P298,'Datos Generales'!P308)/SUM('Datos Generales'!P258:P259,'Datos Generales'!P269),"")</f>
        <v>0.99714917357128574</v>
      </c>
      <c r="Q49" s="33">
        <f>IFERROR(SUM('Datos Generales'!Q297:Q298,'Datos Generales'!Q308)/SUM('Datos Generales'!Q258:Q259,'Datos Generales'!Q269),"")</f>
        <v>1</v>
      </c>
      <c r="R49" s="33">
        <f>IFERROR(SUM('Datos Generales'!R297:R298,'Datos Generales'!R308)/SUM('Datos Generales'!R258:R259,'Datos Generales'!R269),"")</f>
        <v>0.96930448567622107</v>
      </c>
      <c r="S49" s="33" t="str">
        <f>IFERROR(SUM('Datos Generales'!S297:S298,'Datos Generales'!S308)/SUM('Datos Generales'!S258:S259,'Datos Generales'!S269),"")</f>
        <v/>
      </c>
      <c r="T49" s="33">
        <f>IFERROR(SUM('Datos Generales'!T297:T298,'Datos Generales'!T308)/SUM('Datos Generales'!T258:T259,'Datos Generales'!T269),"")</f>
        <v>0.8675187644778346</v>
      </c>
      <c r="U49" s="33" t="str">
        <f>IFERROR(SUM('Datos Generales'!U297:U298,'Datos Generales'!U308)/SUM('Datos Generales'!U258:U259,'Datos Generales'!U269),"")</f>
        <v/>
      </c>
      <c r="V49" s="33">
        <f>IFERROR(SUM('Datos Generales'!V297:V298,'Datos Generales'!V308)/SUM('Datos Generales'!V258:V259,'Datos Generales'!V269),"")</f>
        <v>0.87831684601301607</v>
      </c>
      <c r="W49" s="33" t="str">
        <f>IFERROR(SUM('Datos Generales'!W297:W298,'Datos Generales'!W308)/SUM('Datos Generales'!W258:W259,'Datos Generales'!W269),"")</f>
        <v/>
      </c>
      <c r="X49" s="33" t="str">
        <f>IFERROR(SUM('Datos Generales'!X297:X298,'Datos Generales'!X308)/SUM('Datos Generales'!X258:X259,'Datos Generales'!X269),"")</f>
        <v/>
      </c>
      <c r="Y49" s="33">
        <f>IFERROR(SUM('Datos Generales'!Y297:Y298,'Datos Generales'!Y308)/SUM('Datos Generales'!Y258:Y259,'Datos Generales'!Y269),"")</f>
        <v>0.96714131563419348</v>
      </c>
      <c r="Z49" s="33" t="str">
        <f>IFERROR(SUM('Datos Generales'!Z297:Z298,'Datos Generales'!Z308)/SUM('Datos Generales'!Z258:Z259,'Datos Generales'!Z269),"")</f>
        <v/>
      </c>
      <c r="AA49" s="33">
        <f>IFERROR(SUM('Datos Generales'!AA297:AA298,'Datos Generales'!AA308)/SUM('Datos Generales'!AA258:AA259,'Datos Generales'!AA269),"")</f>
        <v>0.99405522443184702</v>
      </c>
      <c r="AB49" s="33">
        <f>IFERROR(SUM('Datos Generales'!AB297:AB298,'Datos Generales'!AB308)/SUM('Datos Generales'!AB258:AB259,'Datos Generales'!AB269),"")</f>
        <v>0.99873813415554813</v>
      </c>
      <c r="AC49" s="33">
        <f>IFERROR(SUM('Datos Generales'!AC297:AC298,'Datos Generales'!AC308)/SUM('Datos Generales'!AC258:AC259,'Datos Generales'!AC269),"")</f>
        <v>0.85435719902177898</v>
      </c>
      <c r="AD49" s="33" t="str">
        <f>IFERROR(SUM('Datos Generales'!AD297:AD298,'Datos Generales'!AD308)/SUM('Datos Generales'!AD258:AD259,'Datos Generales'!AD269),"")</f>
        <v/>
      </c>
      <c r="AE49" s="33" t="str">
        <f>IFERROR(SUM('Datos Generales'!AE297:AE298,'Datos Generales'!AE308)/SUM('Datos Generales'!AE258:AE259,'Datos Generales'!AE269),"")</f>
        <v/>
      </c>
      <c r="AF49" s="33" t="str">
        <f>IFERROR(SUM('Datos Generales'!AF297:AF298,'Datos Generales'!AF308)/SUM('Datos Generales'!AF258:AF259,'Datos Generales'!AF269),"")</f>
        <v/>
      </c>
      <c r="AG49" s="33" t="str">
        <f>IFERROR(SUM('Datos Generales'!AG297:AG298,'Datos Generales'!AG308)/SUM('Datos Generales'!AG258:AG259,'Datos Generales'!AG269),"")</f>
        <v/>
      </c>
      <c r="AH49" s="33" t="str">
        <f>IFERROR(SUM('Datos Generales'!AH297:AH298,'Datos Generales'!AH308)/SUM('Datos Generales'!AH258:AH259,'Datos Generales'!AH269),"")</f>
        <v/>
      </c>
      <c r="AI49" s="33" t="str">
        <f>IFERROR(SUM('Datos Generales'!AI297:AI298,'Datos Generales'!AI308)/SUM('Datos Generales'!AI258:AI259,'Datos Generales'!AI269),"")</f>
        <v/>
      </c>
      <c r="AJ49" s="33" t="str">
        <f>IFERROR(SUM('Datos Generales'!AJ297:AJ298,'Datos Generales'!AJ308)/SUM('Datos Generales'!AJ258:AJ259,'Datos Generales'!AJ269),"")</f>
        <v/>
      </c>
      <c r="AK49" s="33" t="str">
        <f>IFERROR(SUM('Datos Generales'!AK297:AK298,'Datos Generales'!AK308)/SUM('Datos Generales'!AK258:AK259,'Datos Generales'!AK269),"")</f>
        <v/>
      </c>
      <c r="AL49" s="33" t="str">
        <f>IFERROR(SUM('Datos Generales'!AL297:AL298,'Datos Generales'!AL308)/SUM('Datos Generales'!AL258:AL259,'Datos Generales'!AL269),"")</f>
        <v/>
      </c>
      <c r="AM49" s="33" t="str">
        <f>IFERROR(SUM('Datos Generales'!AM297:AM298,'Datos Generales'!AM308)/SUM('Datos Generales'!AM258:AM259,'Datos Generales'!AM269),"")</f>
        <v/>
      </c>
      <c r="AN49" s="33" t="str">
        <f>IFERROR(SUM('Datos Generales'!AN297:AN298,'Datos Generales'!AN308)/SUM('Datos Generales'!AN258:AN259,'Datos Generales'!AN269),"")</f>
        <v/>
      </c>
      <c r="AO49" s="33" t="str">
        <f>IFERROR(SUM('Datos Generales'!AO297:AO298,'Datos Generales'!AO308)/SUM('Datos Generales'!AO258:AO259,'Datos Generales'!AO269),"")</f>
        <v/>
      </c>
      <c r="AP49" s="33" t="str">
        <f>IFERROR(SUM('Datos Generales'!AP297:AP298,'Datos Generales'!AP308)/SUM('Datos Generales'!AP258:AP259,'Datos Generales'!AP269),"")</f>
        <v/>
      </c>
      <c r="AQ49" s="33">
        <f>IFERROR(SUM('Datos Generales'!AQ297:AQ298,'Datos Generales'!AQ308)/SUM('Datos Generales'!AQ258:AQ259,'Datos Generales'!AQ269),"")</f>
        <v>0.95962176282556788</v>
      </c>
      <c r="AR49" s="81"/>
      <c r="AS49" s="33">
        <f>IFERROR(SUM('Datos Generales'!AS297:AS298,'Datos Generales'!AS308)/SUM('Datos Generales'!AS258:AS259,'Datos Generales'!AS269),"")</f>
        <v>0.95282975439167972</v>
      </c>
      <c r="AT49" s="33">
        <f t="shared" si="1"/>
        <v>6.7920084338881637E-3</v>
      </c>
    </row>
    <row r="50" spans="2:46">
      <c r="B50" s="80" t="s">
        <v>333</v>
      </c>
      <c r="C50" s="33" t="str">
        <f>IFERROR(SUM('Datos Generales'!C299:C300)/SUM('Datos Generales'!C260:C261),"")</f>
        <v/>
      </c>
      <c r="D50" s="33" t="str">
        <f>IFERROR(SUM('Datos Generales'!D299:D300)/SUM('Datos Generales'!D260:D261),"")</f>
        <v/>
      </c>
      <c r="E50" s="33">
        <f>IFERROR(SUM('Datos Generales'!E299:E300)/SUM('Datos Generales'!E260:E261),"")</f>
        <v>0.44874911637281728</v>
      </c>
      <c r="F50" s="33" t="str">
        <f>IFERROR(SUM('Datos Generales'!F299:F300)/SUM('Datos Generales'!F260:F261),"")</f>
        <v/>
      </c>
      <c r="G50" s="33" t="str">
        <f>IFERROR(SUM('Datos Generales'!G299:G300)/SUM('Datos Generales'!G260:G261),"")</f>
        <v/>
      </c>
      <c r="H50" s="33">
        <f>IFERROR(SUM('Datos Generales'!H299:H300)/SUM('Datos Generales'!H260:H261),"")</f>
        <v>6.144015728680265E-5</v>
      </c>
      <c r="I50" s="33">
        <f>IFERROR(SUM('Datos Generales'!I299:I300)/SUM('Datos Generales'!I260:I261),"")</f>
        <v>0.39867779522353525</v>
      </c>
      <c r="J50" s="33" t="str">
        <f>IFERROR(SUM('Datos Generales'!J299:J300)/SUM('Datos Generales'!J260:J261),"")</f>
        <v/>
      </c>
      <c r="K50" s="33" t="str">
        <f>IFERROR(SUM('Datos Generales'!K299:K300)/SUM('Datos Generales'!K260:K261),"")</f>
        <v/>
      </c>
      <c r="L50" s="33" t="str">
        <f>IFERROR(SUM('Datos Generales'!L299:L300)/SUM('Datos Generales'!L260:L261),"")</f>
        <v/>
      </c>
      <c r="M50" s="33" t="str">
        <f>IFERROR(SUM('Datos Generales'!M299:M300)/SUM('Datos Generales'!M260:M261),"")</f>
        <v/>
      </c>
      <c r="N50" s="33" t="str">
        <f>IFERROR(SUM('Datos Generales'!N299:N300)/SUM('Datos Generales'!N260:N261),"")</f>
        <v/>
      </c>
      <c r="O50" s="33" t="str">
        <f>IFERROR(SUM('Datos Generales'!O299:O300)/SUM('Datos Generales'!O260:O261),"")</f>
        <v/>
      </c>
      <c r="P50" s="33">
        <f>IFERROR(SUM('Datos Generales'!P299:P300)/SUM('Datos Generales'!P260:P261),"")</f>
        <v>-11.4375</v>
      </c>
      <c r="Q50" s="33" t="str">
        <f>IFERROR(SUM('Datos Generales'!Q299:Q300)/SUM('Datos Generales'!Q260:Q261),"")</f>
        <v/>
      </c>
      <c r="R50" s="33">
        <f>IFERROR(SUM('Datos Generales'!R299:R300)/SUM('Datos Generales'!R260:R261),"")</f>
        <v>7.21563164042161E-3</v>
      </c>
      <c r="S50" s="33" t="str">
        <f>IFERROR(SUM('Datos Generales'!S299:S300)/SUM('Datos Generales'!S260:S261),"")</f>
        <v/>
      </c>
      <c r="T50" s="33">
        <f>IFERROR(SUM('Datos Generales'!T299:T300)/SUM('Datos Generales'!T260:T261),"")</f>
        <v>6.1183600628868968E-2</v>
      </c>
      <c r="U50" s="33" t="str">
        <f>IFERROR(SUM('Datos Generales'!U299:U300)/SUM('Datos Generales'!U260:U261),"")</f>
        <v/>
      </c>
      <c r="V50" s="33">
        <f>IFERROR(SUM('Datos Generales'!V299:V300)/SUM('Datos Generales'!V260:V261),"")</f>
        <v>6.7748936927628251E-3</v>
      </c>
      <c r="W50" s="33" t="str">
        <f>IFERROR(SUM('Datos Generales'!W299:W300)/SUM('Datos Generales'!W260:W261),"")</f>
        <v/>
      </c>
      <c r="X50" s="33">
        <f>IFERROR(SUM('Datos Generales'!X299:X300)/SUM('Datos Generales'!X260:X261),"")</f>
        <v>9.6152134043197234E-5</v>
      </c>
      <c r="Y50" s="33">
        <f>IFERROR(SUM('Datos Generales'!Y299:Y300)/SUM('Datos Generales'!Y260:Y261),"")</f>
        <v>1.9662362746627582E-2</v>
      </c>
      <c r="Z50" s="33">
        <f>IFERROR(SUM('Datos Generales'!Z299:Z300)/SUM('Datos Generales'!Z260:Z261),"")</f>
        <v>0</v>
      </c>
      <c r="AA50" s="33" t="str">
        <f>IFERROR(SUM('Datos Generales'!AA299:AA300)/SUM('Datos Generales'!AA260:AA261),"")</f>
        <v/>
      </c>
      <c r="AB50" s="33">
        <f>IFERROR(SUM('Datos Generales'!AB299:AB300)/SUM('Datos Generales'!AB260:AB261),"")</f>
        <v>5.1287063410833375E-2</v>
      </c>
      <c r="AC50" s="33" t="str">
        <f>IFERROR(SUM('Datos Generales'!AC299:AC300)/SUM('Datos Generales'!AC260:AC261),"")</f>
        <v/>
      </c>
      <c r="AD50" s="33" t="str">
        <f>IFERROR(SUM('Datos Generales'!AD299:AD300)/SUM('Datos Generales'!AD260:AD261),"")</f>
        <v/>
      </c>
      <c r="AE50" s="33" t="str">
        <f>IFERROR(SUM('Datos Generales'!AE299:AE300)/SUM('Datos Generales'!AE260:AE261),"")</f>
        <v/>
      </c>
      <c r="AF50" s="33" t="str">
        <f>IFERROR(SUM('Datos Generales'!AF299:AF300)/SUM('Datos Generales'!AF260:AF261),"")</f>
        <v/>
      </c>
      <c r="AG50" s="33" t="str">
        <f>IFERROR(SUM('Datos Generales'!AG299:AG300)/SUM('Datos Generales'!AG260:AG261),"")</f>
        <v/>
      </c>
      <c r="AH50" s="33" t="str">
        <f>IFERROR(SUM('Datos Generales'!AH299:AH300)/SUM('Datos Generales'!AH260:AH261),"")</f>
        <v/>
      </c>
      <c r="AI50" s="33" t="str">
        <f>IFERROR(SUM('Datos Generales'!AI299:AI300)/SUM('Datos Generales'!AI260:AI261),"")</f>
        <v/>
      </c>
      <c r="AJ50" s="33" t="str">
        <f>IFERROR(SUM('Datos Generales'!AJ299:AJ300)/SUM('Datos Generales'!AJ260:AJ261),"")</f>
        <v/>
      </c>
      <c r="AK50" s="33" t="str">
        <f>IFERROR(SUM('Datos Generales'!AK299:AK300)/SUM('Datos Generales'!AK260:AK261),"")</f>
        <v/>
      </c>
      <c r="AL50" s="33" t="str">
        <f>IFERROR(SUM('Datos Generales'!AL299:AL300)/SUM('Datos Generales'!AL260:AL261),"")</f>
        <v/>
      </c>
      <c r="AM50" s="33" t="str">
        <f>IFERROR(SUM('Datos Generales'!AM299:AM300)/SUM('Datos Generales'!AM260:AM261),"")</f>
        <v/>
      </c>
      <c r="AN50" s="33" t="str">
        <f>IFERROR(SUM('Datos Generales'!AN299:AN300)/SUM('Datos Generales'!AN260:AN261),"")</f>
        <v/>
      </c>
      <c r="AO50" s="33" t="str">
        <f>IFERROR(SUM('Datos Generales'!AO299:AO300)/SUM('Datos Generales'!AO260:AO261),"")</f>
        <v/>
      </c>
      <c r="AP50" s="33" t="str">
        <f>IFERROR(SUM('Datos Generales'!AP299:AP300)/SUM('Datos Generales'!AP260:AP261),"")</f>
        <v/>
      </c>
      <c r="AQ50" s="33">
        <f>IFERROR(SUM('Datos Generales'!AQ299:AQ300)/SUM('Datos Generales'!AQ260:AQ261),"")</f>
        <v>1.7931745045572905E-2</v>
      </c>
      <c r="AR50" s="81"/>
      <c r="AS50" s="33">
        <f>IFERROR(SUM('Datos Generales'!AS299:AS300)/SUM('Datos Generales'!AS260:AS261),"")</f>
        <v>1.5759239419260607E-2</v>
      </c>
      <c r="AT50" s="33">
        <f>AQ50-AS50</f>
        <v>2.1725056263122988E-3</v>
      </c>
    </row>
    <row r="51" spans="2:46">
      <c r="B51" s="80" t="s">
        <v>334</v>
      </c>
      <c r="C51" s="33">
        <f>IFERROR(SUM('Datos Generales'!C301:C303)/SUM('Datos Generales'!C262:C264),"")</f>
        <v>0.2387525366059344</v>
      </c>
      <c r="D51" s="33" t="str">
        <f>IFERROR(SUM('Datos Generales'!D301:D303)/SUM('Datos Generales'!D262:D264),"")</f>
        <v/>
      </c>
      <c r="E51" s="33">
        <f>IFERROR(SUM('Datos Generales'!E301:E303)/SUM('Datos Generales'!E262:E264),"")</f>
        <v>0.36869085806641094</v>
      </c>
      <c r="F51" s="33" t="str">
        <f>IFERROR(SUM('Datos Generales'!F301:F303)/SUM('Datos Generales'!F262:F264),"")</f>
        <v/>
      </c>
      <c r="G51" s="33" t="str">
        <f>IFERROR(SUM('Datos Generales'!G301:G303)/SUM('Datos Generales'!G262:G264),"")</f>
        <v/>
      </c>
      <c r="H51" s="33">
        <f>IFERROR(SUM('Datos Generales'!H301:H303)/SUM('Datos Generales'!H262:H264),"")</f>
        <v>0.614691848434613</v>
      </c>
      <c r="I51" s="33">
        <f>IFERROR(SUM('Datos Generales'!I301:I303)/SUM('Datos Generales'!I262:I264),"")</f>
        <v>0.37069587610313703</v>
      </c>
      <c r="J51" s="33">
        <f>IFERROR(SUM('Datos Generales'!J301:J303)/SUM('Datos Generales'!J262:J264),"")</f>
        <v>8.9928398748656171E-2</v>
      </c>
      <c r="K51" s="33" t="str">
        <f>IFERROR(SUM('Datos Generales'!K301:K303)/SUM('Datos Generales'!K262:K264),"")</f>
        <v/>
      </c>
      <c r="L51" s="33">
        <f>IFERROR(SUM('Datos Generales'!L301:L303)/SUM('Datos Generales'!L262:L264),"")</f>
        <v>0.50059187162961993</v>
      </c>
      <c r="M51" s="33" t="str">
        <f>IFERROR(SUM('Datos Generales'!M301:M303)/SUM('Datos Generales'!M262:M264),"")</f>
        <v/>
      </c>
      <c r="N51" s="33" t="str">
        <f>IFERROR(SUM('Datos Generales'!N301:N303)/SUM('Datos Generales'!N262:N264),"")</f>
        <v/>
      </c>
      <c r="O51" s="33" t="str">
        <f>IFERROR(SUM('Datos Generales'!O301:O303)/SUM('Datos Generales'!O262:O264),"")</f>
        <v/>
      </c>
      <c r="P51" s="33">
        <f>IFERROR(SUM('Datos Generales'!P301:P303)/SUM('Datos Generales'!P262:P264),"")</f>
        <v>0.72064966790687501</v>
      </c>
      <c r="Q51" s="33" t="str">
        <f>IFERROR(SUM('Datos Generales'!Q301:Q303)/SUM('Datos Generales'!Q262:Q264),"")</f>
        <v/>
      </c>
      <c r="R51" s="33">
        <f>IFERROR(SUM('Datos Generales'!R301:R303)/SUM('Datos Generales'!R262:R264),"")</f>
        <v>0.1580842601794018</v>
      </c>
      <c r="S51" s="33" t="str">
        <f>IFERROR(SUM('Datos Generales'!S301:S303)/SUM('Datos Generales'!S262:S264),"")</f>
        <v/>
      </c>
      <c r="T51" s="33">
        <f>IFERROR(SUM('Datos Generales'!T301:T303)/SUM('Datos Generales'!T262:T264),"")</f>
        <v>0.33181032262539839</v>
      </c>
      <c r="U51" s="33" t="str">
        <f>IFERROR(SUM('Datos Generales'!U301:U303)/SUM('Datos Generales'!U262:U264),"")</f>
        <v/>
      </c>
      <c r="V51" s="33">
        <f>IFERROR(SUM('Datos Generales'!V301:V303)/SUM('Datos Generales'!V262:V264),"")</f>
        <v>0.21524055111200696</v>
      </c>
      <c r="W51" s="33" t="str">
        <f>IFERROR(SUM('Datos Generales'!W301:W303)/SUM('Datos Generales'!W262:W264),"")</f>
        <v/>
      </c>
      <c r="X51" s="33">
        <f>IFERROR(SUM('Datos Generales'!X301:X303)/SUM('Datos Generales'!X262:X264),"")</f>
        <v>6.7030453836041332E-3</v>
      </c>
      <c r="Y51" s="33">
        <f>IFERROR(SUM('Datos Generales'!Y301:Y303)/SUM('Datos Generales'!Y262:Y264),"")</f>
        <v>0.18233118817003241</v>
      </c>
      <c r="Z51" s="33" t="str">
        <f>IFERROR(SUM('Datos Generales'!Z301:Z303)/SUM('Datos Generales'!Z262:Z264),"")</f>
        <v/>
      </c>
      <c r="AA51" s="33">
        <f>IFERROR(SUM('Datos Generales'!AA301:AA303)/SUM('Datos Generales'!AA262:AA264),"")</f>
        <v>0.45477246335019367</v>
      </c>
      <c r="AB51" s="33">
        <f>IFERROR(SUM('Datos Generales'!AB301:AB303)/SUM('Datos Generales'!AB262:AB264),"")</f>
        <v>0.39447251738970102</v>
      </c>
      <c r="AC51" s="33" t="str">
        <f>IFERROR(SUM('Datos Generales'!AC301:AC303)/SUM('Datos Generales'!AC262:AC264),"")</f>
        <v/>
      </c>
      <c r="AD51" s="33" t="str">
        <f>IFERROR(SUM('Datos Generales'!AD301:AD303)/SUM('Datos Generales'!AD262:AD264),"")</f>
        <v/>
      </c>
      <c r="AE51" s="33" t="str">
        <f>IFERROR(SUM('Datos Generales'!AE301:AE303)/SUM('Datos Generales'!AE262:AE264),"")</f>
        <v/>
      </c>
      <c r="AF51" s="33" t="str">
        <f>IFERROR(SUM('Datos Generales'!AF301:AF303)/SUM('Datos Generales'!AF262:AF264),"")</f>
        <v/>
      </c>
      <c r="AG51" s="33" t="str">
        <f>IFERROR(SUM('Datos Generales'!AG301:AG303)/SUM('Datos Generales'!AG262:AG264),"")</f>
        <v/>
      </c>
      <c r="AH51" s="33" t="str">
        <f>IFERROR(SUM('Datos Generales'!AH301:AH303)/SUM('Datos Generales'!AH262:AH264),"")</f>
        <v/>
      </c>
      <c r="AI51" s="33" t="str">
        <f>IFERROR(SUM('Datos Generales'!AI301:AI303)/SUM('Datos Generales'!AI262:AI264),"")</f>
        <v/>
      </c>
      <c r="AJ51" s="33" t="str">
        <f>IFERROR(SUM('Datos Generales'!AJ301:AJ303)/SUM('Datos Generales'!AJ262:AJ264),"")</f>
        <v/>
      </c>
      <c r="AK51" s="33" t="str">
        <f>IFERROR(SUM('Datos Generales'!AK301:AK303)/SUM('Datos Generales'!AK262:AK264),"")</f>
        <v/>
      </c>
      <c r="AL51" s="33" t="str">
        <f>IFERROR(SUM('Datos Generales'!AL301:AL303)/SUM('Datos Generales'!AL262:AL264),"")</f>
        <v/>
      </c>
      <c r="AM51" s="33" t="str">
        <f>IFERROR(SUM('Datos Generales'!AM301:AM303)/SUM('Datos Generales'!AM262:AM264),"")</f>
        <v/>
      </c>
      <c r="AN51" s="33" t="str">
        <f>IFERROR(SUM('Datos Generales'!AN301:AN303)/SUM('Datos Generales'!AN262:AN264),"")</f>
        <v/>
      </c>
      <c r="AO51" s="33" t="str">
        <f>IFERROR(SUM('Datos Generales'!AO301:AO303)/SUM('Datos Generales'!AO262:AO264),"")</f>
        <v/>
      </c>
      <c r="AP51" s="33" t="str">
        <f>IFERROR(SUM('Datos Generales'!AP301:AP303)/SUM('Datos Generales'!AP262:AP264),"")</f>
        <v/>
      </c>
      <c r="AQ51" s="33">
        <f>IFERROR(SUM('Datos Generales'!AQ301:AQ303)/SUM('Datos Generales'!AQ262:AQ264),"")</f>
        <v>0.29736447012943806</v>
      </c>
      <c r="AR51" s="81"/>
      <c r="AS51" s="33">
        <f>IFERROR(SUM('Datos Generales'!AS301:AS303)/SUM('Datos Generales'!AS262:AS264),"")</f>
        <v>0.31579400055319734</v>
      </c>
      <c r="AT51" s="33">
        <f t="shared" si="1"/>
        <v>-1.8429530423759277E-2</v>
      </c>
    </row>
    <row r="52" spans="2:46">
      <c r="B52" s="80" t="s">
        <v>335</v>
      </c>
      <c r="C52" s="33">
        <f>IFERROR(SUM('Datos Generales'!C304:C307)/SUM('Datos Generales'!C265:C268),"")</f>
        <v>9.2103849719431655E-2</v>
      </c>
      <c r="D52" s="33" t="str">
        <f>IFERROR(SUM('Datos Generales'!D304:D307)/SUM('Datos Generales'!D265:D268),"")</f>
        <v/>
      </c>
      <c r="E52" s="33">
        <f>IFERROR(SUM('Datos Generales'!E304:E307)/SUM('Datos Generales'!E265:E268),"")</f>
        <v>0.22067436352559711</v>
      </c>
      <c r="F52" s="33" t="str">
        <f>IFERROR(SUM('Datos Generales'!F304:F307)/SUM('Datos Generales'!F265:F268),"")</f>
        <v/>
      </c>
      <c r="G52" s="33" t="str">
        <f>IFERROR(SUM('Datos Generales'!G304:G307)/SUM('Datos Generales'!G265:G268),"")</f>
        <v/>
      </c>
      <c r="H52" s="33">
        <f>IFERROR(SUM('Datos Generales'!H304:H307)/SUM('Datos Generales'!H265:H268),"")</f>
        <v>1.7759929490429188E-3</v>
      </c>
      <c r="I52" s="33">
        <f>IFERROR(SUM('Datos Generales'!I304:I307)/SUM('Datos Generales'!I265:I268),"")</f>
        <v>0.11776975729372023</v>
      </c>
      <c r="J52" s="33">
        <f>IFERROR(SUM('Datos Generales'!J304:J307)/SUM('Datos Generales'!J265:J268),"")</f>
        <v>0.15533080566963003</v>
      </c>
      <c r="K52" s="33" t="str">
        <f>IFERROR(SUM('Datos Generales'!K304:K307)/SUM('Datos Generales'!K265:K268),"")</f>
        <v/>
      </c>
      <c r="L52" s="33">
        <f>IFERROR(SUM('Datos Generales'!L304:L307)/SUM('Datos Generales'!L265:L268),"")</f>
        <v>0.27892130919524644</v>
      </c>
      <c r="M52" s="33" t="str">
        <f>IFERROR(SUM('Datos Generales'!M304:M307)/SUM('Datos Generales'!M265:M268),"")</f>
        <v/>
      </c>
      <c r="N52" s="33" t="str">
        <f>IFERROR(SUM('Datos Generales'!N304:N307)/SUM('Datos Generales'!N265:N268),"")</f>
        <v/>
      </c>
      <c r="O52" s="33" t="str">
        <f>IFERROR(SUM('Datos Generales'!O304:O307)/SUM('Datos Generales'!O265:O268),"")</f>
        <v/>
      </c>
      <c r="P52" s="33">
        <f>IFERROR(SUM('Datos Generales'!P304:P307)/SUM('Datos Generales'!P265:P268),"")</f>
        <v>0.32197272535606708</v>
      </c>
      <c r="Q52" s="33" t="str">
        <f>IFERROR(SUM('Datos Generales'!Q304:Q307)/SUM('Datos Generales'!Q265:Q268),"")</f>
        <v/>
      </c>
      <c r="R52" s="33">
        <f>IFERROR(SUM('Datos Generales'!R304:R307)/SUM('Datos Generales'!R265:R268),"")</f>
        <v>0.41148133117032715</v>
      </c>
      <c r="S52" s="33" t="str">
        <f>IFERROR(SUM('Datos Generales'!S304:S307)/SUM('Datos Generales'!S265:S268),"")</f>
        <v/>
      </c>
      <c r="T52" s="33">
        <f>IFERROR(SUM('Datos Generales'!T304:T307)/SUM('Datos Generales'!T265:T268),"")</f>
        <v>0.2263399732524265</v>
      </c>
      <c r="U52" s="33" t="str">
        <f>IFERROR(SUM('Datos Generales'!U304:U307)/SUM('Datos Generales'!U265:U268),"")</f>
        <v/>
      </c>
      <c r="V52" s="33">
        <f>IFERROR(SUM('Datos Generales'!V304:V307)/SUM('Datos Generales'!V265:V268),"")</f>
        <v>0.14077614646294259</v>
      </c>
      <c r="W52" s="33" t="str">
        <f>IFERROR(SUM('Datos Generales'!W304:W307)/SUM('Datos Generales'!W265:W268),"")</f>
        <v/>
      </c>
      <c r="X52" s="33">
        <f>IFERROR(SUM('Datos Generales'!X304:X307)/SUM('Datos Generales'!X265:X268),"")</f>
        <v>3.9269853929147391E-2</v>
      </c>
      <c r="Y52" s="33">
        <f>IFERROR(SUM('Datos Generales'!Y304:Y307)/SUM('Datos Generales'!Y265:Y268),"")</f>
        <v>0.16508972237130531</v>
      </c>
      <c r="Z52" s="33">
        <f>IFERROR(SUM('Datos Generales'!Z304:Z307)/SUM('Datos Generales'!Z265:Z268),"")</f>
        <v>0.5</v>
      </c>
      <c r="AA52" s="33">
        <f>IFERROR(SUM('Datos Generales'!AA304:AA307)/SUM('Datos Generales'!AA265:AA268),"")</f>
        <v>0.34672389570731388</v>
      </c>
      <c r="AB52" s="33">
        <f>IFERROR(SUM('Datos Generales'!AB304:AB307)/SUM('Datos Generales'!AB265:AB268),"")</f>
        <v>0.36423276806319554</v>
      </c>
      <c r="AC52" s="33" t="str">
        <f>IFERROR(SUM('Datos Generales'!AC304:AC307)/SUM('Datos Generales'!AC265:AC268),"")</f>
        <v/>
      </c>
      <c r="AD52" s="33" t="str">
        <f>IFERROR(SUM('Datos Generales'!AD304:AD307)/SUM('Datos Generales'!AD265:AD268),"")</f>
        <v/>
      </c>
      <c r="AE52" s="33" t="str">
        <f>IFERROR(SUM('Datos Generales'!AE304:AE307)/SUM('Datos Generales'!AE265:AE268),"")</f>
        <v/>
      </c>
      <c r="AF52" s="33" t="str">
        <f>IFERROR(SUM('Datos Generales'!AF304:AF307)/SUM('Datos Generales'!AF265:AF268),"")</f>
        <v/>
      </c>
      <c r="AG52" s="33" t="str">
        <f>IFERROR(SUM('Datos Generales'!AG304:AG307)/SUM('Datos Generales'!AG265:AG268),"")</f>
        <v/>
      </c>
      <c r="AH52" s="33" t="str">
        <f>IFERROR(SUM('Datos Generales'!AH304:AH307)/SUM('Datos Generales'!AH265:AH268),"")</f>
        <v/>
      </c>
      <c r="AI52" s="33" t="str">
        <f>IFERROR(SUM('Datos Generales'!AI304:AI307)/SUM('Datos Generales'!AI265:AI268),"")</f>
        <v/>
      </c>
      <c r="AJ52" s="33" t="str">
        <f>IFERROR(SUM('Datos Generales'!AJ304:AJ307)/SUM('Datos Generales'!AJ265:AJ268),"")</f>
        <v/>
      </c>
      <c r="AK52" s="33" t="str">
        <f>IFERROR(SUM('Datos Generales'!AK304:AK307)/SUM('Datos Generales'!AK265:AK268),"")</f>
        <v/>
      </c>
      <c r="AL52" s="33" t="str">
        <f>IFERROR(SUM('Datos Generales'!AL304:AL307)/SUM('Datos Generales'!AL265:AL268),"")</f>
        <v/>
      </c>
      <c r="AM52" s="33" t="str">
        <f>IFERROR(SUM('Datos Generales'!AM304:AM307)/SUM('Datos Generales'!AM265:AM268),"")</f>
        <v/>
      </c>
      <c r="AN52" s="33" t="str">
        <f>IFERROR(SUM('Datos Generales'!AN304:AN307)/SUM('Datos Generales'!AN265:AN268),"")</f>
        <v/>
      </c>
      <c r="AO52" s="33" t="str">
        <f>IFERROR(SUM('Datos Generales'!AO304:AO307)/SUM('Datos Generales'!AO265:AO268),"")</f>
        <v/>
      </c>
      <c r="AP52" s="33" t="str">
        <f>IFERROR(SUM('Datos Generales'!AP304:AP307)/SUM('Datos Generales'!AP265:AP268),"")</f>
        <v/>
      </c>
      <c r="AQ52" s="33">
        <f>IFERROR(SUM('Datos Generales'!AQ304:AQ307)/SUM('Datos Generales'!AQ265:AQ268),"")</f>
        <v>0.22092548508843063</v>
      </c>
      <c r="AR52" s="81"/>
      <c r="AS52" s="33">
        <f>IFERROR(SUM('Datos Generales'!AS304:AS307)/SUM('Datos Generales'!AS265:AS268),"")</f>
        <v>0.17668690867404011</v>
      </c>
      <c r="AT52" s="33">
        <f t="shared" si="1"/>
        <v>4.4238576414390524E-2</v>
      </c>
    </row>
    <row r="53" spans="2:46">
      <c r="B53" s="80" t="s">
        <v>336</v>
      </c>
      <c r="C53" s="33" t="str">
        <f>IFERROR(SUM('Datos Generales'!C315:C317)/SUM('Datos Generales'!C276:C278),"")</f>
        <v/>
      </c>
      <c r="D53" s="33" t="str">
        <f>IFERROR(SUM('Datos Generales'!D315:D317)/SUM('Datos Generales'!D276:D278),"")</f>
        <v/>
      </c>
      <c r="E53" s="33" t="str">
        <f>IFERROR(SUM('Datos Generales'!E315:E317)/SUM('Datos Generales'!E276:E278),"")</f>
        <v/>
      </c>
      <c r="F53" s="33" t="str">
        <f>IFERROR(SUM('Datos Generales'!F315:F317)/SUM('Datos Generales'!F276:F278),"")</f>
        <v/>
      </c>
      <c r="G53" s="33">
        <f>IFERROR(SUM('Datos Generales'!G315:G317)/SUM('Datos Generales'!G276:G278),"")</f>
        <v>0.12692357459079273</v>
      </c>
      <c r="H53" s="33" t="str">
        <f>IFERROR(SUM('Datos Generales'!H315:H317)/SUM('Datos Generales'!H276:H278),"")</f>
        <v/>
      </c>
      <c r="I53" s="33" t="str">
        <f>IFERROR(SUM('Datos Generales'!I315:I317)/SUM('Datos Generales'!I276:I278),"")</f>
        <v/>
      </c>
      <c r="J53" s="33" t="str">
        <f>IFERROR(SUM('Datos Generales'!J315:J317)/SUM('Datos Generales'!J276:J278),"")</f>
        <v/>
      </c>
      <c r="K53" s="33">
        <f>IFERROR(SUM('Datos Generales'!K315:K317)/SUM('Datos Generales'!K276:K278),"")</f>
        <v>0.61512517179658699</v>
      </c>
      <c r="L53" s="33" t="str">
        <f>IFERROR(SUM('Datos Generales'!L315:L317)/SUM('Datos Generales'!L276:L278),"")</f>
        <v/>
      </c>
      <c r="M53" s="33">
        <f>IFERROR(SUM('Datos Generales'!M315:M317)/SUM('Datos Generales'!M276:M278),"")</f>
        <v>0.17718758908094609</v>
      </c>
      <c r="N53" s="33">
        <f>IFERROR(SUM('Datos Generales'!N315:N317)/SUM('Datos Generales'!N276:N278),"")</f>
        <v>0.10000008401611485</v>
      </c>
      <c r="O53" s="33" t="str">
        <f>IFERROR(SUM('Datos Generales'!O315:O317)/SUM('Datos Generales'!O276:O278),"")</f>
        <v/>
      </c>
      <c r="P53" s="33" t="str">
        <f>IFERROR(SUM('Datos Generales'!P315:P317)/SUM('Datos Generales'!P276:P278),"")</f>
        <v/>
      </c>
      <c r="Q53" s="33" t="str">
        <f>IFERROR(SUM('Datos Generales'!Q315:Q317)/SUM('Datos Generales'!Q276:Q278),"")</f>
        <v/>
      </c>
      <c r="R53" s="33" t="str">
        <f>IFERROR(SUM('Datos Generales'!R315:R317)/SUM('Datos Generales'!R276:R278),"")</f>
        <v/>
      </c>
      <c r="S53" s="33" t="str">
        <f>IFERROR(SUM('Datos Generales'!S315:S317)/SUM('Datos Generales'!S276:S278),"")</f>
        <v/>
      </c>
      <c r="T53" s="33" t="str">
        <f>IFERROR(SUM('Datos Generales'!T315:T317)/SUM('Datos Generales'!T276:T278),"")</f>
        <v/>
      </c>
      <c r="U53" s="33">
        <f>IFERROR(SUM('Datos Generales'!U315:U317)/SUM('Datos Generales'!U276:U278),"")</f>
        <v>0.1416834861080134</v>
      </c>
      <c r="V53" s="33" t="str">
        <f>IFERROR(SUM('Datos Generales'!V315:V317)/SUM('Datos Generales'!V276:V278),"")</f>
        <v/>
      </c>
      <c r="W53" s="33">
        <f>IFERROR(SUM('Datos Generales'!W315:W317)/SUM('Datos Generales'!W276:W278),"")</f>
        <v>0.24529932285467143</v>
      </c>
      <c r="X53" s="33" t="str">
        <f>IFERROR(SUM('Datos Generales'!X315:X317)/SUM('Datos Generales'!X276:X278),"")</f>
        <v/>
      </c>
      <c r="Y53" s="33" t="str">
        <f>IFERROR(SUM('Datos Generales'!Y315:Y317)/SUM('Datos Generales'!Y276:Y278),"")</f>
        <v/>
      </c>
      <c r="Z53" s="33" t="str">
        <f>IFERROR(SUM('Datos Generales'!Z315:Z317)/SUM('Datos Generales'!Z276:Z278),"")</f>
        <v/>
      </c>
      <c r="AA53" s="33" t="str">
        <f>IFERROR(SUM('Datos Generales'!AA315:AA317)/SUM('Datos Generales'!AA276:AA278),"")</f>
        <v/>
      </c>
      <c r="AB53" s="33" t="str">
        <f>IFERROR(SUM('Datos Generales'!AB315:AB317)/SUM('Datos Generales'!AB276:AB278),"")</f>
        <v/>
      </c>
      <c r="AC53" s="33" t="str">
        <f>IFERROR(SUM('Datos Generales'!AC315:AC317)/SUM('Datos Generales'!AC276:AC278),"")</f>
        <v/>
      </c>
      <c r="AD53" s="33" t="str">
        <f>IFERROR(SUM('Datos Generales'!AD315:AD317)/SUM('Datos Generales'!AD276:AD278),"")</f>
        <v/>
      </c>
      <c r="AE53" s="33" t="str">
        <f>IFERROR(SUM('Datos Generales'!AE315:AE317)/SUM('Datos Generales'!AE276:AE278),"")</f>
        <v/>
      </c>
      <c r="AF53" s="33" t="str">
        <f>IFERROR(SUM('Datos Generales'!AF315:AF317)/SUM('Datos Generales'!AF276:AF278),"")</f>
        <v/>
      </c>
      <c r="AG53" s="33" t="str">
        <f>IFERROR(SUM('Datos Generales'!AG315:AG317)/SUM('Datos Generales'!AG276:AG278),"")</f>
        <v/>
      </c>
      <c r="AH53" s="33" t="str">
        <f>IFERROR(SUM('Datos Generales'!AH315:AH317)/SUM('Datos Generales'!AH276:AH278),"")</f>
        <v/>
      </c>
      <c r="AI53" s="33" t="str">
        <f>IFERROR(SUM('Datos Generales'!AI315:AI317)/SUM('Datos Generales'!AI276:AI278),"")</f>
        <v/>
      </c>
      <c r="AJ53" s="33" t="str">
        <f>IFERROR(SUM('Datos Generales'!AJ315:AJ317)/SUM('Datos Generales'!AJ276:AJ278),"")</f>
        <v/>
      </c>
      <c r="AK53" s="33" t="str">
        <f>IFERROR(SUM('Datos Generales'!AK315:AK317)/SUM('Datos Generales'!AK276:AK278),"")</f>
        <v/>
      </c>
      <c r="AL53" s="33" t="str">
        <f>IFERROR(SUM('Datos Generales'!AL315:AL317)/SUM('Datos Generales'!AL276:AL278),"")</f>
        <v/>
      </c>
      <c r="AM53" s="33" t="str">
        <f>IFERROR(SUM('Datos Generales'!AM315:AM317)/SUM('Datos Generales'!AM276:AM278),"")</f>
        <v/>
      </c>
      <c r="AN53" s="33" t="str">
        <f>IFERROR(SUM('Datos Generales'!AN315:AN317)/SUM('Datos Generales'!AN276:AN278),"")</f>
        <v/>
      </c>
      <c r="AO53" s="33" t="str">
        <f>IFERROR(SUM('Datos Generales'!AO315:AO317)/SUM('Datos Generales'!AO276:AO278),"")</f>
        <v/>
      </c>
      <c r="AP53" s="33" t="str">
        <f>IFERROR(SUM('Datos Generales'!AP315:AP317)/SUM('Datos Generales'!AP276:AP278),"")</f>
        <v/>
      </c>
      <c r="AQ53" s="33">
        <f>IFERROR(SUM('Datos Generales'!AQ315:AQ317)/SUM('Datos Generales'!AQ276:AQ278),"")</f>
        <v>0.28780473313322863</v>
      </c>
      <c r="AR53" s="81"/>
      <c r="AS53" s="33">
        <f>IFERROR(SUM('Datos Generales'!AS315:AS317)/SUM('Datos Generales'!AS276:AS278),"")</f>
        <v>0.26868799184597209</v>
      </c>
      <c r="AT53" s="33">
        <f t="shared" si="1"/>
        <v>1.9116741287256545E-2</v>
      </c>
    </row>
    <row r="55" spans="2:46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6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6" hidden="1">
      <c r="B57" s="49" t="s">
        <v>102</v>
      </c>
      <c r="C57" s="50">
        <f>IFERROR(RANK(C59,$C$59:$AP$59,0),"")</f>
        <v>19</v>
      </c>
      <c r="D57" s="50">
        <f t="shared" ref="D57:AP57" si="2">IFERROR(RANK(D59,$C$59:$AP$59,0),"")</f>
        <v>2</v>
      </c>
      <c r="E57" s="50">
        <f t="shared" si="2"/>
        <v>7</v>
      </c>
      <c r="F57" s="50">
        <f t="shared" si="2"/>
        <v>1</v>
      </c>
      <c r="G57" s="50">
        <f t="shared" si="2"/>
        <v>23</v>
      </c>
      <c r="H57" s="50">
        <f t="shared" si="2"/>
        <v>24</v>
      </c>
      <c r="I57" s="50">
        <f t="shared" si="2"/>
        <v>16</v>
      </c>
      <c r="J57" s="50">
        <f t="shared" si="2"/>
        <v>27</v>
      </c>
      <c r="K57" s="50">
        <f t="shared" si="2"/>
        <v>13</v>
      </c>
      <c r="L57" s="50">
        <f t="shared" si="2"/>
        <v>6</v>
      </c>
      <c r="M57" s="50">
        <f t="shared" si="2"/>
        <v>22</v>
      </c>
      <c r="N57" s="50">
        <f t="shared" si="2"/>
        <v>26</v>
      </c>
      <c r="O57" s="50">
        <f t="shared" si="2"/>
        <v>4</v>
      </c>
      <c r="P57" s="50">
        <f t="shared" si="2"/>
        <v>8</v>
      </c>
      <c r="Q57" s="50">
        <f t="shared" si="2"/>
        <v>3</v>
      </c>
      <c r="R57" s="50">
        <f t="shared" si="2"/>
        <v>10</v>
      </c>
      <c r="S57" s="50">
        <f t="shared" si="2"/>
        <v>12</v>
      </c>
      <c r="T57" s="50">
        <f t="shared" si="2"/>
        <v>11</v>
      </c>
      <c r="U57" s="50">
        <f t="shared" si="2"/>
        <v>25</v>
      </c>
      <c r="V57" s="50">
        <f t="shared" si="2"/>
        <v>20</v>
      </c>
      <c r="W57" s="50">
        <f t="shared" si="2"/>
        <v>21</v>
      </c>
      <c r="X57" s="50">
        <f t="shared" si="2"/>
        <v>28</v>
      </c>
      <c r="Y57" s="50">
        <f t="shared" si="2"/>
        <v>15</v>
      </c>
      <c r="Z57" s="50">
        <f t="shared" si="2"/>
        <v>17</v>
      </c>
      <c r="AA57" s="50">
        <f t="shared" si="2"/>
        <v>9</v>
      </c>
      <c r="AB57" s="50">
        <f t="shared" si="2"/>
        <v>14</v>
      </c>
      <c r="AC57" s="50">
        <f t="shared" si="2"/>
        <v>5</v>
      </c>
      <c r="AD57" s="50">
        <f t="shared" si="2"/>
        <v>18</v>
      </c>
      <c r="AE57" s="50" t="str">
        <f t="shared" si="2"/>
        <v/>
      </c>
      <c r="AF57" s="50" t="str">
        <f t="shared" si="2"/>
        <v/>
      </c>
      <c r="AG57" s="50" t="str">
        <f t="shared" si="2"/>
        <v/>
      </c>
      <c r="AH57" s="50" t="str">
        <f t="shared" si="2"/>
        <v/>
      </c>
      <c r="AI57" s="50" t="str">
        <f t="shared" si="2"/>
        <v/>
      </c>
      <c r="AJ57" s="50" t="str">
        <f t="shared" si="2"/>
        <v/>
      </c>
      <c r="AK57" s="50" t="str">
        <f t="shared" si="2"/>
        <v/>
      </c>
      <c r="AL57" s="50" t="str">
        <f t="shared" si="2"/>
        <v/>
      </c>
      <c r="AM57" s="50" t="str">
        <f t="shared" si="2"/>
        <v/>
      </c>
      <c r="AN57" s="50" t="str">
        <f t="shared" si="2"/>
        <v/>
      </c>
      <c r="AO57" s="50" t="str">
        <f t="shared" si="2"/>
        <v/>
      </c>
      <c r="AP57" s="50" t="str">
        <f t="shared" si="2"/>
        <v/>
      </c>
    </row>
    <row r="58" spans="2:46" hidden="1">
      <c r="C58" s="50" t="str">
        <f>C11</f>
        <v>Ace Seguros</v>
      </c>
      <c r="D58" s="50" t="str">
        <f t="shared" ref="D58:AP58" si="3">D11</f>
        <v>Assurant Chile</v>
      </c>
      <c r="E58" s="50" t="str">
        <f t="shared" si="3"/>
        <v>BCI Seguros</v>
      </c>
      <c r="F58" s="50" t="str">
        <f t="shared" si="3"/>
        <v>Cardif</v>
      </c>
      <c r="G58" s="50" t="str">
        <f t="shared" si="3"/>
        <v>Cesce Chile</v>
      </c>
      <c r="H58" s="50" t="str">
        <f t="shared" si="3"/>
        <v>Chartis</v>
      </c>
      <c r="I58" s="50" t="str">
        <f t="shared" si="3"/>
        <v>Chilena Consolidada</v>
      </c>
      <c r="J58" s="50" t="str">
        <f t="shared" si="3"/>
        <v>Chubb de Chile</v>
      </c>
      <c r="K58" s="50" t="str">
        <f t="shared" si="3"/>
        <v>Coface Chile</v>
      </c>
      <c r="L58" s="50" t="str">
        <f t="shared" si="3"/>
        <v>Consorio Nacional</v>
      </c>
      <c r="M58" s="50" t="str">
        <f t="shared" si="3"/>
        <v>Continental Crédito</v>
      </c>
      <c r="N58" s="50" t="str">
        <f t="shared" si="3"/>
        <v>Euler Hermes</v>
      </c>
      <c r="O58" s="50" t="str">
        <f t="shared" si="3"/>
        <v>FAF International</v>
      </c>
      <c r="P58" s="50" t="str">
        <f t="shared" si="3"/>
        <v>HDI Seguros</v>
      </c>
      <c r="Q58" s="50" t="str">
        <f t="shared" si="3"/>
        <v>Huelen</v>
      </c>
      <c r="R58" s="50" t="str">
        <f t="shared" si="3"/>
        <v>Liberty Seguros</v>
      </c>
      <c r="S58" s="50" t="str">
        <f t="shared" si="3"/>
        <v>M. de Carabineros</v>
      </c>
      <c r="T58" s="50" t="str">
        <f t="shared" si="3"/>
        <v>Magallanes</v>
      </c>
      <c r="U58" s="50" t="str">
        <f t="shared" si="3"/>
        <v>Magallanes Gar. y Cré.</v>
      </c>
      <c r="V58" s="50" t="str">
        <f t="shared" si="3"/>
        <v>Mapfre</v>
      </c>
      <c r="W58" s="50" t="str">
        <f t="shared" si="3"/>
        <v>Mapfre Gar. y Cré.</v>
      </c>
      <c r="X58" s="50" t="str">
        <f t="shared" si="3"/>
        <v>Orion Seguros</v>
      </c>
      <c r="Y58" s="50" t="str">
        <f t="shared" si="3"/>
        <v>Penta Security</v>
      </c>
      <c r="Z58" s="50" t="str">
        <f t="shared" si="3"/>
        <v>QBE Chile</v>
      </c>
      <c r="AA58" s="50" t="str">
        <f t="shared" si="3"/>
        <v>Renta Nacional</v>
      </c>
      <c r="AB58" s="50" t="str">
        <f t="shared" si="3"/>
        <v>RSA Seguros</v>
      </c>
      <c r="AC58" s="50" t="str">
        <f t="shared" si="3"/>
        <v>Zenit Seguros</v>
      </c>
      <c r="AD58" s="50" t="str">
        <f t="shared" si="3"/>
        <v>Zurich Santander</v>
      </c>
      <c r="AE58" s="50" t="str">
        <f t="shared" si="3"/>
        <v/>
      </c>
      <c r="AF58" s="50" t="str">
        <f t="shared" si="3"/>
        <v/>
      </c>
      <c r="AG58" s="50" t="str">
        <f t="shared" si="3"/>
        <v/>
      </c>
      <c r="AH58" s="50" t="str">
        <f t="shared" si="3"/>
        <v/>
      </c>
      <c r="AI58" s="50" t="str">
        <f t="shared" si="3"/>
        <v/>
      </c>
      <c r="AJ58" s="50" t="str">
        <f t="shared" si="3"/>
        <v/>
      </c>
      <c r="AK58" s="50" t="str">
        <f t="shared" si="3"/>
        <v/>
      </c>
      <c r="AL58" s="50" t="str">
        <f t="shared" si="3"/>
        <v/>
      </c>
      <c r="AM58" s="50" t="str">
        <f t="shared" si="3"/>
        <v/>
      </c>
      <c r="AN58" s="50" t="str">
        <f t="shared" si="3"/>
        <v/>
      </c>
      <c r="AO58" s="50" t="str">
        <f t="shared" si="3"/>
        <v/>
      </c>
      <c r="AP58" s="50" t="str">
        <f t="shared" si="3"/>
        <v/>
      </c>
    </row>
    <row r="59" spans="2:46" hidden="1">
      <c r="C59" s="53">
        <f t="shared" ref="C59:AP59" si="4">IFERROR(IF(C55=1,VLOOKUP($B$70,$B$12:$AQ$44,C62+1,FALSE)+C60/1000000,""),"")</f>
        <v>0.35180624225989571</v>
      </c>
      <c r="D59" s="53">
        <f t="shared" si="4"/>
        <v>1.0000389999999999</v>
      </c>
      <c r="E59" s="53">
        <f t="shared" si="4"/>
        <v>0.88046400756418319</v>
      </c>
      <c r="F59" s="53">
        <f t="shared" si="4"/>
        <v>1.1638662733788492</v>
      </c>
      <c r="G59" s="53">
        <f t="shared" si="4"/>
        <v>0.17947879118264068</v>
      </c>
      <c r="H59" s="53">
        <f t="shared" si="4"/>
        <v>0.17512825825565986</v>
      </c>
      <c r="I59" s="53">
        <f t="shared" si="4"/>
        <v>0.46226848345482835</v>
      </c>
      <c r="J59" s="53">
        <f t="shared" si="4"/>
        <v>9.9559594751665981E-2</v>
      </c>
      <c r="K59" s="53">
        <f t="shared" si="4"/>
        <v>0.61515717179658702</v>
      </c>
      <c r="L59" s="53">
        <f t="shared" si="4"/>
        <v>0.88489038907512796</v>
      </c>
      <c r="M59" s="53">
        <f t="shared" si="4"/>
        <v>0.19226994922552351</v>
      </c>
      <c r="N59" s="53">
        <f t="shared" si="4"/>
        <v>0.10002908401611485</v>
      </c>
      <c r="O59" s="53">
        <f t="shared" si="4"/>
        <v>0.99654036525047562</v>
      </c>
      <c r="P59" s="53">
        <f t="shared" si="4"/>
        <v>0.74378044761175732</v>
      </c>
      <c r="Q59" s="53">
        <f t="shared" si="4"/>
        <v>1.0000260000000001</v>
      </c>
      <c r="R59" s="53">
        <f t="shared" si="4"/>
        <v>0.68517150071869171</v>
      </c>
      <c r="S59" s="53">
        <f t="shared" si="4"/>
        <v>0.62641135199976228</v>
      </c>
      <c r="T59" s="53">
        <f t="shared" si="4"/>
        <v>0.68498322225532382</v>
      </c>
      <c r="U59" s="53">
        <f t="shared" si="4"/>
        <v>0.14540650694946697</v>
      </c>
      <c r="V59" s="53">
        <f t="shared" si="4"/>
        <v>0.33757468146519459</v>
      </c>
      <c r="W59" s="53">
        <f t="shared" si="4"/>
        <v>0.23127125546894087</v>
      </c>
      <c r="X59" s="53">
        <f t="shared" si="4"/>
        <v>1.993845777426749E-2</v>
      </c>
      <c r="Y59" s="53">
        <f t="shared" si="4"/>
        <v>0.53531939048756383</v>
      </c>
      <c r="Z59" s="53">
        <f t="shared" si="4"/>
        <v>0.45512134894299883</v>
      </c>
      <c r="AA59" s="53">
        <f t="shared" si="4"/>
        <v>0.7409813314542969</v>
      </c>
      <c r="AB59" s="53">
        <f t="shared" si="4"/>
        <v>0.55702924196067916</v>
      </c>
      <c r="AC59" s="53">
        <f t="shared" si="4"/>
        <v>0.88558374238607762</v>
      </c>
      <c r="AD59" s="53">
        <f t="shared" si="4"/>
        <v>0.43203496520307916</v>
      </c>
      <c r="AE59" s="53" t="str">
        <f t="shared" si="4"/>
        <v/>
      </c>
      <c r="AF59" s="53" t="str">
        <f t="shared" si="4"/>
        <v/>
      </c>
      <c r="AG59" s="53" t="str">
        <f t="shared" si="4"/>
        <v/>
      </c>
      <c r="AH59" s="53" t="str">
        <f t="shared" si="4"/>
        <v/>
      </c>
      <c r="AI59" s="53" t="str">
        <f t="shared" si="4"/>
        <v/>
      </c>
      <c r="AJ59" s="53" t="str">
        <f t="shared" si="4"/>
        <v/>
      </c>
      <c r="AK59" s="53" t="str">
        <f t="shared" si="4"/>
        <v/>
      </c>
      <c r="AL59" s="53" t="str">
        <f t="shared" si="4"/>
        <v/>
      </c>
      <c r="AM59" s="53" t="str">
        <f t="shared" si="4"/>
        <v/>
      </c>
      <c r="AN59" s="53" t="str">
        <f t="shared" si="4"/>
        <v/>
      </c>
      <c r="AO59" s="53" t="str">
        <f t="shared" si="4"/>
        <v/>
      </c>
      <c r="AP59" s="53" t="str">
        <f t="shared" si="4"/>
        <v/>
      </c>
    </row>
    <row r="60" spans="2:46" hidden="1">
      <c r="C60" s="50">
        <v>40</v>
      </c>
      <c r="D60" s="50">
        <f>C60-1</f>
        <v>39</v>
      </c>
      <c r="E60" s="50">
        <f t="shared" ref="E60:AP60" si="5">D60-1</f>
        <v>38</v>
      </c>
      <c r="F60" s="50">
        <f t="shared" si="5"/>
        <v>37</v>
      </c>
      <c r="G60" s="50">
        <f t="shared" si="5"/>
        <v>36</v>
      </c>
      <c r="H60" s="50">
        <f t="shared" si="5"/>
        <v>35</v>
      </c>
      <c r="I60" s="50">
        <f t="shared" si="5"/>
        <v>34</v>
      </c>
      <c r="J60" s="50">
        <f t="shared" si="5"/>
        <v>33</v>
      </c>
      <c r="K60" s="50">
        <f t="shared" si="5"/>
        <v>32</v>
      </c>
      <c r="L60" s="50">
        <f t="shared" si="5"/>
        <v>31</v>
      </c>
      <c r="M60" s="50">
        <f t="shared" si="5"/>
        <v>30</v>
      </c>
      <c r="N60" s="50">
        <f t="shared" si="5"/>
        <v>29</v>
      </c>
      <c r="O60" s="50">
        <f t="shared" si="5"/>
        <v>28</v>
      </c>
      <c r="P60" s="50">
        <f t="shared" si="5"/>
        <v>27</v>
      </c>
      <c r="Q60" s="50">
        <f t="shared" si="5"/>
        <v>26</v>
      </c>
      <c r="R60" s="50">
        <f t="shared" si="5"/>
        <v>25</v>
      </c>
      <c r="S60" s="50">
        <f t="shared" si="5"/>
        <v>24</v>
      </c>
      <c r="T60" s="50">
        <f t="shared" si="5"/>
        <v>23</v>
      </c>
      <c r="U60" s="50">
        <f t="shared" si="5"/>
        <v>22</v>
      </c>
      <c r="V60" s="50">
        <f t="shared" si="5"/>
        <v>21</v>
      </c>
      <c r="W60" s="50">
        <f t="shared" si="5"/>
        <v>20</v>
      </c>
      <c r="X60" s="50">
        <f t="shared" si="5"/>
        <v>19</v>
      </c>
      <c r="Y60" s="50">
        <f t="shared" si="5"/>
        <v>18</v>
      </c>
      <c r="Z60" s="50">
        <f t="shared" si="5"/>
        <v>17</v>
      </c>
      <c r="AA60" s="50">
        <f t="shared" si="5"/>
        <v>16</v>
      </c>
      <c r="AB60" s="50">
        <f t="shared" si="5"/>
        <v>15</v>
      </c>
      <c r="AC60" s="50">
        <f t="shared" si="5"/>
        <v>14</v>
      </c>
      <c r="AD60" s="50">
        <f t="shared" si="5"/>
        <v>13</v>
      </c>
      <c r="AE60" s="50">
        <f t="shared" si="5"/>
        <v>12</v>
      </c>
      <c r="AF60" s="50">
        <f t="shared" si="5"/>
        <v>11</v>
      </c>
      <c r="AG60" s="50">
        <f t="shared" si="5"/>
        <v>10</v>
      </c>
      <c r="AH60" s="50">
        <f t="shared" si="5"/>
        <v>9</v>
      </c>
      <c r="AI60" s="50">
        <f t="shared" si="5"/>
        <v>8</v>
      </c>
      <c r="AJ60" s="50">
        <f t="shared" si="5"/>
        <v>7</v>
      </c>
      <c r="AK60" s="50">
        <f t="shared" si="5"/>
        <v>6</v>
      </c>
      <c r="AL60" s="50">
        <f t="shared" si="5"/>
        <v>5</v>
      </c>
      <c r="AM60" s="50">
        <f t="shared" si="5"/>
        <v>4</v>
      </c>
      <c r="AN60" s="50">
        <f t="shared" si="5"/>
        <v>3</v>
      </c>
      <c r="AO60" s="50">
        <f t="shared" si="5"/>
        <v>2</v>
      </c>
      <c r="AP60" s="50">
        <f t="shared" si="5"/>
        <v>1</v>
      </c>
    </row>
    <row r="61" spans="2:46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6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6" hidden="1">
      <c r="C63" s="50" t="str">
        <f>IFERROR(HLOOKUP(C62,$C$57:$AP$58,2,FALSE),"")</f>
        <v>Cardif</v>
      </c>
      <c r="D63" s="50" t="str">
        <f t="shared" ref="D63:AP63" si="6">IFERROR(HLOOKUP(D62,$C$57:$AP$58,2,FALSE),"")</f>
        <v>Assurant Chile</v>
      </c>
      <c r="E63" s="50" t="str">
        <f t="shared" si="6"/>
        <v>Huelen</v>
      </c>
      <c r="F63" s="50" t="str">
        <f t="shared" si="6"/>
        <v>FAF International</v>
      </c>
      <c r="G63" s="50" t="str">
        <f t="shared" si="6"/>
        <v>Zenit Seguros</v>
      </c>
      <c r="H63" s="50" t="str">
        <f t="shared" si="6"/>
        <v>Consorio Nacional</v>
      </c>
      <c r="I63" s="50" t="str">
        <f t="shared" si="6"/>
        <v>BCI Seguros</v>
      </c>
      <c r="J63" s="50" t="str">
        <f t="shared" si="6"/>
        <v>HDI Seguros</v>
      </c>
      <c r="K63" s="50" t="str">
        <f t="shared" si="6"/>
        <v>Renta Nacional</v>
      </c>
      <c r="L63" s="50" t="str">
        <f t="shared" si="6"/>
        <v>Liberty Seguros</v>
      </c>
      <c r="M63" s="50" t="str">
        <f t="shared" si="6"/>
        <v>Magallanes</v>
      </c>
      <c r="N63" s="50" t="str">
        <f t="shared" si="6"/>
        <v>M. de Carabineros</v>
      </c>
      <c r="O63" s="50" t="str">
        <f t="shared" si="6"/>
        <v>Coface Chile</v>
      </c>
      <c r="P63" s="50" t="str">
        <f t="shared" si="6"/>
        <v>RSA Seguros</v>
      </c>
      <c r="Q63" s="50" t="str">
        <f t="shared" si="6"/>
        <v>Penta Security</v>
      </c>
      <c r="R63" s="50" t="str">
        <f t="shared" si="6"/>
        <v>Chilena Consolidada</v>
      </c>
      <c r="S63" s="50" t="str">
        <f t="shared" si="6"/>
        <v>QBE Chile</v>
      </c>
      <c r="T63" s="50" t="str">
        <f t="shared" si="6"/>
        <v>Zurich Santander</v>
      </c>
      <c r="U63" s="50" t="str">
        <f t="shared" si="6"/>
        <v>Ace Seguros</v>
      </c>
      <c r="V63" s="50" t="str">
        <f t="shared" si="6"/>
        <v>Mapfre</v>
      </c>
      <c r="W63" s="50" t="str">
        <f t="shared" si="6"/>
        <v>Mapfre Gar. y Cré.</v>
      </c>
      <c r="X63" s="50" t="str">
        <f t="shared" si="6"/>
        <v>Continental Crédito</v>
      </c>
      <c r="Y63" s="50" t="str">
        <f t="shared" si="6"/>
        <v>Cesce Chile</v>
      </c>
      <c r="Z63" s="50" t="str">
        <f t="shared" si="6"/>
        <v>Chartis</v>
      </c>
      <c r="AA63" s="50" t="str">
        <f t="shared" si="6"/>
        <v>Magallanes Gar. y Cré.</v>
      </c>
      <c r="AB63" s="50" t="str">
        <f t="shared" si="6"/>
        <v>Euler Hermes</v>
      </c>
      <c r="AC63" s="50" t="str">
        <f t="shared" si="6"/>
        <v>Chubb de Chile</v>
      </c>
      <c r="AD63" s="50" t="str">
        <f t="shared" si="6"/>
        <v>Orion Seguros</v>
      </c>
      <c r="AE63" s="50" t="str">
        <f t="shared" si="6"/>
        <v/>
      </c>
      <c r="AF63" s="50" t="str">
        <f t="shared" si="6"/>
        <v/>
      </c>
      <c r="AG63" s="50" t="str">
        <f t="shared" si="6"/>
        <v/>
      </c>
      <c r="AH63" s="50" t="str">
        <f t="shared" si="6"/>
        <v/>
      </c>
      <c r="AI63" s="50" t="str">
        <f t="shared" si="6"/>
        <v/>
      </c>
      <c r="AJ63" s="50" t="str">
        <f t="shared" si="6"/>
        <v/>
      </c>
      <c r="AK63" s="50" t="str">
        <f t="shared" si="6"/>
        <v/>
      </c>
      <c r="AL63" s="50" t="str">
        <f t="shared" si="6"/>
        <v/>
      </c>
      <c r="AM63" s="50" t="str">
        <f t="shared" si="6"/>
        <v/>
      </c>
      <c r="AN63" s="50" t="str">
        <f t="shared" si="6"/>
        <v/>
      </c>
      <c r="AO63" s="50" t="str">
        <f t="shared" si="6"/>
        <v/>
      </c>
      <c r="AP63" s="50" t="str">
        <f t="shared" si="6"/>
        <v/>
      </c>
    </row>
    <row r="64" spans="2:46" hidden="1">
      <c r="C64" s="53">
        <f>IFERROR(HLOOKUP(C62,$C$57:$AP$59,3,FALSE)-HLOOKUP(C62,$C$57:$AP$60,4,FALSE)/1000000,"")</f>
        <v>1.1638292733788491</v>
      </c>
      <c r="D64" s="53">
        <f t="shared" ref="D64:AP64" si="7">IFERROR(HLOOKUP(D62,$C$57:$AP$59,3,FALSE)-HLOOKUP(D62,$C$57:$AP$60,4,FALSE)/1000000,"")</f>
        <v>0.99999999999999989</v>
      </c>
      <c r="E64" s="53">
        <f t="shared" si="7"/>
        <v>1</v>
      </c>
      <c r="F64" s="53">
        <f t="shared" si="7"/>
        <v>0.9965123652504756</v>
      </c>
      <c r="G64" s="53">
        <f t="shared" si="7"/>
        <v>0.88556974238607766</v>
      </c>
      <c r="H64" s="53">
        <f t="shared" si="7"/>
        <v>0.88485938907512796</v>
      </c>
      <c r="I64" s="53">
        <f t="shared" si="7"/>
        <v>0.88042600756418321</v>
      </c>
      <c r="J64" s="53">
        <f t="shared" si="7"/>
        <v>0.74375344761175732</v>
      </c>
      <c r="K64" s="53">
        <f t="shared" si="7"/>
        <v>0.74096533145429688</v>
      </c>
      <c r="L64" s="53">
        <f t="shared" si="7"/>
        <v>0.68514650071869165</v>
      </c>
      <c r="M64" s="53">
        <f t="shared" si="7"/>
        <v>0.68496022225532383</v>
      </c>
      <c r="N64" s="53">
        <f t="shared" si="7"/>
        <v>0.62638735199976225</v>
      </c>
      <c r="O64" s="53">
        <f t="shared" si="7"/>
        <v>0.61512517179658699</v>
      </c>
      <c r="P64" s="53">
        <f t="shared" si="7"/>
        <v>0.55701424196067917</v>
      </c>
      <c r="Q64" s="53">
        <f t="shared" si="7"/>
        <v>0.53530139048756387</v>
      </c>
      <c r="R64" s="53">
        <f t="shared" si="7"/>
        <v>0.46223448345482837</v>
      </c>
      <c r="S64" s="53">
        <f t="shared" si="7"/>
        <v>0.45510434894299884</v>
      </c>
      <c r="T64" s="53">
        <f t="shared" si="7"/>
        <v>0.43202196520307917</v>
      </c>
      <c r="U64" s="53">
        <f t="shared" si="7"/>
        <v>0.35176624225989572</v>
      </c>
      <c r="V64" s="53">
        <f t="shared" si="7"/>
        <v>0.3375536814651946</v>
      </c>
      <c r="W64" s="53">
        <f t="shared" si="7"/>
        <v>0.23125125546894088</v>
      </c>
      <c r="X64" s="53">
        <f t="shared" si="7"/>
        <v>0.19223994922552351</v>
      </c>
      <c r="Y64" s="53">
        <f t="shared" si="7"/>
        <v>0.17944279118264067</v>
      </c>
      <c r="Z64" s="53">
        <f t="shared" si="7"/>
        <v>0.17509325825565986</v>
      </c>
      <c r="AA64" s="53">
        <f t="shared" si="7"/>
        <v>0.14538450694946697</v>
      </c>
      <c r="AB64" s="53">
        <f t="shared" si="7"/>
        <v>0.10000008401611485</v>
      </c>
      <c r="AC64" s="53">
        <f t="shared" si="7"/>
        <v>9.9526594751665975E-2</v>
      </c>
      <c r="AD64" s="53">
        <f t="shared" si="7"/>
        <v>1.9919457774267488E-2</v>
      </c>
      <c r="AE64" s="53" t="str">
        <f t="shared" si="7"/>
        <v/>
      </c>
      <c r="AF64" s="53" t="str">
        <f t="shared" si="7"/>
        <v/>
      </c>
      <c r="AG64" s="53" t="str">
        <f t="shared" si="7"/>
        <v/>
      </c>
      <c r="AH64" s="53" t="str">
        <f t="shared" si="7"/>
        <v/>
      </c>
      <c r="AI64" s="53" t="str">
        <f t="shared" si="7"/>
        <v/>
      </c>
      <c r="AJ64" s="53" t="str">
        <f t="shared" si="7"/>
        <v/>
      </c>
      <c r="AK64" s="53" t="str">
        <f t="shared" si="7"/>
        <v/>
      </c>
      <c r="AL64" s="53" t="str">
        <f t="shared" si="7"/>
        <v/>
      </c>
      <c r="AM64" s="53" t="str">
        <f t="shared" si="7"/>
        <v/>
      </c>
      <c r="AN64" s="53" t="str">
        <f t="shared" si="7"/>
        <v/>
      </c>
      <c r="AO64" s="53" t="str">
        <f t="shared" si="7"/>
        <v/>
      </c>
      <c r="AP64" s="53" t="str">
        <f t="shared" si="7"/>
        <v/>
      </c>
    </row>
    <row r="65" spans="1:42" hidden="1">
      <c r="C65" s="52" t="str">
        <f>IF(ISNUMBER(C64),CONCATENATE(C63," - ",C62),"")</f>
        <v>Cardif - 1</v>
      </c>
      <c r="D65" s="52" t="str">
        <f t="shared" ref="D65:AP65" si="8">IF(ISNUMBER(D64),CONCATENATE(D63," - ",D62),"")</f>
        <v>Assurant Chile - 2</v>
      </c>
      <c r="E65" s="52" t="str">
        <f t="shared" si="8"/>
        <v>Huelen - 3</v>
      </c>
      <c r="F65" s="52" t="str">
        <f t="shared" si="8"/>
        <v>FAF International - 4</v>
      </c>
      <c r="G65" s="52" t="str">
        <f t="shared" si="8"/>
        <v>Zenit Seguros - 5</v>
      </c>
      <c r="H65" s="52" t="str">
        <f t="shared" si="8"/>
        <v>Consorio Nacional - 6</v>
      </c>
      <c r="I65" s="52" t="str">
        <f t="shared" si="8"/>
        <v>BCI Seguros - 7</v>
      </c>
      <c r="J65" s="52" t="str">
        <f t="shared" si="8"/>
        <v>HDI Seguros - 8</v>
      </c>
      <c r="K65" s="52" t="str">
        <f t="shared" si="8"/>
        <v>Renta Nacional - 9</v>
      </c>
      <c r="L65" s="52" t="str">
        <f t="shared" si="8"/>
        <v>Liberty Seguros - 10</v>
      </c>
      <c r="M65" s="52" t="str">
        <f t="shared" si="8"/>
        <v>Magallanes - 11</v>
      </c>
      <c r="N65" s="52" t="str">
        <f t="shared" si="8"/>
        <v>M. de Carabineros - 12</v>
      </c>
      <c r="O65" s="52" t="str">
        <f t="shared" si="8"/>
        <v>Coface Chile - 13</v>
      </c>
      <c r="P65" s="52" t="str">
        <f t="shared" si="8"/>
        <v>RSA Seguros - 14</v>
      </c>
      <c r="Q65" s="52" t="str">
        <f t="shared" si="8"/>
        <v>Penta Security - 15</v>
      </c>
      <c r="R65" s="52" t="str">
        <f t="shared" si="8"/>
        <v>Chilena Consolidada - 16</v>
      </c>
      <c r="S65" s="52" t="str">
        <f t="shared" si="8"/>
        <v>QBE Chile - 17</v>
      </c>
      <c r="T65" s="52" t="str">
        <f t="shared" si="8"/>
        <v>Zurich Santander - 18</v>
      </c>
      <c r="U65" s="52" t="str">
        <f t="shared" si="8"/>
        <v>Ace Seguros - 19</v>
      </c>
      <c r="V65" s="52" t="str">
        <f t="shared" si="8"/>
        <v>Mapfre - 20</v>
      </c>
      <c r="W65" s="52" t="str">
        <f t="shared" si="8"/>
        <v>Mapfre Gar. y Cré. - 21</v>
      </c>
      <c r="X65" s="52" t="str">
        <f t="shared" si="8"/>
        <v>Continental Crédito - 22</v>
      </c>
      <c r="Y65" s="52" t="str">
        <f t="shared" si="8"/>
        <v>Cesce Chile - 23</v>
      </c>
      <c r="Z65" s="52" t="str">
        <f t="shared" si="8"/>
        <v>Chartis - 24</v>
      </c>
      <c r="AA65" s="52" t="str">
        <f t="shared" si="8"/>
        <v>Magallanes Gar. y Cré. - 25</v>
      </c>
      <c r="AB65" s="52" t="str">
        <f t="shared" si="8"/>
        <v>Euler Hermes - 26</v>
      </c>
      <c r="AC65" s="52" t="str">
        <f t="shared" si="8"/>
        <v>Chubb de Chile - 27</v>
      </c>
      <c r="AD65" s="52" t="str">
        <f t="shared" si="8"/>
        <v>Orion Seguros - 28</v>
      </c>
      <c r="AE65" s="52" t="str">
        <f t="shared" si="8"/>
        <v/>
      </c>
      <c r="AF65" s="52" t="str">
        <f t="shared" si="8"/>
        <v/>
      </c>
      <c r="AG65" s="52" t="str">
        <f t="shared" si="8"/>
        <v/>
      </c>
      <c r="AH65" s="52" t="str">
        <f t="shared" si="8"/>
        <v/>
      </c>
      <c r="AI65" s="52" t="str">
        <f t="shared" si="8"/>
        <v/>
      </c>
      <c r="AJ65" s="52" t="str">
        <f t="shared" si="8"/>
        <v/>
      </c>
      <c r="AK65" s="52" t="str">
        <f t="shared" si="8"/>
        <v/>
      </c>
      <c r="AL65" s="52" t="str">
        <f t="shared" si="8"/>
        <v/>
      </c>
      <c r="AM65" s="52" t="str">
        <f t="shared" si="8"/>
        <v/>
      </c>
      <c r="AN65" s="52" t="str">
        <f t="shared" si="8"/>
        <v/>
      </c>
      <c r="AO65" s="52" t="str">
        <f t="shared" si="8"/>
        <v/>
      </c>
      <c r="AP65" s="52" t="str">
        <f t="shared" si="8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IF($B$73=C63,C64,"")</f>
        <v/>
      </c>
      <c r="D67" s="52" t="str">
        <f t="shared" ref="D67:AP67" si="9">IF($B$73=D63,D64,"")</f>
        <v/>
      </c>
      <c r="E67" s="52" t="str">
        <f t="shared" si="9"/>
        <v/>
      </c>
      <c r="F67" s="52" t="str">
        <f t="shared" si="9"/>
        <v/>
      </c>
      <c r="G67" s="52" t="str">
        <f t="shared" si="9"/>
        <v/>
      </c>
      <c r="H67" s="52" t="str">
        <f t="shared" si="9"/>
        <v/>
      </c>
      <c r="I67" s="52" t="str">
        <f t="shared" si="9"/>
        <v/>
      </c>
      <c r="J67" s="52" t="str">
        <f t="shared" si="9"/>
        <v/>
      </c>
      <c r="K67" s="52" t="str">
        <f t="shared" si="9"/>
        <v/>
      </c>
      <c r="L67" s="52" t="str">
        <f t="shared" si="9"/>
        <v/>
      </c>
      <c r="M67" s="52" t="str">
        <f t="shared" si="9"/>
        <v/>
      </c>
      <c r="N67" s="52" t="str">
        <f t="shared" si="9"/>
        <v/>
      </c>
      <c r="O67" s="52" t="str">
        <f t="shared" si="9"/>
        <v/>
      </c>
      <c r="P67" s="52" t="str">
        <f t="shared" si="9"/>
        <v/>
      </c>
      <c r="Q67" s="52" t="str">
        <f t="shared" si="9"/>
        <v/>
      </c>
      <c r="R67" s="52" t="str">
        <f t="shared" si="9"/>
        <v/>
      </c>
      <c r="S67" s="52" t="str">
        <f t="shared" si="9"/>
        <v/>
      </c>
      <c r="T67" s="52" t="str">
        <f t="shared" si="9"/>
        <v/>
      </c>
      <c r="U67" s="52" t="str">
        <f t="shared" si="9"/>
        <v/>
      </c>
      <c r="V67" s="52" t="str">
        <f t="shared" si="9"/>
        <v/>
      </c>
      <c r="W67" s="52" t="str">
        <f t="shared" si="9"/>
        <v/>
      </c>
      <c r="X67" s="52" t="str">
        <f t="shared" si="9"/>
        <v/>
      </c>
      <c r="Y67" s="52" t="str">
        <f t="shared" si="9"/>
        <v/>
      </c>
      <c r="Z67" s="52" t="str">
        <f t="shared" si="9"/>
        <v/>
      </c>
      <c r="AA67" s="52" t="str">
        <f t="shared" si="9"/>
        <v/>
      </c>
      <c r="AB67" s="52" t="str">
        <f t="shared" si="9"/>
        <v/>
      </c>
      <c r="AC67" s="52" t="str">
        <f t="shared" si="9"/>
        <v/>
      </c>
      <c r="AD67" s="52" t="str">
        <f t="shared" si="9"/>
        <v/>
      </c>
      <c r="AE67" s="52" t="str">
        <f t="shared" si="9"/>
        <v/>
      </c>
      <c r="AF67" s="52" t="str">
        <f t="shared" si="9"/>
        <v/>
      </c>
      <c r="AG67" s="52" t="str">
        <f t="shared" si="9"/>
        <v/>
      </c>
      <c r="AH67" s="52" t="str">
        <f t="shared" si="9"/>
        <v/>
      </c>
      <c r="AI67" s="52" t="str">
        <f t="shared" si="9"/>
        <v/>
      </c>
      <c r="AJ67" s="52" t="str">
        <f t="shared" si="9"/>
        <v/>
      </c>
      <c r="AK67" s="52" t="str">
        <f t="shared" si="9"/>
        <v/>
      </c>
      <c r="AL67" s="52" t="str">
        <f t="shared" si="9"/>
        <v/>
      </c>
      <c r="AM67" s="52" t="str">
        <f t="shared" si="9"/>
        <v/>
      </c>
      <c r="AN67" s="52" t="str">
        <f t="shared" si="9"/>
        <v/>
      </c>
      <c r="AO67" s="52" t="str">
        <f t="shared" si="9"/>
        <v/>
      </c>
      <c r="AP67" s="52" t="str">
        <f t="shared" si="9"/>
        <v/>
      </c>
    </row>
    <row r="68" spans="1:42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>
      <c r="B69" s="54" t="s">
        <v>337</v>
      </c>
    </row>
    <row r="70" spans="1:42">
      <c r="A70" s="56"/>
      <c r="B70" s="59" t="s">
        <v>327</v>
      </c>
      <c r="C70" s="57"/>
    </row>
    <row r="71" spans="1:42">
      <c r="B71" s="58"/>
    </row>
    <row r="72" spans="1:42">
      <c r="B72" s="54" t="s">
        <v>116</v>
      </c>
    </row>
    <row r="73" spans="1:42">
      <c r="A73" s="56"/>
      <c r="B73" s="59"/>
      <c r="C73" s="57"/>
    </row>
    <row r="74" spans="1:42">
      <c r="B74" s="58"/>
    </row>
    <row r="103" spans="2:43">
      <c r="AI103" s="88"/>
      <c r="AJ103" s="88"/>
      <c r="AK103" s="88"/>
      <c r="AL103" s="88"/>
      <c r="AM103" s="88"/>
      <c r="AN103" s="88"/>
      <c r="AO103" s="88"/>
      <c r="AP103" s="88"/>
      <c r="AQ103" s="88"/>
    </row>
    <row r="104" spans="2:43" hidden="1">
      <c r="B104" s="49" t="s">
        <v>102</v>
      </c>
      <c r="C104" s="50">
        <f>IFERROR(RANK(C106,$C$106:$AH$106,0),"")</f>
        <v>16</v>
      </c>
      <c r="D104" s="50">
        <f t="shared" ref="D104:AH104" si="10">IFERROR(RANK(D106,$C$106:$AH$106,0),"")</f>
        <v>29</v>
      </c>
      <c r="E104" s="50">
        <f t="shared" si="10"/>
        <v>19</v>
      </c>
      <c r="F104" s="50">
        <f t="shared" si="10"/>
        <v>27</v>
      </c>
      <c r="G104" s="50">
        <f t="shared" si="10"/>
        <v>12</v>
      </c>
      <c r="H104" s="50">
        <f t="shared" si="10"/>
        <v>15</v>
      </c>
      <c r="I104" s="50">
        <f t="shared" si="10"/>
        <v>18</v>
      </c>
      <c r="J104" s="50">
        <f t="shared" si="10"/>
        <v>7</v>
      </c>
      <c r="K104" s="50">
        <f t="shared" si="10"/>
        <v>2</v>
      </c>
      <c r="L104" s="50">
        <f t="shared" si="10"/>
        <v>4</v>
      </c>
      <c r="M104" s="50">
        <f t="shared" si="10"/>
        <v>30</v>
      </c>
      <c r="N104" s="50">
        <f t="shared" si="10"/>
        <v>31</v>
      </c>
      <c r="O104" s="50">
        <f t="shared" si="10"/>
        <v>14</v>
      </c>
      <c r="P104" s="50">
        <f t="shared" si="10"/>
        <v>25</v>
      </c>
      <c r="Q104" s="50">
        <f t="shared" si="10"/>
        <v>13</v>
      </c>
      <c r="R104" s="50">
        <f t="shared" si="10"/>
        <v>10</v>
      </c>
      <c r="S104" s="50">
        <f t="shared" si="10"/>
        <v>28</v>
      </c>
      <c r="T104" s="50">
        <f t="shared" si="10"/>
        <v>17</v>
      </c>
      <c r="U104" s="50">
        <f t="shared" si="10"/>
        <v>21</v>
      </c>
      <c r="V104" s="50">
        <f t="shared" si="10"/>
        <v>5</v>
      </c>
      <c r="W104" s="50">
        <f t="shared" si="10"/>
        <v>20</v>
      </c>
      <c r="X104" s="50">
        <f t="shared" si="10"/>
        <v>26</v>
      </c>
      <c r="Y104" s="50">
        <f t="shared" si="10"/>
        <v>8</v>
      </c>
      <c r="Z104" s="50">
        <f t="shared" si="10"/>
        <v>3</v>
      </c>
      <c r="AA104" s="50">
        <f t="shared" si="10"/>
        <v>24</v>
      </c>
      <c r="AB104" s="50">
        <f t="shared" si="10"/>
        <v>9</v>
      </c>
      <c r="AC104" s="50">
        <f t="shared" si="10"/>
        <v>23</v>
      </c>
      <c r="AD104" s="50">
        <f t="shared" si="10"/>
        <v>11</v>
      </c>
      <c r="AE104" s="50" t="str">
        <f t="shared" si="10"/>
        <v/>
      </c>
      <c r="AF104" s="50">
        <f t="shared" si="10"/>
        <v>22</v>
      </c>
      <c r="AG104" s="50">
        <f t="shared" si="10"/>
        <v>1</v>
      </c>
      <c r="AH104" s="50">
        <f t="shared" si="10"/>
        <v>6</v>
      </c>
      <c r="AI104" s="88"/>
      <c r="AJ104" s="88"/>
      <c r="AK104" s="88"/>
      <c r="AL104" s="88"/>
      <c r="AM104" s="88"/>
      <c r="AN104" s="88"/>
      <c r="AO104" s="88"/>
      <c r="AP104" s="88"/>
      <c r="AQ104" s="88"/>
    </row>
    <row r="105" spans="2:43" hidden="1">
      <c r="C105" s="52" t="str">
        <f>B12</f>
        <v>1 Incendio</v>
      </c>
      <c r="D105" s="52" t="str">
        <f>B13</f>
        <v>2 Pérdida de Benef. por Incendio</v>
      </c>
      <c r="E105" s="52" t="str">
        <f>B14</f>
        <v>3 Terremoto</v>
      </c>
      <c r="F105" s="52" t="str">
        <f>B15</f>
        <v>4 Pérdida de Benef. por Terremoto</v>
      </c>
      <c r="G105" s="52" t="str">
        <f>B16</f>
        <v>5 Riesgos de la Naturaleza</v>
      </c>
      <c r="H105" s="52" t="str">
        <f>B17</f>
        <v>6 Terrorismo</v>
      </c>
      <c r="I105" s="52" t="str">
        <f>B18</f>
        <v>7 Otros Riesgos Adicionales Incendio</v>
      </c>
      <c r="J105" s="52" t="str">
        <f>B19</f>
        <v>8 Robo</v>
      </c>
      <c r="K105" s="52" t="str">
        <f>B20</f>
        <v>9 Daños Físicos Vehíc. Mot. G1 (VP)</v>
      </c>
      <c r="L105" s="52" t="str">
        <f>B21</f>
        <v>10 Daños Físicos Vehíc. Mot. G2 (VC)</v>
      </c>
      <c r="M105" s="52" t="str">
        <f>B22</f>
        <v>11 Casco Marítimo</v>
      </c>
      <c r="N105" s="52" t="str">
        <f>B23</f>
        <v>12 Casco Aéreo</v>
      </c>
      <c r="O105" s="52" t="str">
        <f>B24</f>
        <v>13 Transporte Terrestre</v>
      </c>
      <c r="P105" s="52" t="str">
        <f>B25</f>
        <v>14 Transporte Marítimo</v>
      </c>
      <c r="Q105" s="52" t="str">
        <f>B26</f>
        <v>15 Transporte Aéreo</v>
      </c>
      <c r="R105" s="52" t="str">
        <f>B27</f>
        <v>16 Equipo Móvil Contratista</v>
      </c>
      <c r="S105" s="52" t="str">
        <f>B28</f>
        <v>17 Todo Riesgo Construc. y Montaje</v>
      </c>
      <c r="T105" s="52" t="str">
        <f>B29</f>
        <v>18 Avería de Maquinaria</v>
      </c>
      <c r="U105" s="52" t="str">
        <f>B30</f>
        <v>19 Equipo Electrónico</v>
      </c>
      <c r="V105" s="52" t="str">
        <f>B31</f>
        <v>20 Responsabilidad Civil Vehíc. Mot.</v>
      </c>
      <c r="W105" s="52" t="str">
        <f>B32</f>
        <v>21 Responsabilidad Civil</v>
      </c>
      <c r="X105" s="52" t="str">
        <f>B33</f>
        <v>22 Multiriesgos</v>
      </c>
      <c r="Y105" s="52" t="str">
        <f>B34</f>
        <v>23 Accidentes Personales</v>
      </c>
      <c r="Z105" s="52" t="str">
        <f>B35</f>
        <v>24 SOAP</v>
      </c>
      <c r="AA105" s="52" t="str">
        <f>B36</f>
        <v>25 Garantía</v>
      </c>
      <c r="AB105" s="52" t="str">
        <f>B37</f>
        <v>26 Fidelidad</v>
      </c>
      <c r="AC105" s="52" t="str">
        <f>B38</f>
        <v>27 Seguro de Crédito por Ventas a Plazo</v>
      </c>
      <c r="AD105" s="52" t="str">
        <f>B39</f>
        <v>28 Seguro de Crédito a la Exportación</v>
      </c>
      <c r="AE105" s="52" t="str">
        <f>B40</f>
        <v>29 Otros Seguros de Crédito</v>
      </c>
      <c r="AF105" s="52" t="str">
        <f>B41</f>
        <v>30 Seguro Agrícola</v>
      </c>
      <c r="AG105" s="52" t="str">
        <f>B42</f>
        <v>35 Seguro Salud</v>
      </c>
      <c r="AH105" s="52" t="str">
        <f>B43</f>
        <v>50 Otros</v>
      </c>
      <c r="AI105" s="89"/>
      <c r="AJ105" s="89"/>
      <c r="AK105" s="89"/>
      <c r="AL105" s="89"/>
      <c r="AM105" s="89"/>
      <c r="AN105" s="89"/>
      <c r="AO105" s="89"/>
      <c r="AP105" s="89"/>
      <c r="AQ105" s="88"/>
    </row>
    <row r="106" spans="2:43" hidden="1">
      <c r="C106" s="53">
        <f t="shared" ref="C106:AH106" si="11">IFERROR(HLOOKUP($B$119,$C$11:$AQ$44,C109+1,FALSE)+C107/1000000,"")</f>
        <v>0.31970139121849706</v>
      </c>
      <c r="D106" s="53">
        <f t="shared" si="11"/>
        <v>8.629462766961693E-2</v>
      </c>
      <c r="E106" s="53">
        <f t="shared" si="11"/>
        <v>0.30872331006288756</v>
      </c>
      <c r="F106" s="53">
        <f t="shared" si="11"/>
        <v>0.11248218325750259</v>
      </c>
      <c r="G106" s="53">
        <f t="shared" si="11"/>
        <v>0.36034376237744137</v>
      </c>
      <c r="H106" s="53">
        <f t="shared" si="11"/>
        <v>0.35061787497482816</v>
      </c>
      <c r="I106" s="53">
        <f t="shared" si="11"/>
        <v>0.31298081481673529</v>
      </c>
      <c r="J106" s="53">
        <f t="shared" si="11"/>
        <v>0.78889715281075279</v>
      </c>
      <c r="K106" s="53">
        <f t="shared" si="11"/>
        <v>0.98084433882113053</v>
      </c>
      <c r="L106" s="53">
        <f t="shared" si="11"/>
        <v>0.94175750027077043</v>
      </c>
      <c r="M106" s="53">
        <f t="shared" si="11"/>
        <v>3.4999646252312624E-2</v>
      </c>
      <c r="N106" s="53">
        <f t="shared" si="11"/>
        <v>6.8373573518348016E-4</v>
      </c>
      <c r="O106" s="53">
        <f t="shared" si="11"/>
        <v>0.35434871417977276</v>
      </c>
      <c r="P106" s="53">
        <f t="shared" si="11"/>
        <v>0.24312362252998879</v>
      </c>
      <c r="Q106" s="53">
        <f t="shared" si="11"/>
        <v>0.35670419523747821</v>
      </c>
      <c r="R106" s="53">
        <f t="shared" si="11"/>
        <v>0.409455198554113</v>
      </c>
      <c r="S106" s="53">
        <f t="shared" si="11"/>
        <v>9.1222951906030039E-2</v>
      </c>
      <c r="T106" s="53">
        <f t="shared" si="11"/>
        <v>0.31926591277327776</v>
      </c>
      <c r="U106" s="53">
        <f t="shared" si="11"/>
        <v>0.25999565868598284</v>
      </c>
      <c r="V106" s="53">
        <f t="shared" si="11"/>
        <v>0.92625578076945214</v>
      </c>
      <c r="W106" s="53">
        <f t="shared" si="11"/>
        <v>0.27949036241752467</v>
      </c>
      <c r="X106" s="53">
        <f t="shared" si="11"/>
        <v>0.21310636303439831</v>
      </c>
      <c r="Y106" s="53">
        <f t="shared" si="11"/>
        <v>0.72935566379739969</v>
      </c>
      <c r="Z106" s="53">
        <f t="shared" si="11"/>
        <v>0.97474310498746397</v>
      </c>
      <c r="AA106" s="53">
        <f t="shared" si="11"/>
        <v>0.24380384301399347</v>
      </c>
      <c r="AB106" s="53">
        <f t="shared" si="11"/>
        <v>0.61256483034260034</v>
      </c>
      <c r="AC106" s="53">
        <f t="shared" si="11"/>
        <v>0.2466314700455062</v>
      </c>
      <c r="AD106" s="53">
        <f t="shared" si="11"/>
        <v>0.37988294357116592</v>
      </c>
      <c r="AE106" s="53" t="str">
        <f t="shared" si="11"/>
        <v/>
      </c>
      <c r="AF106" s="53">
        <f t="shared" si="11"/>
        <v>0.24861741619440444</v>
      </c>
      <c r="AG106" s="53">
        <f t="shared" si="11"/>
        <v>1.0000020000000001</v>
      </c>
      <c r="AH106" s="53">
        <f t="shared" si="11"/>
        <v>0.89109413698266426</v>
      </c>
      <c r="AI106" s="88"/>
      <c r="AJ106" s="88"/>
      <c r="AK106" s="88"/>
      <c r="AL106" s="88"/>
      <c r="AM106" s="88"/>
      <c r="AN106" s="88"/>
      <c r="AO106" s="88"/>
      <c r="AP106" s="88"/>
      <c r="AQ106" s="88"/>
    </row>
    <row r="107" spans="2:43" hidden="1">
      <c r="C107" s="50">
        <v>32</v>
      </c>
      <c r="D107" s="50">
        <f>C107-1</f>
        <v>31</v>
      </c>
      <c r="E107" s="50">
        <f t="shared" ref="E107:AH107" si="12">D107-1</f>
        <v>30</v>
      </c>
      <c r="F107" s="50">
        <f t="shared" si="12"/>
        <v>29</v>
      </c>
      <c r="G107" s="50">
        <f t="shared" si="12"/>
        <v>28</v>
      </c>
      <c r="H107" s="50">
        <f t="shared" si="12"/>
        <v>27</v>
      </c>
      <c r="I107" s="50">
        <f t="shared" si="12"/>
        <v>26</v>
      </c>
      <c r="J107" s="50">
        <f t="shared" si="12"/>
        <v>25</v>
      </c>
      <c r="K107" s="50">
        <f t="shared" si="12"/>
        <v>24</v>
      </c>
      <c r="L107" s="50">
        <f t="shared" si="12"/>
        <v>23</v>
      </c>
      <c r="M107" s="50">
        <f t="shared" si="12"/>
        <v>22</v>
      </c>
      <c r="N107" s="50">
        <f t="shared" si="12"/>
        <v>21</v>
      </c>
      <c r="O107" s="50">
        <f t="shared" si="12"/>
        <v>20</v>
      </c>
      <c r="P107" s="50">
        <f t="shared" si="12"/>
        <v>19</v>
      </c>
      <c r="Q107" s="50">
        <f t="shared" si="12"/>
        <v>18</v>
      </c>
      <c r="R107" s="50">
        <f t="shared" si="12"/>
        <v>17</v>
      </c>
      <c r="S107" s="50">
        <f t="shared" si="12"/>
        <v>16</v>
      </c>
      <c r="T107" s="50">
        <f t="shared" si="12"/>
        <v>15</v>
      </c>
      <c r="U107" s="50">
        <f t="shared" si="12"/>
        <v>14</v>
      </c>
      <c r="V107" s="50">
        <f t="shared" si="12"/>
        <v>13</v>
      </c>
      <c r="W107" s="50">
        <f t="shared" si="12"/>
        <v>12</v>
      </c>
      <c r="X107" s="50">
        <f t="shared" si="12"/>
        <v>11</v>
      </c>
      <c r="Y107" s="50">
        <f t="shared" si="12"/>
        <v>10</v>
      </c>
      <c r="Z107" s="50">
        <f t="shared" si="12"/>
        <v>9</v>
      </c>
      <c r="AA107" s="50">
        <f t="shared" si="12"/>
        <v>8</v>
      </c>
      <c r="AB107" s="50">
        <f t="shared" si="12"/>
        <v>7</v>
      </c>
      <c r="AC107" s="50">
        <f t="shared" si="12"/>
        <v>6</v>
      </c>
      <c r="AD107" s="50">
        <f t="shared" si="12"/>
        <v>5</v>
      </c>
      <c r="AE107" s="50">
        <f t="shared" si="12"/>
        <v>4</v>
      </c>
      <c r="AF107" s="50">
        <f t="shared" si="12"/>
        <v>3</v>
      </c>
      <c r="AG107" s="50">
        <f t="shared" si="12"/>
        <v>2</v>
      </c>
      <c r="AH107" s="50">
        <f t="shared" si="12"/>
        <v>1</v>
      </c>
      <c r="AI107" s="88"/>
      <c r="AJ107" s="88"/>
      <c r="AK107" s="88"/>
      <c r="AL107" s="88"/>
      <c r="AM107" s="88"/>
      <c r="AN107" s="88"/>
      <c r="AO107" s="88"/>
      <c r="AP107" s="88"/>
      <c r="AQ107" s="88"/>
    </row>
    <row r="108" spans="2:43" hidden="1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103</v>
      </c>
      <c r="C109" s="50">
        <v>1</v>
      </c>
      <c r="D109" s="50">
        <v>2</v>
      </c>
      <c r="E109" s="50">
        <v>3</v>
      </c>
      <c r="F109" s="50">
        <v>4</v>
      </c>
      <c r="G109" s="50">
        <v>5</v>
      </c>
      <c r="H109" s="50">
        <v>6</v>
      </c>
      <c r="I109" s="50">
        <v>7</v>
      </c>
      <c r="J109" s="50">
        <v>8</v>
      </c>
      <c r="K109" s="50">
        <v>9</v>
      </c>
      <c r="L109" s="50">
        <v>10</v>
      </c>
      <c r="M109" s="50">
        <v>11</v>
      </c>
      <c r="N109" s="50">
        <v>12</v>
      </c>
      <c r="O109" s="50">
        <v>13</v>
      </c>
      <c r="P109" s="50">
        <v>14</v>
      </c>
      <c r="Q109" s="50">
        <v>15</v>
      </c>
      <c r="R109" s="50">
        <v>16</v>
      </c>
      <c r="S109" s="50">
        <v>17</v>
      </c>
      <c r="T109" s="50">
        <v>18</v>
      </c>
      <c r="U109" s="50">
        <v>19</v>
      </c>
      <c r="V109" s="50">
        <v>20</v>
      </c>
      <c r="W109" s="50">
        <v>21</v>
      </c>
      <c r="X109" s="50">
        <v>22</v>
      </c>
      <c r="Y109" s="50">
        <v>23</v>
      </c>
      <c r="Z109" s="50">
        <v>24</v>
      </c>
      <c r="AA109" s="50">
        <v>25</v>
      </c>
      <c r="AB109" s="50">
        <v>26</v>
      </c>
      <c r="AC109" s="50">
        <v>27</v>
      </c>
      <c r="AD109" s="50">
        <v>28</v>
      </c>
      <c r="AE109" s="50">
        <v>29</v>
      </c>
      <c r="AF109" s="50">
        <v>30</v>
      </c>
      <c r="AG109" s="50">
        <v>31</v>
      </c>
      <c r="AH109" s="50">
        <v>32</v>
      </c>
      <c r="AI109" s="90"/>
      <c r="AJ109" s="90"/>
      <c r="AK109" s="90"/>
      <c r="AL109" s="90"/>
      <c r="AM109" s="90"/>
      <c r="AN109" s="90"/>
      <c r="AO109" s="90"/>
      <c r="AP109" s="90"/>
      <c r="AQ109" s="88"/>
    </row>
    <row r="110" spans="2:43" hidden="1">
      <c r="C110" s="80" t="str">
        <f>IFERROR(HLOOKUP(C109,$C$104:$AP$105,2,FALSE),"")</f>
        <v>35 Seguro Salud</v>
      </c>
      <c r="D110" s="80" t="str">
        <f t="shared" ref="D110:AH110" si="13">IFERROR(HLOOKUP(D109,$C$104:$AP$105,2,FALSE),"")</f>
        <v>9 Daños Físicos Vehíc. Mot. G1 (VP)</v>
      </c>
      <c r="E110" s="80" t="str">
        <f t="shared" si="13"/>
        <v>24 SOAP</v>
      </c>
      <c r="F110" s="80" t="str">
        <f t="shared" si="13"/>
        <v>10 Daños Físicos Vehíc. Mot. G2 (VC)</v>
      </c>
      <c r="G110" s="80" t="str">
        <f t="shared" si="13"/>
        <v>20 Responsabilidad Civil Vehíc. Mot.</v>
      </c>
      <c r="H110" s="80" t="str">
        <f t="shared" si="13"/>
        <v>50 Otros</v>
      </c>
      <c r="I110" s="80" t="str">
        <f t="shared" si="13"/>
        <v>8 Robo</v>
      </c>
      <c r="J110" s="80" t="str">
        <f t="shared" si="13"/>
        <v>23 Accidentes Personales</v>
      </c>
      <c r="K110" s="80" t="str">
        <f t="shared" si="13"/>
        <v>26 Fidelidad</v>
      </c>
      <c r="L110" s="80" t="str">
        <f t="shared" si="13"/>
        <v>16 Equipo Móvil Contratista</v>
      </c>
      <c r="M110" s="80" t="str">
        <f t="shared" si="13"/>
        <v>28 Seguro de Crédito a la Exportación</v>
      </c>
      <c r="N110" s="80" t="str">
        <f t="shared" si="13"/>
        <v>5 Riesgos de la Naturaleza</v>
      </c>
      <c r="O110" s="80" t="str">
        <f t="shared" si="13"/>
        <v>15 Transporte Aéreo</v>
      </c>
      <c r="P110" s="80" t="str">
        <f t="shared" si="13"/>
        <v>13 Transporte Terrestre</v>
      </c>
      <c r="Q110" s="80" t="str">
        <f t="shared" si="13"/>
        <v>6 Terrorismo</v>
      </c>
      <c r="R110" s="80" t="str">
        <f t="shared" si="13"/>
        <v>1 Incendio</v>
      </c>
      <c r="S110" s="80" t="str">
        <f t="shared" si="13"/>
        <v>18 Avería de Maquinaria</v>
      </c>
      <c r="T110" s="80" t="str">
        <f t="shared" si="13"/>
        <v>7 Otros Riesgos Adicionales Incendio</v>
      </c>
      <c r="U110" s="80" t="str">
        <f t="shared" si="13"/>
        <v>3 Terremoto</v>
      </c>
      <c r="V110" s="80" t="str">
        <f t="shared" si="13"/>
        <v>21 Responsabilidad Civil</v>
      </c>
      <c r="W110" s="80" t="str">
        <f t="shared" si="13"/>
        <v>19 Equipo Electrónico</v>
      </c>
      <c r="X110" s="80" t="str">
        <f t="shared" si="13"/>
        <v>30 Seguro Agrícola</v>
      </c>
      <c r="Y110" s="80" t="str">
        <f t="shared" si="13"/>
        <v>27 Seguro de Crédito por Ventas a Plazo</v>
      </c>
      <c r="Z110" s="80" t="str">
        <f t="shared" si="13"/>
        <v>25 Garantía</v>
      </c>
      <c r="AA110" s="80" t="str">
        <f t="shared" si="13"/>
        <v>14 Transporte Marítimo</v>
      </c>
      <c r="AB110" s="80" t="str">
        <f t="shared" si="13"/>
        <v>22 Multiriesgos</v>
      </c>
      <c r="AC110" s="80" t="str">
        <f t="shared" si="13"/>
        <v>4 Pérdida de Benef. por Terremoto</v>
      </c>
      <c r="AD110" s="80" t="str">
        <f t="shared" si="13"/>
        <v>17 Todo Riesgo Construc. y Montaje</v>
      </c>
      <c r="AE110" s="80" t="str">
        <f t="shared" si="13"/>
        <v>2 Pérdida de Benef. por Incendio</v>
      </c>
      <c r="AF110" s="80" t="str">
        <f t="shared" si="13"/>
        <v>11 Casco Marítimo</v>
      </c>
      <c r="AG110" s="80" t="str">
        <f t="shared" si="13"/>
        <v>12 Casco Aéreo</v>
      </c>
      <c r="AH110" s="80" t="str">
        <f t="shared" si="13"/>
        <v/>
      </c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C111" s="53">
        <f>IFERROR(HLOOKUP(C109,$C$104:$AP$106,3,FALSE)-HLOOKUP(C109,$C$104:$AP$107,4,FALSE)/1000000,"")</f>
        <v>1</v>
      </c>
      <c r="D111" s="53">
        <f t="shared" ref="D111:AH111" si="14">IFERROR(HLOOKUP(D109,$C$104:$AP$106,3,FALSE)-HLOOKUP(D109,$C$104:$AP$107,4,FALSE)/1000000,"")</f>
        <v>0.98082033882113051</v>
      </c>
      <c r="E111" s="53">
        <f t="shared" si="14"/>
        <v>0.97473410498746393</v>
      </c>
      <c r="F111" s="53">
        <f t="shared" si="14"/>
        <v>0.94173450027077044</v>
      </c>
      <c r="G111" s="53">
        <f t="shared" si="14"/>
        <v>0.9262427807694521</v>
      </c>
      <c r="H111" s="53">
        <f t="shared" si="14"/>
        <v>0.89109313698266424</v>
      </c>
      <c r="I111" s="53">
        <f t="shared" si="14"/>
        <v>0.78887215281075274</v>
      </c>
      <c r="J111" s="53">
        <f t="shared" si="14"/>
        <v>0.72934566379739973</v>
      </c>
      <c r="K111" s="53">
        <f t="shared" si="14"/>
        <v>0.61255783034260036</v>
      </c>
      <c r="L111" s="53">
        <f t="shared" si="14"/>
        <v>0.40943819855411301</v>
      </c>
      <c r="M111" s="53">
        <f t="shared" si="14"/>
        <v>0.37987794357116594</v>
      </c>
      <c r="N111" s="53">
        <f t="shared" si="14"/>
        <v>0.3603157623774414</v>
      </c>
      <c r="O111" s="53">
        <f t="shared" si="14"/>
        <v>0.35668619523747819</v>
      </c>
      <c r="P111" s="53">
        <f t="shared" si="14"/>
        <v>0.35432871417977274</v>
      </c>
      <c r="Q111" s="53">
        <f t="shared" si="14"/>
        <v>0.35059087497482816</v>
      </c>
      <c r="R111" s="53">
        <f t="shared" si="14"/>
        <v>0.31966939121849708</v>
      </c>
      <c r="S111" s="53">
        <f t="shared" si="14"/>
        <v>0.31925091277327777</v>
      </c>
      <c r="T111" s="53">
        <f t="shared" si="14"/>
        <v>0.31295481481673526</v>
      </c>
      <c r="U111" s="53">
        <f t="shared" si="14"/>
        <v>0.30869331006288758</v>
      </c>
      <c r="V111" s="53">
        <f t="shared" si="14"/>
        <v>0.27947836241752466</v>
      </c>
      <c r="W111" s="53">
        <f t="shared" si="14"/>
        <v>0.25998165868598283</v>
      </c>
      <c r="X111" s="53">
        <f t="shared" si="14"/>
        <v>0.24861441619440444</v>
      </c>
      <c r="Y111" s="53">
        <f t="shared" si="14"/>
        <v>0.2466254700455062</v>
      </c>
      <c r="Z111" s="53">
        <f t="shared" si="14"/>
        <v>0.24379584301399346</v>
      </c>
      <c r="AA111" s="53">
        <f t="shared" si="14"/>
        <v>0.2431046225299888</v>
      </c>
      <c r="AB111" s="53">
        <f t="shared" si="14"/>
        <v>0.2130953630343983</v>
      </c>
      <c r="AC111" s="53">
        <f t="shared" si="14"/>
        <v>0.11245318325750259</v>
      </c>
      <c r="AD111" s="53">
        <f t="shared" si="14"/>
        <v>9.1206951906030037E-2</v>
      </c>
      <c r="AE111" s="53">
        <f t="shared" si="14"/>
        <v>8.6263627669616927E-2</v>
      </c>
      <c r="AF111" s="53">
        <f t="shared" si="14"/>
        <v>3.4977646252312623E-2</v>
      </c>
      <c r="AG111" s="53">
        <f t="shared" si="14"/>
        <v>6.6273573518348019E-4</v>
      </c>
      <c r="AH111" s="53" t="str">
        <f t="shared" si="14"/>
        <v/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2" hidden="1">
      <c r="B113" s="49" t="s">
        <v>104</v>
      </c>
      <c r="C113" s="52" t="str">
        <f>IF($B$122=C110,C111,"")</f>
        <v/>
      </c>
      <c r="D113" s="52" t="str">
        <f t="shared" ref="D113:AH113" si="15">IF($B$122=D110,D111,"")</f>
        <v/>
      </c>
      <c r="E113" s="52" t="str">
        <f t="shared" si="15"/>
        <v/>
      </c>
      <c r="F113" s="52" t="str">
        <f t="shared" si="15"/>
        <v/>
      </c>
      <c r="G113" s="52" t="str">
        <f t="shared" si="15"/>
        <v/>
      </c>
      <c r="H113" s="52" t="str">
        <f t="shared" si="15"/>
        <v/>
      </c>
      <c r="I113" s="52" t="str">
        <f t="shared" si="15"/>
        <v/>
      </c>
      <c r="J113" s="52" t="str">
        <f t="shared" si="15"/>
        <v/>
      </c>
      <c r="K113" s="52" t="str">
        <f t="shared" si="15"/>
        <v/>
      </c>
      <c r="L113" s="52" t="str">
        <f t="shared" si="15"/>
        <v/>
      </c>
      <c r="M113" s="52" t="str">
        <f t="shared" si="15"/>
        <v/>
      </c>
      <c r="N113" s="52" t="str">
        <f t="shared" si="15"/>
        <v/>
      </c>
      <c r="O113" s="52" t="str">
        <f t="shared" si="15"/>
        <v/>
      </c>
      <c r="P113" s="52" t="str">
        <f t="shared" si="15"/>
        <v/>
      </c>
      <c r="Q113" s="52" t="str">
        <f t="shared" si="15"/>
        <v/>
      </c>
      <c r="R113" s="52" t="str">
        <f t="shared" si="15"/>
        <v/>
      </c>
      <c r="S113" s="52" t="str">
        <f t="shared" si="15"/>
        <v/>
      </c>
      <c r="T113" s="52" t="str">
        <f t="shared" si="15"/>
        <v/>
      </c>
      <c r="U113" s="52" t="str">
        <f t="shared" si="15"/>
        <v/>
      </c>
      <c r="V113" s="52" t="str">
        <f t="shared" si="15"/>
        <v/>
      </c>
      <c r="W113" s="52" t="str">
        <f t="shared" si="15"/>
        <v/>
      </c>
      <c r="X113" s="52" t="str">
        <f t="shared" si="15"/>
        <v/>
      </c>
      <c r="Y113" s="52" t="str">
        <f t="shared" si="15"/>
        <v/>
      </c>
      <c r="Z113" s="52" t="str">
        <f t="shared" si="15"/>
        <v/>
      </c>
      <c r="AA113" s="52" t="str">
        <f t="shared" si="15"/>
        <v/>
      </c>
      <c r="AB113" s="52" t="str">
        <f t="shared" si="15"/>
        <v/>
      </c>
      <c r="AC113" s="52" t="str">
        <f t="shared" si="15"/>
        <v/>
      </c>
      <c r="AD113" s="52" t="str">
        <f t="shared" si="15"/>
        <v/>
      </c>
      <c r="AE113" s="52" t="str">
        <f t="shared" si="15"/>
        <v/>
      </c>
      <c r="AF113" s="52" t="str">
        <f t="shared" si="15"/>
        <v/>
      </c>
      <c r="AG113" s="52" t="str">
        <f t="shared" si="15"/>
        <v/>
      </c>
      <c r="AH113" s="52" t="str">
        <f t="shared" si="15"/>
        <v/>
      </c>
    </row>
    <row r="114" spans="2:42" hidden="1"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</row>
    <row r="115" spans="2:42" hidden="1">
      <c r="C115" s="50" t="str">
        <f t="shared" ref="C115:AP115" si="16">IF(C60&gt;$C$116,C58,IF(C60=$C$116,$AQ$11,IF(C60&lt;$C$116,"")))</f>
        <v>Ace Seguros</v>
      </c>
      <c r="D115" s="50" t="str">
        <f t="shared" si="16"/>
        <v>Assurant Chile</v>
      </c>
      <c r="E115" s="50" t="str">
        <f t="shared" si="16"/>
        <v>BCI Seguros</v>
      </c>
      <c r="F115" s="50" t="str">
        <f t="shared" si="16"/>
        <v>Cardif</v>
      </c>
      <c r="G115" s="50" t="str">
        <f t="shared" si="16"/>
        <v>Cesce Chile</v>
      </c>
      <c r="H115" s="50" t="str">
        <f t="shared" si="16"/>
        <v>Chartis</v>
      </c>
      <c r="I115" s="50" t="str">
        <f t="shared" si="16"/>
        <v>Chilena Consolidada</v>
      </c>
      <c r="J115" s="50" t="str">
        <f t="shared" si="16"/>
        <v>Chubb de Chile</v>
      </c>
      <c r="K115" s="50" t="str">
        <f t="shared" si="16"/>
        <v>Coface Chile</v>
      </c>
      <c r="L115" s="50" t="str">
        <f t="shared" si="16"/>
        <v>Consorio Nacional</v>
      </c>
      <c r="M115" s="50" t="str">
        <f t="shared" si="16"/>
        <v>Continental Crédito</v>
      </c>
      <c r="N115" s="50" t="str">
        <f t="shared" si="16"/>
        <v>Euler Hermes</v>
      </c>
      <c r="O115" s="50" t="str">
        <f t="shared" si="16"/>
        <v>FAF International</v>
      </c>
      <c r="P115" s="50" t="str">
        <f t="shared" si="16"/>
        <v>HDI Seguros</v>
      </c>
      <c r="Q115" s="50" t="str">
        <f t="shared" si="16"/>
        <v>Huelen</v>
      </c>
      <c r="R115" s="50" t="str">
        <f t="shared" si="16"/>
        <v>Liberty Seguros</v>
      </c>
      <c r="S115" s="50" t="str">
        <f t="shared" si="16"/>
        <v>M. de Carabineros</v>
      </c>
      <c r="T115" s="50" t="str">
        <f t="shared" si="16"/>
        <v>Magallanes</v>
      </c>
      <c r="U115" s="50" t="str">
        <f t="shared" si="16"/>
        <v>Magallanes Gar. y Cré.</v>
      </c>
      <c r="V115" s="50" t="str">
        <f t="shared" si="16"/>
        <v>Mapfre</v>
      </c>
      <c r="W115" s="50" t="str">
        <f t="shared" si="16"/>
        <v>Mapfre Gar. y Cré.</v>
      </c>
      <c r="X115" s="50" t="str">
        <f t="shared" si="16"/>
        <v>Orion Seguros</v>
      </c>
      <c r="Y115" s="50" t="str">
        <f t="shared" si="16"/>
        <v>Penta Security</v>
      </c>
      <c r="Z115" s="50" t="str">
        <f t="shared" si="16"/>
        <v>QBE Chile</v>
      </c>
      <c r="AA115" s="50" t="str">
        <f t="shared" si="16"/>
        <v>Renta Nacional</v>
      </c>
      <c r="AB115" s="50" t="str">
        <f t="shared" si="16"/>
        <v>RSA Seguros</v>
      </c>
      <c r="AC115" s="50" t="str">
        <f t="shared" si="16"/>
        <v>Zenit Seguros</v>
      </c>
      <c r="AD115" s="50" t="str">
        <f t="shared" si="16"/>
        <v>Zurich Santander</v>
      </c>
      <c r="AE115" s="50" t="str">
        <f t="shared" si="16"/>
        <v>Mercado</v>
      </c>
      <c r="AF115" s="50" t="str">
        <f t="shared" si="16"/>
        <v/>
      </c>
      <c r="AG115" s="50" t="str">
        <f t="shared" si="16"/>
        <v/>
      </c>
      <c r="AH115" s="50" t="str">
        <f t="shared" si="16"/>
        <v/>
      </c>
      <c r="AI115" s="50" t="str">
        <f t="shared" si="16"/>
        <v/>
      </c>
      <c r="AJ115" s="50" t="str">
        <f t="shared" si="16"/>
        <v/>
      </c>
      <c r="AK115" s="50" t="str">
        <f t="shared" si="16"/>
        <v/>
      </c>
      <c r="AL115" s="50" t="str">
        <f t="shared" si="16"/>
        <v/>
      </c>
      <c r="AM115" s="50" t="str">
        <f t="shared" si="16"/>
        <v/>
      </c>
      <c r="AN115" s="50" t="str">
        <f t="shared" si="16"/>
        <v/>
      </c>
      <c r="AO115" s="50" t="str">
        <f t="shared" si="16"/>
        <v/>
      </c>
      <c r="AP115" s="50" t="str">
        <f t="shared" si="16"/>
        <v/>
      </c>
    </row>
    <row r="116" spans="2:42" hidden="1">
      <c r="B116" s="49" t="s">
        <v>386</v>
      </c>
      <c r="C116" s="50">
        <f>COUNTIF(C11:AP11,"")</f>
        <v>12</v>
      </c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</row>
    <row r="117" spans="2:42"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</row>
    <row r="118" spans="2:42">
      <c r="B118" s="54" t="s">
        <v>385</v>
      </c>
    </row>
    <row r="119" spans="2:42">
      <c r="B119" s="59" t="s">
        <v>341</v>
      </c>
    </row>
    <row r="121" spans="2:42">
      <c r="B121" s="39" t="s">
        <v>384</v>
      </c>
    </row>
    <row r="122" spans="2:42">
      <c r="B122" s="59"/>
    </row>
  </sheetData>
  <sheetProtection sheet="1" objects="1" scenarios="1"/>
  <conditionalFormatting sqref="A1:XFD1048576">
    <cfRule type="cellIs" dxfId="31" priority="1" operator="lessThan">
      <formula>0</formula>
    </cfRule>
  </conditionalFormatting>
  <dataValidations count="5">
    <dataValidation type="list" allowBlank="1" showInputMessage="1" showErrorMessage="1" sqref="B119">
      <formula1>$C$115:$AE$115</formula1>
    </dataValidation>
    <dataValidation type="list" allowBlank="1" showInputMessage="1" showErrorMessage="1" sqref="B122">
      <formula1>$B$11:$B$43</formula1>
    </dataValidation>
    <dataValidation showInputMessage="1" showErrorMessage="1" sqref="E119"/>
    <dataValidation type="list" allowBlank="1" showInputMessage="1" showErrorMessage="1" sqref="B70">
      <formula1>$B$12:$B$44</formula1>
    </dataValidation>
    <dataValidation type="list" allowBlank="1" showInputMessage="1" showErrorMessage="1" sqref="B73">
      <formula1>$B$115:$AD$115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2:AT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390</v>
      </c>
    </row>
    <row r="8" spans="2:46" ht="15.75">
      <c r="B8" s="38" t="s">
        <v>349</v>
      </c>
    </row>
    <row r="9" spans="2:46">
      <c r="B9" s="40" t="str">
        <f>Índice!H55</f>
        <v>Cifras al 30.09.2012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30.09.2011</v>
      </c>
      <c r="AT11" s="199" t="s">
        <v>338</v>
      </c>
    </row>
    <row r="12" spans="2:46">
      <c r="B12" s="73" t="s">
        <v>295</v>
      </c>
      <c r="C12" s="46">
        <f>IF('Datos Generales'!C328=0,"",'Datos Generales'!C328)</f>
        <v>1005</v>
      </c>
      <c r="D12" s="46" t="str">
        <f>IF('Datos Generales'!D328=0,"",'Datos Generales'!D328)</f>
        <v/>
      </c>
      <c r="E12" s="46">
        <f>IF('Datos Generales'!E328=0,"",'Datos Generales'!E328)</f>
        <v>130933</v>
      </c>
      <c r="F12" s="46">
        <f>IF('Datos Generales'!F328=0,"",'Datos Generales'!F328)</f>
        <v>3</v>
      </c>
      <c r="G12" s="46" t="str">
        <f>IF('Datos Generales'!G328=0,"",'Datos Generales'!G328)</f>
        <v/>
      </c>
      <c r="H12" s="46">
        <f>IF('Datos Generales'!H328=0,"",'Datos Generales'!H328)</f>
        <v>11707</v>
      </c>
      <c r="I12" s="46">
        <f>IF('Datos Generales'!I328=0,"",'Datos Generales'!I328)</f>
        <v>65351</v>
      </c>
      <c r="J12" s="46">
        <f>IF('Datos Generales'!J328=0,"",'Datos Generales'!J328)</f>
        <v>229</v>
      </c>
      <c r="K12" s="46" t="str">
        <f>IF('Datos Generales'!K328=0,"",'Datos Generales'!K328)</f>
        <v/>
      </c>
      <c r="L12" s="46">
        <f>IF('Datos Generales'!L328=0,"",'Datos Generales'!L328)</f>
        <v>23633</v>
      </c>
      <c r="M12" s="46" t="str">
        <f>IF('Datos Generales'!M328=0,"",'Datos Generales'!M328)</f>
        <v/>
      </c>
      <c r="N12" s="46" t="str">
        <f>IF('Datos Generales'!N328=0,"",'Datos Generales'!N328)</f>
        <v/>
      </c>
      <c r="O12" s="46" t="str">
        <f>IF('Datos Generales'!O328=0,"",'Datos Generales'!O328)</f>
        <v/>
      </c>
      <c r="P12" s="46">
        <f>IF('Datos Generales'!P328=0,"",'Datos Generales'!P328)</f>
        <v>19291</v>
      </c>
      <c r="Q12" s="46">
        <f>IF('Datos Generales'!Q328=0,"",'Datos Generales'!Q328)</f>
        <v>9</v>
      </c>
      <c r="R12" s="46">
        <f>IF('Datos Generales'!R328=0,"",'Datos Generales'!R328)</f>
        <v>16350</v>
      </c>
      <c r="S12" s="46">
        <f>IF('Datos Generales'!S328=0,"",'Datos Generales'!S328)</f>
        <v>24220</v>
      </c>
      <c r="T12" s="46">
        <f>IF('Datos Generales'!T328=0,"",'Datos Generales'!T328)</f>
        <v>15385</v>
      </c>
      <c r="U12" s="46" t="str">
        <f>IF('Datos Generales'!U328=0,"",'Datos Generales'!U328)</f>
        <v/>
      </c>
      <c r="V12" s="46">
        <f>IF('Datos Generales'!V328=0,"",'Datos Generales'!V328)</f>
        <v>58707</v>
      </c>
      <c r="W12" s="46" t="str">
        <f>IF('Datos Generales'!W328=0,"",'Datos Generales'!W328)</f>
        <v/>
      </c>
      <c r="X12" s="46">
        <f>IF('Datos Generales'!X328=0,"",'Datos Generales'!X328)</f>
        <v>187</v>
      </c>
      <c r="Y12" s="46">
        <f>IF('Datos Generales'!Y328=0,"",'Datos Generales'!Y328)</f>
        <v>16441</v>
      </c>
      <c r="Z12" s="46">
        <f>IF('Datos Generales'!Z328=0,"",'Datos Generales'!Z328)</f>
        <v>141</v>
      </c>
      <c r="AA12" s="46">
        <f>IF('Datos Generales'!AA328=0,"",'Datos Generales'!AA328)</f>
        <v>5830</v>
      </c>
      <c r="AB12" s="46">
        <f>IF('Datos Generales'!AB328=0,"",'Datos Generales'!AB328)</f>
        <v>50606</v>
      </c>
      <c r="AC12" s="46">
        <f>IF('Datos Generales'!AC328=0,"",'Datos Generales'!AC328)</f>
        <v>1839</v>
      </c>
      <c r="AD12" s="46" t="str">
        <f>IF('Datos Generales'!AD328=0,"",'Datos Generales'!AD328)</f>
        <v/>
      </c>
      <c r="AE12" s="46" t="str">
        <f>IF('Datos Generales'!AE328=0,"",'Datos Generales'!AE328)</f>
        <v/>
      </c>
      <c r="AF12" s="46" t="str">
        <f>IF('Datos Generales'!AF328=0,"",'Datos Generales'!AF328)</f>
        <v/>
      </c>
      <c r="AG12" s="46" t="str">
        <f>IF('Datos Generales'!AG328=0,"",'Datos Generales'!AG328)</f>
        <v/>
      </c>
      <c r="AH12" s="46" t="str">
        <f>IF('Datos Generales'!AH328=0,"",'Datos Generales'!AH328)</f>
        <v/>
      </c>
      <c r="AI12" s="46" t="str">
        <f>IF('Datos Generales'!AI328=0,"",'Datos Generales'!AI328)</f>
        <v/>
      </c>
      <c r="AJ12" s="46" t="str">
        <f>IF('Datos Generales'!AJ328=0,"",'Datos Generales'!AJ328)</f>
        <v/>
      </c>
      <c r="AK12" s="46" t="str">
        <f>IF('Datos Generales'!AK328=0,"",'Datos Generales'!AK328)</f>
        <v/>
      </c>
      <c r="AL12" s="46" t="str">
        <f>IF('Datos Generales'!AL328=0,"",'Datos Generales'!AL328)</f>
        <v/>
      </c>
      <c r="AM12" s="46" t="str">
        <f>IF('Datos Generales'!AM328=0,"",'Datos Generales'!AM328)</f>
        <v/>
      </c>
      <c r="AN12" s="46" t="str">
        <f>IF('Datos Generales'!AN328=0,"",'Datos Generales'!AN328)</f>
        <v/>
      </c>
      <c r="AO12" s="46" t="str">
        <f>IF('Datos Generales'!AO328=0,"",'Datos Generales'!AO328)</f>
        <v/>
      </c>
      <c r="AP12" s="46" t="str">
        <f>IF('Datos Generales'!AP328=0,"",'Datos Generales'!AP328)</f>
        <v/>
      </c>
      <c r="AQ12" s="46">
        <f>IF('Datos Generales'!AQ328=0,"",'Datos Generales'!AQ328)</f>
        <v>441867</v>
      </c>
      <c r="AS12" s="46">
        <f>'Datos Generales'!AS328</f>
        <v>411723</v>
      </c>
      <c r="AT12" s="71">
        <f t="shared" ref="AT12:AT44" si="0">IFERROR(AQ12/AS12-1,"")</f>
        <v>7.3214272702763816E-2</v>
      </c>
    </row>
    <row r="13" spans="2:46">
      <c r="B13" s="73" t="s">
        <v>296</v>
      </c>
      <c r="C13" s="46">
        <f>IF('Datos Generales'!C329=0,"",'Datos Generales'!C329)</f>
        <v>134</v>
      </c>
      <c r="D13" s="46" t="str">
        <f>IF('Datos Generales'!D329=0,"",'Datos Generales'!D329)</f>
        <v/>
      </c>
      <c r="E13" s="46">
        <f>IF('Datos Generales'!E329=0,"",'Datos Generales'!E329)</f>
        <v>1900</v>
      </c>
      <c r="F13" s="46" t="str">
        <f>IF('Datos Generales'!F329=0,"",'Datos Generales'!F329)</f>
        <v/>
      </c>
      <c r="G13" s="46" t="str">
        <f>IF('Datos Generales'!G329=0,"",'Datos Generales'!G329)</f>
        <v/>
      </c>
      <c r="H13" s="46">
        <f>IF('Datos Generales'!H329=0,"",'Datos Generales'!H329)</f>
        <v>818</v>
      </c>
      <c r="I13" s="46">
        <f>IF('Datos Generales'!I329=0,"",'Datos Generales'!I329)</f>
        <v>1020</v>
      </c>
      <c r="J13" s="46">
        <f>IF('Datos Generales'!J329=0,"",'Datos Generales'!J329)</f>
        <v>79</v>
      </c>
      <c r="K13" s="46" t="str">
        <f>IF('Datos Generales'!K329=0,"",'Datos Generales'!K329)</f>
        <v/>
      </c>
      <c r="L13" s="46">
        <f>IF('Datos Generales'!L329=0,"",'Datos Generales'!L329)</f>
        <v>132</v>
      </c>
      <c r="M13" s="46" t="str">
        <f>IF('Datos Generales'!M329=0,"",'Datos Generales'!M329)</f>
        <v/>
      </c>
      <c r="N13" s="46" t="str">
        <f>IF('Datos Generales'!N329=0,"",'Datos Generales'!N329)</f>
        <v/>
      </c>
      <c r="O13" s="46" t="str">
        <f>IF('Datos Generales'!O329=0,"",'Datos Generales'!O329)</f>
        <v/>
      </c>
      <c r="P13" s="46">
        <f>IF('Datos Generales'!P329=0,"",'Datos Generales'!P329)</f>
        <v>14210</v>
      </c>
      <c r="Q13" s="46" t="str">
        <f>IF('Datos Generales'!Q329=0,"",'Datos Generales'!Q329)</f>
        <v/>
      </c>
      <c r="R13" s="46">
        <f>IF('Datos Generales'!R329=0,"",'Datos Generales'!R329)</f>
        <v>5</v>
      </c>
      <c r="S13" s="46" t="str">
        <f>IF('Datos Generales'!S329=0,"",'Datos Generales'!S329)</f>
        <v/>
      </c>
      <c r="T13" s="46">
        <f>IF('Datos Generales'!T329=0,"",'Datos Generales'!T329)</f>
        <v>761</v>
      </c>
      <c r="U13" s="46" t="str">
        <f>IF('Datos Generales'!U329=0,"",'Datos Generales'!U329)</f>
        <v/>
      </c>
      <c r="V13" s="46">
        <f>IF('Datos Generales'!V329=0,"",'Datos Generales'!V329)</f>
        <v>5362</v>
      </c>
      <c r="W13" s="46" t="str">
        <f>IF('Datos Generales'!W329=0,"",'Datos Generales'!W329)</f>
        <v/>
      </c>
      <c r="X13" s="46">
        <f>IF('Datos Generales'!X329=0,"",'Datos Generales'!X329)</f>
        <v>32</v>
      </c>
      <c r="Y13" s="46">
        <f>IF('Datos Generales'!Y329=0,"",'Datos Generales'!Y329)</f>
        <v>950</v>
      </c>
      <c r="Z13" s="46">
        <f>IF('Datos Generales'!Z329=0,"",'Datos Generales'!Z329)</f>
        <v>27</v>
      </c>
      <c r="AA13" s="46">
        <f>IF('Datos Generales'!AA329=0,"",'Datos Generales'!AA329)</f>
        <v>542</v>
      </c>
      <c r="AB13" s="46">
        <f>IF('Datos Generales'!AB329=0,"",'Datos Generales'!AB329)</f>
        <v>1579</v>
      </c>
      <c r="AC13" s="46" t="str">
        <f>IF('Datos Generales'!AC329=0,"",'Datos Generales'!AC329)</f>
        <v/>
      </c>
      <c r="AD13" s="46" t="str">
        <f>IF('Datos Generales'!AD329=0,"",'Datos Generales'!AD329)</f>
        <v/>
      </c>
      <c r="AE13" s="46" t="str">
        <f>IF('Datos Generales'!AE329=0,"",'Datos Generales'!AE329)</f>
        <v/>
      </c>
      <c r="AF13" s="46" t="str">
        <f>IF('Datos Generales'!AF329=0,"",'Datos Generales'!AF329)</f>
        <v/>
      </c>
      <c r="AG13" s="46" t="str">
        <f>IF('Datos Generales'!AG329=0,"",'Datos Generales'!AG329)</f>
        <v/>
      </c>
      <c r="AH13" s="46" t="str">
        <f>IF('Datos Generales'!AH329=0,"",'Datos Generales'!AH329)</f>
        <v/>
      </c>
      <c r="AI13" s="46" t="str">
        <f>IF('Datos Generales'!AI329=0,"",'Datos Generales'!AI329)</f>
        <v/>
      </c>
      <c r="AJ13" s="46" t="str">
        <f>IF('Datos Generales'!AJ329=0,"",'Datos Generales'!AJ329)</f>
        <v/>
      </c>
      <c r="AK13" s="46" t="str">
        <f>IF('Datos Generales'!AK329=0,"",'Datos Generales'!AK329)</f>
        <v/>
      </c>
      <c r="AL13" s="46" t="str">
        <f>IF('Datos Generales'!AL329=0,"",'Datos Generales'!AL329)</f>
        <v/>
      </c>
      <c r="AM13" s="46" t="str">
        <f>IF('Datos Generales'!AM329=0,"",'Datos Generales'!AM329)</f>
        <v/>
      </c>
      <c r="AN13" s="46" t="str">
        <f>IF('Datos Generales'!AN329=0,"",'Datos Generales'!AN329)</f>
        <v/>
      </c>
      <c r="AO13" s="46" t="str">
        <f>IF('Datos Generales'!AO329=0,"",'Datos Generales'!AO329)</f>
        <v/>
      </c>
      <c r="AP13" s="46" t="str">
        <f>IF('Datos Generales'!AP329=0,"",'Datos Generales'!AP329)</f>
        <v/>
      </c>
      <c r="AQ13" s="46">
        <f>IF('Datos Generales'!AQ329=0,"",'Datos Generales'!AQ329)</f>
        <v>27551</v>
      </c>
      <c r="AS13" s="46">
        <f>'Datos Generales'!AS329</f>
        <v>40263</v>
      </c>
      <c r="AT13" s="71">
        <f t="shared" si="0"/>
        <v>-0.31572411395077371</v>
      </c>
    </row>
    <row r="14" spans="2:46">
      <c r="B14" s="73" t="s">
        <v>297</v>
      </c>
      <c r="C14" s="46">
        <f>IF('Datos Generales'!C330=0,"",'Datos Generales'!C330)</f>
        <v>820</v>
      </c>
      <c r="D14" s="46" t="str">
        <f>IF('Datos Generales'!D330=0,"",'Datos Generales'!D330)</f>
        <v/>
      </c>
      <c r="E14" s="46">
        <f>IF('Datos Generales'!E330=0,"",'Datos Generales'!E330)</f>
        <v>66683</v>
      </c>
      <c r="F14" s="46" t="str">
        <f>IF('Datos Generales'!F330=0,"",'Datos Generales'!F330)</f>
        <v/>
      </c>
      <c r="G14" s="46" t="str">
        <f>IF('Datos Generales'!G330=0,"",'Datos Generales'!G330)</f>
        <v/>
      </c>
      <c r="H14" s="46">
        <f>IF('Datos Generales'!H330=0,"",'Datos Generales'!H330)</f>
        <v>5042</v>
      </c>
      <c r="I14" s="46">
        <f>IF('Datos Generales'!I330=0,"",'Datos Generales'!I330)</f>
        <v>20510</v>
      </c>
      <c r="J14" s="46">
        <f>IF('Datos Generales'!J330=0,"",'Datos Generales'!J330)</f>
        <v>217</v>
      </c>
      <c r="K14" s="46" t="str">
        <f>IF('Datos Generales'!K330=0,"",'Datos Generales'!K330)</f>
        <v/>
      </c>
      <c r="L14" s="46">
        <f>IF('Datos Generales'!L330=0,"",'Datos Generales'!L330)</f>
        <v>4828</v>
      </c>
      <c r="M14" s="46" t="str">
        <f>IF('Datos Generales'!M330=0,"",'Datos Generales'!M330)</f>
        <v/>
      </c>
      <c r="N14" s="46" t="str">
        <f>IF('Datos Generales'!N330=0,"",'Datos Generales'!N330)</f>
        <v/>
      </c>
      <c r="O14" s="46" t="str">
        <f>IF('Datos Generales'!O330=0,"",'Datos Generales'!O330)</f>
        <v/>
      </c>
      <c r="P14" s="46">
        <f>IF('Datos Generales'!P330=0,"",'Datos Generales'!P330)</f>
        <v>6673</v>
      </c>
      <c r="Q14" s="46" t="str">
        <f>IF('Datos Generales'!Q330=0,"",'Datos Generales'!Q330)</f>
        <v/>
      </c>
      <c r="R14" s="46">
        <f>IF('Datos Generales'!R330=0,"",'Datos Generales'!R330)</f>
        <v>5221</v>
      </c>
      <c r="S14" s="46">
        <f>IF('Datos Generales'!S330=0,"",'Datos Generales'!S330)</f>
        <v>941</v>
      </c>
      <c r="T14" s="46">
        <f>IF('Datos Generales'!T330=0,"",'Datos Generales'!T330)</f>
        <v>6800</v>
      </c>
      <c r="U14" s="46" t="str">
        <f>IF('Datos Generales'!U330=0,"",'Datos Generales'!U330)</f>
        <v/>
      </c>
      <c r="V14" s="46">
        <f>IF('Datos Generales'!V330=0,"",'Datos Generales'!V330)</f>
        <v>26171</v>
      </c>
      <c r="W14" s="46" t="str">
        <f>IF('Datos Generales'!W330=0,"",'Datos Generales'!W330)</f>
        <v/>
      </c>
      <c r="X14" s="46">
        <f>IF('Datos Generales'!X330=0,"",'Datos Generales'!X330)</f>
        <v>167</v>
      </c>
      <c r="Y14" s="46">
        <f>IF('Datos Generales'!Y330=0,"",'Datos Generales'!Y330)</f>
        <v>7072</v>
      </c>
      <c r="Z14" s="46">
        <f>IF('Datos Generales'!Z330=0,"",'Datos Generales'!Z330)</f>
        <v>133</v>
      </c>
      <c r="AA14" s="46">
        <f>IF('Datos Generales'!AA330=0,"",'Datos Generales'!AA330)</f>
        <v>2263</v>
      </c>
      <c r="AB14" s="46">
        <f>IF('Datos Generales'!AB330=0,"",'Datos Generales'!AB330)</f>
        <v>26376</v>
      </c>
      <c r="AC14" s="46">
        <f>IF('Datos Generales'!AC330=0,"",'Datos Generales'!AC330)</f>
        <v>4464</v>
      </c>
      <c r="AD14" s="46">
        <f>IF('Datos Generales'!AD330=0,"",'Datos Generales'!AD330)</f>
        <v>3148</v>
      </c>
      <c r="AE14" s="46" t="str">
        <f>IF('Datos Generales'!AE330=0,"",'Datos Generales'!AE330)</f>
        <v/>
      </c>
      <c r="AF14" s="46" t="str">
        <f>IF('Datos Generales'!AF330=0,"",'Datos Generales'!AF330)</f>
        <v/>
      </c>
      <c r="AG14" s="46" t="str">
        <f>IF('Datos Generales'!AG330=0,"",'Datos Generales'!AG330)</f>
        <v/>
      </c>
      <c r="AH14" s="46" t="str">
        <f>IF('Datos Generales'!AH330=0,"",'Datos Generales'!AH330)</f>
        <v/>
      </c>
      <c r="AI14" s="46" t="str">
        <f>IF('Datos Generales'!AI330=0,"",'Datos Generales'!AI330)</f>
        <v/>
      </c>
      <c r="AJ14" s="46" t="str">
        <f>IF('Datos Generales'!AJ330=0,"",'Datos Generales'!AJ330)</f>
        <v/>
      </c>
      <c r="AK14" s="46" t="str">
        <f>IF('Datos Generales'!AK330=0,"",'Datos Generales'!AK330)</f>
        <v/>
      </c>
      <c r="AL14" s="46" t="str">
        <f>IF('Datos Generales'!AL330=0,"",'Datos Generales'!AL330)</f>
        <v/>
      </c>
      <c r="AM14" s="46" t="str">
        <f>IF('Datos Generales'!AM330=0,"",'Datos Generales'!AM330)</f>
        <v/>
      </c>
      <c r="AN14" s="46" t="str">
        <f>IF('Datos Generales'!AN330=0,"",'Datos Generales'!AN330)</f>
        <v/>
      </c>
      <c r="AO14" s="46" t="str">
        <f>IF('Datos Generales'!AO330=0,"",'Datos Generales'!AO330)</f>
        <v/>
      </c>
      <c r="AP14" s="46" t="str">
        <f>IF('Datos Generales'!AP330=0,"",'Datos Generales'!AP330)</f>
        <v/>
      </c>
      <c r="AQ14" s="46">
        <f>IF('Datos Generales'!AQ330=0,"",'Datos Generales'!AQ330)</f>
        <v>187529</v>
      </c>
      <c r="AS14" s="46">
        <f>'Datos Generales'!AS330</f>
        <v>145731</v>
      </c>
      <c r="AT14" s="71">
        <f t="shared" si="0"/>
        <v>0.28681612011171276</v>
      </c>
    </row>
    <row r="15" spans="2:46">
      <c r="B15" s="73" t="s">
        <v>298</v>
      </c>
      <c r="C15" s="46">
        <f>IF('Datos Generales'!C331=0,"",'Datos Generales'!C331)</f>
        <v>124</v>
      </c>
      <c r="D15" s="46" t="str">
        <f>IF('Datos Generales'!D331=0,"",'Datos Generales'!D331)</f>
        <v/>
      </c>
      <c r="E15" s="46" t="str">
        <f>IF('Datos Generales'!E331=0,"",'Datos Generales'!E331)</f>
        <v/>
      </c>
      <c r="F15" s="46" t="str">
        <f>IF('Datos Generales'!F331=0,"",'Datos Generales'!F331)</f>
        <v/>
      </c>
      <c r="G15" s="46" t="str">
        <f>IF('Datos Generales'!G331=0,"",'Datos Generales'!G331)</f>
        <v/>
      </c>
      <c r="H15" s="46">
        <f>IF('Datos Generales'!H331=0,"",'Datos Generales'!H331)</f>
        <v>1023</v>
      </c>
      <c r="I15" s="46" t="str">
        <f>IF('Datos Generales'!I331=0,"",'Datos Generales'!I331)</f>
        <v/>
      </c>
      <c r="J15" s="46">
        <f>IF('Datos Generales'!J331=0,"",'Datos Generales'!J331)</f>
        <v>73</v>
      </c>
      <c r="K15" s="46" t="str">
        <f>IF('Datos Generales'!K331=0,"",'Datos Generales'!K331)</f>
        <v/>
      </c>
      <c r="L15" s="46">
        <f>IF('Datos Generales'!L331=0,"",'Datos Generales'!L331)</f>
        <v>118</v>
      </c>
      <c r="M15" s="46" t="str">
        <f>IF('Datos Generales'!M331=0,"",'Datos Generales'!M331)</f>
        <v/>
      </c>
      <c r="N15" s="46" t="str">
        <f>IF('Datos Generales'!N331=0,"",'Datos Generales'!N331)</f>
        <v/>
      </c>
      <c r="O15" s="46" t="str">
        <f>IF('Datos Generales'!O331=0,"",'Datos Generales'!O331)</f>
        <v/>
      </c>
      <c r="P15" s="46">
        <f>IF('Datos Generales'!P331=0,"",'Datos Generales'!P331)</f>
        <v>92</v>
      </c>
      <c r="Q15" s="46" t="str">
        <f>IF('Datos Generales'!Q331=0,"",'Datos Generales'!Q331)</f>
        <v/>
      </c>
      <c r="R15" s="46">
        <f>IF('Datos Generales'!R331=0,"",'Datos Generales'!R331)</f>
        <v>77</v>
      </c>
      <c r="S15" s="46">
        <f>IF('Datos Generales'!S331=0,"",'Datos Generales'!S331)</f>
        <v>2543</v>
      </c>
      <c r="T15" s="46">
        <f>IF('Datos Generales'!T331=0,"",'Datos Generales'!T331)</f>
        <v>312</v>
      </c>
      <c r="U15" s="46" t="str">
        <f>IF('Datos Generales'!U331=0,"",'Datos Generales'!U331)</f>
        <v/>
      </c>
      <c r="V15" s="46">
        <f>IF('Datos Generales'!V331=0,"",'Datos Generales'!V331)</f>
        <v>3498</v>
      </c>
      <c r="W15" s="46" t="str">
        <f>IF('Datos Generales'!W331=0,"",'Datos Generales'!W331)</f>
        <v/>
      </c>
      <c r="X15" s="46" t="str">
        <f>IF('Datos Generales'!X331=0,"",'Datos Generales'!X331)</f>
        <v/>
      </c>
      <c r="Y15" s="46">
        <f>IF('Datos Generales'!Y331=0,"",'Datos Generales'!Y331)</f>
        <v>438</v>
      </c>
      <c r="Z15" s="46">
        <f>IF('Datos Generales'!Z331=0,"",'Datos Generales'!Z331)</f>
        <v>26</v>
      </c>
      <c r="AA15" s="46">
        <f>IF('Datos Generales'!AA331=0,"",'Datos Generales'!AA331)</f>
        <v>3</v>
      </c>
      <c r="AB15" s="46">
        <f>IF('Datos Generales'!AB331=0,"",'Datos Generales'!AB331)</f>
        <v>462</v>
      </c>
      <c r="AC15" s="46" t="str">
        <f>IF('Datos Generales'!AC331=0,"",'Datos Generales'!AC331)</f>
        <v/>
      </c>
      <c r="AD15" s="46" t="str">
        <f>IF('Datos Generales'!AD331=0,"",'Datos Generales'!AD331)</f>
        <v/>
      </c>
      <c r="AE15" s="46" t="str">
        <f>IF('Datos Generales'!AE331=0,"",'Datos Generales'!AE331)</f>
        <v/>
      </c>
      <c r="AF15" s="46" t="str">
        <f>IF('Datos Generales'!AF331=0,"",'Datos Generales'!AF331)</f>
        <v/>
      </c>
      <c r="AG15" s="46" t="str">
        <f>IF('Datos Generales'!AG331=0,"",'Datos Generales'!AG331)</f>
        <v/>
      </c>
      <c r="AH15" s="46" t="str">
        <f>IF('Datos Generales'!AH331=0,"",'Datos Generales'!AH331)</f>
        <v/>
      </c>
      <c r="AI15" s="46" t="str">
        <f>IF('Datos Generales'!AI331=0,"",'Datos Generales'!AI331)</f>
        <v/>
      </c>
      <c r="AJ15" s="46" t="str">
        <f>IF('Datos Generales'!AJ331=0,"",'Datos Generales'!AJ331)</f>
        <v/>
      </c>
      <c r="AK15" s="46" t="str">
        <f>IF('Datos Generales'!AK331=0,"",'Datos Generales'!AK331)</f>
        <v/>
      </c>
      <c r="AL15" s="46" t="str">
        <f>IF('Datos Generales'!AL331=0,"",'Datos Generales'!AL331)</f>
        <v/>
      </c>
      <c r="AM15" s="46" t="str">
        <f>IF('Datos Generales'!AM331=0,"",'Datos Generales'!AM331)</f>
        <v/>
      </c>
      <c r="AN15" s="46" t="str">
        <f>IF('Datos Generales'!AN331=0,"",'Datos Generales'!AN331)</f>
        <v/>
      </c>
      <c r="AO15" s="46" t="str">
        <f>IF('Datos Generales'!AO331=0,"",'Datos Generales'!AO331)</f>
        <v/>
      </c>
      <c r="AP15" s="46" t="str">
        <f>IF('Datos Generales'!AP331=0,"",'Datos Generales'!AP331)</f>
        <v/>
      </c>
      <c r="AQ15" s="46">
        <f>IF('Datos Generales'!AQ331=0,"",'Datos Generales'!AQ331)</f>
        <v>8789</v>
      </c>
      <c r="AS15" s="46">
        <f>'Datos Generales'!AS331</f>
        <v>3310</v>
      </c>
      <c r="AT15" s="71">
        <f t="shared" si="0"/>
        <v>1.6552870090634442</v>
      </c>
    </row>
    <row r="16" spans="2:46">
      <c r="B16" s="73" t="s">
        <v>299</v>
      </c>
      <c r="C16" s="46">
        <f>IF('Datos Generales'!C332=0,"",'Datos Generales'!C332)</f>
        <v>826</v>
      </c>
      <c r="D16" s="46" t="str">
        <f>IF('Datos Generales'!D332=0,"",'Datos Generales'!D332)</f>
        <v/>
      </c>
      <c r="E16" s="46">
        <f>IF('Datos Generales'!E332=0,"",'Datos Generales'!E332)</f>
        <v>4837</v>
      </c>
      <c r="F16" s="46" t="str">
        <f>IF('Datos Generales'!F332=0,"",'Datos Generales'!F332)</f>
        <v/>
      </c>
      <c r="G16" s="46" t="str">
        <f>IF('Datos Generales'!G332=0,"",'Datos Generales'!G332)</f>
        <v/>
      </c>
      <c r="H16" s="46">
        <f>IF('Datos Generales'!H332=0,"",'Datos Generales'!H332)</f>
        <v>4154</v>
      </c>
      <c r="I16" s="46">
        <f>IF('Datos Generales'!I332=0,"",'Datos Generales'!I332)</f>
        <v>64646</v>
      </c>
      <c r="J16" s="46">
        <f>IF('Datos Generales'!J332=0,"",'Datos Generales'!J332)</f>
        <v>228</v>
      </c>
      <c r="K16" s="46" t="str">
        <f>IF('Datos Generales'!K332=0,"",'Datos Generales'!K332)</f>
        <v/>
      </c>
      <c r="L16" s="46">
        <f>IF('Datos Generales'!L332=0,"",'Datos Generales'!L332)</f>
        <v>21766</v>
      </c>
      <c r="M16" s="46" t="str">
        <f>IF('Datos Generales'!M332=0,"",'Datos Generales'!M332)</f>
        <v/>
      </c>
      <c r="N16" s="46" t="str">
        <f>IF('Datos Generales'!N332=0,"",'Datos Generales'!N332)</f>
        <v/>
      </c>
      <c r="O16" s="46" t="str">
        <f>IF('Datos Generales'!O332=0,"",'Datos Generales'!O332)</f>
        <v/>
      </c>
      <c r="P16" s="46">
        <f>IF('Datos Generales'!P332=0,"",'Datos Generales'!P332)</f>
        <v>18587</v>
      </c>
      <c r="Q16" s="46" t="str">
        <f>IF('Datos Generales'!Q332=0,"",'Datos Generales'!Q332)</f>
        <v/>
      </c>
      <c r="R16" s="46" t="str">
        <f>IF('Datos Generales'!R332=0,"",'Datos Generales'!R332)</f>
        <v/>
      </c>
      <c r="S16" s="46" t="str">
        <f>IF('Datos Generales'!S332=0,"",'Datos Generales'!S332)</f>
        <v/>
      </c>
      <c r="T16" s="46">
        <f>IF('Datos Generales'!T332=0,"",'Datos Generales'!T332)</f>
        <v>15018</v>
      </c>
      <c r="U16" s="46" t="str">
        <f>IF('Datos Generales'!U332=0,"",'Datos Generales'!U332)</f>
        <v/>
      </c>
      <c r="V16" s="46">
        <f>IF('Datos Generales'!V332=0,"",'Datos Generales'!V332)</f>
        <v>28541</v>
      </c>
      <c r="W16" s="46" t="str">
        <f>IF('Datos Generales'!W332=0,"",'Datos Generales'!W332)</f>
        <v/>
      </c>
      <c r="X16" s="46" t="str">
        <f>IF('Datos Generales'!X332=0,"",'Datos Generales'!X332)</f>
        <v/>
      </c>
      <c r="Y16" s="46">
        <f>IF('Datos Generales'!Y332=0,"",'Datos Generales'!Y332)</f>
        <v>15448</v>
      </c>
      <c r="Z16" s="46">
        <f>IF('Datos Generales'!Z332=0,"",'Datos Generales'!Z332)</f>
        <v>141</v>
      </c>
      <c r="AA16" s="46">
        <f>IF('Datos Generales'!AA332=0,"",'Datos Generales'!AA332)</f>
        <v>5617</v>
      </c>
      <c r="AB16" s="46">
        <f>IF('Datos Generales'!AB332=0,"",'Datos Generales'!AB332)</f>
        <v>47445</v>
      </c>
      <c r="AC16" s="46" t="str">
        <f>IF('Datos Generales'!AC332=0,"",'Datos Generales'!AC332)</f>
        <v/>
      </c>
      <c r="AD16" s="46" t="str">
        <f>IF('Datos Generales'!AD332=0,"",'Datos Generales'!AD332)</f>
        <v/>
      </c>
      <c r="AE16" s="46" t="str">
        <f>IF('Datos Generales'!AE332=0,"",'Datos Generales'!AE332)</f>
        <v/>
      </c>
      <c r="AF16" s="46" t="str">
        <f>IF('Datos Generales'!AF332=0,"",'Datos Generales'!AF332)</f>
        <v/>
      </c>
      <c r="AG16" s="46" t="str">
        <f>IF('Datos Generales'!AG332=0,"",'Datos Generales'!AG332)</f>
        <v/>
      </c>
      <c r="AH16" s="46" t="str">
        <f>IF('Datos Generales'!AH332=0,"",'Datos Generales'!AH332)</f>
        <v/>
      </c>
      <c r="AI16" s="46" t="str">
        <f>IF('Datos Generales'!AI332=0,"",'Datos Generales'!AI332)</f>
        <v/>
      </c>
      <c r="AJ16" s="46" t="str">
        <f>IF('Datos Generales'!AJ332=0,"",'Datos Generales'!AJ332)</f>
        <v/>
      </c>
      <c r="AK16" s="46" t="str">
        <f>IF('Datos Generales'!AK332=0,"",'Datos Generales'!AK332)</f>
        <v/>
      </c>
      <c r="AL16" s="46" t="str">
        <f>IF('Datos Generales'!AL332=0,"",'Datos Generales'!AL332)</f>
        <v/>
      </c>
      <c r="AM16" s="46" t="str">
        <f>IF('Datos Generales'!AM332=0,"",'Datos Generales'!AM332)</f>
        <v/>
      </c>
      <c r="AN16" s="46" t="str">
        <f>IF('Datos Generales'!AN332=0,"",'Datos Generales'!AN332)</f>
        <v/>
      </c>
      <c r="AO16" s="46" t="str">
        <f>IF('Datos Generales'!AO332=0,"",'Datos Generales'!AO332)</f>
        <v/>
      </c>
      <c r="AP16" s="46" t="str">
        <f>IF('Datos Generales'!AP332=0,"",'Datos Generales'!AP332)</f>
        <v/>
      </c>
      <c r="AQ16" s="46">
        <f>IF('Datos Generales'!AQ332=0,"",'Datos Generales'!AQ332)</f>
        <v>227254</v>
      </c>
      <c r="AS16" s="46">
        <f>'Datos Generales'!AS332</f>
        <v>255982</v>
      </c>
      <c r="AT16" s="71">
        <f t="shared" si="0"/>
        <v>-0.11222664093569079</v>
      </c>
    </row>
    <row r="17" spans="2:46">
      <c r="B17" s="73" t="s">
        <v>300</v>
      </c>
      <c r="C17" s="46">
        <f>IF('Datos Generales'!C333=0,"",'Datos Generales'!C333)</f>
        <v>830</v>
      </c>
      <c r="D17" s="46" t="str">
        <f>IF('Datos Generales'!D333=0,"",'Datos Generales'!D333)</f>
        <v/>
      </c>
      <c r="E17" s="46">
        <f>IF('Datos Generales'!E333=0,"",'Datos Generales'!E333)</f>
        <v>4385</v>
      </c>
      <c r="F17" s="46" t="str">
        <f>IF('Datos Generales'!F333=0,"",'Datos Generales'!F333)</f>
        <v/>
      </c>
      <c r="G17" s="46" t="str">
        <f>IF('Datos Generales'!G333=0,"",'Datos Generales'!G333)</f>
        <v/>
      </c>
      <c r="H17" s="46">
        <f>IF('Datos Generales'!H333=0,"",'Datos Generales'!H333)</f>
        <v>4612</v>
      </c>
      <c r="I17" s="46">
        <f>IF('Datos Generales'!I333=0,"",'Datos Generales'!I333)</f>
        <v>62912</v>
      </c>
      <c r="J17" s="46">
        <f>IF('Datos Generales'!J333=0,"",'Datos Generales'!J333)</f>
        <v>92</v>
      </c>
      <c r="K17" s="46" t="str">
        <f>IF('Datos Generales'!K333=0,"",'Datos Generales'!K333)</f>
        <v/>
      </c>
      <c r="L17" s="46">
        <f>IF('Datos Generales'!L333=0,"",'Datos Generales'!L333)</f>
        <v>14287</v>
      </c>
      <c r="M17" s="46" t="str">
        <f>IF('Datos Generales'!M333=0,"",'Datos Generales'!M333)</f>
        <v/>
      </c>
      <c r="N17" s="46" t="str">
        <f>IF('Datos Generales'!N333=0,"",'Datos Generales'!N333)</f>
        <v/>
      </c>
      <c r="O17" s="46" t="str">
        <f>IF('Datos Generales'!O333=0,"",'Datos Generales'!O333)</f>
        <v/>
      </c>
      <c r="P17" s="46">
        <f>IF('Datos Generales'!P333=0,"",'Datos Generales'!P333)</f>
        <v>18677</v>
      </c>
      <c r="Q17" s="46" t="str">
        <f>IF('Datos Generales'!Q333=0,"",'Datos Generales'!Q333)</f>
        <v/>
      </c>
      <c r="R17" s="46">
        <f>IF('Datos Generales'!R333=0,"",'Datos Generales'!R333)</f>
        <v>86</v>
      </c>
      <c r="S17" s="46">
        <f>IF('Datos Generales'!S333=0,"",'Datos Generales'!S333)</f>
        <v>24220</v>
      </c>
      <c r="T17" s="46">
        <f>IF('Datos Generales'!T333=0,"",'Datos Generales'!T333)</f>
        <v>14613</v>
      </c>
      <c r="U17" s="46" t="str">
        <f>IF('Datos Generales'!U333=0,"",'Datos Generales'!U333)</f>
        <v/>
      </c>
      <c r="V17" s="46">
        <f>IF('Datos Generales'!V333=0,"",'Datos Generales'!V333)</f>
        <v>28836</v>
      </c>
      <c r="W17" s="46" t="str">
        <f>IF('Datos Generales'!W333=0,"",'Datos Generales'!W333)</f>
        <v/>
      </c>
      <c r="X17" s="46">
        <f>IF('Datos Generales'!X333=0,"",'Datos Generales'!X333)</f>
        <v>6</v>
      </c>
      <c r="Y17" s="46">
        <f>IF('Datos Generales'!Y333=0,"",'Datos Generales'!Y333)</f>
        <v>14983</v>
      </c>
      <c r="Z17" s="46">
        <f>IF('Datos Generales'!Z333=0,"",'Datos Generales'!Z333)</f>
        <v>141</v>
      </c>
      <c r="AA17" s="46">
        <f>IF('Datos Generales'!AA333=0,"",'Datos Generales'!AA333)</f>
        <v>5449</v>
      </c>
      <c r="AB17" s="46">
        <f>IF('Datos Generales'!AB333=0,"",'Datos Generales'!AB333)</f>
        <v>45942</v>
      </c>
      <c r="AC17" s="46" t="str">
        <f>IF('Datos Generales'!AC333=0,"",'Datos Generales'!AC333)</f>
        <v/>
      </c>
      <c r="AD17" s="46" t="str">
        <f>IF('Datos Generales'!AD333=0,"",'Datos Generales'!AD333)</f>
        <v/>
      </c>
      <c r="AE17" s="46" t="str">
        <f>IF('Datos Generales'!AE333=0,"",'Datos Generales'!AE333)</f>
        <v/>
      </c>
      <c r="AF17" s="46" t="str">
        <f>IF('Datos Generales'!AF333=0,"",'Datos Generales'!AF333)</f>
        <v/>
      </c>
      <c r="AG17" s="46" t="str">
        <f>IF('Datos Generales'!AG333=0,"",'Datos Generales'!AG333)</f>
        <v/>
      </c>
      <c r="AH17" s="46" t="str">
        <f>IF('Datos Generales'!AH333=0,"",'Datos Generales'!AH333)</f>
        <v/>
      </c>
      <c r="AI17" s="46" t="str">
        <f>IF('Datos Generales'!AI333=0,"",'Datos Generales'!AI333)</f>
        <v/>
      </c>
      <c r="AJ17" s="46" t="str">
        <f>IF('Datos Generales'!AJ333=0,"",'Datos Generales'!AJ333)</f>
        <v/>
      </c>
      <c r="AK17" s="46" t="str">
        <f>IF('Datos Generales'!AK333=0,"",'Datos Generales'!AK333)</f>
        <v/>
      </c>
      <c r="AL17" s="46" t="str">
        <f>IF('Datos Generales'!AL333=0,"",'Datos Generales'!AL333)</f>
        <v/>
      </c>
      <c r="AM17" s="46" t="str">
        <f>IF('Datos Generales'!AM333=0,"",'Datos Generales'!AM333)</f>
        <v/>
      </c>
      <c r="AN17" s="46" t="str">
        <f>IF('Datos Generales'!AN333=0,"",'Datos Generales'!AN333)</f>
        <v/>
      </c>
      <c r="AO17" s="46" t="str">
        <f>IF('Datos Generales'!AO333=0,"",'Datos Generales'!AO333)</f>
        <v/>
      </c>
      <c r="AP17" s="46" t="str">
        <f>IF('Datos Generales'!AP333=0,"",'Datos Generales'!AP333)</f>
        <v/>
      </c>
      <c r="AQ17" s="46">
        <f>IF('Datos Generales'!AQ333=0,"",'Datos Generales'!AQ333)</f>
        <v>240071</v>
      </c>
      <c r="AS17" s="46">
        <f>'Datos Generales'!AS333</f>
        <v>264636</v>
      </c>
      <c r="AT17" s="71">
        <f t="shared" si="0"/>
        <v>-9.2825617074018707E-2</v>
      </c>
    </row>
    <row r="18" spans="2:46">
      <c r="B18" s="73" t="s">
        <v>301</v>
      </c>
      <c r="C18" s="46">
        <f>IF('Datos Generales'!C334=0,"",'Datos Generales'!C334)</f>
        <v>867</v>
      </c>
      <c r="D18" s="46" t="str">
        <f>IF('Datos Generales'!D334=0,"",'Datos Generales'!D334)</f>
        <v/>
      </c>
      <c r="E18" s="46">
        <f>IF('Datos Generales'!E334=0,"",'Datos Generales'!E334)</f>
        <v>5739</v>
      </c>
      <c r="F18" s="46" t="str">
        <f>IF('Datos Generales'!F334=0,"",'Datos Generales'!F334)</f>
        <v/>
      </c>
      <c r="G18" s="46" t="str">
        <f>IF('Datos Generales'!G334=0,"",'Datos Generales'!G334)</f>
        <v/>
      </c>
      <c r="H18" s="46">
        <f>IF('Datos Generales'!H334=0,"",'Datos Generales'!H334)</f>
        <v>4241</v>
      </c>
      <c r="I18" s="46">
        <f>IF('Datos Generales'!I334=0,"",'Datos Generales'!I334)</f>
        <v>64559</v>
      </c>
      <c r="J18" s="46">
        <f>IF('Datos Generales'!J334=0,"",'Datos Generales'!J334)</f>
        <v>227</v>
      </c>
      <c r="K18" s="46" t="str">
        <f>IF('Datos Generales'!K334=0,"",'Datos Generales'!K334)</f>
        <v/>
      </c>
      <c r="L18" s="46">
        <f>IF('Datos Generales'!L334=0,"",'Datos Generales'!L334)</f>
        <v>21767</v>
      </c>
      <c r="M18" s="46" t="str">
        <f>IF('Datos Generales'!M334=0,"",'Datos Generales'!M334)</f>
        <v/>
      </c>
      <c r="N18" s="46" t="str">
        <f>IF('Datos Generales'!N334=0,"",'Datos Generales'!N334)</f>
        <v/>
      </c>
      <c r="O18" s="46" t="str">
        <f>IF('Datos Generales'!O334=0,"",'Datos Generales'!O334)</f>
        <v/>
      </c>
      <c r="P18" s="46">
        <f>IF('Datos Generales'!P334=0,"",'Datos Generales'!P334)</f>
        <v>18622</v>
      </c>
      <c r="Q18" s="46" t="str">
        <f>IF('Datos Generales'!Q334=0,"",'Datos Generales'!Q334)</f>
        <v/>
      </c>
      <c r="R18" s="46">
        <f>IF('Datos Generales'!R334=0,"",'Datos Generales'!R334)</f>
        <v>74</v>
      </c>
      <c r="S18" s="46">
        <f>IF('Datos Generales'!S334=0,"",'Datos Generales'!S334)</f>
        <v>2143</v>
      </c>
      <c r="T18" s="46">
        <f>IF('Datos Generales'!T334=0,"",'Datos Generales'!T334)</f>
        <v>14978</v>
      </c>
      <c r="U18" s="46" t="str">
        <f>IF('Datos Generales'!U334=0,"",'Datos Generales'!U334)</f>
        <v/>
      </c>
      <c r="V18" s="46">
        <f>IF('Datos Generales'!V334=0,"",'Datos Generales'!V334)</f>
        <v>34344</v>
      </c>
      <c r="W18" s="46" t="str">
        <f>IF('Datos Generales'!W334=0,"",'Datos Generales'!W334)</f>
        <v/>
      </c>
      <c r="X18" s="46" t="str">
        <f>IF('Datos Generales'!X334=0,"",'Datos Generales'!X334)</f>
        <v/>
      </c>
      <c r="Y18" s="46">
        <f>IF('Datos Generales'!Y334=0,"",'Datos Generales'!Y334)</f>
        <v>12886</v>
      </c>
      <c r="Z18" s="46">
        <f>IF('Datos Generales'!Z334=0,"",'Datos Generales'!Z334)</f>
        <v>141</v>
      </c>
      <c r="AA18" s="46">
        <f>IF('Datos Generales'!AA334=0,"",'Datos Generales'!AA334)</f>
        <v>5731</v>
      </c>
      <c r="AB18" s="46">
        <f>IF('Datos Generales'!AB334=0,"",'Datos Generales'!AB334)</f>
        <v>43431</v>
      </c>
      <c r="AC18" s="46" t="str">
        <f>IF('Datos Generales'!AC334=0,"",'Datos Generales'!AC334)</f>
        <v/>
      </c>
      <c r="AD18" s="46" t="str">
        <f>IF('Datos Generales'!AD334=0,"",'Datos Generales'!AD334)</f>
        <v/>
      </c>
      <c r="AE18" s="46" t="str">
        <f>IF('Datos Generales'!AE334=0,"",'Datos Generales'!AE334)</f>
        <v/>
      </c>
      <c r="AF18" s="46" t="str">
        <f>IF('Datos Generales'!AF334=0,"",'Datos Generales'!AF334)</f>
        <v/>
      </c>
      <c r="AG18" s="46" t="str">
        <f>IF('Datos Generales'!AG334=0,"",'Datos Generales'!AG334)</f>
        <v/>
      </c>
      <c r="AH18" s="46" t="str">
        <f>IF('Datos Generales'!AH334=0,"",'Datos Generales'!AH334)</f>
        <v/>
      </c>
      <c r="AI18" s="46" t="str">
        <f>IF('Datos Generales'!AI334=0,"",'Datos Generales'!AI334)</f>
        <v/>
      </c>
      <c r="AJ18" s="46" t="str">
        <f>IF('Datos Generales'!AJ334=0,"",'Datos Generales'!AJ334)</f>
        <v/>
      </c>
      <c r="AK18" s="46" t="str">
        <f>IF('Datos Generales'!AK334=0,"",'Datos Generales'!AK334)</f>
        <v/>
      </c>
      <c r="AL18" s="46" t="str">
        <f>IF('Datos Generales'!AL334=0,"",'Datos Generales'!AL334)</f>
        <v/>
      </c>
      <c r="AM18" s="46" t="str">
        <f>IF('Datos Generales'!AM334=0,"",'Datos Generales'!AM334)</f>
        <v/>
      </c>
      <c r="AN18" s="46" t="str">
        <f>IF('Datos Generales'!AN334=0,"",'Datos Generales'!AN334)</f>
        <v/>
      </c>
      <c r="AO18" s="46" t="str">
        <f>IF('Datos Generales'!AO334=0,"",'Datos Generales'!AO334)</f>
        <v/>
      </c>
      <c r="AP18" s="46" t="str">
        <f>IF('Datos Generales'!AP334=0,"",'Datos Generales'!AP334)</f>
        <v/>
      </c>
      <c r="AQ18" s="46">
        <f>IF('Datos Generales'!AQ334=0,"",'Datos Generales'!AQ334)</f>
        <v>229750</v>
      </c>
      <c r="AS18" s="46">
        <f>'Datos Generales'!AS334</f>
        <v>263725</v>
      </c>
      <c r="AT18" s="71">
        <f t="shared" si="0"/>
        <v>-0.12882737700255953</v>
      </c>
    </row>
    <row r="19" spans="2:46">
      <c r="B19" s="73" t="s">
        <v>302</v>
      </c>
      <c r="C19" s="46">
        <f>IF('Datos Generales'!C335=0,"",'Datos Generales'!C335)</f>
        <v>555</v>
      </c>
      <c r="D19" s="46" t="str">
        <f>IF('Datos Generales'!D335=0,"",'Datos Generales'!D335)</f>
        <v/>
      </c>
      <c r="E19" s="46">
        <f>IF('Datos Generales'!E335=0,"",'Datos Generales'!E335)</f>
        <v>180479</v>
      </c>
      <c r="F19" s="46">
        <f>IF('Datos Generales'!F335=0,"",'Datos Generales'!F335)</f>
        <v>47131</v>
      </c>
      <c r="G19" s="46" t="str">
        <f>IF('Datos Generales'!G335=0,"",'Datos Generales'!G335)</f>
        <v/>
      </c>
      <c r="H19" s="46">
        <f>IF('Datos Generales'!H335=0,"",'Datos Generales'!H335)</f>
        <v>5903</v>
      </c>
      <c r="I19" s="46">
        <f>IF('Datos Generales'!I335=0,"",'Datos Generales'!I335)</f>
        <v>19875</v>
      </c>
      <c r="J19" s="46">
        <f>IF('Datos Generales'!J335=0,"",'Datos Generales'!J335)</f>
        <v>28</v>
      </c>
      <c r="K19" s="46" t="str">
        <f>IF('Datos Generales'!K335=0,"",'Datos Generales'!K335)</f>
        <v/>
      </c>
      <c r="L19" s="46">
        <f>IF('Datos Generales'!L335=0,"",'Datos Generales'!L335)</f>
        <v>13448</v>
      </c>
      <c r="M19" s="46" t="str">
        <f>IF('Datos Generales'!M335=0,"",'Datos Generales'!M335)</f>
        <v/>
      </c>
      <c r="N19" s="46" t="str">
        <f>IF('Datos Generales'!N335=0,"",'Datos Generales'!N335)</f>
        <v/>
      </c>
      <c r="O19" s="46" t="str">
        <f>IF('Datos Generales'!O335=0,"",'Datos Generales'!O335)</f>
        <v/>
      </c>
      <c r="P19" s="46">
        <f>IF('Datos Generales'!P335=0,"",'Datos Generales'!P335)</f>
        <v>3604</v>
      </c>
      <c r="Q19" s="46" t="str">
        <f>IF('Datos Generales'!Q335=0,"",'Datos Generales'!Q335)</f>
        <v/>
      </c>
      <c r="R19" s="46">
        <f>IF('Datos Generales'!R335=0,"",'Datos Generales'!R335)</f>
        <v>2127</v>
      </c>
      <c r="S19" s="46" t="str">
        <f>IF('Datos Generales'!S335=0,"",'Datos Generales'!S335)</f>
        <v/>
      </c>
      <c r="T19" s="46">
        <f>IF('Datos Generales'!T335=0,"",'Datos Generales'!T335)</f>
        <v>2958</v>
      </c>
      <c r="U19" s="46" t="str">
        <f>IF('Datos Generales'!U335=0,"",'Datos Generales'!U335)</f>
        <v/>
      </c>
      <c r="V19" s="46">
        <f>IF('Datos Generales'!V335=0,"",'Datos Generales'!V335)</f>
        <v>10489</v>
      </c>
      <c r="W19" s="46" t="str">
        <f>IF('Datos Generales'!W335=0,"",'Datos Generales'!W335)</f>
        <v/>
      </c>
      <c r="X19" s="46" t="str">
        <f>IF('Datos Generales'!X335=0,"",'Datos Generales'!X335)</f>
        <v/>
      </c>
      <c r="Y19" s="46">
        <f>IF('Datos Generales'!Y335=0,"",'Datos Generales'!Y335)</f>
        <v>1755</v>
      </c>
      <c r="Z19" s="46" t="str">
        <f>IF('Datos Generales'!Z335=0,"",'Datos Generales'!Z335)</f>
        <v/>
      </c>
      <c r="AA19" s="46">
        <f>IF('Datos Generales'!AA335=0,"",'Datos Generales'!AA335)</f>
        <v>848</v>
      </c>
      <c r="AB19" s="46">
        <f>IF('Datos Generales'!AB335=0,"",'Datos Generales'!AB335)</f>
        <v>13809</v>
      </c>
      <c r="AC19" s="46">
        <f>IF('Datos Generales'!AC335=0,"",'Datos Generales'!AC335)</f>
        <v>9</v>
      </c>
      <c r="AD19" s="46">
        <f>IF('Datos Generales'!AD335=0,"",'Datos Generales'!AD335)</f>
        <v>2146</v>
      </c>
      <c r="AE19" s="46" t="str">
        <f>IF('Datos Generales'!AE335=0,"",'Datos Generales'!AE335)</f>
        <v/>
      </c>
      <c r="AF19" s="46" t="str">
        <f>IF('Datos Generales'!AF335=0,"",'Datos Generales'!AF335)</f>
        <v/>
      </c>
      <c r="AG19" s="46" t="str">
        <f>IF('Datos Generales'!AG335=0,"",'Datos Generales'!AG335)</f>
        <v/>
      </c>
      <c r="AH19" s="46" t="str">
        <f>IF('Datos Generales'!AH335=0,"",'Datos Generales'!AH335)</f>
        <v/>
      </c>
      <c r="AI19" s="46" t="str">
        <f>IF('Datos Generales'!AI335=0,"",'Datos Generales'!AI335)</f>
        <v/>
      </c>
      <c r="AJ19" s="46" t="str">
        <f>IF('Datos Generales'!AJ335=0,"",'Datos Generales'!AJ335)</f>
        <v/>
      </c>
      <c r="AK19" s="46" t="str">
        <f>IF('Datos Generales'!AK335=0,"",'Datos Generales'!AK335)</f>
        <v/>
      </c>
      <c r="AL19" s="46" t="str">
        <f>IF('Datos Generales'!AL335=0,"",'Datos Generales'!AL335)</f>
        <v/>
      </c>
      <c r="AM19" s="46" t="str">
        <f>IF('Datos Generales'!AM335=0,"",'Datos Generales'!AM335)</f>
        <v/>
      </c>
      <c r="AN19" s="46" t="str">
        <f>IF('Datos Generales'!AN335=0,"",'Datos Generales'!AN335)</f>
        <v/>
      </c>
      <c r="AO19" s="46" t="str">
        <f>IF('Datos Generales'!AO335=0,"",'Datos Generales'!AO335)</f>
        <v/>
      </c>
      <c r="AP19" s="46" t="str">
        <f>IF('Datos Generales'!AP335=0,"",'Datos Generales'!AP335)</f>
        <v/>
      </c>
      <c r="AQ19" s="46">
        <f>IF('Datos Generales'!AQ335=0,"",'Datos Generales'!AQ335)</f>
        <v>305164</v>
      </c>
      <c r="AS19" s="46">
        <f>'Datos Generales'!AS335</f>
        <v>438620</v>
      </c>
      <c r="AT19" s="71">
        <f t="shared" si="0"/>
        <v>-0.30426337148328852</v>
      </c>
    </row>
    <row r="20" spans="2:46">
      <c r="B20" s="73" t="s">
        <v>303</v>
      </c>
      <c r="C20" s="46" t="str">
        <f>IF('Datos Generales'!C336=0,"",'Datos Generales'!C336)</f>
        <v/>
      </c>
      <c r="D20" s="46" t="str">
        <f>IF('Datos Generales'!D336=0,"",'Datos Generales'!D336)</f>
        <v/>
      </c>
      <c r="E20" s="46">
        <f>IF('Datos Generales'!E336=0,"",'Datos Generales'!E336)</f>
        <v>173351</v>
      </c>
      <c r="F20" s="46" t="str">
        <f>IF('Datos Generales'!F336=0,"",'Datos Generales'!F336)</f>
        <v/>
      </c>
      <c r="G20" s="46" t="str">
        <f>IF('Datos Generales'!G336=0,"",'Datos Generales'!G336)</f>
        <v/>
      </c>
      <c r="H20" s="46">
        <f>IF('Datos Generales'!H336=0,"",'Datos Generales'!H336)</f>
        <v>15053</v>
      </c>
      <c r="I20" s="46">
        <f>IF('Datos Generales'!I336=0,"",'Datos Generales'!I336)</f>
        <v>96900</v>
      </c>
      <c r="J20" s="46" t="str">
        <f>IF('Datos Generales'!J336=0,"",'Datos Generales'!J336)</f>
        <v/>
      </c>
      <c r="K20" s="46" t="str">
        <f>IF('Datos Generales'!K336=0,"",'Datos Generales'!K336)</f>
        <v/>
      </c>
      <c r="L20" s="46">
        <f>IF('Datos Generales'!L336=0,"",'Datos Generales'!L336)</f>
        <v>84534</v>
      </c>
      <c r="M20" s="46" t="str">
        <f>IF('Datos Generales'!M336=0,"",'Datos Generales'!M336)</f>
        <v/>
      </c>
      <c r="N20" s="46" t="str">
        <f>IF('Datos Generales'!N336=0,"",'Datos Generales'!N336)</f>
        <v/>
      </c>
      <c r="O20" s="46" t="str">
        <f>IF('Datos Generales'!O336=0,"",'Datos Generales'!O336)</f>
        <v/>
      </c>
      <c r="P20" s="46">
        <f>IF('Datos Generales'!P336=0,"",'Datos Generales'!P336)</f>
        <v>14986</v>
      </c>
      <c r="Q20" s="46" t="str">
        <f>IF('Datos Generales'!Q336=0,"",'Datos Generales'!Q336)</f>
        <v/>
      </c>
      <c r="R20" s="46">
        <f>IF('Datos Generales'!R336=0,"",'Datos Generales'!R336)</f>
        <v>38610</v>
      </c>
      <c r="S20" s="46" t="str">
        <f>IF('Datos Generales'!S336=0,"",'Datos Generales'!S336)</f>
        <v/>
      </c>
      <c r="T20" s="46">
        <f>IF('Datos Generales'!T336=0,"",'Datos Generales'!T336)</f>
        <v>158467</v>
      </c>
      <c r="U20" s="46" t="str">
        <f>IF('Datos Generales'!U336=0,"",'Datos Generales'!U336)</f>
        <v/>
      </c>
      <c r="V20" s="46">
        <f>IF('Datos Generales'!V336=0,"",'Datos Generales'!V336)</f>
        <v>84391</v>
      </c>
      <c r="W20" s="46" t="str">
        <f>IF('Datos Generales'!W336=0,"",'Datos Generales'!W336)</f>
        <v/>
      </c>
      <c r="X20" s="46" t="str">
        <f>IF('Datos Generales'!X336=0,"",'Datos Generales'!X336)</f>
        <v/>
      </c>
      <c r="Y20" s="46">
        <f>IF('Datos Generales'!Y336=0,"",'Datos Generales'!Y336)</f>
        <v>32984</v>
      </c>
      <c r="Z20" s="46" t="str">
        <f>IF('Datos Generales'!Z336=0,"",'Datos Generales'!Z336)</f>
        <v/>
      </c>
      <c r="AA20" s="46">
        <f>IF('Datos Generales'!AA336=0,"",'Datos Generales'!AA336)</f>
        <v>9212</v>
      </c>
      <c r="AB20" s="46">
        <f>IF('Datos Generales'!AB336=0,"",'Datos Generales'!AB336)</f>
        <v>42405</v>
      </c>
      <c r="AC20" s="46">
        <f>IF('Datos Generales'!AC336=0,"",'Datos Generales'!AC336)</f>
        <v>30844</v>
      </c>
      <c r="AD20" s="46" t="str">
        <f>IF('Datos Generales'!AD336=0,"",'Datos Generales'!AD336)</f>
        <v/>
      </c>
      <c r="AE20" s="46" t="str">
        <f>IF('Datos Generales'!AE336=0,"",'Datos Generales'!AE336)</f>
        <v/>
      </c>
      <c r="AF20" s="46" t="str">
        <f>IF('Datos Generales'!AF336=0,"",'Datos Generales'!AF336)</f>
        <v/>
      </c>
      <c r="AG20" s="46" t="str">
        <f>IF('Datos Generales'!AG336=0,"",'Datos Generales'!AG336)</f>
        <v/>
      </c>
      <c r="AH20" s="46" t="str">
        <f>IF('Datos Generales'!AH336=0,"",'Datos Generales'!AH336)</f>
        <v/>
      </c>
      <c r="AI20" s="46" t="str">
        <f>IF('Datos Generales'!AI336=0,"",'Datos Generales'!AI336)</f>
        <v/>
      </c>
      <c r="AJ20" s="46" t="str">
        <f>IF('Datos Generales'!AJ336=0,"",'Datos Generales'!AJ336)</f>
        <v/>
      </c>
      <c r="AK20" s="46" t="str">
        <f>IF('Datos Generales'!AK336=0,"",'Datos Generales'!AK336)</f>
        <v/>
      </c>
      <c r="AL20" s="46" t="str">
        <f>IF('Datos Generales'!AL336=0,"",'Datos Generales'!AL336)</f>
        <v/>
      </c>
      <c r="AM20" s="46" t="str">
        <f>IF('Datos Generales'!AM336=0,"",'Datos Generales'!AM336)</f>
        <v/>
      </c>
      <c r="AN20" s="46" t="str">
        <f>IF('Datos Generales'!AN336=0,"",'Datos Generales'!AN336)</f>
        <v/>
      </c>
      <c r="AO20" s="46" t="str">
        <f>IF('Datos Generales'!AO336=0,"",'Datos Generales'!AO336)</f>
        <v/>
      </c>
      <c r="AP20" s="46" t="str">
        <f>IF('Datos Generales'!AP336=0,"",'Datos Generales'!AP336)</f>
        <v/>
      </c>
      <c r="AQ20" s="46">
        <f>IF('Datos Generales'!AQ336=0,"",'Datos Generales'!AQ336)</f>
        <v>781737</v>
      </c>
      <c r="AS20" s="46">
        <f>'Datos Generales'!AS336</f>
        <v>690829</v>
      </c>
      <c r="AT20" s="71">
        <f t="shared" si="0"/>
        <v>0.13159262277640349</v>
      </c>
    </row>
    <row r="21" spans="2:46">
      <c r="B21" s="73" t="s">
        <v>304</v>
      </c>
      <c r="C21" s="46" t="str">
        <f>IF('Datos Generales'!C337=0,"",'Datos Generales'!C337)</f>
        <v/>
      </c>
      <c r="D21" s="46" t="str">
        <f>IF('Datos Generales'!D337=0,"",'Datos Generales'!D337)</f>
        <v/>
      </c>
      <c r="E21" s="46">
        <f>IF('Datos Generales'!E337=0,"",'Datos Generales'!E337)</f>
        <v>43973</v>
      </c>
      <c r="F21" s="46" t="str">
        <f>IF('Datos Generales'!F337=0,"",'Datos Generales'!F337)</f>
        <v/>
      </c>
      <c r="G21" s="46" t="str">
        <f>IF('Datos Generales'!G337=0,"",'Datos Generales'!G337)</f>
        <v/>
      </c>
      <c r="H21" s="46">
        <f>IF('Datos Generales'!H337=0,"",'Datos Generales'!H337)</f>
        <v>907</v>
      </c>
      <c r="I21" s="46">
        <f>IF('Datos Generales'!I337=0,"",'Datos Generales'!I337)</f>
        <v>3883</v>
      </c>
      <c r="J21" s="46" t="str">
        <f>IF('Datos Generales'!J337=0,"",'Datos Generales'!J337)</f>
        <v/>
      </c>
      <c r="K21" s="46" t="str">
        <f>IF('Datos Generales'!K337=0,"",'Datos Generales'!K337)</f>
        <v/>
      </c>
      <c r="L21" s="46">
        <f>IF('Datos Generales'!L337=0,"",'Datos Generales'!L337)</f>
        <v>3075</v>
      </c>
      <c r="M21" s="46" t="str">
        <f>IF('Datos Generales'!M337=0,"",'Datos Generales'!M337)</f>
        <v/>
      </c>
      <c r="N21" s="46" t="str">
        <f>IF('Datos Generales'!N337=0,"",'Datos Generales'!N337)</f>
        <v/>
      </c>
      <c r="O21" s="46" t="str">
        <f>IF('Datos Generales'!O337=0,"",'Datos Generales'!O337)</f>
        <v/>
      </c>
      <c r="P21" s="46">
        <f>IF('Datos Generales'!P337=0,"",'Datos Generales'!P337)</f>
        <v>3450</v>
      </c>
      <c r="Q21" s="46">
        <f>IF('Datos Generales'!Q337=0,"",'Datos Generales'!Q337)</f>
        <v>9</v>
      </c>
      <c r="R21" s="46">
        <f>IF('Datos Generales'!R337=0,"",'Datos Generales'!R337)</f>
        <v>18852</v>
      </c>
      <c r="S21" s="46" t="str">
        <f>IF('Datos Generales'!S337=0,"",'Datos Generales'!S337)</f>
        <v/>
      </c>
      <c r="T21" s="46">
        <f>IF('Datos Generales'!T337=0,"",'Datos Generales'!T337)</f>
        <v>7761</v>
      </c>
      <c r="U21" s="46" t="str">
        <f>IF('Datos Generales'!U337=0,"",'Datos Generales'!U337)</f>
        <v/>
      </c>
      <c r="V21" s="46">
        <f>IF('Datos Generales'!V337=0,"",'Datos Generales'!V337)</f>
        <v>38766</v>
      </c>
      <c r="W21" s="46" t="str">
        <f>IF('Datos Generales'!W337=0,"",'Datos Generales'!W337)</f>
        <v/>
      </c>
      <c r="X21" s="46" t="str">
        <f>IF('Datos Generales'!X337=0,"",'Datos Generales'!X337)</f>
        <v/>
      </c>
      <c r="Y21" s="46">
        <f>IF('Datos Generales'!Y337=0,"",'Datos Generales'!Y337)</f>
        <v>8414</v>
      </c>
      <c r="Z21" s="46" t="str">
        <f>IF('Datos Generales'!Z337=0,"",'Datos Generales'!Z337)</f>
        <v/>
      </c>
      <c r="AA21" s="46">
        <f>IF('Datos Generales'!AA337=0,"",'Datos Generales'!AA337)</f>
        <v>8811</v>
      </c>
      <c r="AB21" s="46">
        <f>IF('Datos Generales'!AB337=0,"",'Datos Generales'!AB337)</f>
        <v>5127</v>
      </c>
      <c r="AC21" s="46">
        <f>IF('Datos Generales'!AC337=0,"",'Datos Generales'!AC337)</f>
        <v>22437</v>
      </c>
      <c r="AD21" s="46" t="str">
        <f>IF('Datos Generales'!AD337=0,"",'Datos Generales'!AD337)</f>
        <v/>
      </c>
      <c r="AE21" s="46" t="str">
        <f>IF('Datos Generales'!AE337=0,"",'Datos Generales'!AE337)</f>
        <v/>
      </c>
      <c r="AF21" s="46" t="str">
        <f>IF('Datos Generales'!AF337=0,"",'Datos Generales'!AF337)</f>
        <v/>
      </c>
      <c r="AG21" s="46" t="str">
        <f>IF('Datos Generales'!AG337=0,"",'Datos Generales'!AG337)</f>
        <v/>
      </c>
      <c r="AH21" s="46" t="str">
        <f>IF('Datos Generales'!AH337=0,"",'Datos Generales'!AH337)</f>
        <v/>
      </c>
      <c r="AI21" s="46" t="str">
        <f>IF('Datos Generales'!AI337=0,"",'Datos Generales'!AI337)</f>
        <v/>
      </c>
      <c r="AJ21" s="46" t="str">
        <f>IF('Datos Generales'!AJ337=0,"",'Datos Generales'!AJ337)</f>
        <v/>
      </c>
      <c r="AK21" s="46" t="str">
        <f>IF('Datos Generales'!AK337=0,"",'Datos Generales'!AK337)</f>
        <v/>
      </c>
      <c r="AL21" s="46" t="str">
        <f>IF('Datos Generales'!AL337=0,"",'Datos Generales'!AL337)</f>
        <v/>
      </c>
      <c r="AM21" s="46" t="str">
        <f>IF('Datos Generales'!AM337=0,"",'Datos Generales'!AM337)</f>
        <v/>
      </c>
      <c r="AN21" s="46" t="str">
        <f>IF('Datos Generales'!AN337=0,"",'Datos Generales'!AN337)</f>
        <v/>
      </c>
      <c r="AO21" s="46" t="str">
        <f>IF('Datos Generales'!AO337=0,"",'Datos Generales'!AO337)</f>
        <v/>
      </c>
      <c r="AP21" s="46" t="str">
        <f>IF('Datos Generales'!AP337=0,"",'Datos Generales'!AP337)</f>
        <v/>
      </c>
      <c r="AQ21" s="46">
        <f>IF('Datos Generales'!AQ337=0,"",'Datos Generales'!AQ337)</f>
        <v>165465</v>
      </c>
      <c r="AS21" s="46">
        <f>'Datos Generales'!AS337</f>
        <v>161570</v>
      </c>
      <c r="AT21" s="71">
        <f t="shared" si="0"/>
        <v>2.4107198118462625E-2</v>
      </c>
    </row>
    <row r="22" spans="2:46">
      <c r="B22" s="73" t="s">
        <v>305</v>
      </c>
      <c r="C22" s="46" t="str">
        <f>IF('Datos Generales'!C338=0,"",'Datos Generales'!C338)</f>
        <v/>
      </c>
      <c r="D22" s="46" t="str">
        <f>IF('Datos Generales'!D338=0,"",'Datos Generales'!D338)</f>
        <v/>
      </c>
      <c r="E22" s="46">
        <f>IF('Datos Generales'!E338=0,"",'Datos Generales'!E338)</f>
        <v>31</v>
      </c>
      <c r="F22" s="46" t="str">
        <f>IF('Datos Generales'!F338=0,"",'Datos Generales'!F338)</f>
        <v/>
      </c>
      <c r="G22" s="46" t="str">
        <f>IF('Datos Generales'!G338=0,"",'Datos Generales'!G338)</f>
        <v/>
      </c>
      <c r="H22" s="46" t="str">
        <f>IF('Datos Generales'!H338=0,"",'Datos Generales'!H338)</f>
        <v/>
      </c>
      <c r="I22" s="46">
        <f>IF('Datos Generales'!I338=0,"",'Datos Generales'!I338)</f>
        <v>82</v>
      </c>
      <c r="J22" s="46" t="str">
        <f>IF('Datos Generales'!J338=0,"",'Datos Generales'!J338)</f>
        <v/>
      </c>
      <c r="K22" s="46" t="str">
        <f>IF('Datos Generales'!K338=0,"",'Datos Generales'!K338)</f>
        <v/>
      </c>
      <c r="L22" s="46" t="str">
        <f>IF('Datos Generales'!L338=0,"",'Datos Generales'!L338)</f>
        <v/>
      </c>
      <c r="M22" s="46" t="str">
        <f>IF('Datos Generales'!M338=0,"",'Datos Generales'!M338)</f>
        <v/>
      </c>
      <c r="N22" s="46" t="str">
        <f>IF('Datos Generales'!N338=0,"",'Datos Generales'!N338)</f>
        <v/>
      </c>
      <c r="O22" s="46" t="str">
        <f>IF('Datos Generales'!O338=0,"",'Datos Generales'!O338)</f>
        <v/>
      </c>
      <c r="P22" s="46" t="str">
        <f>IF('Datos Generales'!P338=0,"",'Datos Generales'!P338)</f>
        <v/>
      </c>
      <c r="Q22" s="46" t="str">
        <f>IF('Datos Generales'!Q338=0,"",'Datos Generales'!Q338)</f>
        <v/>
      </c>
      <c r="R22" s="46">
        <f>IF('Datos Generales'!R338=0,"",'Datos Generales'!R338)</f>
        <v>23</v>
      </c>
      <c r="S22" s="46" t="str">
        <f>IF('Datos Generales'!S338=0,"",'Datos Generales'!S338)</f>
        <v/>
      </c>
      <c r="T22" s="46">
        <f>IF('Datos Generales'!T338=0,"",'Datos Generales'!T338)</f>
        <v>115</v>
      </c>
      <c r="U22" s="46" t="str">
        <f>IF('Datos Generales'!U338=0,"",'Datos Generales'!U338)</f>
        <v/>
      </c>
      <c r="V22" s="46">
        <f>IF('Datos Generales'!V338=0,"",'Datos Generales'!V338)</f>
        <v>1142</v>
      </c>
      <c r="W22" s="46" t="str">
        <f>IF('Datos Generales'!W338=0,"",'Datos Generales'!W338)</f>
        <v/>
      </c>
      <c r="X22" s="46">
        <f>IF('Datos Generales'!X338=0,"",'Datos Generales'!X338)</f>
        <v>119</v>
      </c>
      <c r="Y22" s="46">
        <f>IF('Datos Generales'!Y338=0,"",'Datos Generales'!Y338)</f>
        <v>216</v>
      </c>
      <c r="Z22" s="46" t="str">
        <f>IF('Datos Generales'!Z338=0,"",'Datos Generales'!Z338)</f>
        <v/>
      </c>
      <c r="AA22" s="46" t="str">
        <f>IF('Datos Generales'!AA338=0,"",'Datos Generales'!AA338)</f>
        <v/>
      </c>
      <c r="AB22" s="46">
        <f>IF('Datos Generales'!AB338=0,"",'Datos Generales'!AB338)</f>
        <v>402</v>
      </c>
      <c r="AC22" s="46" t="str">
        <f>IF('Datos Generales'!AC338=0,"",'Datos Generales'!AC338)</f>
        <v/>
      </c>
      <c r="AD22" s="46" t="str">
        <f>IF('Datos Generales'!AD338=0,"",'Datos Generales'!AD338)</f>
        <v/>
      </c>
      <c r="AE22" s="46" t="str">
        <f>IF('Datos Generales'!AE338=0,"",'Datos Generales'!AE338)</f>
        <v/>
      </c>
      <c r="AF22" s="46" t="str">
        <f>IF('Datos Generales'!AF338=0,"",'Datos Generales'!AF338)</f>
        <v/>
      </c>
      <c r="AG22" s="46" t="str">
        <f>IF('Datos Generales'!AG338=0,"",'Datos Generales'!AG338)</f>
        <v/>
      </c>
      <c r="AH22" s="46" t="str">
        <f>IF('Datos Generales'!AH338=0,"",'Datos Generales'!AH338)</f>
        <v/>
      </c>
      <c r="AI22" s="46" t="str">
        <f>IF('Datos Generales'!AI338=0,"",'Datos Generales'!AI338)</f>
        <v/>
      </c>
      <c r="AJ22" s="46" t="str">
        <f>IF('Datos Generales'!AJ338=0,"",'Datos Generales'!AJ338)</f>
        <v/>
      </c>
      <c r="AK22" s="46" t="str">
        <f>IF('Datos Generales'!AK338=0,"",'Datos Generales'!AK338)</f>
        <v/>
      </c>
      <c r="AL22" s="46" t="str">
        <f>IF('Datos Generales'!AL338=0,"",'Datos Generales'!AL338)</f>
        <v/>
      </c>
      <c r="AM22" s="46" t="str">
        <f>IF('Datos Generales'!AM338=0,"",'Datos Generales'!AM338)</f>
        <v/>
      </c>
      <c r="AN22" s="46" t="str">
        <f>IF('Datos Generales'!AN338=0,"",'Datos Generales'!AN338)</f>
        <v/>
      </c>
      <c r="AO22" s="46" t="str">
        <f>IF('Datos Generales'!AO338=0,"",'Datos Generales'!AO338)</f>
        <v/>
      </c>
      <c r="AP22" s="46" t="str">
        <f>IF('Datos Generales'!AP338=0,"",'Datos Generales'!AP338)</f>
        <v/>
      </c>
      <c r="AQ22" s="46">
        <f>IF('Datos Generales'!AQ338=0,"",'Datos Generales'!AQ338)</f>
        <v>2130</v>
      </c>
      <c r="AS22" s="46">
        <f>'Datos Generales'!AS338</f>
        <v>1452</v>
      </c>
      <c r="AT22" s="71">
        <f t="shared" si="0"/>
        <v>0.46694214876033069</v>
      </c>
    </row>
    <row r="23" spans="2:46">
      <c r="B23" s="73" t="s">
        <v>306</v>
      </c>
      <c r="C23" s="46" t="str">
        <f>IF('Datos Generales'!C339=0,"",'Datos Generales'!C339)</f>
        <v/>
      </c>
      <c r="D23" s="46" t="str">
        <f>IF('Datos Generales'!D339=0,"",'Datos Generales'!D339)</f>
        <v/>
      </c>
      <c r="E23" s="46">
        <f>IF('Datos Generales'!E339=0,"",'Datos Generales'!E339)</f>
        <v>2</v>
      </c>
      <c r="F23" s="46" t="str">
        <f>IF('Datos Generales'!F339=0,"",'Datos Generales'!F339)</f>
        <v/>
      </c>
      <c r="G23" s="46" t="str">
        <f>IF('Datos Generales'!G339=0,"",'Datos Generales'!G339)</f>
        <v/>
      </c>
      <c r="H23" s="46">
        <f>IF('Datos Generales'!H339=0,"",'Datos Generales'!H339)</f>
        <v>12</v>
      </c>
      <c r="I23" s="46" t="str">
        <f>IF('Datos Generales'!I339=0,"",'Datos Generales'!I339)</f>
        <v/>
      </c>
      <c r="J23" s="46" t="str">
        <f>IF('Datos Generales'!J339=0,"",'Datos Generales'!J339)</f>
        <v/>
      </c>
      <c r="K23" s="46" t="str">
        <f>IF('Datos Generales'!K339=0,"",'Datos Generales'!K339)</f>
        <v/>
      </c>
      <c r="L23" s="46" t="str">
        <f>IF('Datos Generales'!L339=0,"",'Datos Generales'!L339)</f>
        <v/>
      </c>
      <c r="M23" s="46" t="str">
        <f>IF('Datos Generales'!M339=0,"",'Datos Generales'!M339)</f>
        <v/>
      </c>
      <c r="N23" s="46" t="str">
        <f>IF('Datos Generales'!N339=0,"",'Datos Generales'!N339)</f>
        <v/>
      </c>
      <c r="O23" s="46" t="str">
        <f>IF('Datos Generales'!O339=0,"",'Datos Generales'!O339)</f>
        <v/>
      </c>
      <c r="P23" s="46" t="str">
        <f>IF('Datos Generales'!P339=0,"",'Datos Generales'!P339)</f>
        <v/>
      </c>
      <c r="Q23" s="46" t="str">
        <f>IF('Datos Generales'!Q339=0,"",'Datos Generales'!Q339)</f>
        <v/>
      </c>
      <c r="R23" s="46">
        <f>IF('Datos Generales'!R339=0,"",'Datos Generales'!R339)</f>
        <v>29</v>
      </c>
      <c r="S23" s="46" t="str">
        <f>IF('Datos Generales'!S339=0,"",'Datos Generales'!S339)</f>
        <v/>
      </c>
      <c r="T23" s="46">
        <f>IF('Datos Generales'!T339=0,"",'Datos Generales'!T339)</f>
        <v>38</v>
      </c>
      <c r="U23" s="46" t="str">
        <f>IF('Datos Generales'!U339=0,"",'Datos Generales'!U339)</f>
        <v/>
      </c>
      <c r="V23" s="46">
        <f>IF('Datos Generales'!V339=0,"",'Datos Generales'!V339)</f>
        <v>236</v>
      </c>
      <c r="W23" s="46" t="str">
        <f>IF('Datos Generales'!W339=0,"",'Datos Generales'!W339)</f>
        <v/>
      </c>
      <c r="X23" s="46">
        <f>IF('Datos Generales'!X339=0,"",'Datos Generales'!X339)</f>
        <v>56</v>
      </c>
      <c r="Y23" s="46">
        <f>IF('Datos Generales'!Y339=0,"",'Datos Generales'!Y339)</f>
        <v>28</v>
      </c>
      <c r="Z23" s="46">
        <f>IF('Datos Generales'!Z339=0,"",'Datos Generales'!Z339)</f>
        <v>1</v>
      </c>
      <c r="AA23" s="46" t="str">
        <f>IF('Datos Generales'!AA339=0,"",'Datos Generales'!AA339)</f>
        <v/>
      </c>
      <c r="AB23" s="46" t="str">
        <f>IF('Datos Generales'!AB339=0,"",'Datos Generales'!AB339)</f>
        <v/>
      </c>
      <c r="AC23" s="46" t="str">
        <f>IF('Datos Generales'!AC339=0,"",'Datos Generales'!AC339)</f>
        <v/>
      </c>
      <c r="AD23" s="46" t="str">
        <f>IF('Datos Generales'!AD339=0,"",'Datos Generales'!AD339)</f>
        <v/>
      </c>
      <c r="AE23" s="46" t="str">
        <f>IF('Datos Generales'!AE339=0,"",'Datos Generales'!AE339)</f>
        <v/>
      </c>
      <c r="AF23" s="46" t="str">
        <f>IF('Datos Generales'!AF339=0,"",'Datos Generales'!AF339)</f>
        <v/>
      </c>
      <c r="AG23" s="46" t="str">
        <f>IF('Datos Generales'!AG339=0,"",'Datos Generales'!AG339)</f>
        <v/>
      </c>
      <c r="AH23" s="46" t="str">
        <f>IF('Datos Generales'!AH339=0,"",'Datos Generales'!AH339)</f>
        <v/>
      </c>
      <c r="AI23" s="46" t="str">
        <f>IF('Datos Generales'!AI339=0,"",'Datos Generales'!AI339)</f>
        <v/>
      </c>
      <c r="AJ23" s="46" t="str">
        <f>IF('Datos Generales'!AJ339=0,"",'Datos Generales'!AJ339)</f>
        <v/>
      </c>
      <c r="AK23" s="46" t="str">
        <f>IF('Datos Generales'!AK339=0,"",'Datos Generales'!AK339)</f>
        <v/>
      </c>
      <c r="AL23" s="46" t="str">
        <f>IF('Datos Generales'!AL339=0,"",'Datos Generales'!AL339)</f>
        <v/>
      </c>
      <c r="AM23" s="46" t="str">
        <f>IF('Datos Generales'!AM339=0,"",'Datos Generales'!AM339)</f>
        <v/>
      </c>
      <c r="AN23" s="46" t="str">
        <f>IF('Datos Generales'!AN339=0,"",'Datos Generales'!AN339)</f>
        <v/>
      </c>
      <c r="AO23" s="46" t="str">
        <f>IF('Datos Generales'!AO339=0,"",'Datos Generales'!AO339)</f>
        <v/>
      </c>
      <c r="AP23" s="46" t="str">
        <f>IF('Datos Generales'!AP339=0,"",'Datos Generales'!AP339)</f>
        <v/>
      </c>
      <c r="AQ23" s="46">
        <f>IF('Datos Generales'!AQ339=0,"",'Datos Generales'!AQ339)</f>
        <v>402</v>
      </c>
      <c r="AS23" s="46">
        <f>'Datos Generales'!AS339</f>
        <v>325</v>
      </c>
      <c r="AT23" s="71">
        <f t="shared" si="0"/>
        <v>0.23692307692307701</v>
      </c>
    </row>
    <row r="24" spans="2:46">
      <c r="B24" s="73" t="s">
        <v>307</v>
      </c>
      <c r="C24" s="46">
        <f>IF('Datos Generales'!C340=0,"",'Datos Generales'!C340)</f>
        <v>495</v>
      </c>
      <c r="D24" s="46" t="str">
        <f>IF('Datos Generales'!D340=0,"",'Datos Generales'!D340)</f>
        <v/>
      </c>
      <c r="E24" s="46">
        <f>IF('Datos Generales'!E340=0,"",'Datos Generales'!E340)</f>
        <v>4012</v>
      </c>
      <c r="F24" s="46" t="str">
        <f>IF('Datos Generales'!F340=0,"",'Datos Generales'!F340)</f>
        <v/>
      </c>
      <c r="G24" s="46" t="str">
        <f>IF('Datos Generales'!G340=0,"",'Datos Generales'!G340)</f>
        <v/>
      </c>
      <c r="H24" s="46">
        <f>IF('Datos Generales'!H340=0,"",'Datos Generales'!H340)</f>
        <v>2124</v>
      </c>
      <c r="I24" s="46">
        <f>IF('Datos Generales'!I340=0,"",'Datos Generales'!I340)</f>
        <v>1231</v>
      </c>
      <c r="J24" s="46">
        <f>IF('Datos Generales'!J340=0,"",'Datos Generales'!J340)</f>
        <v>343</v>
      </c>
      <c r="K24" s="46" t="str">
        <f>IF('Datos Generales'!K340=0,"",'Datos Generales'!K340)</f>
        <v/>
      </c>
      <c r="L24" s="46">
        <f>IF('Datos Generales'!L340=0,"",'Datos Generales'!L340)</f>
        <v>101</v>
      </c>
      <c r="M24" s="46" t="str">
        <f>IF('Datos Generales'!M340=0,"",'Datos Generales'!M340)</f>
        <v/>
      </c>
      <c r="N24" s="46" t="str">
        <f>IF('Datos Generales'!N340=0,"",'Datos Generales'!N340)</f>
        <v/>
      </c>
      <c r="O24" s="46" t="str">
        <f>IF('Datos Generales'!O340=0,"",'Datos Generales'!O340)</f>
        <v/>
      </c>
      <c r="P24" s="46">
        <f>IF('Datos Generales'!P340=0,"",'Datos Generales'!P340)</f>
        <v>1395</v>
      </c>
      <c r="Q24" s="46" t="str">
        <f>IF('Datos Generales'!Q340=0,"",'Datos Generales'!Q340)</f>
        <v/>
      </c>
      <c r="R24" s="46">
        <f>IF('Datos Generales'!R340=0,"",'Datos Generales'!R340)</f>
        <v>2243</v>
      </c>
      <c r="S24" s="46" t="str">
        <f>IF('Datos Generales'!S340=0,"",'Datos Generales'!S340)</f>
        <v/>
      </c>
      <c r="T24" s="46">
        <f>IF('Datos Generales'!T340=0,"",'Datos Generales'!T340)</f>
        <v>1677</v>
      </c>
      <c r="U24" s="46" t="str">
        <f>IF('Datos Generales'!U340=0,"",'Datos Generales'!U340)</f>
        <v/>
      </c>
      <c r="V24" s="46">
        <f>IF('Datos Generales'!V340=0,"",'Datos Generales'!V340)</f>
        <v>12841</v>
      </c>
      <c r="W24" s="46" t="str">
        <f>IF('Datos Generales'!W340=0,"",'Datos Generales'!W340)</f>
        <v/>
      </c>
      <c r="X24" s="46">
        <f>IF('Datos Generales'!X340=0,"",'Datos Generales'!X340)</f>
        <v>157</v>
      </c>
      <c r="Y24" s="46">
        <f>IF('Datos Generales'!Y340=0,"",'Datos Generales'!Y340)</f>
        <v>4011</v>
      </c>
      <c r="Z24" s="46" t="str">
        <f>IF('Datos Generales'!Z340=0,"",'Datos Generales'!Z340)</f>
        <v/>
      </c>
      <c r="AA24" s="46">
        <f>IF('Datos Generales'!AA340=0,"",'Datos Generales'!AA340)</f>
        <v>1550</v>
      </c>
      <c r="AB24" s="46">
        <f>IF('Datos Generales'!AB340=0,"",'Datos Generales'!AB340)</f>
        <v>1697</v>
      </c>
      <c r="AC24" s="46" t="str">
        <f>IF('Datos Generales'!AC340=0,"",'Datos Generales'!AC340)</f>
        <v/>
      </c>
      <c r="AD24" s="46" t="str">
        <f>IF('Datos Generales'!AD340=0,"",'Datos Generales'!AD340)</f>
        <v/>
      </c>
      <c r="AE24" s="46" t="str">
        <f>IF('Datos Generales'!AE340=0,"",'Datos Generales'!AE340)</f>
        <v/>
      </c>
      <c r="AF24" s="46" t="str">
        <f>IF('Datos Generales'!AF340=0,"",'Datos Generales'!AF340)</f>
        <v/>
      </c>
      <c r="AG24" s="46" t="str">
        <f>IF('Datos Generales'!AG340=0,"",'Datos Generales'!AG340)</f>
        <v/>
      </c>
      <c r="AH24" s="46" t="str">
        <f>IF('Datos Generales'!AH340=0,"",'Datos Generales'!AH340)</f>
        <v/>
      </c>
      <c r="AI24" s="46" t="str">
        <f>IF('Datos Generales'!AI340=0,"",'Datos Generales'!AI340)</f>
        <v/>
      </c>
      <c r="AJ24" s="46" t="str">
        <f>IF('Datos Generales'!AJ340=0,"",'Datos Generales'!AJ340)</f>
        <v/>
      </c>
      <c r="AK24" s="46" t="str">
        <f>IF('Datos Generales'!AK340=0,"",'Datos Generales'!AK340)</f>
        <v/>
      </c>
      <c r="AL24" s="46" t="str">
        <f>IF('Datos Generales'!AL340=0,"",'Datos Generales'!AL340)</f>
        <v/>
      </c>
      <c r="AM24" s="46" t="str">
        <f>IF('Datos Generales'!AM340=0,"",'Datos Generales'!AM340)</f>
        <v/>
      </c>
      <c r="AN24" s="46" t="str">
        <f>IF('Datos Generales'!AN340=0,"",'Datos Generales'!AN340)</f>
        <v/>
      </c>
      <c r="AO24" s="46" t="str">
        <f>IF('Datos Generales'!AO340=0,"",'Datos Generales'!AO340)</f>
        <v/>
      </c>
      <c r="AP24" s="46" t="str">
        <f>IF('Datos Generales'!AP340=0,"",'Datos Generales'!AP340)</f>
        <v/>
      </c>
      <c r="AQ24" s="46">
        <f>IF('Datos Generales'!AQ340=0,"",'Datos Generales'!AQ340)</f>
        <v>33877</v>
      </c>
      <c r="AS24" s="46">
        <f>'Datos Generales'!AS340</f>
        <v>33229</v>
      </c>
      <c r="AT24" s="71">
        <f t="shared" si="0"/>
        <v>1.9501038249721603E-2</v>
      </c>
    </row>
    <row r="25" spans="2:46">
      <c r="B25" s="73" t="s">
        <v>308</v>
      </c>
      <c r="C25" s="46">
        <f>IF('Datos Generales'!C341=0,"",'Datos Generales'!C341)</f>
        <v>752</v>
      </c>
      <c r="D25" s="46" t="str">
        <f>IF('Datos Generales'!D341=0,"",'Datos Generales'!D341)</f>
        <v/>
      </c>
      <c r="E25" s="46">
        <f>IF('Datos Generales'!E341=0,"",'Datos Generales'!E341)</f>
        <v>7391</v>
      </c>
      <c r="F25" s="46" t="str">
        <f>IF('Datos Generales'!F341=0,"",'Datos Generales'!F341)</f>
        <v/>
      </c>
      <c r="G25" s="46" t="str">
        <f>IF('Datos Generales'!G341=0,"",'Datos Generales'!G341)</f>
        <v/>
      </c>
      <c r="H25" s="46">
        <f>IF('Datos Generales'!H341=0,"",'Datos Generales'!H341)</f>
        <v>5889</v>
      </c>
      <c r="I25" s="46">
        <f>IF('Datos Generales'!I341=0,"",'Datos Generales'!I341)</f>
        <v>199</v>
      </c>
      <c r="J25" s="46">
        <f>IF('Datos Generales'!J341=0,"",'Datos Generales'!J341)</f>
        <v>326</v>
      </c>
      <c r="K25" s="46" t="str">
        <f>IF('Datos Generales'!K341=0,"",'Datos Generales'!K341)</f>
        <v/>
      </c>
      <c r="L25" s="46" t="str">
        <f>IF('Datos Generales'!L341=0,"",'Datos Generales'!L341)</f>
        <v/>
      </c>
      <c r="M25" s="46" t="str">
        <f>IF('Datos Generales'!M341=0,"",'Datos Generales'!M341)</f>
        <v/>
      </c>
      <c r="N25" s="46" t="str">
        <f>IF('Datos Generales'!N341=0,"",'Datos Generales'!N341)</f>
        <v/>
      </c>
      <c r="O25" s="46" t="str">
        <f>IF('Datos Generales'!O341=0,"",'Datos Generales'!O341)</f>
        <v/>
      </c>
      <c r="P25" s="46">
        <f>IF('Datos Generales'!P341=0,"",'Datos Generales'!P341)</f>
        <v>763</v>
      </c>
      <c r="Q25" s="46" t="str">
        <f>IF('Datos Generales'!Q341=0,"",'Datos Generales'!Q341)</f>
        <v/>
      </c>
      <c r="R25" s="46">
        <f>IF('Datos Generales'!R341=0,"",'Datos Generales'!R341)</f>
        <v>1105</v>
      </c>
      <c r="S25" s="46" t="str">
        <f>IF('Datos Generales'!S341=0,"",'Datos Generales'!S341)</f>
        <v/>
      </c>
      <c r="T25" s="46">
        <f>IF('Datos Generales'!T341=0,"",'Datos Generales'!T341)</f>
        <v>482</v>
      </c>
      <c r="U25" s="46" t="str">
        <f>IF('Datos Generales'!U341=0,"",'Datos Generales'!U341)</f>
        <v/>
      </c>
      <c r="V25" s="46">
        <f>IF('Datos Generales'!V341=0,"",'Datos Generales'!V341)</f>
        <v>5549</v>
      </c>
      <c r="W25" s="46" t="str">
        <f>IF('Datos Generales'!W341=0,"",'Datos Generales'!W341)</f>
        <v/>
      </c>
      <c r="X25" s="46">
        <f>IF('Datos Generales'!X341=0,"",'Datos Generales'!X341)</f>
        <v>257</v>
      </c>
      <c r="Y25" s="46">
        <f>IF('Datos Generales'!Y341=0,"",'Datos Generales'!Y341)</f>
        <v>372</v>
      </c>
      <c r="Z25" s="46" t="str">
        <f>IF('Datos Generales'!Z341=0,"",'Datos Generales'!Z341)</f>
        <v/>
      </c>
      <c r="AA25" s="46">
        <f>IF('Datos Generales'!AA341=0,"",'Datos Generales'!AA341)</f>
        <v>476</v>
      </c>
      <c r="AB25" s="46">
        <f>IF('Datos Generales'!AB341=0,"",'Datos Generales'!AB341)</f>
        <v>362</v>
      </c>
      <c r="AC25" s="46" t="str">
        <f>IF('Datos Generales'!AC341=0,"",'Datos Generales'!AC341)</f>
        <v/>
      </c>
      <c r="AD25" s="46" t="str">
        <f>IF('Datos Generales'!AD341=0,"",'Datos Generales'!AD341)</f>
        <v/>
      </c>
      <c r="AE25" s="46" t="str">
        <f>IF('Datos Generales'!AE341=0,"",'Datos Generales'!AE341)</f>
        <v/>
      </c>
      <c r="AF25" s="46" t="str">
        <f>IF('Datos Generales'!AF341=0,"",'Datos Generales'!AF341)</f>
        <v/>
      </c>
      <c r="AG25" s="46" t="str">
        <f>IF('Datos Generales'!AG341=0,"",'Datos Generales'!AG341)</f>
        <v/>
      </c>
      <c r="AH25" s="46" t="str">
        <f>IF('Datos Generales'!AH341=0,"",'Datos Generales'!AH341)</f>
        <v/>
      </c>
      <c r="AI25" s="46" t="str">
        <f>IF('Datos Generales'!AI341=0,"",'Datos Generales'!AI341)</f>
        <v/>
      </c>
      <c r="AJ25" s="46" t="str">
        <f>IF('Datos Generales'!AJ341=0,"",'Datos Generales'!AJ341)</f>
        <v/>
      </c>
      <c r="AK25" s="46" t="str">
        <f>IF('Datos Generales'!AK341=0,"",'Datos Generales'!AK341)</f>
        <v/>
      </c>
      <c r="AL25" s="46" t="str">
        <f>IF('Datos Generales'!AL341=0,"",'Datos Generales'!AL341)</f>
        <v/>
      </c>
      <c r="AM25" s="46" t="str">
        <f>IF('Datos Generales'!AM341=0,"",'Datos Generales'!AM341)</f>
        <v/>
      </c>
      <c r="AN25" s="46" t="str">
        <f>IF('Datos Generales'!AN341=0,"",'Datos Generales'!AN341)</f>
        <v/>
      </c>
      <c r="AO25" s="46" t="str">
        <f>IF('Datos Generales'!AO341=0,"",'Datos Generales'!AO341)</f>
        <v/>
      </c>
      <c r="AP25" s="46" t="str">
        <f>IF('Datos Generales'!AP341=0,"",'Datos Generales'!AP341)</f>
        <v/>
      </c>
      <c r="AQ25" s="46">
        <f>IF('Datos Generales'!AQ341=0,"",'Datos Generales'!AQ341)</f>
        <v>23923</v>
      </c>
      <c r="AS25" s="46">
        <f>'Datos Generales'!AS341</f>
        <v>25133</v>
      </c>
      <c r="AT25" s="71">
        <f t="shared" si="0"/>
        <v>-4.8143874587196156E-2</v>
      </c>
    </row>
    <row r="26" spans="2:46">
      <c r="B26" s="73" t="s">
        <v>309</v>
      </c>
      <c r="C26" s="46">
        <f>IF('Datos Generales'!C342=0,"",'Datos Generales'!C342)</f>
        <v>381</v>
      </c>
      <c r="D26" s="46" t="str">
        <f>IF('Datos Generales'!D342=0,"",'Datos Generales'!D342)</f>
        <v/>
      </c>
      <c r="E26" s="46">
        <f>IF('Datos Generales'!E342=0,"",'Datos Generales'!E342)</f>
        <v>1641</v>
      </c>
      <c r="F26" s="46" t="str">
        <f>IF('Datos Generales'!F342=0,"",'Datos Generales'!F342)</f>
        <v/>
      </c>
      <c r="G26" s="46" t="str">
        <f>IF('Datos Generales'!G342=0,"",'Datos Generales'!G342)</f>
        <v/>
      </c>
      <c r="H26" s="46">
        <f>IF('Datos Generales'!H342=0,"",'Datos Generales'!H342)</f>
        <v>3252</v>
      </c>
      <c r="I26" s="46">
        <f>IF('Datos Generales'!I342=0,"",'Datos Generales'!I342)</f>
        <v>162</v>
      </c>
      <c r="J26" s="46">
        <f>IF('Datos Generales'!J342=0,"",'Datos Generales'!J342)</f>
        <v>269</v>
      </c>
      <c r="K26" s="46" t="str">
        <f>IF('Datos Generales'!K342=0,"",'Datos Generales'!K342)</f>
        <v/>
      </c>
      <c r="L26" s="46" t="str">
        <f>IF('Datos Generales'!L342=0,"",'Datos Generales'!L342)</f>
        <v/>
      </c>
      <c r="M26" s="46" t="str">
        <f>IF('Datos Generales'!M342=0,"",'Datos Generales'!M342)</f>
        <v/>
      </c>
      <c r="N26" s="46" t="str">
        <f>IF('Datos Generales'!N342=0,"",'Datos Generales'!N342)</f>
        <v/>
      </c>
      <c r="O26" s="46" t="str">
        <f>IF('Datos Generales'!O342=0,"",'Datos Generales'!O342)</f>
        <v/>
      </c>
      <c r="P26" s="46">
        <f>IF('Datos Generales'!P342=0,"",'Datos Generales'!P342)</f>
        <v>268</v>
      </c>
      <c r="Q26" s="46" t="str">
        <f>IF('Datos Generales'!Q342=0,"",'Datos Generales'!Q342)</f>
        <v/>
      </c>
      <c r="R26" s="46">
        <f>IF('Datos Generales'!R342=0,"",'Datos Generales'!R342)</f>
        <v>303</v>
      </c>
      <c r="S26" s="46" t="str">
        <f>IF('Datos Generales'!S342=0,"",'Datos Generales'!S342)</f>
        <v/>
      </c>
      <c r="T26" s="46">
        <f>IF('Datos Generales'!T342=0,"",'Datos Generales'!T342)</f>
        <v>130</v>
      </c>
      <c r="U26" s="46" t="str">
        <f>IF('Datos Generales'!U342=0,"",'Datos Generales'!U342)</f>
        <v/>
      </c>
      <c r="V26" s="46">
        <f>IF('Datos Generales'!V342=0,"",'Datos Generales'!V342)</f>
        <v>1900</v>
      </c>
      <c r="W26" s="46" t="str">
        <f>IF('Datos Generales'!W342=0,"",'Datos Generales'!W342)</f>
        <v/>
      </c>
      <c r="X26" s="46">
        <f>IF('Datos Generales'!X342=0,"",'Datos Generales'!X342)</f>
        <v>95</v>
      </c>
      <c r="Y26" s="46">
        <f>IF('Datos Generales'!Y342=0,"",'Datos Generales'!Y342)</f>
        <v>131</v>
      </c>
      <c r="Z26" s="46" t="str">
        <f>IF('Datos Generales'!Z342=0,"",'Datos Generales'!Z342)</f>
        <v/>
      </c>
      <c r="AA26" s="46">
        <f>IF('Datos Generales'!AA342=0,"",'Datos Generales'!AA342)</f>
        <v>143</v>
      </c>
      <c r="AB26" s="46">
        <f>IF('Datos Generales'!AB342=0,"",'Datos Generales'!AB342)</f>
        <v>68</v>
      </c>
      <c r="AC26" s="46" t="str">
        <f>IF('Datos Generales'!AC342=0,"",'Datos Generales'!AC342)</f>
        <v/>
      </c>
      <c r="AD26" s="46" t="str">
        <f>IF('Datos Generales'!AD342=0,"",'Datos Generales'!AD342)</f>
        <v/>
      </c>
      <c r="AE26" s="46" t="str">
        <f>IF('Datos Generales'!AE342=0,"",'Datos Generales'!AE342)</f>
        <v/>
      </c>
      <c r="AF26" s="46" t="str">
        <f>IF('Datos Generales'!AF342=0,"",'Datos Generales'!AF342)</f>
        <v/>
      </c>
      <c r="AG26" s="46" t="str">
        <f>IF('Datos Generales'!AG342=0,"",'Datos Generales'!AG342)</f>
        <v/>
      </c>
      <c r="AH26" s="46" t="str">
        <f>IF('Datos Generales'!AH342=0,"",'Datos Generales'!AH342)</f>
        <v/>
      </c>
      <c r="AI26" s="46" t="str">
        <f>IF('Datos Generales'!AI342=0,"",'Datos Generales'!AI342)</f>
        <v/>
      </c>
      <c r="AJ26" s="46" t="str">
        <f>IF('Datos Generales'!AJ342=0,"",'Datos Generales'!AJ342)</f>
        <v/>
      </c>
      <c r="AK26" s="46" t="str">
        <f>IF('Datos Generales'!AK342=0,"",'Datos Generales'!AK342)</f>
        <v/>
      </c>
      <c r="AL26" s="46" t="str">
        <f>IF('Datos Generales'!AL342=0,"",'Datos Generales'!AL342)</f>
        <v/>
      </c>
      <c r="AM26" s="46" t="str">
        <f>IF('Datos Generales'!AM342=0,"",'Datos Generales'!AM342)</f>
        <v/>
      </c>
      <c r="AN26" s="46" t="str">
        <f>IF('Datos Generales'!AN342=0,"",'Datos Generales'!AN342)</f>
        <v/>
      </c>
      <c r="AO26" s="46" t="str">
        <f>IF('Datos Generales'!AO342=0,"",'Datos Generales'!AO342)</f>
        <v/>
      </c>
      <c r="AP26" s="46" t="str">
        <f>IF('Datos Generales'!AP342=0,"",'Datos Generales'!AP342)</f>
        <v/>
      </c>
      <c r="AQ26" s="46">
        <f>IF('Datos Generales'!AQ342=0,"",'Datos Generales'!AQ342)</f>
        <v>8743</v>
      </c>
      <c r="AS26" s="46">
        <f>'Datos Generales'!AS342</f>
        <v>10975</v>
      </c>
      <c r="AT26" s="71">
        <f t="shared" si="0"/>
        <v>-0.20337129840546697</v>
      </c>
    </row>
    <row r="27" spans="2:46">
      <c r="B27" s="73" t="s">
        <v>310</v>
      </c>
      <c r="C27" s="46">
        <f>IF('Datos Generales'!C343=0,"",'Datos Generales'!C343)</f>
        <v>10</v>
      </c>
      <c r="D27" s="46" t="str">
        <f>IF('Datos Generales'!D343=0,"",'Datos Generales'!D343)</f>
        <v/>
      </c>
      <c r="E27" s="46">
        <f>IF('Datos Generales'!E343=0,"",'Datos Generales'!E343)</f>
        <v>4293</v>
      </c>
      <c r="F27" s="46" t="str">
        <f>IF('Datos Generales'!F343=0,"",'Datos Generales'!F343)</f>
        <v/>
      </c>
      <c r="G27" s="46" t="str">
        <f>IF('Datos Generales'!G343=0,"",'Datos Generales'!G343)</f>
        <v/>
      </c>
      <c r="H27" s="46">
        <f>IF('Datos Generales'!H343=0,"",'Datos Generales'!H343)</f>
        <v>76</v>
      </c>
      <c r="I27" s="46">
        <f>IF('Datos Generales'!I343=0,"",'Datos Generales'!I343)</f>
        <v>256</v>
      </c>
      <c r="J27" s="46">
        <f>IF('Datos Generales'!J343=0,"",'Datos Generales'!J343)</f>
        <v>300</v>
      </c>
      <c r="K27" s="46" t="str">
        <f>IF('Datos Generales'!K343=0,"",'Datos Generales'!K343)</f>
        <v/>
      </c>
      <c r="L27" s="46">
        <f>IF('Datos Generales'!L343=0,"",'Datos Generales'!L343)</f>
        <v>56</v>
      </c>
      <c r="M27" s="46" t="str">
        <f>IF('Datos Generales'!M343=0,"",'Datos Generales'!M343)</f>
        <v/>
      </c>
      <c r="N27" s="46" t="str">
        <f>IF('Datos Generales'!N343=0,"",'Datos Generales'!N343)</f>
        <v/>
      </c>
      <c r="O27" s="46" t="str">
        <f>IF('Datos Generales'!O343=0,"",'Datos Generales'!O343)</f>
        <v/>
      </c>
      <c r="P27" s="46">
        <f>IF('Datos Generales'!P343=0,"",'Datos Generales'!P343)</f>
        <v>272</v>
      </c>
      <c r="Q27" s="46" t="str">
        <f>IF('Datos Generales'!Q343=0,"",'Datos Generales'!Q343)</f>
        <v/>
      </c>
      <c r="R27" s="46">
        <f>IF('Datos Generales'!R343=0,"",'Datos Generales'!R343)</f>
        <v>2073</v>
      </c>
      <c r="S27" s="46" t="str">
        <f>IF('Datos Generales'!S343=0,"",'Datos Generales'!S343)</f>
        <v/>
      </c>
      <c r="T27" s="46">
        <f>IF('Datos Generales'!T343=0,"",'Datos Generales'!T343)</f>
        <v>2172</v>
      </c>
      <c r="U27" s="46" t="str">
        <f>IF('Datos Generales'!U343=0,"",'Datos Generales'!U343)</f>
        <v/>
      </c>
      <c r="V27" s="46">
        <f>IF('Datos Generales'!V343=0,"",'Datos Generales'!V343)</f>
        <v>8292</v>
      </c>
      <c r="W27" s="46" t="str">
        <f>IF('Datos Generales'!W343=0,"",'Datos Generales'!W343)</f>
        <v/>
      </c>
      <c r="X27" s="46">
        <f>IF('Datos Generales'!X343=0,"",'Datos Generales'!X343)</f>
        <v>4</v>
      </c>
      <c r="Y27" s="46">
        <f>IF('Datos Generales'!Y343=0,"",'Datos Generales'!Y343)</f>
        <v>2306</v>
      </c>
      <c r="Z27" s="46">
        <f>IF('Datos Generales'!Z343=0,"",'Datos Generales'!Z343)</f>
        <v>1</v>
      </c>
      <c r="AA27" s="46">
        <f>IF('Datos Generales'!AA343=0,"",'Datos Generales'!AA343)</f>
        <v>772</v>
      </c>
      <c r="AB27" s="46">
        <f>IF('Datos Generales'!AB343=0,"",'Datos Generales'!AB343)</f>
        <v>2003</v>
      </c>
      <c r="AC27" s="46" t="str">
        <f>IF('Datos Generales'!AC343=0,"",'Datos Generales'!AC343)</f>
        <v/>
      </c>
      <c r="AD27" s="46" t="str">
        <f>IF('Datos Generales'!AD343=0,"",'Datos Generales'!AD343)</f>
        <v/>
      </c>
      <c r="AE27" s="46" t="str">
        <f>IF('Datos Generales'!AE343=0,"",'Datos Generales'!AE343)</f>
        <v/>
      </c>
      <c r="AF27" s="46" t="str">
        <f>IF('Datos Generales'!AF343=0,"",'Datos Generales'!AF343)</f>
        <v/>
      </c>
      <c r="AG27" s="46" t="str">
        <f>IF('Datos Generales'!AG343=0,"",'Datos Generales'!AG343)</f>
        <v/>
      </c>
      <c r="AH27" s="46" t="str">
        <f>IF('Datos Generales'!AH343=0,"",'Datos Generales'!AH343)</f>
        <v/>
      </c>
      <c r="AI27" s="46" t="str">
        <f>IF('Datos Generales'!AI343=0,"",'Datos Generales'!AI343)</f>
        <v/>
      </c>
      <c r="AJ27" s="46" t="str">
        <f>IF('Datos Generales'!AJ343=0,"",'Datos Generales'!AJ343)</f>
        <v/>
      </c>
      <c r="AK27" s="46" t="str">
        <f>IF('Datos Generales'!AK343=0,"",'Datos Generales'!AK343)</f>
        <v/>
      </c>
      <c r="AL27" s="46" t="str">
        <f>IF('Datos Generales'!AL343=0,"",'Datos Generales'!AL343)</f>
        <v/>
      </c>
      <c r="AM27" s="46" t="str">
        <f>IF('Datos Generales'!AM343=0,"",'Datos Generales'!AM343)</f>
        <v/>
      </c>
      <c r="AN27" s="46" t="str">
        <f>IF('Datos Generales'!AN343=0,"",'Datos Generales'!AN343)</f>
        <v/>
      </c>
      <c r="AO27" s="46" t="str">
        <f>IF('Datos Generales'!AO343=0,"",'Datos Generales'!AO343)</f>
        <v/>
      </c>
      <c r="AP27" s="46" t="str">
        <f>IF('Datos Generales'!AP343=0,"",'Datos Generales'!AP343)</f>
        <v/>
      </c>
      <c r="AQ27" s="46">
        <f>IF('Datos Generales'!AQ343=0,"",'Datos Generales'!AQ343)</f>
        <v>22886</v>
      </c>
      <c r="AS27" s="46">
        <f>'Datos Generales'!AS343</f>
        <v>13984</v>
      </c>
      <c r="AT27" s="71">
        <f t="shared" si="0"/>
        <v>0.63658466819221959</v>
      </c>
    </row>
    <row r="28" spans="2:46">
      <c r="B28" s="73" t="s">
        <v>311</v>
      </c>
      <c r="C28" s="46">
        <f>IF('Datos Generales'!C344=0,"",'Datos Generales'!C344)</f>
        <v>48</v>
      </c>
      <c r="D28" s="46" t="str">
        <f>IF('Datos Generales'!D344=0,"",'Datos Generales'!D344)</f>
        <v/>
      </c>
      <c r="E28" s="46">
        <f>IF('Datos Generales'!E344=0,"",'Datos Generales'!E344)</f>
        <v>216</v>
      </c>
      <c r="F28" s="46" t="str">
        <f>IF('Datos Generales'!F344=0,"",'Datos Generales'!F344)</f>
        <v/>
      </c>
      <c r="G28" s="46" t="str">
        <f>IF('Datos Generales'!G344=0,"",'Datos Generales'!G344)</f>
        <v/>
      </c>
      <c r="H28" s="46">
        <f>IF('Datos Generales'!H344=0,"",'Datos Generales'!H344)</f>
        <v>5</v>
      </c>
      <c r="I28" s="46">
        <f>IF('Datos Generales'!I344=0,"",'Datos Generales'!I344)</f>
        <v>448</v>
      </c>
      <c r="J28" s="46">
        <f>IF('Datos Generales'!J344=0,"",'Datos Generales'!J344)</f>
        <v>1</v>
      </c>
      <c r="K28" s="46" t="str">
        <f>IF('Datos Generales'!K344=0,"",'Datos Generales'!K344)</f>
        <v/>
      </c>
      <c r="L28" s="46">
        <f>IF('Datos Generales'!L344=0,"",'Datos Generales'!L344)</f>
        <v>74</v>
      </c>
      <c r="M28" s="46" t="str">
        <f>IF('Datos Generales'!M344=0,"",'Datos Generales'!M344)</f>
        <v/>
      </c>
      <c r="N28" s="46" t="str">
        <f>IF('Datos Generales'!N344=0,"",'Datos Generales'!N344)</f>
        <v/>
      </c>
      <c r="O28" s="46" t="str">
        <f>IF('Datos Generales'!O344=0,"",'Datos Generales'!O344)</f>
        <v/>
      </c>
      <c r="P28" s="46">
        <f>IF('Datos Generales'!P344=0,"",'Datos Generales'!P344)</f>
        <v>56</v>
      </c>
      <c r="Q28" s="46" t="str">
        <f>IF('Datos Generales'!Q344=0,"",'Datos Generales'!Q344)</f>
        <v/>
      </c>
      <c r="R28" s="46">
        <f>IF('Datos Generales'!R344=0,"",'Datos Generales'!R344)</f>
        <v>479</v>
      </c>
      <c r="S28" s="46" t="str">
        <f>IF('Datos Generales'!S344=0,"",'Datos Generales'!S344)</f>
        <v/>
      </c>
      <c r="T28" s="46">
        <f>IF('Datos Generales'!T344=0,"",'Datos Generales'!T344)</f>
        <v>1209</v>
      </c>
      <c r="U28" s="46" t="str">
        <f>IF('Datos Generales'!U344=0,"",'Datos Generales'!U344)</f>
        <v/>
      </c>
      <c r="V28" s="46">
        <f>IF('Datos Generales'!V344=0,"",'Datos Generales'!V344)</f>
        <v>385</v>
      </c>
      <c r="W28" s="46" t="str">
        <f>IF('Datos Generales'!W344=0,"",'Datos Generales'!W344)</f>
        <v/>
      </c>
      <c r="X28" s="46">
        <f>IF('Datos Generales'!X344=0,"",'Datos Generales'!X344)</f>
        <v>241</v>
      </c>
      <c r="Y28" s="46">
        <f>IF('Datos Generales'!Y344=0,"",'Datos Generales'!Y344)</f>
        <v>748</v>
      </c>
      <c r="Z28" s="46">
        <f>IF('Datos Generales'!Z344=0,"",'Datos Generales'!Z344)</f>
        <v>6</v>
      </c>
      <c r="AA28" s="46">
        <f>IF('Datos Generales'!AA344=0,"",'Datos Generales'!AA344)</f>
        <v>140</v>
      </c>
      <c r="AB28" s="46">
        <f>IF('Datos Generales'!AB344=0,"",'Datos Generales'!AB344)</f>
        <v>635</v>
      </c>
      <c r="AC28" s="46" t="str">
        <f>IF('Datos Generales'!AC344=0,"",'Datos Generales'!AC344)</f>
        <v/>
      </c>
      <c r="AD28" s="46" t="str">
        <f>IF('Datos Generales'!AD344=0,"",'Datos Generales'!AD344)</f>
        <v/>
      </c>
      <c r="AE28" s="46" t="str">
        <f>IF('Datos Generales'!AE344=0,"",'Datos Generales'!AE344)</f>
        <v/>
      </c>
      <c r="AF28" s="46" t="str">
        <f>IF('Datos Generales'!AF344=0,"",'Datos Generales'!AF344)</f>
        <v/>
      </c>
      <c r="AG28" s="46" t="str">
        <f>IF('Datos Generales'!AG344=0,"",'Datos Generales'!AG344)</f>
        <v/>
      </c>
      <c r="AH28" s="46" t="str">
        <f>IF('Datos Generales'!AH344=0,"",'Datos Generales'!AH344)</f>
        <v/>
      </c>
      <c r="AI28" s="46" t="str">
        <f>IF('Datos Generales'!AI344=0,"",'Datos Generales'!AI344)</f>
        <v/>
      </c>
      <c r="AJ28" s="46" t="str">
        <f>IF('Datos Generales'!AJ344=0,"",'Datos Generales'!AJ344)</f>
        <v/>
      </c>
      <c r="AK28" s="46" t="str">
        <f>IF('Datos Generales'!AK344=0,"",'Datos Generales'!AK344)</f>
        <v/>
      </c>
      <c r="AL28" s="46" t="str">
        <f>IF('Datos Generales'!AL344=0,"",'Datos Generales'!AL344)</f>
        <v/>
      </c>
      <c r="AM28" s="46" t="str">
        <f>IF('Datos Generales'!AM344=0,"",'Datos Generales'!AM344)</f>
        <v/>
      </c>
      <c r="AN28" s="46" t="str">
        <f>IF('Datos Generales'!AN344=0,"",'Datos Generales'!AN344)</f>
        <v/>
      </c>
      <c r="AO28" s="46" t="str">
        <f>IF('Datos Generales'!AO344=0,"",'Datos Generales'!AO344)</f>
        <v/>
      </c>
      <c r="AP28" s="46" t="str">
        <f>IF('Datos Generales'!AP344=0,"",'Datos Generales'!AP344)</f>
        <v/>
      </c>
      <c r="AQ28" s="46">
        <f>IF('Datos Generales'!AQ344=0,"",'Datos Generales'!AQ344)</f>
        <v>4691</v>
      </c>
      <c r="AS28" s="46">
        <f>'Datos Generales'!AS344</f>
        <v>4467</v>
      </c>
      <c r="AT28" s="71">
        <f t="shared" si="0"/>
        <v>5.0145511528990383E-2</v>
      </c>
    </row>
    <row r="29" spans="2:46">
      <c r="B29" s="73" t="s">
        <v>312</v>
      </c>
      <c r="C29" s="46">
        <f>IF('Datos Generales'!C345=0,"",'Datos Generales'!C345)</f>
        <v>335</v>
      </c>
      <c r="D29" s="46" t="str">
        <f>IF('Datos Generales'!D345=0,"",'Datos Generales'!D345)</f>
        <v/>
      </c>
      <c r="E29" s="46">
        <f>IF('Datos Generales'!E345=0,"",'Datos Generales'!E345)</f>
        <v>1169</v>
      </c>
      <c r="F29" s="46" t="str">
        <f>IF('Datos Generales'!F345=0,"",'Datos Generales'!F345)</f>
        <v/>
      </c>
      <c r="G29" s="46" t="str">
        <f>IF('Datos Generales'!G345=0,"",'Datos Generales'!G345)</f>
        <v/>
      </c>
      <c r="H29" s="46">
        <f>IF('Datos Generales'!H345=0,"",'Datos Generales'!H345)</f>
        <v>1</v>
      </c>
      <c r="I29" s="46">
        <f>IF('Datos Generales'!I345=0,"",'Datos Generales'!I345)</f>
        <v>178</v>
      </c>
      <c r="J29" s="46">
        <f>IF('Datos Generales'!J345=0,"",'Datos Generales'!J345)</f>
        <v>7</v>
      </c>
      <c r="K29" s="46" t="str">
        <f>IF('Datos Generales'!K345=0,"",'Datos Generales'!K345)</f>
        <v/>
      </c>
      <c r="L29" s="46">
        <f>IF('Datos Generales'!L345=0,"",'Datos Generales'!L345)</f>
        <v>14</v>
      </c>
      <c r="M29" s="46" t="str">
        <f>IF('Datos Generales'!M345=0,"",'Datos Generales'!M345)</f>
        <v/>
      </c>
      <c r="N29" s="46" t="str">
        <f>IF('Datos Generales'!N345=0,"",'Datos Generales'!N345)</f>
        <v/>
      </c>
      <c r="O29" s="46" t="str">
        <f>IF('Datos Generales'!O345=0,"",'Datos Generales'!O345)</f>
        <v/>
      </c>
      <c r="P29" s="46">
        <f>IF('Datos Generales'!P345=0,"",'Datos Generales'!P345)</f>
        <v>448</v>
      </c>
      <c r="Q29" s="46" t="str">
        <f>IF('Datos Generales'!Q345=0,"",'Datos Generales'!Q345)</f>
        <v/>
      </c>
      <c r="R29" s="46">
        <f>IF('Datos Generales'!R345=0,"",'Datos Generales'!R345)</f>
        <v>120</v>
      </c>
      <c r="S29" s="46" t="str">
        <f>IF('Datos Generales'!S345=0,"",'Datos Generales'!S345)</f>
        <v/>
      </c>
      <c r="T29" s="46">
        <f>IF('Datos Generales'!T345=0,"",'Datos Generales'!T345)</f>
        <v>6</v>
      </c>
      <c r="U29" s="46" t="str">
        <f>IF('Datos Generales'!U345=0,"",'Datos Generales'!U345)</f>
        <v/>
      </c>
      <c r="V29" s="46">
        <f>IF('Datos Generales'!V345=0,"",'Datos Generales'!V345)</f>
        <v>68</v>
      </c>
      <c r="W29" s="46" t="str">
        <f>IF('Datos Generales'!W345=0,"",'Datos Generales'!W345)</f>
        <v/>
      </c>
      <c r="X29" s="46" t="str">
        <f>IF('Datos Generales'!X345=0,"",'Datos Generales'!X345)</f>
        <v/>
      </c>
      <c r="Y29" s="46">
        <f>IF('Datos Generales'!Y345=0,"",'Datos Generales'!Y345)</f>
        <v>14</v>
      </c>
      <c r="Z29" s="46" t="str">
        <f>IF('Datos Generales'!Z345=0,"",'Datos Generales'!Z345)</f>
        <v/>
      </c>
      <c r="AA29" s="46">
        <f>IF('Datos Generales'!AA345=0,"",'Datos Generales'!AA345)</f>
        <v>22</v>
      </c>
      <c r="AB29" s="46">
        <f>IF('Datos Generales'!AB345=0,"",'Datos Generales'!AB345)</f>
        <v>86</v>
      </c>
      <c r="AC29" s="46" t="str">
        <f>IF('Datos Generales'!AC345=0,"",'Datos Generales'!AC345)</f>
        <v/>
      </c>
      <c r="AD29" s="46" t="str">
        <f>IF('Datos Generales'!AD345=0,"",'Datos Generales'!AD345)</f>
        <v/>
      </c>
      <c r="AE29" s="46" t="str">
        <f>IF('Datos Generales'!AE345=0,"",'Datos Generales'!AE345)</f>
        <v/>
      </c>
      <c r="AF29" s="46" t="str">
        <f>IF('Datos Generales'!AF345=0,"",'Datos Generales'!AF345)</f>
        <v/>
      </c>
      <c r="AG29" s="46" t="str">
        <f>IF('Datos Generales'!AG345=0,"",'Datos Generales'!AG345)</f>
        <v/>
      </c>
      <c r="AH29" s="46" t="str">
        <f>IF('Datos Generales'!AH345=0,"",'Datos Generales'!AH345)</f>
        <v/>
      </c>
      <c r="AI29" s="46" t="str">
        <f>IF('Datos Generales'!AI345=0,"",'Datos Generales'!AI345)</f>
        <v/>
      </c>
      <c r="AJ29" s="46" t="str">
        <f>IF('Datos Generales'!AJ345=0,"",'Datos Generales'!AJ345)</f>
        <v/>
      </c>
      <c r="AK29" s="46" t="str">
        <f>IF('Datos Generales'!AK345=0,"",'Datos Generales'!AK345)</f>
        <v/>
      </c>
      <c r="AL29" s="46" t="str">
        <f>IF('Datos Generales'!AL345=0,"",'Datos Generales'!AL345)</f>
        <v/>
      </c>
      <c r="AM29" s="46" t="str">
        <f>IF('Datos Generales'!AM345=0,"",'Datos Generales'!AM345)</f>
        <v/>
      </c>
      <c r="AN29" s="46" t="str">
        <f>IF('Datos Generales'!AN345=0,"",'Datos Generales'!AN345)</f>
        <v/>
      </c>
      <c r="AO29" s="46" t="str">
        <f>IF('Datos Generales'!AO345=0,"",'Datos Generales'!AO345)</f>
        <v/>
      </c>
      <c r="AP29" s="46" t="str">
        <f>IF('Datos Generales'!AP345=0,"",'Datos Generales'!AP345)</f>
        <v/>
      </c>
      <c r="AQ29" s="46">
        <f>IF('Datos Generales'!AQ345=0,"",'Datos Generales'!AQ345)</f>
        <v>2468</v>
      </c>
      <c r="AS29" s="46">
        <f>'Datos Generales'!AS345</f>
        <v>4409</v>
      </c>
      <c r="AT29" s="71">
        <f t="shared" si="0"/>
        <v>-0.4402358811521887</v>
      </c>
    </row>
    <row r="30" spans="2:46">
      <c r="B30" s="73" t="s">
        <v>313</v>
      </c>
      <c r="C30" s="46">
        <f>IF('Datos Generales'!C346=0,"",'Datos Generales'!C346)</f>
        <v>382</v>
      </c>
      <c r="D30" s="46" t="str">
        <f>IF('Datos Generales'!D346=0,"",'Datos Generales'!D346)</f>
        <v/>
      </c>
      <c r="E30" s="46">
        <f>IF('Datos Generales'!E346=0,"",'Datos Generales'!E346)</f>
        <v>3142</v>
      </c>
      <c r="F30" s="46" t="str">
        <f>IF('Datos Generales'!F346=0,"",'Datos Generales'!F346)</f>
        <v/>
      </c>
      <c r="G30" s="46" t="str">
        <f>IF('Datos Generales'!G346=0,"",'Datos Generales'!G346)</f>
        <v/>
      </c>
      <c r="H30" s="46">
        <f>IF('Datos Generales'!H346=0,"",'Datos Generales'!H346)</f>
        <v>2636</v>
      </c>
      <c r="I30" s="46">
        <f>IF('Datos Generales'!I346=0,"",'Datos Generales'!I346)</f>
        <v>47</v>
      </c>
      <c r="J30" s="46">
        <f>IF('Datos Generales'!J346=0,"",'Datos Generales'!J346)</f>
        <v>13</v>
      </c>
      <c r="K30" s="46" t="str">
        <f>IF('Datos Generales'!K346=0,"",'Datos Generales'!K346)</f>
        <v/>
      </c>
      <c r="L30" s="46">
        <f>IF('Datos Generales'!L346=0,"",'Datos Generales'!L346)</f>
        <v>31</v>
      </c>
      <c r="M30" s="46" t="str">
        <f>IF('Datos Generales'!M346=0,"",'Datos Generales'!M346)</f>
        <v/>
      </c>
      <c r="N30" s="46" t="str">
        <f>IF('Datos Generales'!N346=0,"",'Datos Generales'!N346)</f>
        <v/>
      </c>
      <c r="O30" s="46" t="str">
        <f>IF('Datos Generales'!O346=0,"",'Datos Generales'!O346)</f>
        <v/>
      </c>
      <c r="P30" s="46">
        <f>IF('Datos Generales'!P346=0,"",'Datos Generales'!P346)</f>
        <v>858</v>
      </c>
      <c r="Q30" s="46" t="str">
        <f>IF('Datos Generales'!Q346=0,"",'Datos Generales'!Q346)</f>
        <v/>
      </c>
      <c r="R30" s="46">
        <f>IF('Datos Generales'!R346=0,"",'Datos Generales'!R346)</f>
        <v>523</v>
      </c>
      <c r="S30" s="46" t="str">
        <f>IF('Datos Generales'!S346=0,"",'Datos Generales'!S346)</f>
        <v/>
      </c>
      <c r="T30" s="46">
        <f>IF('Datos Generales'!T346=0,"",'Datos Generales'!T346)</f>
        <v>491</v>
      </c>
      <c r="U30" s="46" t="str">
        <f>IF('Datos Generales'!U346=0,"",'Datos Generales'!U346)</f>
        <v/>
      </c>
      <c r="V30" s="46">
        <f>IF('Datos Generales'!V346=0,"",'Datos Generales'!V346)</f>
        <v>593</v>
      </c>
      <c r="W30" s="46" t="str">
        <f>IF('Datos Generales'!W346=0,"",'Datos Generales'!W346)</f>
        <v/>
      </c>
      <c r="X30" s="46" t="str">
        <f>IF('Datos Generales'!X346=0,"",'Datos Generales'!X346)</f>
        <v/>
      </c>
      <c r="Y30" s="46">
        <f>IF('Datos Generales'!Y346=0,"",'Datos Generales'!Y346)</f>
        <v>516</v>
      </c>
      <c r="Z30" s="46">
        <f>IF('Datos Generales'!Z346=0,"",'Datos Generales'!Z346)</f>
        <v>1</v>
      </c>
      <c r="AA30" s="46">
        <f>IF('Datos Generales'!AA346=0,"",'Datos Generales'!AA346)</f>
        <v>85</v>
      </c>
      <c r="AB30" s="46">
        <f>IF('Datos Generales'!AB346=0,"",'Datos Generales'!AB346)</f>
        <v>1828</v>
      </c>
      <c r="AC30" s="46" t="str">
        <f>IF('Datos Generales'!AC346=0,"",'Datos Generales'!AC346)</f>
        <v/>
      </c>
      <c r="AD30" s="46" t="str">
        <f>IF('Datos Generales'!AD346=0,"",'Datos Generales'!AD346)</f>
        <v/>
      </c>
      <c r="AE30" s="46" t="str">
        <f>IF('Datos Generales'!AE346=0,"",'Datos Generales'!AE346)</f>
        <v/>
      </c>
      <c r="AF30" s="46" t="str">
        <f>IF('Datos Generales'!AF346=0,"",'Datos Generales'!AF346)</f>
        <v/>
      </c>
      <c r="AG30" s="46" t="str">
        <f>IF('Datos Generales'!AG346=0,"",'Datos Generales'!AG346)</f>
        <v/>
      </c>
      <c r="AH30" s="46" t="str">
        <f>IF('Datos Generales'!AH346=0,"",'Datos Generales'!AH346)</f>
        <v/>
      </c>
      <c r="AI30" s="46" t="str">
        <f>IF('Datos Generales'!AI346=0,"",'Datos Generales'!AI346)</f>
        <v/>
      </c>
      <c r="AJ30" s="46" t="str">
        <f>IF('Datos Generales'!AJ346=0,"",'Datos Generales'!AJ346)</f>
        <v/>
      </c>
      <c r="AK30" s="46" t="str">
        <f>IF('Datos Generales'!AK346=0,"",'Datos Generales'!AK346)</f>
        <v/>
      </c>
      <c r="AL30" s="46" t="str">
        <f>IF('Datos Generales'!AL346=0,"",'Datos Generales'!AL346)</f>
        <v/>
      </c>
      <c r="AM30" s="46" t="str">
        <f>IF('Datos Generales'!AM346=0,"",'Datos Generales'!AM346)</f>
        <v/>
      </c>
      <c r="AN30" s="46" t="str">
        <f>IF('Datos Generales'!AN346=0,"",'Datos Generales'!AN346)</f>
        <v/>
      </c>
      <c r="AO30" s="46" t="str">
        <f>IF('Datos Generales'!AO346=0,"",'Datos Generales'!AO346)</f>
        <v/>
      </c>
      <c r="AP30" s="46" t="str">
        <f>IF('Datos Generales'!AP346=0,"",'Datos Generales'!AP346)</f>
        <v/>
      </c>
      <c r="AQ30" s="46">
        <f>IF('Datos Generales'!AQ346=0,"",'Datos Generales'!AQ346)</f>
        <v>11146</v>
      </c>
      <c r="AS30" s="46">
        <f>'Datos Generales'!AS346</f>
        <v>12875</v>
      </c>
      <c r="AT30" s="71">
        <f t="shared" si="0"/>
        <v>-0.13429126213592235</v>
      </c>
    </row>
    <row r="31" spans="2:46">
      <c r="B31" s="73" t="s">
        <v>314</v>
      </c>
      <c r="C31" s="46" t="str">
        <f>IF('Datos Generales'!C347=0,"",'Datos Generales'!C347)</f>
        <v/>
      </c>
      <c r="D31" s="46" t="str">
        <f>IF('Datos Generales'!D347=0,"",'Datos Generales'!D347)</f>
        <v/>
      </c>
      <c r="E31" s="46">
        <f>IF('Datos Generales'!E347=0,"",'Datos Generales'!E347)</f>
        <v>220343</v>
      </c>
      <c r="F31" s="46" t="str">
        <f>IF('Datos Generales'!F347=0,"",'Datos Generales'!F347)</f>
        <v/>
      </c>
      <c r="G31" s="46" t="str">
        <f>IF('Datos Generales'!G347=0,"",'Datos Generales'!G347)</f>
        <v/>
      </c>
      <c r="H31" s="46">
        <f>IF('Datos Generales'!H347=0,"",'Datos Generales'!H347)</f>
        <v>17951</v>
      </c>
      <c r="I31" s="46">
        <f>IF('Datos Generales'!I347=0,"",'Datos Generales'!I347)</f>
        <v>99226</v>
      </c>
      <c r="J31" s="46">
        <f>IF('Datos Generales'!J347=0,"",'Datos Generales'!J347)</f>
        <v>470</v>
      </c>
      <c r="K31" s="46" t="str">
        <f>IF('Datos Generales'!K347=0,"",'Datos Generales'!K347)</f>
        <v/>
      </c>
      <c r="L31" s="46">
        <f>IF('Datos Generales'!L347=0,"",'Datos Generales'!L347)</f>
        <v>88444</v>
      </c>
      <c r="M31" s="46" t="str">
        <f>IF('Datos Generales'!M347=0,"",'Datos Generales'!M347)</f>
        <v/>
      </c>
      <c r="N31" s="46" t="str">
        <f>IF('Datos Generales'!N347=0,"",'Datos Generales'!N347)</f>
        <v/>
      </c>
      <c r="O31" s="46" t="str">
        <f>IF('Datos Generales'!O347=0,"",'Datos Generales'!O347)</f>
        <v/>
      </c>
      <c r="P31" s="46">
        <f>IF('Datos Generales'!P347=0,"",'Datos Generales'!P347)</f>
        <v>16275</v>
      </c>
      <c r="Q31" s="46" t="str">
        <f>IF('Datos Generales'!Q347=0,"",'Datos Generales'!Q347)</f>
        <v/>
      </c>
      <c r="R31" s="46">
        <f>IF('Datos Generales'!R347=0,"",'Datos Generales'!R347)</f>
        <v>3196</v>
      </c>
      <c r="S31" s="46" t="str">
        <f>IF('Datos Generales'!S347=0,"",'Datos Generales'!S347)</f>
        <v/>
      </c>
      <c r="T31" s="46">
        <f>IF('Datos Generales'!T347=0,"",'Datos Generales'!T347)</f>
        <v>186718</v>
      </c>
      <c r="U31" s="46" t="str">
        <f>IF('Datos Generales'!U347=0,"",'Datos Generales'!U347)</f>
        <v/>
      </c>
      <c r="V31" s="46">
        <f>IF('Datos Generales'!V347=0,"",'Datos Generales'!V347)</f>
        <v>53040</v>
      </c>
      <c r="W31" s="46" t="str">
        <f>IF('Datos Generales'!W347=0,"",'Datos Generales'!W347)</f>
        <v/>
      </c>
      <c r="X31" s="46" t="str">
        <f>IF('Datos Generales'!X347=0,"",'Datos Generales'!X347)</f>
        <v/>
      </c>
      <c r="Y31" s="46">
        <f>IF('Datos Generales'!Y347=0,"",'Datos Generales'!Y347)</f>
        <v>47399</v>
      </c>
      <c r="Z31" s="46" t="str">
        <f>IF('Datos Generales'!Z347=0,"",'Datos Generales'!Z347)</f>
        <v/>
      </c>
      <c r="AA31" s="46">
        <f>IF('Datos Generales'!AA347=0,"",'Datos Generales'!AA347)</f>
        <v>19254</v>
      </c>
      <c r="AB31" s="46">
        <f>IF('Datos Generales'!AB347=0,"",'Datos Generales'!AB347)</f>
        <v>53069</v>
      </c>
      <c r="AC31" s="46">
        <f>IF('Datos Generales'!AC347=0,"",'Datos Generales'!AC347)</f>
        <v>31412</v>
      </c>
      <c r="AD31" s="46" t="str">
        <f>IF('Datos Generales'!AD347=0,"",'Datos Generales'!AD347)</f>
        <v/>
      </c>
      <c r="AE31" s="46" t="str">
        <f>IF('Datos Generales'!AE347=0,"",'Datos Generales'!AE347)</f>
        <v/>
      </c>
      <c r="AF31" s="46" t="str">
        <f>IF('Datos Generales'!AF347=0,"",'Datos Generales'!AF347)</f>
        <v/>
      </c>
      <c r="AG31" s="46" t="str">
        <f>IF('Datos Generales'!AG347=0,"",'Datos Generales'!AG347)</f>
        <v/>
      </c>
      <c r="AH31" s="46" t="str">
        <f>IF('Datos Generales'!AH347=0,"",'Datos Generales'!AH347)</f>
        <v/>
      </c>
      <c r="AI31" s="46" t="str">
        <f>IF('Datos Generales'!AI347=0,"",'Datos Generales'!AI347)</f>
        <v/>
      </c>
      <c r="AJ31" s="46" t="str">
        <f>IF('Datos Generales'!AJ347=0,"",'Datos Generales'!AJ347)</f>
        <v/>
      </c>
      <c r="AK31" s="46" t="str">
        <f>IF('Datos Generales'!AK347=0,"",'Datos Generales'!AK347)</f>
        <v/>
      </c>
      <c r="AL31" s="46" t="str">
        <f>IF('Datos Generales'!AL347=0,"",'Datos Generales'!AL347)</f>
        <v/>
      </c>
      <c r="AM31" s="46" t="str">
        <f>IF('Datos Generales'!AM347=0,"",'Datos Generales'!AM347)</f>
        <v/>
      </c>
      <c r="AN31" s="46" t="str">
        <f>IF('Datos Generales'!AN347=0,"",'Datos Generales'!AN347)</f>
        <v/>
      </c>
      <c r="AO31" s="46" t="str">
        <f>IF('Datos Generales'!AO347=0,"",'Datos Generales'!AO347)</f>
        <v/>
      </c>
      <c r="AP31" s="46" t="str">
        <f>IF('Datos Generales'!AP347=0,"",'Datos Generales'!AP347)</f>
        <v/>
      </c>
      <c r="AQ31" s="46">
        <f>IF('Datos Generales'!AQ347=0,"",'Datos Generales'!AQ347)</f>
        <v>836797</v>
      </c>
      <c r="AS31" s="46">
        <f>'Datos Generales'!AS347</f>
        <v>725230</v>
      </c>
      <c r="AT31" s="71">
        <f t="shared" si="0"/>
        <v>0.15383671387008269</v>
      </c>
    </row>
    <row r="32" spans="2:46">
      <c r="B32" s="73" t="s">
        <v>315</v>
      </c>
      <c r="C32" s="46">
        <f>IF('Datos Generales'!C348=0,"",'Datos Generales'!C348)</f>
        <v>1234</v>
      </c>
      <c r="D32" s="46" t="str">
        <f>IF('Datos Generales'!D348=0,"",'Datos Generales'!D348)</f>
        <v/>
      </c>
      <c r="E32" s="46">
        <f>IF('Datos Generales'!E348=0,"",'Datos Generales'!E348)</f>
        <v>48097</v>
      </c>
      <c r="F32" s="46" t="str">
        <f>IF('Datos Generales'!F348=0,"",'Datos Generales'!F348)</f>
        <v/>
      </c>
      <c r="G32" s="46" t="str">
        <f>IF('Datos Generales'!G348=0,"",'Datos Generales'!G348)</f>
        <v/>
      </c>
      <c r="H32" s="46">
        <f>IF('Datos Generales'!H348=0,"",'Datos Generales'!H348)</f>
        <v>6973</v>
      </c>
      <c r="I32" s="46">
        <f>IF('Datos Generales'!I348=0,"",'Datos Generales'!I348)</f>
        <v>36046</v>
      </c>
      <c r="J32" s="46">
        <f>IF('Datos Generales'!J348=0,"",'Datos Generales'!J348)</f>
        <v>700</v>
      </c>
      <c r="K32" s="46" t="str">
        <f>IF('Datos Generales'!K348=0,"",'Datos Generales'!K348)</f>
        <v/>
      </c>
      <c r="L32" s="46">
        <f>IF('Datos Generales'!L348=0,"",'Datos Generales'!L348)</f>
        <v>456</v>
      </c>
      <c r="M32" s="46" t="str">
        <f>IF('Datos Generales'!M348=0,"",'Datos Generales'!M348)</f>
        <v/>
      </c>
      <c r="N32" s="46" t="str">
        <f>IF('Datos Generales'!N348=0,"",'Datos Generales'!N348)</f>
        <v/>
      </c>
      <c r="O32" s="46" t="str">
        <f>IF('Datos Generales'!O348=0,"",'Datos Generales'!O348)</f>
        <v/>
      </c>
      <c r="P32" s="46">
        <f>IF('Datos Generales'!P348=0,"",'Datos Generales'!P348)</f>
        <v>3480</v>
      </c>
      <c r="Q32" s="46" t="str">
        <f>IF('Datos Generales'!Q348=0,"",'Datos Generales'!Q348)</f>
        <v/>
      </c>
      <c r="R32" s="46">
        <f>IF('Datos Generales'!R348=0,"",'Datos Generales'!R348)</f>
        <v>1433</v>
      </c>
      <c r="S32" s="46" t="str">
        <f>IF('Datos Generales'!S348=0,"",'Datos Generales'!S348)</f>
        <v/>
      </c>
      <c r="T32" s="46">
        <f>IF('Datos Generales'!T348=0,"",'Datos Generales'!T348)</f>
        <v>10648</v>
      </c>
      <c r="U32" s="46" t="str">
        <f>IF('Datos Generales'!U348=0,"",'Datos Generales'!U348)</f>
        <v/>
      </c>
      <c r="V32" s="46">
        <f>IF('Datos Generales'!V348=0,"",'Datos Generales'!V348)</f>
        <v>19201</v>
      </c>
      <c r="W32" s="46" t="str">
        <f>IF('Datos Generales'!W348=0,"",'Datos Generales'!W348)</f>
        <v/>
      </c>
      <c r="X32" s="46">
        <f>IF('Datos Generales'!X348=0,"",'Datos Generales'!X348)</f>
        <v>710</v>
      </c>
      <c r="Y32" s="46">
        <f>IF('Datos Generales'!Y348=0,"",'Datos Generales'!Y348)</f>
        <v>1450</v>
      </c>
      <c r="Z32" s="46">
        <f>IF('Datos Generales'!Z348=0,"",'Datos Generales'!Z348)</f>
        <v>9</v>
      </c>
      <c r="AA32" s="46">
        <f>IF('Datos Generales'!AA348=0,"",'Datos Generales'!AA348)</f>
        <v>3490</v>
      </c>
      <c r="AB32" s="46">
        <f>IF('Datos Generales'!AB348=0,"",'Datos Generales'!AB348)</f>
        <v>20109</v>
      </c>
      <c r="AC32" s="46" t="str">
        <f>IF('Datos Generales'!AC348=0,"",'Datos Generales'!AC348)</f>
        <v/>
      </c>
      <c r="AD32" s="46">
        <f>IF('Datos Generales'!AD348=0,"",'Datos Generales'!AD348)</f>
        <v>2</v>
      </c>
      <c r="AE32" s="46" t="str">
        <f>IF('Datos Generales'!AE348=0,"",'Datos Generales'!AE348)</f>
        <v/>
      </c>
      <c r="AF32" s="46" t="str">
        <f>IF('Datos Generales'!AF348=0,"",'Datos Generales'!AF348)</f>
        <v/>
      </c>
      <c r="AG32" s="46" t="str">
        <f>IF('Datos Generales'!AG348=0,"",'Datos Generales'!AG348)</f>
        <v/>
      </c>
      <c r="AH32" s="46" t="str">
        <f>IF('Datos Generales'!AH348=0,"",'Datos Generales'!AH348)</f>
        <v/>
      </c>
      <c r="AI32" s="46" t="str">
        <f>IF('Datos Generales'!AI348=0,"",'Datos Generales'!AI348)</f>
        <v/>
      </c>
      <c r="AJ32" s="46" t="str">
        <f>IF('Datos Generales'!AJ348=0,"",'Datos Generales'!AJ348)</f>
        <v/>
      </c>
      <c r="AK32" s="46" t="str">
        <f>IF('Datos Generales'!AK348=0,"",'Datos Generales'!AK348)</f>
        <v/>
      </c>
      <c r="AL32" s="46" t="str">
        <f>IF('Datos Generales'!AL348=0,"",'Datos Generales'!AL348)</f>
        <v/>
      </c>
      <c r="AM32" s="46" t="str">
        <f>IF('Datos Generales'!AM348=0,"",'Datos Generales'!AM348)</f>
        <v/>
      </c>
      <c r="AN32" s="46" t="str">
        <f>IF('Datos Generales'!AN348=0,"",'Datos Generales'!AN348)</f>
        <v/>
      </c>
      <c r="AO32" s="46" t="str">
        <f>IF('Datos Generales'!AO348=0,"",'Datos Generales'!AO348)</f>
        <v/>
      </c>
      <c r="AP32" s="46" t="str">
        <f>IF('Datos Generales'!AP348=0,"",'Datos Generales'!AP348)</f>
        <v/>
      </c>
      <c r="AQ32" s="46">
        <f>IF('Datos Generales'!AQ348=0,"",'Datos Generales'!AQ348)</f>
        <v>154038</v>
      </c>
      <c r="AS32" s="46">
        <f>'Datos Generales'!AS348</f>
        <v>193809</v>
      </c>
      <c r="AT32" s="71">
        <f t="shared" si="0"/>
        <v>-0.20520718852065689</v>
      </c>
    </row>
    <row r="33" spans="2:46">
      <c r="B33" s="73" t="s">
        <v>316</v>
      </c>
      <c r="C33" s="46" t="str">
        <f>IF('Datos Generales'!C349=0,"",'Datos Generales'!C349)</f>
        <v/>
      </c>
      <c r="D33" s="46" t="str">
        <f>IF('Datos Generales'!D349=0,"",'Datos Generales'!D349)</f>
        <v/>
      </c>
      <c r="E33" s="46" t="str">
        <f>IF('Datos Generales'!E349=0,"",'Datos Generales'!E349)</f>
        <v/>
      </c>
      <c r="F33" s="46" t="str">
        <f>IF('Datos Generales'!F349=0,"",'Datos Generales'!F349)</f>
        <v/>
      </c>
      <c r="G33" s="46" t="str">
        <f>IF('Datos Generales'!G349=0,"",'Datos Generales'!G349)</f>
        <v/>
      </c>
      <c r="H33" s="46">
        <f>IF('Datos Generales'!H349=0,"",'Datos Generales'!H349)</f>
        <v>214</v>
      </c>
      <c r="I33" s="46">
        <f>IF('Datos Generales'!I349=0,"",'Datos Generales'!I349)</f>
        <v>3</v>
      </c>
      <c r="J33" s="46" t="str">
        <f>IF('Datos Generales'!J349=0,"",'Datos Generales'!J349)</f>
        <v/>
      </c>
      <c r="K33" s="46" t="str">
        <f>IF('Datos Generales'!K349=0,"",'Datos Generales'!K349)</f>
        <v/>
      </c>
      <c r="L33" s="46" t="str">
        <f>IF('Datos Generales'!L349=0,"",'Datos Generales'!L349)</f>
        <v/>
      </c>
      <c r="M33" s="46" t="str">
        <f>IF('Datos Generales'!M349=0,"",'Datos Generales'!M349)</f>
        <v/>
      </c>
      <c r="N33" s="46" t="str">
        <f>IF('Datos Generales'!N349=0,"",'Datos Generales'!N349)</f>
        <v/>
      </c>
      <c r="O33" s="46" t="str">
        <f>IF('Datos Generales'!O349=0,"",'Datos Generales'!O349)</f>
        <v/>
      </c>
      <c r="P33" s="46" t="str">
        <f>IF('Datos Generales'!P349=0,"",'Datos Generales'!P349)</f>
        <v/>
      </c>
      <c r="Q33" s="46" t="str">
        <f>IF('Datos Generales'!Q349=0,"",'Datos Generales'!Q349)</f>
        <v/>
      </c>
      <c r="R33" s="46" t="str">
        <f>IF('Datos Generales'!R349=0,"",'Datos Generales'!R349)</f>
        <v/>
      </c>
      <c r="S33" s="46" t="str">
        <f>IF('Datos Generales'!S349=0,"",'Datos Generales'!S349)</f>
        <v/>
      </c>
      <c r="T33" s="46">
        <f>IF('Datos Generales'!T349=0,"",'Datos Generales'!T349)</f>
        <v>232</v>
      </c>
      <c r="U33" s="46" t="str">
        <f>IF('Datos Generales'!U349=0,"",'Datos Generales'!U349)</f>
        <v/>
      </c>
      <c r="V33" s="46">
        <f>IF('Datos Generales'!V349=0,"",'Datos Generales'!V349)</f>
        <v>113</v>
      </c>
      <c r="W33" s="46" t="str">
        <f>IF('Datos Generales'!W349=0,"",'Datos Generales'!W349)</f>
        <v/>
      </c>
      <c r="X33" s="46">
        <f>IF('Datos Generales'!X349=0,"",'Datos Generales'!X349)</f>
        <v>73</v>
      </c>
      <c r="Y33" s="46" t="str">
        <f>IF('Datos Generales'!Y349=0,"",'Datos Generales'!Y349)</f>
        <v/>
      </c>
      <c r="Z33" s="46" t="str">
        <f>IF('Datos Generales'!Z349=0,"",'Datos Generales'!Z349)</f>
        <v/>
      </c>
      <c r="AA33" s="46">
        <f>IF('Datos Generales'!AA349=0,"",'Datos Generales'!AA349)</f>
        <v>43</v>
      </c>
      <c r="AB33" s="46" t="str">
        <f>IF('Datos Generales'!AB349=0,"",'Datos Generales'!AB349)</f>
        <v/>
      </c>
      <c r="AC33" s="46" t="str">
        <f>IF('Datos Generales'!AC349=0,"",'Datos Generales'!AC349)</f>
        <v/>
      </c>
      <c r="AD33" s="46">
        <f>IF('Datos Generales'!AD349=0,"",'Datos Generales'!AD349)</f>
        <v>8239</v>
      </c>
      <c r="AE33" s="46" t="str">
        <f>IF('Datos Generales'!AE349=0,"",'Datos Generales'!AE349)</f>
        <v/>
      </c>
      <c r="AF33" s="46" t="str">
        <f>IF('Datos Generales'!AF349=0,"",'Datos Generales'!AF349)</f>
        <v/>
      </c>
      <c r="AG33" s="46" t="str">
        <f>IF('Datos Generales'!AG349=0,"",'Datos Generales'!AG349)</f>
        <v/>
      </c>
      <c r="AH33" s="46" t="str">
        <f>IF('Datos Generales'!AH349=0,"",'Datos Generales'!AH349)</f>
        <v/>
      </c>
      <c r="AI33" s="46" t="str">
        <f>IF('Datos Generales'!AI349=0,"",'Datos Generales'!AI349)</f>
        <v/>
      </c>
      <c r="AJ33" s="46" t="str">
        <f>IF('Datos Generales'!AJ349=0,"",'Datos Generales'!AJ349)</f>
        <v/>
      </c>
      <c r="AK33" s="46" t="str">
        <f>IF('Datos Generales'!AK349=0,"",'Datos Generales'!AK349)</f>
        <v/>
      </c>
      <c r="AL33" s="46" t="str">
        <f>IF('Datos Generales'!AL349=0,"",'Datos Generales'!AL349)</f>
        <v/>
      </c>
      <c r="AM33" s="46" t="str">
        <f>IF('Datos Generales'!AM349=0,"",'Datos Generales'!AM349)</f>
        <v/>
      </c>
      <c r="AN33" s="46" t="str">
        <f>IF('Datos Generales'!AN349=0,"",'Datos Generales'!AN349)</f>
        <v/>
      </c>
      <c r="AO33" s="46" t="str">
        <f>IF('Datos Generales'!AO349=0,"",'Datos Generales'!AO349)</f>
        <v/>
      </c>
      <c r="AP33" s="46" t="str">
        <f>IF('Datos Generales'!AP349=0,"",'Datos Generales'!AP349)</f>
        <v/>
      </c>
      <c r="AQ33" s="46">
        <f>IF('Datos Generales'!AQ349=0,"",'Datos Generales'!AQ349)</f>
        <v>8917</v>
      </c>
      <c r="AS33" s="46">
        <f>'Datos Generales'!AS349</f>
        <v>42395</v>
      </c>
      <c r="AT33" s="71">
        <f t="shared" si="0"/>
        <v>-0.78966859299445691</v>
      </c>
    </row>
    <row r="34" spans="2:46">
      <c r="B34" s="73" t="s">
        <v>317</v>
      </c>
      <c r="C34" s="46">
        <f>IF('Datos Generales'!C350=0,"",'Datos Generales'!C350)</f>
        <v>926</v>
      </c>
      <c r="D34" s="46" t="str">
        <f>IF('Datos Generales'!D350=0,"",'Datos Generales'!D350)</f>
        <v/>
      </c>
      <c r="E34" s="46">
        <f>IF('Datos Generales'!E350=0,"",'Datos Generales'!E350)</f>
        <v>254572</v>
      </c>
      <c r="F34" s="46">
        <f>IF('Datos Generales'!F350=0,"",'Datos Generales'!F350)</f>
        <v>27379</v>
      </c>
      <c r="G34" s="46" t="str">
        <f>IF('Datos Generales'!G350=0,"",'Datos Generales'!G350)</f>
        <v/>
      </c>
      <c r="H34" s="46">
        <f>IF('Datos Generales'!H350=0,"",'Datos Generales'!H350)</f>
        <v>15756</v>
      </c>
      <c r="I34" s="46">
        <f>IF('Datos Generales'!I350=0,"",'Datos Generales'!I350)</f>
        <v>77977</v>
      </c>
      <c r="J34" s="46">
        <f>IF('Datos Generales'!J350=0,"",'Datos Generales'!J350)</f>
        <v>2084</v>
      </c>
      <c r="K34" s="46" t="str">
        <f>IF('Datos Generales'!K350=0,"",'Datos Generales'!K350)</f>
        <v/>
      </c>
      <c r="L34" s="46">
        <f>IF('Datos Generales'!L350=0,"",'Datos Generales'!L350)</f>
        <v>45637</v>
      </c>
      <c r="M34" s="46" t="str">
        <f>IF('Datos Generales'!M350=0,"",'Datos Generales'!M350)</f>
        <v/>
      </c>
      <c r="N34" s="46" t="str">
        <f>IF('Datos Generales'!N350=0,"",'Datos Generales'!N350)</f>
        <v/>
      </c>
      <c r="O34" s="46" t="str">
        <f>IF('Datos Generales'!O350=0,"",'Datos Generales'!O350)</f>
        <v/>
      </c>
      <c r="P34" s="46">
        <f>IF('Datos Generales'!P350=0,"",'Datos Generales'!P350)</f>
        <v>8684</v>
      </c>
      <c r="Q34" s="46" t="str">
        <f>IF('Datos Generales'!Q350=0,"",'Datos Generales'!Q350)</f>
        <v/>
      </c>
      <c r="R34" s="46">
        <f>IF('Datos Generales'!R350=0,"",'Datos Generales'!R350)</f>
        <v>2718</v>
      </c>
      <c r="S34" s="46" t="str">
        <f>IF('Datos Generales'!S350=0,"",'Datos Generales'!S350)</f>
        <v/>
      </c>
      <c r="T34" s="46">
        <f>IF('Datos Generales'!T350=0,"",'Datos Generales'!T350)</f>
        <v>90391</v>
      </c>
      <c r="U34" s="46" t="str">
        <f>IF('Datos Generales'!U350=0,"",'Datos Generales'!U350)</f>
        <v/>
      </c>
      <c r="V34" s="46">
        <f>IF('Datos Generales'!V350=0,"",'Datos Generales'!V350)</f>
        <v>28051</v>
      </c>
      <c r="W34" s="46" t="str">
        <f>IF('Datos Generales'!W350=0,"",'Datos Generales'!W350)</f>
        <v/>
      </c>
      <c r="X34" s="46">
        <f>IF('Datos Generales'!X350=0,"",'Datos Generales'!X350)</f>
        <v>200</v>
      </c>
      <c r="Y34" s="46">
        <f>IF('Datos Generales'!Y350=0,"",'Datos Generales'!Y350)</f>
        <v>1888</v>
      </c>
      <c r="Z34" s="46">
        <f>IF('Datos Generales'!Z350=0,"",'Datos Generales'!Z350)</f>
        <v>1</v>
      </c>
      <c r="AA34" s="46">
        <f>IF('Datos Generales'!AA350=0,"",'Datos Generales'!AA350)</f>
        <v>10528</v>
      </c>
      <c r="AB34" s="46">
        <f>IF('Datos Generales'!AB350=0,"",'Datos Generales'!AB350)</f>
        <v>46543</v>
      </c>
      <c r="AC34" s="46">
        <f>IF('Datos Generales'!AC350=0,"",'Datos Generales'!AC350)</f>
        <v>13472</v>
      </c>
      <c r="AD34" s="46" t="str">
        <f>IF('Datos Generales'!AD350=0,"",'Datos Generales'!AD350)</f>
        <v/>
      </c>
      <c r="AE34" s="46" t="str">
        <f>IF('Datos Generales'!AE350=0,"",'Datos Generales'!AE350)</f>
        <v/>
      </c>
      <c r="AF34" s="46" t="str">
        <f>IF('Datos Generales'!AF350=0,"",'Datos Generales'!AF350)</f>
        <v/>
      </c>
      <c r="AG34" s="46" t="str">
        <f>IF('Datos Generales'!AG350=0,"",'Datos Generales'!AG350)</f>
        <v/>
      </c>
      <c r="AH34" s="46" t="str">
        <f>IF('Datos Generales'!AH350=0,"",'Datos Generales'!AH350)</f>
        <v/>
      </c>
      <c r="AI34" s="46" t="str">
        <f>IF('Datos Generales'!AI350=0,"",'Datos Generales'!AI350)</f>
        <v/>
      </c>
      <c r="AJ34" s="46" t="str">
        <f>IF('Datos Generales'!AJ350=0,"",'Datos Generales'!AJ350)</f>
        <v/>
      </c>
      <c r="AK34" s="46" t="str">
        <f>IF('Datos Generales'!AK350=0,"",'Datos Generales'!AK350)</f>
        <v/>
      </c>
      <c r="AL34" s="46" t="str">
        <f>IF('Datos Generales'!AL350=0,"",'Datos Generales'!AL350)</f>
        <v/>
      </c>
      <c r="AM34" s="46" t="str">
        <f>IF('Datos Generales'!AM350=0,"",'Datos Generales'!AM350)</f>
        <v/>
      </c>
      <c r="AN34" s="46" t="str">
        <f>IF('Datos Generales'!AN350=0,"",'Datos Generales'!AN350)</f>
        <v/>
      </c>
      <c r="AO34" s="46" t="str">
        <f>IF('Datos Generales'!AO350=0,"",'Datos Generales'!AO350)</f>
        <v/>
      </c>
      <c r="AP34" s="46" t="str">
        <f>IF('Datos Generales'!AP350=0,"",'Datos Generales'!AP350)</f>
        <v/>
      </c>
      <c r="AQ34" s="46">
        <f>IF('Datos Generales'!AQ350=0,"",'Datos Generales'!AQ350)</f>
        <v>626807</v>
      </c>
      <c r="AS34" s="46">
        <f>'Datos Generales'!AS350</f>
        <v>613034</v>
      </c>
      <c r="AT34" s="71">
        <f t="shared" si="0"/>
        <v>2.2466943105928783E-2</v>
      </c>
    </row>
    <row r="35" spans="2:46">
      <c r="B35" s="73" t="s">
        <v>318</v>
      </c>
      <c r="C35" s="46" t="str">
        <f>IF('Datos Generales'!C351=0,"",'Datos Generales'!C351)</f>
        <v/>
      </c>
      <c r="D35" s="46" t="str">
        <f>IF('Datos Generales'!D351=0,"",'Datos Generales'!D351)</f>
        <v/>
      </c>
      <c r="E35" s="46">
        <f>IF('Datos Generales'!E351=0,"",'Datos Generales'!E351)</f>
        <v>1197855</v>
      </c>
      <c r="F35" s="46" t="str">
        <f>IF('Datos Generales'!F351=0,"",'Datos Generales'!F351)</f>
        <v/>
      </c>
      <c r="G35" s="46" t="str">
        <f>IF('Datos Generales'!G351=0,"",'Datos Generales'!G351)</f>
        <v/>
      </c>
      <c r="H35" s="46" t="str">
        <f>IF('Datos Generales'!H351=0,"",'Datos Generales'!H351)</f>
        <v/>
      </c>
      <c r="I35" s="46">
        <f>IF('Datos Generales'!I351=0,"",'Datos Generales'!I351)</f>
        <v>180292</v>
      </c>
      <c r="J35" s="46" t="str">
        <f>IF('Datos Generales'!J351=0,"",'Datos Generales'!J351)</f>
        <v/>
      </c>
      <c r="K35" s="46" t="str">
        <f>IF('Datos Generales'!K351=0,"",'Datos Generales'!K351)</f>
        <v/>
      </c>
      <c r="L35" s="46">
        <f>IF('Datos Generales'!L351=0,"",'Datos Generales'!L351)</f>
        <v>471621</v>
      </c>
      <c r="M35" s="46" t="str">
        <f>IF('Datos Generales'!M351=0,"",'Datos Generales'!M351)</f>
        <v/>
      </c>
      <c r="N35" s="46" t="str">
        <f>IF('Datos Generales'!N351=0,"",'Datos Generales'!N351)</f>
        <v/>
      </c>
      <c r="O35" s="46" t="str">
        <f>IF('Datos Generales'!O351=0,"",'Datos Generales'!O351)</f>
        <v/>
      </c>
      <c r="P35" s="46">
        <f>IF('Datos Generales'!P351=0,"",'Datos Generales'!P351)</f>
        <v>684</v>
      </c>
      <c r="Q35" s="46" t="str">
        <f>IF('Datos Generales'!Q351=0,"",'Datos Generales'!Q351)</f>
        <v/>
      </c>
      <c r="R35" s="46">
        <f>IF('Datos Generales'!R351=0,"",'Datos Generales'!R351)</f>
        <v>6652</v>
      </c>
      <c r="S35" s="46" t="str">
        <f>IF('Datos Generales'!S351=0,"",'Datos Generales'!S351)</f>
        <v/>
      </c>
      <c r="T35" s="46">
        <f>IF('Datos Generales'!T351=0,"",'Datos Generales'!T351)</f>
        <v>615144</v>
      </c>
      <c r="U35" s="46" t="str">
        <f>IF('Datos Generales'!U351=0,"",'Datos Generales'!U351)</f>
        <v/>
      </c>
      <c r="V35" s="46">
        <f>IF('Datos Generales'!V351=0,"",'Datos Generales'!V351)</f>
        <v>285923</v>
      </c>
      <c r="W35" s="46" t="str">
        <f>IF('Datos Generales'!W351=0,"",'Datos Generales'!W351)</f>
        <v/>
      </c>
      <c r="X35" s="46" t="str">
        <f>IF('Datos Generales'!X351=0,"",'Datos Generales'!X351)</f>
        <v/>
      </c>
      <c r="Y35" s="46">
        <f>IF('Datos Generales'!Y351=0,"",'Datos Generales'!Y351)</f>
        <v>697974</v>
      </c>
      <c r="Z35" s="46" t="str">
        <f>IF('Datos Generales'!Z351=0,"",'Datos Generales'!Z351)</f>
        <v/>
      </c>
      <c r="AA35" s="46">
        <f>IF('Datos Generales'!AA351=0,"",'Datos Generales'!AA351)</f>
        <v>65504</v>
      </c>
      <c r="AB35" s="46">
        <f>IF('Datos Generales'!AB351=0,"",'Datos Generales'!AB351)</f>
        <v>235644</v>
      </c>
      <c r="AC35" s="46">
        <f>IF('Datos Generales'!AC351=0,"",'Datos Generales'!AC351)</f>
        <v>43651</v>
      </c>
      <c r="AD35" s="46" t="str">
        <f>IF('Datos Generales'!AD351=0,"",'Datos Generales'!AD351)</f>
        <v/>
      </c>
      <c r="AE35" s="46" t="str">
        <f>IF('Datos Generales'!AE351=0,"",'Datos Generales'!AE351)</f>
        <v/>
      </c>
      <c r="AF35" s="46" t="str">
        <f>IF('Datos Generales'!AF351=0,"",'Datos Generales'!AF351)</f>
        <v/>
      </c>
      <c r="AG35" s="46" t="str">
        <f>IF('Datos Generales'!AG351=0,"",'Datos Generales'!AG351)</f>
        <v/>
      </c>
      <c r="AH35" s="46" t="str">
        <f>IF('Datos Generales'!AH351=0,"",'Datos Generales'!AH351)</f>
        <v/>
      </c>
      <c r="AI35" s="46" t="str">
        <f>IF('Datos Generales'!AI351=0,"",'Datos Generales'!AI351)</f>
        <v/>
      </c>
      <c r="AJ35" s="46" t="str">
        <f>IF('Datos Generales'!AJ351=0,"",'Datos Generales'!AJ351)</f>
        <v/>
      </c>
      <c r="AK35" s="46" t="str">
        <f>IF('Datos Generales'!AK351=0,"",'Datos Generales'!AK351)</f>
        <v/>
      </c>
      <c r="AL35" s="46" t="str">
        <f>IF('Datos Generales'!AL351=0,"",'Datos Generales'!AL351)</f>
        <v/>
      </c>
      <c r="AM35" s="46" t="str">
        <f>IF('Datos Generales'!AM351=0,"",'Datos Generales'!AM351)</f>
        <v/>
      </c>
      <c r="AN35" s="46" t="str">
        <f>IF('Datos Generales'!AN351=0,"",'Datos Generales'!AN351)</f>
        <v/>
      </c>
      <c r="AO35" s="46" t="str">
        <f>IF('Datos Generales'!AO351=0,"",'Datos Generales'!AO351)</f>
        <v/>
      </c>
      <c r="AP35" s="46" t="str">
        <f>IF('Datos Generales'!AP351=0,"",'Datos Generales'!AP351)</f>
        <v/>
      </c>
      <c r="AQ35" s="46">
        <f>IF('Datos Generales'!AQ351=0,"",'Datos Generales'!AQ351)</f>
        <v>3800944</v>
      </c>
      <c r="AS35" s="46">
        <f>'Datos Generales'!AS351</f>
        <v>3205493</v>
      </c>
      <c r="AT35" s="71">
        <f t="shared" si="0"/>
        <v>0.18575956958882767</v>
      </c>
    </row>
    <row r="36" spans="2:46">
      <c r="B36" s="73" t="s">
        <v>319</v>
      </c>
      <c r="C36" s="46" t="str">
        <f>IF('Datos Generales'!C352=0,"",'Datos Generales'!C352)</f>
        <v/>
      </c>
      <c r="D36" s="46" t="str">
        <f>IF('Datos Generales'!D352=0,"",'Datos Generales'!D352)</f>
        <v/>
      </c>
      <c r="E36" s="46">
        <f>IF('Datos Generales'!E352=0,"",'Datos Generales'!E352)</f>
        <v>24</v>
      </c>
      <c r="F36" s="46" t="str">
        <f>IF('Datos Generales'!F352=0,"",'Datos Generales'!F352)</f>
        <v/>
      </c>
      <c r="G36" s="46">
        <f>IF('Datos Generales'!G352=0,"",'Datos Generales'!G352)</f>
        <v>3313</v>
      </c>
      <c r="H36" s="46" t="str">
        <f>IF('Datos Generales'!H352=0,"",'Datos Generales'!H352)</f>
        <v/>
      </c>
      <c r="I36" s="46">
        <f>IF('Datos Generales'!I352=0,"",'Datos Generales'!I352)</f>
        <v>102</v>
      </c>
      <c r="J36" s="46">
        <f>IF('Datos Generales'!J352=0,"",'Datos Generales'!J352)</f>
        <v>1</v>
      </c>
      <c r="K36" s="46" t="str">
        <f>IF('Datos Generales'!K352=0,"",'Datos Generales'!K352)</f>
        <v/>
      </c>
      <c r="L36" s="46">
        <f>IF('Datos Generales'!L352=0,"",'Datos Generales'!L352)</f>
        <v>359</v>
      </c>
      <c r="M36" s="46">
        <f>IF('Datos Generales'!M352=0,"",'Datos Generales'!M352)</f>
        <v>11615</v>
      </c>
      <c r="N36" s="46" t="str">
        <f>IF('Datos Generales'!N352=0,"",'Datos Generales'!N352)</f>
        <v/>
      </c>
      <c r="O36" s="46" t="str">
        <f>IF('Datos Generales'!O352=0,"",'Datos Generales'!O352)</f>
        <v/>
      </c>
      <c r="P36" s="46">
        <f>IF('Datos Generales'!P352=0,"",'Datos Generales'!P352)</f>
        <v>6570</v>
      </c>
      <c r="Q36" s="46" t="str">
        <f>IF('Datos Generales'!Q352=0,"",'Datos Generales'!Q352)</f>
        <v/>
      </c>
      <c r="R36" s="46">
        <f>IF('Datos Generales'!R352=0,"",'Datos Generales'!R352)</f>
        <v>10</v>
      </c>
      <c r="S36" s="46" t="str">
        <f>IF('Datos Generales'!S352=0,"",'Datos Generales'!S352)</f>
        <v/>
      </c>
      <c r="T36" s="46">
        <f>IF('Datos Generales'!T352=0,"",'Datos Generales'!T352)</f>
        <v>2177</v>
      </c>
      <c r="U36" s="46">
        <f>IF('Datos Generales'!U352=0,"",'Datos Generales'!U352)</f>
        <v>12965</v>
      </c>
      <c r="V36" s="46">
        <f>IF('Datos Generales'!V352=0,"",'Datos Generales'!V352)</f>
        <v>194</v>
      </c>
      <c r="W36" s="46">
        <f>IF('Datos Generales'!W352=0,"",'Datos Generales'!W352)</f>
        <v>3737</v>
      </c>
      <c r="X36" s="46">
        <f>IF('Datos Generales'!X352=0,"",'Datos Generales'!X352)</f>
        <v>21</v>
      </c>
      <c r="Y36" s="46">
        <f>IF('Datos Generales'!Y352=0,"",'Datos Generales'!Y352)</f>
        <v>278</v>
      </c>
      <c r="Z36" s="46" t="str">
        <f>IF('Datos Generales'!Z352=0,"",'Datos Generales'!Z352)</f>
        <v/>
      </c>
      <c r="AA36" s="46">
        <f>IF('Datos Generales'!AA352=0,"",'Datos Generales'!AA352)</f>
        <v>2184</v>
      </c>
      <c r="AB36" s="46" t="str">
        <f>IF('Datos Generales'!AB352=0,"",'Datos Generales'!AB352)</f>
        <v/>
      </c>
      <c r="AC36" s="46" t="str">
        <f>IF('Datos Generales'!AC352=0,"",'Datos Generales'!AC352)</f>
        <v/>
      </c>
      <c r="AD36" s="46" t="str">
        <f>IF('Datos Generales'!AD352=0,"",'Datos Generales'!AD352)</f>
        <v/>
      </c>
      <c r="AE36" s="46" t="str">
        <f>IF('Datos Generales'!AE352=0,"",'Datos Generales'!AE352)</f>
        <v/>
      </c>
      <c r="AF36" s="46" t="str">
        <f>IF('Datos Generales'!AF352=0,"",'Datos Generales'!AF352)</f>
        <v/>
      </c>
      <c r="AG36" s="46" t="str">
        <f>IF('Datos Generales'!AG352=0,"",'Datos Generales'!AG352)</f>
        <v/>
      </c>
      <c r="AH36" s="46" t="str">
        <f>IF('Datos Generales'!AH352=0,"",'Datos Generales'!AH352)</f>
        <v/>
      </c>
      <c r="AI36" s="46" t="str">
        <f>IF('Datos Generales'!AI352=0,"",'Datos Generales'!AI352)</f>
        <v/>
      </c>
      <c r="AJ36" s="46" t="str">
        <f>IF('Datos Generales'!AJ352=0,"",'Datos Generales'!AJ352)</f>
        <v/>
      </c>
      <c r="AK36" s="46" t="str">
        <f>IF('Datos Generales'!AK352=0,"",'Datos Generales'!AK352)</f>
        <v/>
      </c>
      <c r="AL36" s="46" t="str">
        <f>IF('Datos Generales'!AL352=0,"",'Datos Generales'!AL352)</f>
        <v/>
      </c>
      <c r="AM36" s="46" t="str">
        <f>IF('Datos Generales'!AM352=0,"",'Datos Generales'!AM352)</f>
        <v/>
      </c>
      <c r="AN36" s="46" t="str">
        <f>IF('Datos Generales'!AN352=0,"",'Datos Generales'!AN352)</f>
        <v/>
      </c>
      <c r="AO36" s="46" t="str">
        <f>IF('Datos Generales'!AO352=0,"",'Datos Generales'!AO352)</f>
        <v/>
      </c>
      <c r="AP36" s="46" t="str">
        <f>IF('Datos Generales'!AP352=0,"",'Datos Generales'!AP352)</f>
        <v/>
      </c>
      <c r="AQ36" s="46">
        <f>IF('Datos Generales'!AQ352=0,"",'Datos Generales'!AQ352)</f>
        <v>43550</v>
      </c>
      <c r="AS36" s="46">
        <f>'Datos Generales'!AS352</f>
        <v>38270</v>
      </c>
      <c r="AT36" s="71">
        <f t="shared" si="0"/>
        <v>0.13796707603867264</v>
      </c>
    </row>
    <row r="37" spans="2:46">
      <c r="B37" s="73" t="s">
        <v>320</v>
      </c>
      <c r="C37" s="46" t="str">
        <f>IF('Datos Generales'!C353=0,"",'Datos Generales'!C353)</f>
        <v/>
      </c>
      <c r="D37" s="46" t="str">
        <f>IF('Datos Generales'!D353=0,"",'Datos Generales'!D353)</f>
        <v/>
      </c>
      <c r="E37" s="46">
        <f>IF('Datos Generales'!E353=0,"",'Datos Generales'!E353)</f>
        <v>3</v>
      </c>
      <c r="F37" s="46" t="str">
        <f>IF('Datos Generales'!F353=0,"",'Datos Generales'!F353)</f>
        <v/>
      </c>
      <c r="G37" s="46" t="str">
        <f>IF('Datos Generales'!G353=0,"",'Datos Generales'!G353)</f>
        <v/>
      </c>
      <c r="H37" s="46">
        <f>IF('Datos Generales'!H353=0,"",'Datos Generales'!H353)</f>
        <v>285</v>
      </c>
      <c r="I37" s="46">
        <f>IF('Datos Generales'!I353=0,"",'Datos Generales'!I353)</f>
        <v>7</v>
      </c>
      <c r="J37" s="46">
        <f>IF('Datos Generales'!J353=0,"",'Datos Generales'!J353)</f>
        <v>33</v>
      </c>
      <c r="K37" s="46" t="str">
        <f>IF('Datos Generales'!K353=0,"",'Datos Generales'!K353)</f>
        <v/>
      </c>
      <c r="L37" s="46">
        <f>IF('Datos Generales'!L353=0,"",'Datos Generales'!L353)</f>
        <v>5</v>
      </c>
      <c r="M37" s="46" t="str">
        <f>IF('Datos Generales'!M353=0,"",'Datos Generales'!M353)</f>
        <v/>
      </c>
      <c r="N37" s="46" t="str">
        <f>IF('Datos Generales'!N353=0,"",'Datos Generales'!N353)</f>
        <v/>
      </c>
      <c r="O37" s="46" t="str">
        <f>IF('Datos Generales'!O353=0,"",'Datos Generales'!O353)</f>
        <v/>
      </c>
      <c r="P37" s="46">
        <f>IF('Datos Generales'!P353=0,"",'Datos Generales'!P353)</f>
        <v>5219</v>
      </c>
      <c r="Q37" s="46" t="str">
        <f>IF('Datos Generales'!Q353=0,"",'Datos Generales'!Q353)</f>
        <v/>
      </c>
      <c r="R37" s="46">
        <f>IF('Datos Generales'!R353=0,"",'Datos Generales'!R353)</f>
        <v>7</v>
      </c>
      <c r="S37" s="46" t="str">
        <f>IF('Datos Generales'!S353=0,"",'Datos Generales'!S353)</f>
        <v/>
      </c>
      <c r="T37" s="46">
        <f>IF('Datos Generales'!T353=0,"",'Datos Generales'!T353)</f>
        <v>305</v>
      </c>
      <c r="U37" s="46" t="str">
        <f>IF('Datos Generales'!U353=0,"",'Datos Generales'!U353)</f>
        <v/>
      </c>
      <c r="V37" s="46" t="str">
        <f>IF('Datos Generales'!V353=0,"",'Datos Generales'!V353)</f>
        <v/>
      </c>
      <c r="W37" s="46">
        <f>IF('Datos Generales'!W353=0,"",'Datos Generales'!W353)</f>
        <v>3</v>
      </c>
      <c r="X37" s="46">
        <f>IF('Datos Generales'!X353=0,"",'Datos Generales'!X353)</f>
        <v>2</v>
      </c>
      <c r="Y37" s="46">
        <f>IF('Datos Generales'!Y353=0,"",'Datos Generales'!Y353)</f>
        <v>11</v>
      </c>
      <c r="Z37" s="46">
        <f>IF('Datos Generales'!Z353=0,"",'Datos Generales'!Z353)</f>
        <v>1</v>
      </c>
      <c r="AA37" s="46" t="str">
        <f>IF('Datos Generales'!AA353=0,"",'Datos Generales'!AA353)</f>
        <v/>
      </c>
      <c r="AB37" s="46">
        <f>IF('Datos Generales'!AB353=0,"",'Datos Generales'!AB353)</f>
        <v>6</v>
      </c>
      <c r="AC37" s="46" t="str">
        <f>IF('Datos Generales'!AC353=0,"",'Datos Generales'!AC353)</f>
        <v/>
      </c>
      <c r="AD37" s="46" t="str">
        <f>IF('Datos Generales'!AD353=0,"",'Datos Generales'!AD353)</f>
        <v/>
      </c>
      <c r="AE37" s="46" t="str">
        <f>IF('Datos Generales'!AE353=0,"",'Datos Generales'!AE353)</f>
        <v/>
      </c>
      <c r="AF37" s="46" t="str">
        <f>IF('Datos Generales'!AF353=0,"",'Datos Generales'!AF353)</f>
        <v/>
      </c>
      <c r="AG37" s="46" t="str">
        <f>IF('Datos Generales'!AG353=0,"",'Datos Generales'!AG353)</f>
        <v/>
      </c>
      <c r="AH37" s="46" t="str">
        <f>IF('Datos Generales'!AH353=0,"",'Datos Generales'!AH353)</f>
        <v/>
      </c>
      <c r="AI37" s="46" t="str">
        <f>IF('Datos Generales'!AI353=0,"",'Datos Generales'!AI353)</f>
        <v/>
      </c>
      <c r="AJ37" s="46" t="str">
        <f>IF('Datos Generales'!AJ353=0,"",'Datos Generales'!AJ353)</f>
        <v/>
      </c>
      <c r="AK37" s="46" t="str">
        <f>IF('Datos Generales'!AK353=0,"",'Datos Generales'!AK353)</f>
        <v/>
      </c>
      <c r="AL37" s="46" t="str">
        <f>IF('Datos Generales'!AL353=0,"",'Datos Generales'!AL353)</f>
        <v/>
      </c>
      <c r="AM37" s="46" t="str">
        <f>IF('Datos Generales'!AM353=0,"",'Datos Generales'!AM353)</f>
        <v/>
      </c>
      <c r="AN37" s="46" t="str">
        <f>IF('Datos Generales'!AN353=0,"",'Datos Generales'!AN353)</f>
        <v/>
      </c>
      <c r="AO37" s="46" t="str">
        <f>IF('Datos Generales'!AO353=0,"",'Datos Generales'!AO353)</f>
        <v/>
      </c>
      <c r="AP37" s="46" t="str">
        <f>IF('Datos Generales'!AP353=0,"",'Datos Generales'!AP353)</f>
        <v/>
      </c>
      <c r="AQ37" s="46">
        <f>IF('Datos Generales'!AQ353=0,"",'Datos Generales'!AQ353)</f>
        <v>5887</v>
      </c>
      <c r="AS37" s="46">
        <f>'Datos Generales'!AS353</f>
        <v>8437</v>
      </c>
      <c r="AT37" s="71">
        <f t="shared" si="0"/>
        <v>-0.30224013274860728</v>
      </c>
    </row>
    <row r="38" spans="2:46">
      <c r="B38" s="73" t="s">
        <v>321</v>
      </c>
      <c r="C38" s="46" t="str">
        <f>IF('Datos Generales'!C354=0,"",'Datos Generales'!C354)</f>
        <v/>
      </c>
      <c r="D38" s="46" t="str">
        <f>IF('Datos Generales'!D354=0,"",'Datos Generales'!D354)</f>
        <v/>
      </c>
      <c r="E38" s="46" t="str">
        <f>IF('Datos Generales'!E354=0,"",'Datos Generales'!E354)</f>
        <v/>
      </c>
      <c r="F38" s="46" t="str">
        <f>IF('Datos Generales'!F354=0,"",'Datos Generales'!F354)</f>
        <v/>
      </c>
      <c r="G38" s="46">
        <f>IF('Datos Generales'!G354=0,"",'Datos Generales'!G354)</f>
        <v>1</v>
      </c>
      <c r="H38" s="46" t="str">
        <f>IF('Datos Generales'!H354=0,"",'Datos Generales'!H354)</f>
        <v/>
      </c>
      <c r="I38" s="46" t="str">
        <f>IF('Datos Generales'!I354=0,"",'Datos Generales'!I354)</f>
        <v/>
      </c>
      <c r="J38" s="46" t="str">
        <f>IF('Datos Generales'!J354=0,"",'Datos Generales'!J354)</f>
        <v/>
      </c>
      <c r="K38" s="46">
        <f>IF('Datos Generales'!K354=0,"",'Datos Generales'!K354)</f>
        <v>20</v>
      </c>
      <c r="L38" s="46" t="str">
        <f>IF('Datos Generales'!L354=0,"",'Datos Generales'!L354)</f>
        <v/>
      </c>
      <c r="M38" s="46">
        <f>IF('Datos Generales'!M354=0,"",'Datos Generales'!M354)</f>
        <v>31</v>
      </c>
      <c r="N38" s="46">
        <f>IF('Datos Generales'!N354=0,"",'Datos Generales'!N354)</f>
        <v>12</v>
      </c>
      <c r="O38" s="46" t="str">
        <f>IF('Datos Generales'!O354=0,"",'Datos Generales'!O354)</f>
        <v/>
      </c>
      <c r="P38" s="46" t="str">
        <f>IF('Datos Generales'!P354=0,"",'Datos Generales'!P354)</f>
        <v/>
      </c>
      <c r="Q38" s="46" t="str">
        <f>IF('Datos Generales'!Q354=0,"",'Datos Generales'!Q354)</f>
        <v/>
      </c>
      <c r="R38" s="46" t="str">
        <f>IF('Datos Generales'!R354=0,"",'Datos Generales'!R354)</f>
        <v/>
      </c>
      <c r="S38" s="46" t="str">
        <f>IF('Datos Generales'!S354=0,"",'Datos Generales'!S354)</f>
        <v/>
      </c>
      <c r="T38" s="46" t="str">
        <f>IF('Datos Generales'!T354=0,"",'Datos Generales'!T354)</f>
        <v/>
      </c>
      <c r="U38" s="46">
        <f>IF('Datos Generales'!U354=0,"",'Datos Generales'!U354)</f>
        <v>19</v>
      </c>
      <c r="V38" s="46" t="str">
        <f>IF('Datos Generales'!V354=0,"",'Datos Generales'!V354)</f>
        <v/>
      </c>
      <c r="W38" s="46">
        <f>IF('Datos Generales'!W354=0,"",'Datos Generales'!W354)</f>
        <v>13</v>
      </c>
      <c r="X38" s="46" t="str">
        <f>IF('Datos Generales'!X354=0,"",'Datos Generales'!X354)</f>
        <v/>
      </c>
      <c r="Y38" s="46" t="str">
        <f>IF('Datos Generales'!Y354=0,"",'Datos Generales'!Y354)</f>
        <v/>
      </c>
      <c r="Z38" s="46" t="str">
        <f>IF('Datos Generales'!Z354=0,"",'Datos Generales'!Z354)</f>
        <v/>
      </c>
      <c r="AA38" s="46" t="str">
        <f>IF('Datos Generales'!AA354=0,"",'Datos Generales'!AA354)</f>
        <v/>
      </c>
      <c r="AB38" s="46" t="str">
        <f>IF('Datos Generales'!AB354=0,"",'Datos Generales'!AB354)</f>
        <v/>
      </c>
      <c r="AC38" s="46" t="str">
        <f>IF('Datos Generales'!AC354=0,"",'Datos Generales'!AC354)</f>
        <v/>
      </c>
      <c r="AD38" s="46" t="str">
        <f>IF('Datos Generales'!AD354=0,"",'Datos Generales'!AD354)</f>
        <v/>
      </c>
      <c r="AE38" s="46" t="str">
        <f>IF('Datos Generales'!AE354=0,"",'Datos Generales'!AE354)</f>
        <v/>
      </c>
      <c r="AF38" s="46" t="str">
        <f>IF('Datos Generales'!AF354=0,"",'Datos Generales'!AF354)</f>
        <v/>
      </c>
      <c r="AG38" s="46" t="str">
        <f>IF('Datos Generales'!AG354=0,"",'Datos Generales'!AG354)</f>
        <v/>
      </c>
      <c r="AH38" s="46" t="str">
        <f>IF('Datos Generales'!AH354=0,"",'Datos Generales'!AH354)</f>
        <v/>
      </c>
      <c r="AI38" s="46" t="str">
        <f>IF('Datos Generales'!AI354=0,"",'Datos Generales'!AI354)</f>
        <v/>
      </c>
      <c r="AJ38" s="46" t="str">
        <f>IF('Datos Generales'!AJ354=0,"",'Datos Generales'!AJ354)</f>
        <v/>
      </c>
      <c r="AK38" s="46" t="str">
        <f>IF('Datos Generales'!AK354=0,"",'Datos Generales'!AK354)</f>
        <v/>
      </c>
      <c r="AL38" s="46" t="str">
        <f>IF('Datos Generales'!AL354=0,"",'Datos Generales'!AL354)</f>
        <v/>
      </c>
      <c r="AM38" s="46" t="str">
        <f>IF('Datos Generales'!AM354=0,"",'Datos Generales'!AM354)</f>
        <v/>
      </c>
      <c r="AN38" s="46" t="str">
        <f>IF('Datos Generales'!AN354=0,"",'Datos Generales'!AN354)</f>
        <v/>
      </c>
      <c r="AO38" s="46" t="str">
        <f>IF('Datos Generales'!AO354=0,"",'Datos Generales'!AO354)</f>
        <v/>
      </c>
      <c r="AP38" s="46" t="str">
        <f>IF('Datos Generales'!AP354=0,"",'Datos Generales'!AP354)</f>
        <v/>
      </c>
      <c r="AQ38" s="46">
        <f>IF('Datos Generales'!AQ354=0,"",'Datos Generales'!AQ354)</f>
        <v>96</v>
      </c>
      <c r="AS38" s="46">
        <f>'Datos Generales'!AS354</f>
        <v>117</v>
      </c>
      <c r="AT38" s="71">
        <f t="shared" si="0"/>
        <v>-0.17948717948717952</v>
      </c>
    </row>
    <row r="39" spans="2:46">
      <c r="B39" s="73" t="s">
        <v>322</v>
      </c>
      <c r="C39" s="46" t="str">
        <f>IF('Datos Generales'!C355=0,"",'Datos Generales'!C355)</f>
        <v/>
      </c>
      <c r="D39" s="46" t="str">
        <f>IF('Datos Generales'!D355=0,"",'Datos Generales'!D355)</f>
        <v/>
      </c>
      <c r="E39" s="46" t="str">
        <f>IF('Datos Generales'!E355=0,"",'Datos Generales'!E355)</f>
        <v/>
      </c>
      <c r="F39" s="46" t="str">
        <f>IF('Datos Generales'!F355=0,"",'Datos Generales'!F355)</f>
        <v/>
      </c>
      <c r="G39" s="46">
        <f>IF('Datos Generales'!G355=0,"",'Datos Generales'!G355)</f>
        <v>2</v>
      </c>
      <c r="H39" s="46" t="str">
        <f>IF('Datos Generales'!H355=0,"",'Datos Generales'!H355)</f>
        <v/>
      </c>
      <c r="I39" s="46" t="str">
        <f>IF('Datos Generales'!I355=0,"",'Datos Generales'!I355)</f>
        <v/>
      </c>
      <c r="J39" s="46" t="str">
        <f>IF('Datos Generales'!J355=0,"",'Datos Generales'!J355)</f>
        <v/>
      </c>
      <c r="K39" s="46">
        <f>IF('Datos Generales'!K355=0,"",'Datos Generales'!K355)</f>
        <v>40</v>
      </c>
      <c r="L39" s="46" t="str">
        <f>IF('Datos Generales'!L355=0,"",'Datos Generales'!L355)</f>
        <v/>
      </c>
      <c r="M39" s="46">
        <f>IF('Datos Generales'!M355=0,"",'Datos Generales'!M355)</f>
        <v>20</v>
      </c>
      <c r="N39" s="46">
        <f>IF('Datos Generales'!N355=0,"",'Datos Generales'!N355)</f>
        <v>8</v>
      </c>
      <c r="O39" s="46" t="str">
        <f>IF('Datos Generales'!O355=0,"",'Datos Generales'!O355)</f>
        <v/>
      </c>
      <c r="P39" s="46" t="str">
        <f>IF('Datos Generales'!P355=0,"",'Datos Generales'!P355)</f>
        <v/>
      </c>
      <c r="Q39" s="46" t="str">
        <f>IF('Datos Generales'!Q355=0,"",'Datos Generales'!Q355)</f>
        <v/>
      </c>
      <c r="R39" s="46" t="str">
        <f>IF('Datos Generales'!R355=0,"",'Datos Generales'!R355)</f>
        <v/>
      </c>
      <c r="S39" s="46" t="str">
        <f>IF('Datos Generales'!S355=0,"",'Datos Generales'!S355)</f>
        <v/>
      </c>
      <c r="T39" s="46" t="str">
        <f>IF('Datos Generales'!T355=0,"",'Datos Generales'!T355)</f>
        <v/>
      </c>
      <c r="U39" s="46">
        <f>IF('Datos Generales'!U355=0,"",'Datos Generales'!U355)</f>
        <v>9</v>
      </c>
      <c r="V39" s="46" t="str">
        <f>IF('Datos Generales'!V355=0,"",'Datos Generales'!V355)</f>
        <v/>
      </c>
      <c r="W39" s="46">
        <f>IF('Datos Generales'!W355=0,"",'Datos Generales'!W355)</f>
        <v>15</v>
      </c>
      <c r="X39" s="46" t="str">
        <f>IF('Datos Generales'!X355=0,"",'Datos Generales'!X355)</f>
        <v/>
      </c>
      <c r="Y39" s="46" t="str">
        <f>IF('Datos Generales'!Y355=0,"",'Datos Generales'!Y355)</f>
        <v/>
      </c>
      <c r="Z39" s="46" t="str">
        <f>IF('Datos Generales'!Z355=0,"",'Datos Generales'!Z355)</f>
        <v/>
      </c>
      <c r="AA39" s="46" t="str">
        <f>IF('Datos Generales'!AA355=0,"",'Datos Generales'!AA355)</f>
        <v/>
      </c>
      <c r="AB39" s="46" t="str">
        <f>IF('Datos Generales'!AB355=0,"",'Datos Generales'!AB355)</f>
        <v/>
      </c>
      <c r="AC39" s="46" t="str">
        <f>IF('Datos Generales'!AC355=0,"",'Datos Generales'!AC355)</f>
        <v/>
      </c>
      <c r="AD39" s="46" t="str">
        <f>IF('Datos Generales'!AD355=0,"",'Datos Generales'!AD355)</f>
        <v/>
      </c>
      <c r="AE39" s="46" t="str">
        <f>IF('Datos Generales'!AE355=0,"",'Datos Generales'!AE355)</f>
        <v/>
      </c>
      <c r="AF39" s="46" t="str">
        <f>IF('Datos Generales'!AF355=0,"",'Datos Generales'!AF355)</f>
        <v/>
      </c>
      <c r="AG39" s="46" t="str">
        <f>IF('Datos Generales'!AG355=0,"",'Datos Generales'!AG355)</f>
        <v/>
      </c>
      <c r="AH39" s="46" t="str">
        <f>IF('Datos Generales'!AH355=0,"",'Datos Generales'!AH355)</f>
        <v/>
      </c>
      <c r="AI39" s="46" t="str">
        <f>IF('Datos Generales'!AI355=0,"",'Datos Generales'!AI355)</f>
        <v/>
      </c>
      <c r="AJ39" s="46" t="str">
        <f>IF('Datos Generales'!AJ355=0,"",'Datos Generales'!AJ355)</f>
        <v/>
      </c>
      <c r="AK39" s="46" t="str">
        <f>IF('Datos Generales'!AK355=0,"",'Datos Generales'!AK355)</f>
        <v/>
      </c>
      <c r="AL39" s="46" t="str">
        <f>IF('Datos Generales'!AL355=0,"",'Datos Generales'!AL355)</f>
        <v/>
      </c>
      <c r="AM39" s="46" t="str">
        <f>IF('Datos Generales'!AM355=0,"",'Datos Generales'!AM355)</f>
        <v/>
      </c>
      <c r="AN39" s="46" t="str">
        <f>IF('Datos Generales'!AN355=0,"",'Datos Generales'!AN355)</f>
        <v/>
      </c>
      <c r="AO39" s="46" t="str">
        <f>IF('Datos Generales'!AO355=0,"",'Datos Generales'!AO355)</f>
        <v/>
      </c>
      <c r="AP39" s="46" t="str">
        <f>IF('Datos Generales'!AP355=0,"",'Datos Generales'!AP355)</f>
        <v/>
      </c>
      <c r="AQ39" s="46">
        <f>IF('Datos Generales'!AQ355=0,"",'Datos Generales'!AQ355)</f>
        <v>94</v>
      </c>
      <c r="AS39" s="46">
        <f>'Datos Generales'!AS355</f>
        <v>116</v>
      </c>
      <c r="AT39" s="71">
        <f t="shared" si="0"/>
        <v>-0.18965517241379315</v>
      </c>
    </row>
    <row r="40" spans="2:46">
      <c r="B40" s="73" t="s">
        <v>323</v>
      </c>
      <c r="C40" s="46" t="str">
        <f>IF('Datos Generales'!C356=0,"",'Datos Generales'!C356)</f>
        <v/>
      </c>
      <c r="D40" s="46" t="str">
        <f>IF('Datos Generales'!D356=0,"",'Datos Generales'!D356)</f>
        <v/>
      </c>
      <c r="E40" s="46" t="str">
        <f>IF('Datos Generales'!E356=0,"",'Datos Generales'!E356)</f>
        <v/>
      </c>
      <c r="F40" s="46" t="str">
        <f>IF('Datos Generales'!F356=0,"",'Datos Generales'!F356)</f>
        <v/>
      </c>
      <c r="G40" s="46" t="str">
        <f>IF('Datos Generales'!G356=0,"",'Datos Generales'!G356)</f>
        <v/>
      </c>
      <c r="H40" s="46" t="str">
        <f>IF('Datos Generales'!H356=0,"",'Datos Generales'!H356)</f>
        <v/>
      </c>
      <c r="I40" s="46" t="str">
        <f>IF('Datos Generales'!I356=0,"",'Datos Generales'!I356)</f>
        <v/>
      </c>
      <c r="J40" s="46" t="str">
        <f>IF('Datos Generales'!J356=0,"",'Datos Generales'!J356)</f>
        <v/>
      </c>
      <c r="K40" s="46" t="str">
        <f>IF('Datos Generales'!K356=0,"",'Datos Generales'!K356)</f>
        <v/>
      </c>
      <c r="L40" s="46" t="str">
        <f>IF('Datos Generales'!L356=0,"",'Datos Generales'!L356)</f>
        <v/>
      </c>
      <c r="M40" s="46" t="str">
        <f>IF('Datos Generales'!M356=0,"",'Datos Generales'!M356)</f>
        <v/>
      </c>
      <c r="N40" s="46" t="str">
        <f>IF('Datos Generales'!N356=0,"",'Datos Generales'!N356)</f>
        <v/>
      </c>
      <c r="O40" s="46" t="str">
        <f>IF('Datos Generales'!O356=0,"",'Datos Generales'!O356)</f>
        <v/>
      </c>
      <c r="P40" s="46" t="str">
        <f>IF('Datos Generales'!P356=0,"",'Datos Generales'!P356)</f>
        <v/>
      </c>
      <c r="Q40" s="46" t="str">
        <f>IF('Datos Generales'!Q356=0,"",'Datos Generales'!Q356)</f>
        <v/>
      </c>
      <c r="R40" s="46" t="str">
        <f>IF('Datos Generales'!R356=0,"",'Datos Generales'!R356)</f>
        <v/>
      </c>
      <c r="S40" s="46" t="str">
        <f>IF('Datos Generales'!S356=0,"",'Datos Generales'!S356)</f>
        <v/>
      </c>
      <c r="T40" s="46" t="str">
        <f>IF('Datos Generales'!T356=0,"",'Datos Generales'!T356)</f>
        <v/>
      </c>
      <c r="U40" s="46" t="str">
        <f>IF('Datos Generales'!U356=0,"",'Datos Generales'!U356)</f>
        <v/>
      </c>
      <c r="V40" s="46" t="str">
        <f>IF('Datos Generales'!V356=0,"",'Datos Generales'!V356)</f>
        <v/>
      </c>
      <c r="W40" s="46" t="str">
        <f>IF('Datos Generales'!W356=0,"",'Datos Generales'!W356)</f>
        <v/>
      </c>
      <c r="X40" s="46" t="str">
        <f>IF('Datos Generales'!X356=0,"",'Datos Generales'!X356)</f>
        <v/>
      </c>
      <c r="Y40" s="46" t="str">
        <f>IF('Datos Generales'!Y356=0,"",'Datos Generales'!Y356)</f>
        <v/>
      </c>
      <c r="Z40" s="46" t="str">
        <f>IF('Datos Generales'!Z356=0,"",'Datos Generales'!Z356)</f>
        <v/>
      </c>
      <c r="AA40" s="46" t="str">
        <f>IF('Datos Generales'!AA356=0,"",'Datos Generales'!AA356)</f>
        <v/>
      </c>
      <c r="AB40" s="46" t="str">
        <f>IF('Datos Generales'!AB356=0,"",'Datos Generales'!AB356)</f>
        <v/>
      </c>
      <c r="AC40" s="46" t="str">
        <f>IF('Datos Generales'!AC356=0,"",'Datos Generales'!AC356)</f>
        <v/>
      </c>
      <c r="AD40" s="46" t="str">
        <f>IF('Datos Generales'!AD356=0,"",'Datos Generales'!AD356)</f>
        <v/>
      </c>
      <c r="AE40" s="46" t="str">
        <f>IF('Datos Generales'!AE356=0,"",'Datos Generales'!AE356)</f>
        <v/>
      </c>
      <c r="AF40" s="46" t="str">
        <f>IF('Datos Generales'!AF356=0,"",'Datos Generales'!AF356)</f>
        <v/>
      </c>
      <c r="AG40" s="46" t="str">
        <f>IF('Datos Generales'!AG356=0,"",'Datos Generales'!AG356)</f>
        <v/>
      </c>
      <c r="AH40" s="46" t="str">
        <f>IF('Datos Generales'!AH356=0,"",'Datos Generales'!AH356)</f>
        <v/>
      </c>
      <c r="AI40" s="46" t="str">
        <f>IF('Datos Generales'!AI356=0,"",'Datos Generales'!AI356)</f>
        <v/>
      </c>
      <c r="AJ40" s="46" t="str">
        <f>IF('Datos Generales'!AJ356=0,"",'Datos Generales'!AJ356)</f>
        <v/>
      </c>
      <c r="AK40" s="46" t="str">
        <f>IF('Datos Generales'!AK356=0,"",'Datos Generales'!AK356)</f>
        <v/>
      </c>
      <c r="AL40" s="46" t="str">
        <f>IF('Datos Generales'!AL356=0,"",'Datos Generales'!AL356)</f>
        <v/>
      </c>
      <c r="AM40" s="46" t="str">
        <f>IF('Datos Generales'!AM356=0,"",'Datos Generales'!AM356)</f>
        <v/>
      </c>
      <c r="AN40" s="46" t="str">
        <f>IF('Datos Generales'!AN356=0,"",'Datos Generales'!AN356)</f>
        <v/>
      </c>
      <c r="AO40" s="46" t="str">
        <f>IF('Datos Generales'!AO356=0,"",'Datos Generales'!AO356)</f>
        <v/>
      </c>
      <c r="AP40" s="46" t="str">
        <f>IF('Datos Generales'!AP356=0,"",'Datos Generales'!AP356)</f>
        <v/>
      </c>
      <c r="AQ40" s="46" t="str">
        <f>IF('Datos Generales'!AQ356=0,"",'Datos Generales'!AQ356)</f>
        <v/>
      </c>
      <c r="AS40" s="46">
        <f>'Datos Generales'!AS356</f>
        <v>0</v>
      </c>
      <c r="AT40" s="71" t="str">
        <f t="shared" si="0"/>
        <v/>
      </c>
    </row>
    <row r="41" spans="2:46">
      <c r="B41" s="73" t="s">
        <v>324</v>
      </c>
      <c r="C41" s="46" t="str">
        <f>IF('Datos Generales'!C357=0,"",'Datos Generales'!C357)</f>
        <v/>
      </c>
      <c r="D41" s="46" t="str">
        <f>IF('Datos Generales'!D357=0,"",'Datos Generales'!D357)</f>
        <v/>
      </c>
      <c r="E41" s="46" t="str">
        <f>IF('Datos Generales'!E357=0,"",'Datos Generales'!E357)</f>
        <v/>
      </c>
      <c r="F41" s="46" t="str">
        <f>IF('Datos Generales'!F357=0,"",'Datos Generales'!F357)</f>
        <v/>
      </c>
      <c r="G41" s="46" t="str">
        <f>IF('Datos Generales'!G357=0,"",'Datos Generales'!G357)</f>
        <v/>
      </c>
      <c r="H41" s="46" t="str">
        <f>IF('Datos Generales'!H357=0,"",'Datos Generales'!H357)</f>
        <v/>
      </c>
      <c r="I41" s="46" t="str">
        <f>IF('Datos Generales'!I357=0,"",'Datos Generales'!I357)</f>
        <v/>
      </c>
      <c r="J41" s="46" t="str">
        <f>IF('Datos Generales'!J357=0,"",'Datos Generales'!J357)</f>
        <v/>
      </c>
      <c r="K41" s="46" t="str">
        <f>IF('Datos Generales'!K357=0,"",'Datos Generales'!K357)</f>
        <v/>
      </c>
      <c r="L41" s="46" t="str">
        <f>IF('Datos Generales'!L357=0,"",'Datos Generales'!L357)</f>
        <v/>
      </c>
      <c r="M41" s="46" t="str">
        <f>IF('Datos Generales'!M357=0,"",'Datos Generales'!M357)</f>
        <v/>
      </c>
      <c r="N41" s="46" t="str">
        <f>IF('Datos Generales'!N357=0,"",'Datos Generales'!N357)</f>
        <v/>
      </c>
      <c r="O41" s="46" t="str">
        <f>IF('Datos Generales'!O357=0,"",'Datos Generales'!O357)</f>
        <v/>
      </c>
      <c r="P41" s="46">
        <f>IF('Datos Generales'!P357=0,"",'Datos Generales'!P357)</f>
        <v>46355</v>
      </c>
      <c r="Q41" s="46" t="str">
        <f>IF('Datos Generales'!Q357=0,"",'Datos Generales'!Q357)</f>
        <v/>
      </c>
      <c r="R41" s="46" t="str">
        <f>IF('Datos Generales'!R357=0,"",'Datos Generales'!R357)</f>
        <v/>
      </c>
      <c r="S41" s="46" t="str">
        <f>IF('Datos Generales'!S357=0,"",'Datos Generales'!S357)</f>
        <v/>
      </c>
      <c r="T41" s="46">
        <f>IF('Datos Generales'!T357=0,"",'Datos Generales'!T357)</f>
        <v>15553</v>
      </c>
      <c r="U41" s="46" t="str">
        <f>IF('Datos Generales'!U357=0,"",'Datos Generales'!U357)</f>
        <v/>
      </c>
      <c r="V41" s="46">
        <f>IF('Datos Generales'!V357=0,"",'Datos Generales'!V357)</f>
        <v>223</v>
      </c>
      <c r="W41" s="46" t="str">
        <f>IF('Datos Generales'!W357=0,"",'Datos Generales'!W357)</f>
        <v/>
      </c>
      <c r="X41" s="46" t="str">
        <f>IF('Datos Generales'!X357=0,"",'Datos Generales'!X357)</f>
        <v/>
      </c>
      <c r="Y41" s="46" t="str">
        <f>IF('Datos Generales'!Y357=0,"",'Datos Generales'!Y357)</f>
        <v/>
      </c>
      <c r="Z41" s="46" t="str">
        <f>IF('Datos Generales'!Z357=0,"",'Datos Generales'!Z357)</f>
        <v/>
      </c>
      <c r="AA41" s="46" t="str">
        <f>IF('Datos Generales'!AA357=0,"",'Datos Generales'!AA357)</f>
        <v/>
      </c>
      <c r="AB41" s="46" t="str">
        <f>IF('Datos Generales'!AB357=0,"",'Datos Generales'!AB357)</f>
        <v/>
      </c>
      <c r="AC41" s="46" t="str">
        <f>IF('Datos Generales'!AC357=0,"",'Datos Generales'!AC357)</f>
        <v/>
      </c>
      <c r="AD41" s="46" t="str">
        <f>IF('Datos Generales'!AD357=0,"",'Datos Generales'!AD357)</f>
        <v/>
      </c>
      <c r="AE41" s="46" t="str">
        <f>IF('Datos Generales'!AE357=0,"",'Datos Generales'!AE357)</f>
        <v/>
      </c>
      <c r="AF41" s="46" t="str">
        <f>IF('Datos Generales'!AF357=0,"",'Datos Generales'!AF357)</f>
        <v/>
      </c>
      <c r="AG41" s="46" t="str">
        <f>IF('Datos Generales'!AG357=0,"",'Datos Generales'!AG357)</f>
        <v/>
      </c>
      <c r="AH41" s="46" t="str">
        <f>IF('Datos Generales'!AH357=0,"",'Datos Generales'!AH357)</f>
        <v/>
      </c>
      <c r="AI41" s="46" t="str">
        <f>IF('Datos Generales'!AI357=0,"",'Datos Generales'!AI357)</f>
        <v/>
      </c>
      <c r="AJ41" s="46" t="str">
        <f>IF('Datos Generales'!AJ357=0,"",'Datos Generales'!AJ357)</f>
        <v/>
      </c>
      <c r="AK41" s="46" t="str">
        <f>IF('Datos Generales'!AK357=0,"",'Datos Generales'!AK357)</f>
        <v/>
      </c>
      <c r="AL41" s="46" t="str">
        <f>IF('Datos Generales'!AL357=0,"",'Datos Generales'!AL357)</f>
        <v/>
      </c>
      <c r="AM41" s="46" t="str">
        <f>IF('Datos Generales'!AM357=0,"",'Datos Generales'!AM357)</f>
        <v/>
      </c>
      <c r="AN41" s="46" t="str">
        <f>IF('Datos Generales'!AN357=0,"",'Datos Generales'!AN357)</f>
        <v/>
      </c>
      <c r="AO41" s="46" t="str">
        <f>IF('Datos Generales'!AO357=0,"",'Datos Generales'!AO357)</f>
        <v/>
      </c>
      <c r="AP41" s="46" t="str">
        <f>IF('Datos Generales'!AP357=0,"",'Datos Generales'!AP357)</f>
        <v/>
      </c>
      <c r="AQ41" s="46">
        <f>IF('Datos Generales'!AQ357=0,"",'Datos Generales'!AQ357)</f>
        <v>62131</v>
      </c>
      <c r="AS41" s="46">
        <f>'Datos Generales'!AS357</f>
        <v>16343</v>
      </c>
      <c r="AT41" s="71">
        <f t="shared" si="0"/>
        <v>2.8016887964266046</v>
      </c>
    </row>
    <row r="42" spans="2:46">
      <c r="B42" s="73" t="s">
        <v>325</v>
      </c>
      <c r="C42" s="46" t="str">
        <f>IF('Datos Generales'!C358=0,"",'Datos Generales'!C358)</f>
        <v/>
      </c>
      <c r="D42" s="46" t="str">
        <f>IF('Datos Generales'!D358=0,"",'Datos Generales'!D358)</f>
        <v/>
      </c>
      <c r="E42" s="46" t="str">
        <f>IF('Datos Generales'!E358=0,"",'Datos Generales'!E358)</f>
        <v/>
      </c>
      <c r="F42" s="46">
        <f>IF('Datos Generales'!F358=0,"",'Datos Generales'!F358)</f>
        <v>5</v>
      </c>
      <c r="G42" s="46" t="str">
        <f>IF('Datos Generales'!G358=0,"",'Datos Generales'!G358)</f>
        <v/>
      </c>
      <c r="H42" s="46" t="str">
        <f>IF('Datos Generales'!H358=0,"",'Datos Generales'!H358)</f>
        <v/>
      </c>
      <c r="I42" s="46" t="str">
        <f>IF('Datos Generales'!I358=0,"",'Datos Generales'!I358)</f>
        <v/>
      </c>
      <c r="J42" s="46" t="str">
        <f>IF('Datos Generales'!J358=0,"",'Datos Generales'!J358)</f>
        <v/>
      </c>
      <c r="K42" s="46" t="str">
        <f>IF('Datos Generales'!K358=0,"",'Datos Generales'!K358)</f>
        <v/>
      </c>
      <c r="L42" s="46" t="str">
        <f>IF('Datos Generales'!L358=0,"",'Datos Generales'!L358)</f>
        <v/>
      </c>
      <c r="M42" s="46" t="str">
        <f>IF('Datos Generales'!M358=0,"",'Datos Generales'!M358)</f>
        <v/>
      </c>
      <c r="N42" s="46" t="str">
        <f>IF('Datos Generales'!N358=0,"",'Datos Generales'!N358)</f>
        <v/>
      </c>
      <c r="O42" s="46" t="str">
        <f>IF('Datos Generales'!O358=0,"",'Datos Generales'!O358)</f>
        <v/>
      </c>
      <c r="P42" s="46" t="str">
        <f>IF('Datos Generales'!P358=0,"",'Datos Generales'!P358)</f>
        <v/>
      </c>
      <c r="Q42" s="46" t="str">
        <f>IF('Datos Generales'!Q358=0,"",'Datos Generales'!Q358)</f>
        <v/>
      </c>
      <c r="R42" s="46" t="str">
        <f>IF('Datos Generales'!R358=0,"",'Datos Generales'!R358)</f>
        <v/>
      </c>
      <c r="S42" s="46" t="str">
        <f>IF('Datos Generales'!S358=0,"",'Datos Generales'!S358)</f>
        <v/>
      </c>
      <c r="T42" s="46" t="str">
        <f>IF('Datos Generales'!T358=0,"",'Datos Generales'!T358)</f>
        <v/>
      </c>
      <c r="U42" s="46" t="str">
        <f>IF('Datos Generales'!U358=0,"",'Datos Generales'!U358)</f>
        <v/>
      </c>
      <c r="V42" s="46" t="str">
        <f>IF('Datos Generales'!V358=0,"",'Datos Generales'!V358)</f>
        <v/>
      </c>
      <c r="W42" s="46" t="str">
        <f>IF('Datos Generales'!W358=0,"",'Datos Generales'!W358)</f>
        <v/>
      </c>
      <c r="X42" s="46" t="str">
        <f>IF('Datos Generales'!X358=0,"",'Datos Generales'!X358)</f>
        <v/>
      </c>
      <c r="Y42" s="46" t="str">
        <f>IF('Datos Generales'!Y358=0,"",'Datos Generales'!Y358)</f>
        <v/>
      </c>
      <c r="Z42" s="46" t="str">
        <f>IF('Datos Generales'!Z358=0,"",'Datos Generales'!Z358)</f>
        <v/>
      </c>
      <c r="AA42" s="46" t="str">
        <f>IF('Datos Generales'!AA358=0,"",'Datos Generales'!AA358)</f>
        <v/>
      </c>
      <c r="AB42" s="46" t="str">
        <f>IF('Datos Generales'!AB358=0,"",'Datos Generales'!AB358)</f>
        <v/>
      </c>
      <c r="AC42" s="46" t="str">
        <f>IF('Datos Generales'!AC358=0,"",'Datos Generales'!AC358)</f>
        <v/>
      </c>
      <c r="AD42" s="46" t="str">
        <f>IF('Datos Generales'!AD358=0,"",'Datos Generales'!AD358)</f>
        <v/>
      </c>
      <c r="AE42" s="46" t="str">
        <f>IF('Datos Generales'!AE358=0,"",'Datos Generales'!AE358)</f>
        <v/>
      </c>
      <c r="AF42" s="46" t="str">
        <f>IF('Datos Generales'!AF358=0,"",'Datos Generales'!AF358)</f>
        <v/>
      </c>
      <c r="AG42" s="46" t="str">
        <f>IF('Datos Generales'!AG358=0,"",'Datos Generales'!AG358)</f>
        <v/>
      </c>
      <c r="AH42" s="46" t="str">
        <f>IF('Datos Generales'!AH358=0,"",'Datos Generales'!AH358)</f>
        <v/>
      </c>
      <c r="AI42" s="46" t="str">
        <f>IF('Datos Generales'!AI358=0,"",'Datos Generales'!AI358)</f>
        <v/>
      </c>
      <c r="AJ42" s="46" t="str">
        <f>IF('Datos Generales'!AJ358=0,"",'Datos Generales'!AJ358)</f>
        <v/>
      </c>
      <c r="AK42" s="46" t="str">
        <f>IF('Datos Generales'!AK358=0,"",'Datos Generales'!AK358)</f>
        <v/>
      </c>
      <c r="AL42" s="46" t="str">
        <f>IF('Datos Generales'!AL358=0,"",'Datos Generales'!AL358)</f>
        <v/>
      </c>
      <c r="AM42" s="46" t="str">
        <f>IF('Datos Generales'!AM358=0,"",'Datos Generales'!AM358)</f>
        <v/>
      </c>
      <c r="AN42" s="46" t="str">
        <f>IF('Datos Generales'!AN358=0,"",'Datos Generales'!AN358)</f>
        <v/>
      </c>
      <c r="AO42" s="46" t="str">
        <f>IF('Datos Generales'!AO358=0,"",'Datos Generales'!AO358)</f>
        <v/>
      </c>
      <c r="AP42" s="46" t="str">
        <f>IF('Datos Generales'!AP358=0,"",'Datos Generales'!AP358)</f>
        <v/>
      </c>
      <c r="AQ42" s="46">
        <f>IF('Datos Generales'!AQ358=0,"",'Datos Generales'!AQ358)</f>
        <v>5</v>
      </c>
      <c r="AS42" s="46">
        <f>'Datos Generales'!AS358</f>
        <v>4196</v>
      </c>
      <c r="AT42" s="71">
        <f t="shared" si="0"/>
        <v>-0.99880838894184942</v>
      </c>
    </row>
    <row r="43" spans="2:46">
      <c r="B43" s="73" t="s">
        <v>326</v>
      </c>
      <c r="C43" s="46">
        <f>IF('Datos Generales'!C359=0,"",'Datos Generales'!C359)</f>
        <v>667</v>
      </c>
      <c r="D43" s="46">
        <f>IF('Datos Generales'!D359=0,"",'Datos Generales'!D359)</f>
        <v>73057</v>
      </c>
      <c r="E43" s="46">
        <f>IF('Datos Generales'!E359=0,"",'Datos Generales'!E359)</f>
        <v>1399549</v>
      </c>
      <c r="F43" s="46">
        <f>IF('Datos Generales'!F359=0,"",'Datos Generales'!F359)</f>
        <v>10619</v>
      </c>
      <c r="G43" s="46" t="str">
        <f>IF('Datos Generales'!G359=0,"",'Datos Generales'!G359)</f>
        <v/>
      </c>
      <c r="H43" s="46">
        <f>IF('Datos Generales'!H359=0,"",'Datos Generales'!H359)</f>
        <v>24102</v>
      </c>
      <c r="I43" s="46">
        <f>IF('Datos Generales'!I359=0,"",'Datos Generales'!I359)</f>
        <v>160629</v>
      </c>
      <c r="J43" s="46">
        <f>IF('Datos Generales'!J359=0,"",'Datos Generales'!J359)</f>
        <v>52</v>
      </c>
      <c r="K43" s="46" t="str">
        <f>IF('Datos Generales'!K359=0,"",'Datos Generales'!K359)</f>
        <v/>
      </c>
      <c r="L43" s="46">
        <f>IF('Datos Generales'!L359=0,"",'Datos Generales'!L359)</f>
        <v>109829</v>
      </c>
      <c r="M43" s="46" t="str">
        <f>IF('Datos Generales'!M359=0,"",'Datos Generales'!M359)</f>
        <v/>
      </c>
      <c r="N43" s="46" t="str">
        <f>IF('Datos Generales'!N359=0,"",'Datos Generales'!N359)</f>
        <v/>
      </c>
      <c r="O43" s="46">
        <f>IF('Datos Generales'!O359=0,"",'Datos Generales'!O359)</f>
        <v>3</v>
      </c>
      <c r="P43" s="46" t="str">
        <f>IF('Datos Generales'!P359=0,"",'Datos Generales'!P359)</f>
        <v/>
      </c>
      <c r="Q43" s="46">
        <f>IF('Datos Generales'!Q359=0,"",'Datos Generales'!Q359)</f>
        <v>46</v>
      </c>
      <c r="R43" s="46">
        <f>IF('Datos Generales'!R359=0,"",'Datos Generales'!R359)</f>
        <v>555</v>
      </c>
      <c r="S43" s="46" t="str">
        <f>IF('Datos Generales'!S359=0,"",'Datos Generales'!S359)</f>
        <v/>
      </c>
      <c r="T43" s="46">
        <f>IF('Datos Generales'!T359=0,"",'Datos Generales'!T359)</f>
        <v>161090</v>
      </c>
      <c r="U43" s="46" t="str">
        <f>IF('Datos Generales'!U359=0,"",'Datos Generales'!U359)</f>
        <v/>
      </c>
      <c r="V43" s="46">
        <f>IF('Datos Generales'!V359=0,"",'Datos Generales'!V359)</f>
        <v>68359</v>
      </c>
      <c r="W43" s="46" t="str">
        <f>IF('Datos Generales'!W359=0,"",'Datos Generales'!W359)</f>
        <v/>
      </c>
      <c r="X43" s="46">
        <f>IF('Datos Generales'!X359=0,"",'Datos Generales'!X359)</f>
        <v>50</v>
      </c>
      <c r="Y43" s="46">
        <f>IF('Datos Generales'!Y359=0,"",'Datos Generales'!Y359)</f>
        <v>3676</v>
      </c>
      <c r="Z43" s="46" t="str">
        <f>IF('Datos Generales'!Z359=0,"",'Datos Generales'!Z359)</f>
        <v/>
      </c>
      <c r="AA43" s="46">
        <f>IF('Datos Generales'!AA359=0,"",'Datos Generales'!AA359)</f>
        <v>99</v>
      </c>
      <c r="AB43" s="46">
        <f>IF('Datos Generales'!AB359=0,"",'Datos Generales'!AB359)</f>
        <v>81633</v>
      </c>
      <c r="AC43" s="46">
        <f>IF('Datos Generales'!AC359=0,"",'Datos Generales'!AC359)</f>
        <v>5979</v>
      </c>
      <c r="AD43" s="46">
        <f>IF('Datos Generales'!AD359=0,"",'Datos Generales'!AD359)</f>
        <v>68034</v>
      </c>
      <c r="AE43" s="46" t="str">
        <f>IF('Datos Generales'!AE359=0,"",'Datos Generales'!AE359)</f>
        <v/>
      </c>
      <c r="AF43" s="46" t="str">
        <f>IF('Datos Generales'!AF359=0,"",'Datos Generales'!AF359)</f>
        <v/>
      </c>
      <c r="AG43" s="46" t="str">
        <f>IF('Datos Generales'!AG359=0,"",'Datos Generales'!AG359)</f>
        <v/>
      </c>
      <c r="AH43" s="46" t="str">
        <f>IF('Datos Generales'!AH359=0,"",'Datos Generales'!AH359)</f>
        <v/>
      </c>
      <c r="AI43" s="46" t="str">
        <f>IF('Datos Generales'!AI359=0,"",'Datos Generales'!AI359)</f>
        <v/>
      </c>
      <c r="AJ43" s="46" t="str">
        <f>IF('Datos Generales'!AJ359=0,"",'Datos Generales'!AJ359)</f>
        <v/>
      </c>
      <c r="AK43" s="46" t="str">
        <f>IF('Datos Generales'!AK359=0,"",'Datos Generales'!AK359)</f>
        <v/>
      </c>
      <c r="AL43" s="46" t="str">
        <f>IF('Datos Generales'!AL359=0,"",'Datos Generales'!AL359)</f>
        <v/>
      </c>
      <c r="AM43" s="46" t="str">
        <f>IF('Datos Generales'!AM359=0,"",'Datos Generales'!AM359)</f>
        <v/>
      </c>
      <c r="AN43" s="46" t="str">
        <f>IF('Datos Generales'!AN359=0,"",'Datos Generales'!AN359)</f>
        <v/>
      </c>
      <c r="AO43" s="46" t="str">
        <f>IF('Datos Generales'!AO359=0,"",'Datos Generales'!AO359)</f>
        <v/>
      </c>
      <c r="AP43" s="46" t="str">
        <f>IF('Datos Generales'!AP359=0,"",'Datos Generales'!AP359)</f>
        <v/>
      </c>
      <c r="AQ43" s="46">
        <f>IF('Datos Generales'!AQ359=0,"",'Datos Generales'!AQ359)</f>
        <v>2168028</v>
      </c>
      <c r="AS43" s="46">
        <f>'Datos Generales'!AS359</f>
        <v>1259621</v>
      </c>
      <c r="AT43" s="71">
        <f t="shared" si="0"/>
        <v>0.72117486132733566</v>
      </c>
    </row>
    <row r="44" spans="2:46">
      <c r="B44" s="76" t="s">
        <v>327</v>
      </c>
      <c r="C44" s="77">
        <f>IF('Datos Generales'!C360=0,"",'Datos Generales'!C360)</f>
        <v>10391</v>
      </c>
      <c r="D44" s="77">
        <f>IF('Datos Generales'!D360=0,"",'Datos Generales'!D360)</f>
        <v>73057</v>
      </c>
      <c r="E44" s="77">
        <f>IF('Datos Generales'!E360=0,"",'Datos Generales'!E360)</f>
        <v>3754620</v>
      </c>
      <c r="F44" s="77">
        <f>IF('Datos Generales'!F360=0,"",'Datos Generales'!F360)</f>
        <v>85137</v>
      </c>
      <c r="G44" s="77">
        <f>IF('Datos Generales'!G360=0,"",'Datos Generales'!G360)</f>
        <v>3316</v>
      </c>
      <c r="H44" s="77">
        <f>IF('Datos Generales'!H360=0,"",'Datos Generales'!H360)</f>
        <v>132736</v>
      </c>
      <c r="I44" s="77">
        <f>IF('Datos Generales'!I360=0,"",'Datos Generales'!I360)</f>
        <v>956541</v>
      </c>
      <c r="J44" s="77">
        <f>IF('Datos Generales'!J360=0,"",'Datos Generales'!J360)</f>
        <v>5772</v>
      </c>
      <c r="K44" s="77">
        <f>IF('Datos Generales'!K360=0,"",'Datos Generales'!K360)</f>
        <v>60</v>
      </c>
      <c r="L44" s="77">
        <f>IF('Datos Generales'!L360=0,"",'Datos Generales'!L360)</f>
        <v>904215</v>
      </c>
      <c r="M44" s="77">
        <f>IF('Datos Generales'!M360=0,"",'Datos Generales'!M360)</f>
        <v>11666</v>
      </c>
      <c r="N44" s="77">
        <f>IF('Datos Generales'!N360=0,"",'Datos Generales'!N360)</f>
        <v>20</v>
      </c>
      <c r="O44" s="77">
        <f>IF('Datos Generales'!O360=0,"",'Datos Generales'!O360)</f>
        <v>3</v>
      </c>
      <c r="P44" s="77">
        <f>IF('Datos Generales'!P360=0,"",'Datos Generales'!P360)</f>
        <v>209519</v>
      </c>
      <c r="Q44" s="77">
        <f>IF('Datos Generales'!Q360=0,"",'Datos Generales'!Q360)</f>
        <v>64</v>
      </c>
      <c r="R44" s="77">
        <f>IF('Datos Generales'!R360=0,"",'Datos Generales'!R360)</f>
        <v>102871</v>
      </c>
      <c r="S44" s="77">
        <f>IF('Datos Generales'!S360=0,"",'Datos Generales'!S360)</f>
        <v>54067</v>
      </c>
      <c r="T44" s="77">
        <f>IF('Datos Generales'!T360=0,"",'Datos Generales'!T360)</f>
        <v>1325631</v>
      </c>
      <c r="U44" s="77">
        <f>IF('Datos Generales'!U360=0,"",'Datos Generales'!U360)</f>
        <v>12993</v>
      </c>
      <c r="V44" s="77">
        <f>IF('Datos Generales'!V360=0,"",'Datos Generales'!V360)</f>
        <v>805215</v>
      </c>
      <c r="W44" s="77">
        <f>IF('Datos Generales'!W360=0,"",'Datos Generales'!W360)</f>
        <v>3768</v>
      </c>
      <c r="X44" s="77">
        <f>IF('Datos Generales'!X360=0,"",'Datos Generales'!X360)</f>
        <v>2377</v>
      </c>
      <c r="Y44" s="77">
        <f>IF('Datos Generales'!Y360=0,"",'Datos Generales'!Y360)</f>
        <v>872389</v>
      </c>
      <c r="Z44" s="77">
        <f>IF('Datos Generales'!Z360=0,"",'Datos Generales'!Z360)</f>
        <v>770</v>
      </c>
      <c r="AA44" s="77">
        <f>IF('Datos Generales'!AA360=0,"",'Datos Generales'!AA360)</f>
        <v>148596</v>
      </c>
      <c r="AB44" s="77">
        <f>IF('Datos Generales'!AB360=0,"",'Datos Generales'!AB360)</f>
        <v>721267</v>
      </c>
      <c r="AC44" s="77">
        <f>IF('Datos Generales'!AC360=0,"",'Datos Generales'!AC360)</f>
        <v>154107</v>
      </c>
      <c r="AD44" s="77">
        <f>IF('Datos Generales'!AD360=0,"",'Datos Generales'!AD360)</f>
        <v>81569</v>
      </c>
      <c r="AE44" s="77" t="str">
        <f>IF('Datos Generales'!AE360=0,"",'Datos Generales'!AE360)</f>
        <v/>
      </c>
      <c r="AF44" s="77" t="str">
        <f>IF('Datos Generales'!AF360=0,"",'Datos Generales'!AF360)</f>
        <v/>
      </c>
      <c r="AG44" s="77" t="str">
        <f>IF('Datos Generales'!AG360=0,"",'Datos Generales'!AG360)</f>
        <v/>
      </c>
      <c r="AH44" s="77" t="str">
        <f>IF('Datos Generales'!AH360=0,"",'Datos Generales'!AH360)</f>
        <v/>
      </c>
      <c r="AI44" s="77" t="str">
        <f>IF('Datos Generales'!AI360=0,"",'Datos Generales'!AI360)</f>
        <v/>
      </c>
      <c r="AJ44" s="77" t="str">
        <f>IF('Datos Generales'!AJ360=0,"",'Datos Generales'!AJ360)</f>
        <v/>
      </c>
      <c r="AK44" s="77" t="str">
        <f>IF('Datos Generales'!AK360=0,"",'Datos Generales'!AK360)</f>
        <v/>
      </c>
      <c r="AL44" s="77" t="str">
        <f>IF('Datos Generales'!AL360=0,"",'Datos Generales'!AL360)</f>
        <v/>
      </c>
      <c r="AM44" s="77" t="str">
        <f>IF('Datos Generales'!AM360=0,"",'Datos Generales'!AM360)</f>
        <v/>
      </c>
      <c r="AN44" s="77" t="str">
        <f>IF('Datos Generales'!AN360=0,"",'Datos Generales'!AN360)</f>
        <v/>
      </c>
      <c r="AO44" s="77" t="str">
        <f>IF('Datos Generales'!AO360=0,"",'Datos Generales'!AO360)</f>
        <v/>
      </c>
      <c r="AP44" s="77" t="str">
        <f>IF('Datos Generales'!AP360=0,"",'Datos Generales'!AP360)</f>
        <v/>
      </c>
      <c r="AQ44" s="77">
        <f>IF('Datos Generales'!AQ360=0,"",'Datos Generales'!AQ360)</f>
        <v>10432737</v>
      </c>
      <c r="AS44" s="77">
        <f>'Datos Generales'!AS360</f>
        <v>8890299</v>
      </c>
      <c r="AT44" s="85">
        <f t="shared" si="0"/>
        <v>0.17349675190901914</v>
      </c>
    </row>
    <row r="45" spans="2:46">
      <c r="AT45" s="86"/>
    </row>
    <row r="46" spans="2:46">
      <c r="B46" s="80" t="s">
        <v>329</v>
      </c>
      <c r="C46" s="32">
        <f>IF(SUM(C12:C18)=0,"",SUM(C12:C18))</f>
        <v>4606</v>
      </c>
      <c r="D46" s="70" t="str">
        <f t="shared" ref="D46:AS46" si="1">IF(SUM(D12:D18)=0,"",SUM(D12:D18))</f>
        <v/>
      </c>
      <c r="E46" s="70">
        <f t="shared" si="1"/>
        <v>214477</v>
      </c>
      <c r="F46" s="70">
        <f t="shared" si="1"/>
        <v>3</v>
      </c>
      <c r="G46" s="70" t="str">
        <f t="shared" si="1"/>
        <v/>
      </c>
      <c r="H46" s="70">
        <f t="shared" si="1"/>
        <v>31597</v>
      </c>
      <c r="I46" s="70">
        <f t="shared" si="1"/>
        <v>278998</v>
      </c>
      <c r="J46" s="70">
        <f t="shared" si="1"/>
        <v>1145</v>
      </c>
      <c r="K46" s="70" t="str">
        <f t="shared" si="1"/>
        <v/>
      </c>
      <c r="L46" s="70">
        <f t="shared" si="1"/>
        <v>86531</v>
      </c>
      <c r="M46" s="70" t="str">
        <f t="shared" si="1"/>
        <v/>
      </c>
      <c r="N46" s="70" t="str">
        <f t="shared" si="1"/>
        <v/>
      </c>
      <c r="O46" s="70" t="str">
        <f t="shared" si="1"/>
        <v/>
      </c>
      <c r="P46" s="70">
        <f t="shared" si="1"/>
        <v>96152</v>
      </c>
      <c r="Q46" s="70">
        <f t="shared" si="1"/>
        <v>9</v>
      </c>
      <c r="R46" s="70">
        <f t="shared" si="1"/>
        <v>21813</v>
      </c>
      <c r="S46" s="70">
        <f t="shared" si="1"/>
        <v>54067</v>
      </c>
      <c r="T46" s="70">
        <f t="shared" si="1"/>
        <v>67867</v>
      </c>
      <c r="U46" s="70" t="str">
        <f t="shared" si="1"/>
        <v/>
      </c>
      <c r="V46" s="70">
        <f t="shared" si="1"/>
        <v>185459</v>
      </c>
      <c r="W46" s="70" t="str">
        <f t="shared" si="1"/>
        <v/>
      </c>
      <c r="X46" s="70">
        <f t="shared" si="1"/>
        <v>392</v>
      </c>
      <c r="Y46" s="70">
        <f t="shared" si="1"/>
        <v>68218</v>
      </c>
      <c r="Z46" s="70">
        <f t="shared" si="1"/>
        <v>750</v>
      </c>
      <c r="AA46" s="70">
        <f t="shared" si="1"/>
        <v>25435</v>
      </c>
      <c r="AB46" s="70">
        <f t="shared" si="1"/>
        <v>215841</v>
      </c>
      <c r="AC46" s="70">
        <f t="shared" si="1"/>
        <v>6303</v>
      </c>
      <c r="AD46" s="70">
        <f t="shared" si="1"/>
        <v>3148</v>
      </c>
      <c r="AE46" s="70" t="str">
        <f t="shared" si="1"/>
        <v/>
      </c>
      <c r="AF46" s="70" t="str">
        <f t="shared" si="1"/>
        <v/>
      </c>
      <c r="AG46" s="70" t="str">
        <f t="shared" si="1"/>
        <v/>
      </c>
      <c r="AH46" s="70" t="str">
        <f t="shared" si="1"/>
        <v/>
      </c>
      <c r="AI46" s="70" t="str">
        <f t="shared" si="1"/>
        <v/>
      </c>
      <c r="AJ46" s="70" t="str">
        <f t="shared" si="1"/>
        <v/>
      </c>
      <c r="AK46" s="70" t="str">
        <f t="shared" si="1"/>
        <v/>
      </c>
      <c r="AL46" s="70" t="str">
        <f t="shared" si="1"/>
        <v/>
      </c>
      <c r="AM46" s="70" t="str">
        <f t="shared" si="1"/>
        <v/>
      </c>
      <c r="AN46" s="70" t="str">
        <f t="shared" si="1"/>
        <v/>
      </c>
      <c r="AO46" s="70" t="str">
        <f t="shared" si="1"/>
        <v/>
      </c>
      <c r="AP46" s="70" t="str">
        <f t="shared" si="1"/>
        <v/>
      </c>
      <c r="AQ46" s="70">
        <f t="shared" si="1"/>
        <v>1362811</v>
      </c>
      <c r="AR46" s="81"/>
      <c r="AS46" s="32">
        <f t="shared" si="1"/>
        <v>1385370</v>
      </c>
      <c r="AT46" s="71">
        <f t="shared" ref="AT46:AT53" si="2">AQ46/AS46-1</f>
        <v>-1.6283736474732358E-2</v>
      </c>
    </row>
    <row r="47" spans="2:46">
      <c r="B47" s="80" t="s">
        <v>330</v>
      </c>
      <c r="C47" s="32">
        <f>IF(SUM(C12:C13,C16:C18)=0,"",SUM(C12:C13,C16:C18))</f>
        <v>3662</v>
      </c>
      <c r="D47" s="70" t="str">
        <f t="shared" ref="D47:AS47" si="3">IF(SUM(D12:D13,D16:D18)=0,"",SUM(D12:D13,D16:D18))</f>
        <v/>
      </c>
      <c r="E47" s="70">
        <f t="shared" si="3"/>
        <v>147794</v>
      </c>
      <c r="F47" s="70">
        <f t="shared" si="3"/>
        <v>3</v>
      </c>
      <c r="G47" s="70" t="str">
        <f t="shared" si="3"/>
        <v/>
      </c>
      <c r="H47" s="70">
        <f t="shared" si="3"/>
        <v>25532</v>
      </c>
      <c r="I47" s="70">
        <f t="shared" si="3"/>
        <v>258488</v>
      </c>
      <c r="J47" s="70">
        <f t="shared" si="3"/>
        <v>855</v>
      </c>
      <c r="K47" s="70" t="str">
        <f t="shared" si="3"/>
        <v/>
      </c>
      <c r="L47" s="70">
        <f t="shared" si="3"/>
        <v>81585</v>
      </c>
      <c r="M47" s="70" t="str">
        <f t="shared" si="3"/>
        <v/>
      </c>
      <c r="N47" s="70" t="str">
        <f t="shared" si="3"/>
        <v/>
      </c>
      <c r="O47" s="70" t="str">
        <f t="shared" si="3"/>
        <v/>
      </c>
      <c r="P47" s="70">
        <f t="shared" si="3"/>
        <v>89387</v>
      </c>
      <c r="Q47" s="70">
        <f t="shared" si="3"/>
        <v>9</v>
      </c>
      <c r="R47" s="70">
        <f t="shared" si="3"/>
        <v>16515</v>
      </c>
      <c r="S47" s="70">
        <f t="shared" si="3"/>
        <v>50583</v>
      </c>
      <c r="T47" s="70">
        <f t="shared" si="3"/>
        <v>60755</v>
      </c>
      <c r="U47" s="70" t="str">
        <f t="shared" si="3"/>
        <v/>
      </c>
      <c r="V47" s="70">
        <f t="shared" si="3"/>
        <v>155790</v>
      </c>
      <c r="W47" s="70" t="str">
        <f t="shared" si="3"/>
        <v/>
      </c>
      <c r="X47" s="70">
        <f t="shared" si="3"/>
        <v>225</v>
      </c>
      <c r="Y47" s="70">
        <f t="shared" si="3"/>
        <v>60708</v>
      </c>
      <c r="Z47" s="70">
        <f t="shared" si="3"/>
        <v>591</v>
      </c>
      <c r="AA47" s="70">
        <f t="shared" si="3"/>
        <v>23169</v>
      </c>
      <c r="AB47" s="70">
        <f t="shared" si="3"/>
        <v>189003</v>
      </c>
      <c r="AC47" s="70">
        <f t="shared" si="3"/>
        <v>1839</v>
      </c>
      <c r="AD47" s="70" t="str">
        <f t="shared" si="3"/>
        <v/>
      </c>
      <c r="AE47" s="70" t="str">
        <f t="shared" si="3"/>
        <v/>
      </c>
      <c r="AF47" s="70" t="str">
        <f t="shared" si="3"/>
        <v/>
      </c>
      <c r="AG47" s="70" t="str">
        <f t="shared" si="3"/>
        <v/>
      </c>
      <c r="AH47" s="70" t="str">
        <f t="shared" si="3"/>
        <v/>
      </c>
      <c r="AI47" s="70" t="str">
        <f t="shared" si="3"/>
        <v/>
      </c>
      <c r="AJ47" s="70" t="str">
        <f t="shared" si="3"/>
        <v/>
      </c>
      <c r="AK47" s="70" t="str">
        <f t="shared" si="3"/>
        <v/>
      </c>
      <c r="AL47" s="70" t="str">
        <f t="shared" si="3"/>
        <v/>
      </c>
      <c r="AM47" s="70" t="str">
        <f t="shared" si="3"/>
        <v/>
      </c>
      <c r="AN47" s="70" t="str">
        <f t="shared" si="3"/>
        <v/>
      </c>
      <c r="AO47" s="70" t="str">
        <f t="shared" si="3"/>
        <v/>
      </c>
      <c r="AP47" s="70" t="str">
        <f t="shared" si="3"/>
        <v/>
      </c>
      <c r="AQ47" s="70">
        <f t="shared" si="3"/>
        <v>1166493</v>
      </c>
      <c r="AR47" s="81"/>
      <c r="AS47" s="32">
        <f t="shared" si="3"/>
        <v>1236329</v>
      </c>
      <c r="AT47" s="71">
        <f t="shared" si="2"/>
        <v>-5.6486582454993828E-2</v>
      </c>
    </row>
    <row r="48" spans="2:46">
      <c r="B48" s="80" t="s">
        <v>331</v>
      </c>
      <c r="C48" s="32">
        <f>IF(SUM(C14:C15)=0,"",SUM(C14:C15))</f>
        <v>944</v>
      </c>
      <c r="D48" s="70" t="str">
        <f t="shared" ref="D48:AS48" si="4">IF(SUM(D14:D15)=0,"",SUM(D14:D15))</f>
        <v/>
      </c>
      <c r="E48" s="70">
        <f t="shared" si="4"/>
        <v>66683</v>
      </c>
      <c r="F48" s="70" t="str">
        <f t="shared" si="4"/>
        <v/>
      </c>
      <c r="G48" s="70" t="str">
        <f t="shared" si="4"/>
        <v/>
      </c>
      <c r="H48" s="70">
        <f t="shared" si="4"/>
        <v>6065</v>
      </c>
      <c r="I48" s="70">
        <f t="shared" si="4"/>
        <v>20510</v>
      </c>
      <c r="J48" s="70">
        <f t="shared" si="4"/>
        <v>290</v>
      </c>
      <c r="K48" s="70" t="str">
        <f t="shared" si="4"/>
        <v/>
      </c>
      <c r="L48" s="70">
        <f t="shared" si="4"/>
        <v>4946</v>
      </c>
      <c r="M48" s="70" t="str">
        <f t="shared" si="4"/>
        <v/>
      </c>
      <c r="N48" s="70" t="str">
        <f t="shared" si="4"/>
        <v/>
      </c>
      <c r="O48" s="70" t="str">
        <f t="shared" si="4"/>
        <v/>
      </c>
      <c r="P48" s="70">
        <f t="shared" si="4"/>
        <v>6765</v>
      </c>
      <c r="Q48" s="70" t="str">
        <f t="shared" si="4"/>
        <v/>
      </c>
      <c r="R48" s="70">
        <f t="shared" si="4"/>
        <v>5298</v>
      </c>
      <c r="S48" s="70">
        <f t="shared" si="4"/>
        <v>3484</v>
      </c>
      <c r="T48" s="70">
        <f t="shared" si="4"/>
        <v>7112</v>
      </c>
      <c r="U48" s="70" t="str">
        <f t="shared" si="4"/>
        <v/>
      </c>
      <c r="V48" s="70">
        <f t="shared" si="4"/>
        <v>29669</v>
      </c>
      <c r="W48" s="70" t="str">
        <f t="shared" si="4"/>
        <v/>
      </c>
      <c r="X48" s="70">
        <f t="shared" si="4"/>
        <v>167</v>
      </c>
      <c r="Y48" s="70">
        <f t="shared" si="4"/>
        <v>7510</v>
      </c>
      <c r="Z48" s="70">
        <f t="shared" si="4"/>
        <v>159</v>
      </c>
      <c r="AA48" s="70">
        <f t="shared" si="4"/>
        <v>2266</v>
      </c>
      <c r="AB48" s="70">
        <f t="shared" si="4"/>
        <v>26838</v>
      </c>
      <c r="AC48" s="70">
        <f t="shared" si="4"/>
        <v>4464</v>
      </c>
      <c r="AD48" s="70">
        <f t="shared" si="4"/>
        <v>3148</v>
      </c>
      <c r="AE48" s="70" t="str">
        <f t="shared" si="4"/>
        <v/>
      </c>
      <c r="AF48" s="70" t="str">
        <f t="shared" si="4"/>
        <v/>
      </c>
      <c r="AG48" s="70" t="str">
        <f t="shared" si="4"/>
        <v/>
      </c>
      <c r="AH48" s="70" t="str">
        <f t="shared" si="4"/>
        <v/>
      </c>
      <c r="AI48" s="70" t="str">
        <f t="shared" si="4"/>
        <v/>
      </c>
      <c r="AJ48" s="70" t="str">
        <f t="shared" si="4"/>
        <v/>
      </c>
      <c r="AK48" s="70" t="str">
        <f t="shared" si="4"/>
        <v/>
      </c>
      <c r="AL48" s="70" t="str">
        <f t="shared" si="4"/>
        <v/>
      </c>
      <c r="AM48" s="70" t="str">
        <f t="shared" si="4"/>
        <v/>
      </c>
      <c r="AN48" s="70" t="str">
        <f t="shared" si="4"/>
        <v/>
      </c>
      <c r="AO48" s="70" t="str">
        <f t="shared" si="4"/>
        <v/>
      </c>
      <c r="AP48" s="70" t="str">
        <f t="shared" si="4"/>
        <v/>
      </c>
      <c r="AQ48" s="70">
        <f t="shared" si="4"/>
        <v>196318</v>
      </c>
      <c r="AR48" s="81"/>
      <c r="AS48" s="32">
        <f t="shared" si="4"/>
        <v>149041</v>
      </c>
      <c r="AT48" s="71">
        <f t="shared" si="2"/>
        <v>0.31720801658604003</v>
      </c>
    </row>
    <row r="49" spans="2:46">
      <c r="B49" s="80" t="s">
        <v>332</v>
      </c>
      <c r="C49" s="32" t="str">
        <f>IF(SUM(C20:C21,C31)=0,"",SUM(C20:C21,C31))</f>
        <v/>
      </c>
      <c r="D49" s="70" t="str">
        <f t="shared" ref="D49:AS49" si="5">IF(SUM(D20:D21,D31)=0,"",SUM(D20:D21,D31))</f>
        <v/>
      </c>
      <c r="E49" s="70">
        <f t="shared" si="5"/>
        <v>437667</v>
      </c>
      <c r="F49" s="70" t="str">
        <f t="shared" si="5"/>
        <v/>
      </c>
      <c r="G49" s="70" t="str">
        <f t="shared" si="5"/>
        <v/>
      </c>
      <c r="H49" s="70">
        <f t="shared" si="5"/>
        <v>33911</v>
      </c>
      <c r="I49" s="70">
        <f t="shared" si="5"/>
        <v>200009</v>
      </c>
      <c r="J49" s="70">
        <f t="shared" si="5"/>
        <v>470</v>
      </c>
      <c r="K49" s="70" t="str">
        <f t="shared" si="5"/>
        <v/>
      </c>
      <c r="L49" s="70">
        <f t="shared" si="5"/>
        <v>176053</v>
      </c>
      <c r="M49" s="70" t="str">
        <f t="shared" si="5"/>
        <v/>
      </c>
      <c r="N49" s="70" t="str">
        <f t="shared" si="5"/>
        <v/>
      </c>
      <c r="O49" s="70" t="str">
        <f t="shared" si="5"/>
        <v/>
      </c>
      <c r="P49" s="70">
        <f t="shared" si="5"/>
        <v>34711</v>
      </c>
      <c r="Q49" s="70">
        <f t="shared" si="5"/>
        <v>9</v>
      </c>
      <c r="R49" s="70">
        <f t="shared" si="5"/>
        <v>60658</v>
      </c>
      <c r="S49" s="70" t="str">
        <f t="shared" si="5"/>
        <v/>
      </c>
      <c r="T49" s="70">
        <f t="shared" si="5"/>
        <v>352946</v>
      </c>
      <c r="U49" s="70" t="str">
        <f t="shared" si="5"/>
        <v/>
      </c>
      <c r="V49" s="70">
        <f t="shared" si="5"/>
        <v>176197</v>
      </c>
      <c r="W49" s="70" t="str">
        <f t="shared" si="5"/>
        <v/>
      </c>
      <c r="X49" s="70" t="str">
        <f t="shared" si="5"/>
        <v/>
      </c>
      <c r="Y49" s="70">
        <f t="shared" si="5"/>
        <v>88797</v>
      </c>
      <c r="Z49" s="70" t="str">
        <f t="shared" si="5"/>
        <v/>
      </c>
      <c r="AA49" s="70">
        <f t="shared" si="5"/>
        <v>37277</v>
      </c>
      <c r="AB49" s="70">
        <f t="shared" si="5"/>
        <v>100601</v>
      </c>
      <c r="AC49" s="70">
        <f t="shared" si="5"/>
        <v>84693</v>
      </c>
      <c r="AD49" s="70" t="str">
        <f t="shared" si="5"/>
        <v/>
      </c>
      <c r="AE49" s="70" t="str">
        <f t="shared" si="5"/>
        <v/>
      </c>
      <c r="AF49" s="70" t="str">
        <f t="shared" si="5"/>
        <v/>
      </c>
      <c r="AG49" s="70" t="str">
        <f t="shared" si="5"/>
        <v/>
      </c>
      <c r="AH49" s="70" t="str">
        <f t="shared" si="5"/>
        <v/>
      </c>
      <c r="AI49" s="70" t="str">
        <f t="shared" si="5"/>
        <v/>
      </c>
      <c r="AJ49" s="70" t="str">
        <f t="shared" si="5"/>
        <v/>
      </c>
      <c r="AK49" s="70" t="str">
        <f t="shared" si="5"/>
        <v/>
      </c>
      <c r="AL49" s="70" t="str">
        <f t="shared" si="5"/>
        <v/>
      </c>
      <c r="AM49" s="70" t="str">
        <f t="shared" si="5"/>
        <v/>
      </c>
      <c r="AN49" s="70" t="str">
        <f t="shared" si="5"/>
        <v/>
      </c>
      <c r="AO49" s="70" t="str">
        <f t="shared" si="5"/>
        <v/>
      </c>
      <c r="AP49" s="70" t="str">
        <f t="shared" si="5"/>
        <v/>
      </c>
      <c r="AQ49" s="70">
        <f t="shared" si="5"/>
        <v>1783999</v>
      </c>
      <c r="AR49" s="81"/>
      <c r="AS49" s="32">
        <f t="shared" si="5"/>
        <v>1577629</v>
      </c>
      <c r="AT49" s="71">
        <f t="shared" si="2"/>
        <v>0.13081022217517546</v>
      </c>
    </row>
    <row r="50" spans="2:46">
      <c r="B50" s="80" t="s">
        <v>333</v>
      </c>
      <c r="C50" s="32" t="str">
        <f>IF(SUM(C22:C23)=0,"",SUM(C22:C23))</f>
        <v/>
      </c>
      <c r="D50" s="70" t="str">
        <f t="shared" ref="D50:AS50" si="6">IF(SUM(D22:D23)=0,"",SUM(D22:D23))</f>
        <v/>
      </c>
      <c r="E50" s="70">
        <f t="shared" si="6"/>
        <v>33</v>
      </c>
      <c r="F50" s="70" t="str">
        <f t="shared" si="6"/>
        <v/>
      </c>
      <c r="G50" s="70" t="str">
        <f t="shared" si="6"/>
        <v/>
      </c>
      <c r="H50" s="70">
        <f t="shared" si="6"/>
        <v>12</v>
      </c>
      <c r="I50" s="70">
        <f t="shared" si="6"/>
        <v>82</v>
      </c>
      <c r="J50" s="70" t="str">
        <f t="shared" si="6"/>
        <v/>
      </c>
      <c r="K50" s="70" t="str">
        <f t="shared" si="6"/>
        <v/>
      </c>
      <c r="L50" s="70" t="str">
        <f t="shared" si="6"/>
        <v/>
      </c>
      <c r="M50" s="70" t="str">
        <f t="shared" si="6"/>
        <v/>
      </c>
      <c r="N50" s="70" t="str">
        <f t="shared" si="6"/>
        <v/>
      </c>
      <c r="O50" s="70" t="str">
        <f t="shared" si="6"/>
        <v/>
      </c>
      <c r="P50" s="70" t="str">
        <f t="shared" si="6"/>
        <v/>
      </c>
      <c r="Q50" s="70" t="str">
        <f t="shared" si="6"/>
        <v/>
      </c>
      <c r="R50" s="70">
        <f t="shared" si="6"/>
        <v>52</v>
      </c>
      <c r="S50" s="70" t="str">
        <f t="shared" si="6"/>
        <v/>
      </c>
      <c r="T50" s="70">
        <f t="shared" si="6"/>
        <v>153</v>
      </c>
      <c r="U50" s="70" t="str">
        <f t="shared" si="6"/>
        <v/>
      </c>
      <c r="V50" s="70">
        <f t="shared" si="6"/>
        <v>1378</v>
      </c>
      <c r="W50" s="70" t="str">
        <f t="shared" si="6"/>
        <v/>
      </c>
      <c r="X50" s="70">
        <f t="shared" si="6"/>
        <v>175</v>
      </c>
      <c r="Y50" s="70">
        <f t="shared" si="6"/>
        <v>244</v>
      </c>
      <c r="Z50" s="70">
        <f t="shared" si="6"/>
        <v>1</v>
      </c>
      <c r="AA50" s="70" t="str">
        <f t="shared" si="6"/>
        <v/>
      </c>
      <c r="AB50" s="70">
        <f t="shared" si="6"/>
        <v>402</v>
      </c>
      <c r="AC50" s="70" t="str">
        <f t="shared" si="6"/>
        <v/>
      </c>
      <c r="AD50" s="70" t="str">
        <f t="shared" si="6"/>
        <v/>
      </c>
      <c r="AE50" s="70" t="str">
        <f t="shared" si="6"/>
        <v/>
      </c>
      <c r="AF50" s="70" t="str">
        <f t="shared" si="6"/>
        <v/>
      </c>
      <c r="AG50" s="70" t="str">
        <f t="shared" si="6"/>
        <v/>
      </c>
      <c r="AH50" s="70" t="str">
        <f t="shared" si="6"/>
        <v/>
      </c>
      <c r="AI50" s="70" t="str">
        <f t="shared" si="6"/>
        <v/>
      </c>
      <c r="AJ50" s="70" t="str">
        <f t="shared" si="6"/>
        <v/>
      </c>
      <c r="AK50" s="70" t="str">
        <f t="shared" si="6"/>
        <v/>
      </c>
      <c r="AL50" s="70" t="str">
        <f t="shared" si="6"/>
        <v/>
      </c>
      <c r="AM50" s="70" t="str">
        <f t="shared" si="6"/>
        <v/>
      </c>
      <c r="AN50" s="70" t="str">
        <f t="shared" si="6"/>
        <v/>
      </c>
      <c r="AO50" s="70" t="str">
        <f t="shared" si="6"/>
        <v/>
      </c>
      <c r="AP50" s="70" t="str">
        <f t="shared" si="6"/>
        <v/>
      </c>
      <c r="AQ50" s="70">
        <f t="shared" si="6"/>
        <v>2532</v>
      </c>
      <c r="AR50" s="81"/>
      <c r="AS50" s="32">
        <f t="shared" si="6"/>
        <v>1777</v>
      </c>
      <c r="AT50" s="71">
        <f t="shared" si="2"/>
        <v>0.42487338210467085</v>
      </c>
    </row>
    <row r="51" spans="2:46">
      <c r="B51" s="80" t="s">
        <v>334</v>
      </c>
      <c r="C51" s="32">
        <f>IF(SUM(C24:C26)=0,"",SUM(C24:C26))</f>
        <v>1628</v>
      </c>
      <c r="D51" s="70" t="str">
        <f t="shared" ref="D51:AS51" si="7">IF(SUM(D24:D26)=0,"",SUM(D24:D26))</f>
        <v/>
      </c>
      <c r="E51" s="70">
        <f t="shared" si="7"/>
        <v>13044</v>
      </c>
      <c r="F51" s="70" t="str">
        <f t="shared" si="7"/>
        <v/>
      </c>
      <c r="G51" s="70" t="str">
        <f t="shared" si="7"/>
        <v/>
      </c>
      <c r="H51" s="70">
        <f t="shared" si="7"/>
        <v>11265</v>
      </c>
      <c r="I51" s="70">
        <f t="shared" si="7"/>
        <v>1592</v>
      </c>
      <c r="J51" s="70">
        <f t="shared" si="7"/>
        <v>938</v>
      </c>
      <c r="K51" s="70" t="str">
        <f t="shared" si="7"/>
        <v/>
      </c>
      <c r="L51" s="70">
        <f t="shared" si="7"/>
        <v>101</v>
      </c>
      <c r="M51" s="70" t="str">
        <f t="shared" si="7"/>
        <v/>
      </c>
      <c r="N51" s="70" t="str">
        <f t="shared" si="7"/>
        <v/>
      </c>
      <c r="O51" s="70" t="str">
        <f t="shared" si="7"/>
        <v/>
      </c>
      <c r="P51" s="70">
        <f t="shared" si="7"/>
        <v>2426</v>
      </c>
      <c r="Q51" s="70" t="str">
        <f t="shared" si="7"/>
        <v/>
      </c>
      <c r="R51" s="70">
        <f t="shared" si="7"/>
        <v>3651</v>
      </c>
      <c r="S51" s="70" t="str">
        <f t="shared" si="7"/>
        <v/>
      </c>
      <c r="T51" s="70">
        <f t="shared" si="7"/>
        <v>2289</v>
      </c>
      <c r="U51" s="70" t="str">
        <f t="shared" si="7"/>
        <v/>
      </c>
      <c r="V51" s="70">
        <f t="shared" si="7"/>
        <v>20290</v>
      </c>
      <c r="W51" s="70" t="str">
        <f t="shared" si="7"/>
        <v/>
      </c>
      <c r="X51" s="70">
        <f t="shared" si="7"/>
        <v>509</v>
      </c>
      <c r="Y51" s="70">
        <f t="shared" si="7"/>
        <v>4514</v>
      </c>
      <c r="Z51" s="70" t="str">
        <f t="shared" si="7"/>
        <v/>
      </c>
      <c r="AA51" s="70">
        <f t="shared" si="7"/>
        <v>2169</v>
      </c>
      <c r="AB51" s="70">
        <f t="shared" si="7"/>
        <v>2127</v>
      </c>
      <c r="AC51" s="70" t="str">
        <f t="shared" si="7"/>
        <v/>
      </c>
      <c r="AD51" s="70" t="str">
        <f t="shared" si="7"/>
        <v/>
      </c>
      <c r="AE51" s="70" t="str">
        <f t="shared" si="7"/>
        <v/>
      </c>
      <c r="AF51" s="70" t="str">
        <f t="shared" si="7"/>
        <v/>
      </c>
      <c r="AG51" s="70" t="str">
        <f t="shared" si="7"/>
        <v/>
      </c>
      <c r="AH51" s="70" t="str">
        <f t="shared" si="7"/>
        <v/>
      </c>
      <c r="AI51" s="70" t="str">
        <f t="shared" si="7"/>
        <v/>
      </c>
      <c r="AJ51" s="70" t="str">
        <f t="shared" si="7"/>
        <v/>
      </c>
      <c r="AK51" s="70" t="str">
        <f t="shared" si="7"/>
        <v/>
      </c>
      <c r="AL51" s="70" t="str">
        <f t="shared" si="7"/>
        <v/>
      </c>
      <c r="AM51" s="70" t="str">
        <f t="shared" si="7"/>
        <v/>
      </c>
      <c r="AN51" s="70" t="str">
        <f t="shared" si="7"/>
        <v/>
      </c>
      <c r="AO51" s="70" t="str">
        <f t="shared" si="7"/>
        <v/>
      </c>
      <c r="AP51" s="70" t="str">
        <f t="shared" si="7"/>
        <v/>
      </c>
      <c r="AQ51" s="70">
        <f t="shared" si="7"/>
        <v>66543</v>
      </c>
      <c r="AR51" s="81"/>
      <c r="AS51" s="32">
        <f t="shared" si="7"/>
        <v>69337</v>
      </c>
      <c r="AT51" s="71">
        <f t="shared" si="2"/>
        <v>-4.0295945887477091E-2</v>
      </c>
    </row>
    <row r="52" spans="2:46">
      <c r="B52" s="80" t="s">
        <v>335</v>
      </c>
      <c r="C52" s="32">
        <f>IF(SUM(C27:C30)=0,"",SUM(C27:C30))</f>
        <v>775</v>
      </c>
      <c r="D52" s="70" t="str">
        <f t="shared" ref="D52:AS52" si="8">IF(SUM(D27:D30)=0,"",SUM(D27:D30))</f>
        <v/>
      </c>
      <c r="E52" s="70">
        <f t="shared" si="8"/>
        <v>8820</v>
      </c>
      <c r="F52" s="70" t="str">
        <f t="shared" si="8"/>
        <v/>
      </c>
      <c r="G52" s="70" t="str">
        <f t="shared" si="8"/>
        <v/>
      </c>
      <c r="H52" s="70">
        <f t="shared" si="8"/>
        <v>2718</v>
      </c>
      <c r="I52" s="70">
        <f t="shared" si="8"/>
        <v>929</v>
      </c>
      <c r="J52" s="70">
        <f t="shared" si="8"/>
        <v>321</v>
      </c>
      <c r="K52" s="70" t="str">
        <f t="shared" si="8"/>
        <v/>
      </c>
      <c r="L52" s="70">
        <f t="shared" si="8"/>
        <v>175</v>
      </c>
      <c r="M52" s="70" t="str">
        <f t="shared" si="8"/>
        <v/>
      </c>
      <c r="N52" s="70" t="str">
        <f t="shared" si="8"/>
        <v/>
      </c>
      <c r="O52" s="70" t="str">
        <f t="shared" si="8"/>
        <v/>
      </c>
      <c r="P52" s="70">
        <f t="shared" si="8"/>
        <v>1634</v>
      </c>
      <c r="Q52" s="70" t="str">
        <f t="shared" si="8"/>
        <v/>
      </c>
      <c r="R52" s="70">
        <f t="shared" si="8"/>
        <v>3195</v>
      </c>
      <c r="S52" s="70" t="str">
        <f t="shared" si="8"/>
        <v/>
      </c>
      <c r="T52" s="70">
        <f t="shared" si="8"/>
        <v>3878</v>
      </c>
      <c r="U52" s="70" t="str">
        <f t="shared" si="8"/>
        <v/>
      </c>
      <c r="V52" s="70">
        <f t="shared" si="8"/>
        <v>9338</v>
      </c>
      <c r="W52" s="70" t="str">
        <f t="shared" si="8"/>
        <v/>
      </c>
      <c r="X52" s="70">
        <f t="shared" si="8"/>
        <v>245</v>
      </c>
      <c r="Y52" s="70">
        <f t="shared" si="8"/>
        <v>3584</v>
      </c>
      <c r="Z52" s="70">
        <f t="shared" si="8"/>
        <v>8</v>
      </c>
      <c r="AA52" s="70">
        <f t="shared" si="8"/>
        <v>1019</v>
      </c>
      <c r="AB52" s="70">
        <f t="shared" si="8"/>
        <v>4552</v>
      </c>
      <c r="AC52" s="70" t="str">
        <f t="shared" si="8"/>
        <v/>
      </c>
      <c r="AD52" s="70" t="str">
        <f t="shared" si="8"/>
        <v/>
      </c>
      <c r="AE52" s="70" t="str">
        <f t="shared" si="8"/>
        <v/>
      </c>
      <c r="AF52" s="70" t="str">
        <f t="shared" si="8"/>
        <v/>
      </c>
      <c r="AG52" s="70" t="str">
        <f t="shared" si="8"/>
        <v/>
      </c>
      <c r="AH52" s="70" t="str">
        <f t="shared" si="8"/>
        <v/>
      </c>
      <c r="AI52" s="70" t="str">
        <f t="shared" si="8"/>
        <v/>
      </c>
      <c r="AJ52" s="70" t="str">
        <f t="shared" si="8"/>
        <v/>
      </c>
      <c r="AK52" s="70" t="str">
        <f t="shared" si="8"/>
        <v/>
      </c>
      <c r="AL52" s="70" t="str">
        <f t="shared" si="8"/>
        <v/>
      </c>
      <c r="AM52" s="70" t="str">
        <f t="shared" si="8"/>
        <v/>
      </c>
      <c r="AN52" s="70" t="str">
        <f t="shared" si="8"/>
        <v/>
      </c>
      <c r="AO52" s="70" t="str">
        <f t="shared" si="8"/>
        <v/>
      </c>
      <c r="AP52" s="70" t="str">
        <f t="shared" si="8"/>
        <v/>
      </c>
      <c r="AQ52" s="70">
        <f t="shared" si="8"/>
        <v>41191</v>
      </c>
      <c r="AR52" s="81"/>
      <c r="AS52" s="32">
        <f t="shared" si="8"/>
        <v>35735</v>
      </c>
      <c r="AT52" s="71">
        <f t="shared" si="2"/>
        <v>0.15267944592136562</v>
      </c>
    </row>
    <row r="53" spans="2:46">
      <c r="B53" s="80" t="s">
        <v>336</v>
      </c>
      <c r="C53" s="32" t="str">
        <f>IF(SUM(C38:C40)=0,"",SUM(C38:C40))</f>
        <v/>
      </c>
      <c r="D53" s="70" t="str">
        <f t="shared" ref="D53:AS53" si="9">IF(SUM(D38:D40)=0,"",SUM(D38:D40))</f>
        <v/>
      </c>
      <c r="E53" s="70" t="str">
        <f t="shared" si="9"/>
        <v/>
      </c>
      <c r="F53" s="70" t="str">
        <f t="shared" si="9"/>
        <v/>
      </c>
      <c r="G53" s="70">
        <f t="shared" si="9"/>
        <v>3</v>
      </c>
      <c r="H53" s="70" t="str">
        <f t="shared" si="9"/>
        <v/>
      </c>
      <c r="I53" s="70" t="str">
        <f t="shared" si="9"/>
        <v/>
      </c>
      <c r="J53" s="70" t="str">
        <f t="shared" si="9"/>
        <v/>
      </c>
      <c r="K53" s="70">
        <f t="shared" si="9"/>
        <v>60</v>
      </c>
      <c r="L53" s="70" t="str">
        <f t="shared" si="9"/>
        <v/>
      </c>
      <c r="M53" s="70">
        <f t="shared" si="9"/>
        <v>51</v>
      </c>
      <c r="N53" s="70">
        <f t="shared" si="9"/>
        <v>20</v>
      </c>
      <c r="O53" s="70" t="str">
        <f t="shared" si="9"/>
        <v/>
      </c>
      <c r="P53" s="70" t="str">
        <f t="shared" si="9"/>
        <v/>
      </c>
      <c r="Q53" s="70" t="str">
        <f t="shared" si="9"/>
        <v/>
      </c>
      <c r="R53" s="70" t="str">
        <f t="shared" si="9"/>
        <v/>
      </c>
      <c r="S53" s="70" t="str">
        <f t="shared" si="9"/>
        <v/>
      </c>
      <c r="T53" s="70" t="str">
        <f t="shared" si="9"/>
        <v/>
      </c>
      <c r="U53" s="70">
        <f t="shared" si="9"/>
        <v>28</v>
      </c>
      <c r="V53" s="70" t="str">
        <f t="shared" si="9"/>
        <v/>
      </c>
      <c r="W53" s="70">
        <f t="shared" si="9"/>
        <v>28</v>
      </c>
      <c r="X53" s="70" t="str">
        <f t="shared" si="9"/>
        <v/>
      </c>
      <c r="Y53" s="70" t="str">
        <f t="shared" si="9"/>
        <v/>
      </c>
      <c r="Z53" s="70" t="str">
        <f t="shared" si="9"/>
        <v/>
      </c>
      <c r="AA53" s="70" t="str">
        <f t="shared" si="9"/>
        <v/>
      </c>
      <c r="AB53" s="70" t="str">
        <f t="shared" si="9"/>
        <v/>
      </c>
      <c r="AC53" s="70" t="str">
        <f t="shared" si="9"/>
        <v/>
      </c>
      <c r="AD53" s="70" t="str">
        <f t="shared" si="9"/>
        <v/>
      </c>
      <c r="AE53" s="70" t="str">
        <f t="shared" si="9"/>
        <v/>
      </c>
      <c r="AF53" s="70" t="str">
        <f t="shared" si="9"/>
        <v/>
      </c>
      <c r="AG53" s="70" t="str">
        <f t="shared" si="9"/>
        <v/>
      </c>
      <c r="AH53" s="70" t="str">
        <f t="shared" si="9"/>
        <v/>
      </c>
      <c r="AI53" s="70" t="str">
        <f t="shared" si="9"/>
        <v/>
      </c>
      <c r="AJ53" s="70" t="str">
        <f t="shared" si="9"/>
        <v/>
      </c>
      <c r="AK53" s="70" t="str">
        <f t="shared" si="9"/>
        <v/>
      </c>
      <c r="AL53" s="70" t="str">
        <f t="shared" si="9"/>
        <v/>
      </c>
      <c r="AM53" s="70" t="str">
        <f t="shared" si="9"/>
        <v/>
      </c>
      <c r="AN53" s="70" t="str">
        <f t="shared" si="9"/>
        <v/>
      </c>
      <c r="AO53" s="70" t="str">
        <f t="shared" si="9"/>
        <v/>
      </c>
      <c r="AP53" s="70" t="str">
        <f t="shared" si="9"/>
        <v/>
      </c>
      <c r="AQ53" s="70">
        <f t="shared" si="9"/>
        <v>190</v>
      </c>
      <c r="AR53" s="81"/>
      <c r="AS53" s="32">
        <f t="shared" si="9"/>
        <v>233</v>
      </c>
      <c r="AT53" s="71">
        <f t="shared" si="2"/>
        <v>-0.18454935622317592</v>
      </c>
    </row>
    <row r="55" spans="2:46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6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6" hidden="1">
      <c r="B57" s="49" t="s">
        <v>102</v>
      </c>
      <c r="C57" s="50">
        <f>IFERROR(RANK(C59,$C$59:$AP$59,0),"")</f>
        <v>19</v>
      </c>
      <c r="D57" s="50">
        <f t="shared" ref="D57:AP57" si="10">IFERROR(RANK(D59,$C$59:$AP$59,0),"")</f>
        <v>15</v>
      </c>
      <c r="E57" s="50">
        <f t="shared" si="10"/>
        <v>1</v>
      </c>
      <c r="F57" s="50">
        <f t="shared" si="10"/>
        <v>13</v>
      </c>
      <c r="G57" s="50">
        <f t="shared" si="10"/>
        <v>22</v>
      </c>
      <c r="H57" s="50">
        <f t="shared" si="10"/>
        <v>11</v>
      </c>
      <c r="I57" s="50">
        <f t="shared" si="10"/>
        <v>3</v>
      </c>
      <c r="J57" s="50">
        <f t="shared" si="10"/>
        <v>20</v>
      </c>
      <c r="K57" s="50">
        <f t="shared" si="10"/>
        <v>26</v>
      </c>
      <c r="L57" s="50">
        <f t="shared" si="10"/>
        <v>4</v>
      </c>
      <c r="M57" s="50">
        <f t="shared" si="10"/>
        <v>18</v>
      </c>
      <c r="N57" s="50">
        <f t="shared" si="10"/>
        <v>27</v>
      </c>
      <c r="O57" s="50">
        <f t="shared" si="10"/>
        <v>28</v>
      </c>
      <c r="P57" s="50">
        <f t="shared" si="10"/>
        <v>8</v>
      </c>
      <c r="Q57" s="50">
        <f t="shared" si="10"/>
        <v>25</v>
      </c>
      <c r="R57" s="50">
        <f t="shared" si="10"/>
        <v>12</v>
      </c>
      <c r="S57" s="50">
        <f t="shared" si="10"/>
        <v>16</v>
      </c>
      <c r="T57" s="50">
        <f t="shared" si="10"/>
        <v>2</v>
      </c>
      <c r="U57" s="50">
        <f t="shared" si="10"/>
        <v>17</v>
      </c>
      <c r="V57" s="50">
        <f t="shared" si="10"/>
        <v>6</v>
      </c>
      <c r="W57" s="50">
        <f t="shared" si="10"/>
        <v>21</v>
      </c>
      <c r="X57" s="50">
        <f t="shared" si="10"/>
        <v>23</v>
      </c>
      <c r="Y57" s="50">
        <f t="shared" si="10"/>
        <v>5</v>
      </c>
      <c r="Z57" s="50">
        <f t="shared" si="10"/>
        <v>24</v>
      </c>
      <c r="AA57" s="50">
        <f t="shared" si="10"/>
        <v>10</v>
      </c>
      <c r="AB57" s="50">
        <f t="shared" si="10"/>
        <v>7</v>
      </c>
      <c r="AC57" s="50">
        <f t="shared" si="10"/>
        <v>9</v>
      </c>
      <c r="AD57" s="50">
        <f t="shared" si="10"/>
        <v>14</v>
      </c>
      <c r="AE57" s="50" t="str">
        <f t="shared" si="10"/>
        <v/>
      </c>
      <c r="AF57" s="50" t="str">
        <f t="shared" si="10"/>
        <v/>
      </c>
      <c r="AG57" s="50" t="str">
        <f t="shared" si="10"/>
        <v/>
      </c>
      <c r="AH57" s="50" t="str">
        <f t="shared" si="10"/>
        <v/>
      </c>
      <c r="AI57" s="50" t="str">
        <f t="shared" si="10"/>
        <v/>
      </c>
      <c r="AJ57" s="50" t="str">
        <f t="shared" si="10"/>
        <v/>
      </c>
      <c r="AK57" s="50" t="str">
        <f t="shared" si="10"/>
        <v/>
      </c>
      <c r="AL57" s="50" t="str">
        <f t="shared" si="10"/>
        <v/>
      </c>
      <c r="AM57" s="50" t="str">
        <f t="shared" si="10"/>
        <v/>
      </c>
      <c r="AN57" s="50" t="str">
        <f t="shared" si="10"/>
        <v/>
      </c>
      <c r="AO57" s="50" t="str">
        <f t="shared" si="10"/>
        <v/>
      </c>
      <c r="AP57" s="50" t="str">
        <f t="shared" si="10"/>
        <v/>
      </c>
    </row>
    <row r="58" spans="2:46" hidden="1">
      <c r="C58" s="50" t="str">
        <f>C11</f>
        <v>Ace Seguros</v>
      </c>
      <c r="D58" s="50" t="str">
        <f t="shared" ref="D58:AP58" si="11">D11</f>
        <v>Assurant Chile</v>
      </c>
      <c r="E58" s="50" t="str">
        <f t="shared" si="11"/>
        <v>BCI Seguros</v>
      </c>
      <c r="F58" s="50" t="str">
        <f t="shared" si="11"/>
        <v>Cardif</v>
      </c>
      <c r="G58" s="50" t="str">
        <f t="shared" si="11"/>
        <v>Cesce Chile</v>
      </c>
      <c r="H58" s="50" t="str">
        <f t="shared" si="11"/>
        <v>Chartis</v>
      </c>
      <c r="I58" s="50" t="str">
        <f t="shared" si="11"/>
        <v>Chilena Consolidada</v>
      </c>
      <c r="J58" s="50" t="str">
        <f t="shared" si="11"/>
        <v>Chubb de Chile</v>
      </c>
      <c r="K58" s="50" t="str">
        <f t="shared" si="11"/>
        <v>Coface Chile</v>
      </c>
      <c r="L58" s="50" t="str">
        <f t="shared" si="11"/>
        <v>Consorio Nacional</v>
      </c>
      <c r="M58" s="50" t="str">
        <f t="shared" si="11"/>
        <v>Continental Crédito</v>
      </c>
      <c r="N58" s="50" t="str">
        <f t="shared" si="11"/>
        <v>Euler Hermes</v>
      </c>
      <c r="O58" s="50" t="str">
        <f t="shared" si="11"/>
        <v>FAF International</v>
      </c>
      <c r="P58" s="50" t="str">
        <f t="shared" si="11"/>
        <v>HDI Seguros</v>
      </c>
      <c r="Q58" s="50" t="str">
        <f t="shared" si="11"/>
        <v>Huelen</v>
      </c>
      <c r="R58" s="50" t="str">
        <f t="shared" si="11"/>
        <v>Liberty Seguros</v>
      </c>
      <c r="S58" s="50" t="str">
        <f t="shared" si="11"/>
        <v>M. de Carabineros</v>
      </c>
      <c r="T58" s="50" t="str">
        <f t="shared" si="11"/>
        <v>Magallanes</v>
      </c>
      <c r="U58" s="50" t="str">
        <f t="shared" si="11"/>
        <v>Magallanes Gar. y Cré.</v>
      </c>
      <c r="V58" s="50" t="str">
        <f t="shared" si="11"/>
        <v>Mapfre</v>
      </c>
      <c r="W58" s="50" t="str">
        <f t="shared" si="11"/>
        <v>Mapfre Gar. y Cré.</v>
      </c>
      <c r="X58" s="50" t="str">
        <f t="shared" si="11"/>
        <v>Orion Seguros</v>
      </c>
      <c r="Y58" s="50" t="str">
        <f t="shared" si="11"/>
        <v>Penta Security</v>
      </c>
      <c r="Z58" s="50" t="str">
        <f t="shared" si="11"/>
        <v>QBE Chile</v>
      </c>
      <c r="AA58" s="50" t="str">
        <f t="shared" si="11"/>
        <v>Renta Nacional</v>
      </c>
      <c r="AB58" s="50" t="str">
        <f t="shared" si="11"/>
        <v>RSA Seguros</v>
      </c>
      <c r="AC58" s="50" t="str">
        <f t="shared" si="11"/>
        <v>Zenit Seguros</v>
      </c>
      <c r="AD58" s="50" t="str">
        <f t="shared" si="11"/>
        <v>Zurich Santander</v>
      </c>
      <c r="AE58" s="50" t="str">
        <f t="shared" si="11"/>
        <v/>
      </c>
      <c r="AF58" s="50" t="str">
        <f t="shared" si="11"/>
        <v/>
      </c>
      <c r="AG58" s="50" t="str">
        <f t="shared" si="11"/>
        <v/>
      </c>
      <c r="AH58" s="50" t="str">
        <f t="shared" si="11"/>
        <v/>
      </c>
      <c r="AI58" s="50" t="str">
        <f t="shared" si="11"/>
        <v/>
      </c>
      <c r="AJ58" s="50" t="str">
        <f t="shared" si="11"/>
        <v/>
      </c>
      <c r="AK58" s="50" t="str">
        <f t="shared" si="11"/>
        <v/>
      </c>
      <c r="AL58" s="50" t="str">
        <f t="shared" si="11"/>
        <v/>
      </c>
      <c r="AM58" s="50" t="str">
        <f t="shared" si="11"/>
        <v/>
      </c>
      <c r="AN58" s="50" t="str">
        <f t="shared" si="11"/>
        <v/>
      </c>
      <c r="AO58" s="50" t="str">
        <f t="shared" si="11"/>
        <v/>
      </c>
      <c r="AP58" s="50" t="str">
        <f t="shared" si="11"/>
        <v/>
      </c>
    </row>
    <row r="59" spans="2:46" hidden="1">
      <c r="C59" s="52">
        <f>IFERROR(IF(C55=1,VLOOKUP($B$75,$B$12:$AQ$44,C62+1,FALSE)+C60/1000000,""),"")</f>
        <v>10391.000040000001</v>
      </c>
      <c r="D59" s="52">
        <f t="shared" ref="D59:AP59" si="12">IFERROR(IF(D55=1,VLOOKUP($B$75,$B$12:$AQ$44,D62+1,FALSE)+D60/1000000,""),"")</f>
        <v>73057.000039000006</v>
      </c>
      <c r="E59" s="52">
        <f t="shared" si="12"/>
        <v>3754620.0000379998</v>
      </c>
      <c r="F59" s="52">
        <f t="shared" si="12"/>
        <v>85137.000037000005</v>
      </c>
      <c r="G59" s="52">
        <f t="shared" si="12"/>
        <v>3316.0000359999999</v>
      </c>
      <c r="H59" s="52">
        <f t="shared" si="12"/>
        <v>132736.000035</v>
      </c>
      <c r="I59" s="52">
        <f t="shared" si="12"/>
        <v>956541.00003400003</v>
      </c>
      <c r="J59" s="52">
        <f t="shared" si="12"/>
        <v>5772.0000330000003</v>
      </c>
      <c r="K59" s="52">
        <f t="shared" si="12"/>
        <v>60.000031999999997</v>
      </c>
      <c r="L59" s="52">
        <f t="shared" si="12"/>
        <v>904215.000031</v>
      </c>
      <c r="M59" s="52">
        <f t="shared" si="12"/>
        <v>11666.000029999999</v>
      </c>
      <c r="N59" s="52">
        <f t="shared" si="12"/>
        <v>20.000029000000001</v>
      </c>
      <c r="O59" s="52">
        <f t="shared" si="12"/>
        <v>3.0000279999999999</v>
      </c>
      <c r="P59" s="52">
        <f t="shared" si="12"/>
        <v>209519.000027</v>
      </c>
      <c r="Q59" s="52">
        <f t="shared" si="12"/>
        <v>64.000026000000005</v>
      </c>
      <c r="R59" s="52">
        <f t="shared" si="12"/>
        <v>102871.000025</v>
      </c>
      <c r="S59" s="52">
        <f t="shared" si="12"/>
        <v>54067.000024000001</v>
      </c>
      <c r="T59" s="52">
        <f t="shared" si="12"/>
        <v>1325631.0000229999</v>
      </c>
      <c r="U59" s="52">
        <f t="shared" si="12"/>
        <v>12993.000022</v>
      </c>
      <c r="V59" s="52">
        <f t="shared" si="12"/>
        <v>805215.00002100004</v>
      </c>
      <c r="W59" s="52">
        <f t="shared" si="12"/>
        <v>3768.0000199999999</v>
      </c>
      <c r="X59" s="52">
        <f t="shared" si="12"/>
        <v>2377.0000190000001</v>
      </c>
      <c r="Y59" s="52">
        <f t="shared" si="12"/>
        <v>872389.00001800002</v>
      </c>
      <c r="Z59" s="52">
        <f t="shared" si="12"/>
        <v>770.00001699999996</v>
      </c>
      <c r="AA59" s="52">
        <f t="shared" si="12"/>
        <v>148596.00001600001</v>
      </c>
      <c r="AB59" s="52">
        <f t="shared" si="12"/>
        <v>721267.000015</v>
      </c>
      <c r="AC59" s="52">
        <f t="shared" si="12"/>
        <v>154107.00001399999</v>
      </c>
      <c r="AD59" s="52">
        <f t="shared" si="12"/>
        <v>81569.000012999997</v>
      </c>
      <c r="AE59" s="52" t="str">
        <f t="shared" si="12"/>
        <v/>
      </c>
      <c r="AF59" s="52" t="str">
        <f t="shared" si="12"/>
        <v/>
      </c>
      <c r="AG59" s="52" t="str">
        <f t="shared" si="12"/>
        <v/>
      </c>
      <c r="AH59" s="52" t="str">
        <f t="shared" si="12"/>
        <v/>
      </c>
      <c r="AI59" s="52" t="str">
        <f t="shared" si="12"/>
        <v/>
      </c>
      <c r="AJ59" s="52" t="str">
        <f t="shared" si="12"/>
        <v/>
      </c>
      <c r="AK59" s="52" t="str">
        <f t="shared" si="12"/>
        <v/>
      </c>
      <c r="AL59" s="52" t="str">
        <f t="shared" si="12"/>
        <v/>
      </c>
      <c r="AM59" s="52" t="str">
        <f t="shared" si="12"/>
        <v/>
      </c>
      <c r="AN59" s="52" t="str">
        <f t="shared" si="12"/>
        <v/>
      </c>
      <c r="AO59" s="52" t="str">
        <f t="shared" si="12"/>
        <v/>
      </c>
      <c r="AP59" s="52" t="str">
        <f t="shared" si="12"/>
        <v/>
      </c>
    </row>
    <row r="60" spans="2:46" hidden="1">
      <c r="C60" s="50">
        <v>40</v>
      </c>
      <c r="D60" s="50">
        <f>C60-1</f>
        <v>39</v>
      </c>
      <c r="E60" s="50">
        <f t="shared" ref="E60:AP60" si="13">D60-1</f>
        <v>38</v>
      </c>
      <c r="F60" s="50">
        <f t="shared" si="13"/>
        <v>37</v>
      </c>
      <c r="G60" s="50">
        <f t="shared" si="13"/>
        <v>36</v>
      </c>
      <c r="H60" s="50">
        <f t="shared" si="13"/>
        <v>35</v>
      </c>
      <c r="I60" s="50">
        <f t="shared" si="13"/>
        <v>34</v>
      </c>
      <c r="J60" s="50">
        <f t="shared" si="13"/>
        <v>33</v>
      </c>
      <c r="K60" s="50">
        <f t="shared" si="13"/>
        <v>32</v>
      </c>
      <c r="L60" s="50">
        <f t="shared" si="13"/>
        <v>31</v>
      </c>
      <c r="M60" s="50">
        <f t="shared" si="13"/>
        <v>30</v>
      </c>
      <c r="N60" s="50">
        <f t="shared" si="13"/>
        <v>29</v>
      </c>
      <c r="O60" s="50">
        <f t="shared" si="13"/>
        <v>28</v>
      </c>
      <c r="P60" s="50">
        <f t="shared" si="13"/>
        <v>27</v>
      </c>
      <c r="Q60" s="50">
        <f t="shared" si="13"/>
        <v>26</v>
      </c>
      <c r="R60" s="50">
        <f t="shared" si="13"/>
        <v>25</v>
      </c>
      <c r="S60" s="50">
        <f t="shared" si="13"/>
        <v>24</v>
      </c>
      <c r="T60" s="50">
        <f t="shared" si="13"/>
        <v>23</v>
      </c>
      <c r="U60" s="50">
        <f t="shared" si="13"/>
        <v>22</v>
      </c>
      <c r="V60" s="50">
        <f t="shared" si="13"/>
        <v>21</v>
      </c>
      <c r="W60" s="50">
        <f t="shared" si="13"/>
        <v>20</v>
      </c>
      <c r="X60" s="50">
        <f t="shared" si="13"/>
        <v>19</v>
      </c>
      <c r="Y60" s="50">
        <f t="shared" si="13"/>
        <v>18</v>
      </c>
      <c r="Z60" s="50">
        <f t="shared" si="13"/>
        <v>17</v>
      </c>
      <c r="AA60" s="50">
        <f t="shared" si="13"/>
        <v>16</v>
      </c>
      <c r="AB60" s="50">
        <f t="shared" si="13"/>
        <v>15</v>
      </c>
      <c r="AC60" s="50">
        <f t="shared" si="13"/>
        <v>14</v>
      </c>
      <c r="AD60" s="50">
        <f t="shared" si="13"/>
        <v>13</v>
      </c>
      <c r="AE60" s="50">
        <f t="shared" si="13"/>
        <v>12</v>
      </c>
      <c r="AF60" s="50">
        <f t="shared" si="13"/>
        <v>11</v>
      </c>
      <c r="AG60" s="50">
        <f t="shared" si="13"/>
        <v>10</v>
      </c>
      <c r="AH60" s="50">
        <f t="shared" si="13"/>
        <v>9</v>
      </c>
      <c r="AI60" s="50">
        <f t="shared" si="13"/>
        <v>8</v>
      </c>
      <c r="AJ60" s="50">
        <f t="shared" si="13"/>
        <v>7</v>
      </c>
      <c r="AK60" s="50">
        <f t="shared" si="13"/>
        <v>6</v>
      </c>
      <c r="AL60" s="50">
        <f t="shared" si="13"/>
        <v>5</v>
      </c>
      <c r="AM60" s="50">
        <f t="shared" si="13"/>
        <v>4</v>
      </c>
      <c r="AN60" s="50">
        <f t="shared" si="13"/>
        <v>3</v>
      </c>
      <c r="AO60" s="50">
        <f t="shared" si="13"/>
        <v>2</v>
      </c>
      <c r="AP60" s="50">
        <f t="shared" si="13"/>
        <v>1</v>
      </c>
    </row>
    <row r="61" spans="2:46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6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6" hidden="1">
      <c r="C63" s="50" t="str">
        <f>IFERROR(HLOOKUP(C62,$C$57:$AP$58,2,FALSE),"")</f>
        <v>BCI Seguros</v>
      </c>
      <c r="D63" s="50" t="str">
        <f t="shared" ref="D63:AP63" si="14">IFERROR(HLOOKUP(D62,$C$57:$AP$58,2,FALSE),"")</f>
        <v>Magallanes</v>
      </c>
      <c r="E63" s="50" t="str">
        <f t="shared" si="14"/>
        <v>Chilena Consolidada</v>
      </c>
      <c r="F63" s="50" t="str">
        <f t="shared" si="14"/>
        <v>Consorio Nacional</v>
      </c>
      <c r="G63" s="50" t="str">
        <f t="shared" si="14"/>
        <v>Penta Security</v>
      </c>
      <c r="H63" s="50" t="str">
        <f t="shared" si="14"/>
        <v>Mapfre</v>
      </c>
      <c r="I63" s="50" t="str">
        <f t="shared" si="14"/>
        <v>RSA Seguros</v>
      </c>
      <c r="J63" s="50" t="str">
        <f t="shared" si="14"/>
        <v>HDI Seguros</v>
      </c>
      <c r="K63" s="50" t="str">
        <f t="shared" si="14"/>
        <v>Zenit Seguros</v>
      </c>
      <c r="L63" s="50" t="str">
        <f t="shared" si="14"/>
        <v>Renta Nacional</v>
      </c>
      <c r="M63" s="50" t="str">
        <f t="shared" si="14"/>
        <v>Chartis</v>
      </c>
      <c r="N63" s="50" t="str">
        <f t="shared" si="14"/>
        <v>Liberty Seguros</v>
      </c>
      <c r="O63" s="50" t="str">
        <f t="shared" si="14"/>
        <v>Cardif</v>
      </c>
      <c r="P63" s="50" t="str">
        <f t="shared" si="14"/>
        <v>Zurich Santander</v>
      </c>
      <c r="Q63" s="50" t="str">
        <f t="shared" si="14"/>
        <v>Assurant Chile</v>
      </c>
      <c r="R63" s="50" t="str">
        <f t="shared" si="14"/>
        <v>M. de Carabineros</v>
      </c>
      <c r="S63" s="50" t="str">
        <f t="shared" si="14"/>
        <v>Magallanes Gar. y Cré.</v>
      </c>
      <c r="T63" s="50" t="str">
        <f t="shared" si="14"/>
        <v>Continental Crédito</v>
      </c>
      <c r="U63" s="50" t="str">
        <f t="shared" si="14"/>
        <v>Ace Seguros</v>
      </c>
      <c r="V63" s="50" t="str">
        <f t="shared" si="14"/>
        <v>Chubb de Chile</v>
      </c>
      <c r="W63" s="50" t="str">
        <f t="shared" si="14"/>
        <v>Mapfre Gar. y Cré.</v>
      </c>
      <c r="X63" s="50" t="str">
        <f t="shared" si="14"/>
        <v>Cesce Chile</v>
      </c>
      <c r="Y63" s="50" t="str">
        <f t="shared" si="14"/>
        <v>Orion Seguros</v>
      </c>
      <c r="Z63" s="50" t="str">
        <f t="shared" si="14"/>
        <v>QBE Chile</v>
      </c>
      <c r="AA63" s="50" t="str">
        <f t="shared" si="14"/>
        <v>Huelen</v>
      </c>
      <c r="AB63" s="50" t="str">
        <f t="shared" si="14"/>
        <v>Coface Chile</v>
      </c>
      <c r="AC63" s="50" t="str">
        <f t="shared" si="14"/>
        <v>Euler Hermes</v>
      </c>
      <c r="AD63" s="50" t="str">
        <f t="shared" si="14"/>
        <v>FAF International</v>
      </c>
      <c r="AE63" s="50" t="str">
        <f t="shared" si="14"/>
        <v/>
      </c>
      <c r="AF63" s="50" t="str">
        <f t="shared" si="14"/>
        <v/>
      </c>
      <c r="AG63" s="50" t="str">
        <f t="shared" si="14"/>
        <v/>
      </c>
      <c r="AH63" s="50" t="str">
        <f t="shared" si="14"/>
        <v/>
      </c>
      <c r="AI63" s="50" t="str">
        <f t="shared" si="14"/>
        <v/>
      </c>
      <c r="AJ63" s="50" t="str">
        <f t="shared" si="14"/>
        <v/>
      </c>
      <c r="AK63" s="50" t="str">
        <f t="shared" si="14"/>
        <v/>
      </c>
      <c r="AL63" s="50" t="str">
        <f t="shared" si="14"/>
        <v/>
      </c>
      <c r="AM63" s="50" t="str">
        <f t="shared" si="14"/>
        <v/>
      </c>
      <c r="AN63" s="50" t="str">
        <f t="shared" si="14"/>
        <v/>
      </c>
      <c r="AO63" s="50" t="str">
        <f t="shared" si="14"/>
        <v/>
      </c>
      <c r="AP63" s="50" t="str">
        <f t="shared" si="14"/>
        <v/>
      </c>
    </row>
    <row r="64" spans="2:46" hidden="1">
      <c r="C64" s="52">
        <f>IFERROR((HLOOKUP(C62,$C$57:$AP$59,3,FALSE)-HLOOKUP(C62,$C$57:$AP$60,4,FALSE)/1000000)/$C$69,"")</f>
        <v>3754.62</v>
      </c>
      <c r="D64" s="52">
        <f t="shared" ref="D64:AP64" si="15">IFERROR((HLOOKUP(D62,$C$57:$AP$59,3,FALSE)-HLOOKUP(D62,$C$57:$AP$60,4,FALSE)/1000000)/$C$69,"")</f>
        <v>1325.6310000000001</v>
      </c>
      <c r="E64" s="52">
        <f t="shared" si="15"/>
        <v>956.54100000000005</v>
      </c>
      <c r="F64" s="52">
        <f t="shared" si="15"/>
        <v>904.21500000000003</v>
      </c>
      <c r="G64" s="52">
        <f t="shared" si="15"/>
        <v>872.38900000000001</v>
      </c>
      <c r="H64" s="52">
        <f t="shared" si="15"/>
        <v>805.21500000000003</v>
      </c>
      <c r="I64" s="52">
        <f t="shared" si="15"/>
        <v>721.26700000000005</v>
      </c>
      <c r="J64" s="52">
        <f t="shared" si="15"/>
        <v>209.51900000000001</v>
      </c>
      <c r="K64" s="52">
        <f t="shared" si="15"/>
        <v>154.107</v>
      </c>
      <c r="L64" s="52">
        <f t="shared" si="15"/>
        <v>148.596</v>
      </c>
      <c r="M64" s="52">
        <f t="shared" si="15"/>
        <v>132.73599999999999</v>
      </c>
      <c r="N64" s="52">
        <f t="shared" si="15"/>
        <v>102.871</v>
      </c>
      <c r="O64" s="52">
        <f t="shared" si="15"/>
        <v>85.137</v>
      </c>
      <c r="P64" s="52">
        <f t="shared" si="15"/>
        <v>81.569000000000003</v>
      </c>
      <c r="Q64" s="52">
        <f t="shared" si="15"/>
        <v>73.057000000000002</v>
      </c>
      <c r="R64" s="52">
        <f t="shared" si="15"/>
        <v>54.067</v>
      </c>
      <c r="S64" s="52">
        <f t="shared" si="15"/>
        <v>12.993</v>
      </c>
      <c r="T64" s="52">
        <f t="shared" si="15"/>
        <v>11.666</v>
      </c>
      <c r="U64" s="52">
        <f t="shared" si="15"/>
        <v>10.391</v>
      </c>
      <c r="V64" s="52">
        <f t="shared" si="15"/>
        <v>5.7720000000000002</v>
      </c>
      <c r="W64" s="52">
        <f t="shared" si="15"/>
        <v>3.7679999999999998</v>
      </c>
      <c r="X64" s="52">
        <f t="shared" si="15"/>
        <v>3.3159999999999998</v>
      </c>
      <c r="Y64" s="52">
        <f t="shared" si="15"/>
        <v>2.3769999999999998</v>
      </c>
      <c r="Z64" s="52">
        <f t="shared" si="15"/>
        <v>0.77</v>
      </c>
      <c r="AA64" s="52">
        <f t="shared" si="15"/>
        <v>6.4000000000000001E-2</v>
      </c>
      <c r="AB64" s="52">
        <f t="shared" si="15"/>
        <v>0.06</v>
      </c>
      <c r="AC64" s="52">
        <f t="shared" si="15"/>
        <v>0.02</v>
      </c>
      <c r="AD64" s="52">
        <f t="shared" si="15"/>
        <v>3.0000000000000001E-3</v>
      </c>
      <c r="AE64" s="52" t="str">
        <f t="shared" si="15"/>
        <v/>
      </c>
      <c r="AF64" s="52" t="str">
        <f t="shared" si="15"/>
        <v/>
      </c>
      <c r="AG64" s="52" t="str">
        <f t="shared" si="15"/>
        <v/>
      </c>
      <c r="AH64" s="52" t="str">
        <f t="shared" si="15"/>
        <v/>
      </c>
      <c r="AI64" s="52" t="str">
        <f t="shared" si="15"/>
        <v/>
      </c>
      <c r="AJ64" s="52" t="str">
        <f t="shared" si="15"/>
        <v/>
      </c>
      <c r="AK64" s="52" t="str">
        <f t="shared" si="15"/>
        <v/>
      </c>
      <c r="AL64" s="52" t="str">
        <f t="shared" si="15"/>
        <v/>
      </c>
      <c r="AM64" s="52" t="str">
        <f t="shared" si="15"/>
        <v/>
      </c>
      <c r="AN64" s="52" t="str">
        <f t="shared" si="15"/>
        <v/>
      </c>
      <c r="AO64" s="52" t="str">
        <f t="shared" si="15"/>
        <v/>
      </c>
      <c r="AP64" s="52" t="str">
        <f t="shared" si="15"/>
        <v/>
      </c>
    </row>
    <row r="65" spans="1:42" hidden="1">
      <c r="C65" s="52" t="str">
        <f>IF(ISNUMBER(C64),CONCATENATE(C63," - ",C62),"")</f>
        <v>BCI Seguros - 1</v>
      </c>
      <c r="D65" s="52" t="str">
        <f t="shared" ref="D65:AP65" si="16">IF(ISNUMBER(D64),CONCATENATE(D63," - ",D62),"")</f>
        <v>Magallanes - 2</v>
      </c>
      <c r="E65" s="52" t="str">
        <f t="shared" si="16"/>
        <v>Chilena Consolidada - 3</v>
      </c>
      <c r="F65" s="52" t="str">
        <f t="shared" si="16"/>
        <v>Consorio Nacional - 4</v>
      </c>
      <c r="G65" s="52" t="str">
        <f t="shared" si="16"/>
        <v>Penta Security - 5</v>
      </c>
      <c r="H65" s="52" t="str">
        <f t="shared" si="16"/>
        <v>Mapfre - 6</v>
      </c>
      <c r="I65" s="52" t="str">
        <f t="shared" si="16"/>
        <v>RSA Seguros - 7</v>
      </c>
      <c r="J65" s="52" t="str">
        <f t="shared" si="16"/>
        <v>HDI Seguros - 8</v>
      </c>
      <c r="K65" s="52" t="str">
        <f t="shared" si="16"/>
        <v>Zenit Seguros - 9</v>
      </c>
      <c r="L65" s="52" t="str">
        <f t="shared" si="16"/>
        <v>Renta Nacional - 10</v>
      </c>
      <c r="M65" s="52" t="str">
        <f t="shared" si="16"/>
        <v>Chartis - 11</v>
      </c>
      <c r="N65" s="52" t="str">
        <f t="shared" si="16"/>
        <v>Liberty Seguros - 12</v>
      </c>
      <c r="O65" s="52" t="str">
        <f t="shared" si="16"/>
        <v>Cardif - 13</v>
      </c>
      <c r="P65" s="52" t="str">
        <f t="shared" si="16"/>
        <v>Zurich Santander - 14</v>
      </c>
      <c r="Q65" s="52" t="str">
        <f t="shared" si="16"/>
        <v>Assurant Chile - 15</v>
      </c>
      <c r="R65" s="52" t="str">
        <f t="shared" si="16"/>
        <v>M. de Carabineros - 16</v>
      </c>
      <c r="S65" s="52" t="str">
        <f t="shared" si="16"/>
        <v>Magallanes Gar. y Cré. - 17</v>
      </c>
      <c r="T65" s="52" t="str">
        <f t="shared" si="16"/>
        <v>Continental Crédito - 18</v>
      </c>
      <c r="U65" s="52" t="str">
        <f t="shared" si="16"/>
        <v>Ace Seguros - 19</v>
      </c>
      <c r="V65" s="52" t="str">
        <f t="shared" si="16"/>
        <v>Chubb de Chile - 20</v>
      </c>
      <c r="W65" s="52" t="str">
        <f t="shared" si="16"/>
        <v>Mapfre Gar. y Cré. - 21</v>
      </c>
      <c r="X65" s="52" t="str">
        <f t="shared" si="16"/>
        <v>Cesce Chile - 22</v>
      </c>
      <c r="Y65" s="52" t="str">
        <f t="shared" si="16"/>
        <v>Orion Seguros - 23</v>
      </c>
      <c r="Z65" s="52" t="str">
        <f t="shared" si="16"/>
        <v>QBE Chile - 24</v>
      </c>
      <c r="AA65" s="52" t="str">
        <f t="shared" si="16"/>
        <v>Huelen - 25</v>
      </c>
      <c r="AB65" s="52" t="str">
        <f t="shared" si="16"/>
        <v>Coface Chile - 26</v>
      </c>
      <c r="AC65" s="52" t="str">
        <f t="shared" si="16"/>
        <v>Euler Hermes - 27</v>
      </c>
      <c r="AD65" s="52" t="str">
        <f t="shared" si="16"/>
        <v>FAF International - 28</v>
      </c>
      <c r="AE65" s="52" t="str">
        <f t="shared" si="16"/>
        <v/>
      </c>
      <c r="AF65" s="52" t="str">
        <f t="shared" si="16"/>
        <v/>
      </c>
      <c r="AG65" s="52" t="str">
        <f t="shared" si="16"/>
        <v/>
      </c>
      <c r="AH65" s="52" t="str">
        <f t="shared" si="16"/>
        <v/>
      </c>
      <c r="AI65" s="52" t="str">
        <f t="shared" si="16"/>
        <v/>
      </c>
      <c r="AJ65" s="52" t="str">
        <f t="shared" si="16"/>
        <v/>
      </c>
      <c r="AK65" s="52" t="str">
        <f t="shared" si="16"/>
        <v/>
      </c>
      <c r="AL65" s="52" t="str">
        <f t="shared" si="16"/>
        <v/>
      </c>
      <c r="AM65" s="52" t="str">
        <f t="shared" si="16"/>
        <v/>
      </c>
      <c r="AN65" s="52" t="str">
        <f t="shared" si="16"/>
        <v/>
      </c>
      <c r="AO65" s="52" t="str">
        <f t="shared" si="16"/>
        <v/>
      </c>
      <c r="AP65" s="52" t="str">
        <f t="shared" si="16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17">IF($B$78=D63,D64,"")</f>
        <v/>
      </c>
      <c r="E67" s="52" t="str">
        <f t="shared" si="17"/>
        <v/>
      </c>
      <c r="F67" s="52" t="str">
        <f t="shared" si="17"/>
        <v/>
      </c>
      <c r="G67" s="52" t="str">
        <f t="shared" si="17"/>
        <v/>
      </c>
      <c r="H67" s="52" t="str">
        <f t="shared" si="17"/>
        <v/>
      </c>
      <c r="I67" s="52" t="str">
        <f t="shared" si="17"/>
        <v/>
      </c>
      <c r="J67" s="52" t="str">
        <f t="shared" si="17"/>
        <v/>
      </c>
      <c r="K67" s="52" t="str">
        <f t="shared" si="17"/>
        <v/>
      </c>
      <c r="L67" s="52" t="str">
        <f t="shared" si="17"/>
        <v/>
      </c>
      <c r="M67" s="52" t="str">
        <f t="shared" si="17"/>
        <v/>
      </c>
      <c r="N67" s="52" t="str">
        <f t="shared" si="17"/>
        <v/>
      </c>
      <c r="O67" s="52" t="str">
        <f t="shared" si="17"/>
        <v/>
      </c>
      <c r="P67" s="52" t="str">
        <f t="shared" si="17"/>
        <v/>
      </c>
      <c r="Q67" s="52" t="str">
        <f t="shared" si="17"/>
        <v/>
      </c>
      <c r="R67" s="52" t="str">
        <f t="shared" si="17"/>
        <v/>
      </c>
      <c r="S67" s="52" t="str">
        <f t="shared" si="17"/>
        <v/>
      </c>
      <c r="T67" s="52" t="str">
        <f t="shared" si="17"/>
        <v/>
      </c>
      <c r="U67" s="52" t="str">
        <f t="shared" si="17"/>
        <v/>
      </c>
      <c r="V67" s="52" t="str">
        <f t="shared" si="17"/>
        <v/>
      </c>
      <c r="W67" s="52" t="str">
        <f t="shared" si="17"/>
        <v/>
      </c>
      <c r="X67" s="52" t="str">
        <f t="shared" si="17"/>
        <v/>
      </c>
      <c r="Y67" s="52" t="str">
        <f t="shared" si="17"/>
        <v/>
      </c>
      <c r="Z67" s="52" t="str">
        <f t="shared" si="17"/>
        <v/>
      </c>
      <c r="AA67" s="52" t="str">
        <f t="shared" si="17"/>
        <v/>
      </c>
      <c r="AB67" s="52" t="str">
        <f t="shared" si="17"/>
        <v/>
      </c>
      <c r="AC67" s="52" t="str">
        <f t="shared" si="17"/>
        <v/>
      </c>
      <c r="AD67" s="52" t="str">
        <f t="shared" si="17"/>
        <v/>
      </c>
      <c r="AE67" s="52" t="str">
        <f t="shared" si="17"/>
        <v/>
      </c>
      <c r="AF67" s="52" t="str">
        <f t="shared" si="17"/>
        <v/>
      </c>
      <c r="AG67" s="52" t="str">
        <f t="shared" si="17"/>
        <v/>
      </c>
      <c r="AH67" s="52" t="str">
        <f t="shared" si="17"/>
        <v/>
      </c>
      <c r="AI67" s="52" t="str">
        <f t="shared" si="17"/>
        <v/>
      </c>
      <c r="AJ67" s="52" t="str">
        <f t="shared" si="17"/>
        <v/>
      </c>
      <c r="AK67" s="52" t="str">
        <f t="shared" si="17"/>
        <v/>
      </c>
      <c r="AL67" s="52" t="str">
        <f t="shared" si="17"/>
        <v/>
      </c>
      <c r="AM67" s="52" t="str">
        <f t="shared" si="17"/>
        <v/>
      </c>
      <c r="AN67" s="52" t="str">
        <f t="shared" si="17"/>
        <v/>
      </c>
      <c r="AO67" s="52" t="str">
        <f t="shared" si="17"/>
        <v/>
      </c>
      <c r="AP67" s="52" t="str">
        <f t="shared" si="17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1000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Miles de Pólizas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30.09.2012</v>
      </c>
      <c r="D70" s="37" t="s">
        <v>379</v>
      </c>
      <c r="E70" s="37" t="s">
        <v>380</v>
      </c>
      <c r="F70" s="37" t="s">
        <v>381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30.09.2012</v>
      </c>
      <c r="D71" s="37" t="s">
        <v>379</v>
      </c>
      <c r="E71" s="37" t="s">
        <v>380</v>
      </c>
      <c r="F71" s="37" t="s">
        <v>381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30.09.2012</v>
      </c>
      <c r="D72" s="37" t="s">
        <v>379</v>
      </c>
      <c r="E72" s="37" t="s">
        <v>380</v>
      </c>
      <c r="F72" s="37" t="s">
        <v>381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6</v>
      </c>
      <c r="D109" s="50">
        <f t="shared" ref="D109:AH109" si="18">IFERROR(RANK(D111,$C$111:$AH$111,0),"")</f>
        <v>17</v>
      </c>
      <c r="E109" s="50">
        <f t="shared" si="18"/>
        <v>11</v>
      </c>
      <c r="F109" s="50">
        <f t="shared" si="18"/>
        <v>22</v>
      </c>
      <c r="G109" s="50">
        <f t="shared" si="18"/>
        <v>10</v>
      </c>
      <c r="H109" s="50">
        <f t="shared" si="18"/>
        <v>8</v>
      </c>
      <c r="I109" s="50">
        <f t="shared" si="18"/>
        <v>9</v>
      </c>
      <c r="J109" s="50">
        <f t="shared" si="18"/>
        <v>7</v>
      </c>
      <c r="K109" s="50">
        <f t="shared" si="18"/>
        <v>4</v>
      </c>
      <c r="L109" s="50">
        <f t="shared" si="18"/>
        <v>12</v>
      </c>
      <c r="M109" s="50">
        <f t="shared" si="18"/>
        <v>27</v>
      </c>
      <c r="N109" s="50">
        <f t="shared" si="18"/>
        <v>28</v>
      </c>
      <c r="O109" s="50">
        <f t="shared" si="18"/>
        <v>16</v>
      </c>
      <c r="P109" s="50">
        <f t="shared" si="18"/>
        <v>18</v>
      </c>
      <c r="Q109" s="50">
        <f t="shared" si="18"/>
        <v>23</v>
      </c>
      <c r="R109" s="50">
        <f t="shared" si="18"/>
        <v>19</v>
      </c>
      <c r="S109" s="50">
        <f t="shared" si="18"/>
        <v>25</v>
      </c>
      <c r="T109" s="50">
        <f t="shared" si="18"/>
        <v>26</v>
      </c>
      <c r="U109" s="50">
        <f t="shared" si="18"/>
        <v>20</v>
      </c>
      <c r="V109" s="50">
        <f t="shared" si="18"/>
        <v>3</v>
      </c>
      <c r="W109" s="50">
        <f t="shared" si="18"/>
        <v>13</v>
      </c>
      <c r="X109" s="50">
        <f t="shared" si="18"/>
        <v>21</v>
      </c>
      <c r="Y109" s="50">
        <f t="shared" si="18"/>
        <v>5</v>
      </c>
      <c r="Z109" s="50">
        <f t="shared" si="18"/>
        <v>1</v>
      </c>
      <c r="AA109" s="50">
        <f t="shared" si="18"/>
        <v>15</v>
      </c>
      <c r="AB109" s="50">
        <f t="shared" si="18"/>
        <v>24</v>
      </c>
      <c r="AC109" s="50">
        <f>IFERROR(RANK(AC111,$C$111:$AH$111,0),"")</f>
        <v>29</v>
      </c>
      <c r="AD109" s="50">
        <f>IFERROR(RANK(AD111,$C$111:$AH$111,0),"")</f>
        <v>30</v>
      </c>
      <c r="AE109" s="50" t="str">
        <f t="shared" si="18"/>
        <v/>
      </c>
      <c r="AF109" s="50">
        <f t="shared" si="18"/>
        <v>14</v>
      </c>
      <c r="AG109" s="50">
        <f t="shared" si="18"/>
        <v>31</v>
      </c>
      <c r="AH109" s="50">
        <f t="shared" si="18"/>
        <v>2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19">IFERROR(HLOOKUP($B$129,$C$11:$AQ$44,C114+1,FALSE)+C112/1000000,"")</f>
        <v>441867.00003200001</v>
      </c>
      <c r="D111" s="52">
        <f t="shared" si="19"/>
        <v>27551.000031</v>
      </c>
      <c r="E111" s="52">
        <f t="shared" si="19"/>
        <v>187529.00003</v>
      </c>
      <c r="F111" s="52">
        <f t="shared" si="19"/>
        <v>8789.0000290000007</v>
      </c>
      <c r="G111" s="52">
        <f t="shared" si="19"/>
        <v>227254.00002800001</v>
      </c>
      <c r="H111" s="52">
        <f t="shared" si="19"/>
        <v>240071.000027</v>
      </c>
      <c r="I111" s="52">
        <f t="shared" si="19"/>
        <v>229750.00002599999</v>
      </c>
      <c r="J111" s="52">
        <f t="shared" si="19"/>
        <v>305164.00002500002</v>
      </c>
      <c r="K111" s="52">
        <f t="shared" si="19"/>
        <v>781737.00002399995</v>
      </c>
      <c r="L111" s="52">
        <f t="shared" si="19"/>
        <v>165465.000023</v>
      </c>
      <c r="M111" s="52">
        <f t="shared" si="19"/>
        <v>2130.0000220000002</v>
      </c>
      <c r="N111" s="52">
        <f t="shared" si="19"/>
        <v>402.000021</v>
      </c>
      <c r="O111" s="52">
        <f t="shared" si="19"/>
        <v>33877.000019999999</v>
      </c>
      <c r="P111" s="52">
        <f t="shared" si="19"/>
        <v>23923.000018999999</v>
      </c>
      <c r="Q111" s="52">
        <f t="shared" si="19"/>
        <v>8743.0000180000006</v>
      </c>
      <c r="R111" s="52">
        <f t="shared" si="19"/>
        <v>22886.000016999998</v>
      </c>
      <c r="S111" s="52">
        <f t="shared" si="19"/>
        <v>4691.000016</v>
      </c>
      <c r="T111" s="52">
        <f t="shared" si="19"/>
        <v>2468.0000150000001</v>
      </c>
      <c r="U111" s="52">
        <f t="shared" si="19"/>
        <v>11146.000013999999</v>
      </c>
      <c r="V111" s="52">
        <f t="shared" si="19"/>
        <v>836797.00001299998</v>
      </c>
      <c r="W111" s="52">
        <f t="shared" si="19"/>
        <v>154038.000012</v>
      </c>
      <c r="X111" s="52">
        <f t="shared" si="19"/>
        <v>8917.0000110000001</v>
      </c>
      <c r="Y111" s="52">
        <f t="shared" si="19"/>
        <v>626807.00000999996</v>
      </c>
      <c r="Z111" s="52">
        <f t="shared" si="19"/>
        <v>3800944.0000089998</v>
      </c>
      <c r="AA111" s="52">
        <f t="shared" si="19"/>
        <v>43550.000008000003</v>
      </c>
      <c r="AB111" s="52">
        <f t="shared" si="19"/>
        <v>5887.0000069999996</v>
      </c>
      <c r="AC111" s="52">
        <f t="shared" si="19"/>
        <v>96.000005999999999</v>
      </c>
      <c r="AD111" s="52">
        <f t="shared" si="19"/>
        <v>94.000005000000002</v>
      </c>
      <c r="AE111" s="52" t="str">
        <f t="shared" si="19"/>
        <v/>
      </c>
      <c r="AF111" s="52">
        <f t="shared" si="19"/>
        <v>62131.000003000001</v>
      </c>
      <c r="AG111" s="52">
        <f t="shared" si="19"/>
        <v>5.0000020000000003</v>
      </c>
      <c r="AH111" s="52">
        <f t="shared" si="19"/>
        <v>2168028.0000009998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20">D112-1</f>
        <v>30</v>
      </c>
      <c r="F112" s="50">
        <f t="shared" si="20"/>
        <v>29</v>
      </c>
      <c r="G112" s="50">
        <f t="shared" si="20"/>
        <v>28</v>
      </c>
      <c r="H112" s="50">
        <f t="shared" si="20"/>
        <v>27</v>
      </c>
      <c r="I112" s="50">
        <f t="shared" si="20"/>
        <v>26</v>
      </c>
      <c r="J112" s="50">
        <f t="shared" si="20"/>
        <v>25</v>
      </c>
      <c r="K112" s="50">
        <f t="shared" si="20"/>
        <v>24</v>
      </c>
      <c r="L112" s="50">
        <f t="shared" si="20"/>
        <v>23</v>
      </c>
      <c r="M112" s="50">
        <f t="shared" si="20"/>
        <v>22</v>
      </c>
      <c r="N112" s="50">
        <f t="shared" si="20"/>
        <v>21</v>
      </c>
      <c r="O112" s="50">
        <f t="shared" si="20"/>
        <v>20</v>
      </c>
      <c r="P112" s="50">
        <f t="shared" si="20"/>
        <v>19</v>
      </c>
      <c r="Q112" s="50">
        <f t="shared" si="20"/>
        <v>18</v>
      </c>
      <c r="R112" s="50">
        <f t="shared" si="20"/>
        <v>17</v>
      </c>
      <c r="S112" s="50">
        <f t="shared" si="20"/>
        <v>16</v>
      </c>
      <c r="T112" s="50">
        <f t="shared" si="20"/>
        <v>15</v>
      </c>
      <c r="U112" s="50">
        <f t="shared" si="20"/>
        <v>14</v>
      </c>
      <c r="V112" s="50">
        <f t="shared" si="20"/>
        <v>13</v>
      </c>
      <c r="W112" s="50">
        <f t="shared" si="20"/>
        <v>12</v>
      </c>
      <c r="X112" s="50">
        <f t="shared" si="20"/>
        <v>11</v>
      </c>
      <c r="Y112" s="50">
        <f t="shared" si="20"/>
        <v>10</v>
      </c>
      <c r="Z112" s="50">
        <f t="shared" si="20"/>
        <v>9</v>
      </c>
      <c r="AA112" s="50">
        <f t="shared" si="20"/>
        <v>8</v>
      </c>
      <c r="AB112" s="50">
        <f t="shared" si="20"/>
        <v>7</v>
      </c>
      <c r="AC112" s="50">
        <f t="shared" si="20"/>
        <v>6</v>
      </c>
      <c r="AD112" s="50">
        <f>AC112-1</f>
        <v>5</v>
      </c>
      <c r="AE112" s="50">
        <f t="shared" si="20"/>
        <v>4</v>
      </c>
      <c r="AF112" s="50">
        <f t="shared" si="20"/>
        <v>3</v>
      </c>
      <c r="AG112" s="50">
        <f t="shared" si="20"/>
        <v>2</v>
      </c>
      <c r="AH112" s="50">
        <f t="shared" si="20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24 SOAP</v>
      </c>
      <c r="D115" s="80" t="str">
        <f t="shared" ref="D115:AH115" si="21">IFERROR(HLOOKUP(D114,$C$109:$AP$110,2,FALSE),"")</f>
        <v>50 Otros</v>
      </c>
      <c r="E115" s="80" t="str">
        <f t="shared" si="21"/>
        <v>20 Responsabilidad Civil Vehíc. Mot.</v>
      </c>
      <c r="F115" s="80" t="str">
        <f t="shared" si="21"/>
        <v>9 Daños Físicos Vehíc. Mot. G1 (VP)</v>
      </c>
      <c r="G115" s="80" t="str">
        <f t="shared" si="21"/>
        <v>23 Accidentes Personales</v>
      </c>
      <c r="H115" s="80" t="str">
        <f t="shared" si="21"/>
        <v>1 Incendio</v>
      </c>
      <c r="I115" s="80" t="str">
        <f t="shared" si="21"/>
        <v>8 Robo</v>
      </c>
      <c r="J115" s="80" t="str">
        <f t="shared" si="21"/>
        <v>6 Terrorismo</v>
      </c>
      <c r="K115" s="80" t="str">
        <f t="shared" si="21"/>
        <v>7 Otros Riesgos Adicionales Incendio</v>
      </c>
      <c r="L115" s="80" t="str">
        <f t="shared" si="21"/>
        <v>5 Riesgos de la Naturaleza</v>
      </c>
      <c r="M115" s="80" t="str">
        <f t="shared" si="21"/>
        <v>3 Terremoto</v>
      </c>
      <c r="N115" s="80" t="str">
        <f t="shared" si="21"/>
        <v>10 Daños Físicos Vehíc. Mot. G2 (VC)</v>
      </c>
      <c r="O115" s="80" t="str">
        <f t="shared" si="21"/>
        <v>21 Responsabilidad Civil</v>
      </c>
      <c r="P115" s="80" t="str">
        <f t="shared" si="21"/>
        <v>30 Seguro Agrícola</v>
      </c>
      <c r="Q115" s="80" t="str">
        <f t="shared" si="21"/>
        <v>25 Garantía</v>
      </c>
      <c r="R115" s="80" t="str">
        <f t="shared" si="21"/>
        <v>13 Transporte Terrestre</v>
      </c>
      <c r="S115" s="80" t="str">
        <f t="shared" si="21"/>
        <v>2 Pérdida de Benef. por Incendio</v>
      </c>
      <c r="T115" s="80" t="str">
        <f t="shared" si="21"/>
        <v>14 Transporte Marítimo</v>
      </c>
      <c r="U115" s="80" t="str">
        <f t="shared" si="21"/>
        <v>16 Equipo Móvil Contratista</v>
      </c>
      <c r="V115" s="80" t="str">
        <f t="shared" si="21"/>
        <v>19 Equipo Electrónico</v>
      </c>
      <c r="W115" s="80" t="str">
        <f t="shared" si="21"/>
        <v>22 Multiriesgos</v>
      </c>
      <c r="X115" s="80" t="str">
        <f t="shared" si="21"/>
        <v>4 Pérdida de Benef. por Terremoto</v>
      </c>
      <c r="Y115" s="80" t="str">
        <f t="shared" si="21"/>
        <v>15 Transporte Aéreo</v>
      </c>
      <c r="Z115" s="80" t="str">
        <f t="shared" si="21"/>
        <v>26 Fidelidad</v>
      </c>
      <c r="AA115" s="80" t="str">
        <f t="shared" si="21"/>
        <v>17 Todo Riesgo Construc. y Montaje</v>
      </c>
      <c r="AB115" s="80" t="str">
        <f t="shared" si="21"/>
        <v>18 Avería de Maquinaria</v>
      </c>
      <c r="AC115" s="80" t="str">
        <f t="shared" si="21"/>
        <v>11 Casco Marítimo</v>
      </c>
      <c r="AD115" s="80" t="str">
        <f t="shared" si="21"/>
        <v>12 Casco Aéreo</v>
      </c>
      <c r="AE115" s="80" t="str">
        <f t="shared" si="21"/>
        <v>27 Seguro de Crédito por Ventas a Plazo</v>
      </c>
      <c r="AF115" s="80" t="str">
        <f t="shared" si="21"/>
        <v>28 Seguro de Crédito a la Exportación</v>
      </c>
      <c r="AG115" s="80" t="str">
        <f t="shared" si="21"/>
        <v>35 Seguro Salud</v>
      </c>
      <c r="AH115" s="80" t="str">
        <f t="shared" si="21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3800.944</v>
      </c>
      <c r="D116" s="52">
        <f t="shared" ref="D116:AH116" si="22">IFERROR((HLOOKUP(D114,$C$109:$AP$111,3,FALSE)-HLOOKUP(D114,$C$109:$AP$112,4,FALSE)/1000000)/$C$123,"")</f>
        <v>2168.0279999999998</v>
      </c>
      <c r="E116" s="52">
        <f t="shared" si="22"/>
        <v>836.79700000000003</v>
      </c>
      <c r="F116" s="52">
        <f t="shared" si="22"/>
        <v>781.73699999999997</v>
      </c>
      <c r="G116" s="52">
        <f t="shared" si="22"/>
        <v>626.80700000000002</v>
      </c>
      <c r="H116" s="52">
        <f t="shared" si="22"/>
        <v>441.86700000000002</v>
      </c>
      <c r="I116" s="52">
        <f t="shared" si="22"/>
        <v>305.16399999999999</v>
      </c>
      <c r="J116" s="52">
        <f t="shared" si="22"/>
        <v>240.071</v>
      </c>
      <c r="K116" s="52">
        <f t="shared" si="22"/>
        <v>229.75</v>
      </c>
      <c r="L116" s="52">
        <f t="shared" si="22"/>
        <v>227.25399999999999</v>
      </c>
      <c r="M116" s="52">
        <f t="shared" si="22"/>
        <v>187.529</v>
      </c>
      <c r="N116" s="52">
        <f t="shared" si="22"/>
        <v>165.465</v>
      </c>
      <c r="O116" s="52">
        <f t="shared" si="22"/>
        <v>154.03800000000001</v>
      </c>
      <c r="P116" s="52">
        <f t="shared" si="22"/>
        <v>62.131</v>
      </c>
      <c r="Q116" s="52">
        <f t="shared" si="22"/>
        <v>43.55</v>
      </c>
      <c r="R116" s="52">
        <f t="shared" si="22"/>
        <v>33.877000000000002</v>
      </c>
      <c r="S116" s="52">
        <f t="shared" si="22"/>
        <v>27.550999999999998</v>
      </c>
      <c r="T116" s="52">
        <f t="shared" si="22"/>
        <v>23.922999999999998</v>
      </c>
      <c r="U116" s="52">
        <f t="shared" si="22"/>
        <v>22.885999999999999</v>
      </c>
      <c r="V116" s="52">
        <f t="shared" si="22"/>
        <v>11.146000000000001</v>
      </c>
      <c r="W116" s="52">
        <f t="shared" si="22"/>
        <v>8.9169999999999998</v>
      </c>
      <c r="X116" s="52">
        <f t="shared" si="22"/>
        <v>8.7889999999999997</v>
      </c>
      <c r="Y116" s="52">
        <f t="shared" si="22"/>
        <v>8.7430000000000003</v>
      </c>
      <c r="Z116" s="52">
        <f t="shared" si="22"/>
        <v>5.8869999999999996</v>
      </c>
      <c r="AA116" s="52">
        <f t="shared" si="22"/>
        <v>4.6909999999999998</v>
      </c>
      <c r="AB116" s="52">
        <f t="shared" si="22"/>
        <v>2.468</v>
      </c>
      <c r="AC116" s="52">
        <f t="shared" si="22"/>
        <v>2.13</v>
      </c>
      <c r="AD116" s="52">
        <f t="shared" si="22"/>
        <v>0.40200000000000002</v>
      </c>
      <c r="AE116" s="52">
        <f t="shared" si="22"/>
        <v>9.6000000000000002E-2</v>
      </c>
      <c r="AF116" s="52">
        <f t="shared" si="22"/>
        <v>9.4E-2</v>
      </c>
      <c r="AG116" s="52">
        <f t="shared" si="22"/>
        <v>5.0000000000000001E-3</v>
      </c>
      <c r="AH116" s="52" t="str">
        <f t="shared" si="22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23">IF($B$132=D115,D116,"")</f>
        <v/>
      </c>
      <c r="E118" s="52" t="str">
        <f t="shared" si="23"/>
        <v/>
      </c>
      <c r="F118" s="52" t="str">
        <f t="shared" si="23"/>
        <v/>
      </c>
      <c r="G118" s="52" t="str">
        <f t="shared" si="23"/>
        <v/>
      </c>
      <c r="H118" s="52" t="str">
        <f t="shared" si="23"/>
        <v/>
      </c>
      <c r="I118" s="52" t="str">
        <f t="shared" si="23"/>
        <v/>
      </c>
      <c r="J118" s="52" t="str">
        <f t="shared" si="23"/>
        <v/>
      </c>
      <c r="K118" s="52" t="str">
        <f t="shared" si="23"/>
        <v/>
      </c>
      <c r="L118" s="52" t="str">
        <f t="shared" si="23"/>
        <v/>
      </c>
      <c r="M118" s="52" t="str">
        <f t="shared" si="23"/>
        <v/>
      </c>
      <c r="N118" s="52" t="str">
        <f t="shared" si="23"/>
        <v/>
      </c>
      <c r="O118" s="52" t="str">
        <f t="shared" si="23"/>
        <v/>
      </c>
      <c r="P118" s="52" t="str">
        <f t="shared" si="23"/>
        <v/>
      </c>
      <c r="Q118" s="52" t="str">
        <f t="shared" si="23"/>
        <v/>
      </c>
      <c r="R118" s="52" t="str">
        <f t="shared" si="23"/>
        <v/>
      </c>
      <c r="S118" s="52" t="str">
        <f t="shared" si="23"/>
        <v/>
      </c>
      <c r="T118" s="52" t="str">
        <f t="shared" si="23"/>
        <v/>
      </c>
      <c r="U118" s="52" t="str">
        <f t="shared" si="23"/>
        <v/>
      </c>
      <c r="V118" s="52" t="str">
        <f t="shared" si="23"/>
        <v/>
      </c>
      <c r="W118" s="52" t="str">
        <f t="shared" si="23"/>
        <v/>
      </c>
      <c r="X118" s="52" t="str">
        <f t="shared" si="23"/>
        <v/>
      </c>
      <c r="Y118" s="52" t="str">
        <f t="shared" si="23"/>
        <v/>
      </c>
      <c r="Z118" s="52" t="str">
        <f t="shared" si="23"/>
        <v/>
      </c>
      <c r="AA118" s="52" t="str">
        <f t="shared" si="23"/>
        <v/>
      </c>
      <c r="AB118" s="52" t="str">
        <f t="shared" si="23"/>
        <v/>
      </c>
      <c r="AC118" s="52" t="str">
        <f t="shared" si="23"/>
        <v/>
      </c>
      <c r="AD118" s="52" t="str">
        <f t="shared" si="23"/>
        <v/>
      </c>
      <c r="AE118" s="52" t="str">
        <f t="shared" si="23"/>
        <v/>
      </c>
      <c r="AF118" s="52" t="str">
        <f t="shared" si="23"/>
        <v/>
      </c>
      <c r="AG118" s="52" t="str">
        <f t="shared" si="23"/>
        <v/>
      </c>
      <c r="AH118" s="52" t="str">
        <f t="shared" si="23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24">IF(C60&gt;$C$121,C58,IF(C60=$C$121,$AQ$11,IF(C60&lt;$C$121,"")))</f>
        <v>Ace Seguros</v>
      </c>
      <c r="D120" s="50" t="str">
        <f t="shared" si="24"/>
        <v>Assurant Chile</v>
      </c>
      <c r="E120" s="50" t="str">
        <f t="shared" si="24"/>
        <v>BCI Seguros</v>
      </c>
      <c r="F120" s="50" t="str">
        <f t="shared" si="24"/>
        <v>Cardif</v>
      </c>
      <c r="G120" s="50" t="str">
        <f t="shared" si="24"/>
        <v>Cesce Chile</v>
      </c>
      <c r="H120" s="50" t="str">
        <f t="shared" si="24"/>
        <v>Chartis</v>
      </c>
      <c r="I120" s="50" t="str">
        <f t="shared" si="24"/>
        <v>Chilena Consolidada</v>
      </c>
      <c r="J120" s="50" t="str">
        <f t="shared" si="24"/>
        <v>Chubb de Chile</v>
      </c>
      <c r="K120" s="50" t="str">
        <f t="shared" si="24"/>
        <v>Coface Chile</v>
      </c>
      <c r="L120" s="50" t="str">
        <f t="shared" si="24"/>
        <v>Consorio Nacional</v>
      </c>
      <c r="M120" s="50" t="str">
        <f t="shared" si="24"/>
        <v>Continental Crédito</v>
      </c>
      <c r="N120" s="50" t="str">
        <f t="shared" si="24"/>
        <v>Euler Hermes</v>
      </c>
      <c r="O120" s="50" t="str">
        <f t="shared" si="24"/>
        <v>FAF International</v>
      </c>
      <c r="P120" s="50" t="str">
        <f t="shared" si="24"/>
        <v>HDI Seguros</v>
      </c>
      <c r="Q120" s="50" t="str">
        <f t="shared" si="24"/>
        <v>Huelen</v>
      </c>
      <c r="R120" s="50" t="str">
        <f t="shared" si="24"/>
        <v>Liberty Seguros</v>
      </c>
      <c r="S120" s="50" t="str">
        <f t="shared" si="24"/>
        <v>M. de Carabineros</v>
      </c>
      <c r="T120" s="50" t="str">
        <f t="shared" si="24"/>
        <v>Magallanes</v>
      </c>
      <c r="U120" s="50" t="str">
        <f t="shared" si="24"/>
        <v>Magallanes Gar. y Cré.</v>
      </c>
      <c r="V120" s="50" t="str">
        <f t="shared" si="24"/>
        <v>Mapfre</v>
      </c>
      <c r="W120" s="50" t="str">
        <f t="shared" si="24"/>
        <v>Mapfre Gar. y Cré.</v>
      </c>
      <c r="X120" s="50" t="str">
        <f t="shared" si="24"/>
        <v>Orion Seguros</v>
      </c>
      <c r="Y120" s="50" t="str">
        <f t="shared" si="24"/>
        <v>Penta Security</v>
      </c>
      <c r="Z120" s="50" t="str">
        <f t="shared" si="24"/>
        <v>QBE Chile</v>
      </c>
      <c r="AA120" s="50" t="str">
        <f t="shared" si="24"/>
        <v>Renta Nacional</v>
      </c>
      <c r="AB120" s="50" t="str">
        <f t="shared" si="24"/>
        <v>RSA Seguros</v>
      </c>
      <c r="AC120" s="50" t="str">
        <f t="shared" si="24"/>
        <v>Zenit Seguros</v>
      </c>
      <c r="AD120" s="50" t="str">
        <f t="shared" si="24"/>
        <v>Zurich Santander</v>
      </c>
      <c r="AE120" s="50" t="str">
        <f t="shared" si="24"/>
        <v>Mercado</v>
      </c>
      <c r="AF120" s="50" t="str">
        <f t="shared" si="24"/>
        <v/>
      </c>
      <c r="AG120" s="50" t="str">
        <f t="shared" si="24"/>
        <v/>
      </c>
      <c r="AH120" s="50" t="str">
        <f t="shared" si="24"/>
        <v/>
      </c>
      <c r="AI120" s="50" t="str">
        <f t="shared" si="24"/>
        <v/>
      </c>
      <c r="AJ120" s="50" t="str">
        <f t="shared" si="24"/>
        <v/>
      </c>
      <c r="AK120" s="50" t="str">
        <f t="shared" si="24"/>
        <v/>
      </c>
      <c r="AL120" s="50" t="str">
        <f t="shared" si="24"/>
        <v/>
      </c>
      <c r="AM120" s="50" t="str">
        <f t="shared" si="24"/>
        <v/>
      </c>
      <c r="AN120" s="50" t="str">
        <f t="shared" si="24"/>
        <v/>
      </c>
      <c r="AO120" s="50" t="str">
        <f t="shared" si="24"/>
        <v/>
      </c>
      <c r="AP120" s="50" t="str">
        <f t="shared" si="24"/>
        <v/>
      </c>
    </row>
    <row r="121" spans="2:43" hidden="1">
      <c r="B121" s="49" t="s">
        <v>386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1000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Miles de Pólizas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30.09.2012</v>
      </c>
      <c r="D124" s="37" t="s">
        <v>379</v>
      </c>
      <c r="E124" s="37" t="s">
        <v>380</v>
      </c>
      <c r="F124" s="37" t="s">
        <v>381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30.09.2012</v>
      </c>
      <c r="D125" s="37" t="s">
        <v>379</v>
      </c>
      <c r="E125" s="37" t="s">
        <v>380</v>
      </c>
      <c r="F125" s="37" t="s">
        <v>381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30.09.2012</v>
      </c>
      <c r="D126" s="37" t="s">
        <v>379</v>
      </c>
      <c r="E126" s="37" t="s">
        <v>380</v>
      </c>
      <c r="F126" s="37" t="s">
        <v>381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385</v>
      </c>
    </row>
    <row r="129" spans="2:2">
      <c r="B129" s="59" t="s">
        <v>341</v>
      </c>
    </row>
    <row r="131" spans="2:2">
      <c r="B131" s="39" t="s">
        <v>384</v>
      </c>
    </row>
    <row r="132" spans="2:2">
      <c r="B132" s="59"/>
    </row>
  </sheetData>
  <sheetProtection sheet="1" objects="1" scenarios="1"/>
  <conditionalFormatting sqref="A1:XFD1048576">
    <cfRule type="cellIs" dxfId="30" priority="1" operator="lessThan">
      <formula>0</formula>
    </cfRule>
  </conditionalFormatting>
  <dataValidations count="5">
    <dataValidation type="list" allowBlank="1" showInputMessage="1" showErrorMessage="1" sqref="B129">
      <formula1>$C$120:$AE$120</formula1>
    </dataValidation>
    <dataValidation type="list" allowBlank="1" showInputMessage="1" showErrorMessage="1" sqref="B132">
      <formula1>$B$11:$B$43</formula1>
    </dataValidation>
    <dataValidation showInputMessage="1" showErrorMessage="1" sqref="E129"/>
    <dataValidation type="list" allowBlank="1" showInputMessage="1" showErrorMessage="1" sqref="B75">
      <formula1>$B$12:$B$44</formula1>
    </dataValidation>
    <dataValidation type="list" allowBlank="1" showInputMessage="1" showErrorMessage="1" sqref="B78">
      <formula1>$B$120:$AD$120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2:AT132"/>
  <sheetViews>
    <sheetView zoomScaleNormal="100"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390</v>
      </c>
    </row>
    <row r="8" spans="2:46" ht="15.75">
      <c r="B8" s="38" t="s">
        <v>352</v>
      </c>
    </row>
    <row r="9" spans="2:46">
      <c r="B9" s="40" t="str">
        <f>Índice!H55</f>
        <v>Cifras al 30.09.2012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30.09.2011</v>
      </c>
      <c r="AT11" s="199" t="s">
        <v>338</v>
      </c>
    </row>
    <row r="12" spans="2:46">
      <c r="B12" s="73" t="s">
        <v>295</v>
      </c>
      <c r="C12" s="46">
        <f>IF('Datos Generales'!C367=0,"",'Datos Generales'!C367)</f>
        <v>1298</v>
      </c>
      <c r="D12" s="46" t="str">
        <f>IF('Datos Generales'!D367=0,"",'Datos Generales'!D367)</f>
        <v/>
      </c>
      <c r="E12" s="46">
        <f>IF('Datos Generales'!E367=0,"",'Datos Generales'!E367)</f>
        <v>18458</v>
      </c>
      <c r="F12" s="46">
        <f>IF('Datos Generales'!F367=0,"",'Datos Generales'!F367)</f>
        <v>554</v>
      </c>
      <c r="G12" s="46" t="str">
        <f>IF('Datos Generales'!G367=0,"",'Datos Generales'!G367)</f>
        <v/>
      </c>
      <c r="H12" s="46">
        <f>IF('Datos Generales'!H367=0,"",'Datos Generales'!H367)</f>
        <v>7389</v>
      </c>
      <c r="I12" s="46">
        <f>IF('Datos Generales'!I367=0,"",'Datos Generales'!I367)</f>
        <v>66583</v>
      </c>
      <c r="J12" s="46">
        <f>IF('Datos Generales'!J367=0,"",'Datos Generales'!J367)</f>
        <v>194</v>
      </c>
      <c r="K12" s="46" t="str">
        <f>IF('Datos Generales'!K367=0,"",'Datos Generales'!K367)</f>
        <v/>
      </c>
      <c r="L12" s="46">
        <f>IF('Datos Generales'!L367=0,"",'Datos Generales'!L367)</f>
        <v>23405</v>
      </c>
      <c r="M12" s="46" t="str">
        <f>IF('Datos Generales'!M367=0,"",'Datos Generales'!M367)</f>
        <v/>
      </c>
      <c r="N12" s="46" t="str">
        <f>IF('Datos Generales'!N367=0,"",'Datos Generales'!N367)</f>
        <v/>
      </c>
      <c r="O12" s="46" t="str">
        <f>IF('Datos Generales'!O367=0,"",'Datos Generales'!O367)</f>
        <v/>
      </c>
      <c r="P12" s="46">
        <f>IF('Datos Generales'!P367=0,"",'Datos Generales'!P367)</f>
        <v>20674</v>
      </c>
      <c r="Q12" s="46">
        <f>IF('Datos Generales'!Q367=0,"",'Datos Generales'!Q367)</f>
        <v>12</v>
      </c>
      <c r="R12" s="46">
        <f>IF('Datos Generales'!R367=0,"",'Datos Generales'!R367)</f>
        <v>23994</v>
      </c>
      <c r="S12" s="46">
        <f>IF('Datos Generales'!S367=0,"",'Datos Generales'!S367)</f>
        <v>30483</v>
      </c>
      <c r="T12" s="46">
        <f>IF('Datos Generales'!T367=0,"",'Datos Generales'!T367)</f>
        <v>17585</v>
      </c>
      <c r="U12" s="46" t="str">
        <f>IF('Datos Generales'!U367=0,"",'Datos Generales'!U367)</f>
        <v/>
      </c>
      <c r="V12" s="46">
        <f>IF('Datos Generales'!V367=0,"",'Datos Generales'!V367)</f>
        <v>47862</v>
      </c>
      <c r="W12" s="46" t="str">
        <f>IF('Datos Generales'!W367=0,"",'Datos Generales'!W367)</f>
        <v/>
      </c>
      <c r="X12" s="46">
        <f>IF('Datos Generales'!X367=0,"",'Datos Generales'!X367)</f>
        <v>187</v>
      </c>
      <c r="Y12" s="46">
        <f>IF('Datos Generales'!Y367=0,"",'Datos Generales'!Y367)</f>
        <v>18523</v>
      </c>
      <c r="Z12" s="46">
        <f>IF('Datos Generales'!Z367=0,"",'Datos Generales'!Z367)</f>
        <v>141</v>
      </c>
      <c r="AA12" s="46">
        <f>IF('Datos Generales'!AA367=0,"",'Datos Generales'!AA367)</f>
        <v>7471</v>
      </c>
      <c r="AB12" s="46">
        <f>IF('Datos Generales'!AB367=0,"",'Datos Generales'!AB367)</f>
        <v>67822</v>
      </c>
      <c r="AC12" s="46">
        <f>IF('Datos Generales'!AC367=0,"",'Datos Generales'!AC367)</f>
        <v>11373</v>
      </c>
      <c r="AD12" s="46" t="str">
        <f>IF('Datos Generales'!AD367=0,"",'Datos Generales'!AD367)</f>
        <v/>
      </c>
      <c r="AE12" s="46" t="str">
        <f>IF('Datos Generales'!AE367=0,"",'Datos Generales'!AE367)</f>
        <v/>
      </c>
      <c r="AF12" s="46" t="str">
        <f>IF('Datos Generales'!AF367=0,"",'Datos Generales'!AF367)</f>
        <v/>
      </c>
      <c r="AG12" s="46" t="str">
        <f>IF('Datos Generales'!AG367=0,"",'Datos Generales'!AG367)</f>
        <v/>
      </c>
      <c r="AH12" s="46" t="str">
        <f>IF('Datos Generales'!AH367=0,"",'Datos Generales'!AH367)</f>
        <v/>
      </c>
      <c r="AI12" s="46" t="str">
        <f>IF('Datos Generales'!AI367=0,"",'Datos Generales'!AI367)</f>
        <v/>
      </c>
      <c r="AJ12" s="46" t="str">
        <f>IF('Datos Generales'!AJ367=0,"",'Datos Generales'!AJ367)</f>
        <v/>
      </c>
      <c r="AK12" s="46" t="str">
        <f>IF('Datos Generales'!AK367=0,"",'Datos Generales'!AK367)</f>
        <v/>
      </c>
      <c r="AL12" s="46" t="str">
        <f>IF('Datos Generales'!AL367=0,"",'Datos Generales'!AL367)</f>
        <v/>
      </c>
      <c r="AM12" s="46" t="str">
        <f>IF('Datos Generales'!AM367=0,"",'Datos Generales'!AM367)</f>
        <v/>
      </c>
      <c r="AN12" s="46" t="str">
        <f>IF('Datos Generales'!AN367=0,"",'Datos Generales'!AN367)</f>
        <v/>
      </c>
      <c r="AO12" s="46" t="str">
        <f>IF('Datos Generales'!AO367=0,"",'Datos Generales'!AO367)</f>
        <v/>
      </c>
      <c r="AP12" s="46" t="str">
        <f>IF('Datos Generales'!AP367=0,"",'Datos Generales'!AP367)</f>
        <v/>
      </c>
      <c r="AQ12" s="46">
        <f>IF('Datos Generales'!AQ367=0,"",'Datos Generales'!AQ367)</f>
        <v>364008</v>
      </c>
      <c r="AS12" s="46">
        <f>'Datos Generales'!AS328</f>
        <v>411723</v>
      </c>
      <c r="AT12" s="71">
        <f t="shared" ref="AT12:AT44" si="0">IFERROR(AQ12/AS12-1,"")</f>
        <v>-0.11589102381941252</v>
      </c>
    </row>
    <row r="13" spans="2:46">
      <c r="B13" s="73" t="s">
        <v>296</v>
      </c>
      <c r="C13" s="46">
        <f>IF('Datos Generales'!C368=0,"",'Datos Generales'!C368)</f>
        <v>189</v>
      </c>
      <c r="D13" s="46" t="str">
        <f>IF('Datos Generales'!D368=0,"",'Datos Generales'!D368)</f>
        <v/>
      </c>
      <c r="E13" s="46">
        <f>IF('Datos Generales'!E368=0,"",'Datos Generales'!E368)</f>
        <v>32</v>
      </c>
      <c r="F13" s="46" t="str">
        <f>IF('Datos Generales'!F368=0,"",'Datos Generales'!F368)</f>
        <v/>
      </c>
      <c r="G13" s="46" t="str">
        <f>IF('Datos Generales'!G368=0,"",'Datos Generales'!G368)</f>
        <v/>
      </c>
      <c r="H13" s="46">
        <f>IF('Datos Generales'!H368=0,"",'Datos Generales'!H368)</f>
        <v>868</v>
      </c>
      <c r="I13" s="46">
        <f>IF('Datos Generales'!I368=0,"",'Datos Generales'!I368)</f>
        <v>1219</v>
      </c>
      <c r="J13" s="46">
        <f>IF('Datos Generales'!J368=0,"",'Datos Generales'!J368)</f>
        <v>65</v>
      </c>
      <c r="K13" s="46" t="str">
        <f>IF('Datos Generales'!K368=0,"",'Datos Generales'!K368)</f>
        <v/>
      </c>
      <c r="L13" s="46">
        <f>IF('Datos Generales'!L368=0,"",'Datos Generales'!L368)</f>
        <v>87</v>
      </c>
      <c r="M13" s="46" t="str">
        <f>IF('Datos Generales'!M368=0,"",'Datos Generales'!M368)</f>
        <v/>
      </c>
      <c r="N13" s="46" t="str">
        <f>IF('Datos Generales'!N368=0,"",'Datos Generales'!N368)</f>
        <v/>
      </c>
      <c r="O13" s="46" t="str">
        <f>IF('Datos Generales'!O368=0,"",'Datos Generales'!O368)</f>
        <v/>
      </c>
      <c r="P13" s="46">
        <f>IF('Datos Generales'!P368=0,"",'Datos Generales'!P368)</f>
        <v>15324</v>
      </c>
      <c r="Q13" s="46" t="str">
        <f>IF('Datos Generales'!Q368=0,"",'Datos Generales'!Q368)</f>
        <v/>
      </c>
      <c r="R13" s="46">
        <f>IF('Datos Generales'!R368=0,"",'Datos Generales'!R368)</f>
        <v>816</v>
      </c>
      <c r="S13" s="46" t="str">
        <f>IF('Datos Generales'!S368=0,"",'Datos Generales'!S368)</f>
        <v/>
      </c>
      <c r="T13" s="46">
        <f>IF('Datos Generales'!T368=0,"",'Datos Generales'!T368)</f>
        <v>841</v>
      </c>
      <c r="U13" s="46" t="str">
        <f>IF('Datos Generales'!U368=0,"",'Datos Generales'!U368)</f>
        <v/>
      </c>
      <c r="V13" s="46">
        <f>IF('Datos Generales'!V368=0,"",'Datos Generales'!V368)</f>
        <v>1828</v>
      </c>
      <c r="W13" s="46" t="str">
        <f>IF('Datos Generales'!W368=0,"",'Datos Generales'!W368)</f>
        <v/>
      </c>
      <c r="X13" s="46">
        <f>IF('Datos Generales'!X368=0,"",'Datos Generales'!X368)</f>
        <v>29</v>
      </c>
      <c r="Y13" s="46">
        <f>IF('Datos Generales'!Y368=0,"",'Datos Generales'!Y368)</f>
        <v>1333</v>
      </c>
      <c r="Z13" s="46">
        <f>IF('Datos Generales'!Z368=0,"",'Datos Generales'!Z368)</f>
        <v>27</v>
      </c>
      <c r="AA13" s="46">
        <f>IF('Datos Generales'!AA368=0,"",'Datos Generales'!AA368)</f>
        <v>665</v>
      </c>
      <c r="AB13" s="46">
        <f>IF('Datos Generales'!AB368=0,"",'Datos Generales'!AB368)</f>
        <v>2063</v>
      </c>
      <c r="AC13" s="46" t="str">
        <f>IF('Datos Generales'!AC368=0,"",'Datos Generales'!AC368)</f>
        <v/>
      </c>
      <c r="AD13" s="46" t="str">
        <f>IF('Datos Generales'!AD368=0,"",'Datos Generales'!AD368)</f>
        <v/>
      </c>
      <c r="AE13" s="46" t="str">
        <f>IF('Datos Generales'!AE368=0,"",'Datos Generales'!AE368)</f>
        <v/>
      </c>
      <c r="AF13" s="46" t="str">
        <f>IF('Datos Generales'!AF368=0,"",'Datos Generales'!AF368)</f>
        <v/>
      </c>
      <c r="AG13" s="46" t="str">
        <f>IF('Datos Generales'!AG368=0,"",'Datos Generales'!AG368)</f>
        <v/>
      </c>
      <c r="AH13" s="46" t="str">
        <f>IF('Datos Generales'!AH368=0,"",'Datos Generales'!AH368)</f>
        <v/>
      </c>
      <c r="AI13" s="46" t="str">
        <f>IF('Datos Generales'!AI368=0,"",'Datos Generales'!AI368)</f>
        <v/>
      </c>
      <c r="AJ13" s="46" t="str">
        <f>IF('Datos Generales'!AJ368=0,"",'Datos Generales'!AJ368)</f>
        <v/>
      </c>
      <c r="AK13" s="46" t="str">
        <f>IF('Datos Generales'!AK368=0,"",'Datos Generales'!AK368)</f>
        <v/>
      </c>
      <c r="AL13" s="46" t="str">
        <f>IF('Datos Generales'!AL368=0,"",'Datos Generales'!AL368)</f>
        <v/>
      </c>
      <c r="AM13" s="46" t="str">
        <f>IF('Datos Generales'!AM368=0,"",'Datos Generales'!AM368)</f>
        <v/>
      </c>
      <c r="AN13" s="46" t="str">
        <f>IF('Datos Generales'!AN368=0,"",'Datos Generales'!AN368)</f>
        <v/>
      </c>
      <c r="AO13" s="46" t="str">
        <f>IF('Datos Generales'!AO368=0,"",'Datos Generales'!AO368)</f>
        <v/>
      </c>
      <c r="AP13" s="46" t="str">
        <f>IF('Datos Generales'!AP368=0,"",'Datos Generales'!AP368)</f>
        <v/>
      </c>
      <c r="AQ13" s="46">
        <f>IF('Datos Generales'!AQ368=0,"",'Datos Generales'!AQ368)</f>
        <v>25386</v>
      </c>
      <c r="AS13" s="46">
        <f>'Datos Generales'!AS329</f>
        <v>40263</v>
      </c>
      <c r="AT13" s="71">
        <f t="shared" si="0"/>
        <v>-0.36949556664928096</v>
      </c>
    </row>
    <row r="14" spans="2:46">
      <c r="B14" s="73" t="s">
        <v>297</v>
      </c>
      <c r="C14" s="46">
        <f>IF('Datos Generales'!C369=0,"",'Datos Generales'!C369)</f>
        <v>1048</v>
      </c>
      <c r="D14" s="46" t="str">
        <f>IF('Datos Generales'!D369=0,"",'Datos Generales'!D369)</f>
        <v/>
      </c>
      <c r="E14" s="46">
        <f>IF('Datos Generales'!E369=0,"",'Datos Generales'!E369)</f>
        <v>12337</v>
      </c>
      <c r="F14" s="46">
        <f>IF('Datos Generales'!F369=0,"",'Datos Generales'!F369)</f>
        <v>9</v>
      </c>
      <c r="G14" s="46" t="str">
        <f>IF('Datos Generales'!G369=0,"",'Datos Generales'!G369)</f>
        <v/>
      </c>
      <c r="H14" s="46">
        <f>IF('Datos Generales'!H369=0,"",'Datos Generales'!H369)</f>
        <v>3861</v>
      </c>
      <c r="I14" s="46">
        <f>IF('Datos Generales'!I369=0,"",'Datos Generales'!I369)</f>
        <v>24989</v>
      </c>
      <c r="J14" s="46">
        <f>IF('Datos Generales'!J369=0,"",'Datos Generales'!J369)</f>
        <v>184</v>
      </c>
      <c r="K14" s="46" t="str">
        <f>IF('Datos Generales'!K369=0,"",'Datos Generales'!K369)</f>
        <v/>
      </c>
      <c r="L14" s="46">
        <f>IF('Datos Generales'!L369=0,"",'Datos Generales'!L369)</f>
        <v>5625</v>
      </c>
      <c r="M14" s="46" t="str">
        <f>IF('Datos Generales'!M369=0,"",'Datos Generales'!M369)</f>
        <v/>
      </c>
      <c r="N14" s="46" t="str">
        <f>IF('Datos Generales'!N369=0,"",'Datos Generales'!N369)</f>
        <v/>
      </c>
      <c r="O14" s="46" t="str">
        <f>IF('Datos Generales'!O369=0,"",'Datos Generales'!O369)</f>
        <v/>
      </c>
      <c r="P14" s="46">
        <f>IF('Datos Generales'!P369=0,"",'Datos Generales'!P369)</f>
        <v>6830</v>
      </c>
      <c r="Q14" s="46" t="str">
        <f>IF('Datos Generales'!Q369=0,"",'Datos Generales'!Q369)</f>
        <v/>
      </c>
      <c r="R14" s="46">
        <f>IF('Datos Generales'!R369=0,"",'Datos Generales'!R369)</f>
        <v>14200</v>
      </c>
      <c r="S14" s="46">
        <f>IF('Datos Generales'!S369=0,"",'Datos Generales'!S369)</f>
        <v>211</v>
      </c>
      <c r="T14" s="46">
        <f>IF('Datos Generales'!T369=0,"",'Datos Generales'!T369)</f>
        <v>7885</v>
      </c>
      <c r="U14" s="46" t="str">
        <f>IF('Datos Generales'!U369=0,"",'Datos Generales'!U369)</f>
        <v/>
      </c>
      <c r="V14" s="46">
        <f>IF('Datos Generales'!V369=0,"",'Datos Generales'!V369)</f>
        <v>18070</v>
      </c>
      <c r="W14" s="46" t="str">
        <f>IF('Datos Generales'!W369=0,"",'Datos Generales'!W369)</f>
        <v/>
      </c>
      <c r="X14" s="46">
        <f>IF('Datos Generales'!X369=0,"",'Datos Generales'!X369)</f>
        <v>163</v>
      </c>
      <c r="Y14" s="46">
        <f>IF('Datos Generales'!Y369=0,"",'Datos Generales'!Y369)</f>
        <v>7852</v>
      </c>
      <c r="Z14" s="46">
        <f>IF('Datos Generales'!Z369=0,"",'Datos Generales'!Z369)</f>
        <v>133</v>
      </c>
      <c r="AA14" s="46">
        <f>IF('Datos Generales'!AA369=0,"",'Datos Generales'!AA369)</f>
        <v>3321</v>
      </c>
      <c r="AB14" s="46">
        <f>IF('Datos Generales'!AB369=0,"",'Datos Generales'!AB369)</f>
        <v>33717</v>
      </c>
      <c r="AC14" s="46">
        <f>IF('Datos Generales'!AC369=0,"",'Datos Generales'!AC369)</f>
        <v>9240</v>
      </c>
      <c r="AD14" s="46">
        <f>IF('Datos Generales'!AD369=0,"",'Datos Generales'!AD369)</f>
        <v>5507</v>
      </c>
      <c r="AE14" s="46" t="str">
        <f>IF('Datos Generales'!AE369=0,"",'Datos Generales'!AE369)</f>
        <v/>
      </c>
      <c r="AF14" s="46" t="str">
        <f>IF('Datos Generales'!AF369=0,"",'Datos Generales'!AF369)</f>
        <v/>
      </c>
      <c r="AG14" s="46" t="str">
        <f>IF('Datos Generales'!AG369=0,"",'Datos Generales'!AG369)</f>
        <v/>
      </c>
      <c r="AH14" s="46" t="str">
        <f>IF('Datos Generales'!AH369=0,"",'Datos Generales'!AH369)</f>
        <v/>
      </c>
      <c r="AI14" s="46" t="str">
        <f>IF('Datos Generales'!AI369=0,"",'Datos Generales'!AI369)</f>
        <v/>
      </c>
      <c r="AJ14" s="46" t="str">
        <f>IF('Datos Generales'!AJ369=0,"",'Datos Generales'!AJ369)</f>
        <v/>
      </c>
      <c r="AK14" s="46" t="str">
        <f>IF('Datos Generales'!AK369=0,"",'Datos Generales'!AK369)</f>
        <v/>
      </c>
      <c r="AL14" s="46" t="str">
        <f>IF('Datos Generales'!AL369=0,"",'Datos Generales'!AL369)</f>
        <v/>
      </c>
      <c r="AM14" s="46" t="str">
        <f>IF('Datos Generales'!AM369=0,"",'Datos Generales'!AM369)</f>
        <v/>
      </c>
      <c r="AN14" s="46" t="str">
        <f>IF('Datos Generales'!AN369=0,"",'Datos Generales'!AN369)</f>
        <v/>
      </c>
      <c r="AO14" s="46" t="str">
        <f>IF('Datos Generales'!AO369=0,"",'Datos Generales'!AO369)</f>
        <v/>
      </c>
      <c r="AP14" s="46" t="str">
        <f>IF('Datos Generales'!AP369=0,"",'Datos Generales'!AP369)</f>
        <v/>
      </c>
      <c r="AQ14" s="46">
        <f>IF('Datos Generales'!AQ369=0,"",'Datos Generales'!AQ369)</f>
        <v>155182</v>
      </c>
      <c r="AS14" s="46">
        <f>'Datos Generales'!AS330</f>
        <v>145731</v>
      </c>
      <c r="AT14" s="71">
        <f t="shared" si="0"/>
        <v>6.4852364973821741E-2</v>
      </c>
    </row>
    <row r="15" spans="2:46">
      <c r="B15" s="73" t="s">
        <v>298</v>
      </c>
      <c r="C15" s="46">
        <f>IF('Datos Generales'!C370=0,"",'Datos Generales'!C370)</f>
        <v>174</v>
      </c>
      <c r="D15" s="46" t="str">
        <f>IF('Datos Generales'!D370=0,"",'Datos Generales'!D370)</f>
        <v/>
      </c>
      <c r="E15" s="46" t="str">
        <f>IF('Datos Generales'!E370=0,"",'Datos Generales'!E370)</f>
        <v/>
      </c>
      <c r="F15" s="46" t="str">
        <f>IF('Datos Generales'!F370=0,"",'Datos Generales'!F370)</f>
        <v/>
      </c>
      <c r="G15" s="46" t="str">
        <f>IF('Datos Generales'!G370=0,"",'Datos Generales'!G370)</f>
        <v/>
      </c>
      <c r="H15" s="46">
        <f>IF('Datos Generales'!H370=0,"",'Datos Generales'!H370)</f>
        <v>1035</v>
      </c>
      <c r="I15" s="46" t="str">
        <f>IF('Datos Generales'!I370=0,"",'Datos Generales'!I370)</f>
        <v/>
      </c>
      <c r="J15" s="46">
        <f>IF('Datos Generales'!J370=0,"",'Datos Generales'!J370)</f>
        <v>61</v>
      </c>
      <c r="K15" s="46" t="str">
        <f>IF('Datos Generales'!K370=0,"",'Datos Generales'!K370)</f>
        <v/>
      </c>
      <c r="L15" s="46">
        <f>IF('Datos Generales'!L370=0,"",'Datos Generales'!L370)</f>
        <v>72</v>
      </c>
      <c r="M15" s="46" t="str">
        <f>IF('Datos Generales'!M370=0,"",'Datos Generales'!M370)</f>
        <v/>
      </c>
      <c r="N15" s="46" t="str">
        <f>IF('Datos Generales'!N370=0,"",'Datos Generales'!N370)</f>
        <v/>
      </c>
      <c r="O15" s="46" t="str">
        <f>IF('Datos Generales'!O370=0,"",'Datos Generales'!O370)</f>
        <v/>
      </c>
      <c r="P15" s="46">
        <f>IF('Datos Generales'!P370=0,"",'Datos Generales'!P370)</f>
        <v>100</v>
      </c>
      <c r="Q15" s="46" t="str">
        <f>IF('Datos Generales'!Q370=0,"",'Datos Generales'!Q370)</f>
        <v/>
      </c>
      <c r="R15" s="46">
        <f>IF('Datos Generales'!R370=0,"",'Datos Generales'!R370)</f>
        <v>638</v>
      </c>
      <c r="S15" s="46">
        <f>IF('Datos Generales'!S370=0,"",'Datos Generales'!S370)</f>
        <v>3200</v>
      </c>
      <c r="T15" s="46">
        <f>IF('Datos Generales'!T370=0,"",'Datos Generales'!T370)</f>
        <v>330</v>
      </c>
      <c r="U15" s="46" t="str">
        <f>IF('Datos Generales'!U370=0,"",'Datos Generales'!U370)</f>
        <v/>
      </c>
      <c r="V15" s="46">
        <f>IF('Datos Generales'!V370=0,"",'Datos Generales'!V370)</f>
        <v>782</v>
      </c>
      <c r="W15" s="46" t="str">
        <f>IF('Datos Generales'!W370=0,"",'Datos Generales'!W370)</f>
        <v/>
      </c>
      <c r="X15" s="46" t="str">
        <f>IF('Datos Generales'!X370=0,"",'Datos Generales'!X370)</f>
        <v/>
      </c>
      <c r="Y15" s="46">
        <f>IF('Datos Generales'!Y370=0,"",'Datos Generales'!Y370)</f>
        <v>563</v>
      </c>
      <c r="Z15" s="46">
        <f>IF('Datos Generales'!Z370=0,"",'Datos Generales'!Z370)</f>
        <v>26</v>
      </c>
      <c r="AA15" s="46">
        <f>IF('Datos Generales'!AA370=0,"",'Datos Generales'!AA370)</f>
        <v>5</v>
      </c>
      <c r="AB15" s="46">
        <f>IF('Datos Generales'!AB370=0,"",'Datos Generales'!AB370)</f>
        <v>600</v>
      </c>
      <c r="AC15" s="46" t="str">
        <f>IF('Datos Generales'!AC370=0,"",'Datos Generales'!AC370)</f>
        <v/>
      </c>
      <c r="AD15" s="46" t="str">
        <f>IF('Datos Generales'!AD370=0,"",'Datos Generales'!AD370)</f>
        <v/>
      </c>
      <c r="AE15" s="46" t="str">
        <f>IF('Datos Generales'!AE370=0,"",'Datos Generales'!AE370)</f>
        <v/>
      </c>
      <c r="AF15" s="46" t="str">
        <f>IF('Datos Generales'!AF370=0,"",'Datos Generales'!AF370)</f>
        <v/>
      </c>
      <c r="AG15" s="46" t="str">
        <f>IF('Datos Generales'!AG370=0,"",'Datos Generales'!AG370)</f>
        <v/>
      </c>
      <c r="AH15" s="46" t="str">
        <f>IF('Datos Generales'!AH370=0,"",'Datos Generales'!AH370)</f>
        <v/>
      </c>
      <c r="AI15" s="46" t="str">
        <f>IF('Datos Generales'!AI370=0,"",'Datos Generales'!AI370)</f>
        <v/>
      </c>
      <c r="AJ15" s="46" t="str">
        <f>IF('Datos Generales'!AJ370=0,"",'Datos Generales'!AJ370)</f>
        <v/>
      </c>
      <c r="AK15" s="46" t="str">
        <f>IF('Datos Generales'!AK370=0,"",'Datos Generales'!AK370)</f>
        <v/>
      </c>
      <c r="AL15" s="46" t="str">
        <f>IF('Datos Generales'!AL370=0,"",'Datos Generales'!AL370)</f>
        <v/>
      </c>
      <c r="AM15" s="46" t="str">
        <f>IF('Datos Generales'!AM370=0,"",'Datos Generales'!AM370)</f>
        <v/>
      </c>
      <c r="AN15" s="46" t="str">
        <f>IF('Datos Generales'!AN370=0,"",'Datos Generales'!AN370)</f>
        <v/>
      </c>
      <c r="AO15" s="46" t="str">
        <f>IF('Datos Generales'!AO370=0,"",'Datos Generales'!AO370)</f>
        <v/>
      </c>
      <c r="AP15" s="46" t="str">
        <f>IF('Datos Generales'!AP370=0,"",'Datos Generales'!AP370)</f>
        <v/>
      </c>
      <c r="AQ15" s="46">
        <f>IF('Datos Generales'!AQ370=0,"",'Datos Generales'!AQ370)</f>
        <v>7586</v>
      </c>
      <c r="AS15" s="46">
        <f>'Datos Generales'!AS331</f>
        <v>3310</v>
      </c>
      <c r="AT15" s="71">
        <f t="shared" si="0"/>
        <v>1.291842900302115</v>
      </c>
    </row>
    <row r="16" spans="2:46">
      <c r="B16" s="73" t="s">
        <v>299</v>
      </c>
      <c r="C16" s="46">
        <f>IF('Datos Generales'!C371=0,"",'Datos Generales'!C371)</f>
        <v>1110</v>
      </c>
      <c r="D16" s="46" t="str">
        <f>IF('Datos Generales'!D371=0,"",'Datos Generales'!D371)</f>
        <v/>
      </c>
      <c r="E16" s="46">
        <f>IF('Datos Generales'!E371=0,"",'Datos Generales'!E371)</f>
        <v>339</v>
      </c>
      <c r="F16" s="46" t="str">
        <f>IF('Datos Generales'!F371=0,"",'Datos Generales'!F371)</f>
        <v/>
      </c>
      <c r="G16" s="46" t="str">
        <f>IF('Datos Generales'!G371=0,"",'Datos Generales'!G371)</f>
        <v/>
      </c>
      <c r="H16" s="46">
        <f>IF('Datos Generales'!H371=0,"",'Datos Generales'!H371)</f>
        <v>778</v>
      </c>
      <c r="I16" s="46">
        <f>IF('Datos Generales'!I371=0,"",'Datos Generales'!I371)</f>
        <v>65432</v>
      </c>
      <c r="J16" s="46">
        <f>IF('Datos Generales'!J371=0,"",'Datos Generales'!J371)</f>
        <v>194</v>
      </c>
      <c r="K16" s="46" t="str">
        <f>IF('Datos Generales'!K371=0,"",'Datos Generales'!K371)</f>
        <v/>
      </c>
      <c r="L16" s="46">
        <f>IF('Datos Generales'!L371=0,"",'Datos Generales'!L371)</f>
        <v>23399</v>
      </c>
      <c r="M16" s="46" t="str">
        <f>IF('Datos Generales'!M371=0,"",'Datos Generales'!M371)</f>
        <v/>
      </c>
      <c r="N16" s="46" t="str">
        <f>IF('Datos Generales'!N371=0,"",'Datos Generales'!N371)</f>
        <v/>
      </c>
      <c r="O16" s="46" t="str">
        <f>IF('Datos Generales'!O371=0,"",'Datos Generales'!O371)</f>
        <v/>
      </c>
      <c r="P16" s="46">
        <f>IF('Datos Generales'!P371=0,"",'Datos Generales'!P371)</f>
        <v>20071</v>
      </c>
      <c r="Q16" s="46" t="str">
        <f>IF('Datos Generales'!Q371=0,"",'Datos Generales'!Q371)</f>
        <v/>
      </c>
      <c r="R16" s="46">
        <f>IF('Datos Generales'!R371=0,"",'Datos Generales'!R371)</f>
        <v>706</v>
      </c>
      <c r="S16" s="46" t="str">
        <f>IF('Datos Generales'!S371=0,"",'Datos Generales'!S371)</f>
        <v/>
      </c>
      <c r="T16" s="46">
        <f>IF('Datos Generales'!T371=0,"",'Datos Generales'!T371)</f>
        <v>17082</v>
      </c>
      <c r="U16" s="46" t="str">
        <f>IF('Datos Generales'!U371=0,"",'Datos Generales'!U371)</f>
        <v/>
      </c>
      <c r="V16" s="46">
        <f>IF('Datos Generales'!V371=0,"",'Datos Generales'!V371)</f>
        <v>20347</v>
      </c>
      <c r="W16" s="46" t="str">
        <f>IF('Datos Generales'!W371=0,"",'Datos Generales'!W371)</f>
        <v/>
      </c>
      <c r="X16" s="46" t="str">
        <f>IF('Datos Generales'!X371=0,"",'Datos Generales'!X371)</f>
        <v/>
      </c>
      <c r="Y16" s="46">
        <f>IF('Datos Generales'!Y371=0,"",'Datos Generales'!Y371)</f>
        <v>17863</v>
      </c>
      <c r="Z16" s="46">
        <f>IF('Datos Generales'!Z371=0,"",'Datos Generales'!Z371)</f>
        <v>141</v>
      </c>
      <c r="AA16" s="46">
        <f>IF('Datos Generales'!AA371=0,"",'Datos Generales'!AA371)</f>
        <v>7249</v>
      </c>
      <c r="AB16" s="46">
        <f>IF('Datos Generales'!AB371=0,"",'Datos Generales'!AB371)</f>
        <v>62609</v>
      </c>
      <c r="AC16" s="46" t="str">
        <f>IF('Datos Generales'!AC371=0,"",'Datos Generales'!AC371)</f>
        <v/>
      </c>
      <c r="AD16" s="46" t="str">
        <f>IF('Datos Generales'!AD371=0,"",'Datos Generales'!AD371)</f>
        <v/>
      </c>
      <c r="AE16" s="46" t="str">
        <f>IF('Datos Generales'!AE371=0,"",'Datos Generales'!AE371)</f>
        <v/>
      </c>
      <c r="AF16" s="46" t="str">
        <f>IF('Datos Generales'!AF371=0,"",'Datos Generales'!AF371)</f>
        <v/>
      </c>
      <c r="AG16" s="46" t="str">
        <f>IF('Datos Generales'!AG371=0,"",'Datos Generales'!AG371)</f>
        <v/>
      </c>
      <c r="AH16" s="46" t="str">
        <f>IF('Datos Generales'!AH371=0,"",'Datos Generales'!AH371)</f>
        <v/>
      </c>
      <c r="AI16" s="46" t="str">
        <f>IF('Datos Generales'!AI371=0,"",'Datos Generales'!AI371)</f>
        <v/>
      </c>
      <c r="AJ16" s="46" t="str">
        <f>IF('Datos Generales'!AJ371=0,"",'Datos Generales'!AJ371)</f>
        <v/>
      </c>
      <c r="AK16" s="46" t="str">
        <f>IF('Datos Generales'!AK371=0,"",'Datos Generales'!AK371)</f>
        <v/>
      </c>
      <c r="AL16" s="46" t="str">
        <f>IF('Datos Generales'!AL371=0,"",'Datos Generales'!AL371)</f>
        <v/>
      </c>
      <c r="AM16" s="46" t="str">
        <f>IF('Datos Generales'!AM371=0,"",'Datos Generales'!AM371)</f>
        <v/>
      </c>
      <c r="AN16" s="46" t="str">
        <f>IF('Datos Generales'!AN371=0,"",'Datos Generales'!AN371)</f>
        <v/>
      </c>
      <c r="AO16" s="46" t="str">
        <f>IF('Datos Generales'!AO371=0,"",'Datos Generales'!AO371)</f>
        <v/>
      </c>
      <c r="AP16" s="46" t="str">
        <f>IF('Datos Generales'!AP371=0,"",'Datos Generales'!AP371)</f>
        <v/>
      </c>
      <c r="AQ16" s="46">
        <f>IF('Datos Generales'!AQ371=0,"",'Datos Generales'!AQ371)</f>
        <v>237320</v>
      </c>
      <c r="AS16" s="46">
        <f>'Datos Generales'!AS332</f>
        <v>255982</v>
      </c>
      <c r="AT16" s="71">
        <f t="shared" si="0"/>
        <v>-7.2903563531810822E-2</v>
      </c>
    </row>
    <row r="17" spans="2:46">
      <c r="B17" s="73" t="s">
        <v>300</v>
      </c>
      <c r="C17" s="46">
        <f>IF('Datos Generales'!C372=0,"",'Datos Generales'!C372)</f>
        <v>1130</v>
      </c>
      <c r="D17" s="46" t="str">
        <f>IF('Datos Generales'!D372=0,"",'Datos Generales'!D372)</f>
        <v/>
      </c>
      <c r="E17" s="46">
        <f>IF('Datos Generales'!E372=0,"",'Datos Generales'!E372)</f>
        <v>332</v>
      </c>
      <c r="F17" s="46" t="str">
        <f>IF('Datos Generales'!F372=0,"",'Datos Generales'!F372)</f>
        <v/>
      </c>
      <c r="G17" s="46" t="str">
        <f>IF('Datos Generales'!G372=0,"",'Datos Generales'!G372)</f>
        <v/>
      </c>
      <c r="H17" s="46">
        <f>IF('Datos Generales'!H372=0,"",'Datos Generales'!H372)</f>
        <v>1209</v>
      </c>
      <c r="I17" s="46">
        <f>IF('Datos Generales'!I372=0,"",'Datos Generales'!I372)</f>
        <v>63203</v>
      </c>
      <c r="J17" s="46">
        <f>IF('Datos Generales'!J372=0,"",'Datos Generales'!J372)</f>
        <v>76</v>
      </c>
      <c r="K17" s="46" t="str">
        <f>IF('Datos Generales'!K372=0,"",'Datos Generales'!K372)</f>
        <v/>
      </c>
      <c r="L17" s="46">
        <f>IF('Datos Generales'!L372=0,"",'Datos Generales'!L372)</f>
        <v>16879</v>
      </c>
      <c r="M17" s="46" t="str">
        <f>IF('Datos Generales'!M372=0,"",'Datos Generales'!M372)</f>
        <v/>
      </c>
      <c r="N17" s="46" t="str">
        <f>IF('Datos Generales'!N372=0,"",'Datos Generales'!N372)</f>
        <v/>
      </c>
      <c r="O17" s="46" t="str">
        <f>IF('Datos Generales'!O372=0,"",'Datos Generales'!O372)</f>
        <v/>
      </c>
      <c r="P17" s="46">
        <f>IF('Datos Generales'!P372=0,"",'Datos Generales'!P372)</f>
        <v>20106</v>
      </c>
      <c r="Q17" s="46" t="str">
        <f>IF('Datos Generales'!Q372=0,"",'Datos Generales'!Q372)</f>
        <v/>
      </c>
      <c r="R17" s="46">
        <f>IF('Datos Generales'!R372=0,"",'Datos Generales'!R372)</f>
        <v>101</v>
      </c>
      <c r="S17" s="46">
        <f>IF('Datos Generales'!S372=0,"",'Datos Generales'!S372)</f>
        <v>30483</v>
      </c>
      <c r="T17" s="46">
        <f>IF('Datos Generales'!T372=0,"",'Datos Generales'!T372)</f>
        <v>17178</v>
      </c>
      <c r="U17" s="46" t="str">
        <f>IF('Datos Generales'!U372=0,"",'Datos Generales'!U372)</f>
        <v/>
      </c>
      <c r="V17" s="46">
        <f>IF('Datos Generales'!V372=0,"",'Datos Generales'!V372)</f>
        <v>20325</v>
      </c>
      <c r="W17" s="46" t="str">
        <f>IF('Datos Generales'!W372=0,"",'Datos Generales'!W372)</f>
        <v/>
      </c>
      <c r="X17" s="46">
        <f>IF('Datos Generales'!X372=0,"",'Datos Generales'!X372)</f>
        <v>5</v>
      </c>
      <c r="Y17" s="46">
        <f>IF('Datos Generales'!Y372=0,"",'Datos Generales'!Y372)</f>
        <v>17407</v>
      </c>
      <c r="Z17" s="46">
        <f>IF('Datos Generales'!Z372=0,"",'Datos Generales'!Z372)</f>
        <v>141</v>
      </c>
      <c r="AA17" s="46">
        <f>IF('Datos Generales'!AA372=0,"",'Datos Generales'!AA372)</f>
        <v>7109</v>
      </c>
      <c r="AB17" s="46">
        <f>IF('Datos Generales'!AB372=0,"",'Datos Generales'!AB372)</f>
        <v>61065</v>
      </c>
      <c r="AC17" s="46" t="str">
        <f>IF('Datos Generales'!AC372=0,"",'Datos Generales'!AC372)</f>
        <v/>
      </c>
      <c r="AD17" s="46" t="str">
        <f>IF('Datos Generales'!AD372=0,"",'Datos Generales'!AD372)</f>
        <v/>
      </c>
      <c r="AE17" s="46" t="str">
        <f>IF('Datos Generales'!AE372=0,"",'Datos Generales'!AE372)</f>
        <v/>
      </c>
      <c r="AF17" s="46" t="str">
        <f>IF('Datos Generales'!AF372=0,"",'Datos Generales'!AF372)</f>
        <v/>
      </c>
      <c r="AG17" s="46" t="str">
        <f>IF('Datos Generales'!AG372=0,"",'Datos Generales'!AG372)</f>
        <v/>
      </c>
      <c r="AH17" s="46" t="str">
        <f>IF('Datos Generales'!AH372=0,"",'Datos Generales'!AH372)</f>
        <v/>
      </c>
      <c r="AI17" s="46" t="str">
        <f>IF('Datos Generales'!AI372=0,"",'Datos Generales'!AI372)</f>
        <v/>
      </c>
      <c r="AJ17" s="46" t="str">
        <f>IF('Datos Generales'!AJ372=0,"",'Datos Generales'!AJ372)</f>
        <v/>
      </c>
      <c r="AK17" s="46" t="str">
        <f>IF('Datos Generales'!AK372=0,"",'Datos Generales'!AK372)</f>
        <v/>
      </c>
      <c r="AL17" s="46" t="str">
        <f>IF('Datos Generales'!AL372=0,"",'Datos Generales'!AL372)</f>
        <v/>
      </c>
      <c r="AM17" s="46" t="str">
        <f>IF('Datos Generales'!AM372=0,"",'Datos Generales'!AM372)</f>
        <v/>
      </c>
      <c r="AN17" s="46" t="str">
        <f>IF('Datos Generales'!AN372=0,"",'Datos Generales'!AN372)</f>
        <v/>
      </c>
      <c r="AO17" s="46" t="str">
        <f>IF('Datos Generales'!AO372=0,"",'Datos Generales'!AO372)</f>
        <v/>
      </c>
      <c r="AP17" s="46" t="str">
        <f>IF('Datos Generales'!AP372=0,"",'Datos Generales'!AP372)</f>
        <v/>
      </c>
      <c r="AQ17" s="46">
        <f>IF('Datos Generales'!AQ372=0,"",'Datos Generales'!AQ372)</f>
        <v>256749</v>
      </c>
      <c r="AS17" s="46">
        <f>'Datos Generales'!AS333</f>
        <v>264636</v>
      </c>
      <c r="AT17" s="71">
        <f t="shared" si="0"/>
        <v>-2.9803201378497235E-2</v>
      </c>
    </row>
    <row r="18" spans="2:46">
      <c r="B18" s="73" t="s">
        <v>301</v>
      </c>
      <c r="C18" s="46">
        <f>IF('Datos Generales'!C373=0,"",'Datos Generales'!C373)</f>
        <v>1158</v>
      </c>
      <c r="D18" s="46" t="str">
        <f>IF('Datos Generales'!D373=0,"",'Datos Generales'!D373)</f>
        <v/>
      </c>
      <c r="E18" s="46">
        <f>IF('Datos Generales'!E373=0,"",'Datos Generales'!E373)</f>
        <v>344</v>
      </c>
      <c r="F18" s="46" t="str">
        <f>IF('Datos Generales'!F373=0,"",'Datos Generales'!F373)</f>
        <v/>
      </c>
      <c r="G18" s="46" t="str">
        <f>IF('Datos Generales'!G373=0,"",'Datos Generales'!G373)</f>
        <v/>
      </c>
      <c r="H18" s="46">
        <f>IF('Datos Generales'!H373=0,"",'Datos Generales'!H373)</f>
        <v>802</v>
      </c>
      <c r="I18" s="46">
        <f>IF('Datos Generales'!I373=0,"",'Datos Generales'!I373)</f>
        <v>65401</v>
      </c>
      <c r="J18" s="46">
        <f>IF('Datos Generales'!J373=0,"",'Datos Generales'!J373)</f>
        <v>193</v>
      </c>
      <c r="K18" s="46" t="str">
        <f>IF('Datos Generales'!K373=0,"",'Datos Generales'!K373)</f>
        <v/>
      </c>
      <c r="L18" s="46">
        <f>IF('Datos Generales'!L373=0,"",'Datos Generales'!L373)</f>
        <v>23399</v>
      </c>
      <c r="M18" s="46" t="str">
        <f>IF('Datos Generales'!M373=0,"",'Datos Generales'!M373)</f>
        <v/>
      </c>
      <c r="N18" s="46" t="str">
        <f>IF('Datos Generales'!N373=0,"",'Datos Generales'!N373)</f>
        <v/>
      </c>
      <c r="O18" s="46" t="str">
        <f>IF('Datos Generales'!O373=0,"",'Datos Generales'!O373)</f>
        <v/>
      </c>
      <c r="P18" s="46">
        <f>IF('Datos Generales'!P373=0,"",'Datos Generales'!P373)</f>
        <v>20092</v>
      </c>
      <c r="Q18" s="46" t="str">
        <f>IF('Datos Generales'!Q373=0,"",'Datos Generales'!Q373)</f>
        <v/>
      </c>
      <c r="R18" s="46">
        <f>IF('Datos Generales'!R373=0,"",'Datos Generales'!R373)</f>
        <v>6218</v>
      </c>
      <c r="S18" s="46">
        <f>IF('Datos Generales'!S373=0,"",'Datos Generales'!S373)</f>
        <v>2697</v>
      </c>
      <c r="T18" s="46">
        <f>IF('Datos Generales'!T373=0,"",'Datos Generales'!T373)</f>
        <v>17119</v>
      </c>
      <c r="U18" s="46" t="str">
        <f>IF('Datos Generales'!U373=0,"",'Datos Generales'!U373)</f>
        <v/>
      </c>
      <c r="V18" s="46">
        <f>IF('Datos Generales'!V373=0,"",'Datos Generales'!V373)</f>
        <v>27053</v>
      </c>
      <c r="W18" s="46" t="str">
        <f>IF('Datos Generales'!W373=0,"",'Datos Generales'!W373)</f>
        <v/>
      </c>
      <c r="X18" s="46" t="str">
        <f>IF('Datos Generales'!X373=0,"",'Datos Generales'!X373)</f>
        <v/>
      </c>
      <c r="Y18" s="46">
        <f>IF('Datos Generales'!Y373=0,"",'Datos Generales'!Y373)</f>
        <v>14606</v>
      </c>
      <c r="Z18" s="46">
        <f>IF('Datos Generales'!Z373=0,"",'Datos Generales'!Z373)</f>
        <v>141</v>
      </c>
      <c r="AA18" s="46">
        <f>IF('Datos Generales'!AA373=0,"",'Datos Generales'!AA373)</f>
        <v>7372</v>
      </c>
      <c r="AB18" s="46">
        <f>IF('Datos Generales'!AB373=0,"",'Datos Generales'!AB373)</f>
        <v>59252</v>
      </c>
      <c r="AC18" s="46" t="str">
        <f>IF('Datos Generales'!AC373=0,"",'Datos Generales'!AC373)</f>
        <v/>
      </c>
      <c r="AD18" s="46" t="str">
        <f>IF('Datos Generales'!AD373=0,"",'Datos Generales'!AD373)</f>
        <v/>
      </c>
      <c r="AE18" s="46" t="str">
        <f>IF('Datos Generales'!AE373=0,"",'Datos Generales'!AE373)</f>
        <v/>
      </c>
      <c r="AF18" s="46" t="str">
        <f>IF('Datos Generales'!AF373=0,"",'Datos Generales'!AF373)</f>
        <v/>
      </c>
      <c r="AG18" s="46" t="str">
        <f>IF('Datos Generales'!AG373=0,"",'Datos Generales'!AG373)</f>
        <v/>
      </c>
      <c r="AH18" s="46" t="str">
        <f>IF('Datos Generales'!AH373=0,"",'Datos Generales'!AH373)</f>
        <v/>
      </c>
      <c r="AI18" s="46" t="str">
        <f>IF('Datos Generales'!AI373=0,"",'Datos Generales'!AI373)</f>
        <v/>
      </c>
      <c r="AJ18" s="46" t="str">
        <f>IF('Datos Generales'!AJ373=0,"",'Datos Generales'!AJ373)</f>
        <v/>
      </c>
      <c r="AK18" s="46" t="str">
        <f>IF('Datos Generales'!AK373=0,"",'Datos Generales'!AK373)</f>
        <v/>
      </c>
      <c r="AL18" s="46" t="str">
        <f>IF('Datos Generales'!AL373=0,"",'Datos Generales'!AL373)</f>
        <v/>
      </c>
      <c r="AM18" s="46" t="str">
        <f>IF('Datos Generales'!AM373=0,"",'Datos Generales'!AM373)</f>
        <v/>
      </c>
      <c r="AN18" s="46" t="str">
        <f>IF('Datos Generales'!AN373=0,"",'Datos Generales'!AN373)</f>
        <v/>
      </c>
      <c r="AO18" s="46" t="str">
        <f>IF('Datos Generales'!AO373=0,"",'Datos Generales'!AO373)</f>
        <v/>
      </c>
      <c r="AP18" s="46" t="str">
        <f>IF('Datos Generales'!AP373=0,"",'Datos Generales'!AP373)</f>
        <v/>
      </c>
      <c r="AQ18" s="46">
        <f>IF('Datos Generales'!AQ373=0,"",'Datos Generales'!AQ373)</f>
        <v>245847</v>
      </c>
      <c r="AS18" s="46">
        <f>'Datos Generales'!AS334</f>
        <v>263725</v>
      </c>
      <c r="AT18" s="71">
        <f t="shared" si="0"/>
        <v>-6.7790311877903076E-2</v>
      </c>
    </row>
    <row r="19" spans="2:46">
      <c r="B19" s="73" t="s">
        <v>302</v>
      </c>
      <c r="C19" s="46">
        <f>IF('Datos Generales'!C374=0,"",'Datos Generales'!C374)</f>
        <v>770</v>
      </c>
      <c r="D19" s="46" t="str">
        <f>IF('Datos Generales'!D374=0,"",'Datos Generales'!D374)</f>
        <v/>
      </c>
      <c r="E19" s="46">
        <f>IF('Datos Generales'!E374=0,"",'Datos Generales'!E374)</f>
        <v>150184</v>
      </c>
      <c r="F19" s="46">
        <f>IF('Datos Generales'!F374=0,"",'Datos Generales'!F374)</f>
        <v>248394</v>
      </c>
      <c r="G19" s="46" t="str">
        <f>IF('Datos Generales'!G374=0,"",'Datos Generales'!G374)</f>
        <v/>
      </c>
      <c r="H19" s="46">
        <f>IF('Datos Generales'!H374=0,"",'Datos Generales'!H374)</f>
        <v>3928</v>
      </c>
      <c r="I19" s="46">
        <f>IF('Datos Generales'!I374=0,"",'Datos Generales'!I374)</f>
        <v>24508</v>
      </c>
      <c r="J19" s="46">
        <f>IF('Datos Generales'!J374=0,"",'Datos Generales'!J374)</f>
        <v>19</v>
      </c>
      <c r="K19" s="46" t="str">
        <f>IF('Datos Generales'!K374=0,"",'Datos Generales'!K374)</f>
        <v/>
      </c>
      <c r="L19" s="46">
        <f>IF('Datos Generales'!L374=0,"",'Datos Generales'!L374)</f>
        <v>14290</v>
      </c>
      <c r="M19" s="46" t="str">
        <f>IF('Datos Generales'!M374=0,"",'Datos Generales'!M374)</f>
        <v/>
      </c>
      <c r="N19" s="46" t="str">
        <f>IF('Datos Generales'!N374=0,"",'Datos Generales'!N374)</f>
        <v/>
      </c>
      <c r="O19" s="46" t="str">
        <f>IF('Datos Generales'!O374=0,"",'Datos Generales'!O374)</f>
        <v/>
      </c>
      <c r="P19" s="46">
        <f>IF('Datos Generales'!P374=0,"",'Datos Generales'!P374)</f>
        <v>3930</v>
      </c>
      <c r="Q19" s="46" t="str">
        <f>IF('Datos Generales'!Q374=0,"",'Datos Generales'!Q374)</f>
        <v/>
      </c>
      <c r="R19" s="46">
        <f>IF('Datos Generales'!R374=0,"",'Datos Generales'!R374)</f>
        <v>5730</v>
      </c>
      <c r="S19" s="46" t="str">
        <f>IF('Datos Generales'!S374=0,"",'Datos Generales'!S374)</f>
        <v/>
      </c>
      <c r="T19" s="46">
        <f>IF('Datos Generales'!T374=0,"",'Datos Generales'!T374)</f>
        <v>3518</v>
      </c>
      <c r="U19" s="46" t="str">
        <f>IF('Datos Generales'!U374=0,"",'Datos Generales'!U374)</f>
        <v/>
      </c>
      <c r="V19" s="46">
        <f>IF('Datos Generales'!V374=0,"",'Datos Generales'!V374)</f>
        <v>10115</v>
      </c>
      <c r="W19" s="46" t="str">
        <f>IF('Datos Generales'!W374=0,"",'Datos Generales'!W374)</f>
        <v/>
      </c>
      <c r="X19" s="46" t="str">
        <f>IF('Datos Generales'!X374=0,"",'Datos Generales'!X374)</f>
        <v/>
      </c>
      <c r="Y19" s="46">
        <f>IF('Datos Generales'!Y374=0,"",'Datos Generales'!Y374)</f>
        <v>1953</v>
      </c>
      <c r="Z19" s="46" t="str">
        <f>IF('Datos Generales'!Z374=0,"",'Datos Generales'!Z374)</f>
        <v/>
      </c>
      <c r="AA19" s="46">
        <f>IF('Datos Generales'!AA374=0,"",'Datos Generales'!AA374)</f>
        <v>984</v>
      </c>
      <c r="AB19" s="46">
        <f>IF('Datos Generales'!AB374=0,"",'Datos Generales'!AB374)</f>
        <v>21071</v>
      </c>
      <c r="AC19" s="46">
        <f>IF('Datos Generales'!AC374=0,"",'Datos Generales'!AC374)</f>
        <v>11</v>
      </c>
      <c r="AD19" s="46">
        <f>IF('Datos Generales'!AD374=0,"",'Datos Generales'!AD374)</f>
        <v>32723</v>
      </c>
      <c r="AE19" s="46" t="str">
        <f>IF('Datos Generales'!AE374=0,"",'Datos Generales'!AE374)</f>
        <v/>
      </c>
      <c r="AF19" s="46" t="str">
        <f>IF('Datos Generales'!AF374=0,"",'Datos Generales'!AF374)</f>
        <v/>
      </c>
      <c r="AG19" s="46" t="str">
        <f>IF('Datos Generales'!AG374=0,"",'Datos Generales'!AG374)</f>
        <v/>
      </c>
      <c r="AH19" s="46" t="str">
        <f>IF('Datos Generales'!AH374=0,"",'Datos Generales'!AH374)</f>
        <v/>
      </c>
      <c r="AI19" s="46" t="str">
        <f>IF('Datos Generales'!AI374=0,"",'Datos Generales'!AI374)</f>
        <v/>
      </c>
      <c r="AJ19" s="46" t="str">
        <f>IF('Datos Generales'!AJ374=0,"",'Datos Generales'!AJ374)</f>
        <v/>
      </c>
      <c r="AK19" s="46" t="str">
        <f>IF('Datos Generales'!AK374=0,"",'Datos Generales'!AK374)</f>
        <v/>
      </c>
      <c r="AL19" s="46" t="str">
        <f>IF('Datos Generales'!AL374=0,"",'Datos Generales'!AL374)</f>
        <v/>
      </c>
      <c r="AM19" s="46" t="str">
        <f>IF('Datos Generales'!AM374=0,"",'Datos Generales'!AM374)</f>
        <v/>
      </c>
      <c r="AN19" s="46" t="str">
        <f>IF('Datos Generales'!AN374=0,"",'Datos Generales'!AN374)</f>
        <v/>
      </c>
      <c r="AO19" s="46" t="str">
        <f>IF('Datos Generales'!AO374=0,"",'Datos Generales'!AO374)</f>
        <v/>
      </c>
      <c r="AP19" s="46" t="str">
        <f>IF('Datos Generales'!AP374=0,"",'Datos Generales'!AP374)</f>
        <v/>
      </c>
      <c r="AQ19" s="46">
        <f>IF('Datos Generales'!AQ374=0,"",'Datos Generales'!AQ374)</f>
        <v>522128</v>
      </c>
      <c r="AS19" s="46">
        <f>'Datos Generales'!AS335</f>
        <v>438620</v>
      </c>
      <c r="AT19" s="71">
        <f t="shared" si="0"/>
        <v>0.1903880352013132</v>
      </c>
    </row>
    <row r="20" spans="2:46">
      <c r="B20" s="73" t="s">
        <v>303</v>
      </c>
      <c r="C20" s="46" t="str">
        <f>IF('Datos Generales'!C375=0,"",'Datos Generales'!C375)</f>
        <v/>
      </c>
      <c r="D20" s="46" t="str">
        <f>IF('Datos Generales'!D375=0,"",'Datos Generales'!D375)</f>
        <v/>
      </c>
      <c r="E20" s="46">
        <f>IF('Datos Generales'!E375=0,"",'Datos Generales'!E375)</f>
        <v>27229</v>
      </c>
      <c r="F20" s="46" t="str">
        <f>IF('Datos Generales'!F375=0,"",'Datos Generales'!F375)</f>
        <v/>
      </c>
      <c r="G20" s="46" t="str">
        <f>IF('Datos Generales'!G375=0,"",'Datos Generales'!G375)</f>
        <v/>
      </c>
      <c r="H20" s="46">
        <f>IF('Datos Generales'!H375=0,"",'Datos Generales'!H375)</f>
        <v>13120</v>
      </c>
      <c r="I20" s="46">
        <f>IF('Datos Generales'!I375=0,"",'Datos Generales'!I375)</f>
        <v>120537</v>
      </c>
      <c r="J20" s="46" t="str">
        <f>IF('Datos Generales'!J375=0,"",'Datos Generales'!J375)</f>
        <v/>
      </c>
      <c r="K20" s="46" t="str">
        <f>IF('Datos Generales'!K375=0,"",'Datos Generales'!K375)</f>
        <v/>
      </c>
      <c r="L20" s="46">
        <f>IF('Datos Generales'!L375=0,"",'Datos Generales'!L375)</f>
        <v>81223</v>
      </c>
      <c r="M20" s="46" t="str">
        <f>IF('Datos Generales'!M375=0,"",'Datos Generales'!M375)</f>
        <v/>
      </c>
      <c r="N20" s="46" t="str">
        <f>IF('Datos Generales'!N375=0,"",'Datos Generales'!N375)</f>
        <v/>
      </c>
      <c r="O20" s="46" t="str">
        <f>IF('Datos Generales'!O375=0,"",'Datos Generales'!O375)</f>
        <v/>
      </c>
      <c r="P20" s="46">
        <f>IF('Datos Generales'!P375=0,"",'Datos Generales'!P375)</f>
        <v>15728</v>
      </c>
      <c r="Q20" s="46" t="str">
        <f>IF('Datos Generales'!Q375=0,"",'Datos Generales'!Q375)</f>
        <v/>
      </c>
      <c r="R20" s="46">
        <f>IF('Datos Generales'!R375=0,"",'Datos Generales'!R375)</f>
        <v>41803</v>
      </c>
      <c r="S20" s="46" t="str">
        <f>IF('Datos Generales'!S375=0,"",'Datos Generales'!S375)</f>
        <v/>
      </c>
      <c r="T20" s="46">
        <f>IF('Datos Generales'!T375=0,"",'Datos Generales'!T375)</f>
        <v>197582</v>
      </c>
      <c r="U20" s="46" t="str">
        <f>IF('Datos Generales'!U375=0,"",'Datos Generales'!U375)</f>
        <v/>
      </c>
      <c r="V20" s="46">
        <f>IF('Datos Generales'!V375=0,"",'Datos Generales'!V375)</f>
        <v>70745</v>
      </c>
      <c r="W20" s="46" t="str">
        <f>IF('Datos Generales'!W375=0,"",'Datos Generales'!W375)</f>
        <v/>
      </c>
      <c r="X20" s="46" t="str">
        <f>IF('Datos Generales'!X375=0,"",'Datos Generales'!X375)</f>
        <v/>
      </c>
      <c r="Y20" s="46">
        <f>IF('Datos Generales'!Y375=0,"",'Datos Generales'!Y375)</f>
        <v>34887</v>
      </c>
      <c r="Z20" s="46" t="str">
        <f>IF('Datos Generales'!Z375=0,"",'Datos Generales'!Z375)</f>
        <v/>
      </c>
      <c r="AA20" s="46">
        <f>IF('Datos Generales'!AA375=0,"",'Datos Generales'!AA375)</f>
        <v>11005</v>
      </c>
      <c r="AB20" s="46">
        <f>IF('Datos Generales'!AB375=0,"",'Datos Generales'!AB375)</f>
        <v>56891</v>
      </c>
      <c r="AC20" s="46">
        <f>IF('Datos Generales'!AC375=0,"",'Datos Generales'!AC375)</f>
        <v>29488</v>
      </c>
      <c r="AD20" s="46" t="str">
        <f>IF('Datos Generales'!AD375=0,"",'Datos Generales'!AD375)</f>
        <v/>
      </c>
      <c r="AE20" s="46" t="str">
        <f>IF('Datos Generales'!AE375=0,"",'Datos Generales'!AE375)</f>
        <v/>
      </c>
      <c r="AF20" s="46" t="str">
        <f>IF('Datos Generales'!AF375=0,"",'Datos Generales'!AF375)</f>
        <v/>
      </c>
      <c r="AG20" s="46" t="str">
        <f>IF('Datos Generales'!AG375=0,"",'Datos Generales'!AG375)</f>
        <v/>
      </c>
      <c r="AH20" s="46" t="str">
        <f>IF('Datos Generales'!AH375=0,"",'Datos Generales'!AH375)</f>
        <v/>
      </c>
      <c r="AI20" s="46" t="str">
        <f>IF('Datos Generales'!AI375=0,"",'Datos Generales'!AI375)</f>
        <v/>
      </c>
      <c r="AJ20" s="46" t="str">
        <f>IF('Datos Generales'!AJ375=0,"",'Datos Generales'!AJ375)</f>
        <v/>
      </c>
      <c r="AK20" s="46" t="str">
        <f>IF('Datos Generales'!AK375=0,"",'Datos Generales'!AK375)</f>
        <v/>
      </c>
      <c r="AL20" s="46" t="str">
        <f>IF('Datos Generales'!AL375=0,"",'Datos Generales'!AL375)</f>
        <v/>
      </c>
      <c r="AM20" s="46" t="str">
        <f>IF('Datos Generales'!AM375=0,"",'Datos Generales'!AM375)</f>
        <v/>
      </c>
      <c r="AN20" s="46" t="str">
        <f>IF('Datos Generales'!AN375=0,"",'Datos Generales'!AN375)</f>
        <v/>
      </c>
      <c r="AO20" s="46" t="str">
        <f>IF('Datos Generales'!AO375=0,"",'Datos Generales'!AO375)</f>
        <v/>
      </c>
      <c r="AP20" s="46" t="str">
        <f>IF('Datos Generales'!AP375=0,"",'Datos Generales'!AP375)</f>
        <v/>
      </c>
      <c r="AQ20" s="46">
        <f>IF('Datos Generales'!AQ375=0,"",'Datos Generales'!AQ375)</f>
        <v>700238</v>
      </c>
      <c r="AS20" s="46">
        <f>'Datos Generales'!AS336</f>
        <v>690829</v>
      </c>
      <c r="AT20" s="71">
        <f t="shared" si="0"/>
        <v>1.3619868303154536E-2</v>
      </c>
    </row>
    <row r="21" spans="2:46">
      <c r="B21" s="73" t="s">
        <v>304</v>
      </c>
      <c r="C21" s="46" t="str">
        <f>IF('Datos Generales'!C376=0,"",'Datos Generales'!C376)</f>
        <v/>
      </c>
      <c r="D21" s="46" t="str">
        <f>IF('Datos Generales'!D376=0,"",'Datos Generales'!D376)</f>
        <v/>
      </c>
      <c r="E21" s="46">
        <f>IF('Datos Generales'!E376=0,"",'Datos Generales'!E376)</f>
        <v>16773</v>
      </c>
      <c r="F21" s="46" t="str">
        <f>IF('Datos Generales'!F376=0,"",'Datos Generales'!F376)</f>
        <v/>
      </c>
      <c r="G21" s="46" t="str">
        <f>IF('Datos Generales'!G376=0,"",'Datos Generales'!G376)</f>
        <v/>
      </c>
      <c r="H21" s="46">
        <f>IF('Datos Generales'!H376=0,"",'Datos Generales'!H376)</f>
        <v>1171</v>
      </c>
      <c r="I21" s="46">
        <f>IF('Datos Generales'!I376=0,"",'Datos Generales'!I376)</f>
        <v>4809</v>
      </c>
      <c r="J21" s="46" t="str">
        <f>IF('Datos Generales'!J376=0,"",'Datos Generales'!J376)</f>
        <v/>
      </c>
      <c r="K21" s="46" t="str">
        <f>IF('Datos Generales'!K376=0,"",'Datos Generales'!K376)</f>
        <v/>
      </c>
      <c r="L21" s="46">
        <f>IF('Datos Generales'!L376=0,"",'Datos Generales'!L376)</f>
        <v>2883</v>
      </c>
      <c r="M21" s="46" t="str">
        <f>IF('Datos Generales'!M376=0,"",'Datos Generales'!M376)</f>
        <v/>
      </c>
      <c r="N21" s="46" t="str">
        <f>IF('Datos Generales'!N376=0,"",'Datos Generales'!N376)</f>
        <v/>
      </c>
      <c r="O21" s="46" t="str">
        <f>IF('Datos Generales'!O376=0,"",'Datos Generales'!O376)</f>
        <v/>
      </c>
      <c r="P21" s="46">
        <f>IF('Datos Generales'!P376=0,"",'Datos Generales'!P376)</f>
        <v>3778</v>
      </c>
      <c r="Q21" s="46">
        <f>IF('Datos Generales'!Q376=0,"",'Datos Generales'!Q376)</f>
        <v>12</v>
      </c>
      <c r="R21" s="46">
        <f>IF('Datos Generales'!R376=0,"",'Datos Generales'!R376)</f>
        <v>18687</v>
      </c>
      <c r="S21" s="46" t="str">
        <f>IF('Datos Generales'!S376=0,"",'Datos Generales'!S376)</f>
        <v/>
      </c>
      <c r="T21" s="46">
        <f>IF('Datos Generales'!T376=0,"",'Datos Generales'!T376)</f>
        <v>76594</v>
      </c>
      <c r="U21" s="46" t="str">
        <f>IF('Datos Generales'!U376=0,"",'Datos Generales'!U376)</f>
        <v/>
      </c>
      <c r="V21" s="46">
        <f>IF('Datos Generales'!V376=0,"",'Datos Generales'!V376)</f>
        <v>20532</v>
      </c>
      <c r="W21" s="46" t="str">
        <f>IF('Datos Generales'!W376=0,"",'Datos Generales'!W376)</f>
        <v/>
      </c>
      <c r="X21" s="46" t="str">
        <f>IF('Datos Generales'!X376=0,"",'Datos Generales'!X376)</f>
        <v/>
      </c>
      <c r="Y21" s="46">
        <f>IF('Datos Generales'!Y376=0,"",'Datos Generales'!Y376)</f>
        <v>9470</v>
      </c>
      <c r="Z21" s="46" t="str">
        <f>IF('Datos Generales'!Z376=0,"",'Datos Generales'!Z376)</f>
        <v/>
      </c>
      <c r="AA21" s="46">
        <f>IF('Datos Generales'!AA376=0,"",'Datos Generales'!AA376)</f>
        <v>9857</v>
      </c>
      <c r="AB21" s="46">
        <f>IF('Datos Generales'!AB376=0,"",'Datos Generales'!AB376)</f>
        <v>6714</v>
      </c>
      <c r="AC21" s="46">
        <f>IF('Datos Generales'!AC376=0,"",'Datos Generales'!AC376)</f>
        <v>20549</v>
      </c>
      <c r="AD21" s="46" t="str">
        <f>IF('Datos Generales'!AD376=0,"",'Datos Generales'!AD376)</f>
        <v/>
      </c>
      <c r="AE21" s="46" t="str">
        <f>IF('Datos Generales'!AE376=0,"",'Datos Generales'!AE376)</f>
        <v/>
      </c>
      <c r="AF21" s="46" t="str">
        <f>IF('Datos Generales'!AF376=0,"",'Datos Generales'!AF376)</f>
        <v/>
      </c>
      <c r="AG21" s="46" t="str">
        <f>IF('Datos Generales'!AG376=0,"",'Datos Generales'!AG376)</f>
        <v/>
      </c>
      <c r="AH21" s="46" t="str">
        <f>IF('Datos Generales'!AH376=0,"",'Datos Generales'!AH376)</f>
        <v/>
      </c>
      <c r="AI21" s="46" t="str">
        <f>IF('Datos Generales'!AI376=0,"",'Datos Generales'!AI376)</f>
        <v/>
      </c>
      <c r="AJ21" s="46" t="str">
        <f>IF('Datos Generales'!AJ376=0,"",'Datos Generales'!AJ376)</f>
        <v/>
      </c>
      <c r="AK21" s="46" t="str">
        <f>IF('Datos Generales'!AK376=0,"",'Datos Generales'!AK376)</f>
        <v/>
      </c>
      <c r="AL21" s="46" t="str">
        <f>IF('Datos Generales'!AL376=0,"",'Datos Generales'!AL376)</f>
        <v/>
      </c>
      <c r="AM21" s="46" t="str">
        <f>IF('Datos Generales'!AM376=0,"",'Datos Generales'!AM376)</f>
        <v/>
      </c>
      <c r="AN21" s="46" t="str">
        <f>IF('Datos Generales'!AN376=0,"",'Datos Generales'!AN376)</f>
        <v/>
      </c>
      <c r="AO21" s="46" t="str">
        <f>IF('Datos Generales'!AO376=0,"",'Datos Generales'!AO376)</f>
        <v/>
      </c>
      <c r="AP21" s="46" t="str">
        <f>IF('Datos Generales'!AP376=0,"",'Datos Generales'!AP376)</f>
        <v/>
      </c>
      <c r="AQ21" s="46">
        <f>IF('Datos Generales'!AQ376=0,"",'Datos Generales'!AQ376)</f>
        <v>191829</v>
      </c>
      <c r="AS21" s="46">
        <f>'Datos Generales'!AS337</f>
        <v>161570</v>
      </c>
      <c r="AT21" s="71">
        <f t="shared" si="0"/>
        <v>0.18728105465123468</v>
      </c>
    </row>
    <row r="22" spans="2:46">
      <c r="B22" s="73" t="s">
        <v>305</v>
      </c>
      <c r="C22" s="46" t="str">
        <f>IF('Datos Generales'!C377=0,"",'Datos Generales'!C377)</f>
        <v/>
      </c>
      <c r="D22" s="46" t="str">
        <f>IF('Datos Generales'!D377=0,"",'Datos Generales'!D377)</f>
        <v/>
      </c>
      <c r="E22" s="46" t="str">
        <f>IF('Datos Generales'!E377=0,"",'Datos Generales'!E377)</f>
        <v/>
      </c>
      <c r="F22" s="46" t="str">
        <f>IF('Datos Generales'!F377=0,"",'Datos Generales'!F377)</f>
        <v/>
      </c>
      <c r="G22" s="46" t="str">
        <f>IF('Datos Generales'!G377=0,"",'Datos Generales'!G377)</f>
        <v/>
      </c>
      <c r="H22" s="46" t="str">
        <f>IF('Datos Generales'!H377=0,"",'Datos Generales'!H377)</f>
        <v/>
      </c>
      <c r="I22" s="46">
        <f>IF('Datos Generales'!I377=0,"",'Datos Generales'!I377)</f>
        <v>96</v>
      </c>
      <c r="J22" s="46" t="str">
        <f>IF('Datos Generales'!J377=0,"",'Datos Generales'!J377)</f>
        <v/>
      </c>
      <c r="K22" s="46" t="str">
        <f>IF('Datos Generales'!K377=0,"",'Datos Generales'!K377)</f>
        <v/>
      </c>
      <c r="L22" s="46" t="str">
        <f>IF('Datos Generales'!L377=0,"",'Datos Generales'!L377)</f>
        <v/>
      </c>
      <c r="M22" s="46" t="str">
        <f>IF('Datos Generales'!M377=0,"",'Datos Generales'!M377)</f>
        <v/>
      </c>
      <c r="N22" s="46" t="str">
        <f>IF('Datos Generales'!N377=0,"",'Datos Generales'!N377)</f>
        <v/>
      </c>
      <c r="O22" s="46" t="str">
        <f>IF('Datos Generales'!O377=0,"",'Datos Generales'!O377)</f>
        <v/>
      </c>
      <c r="P22" s="46" t="str">
        <f>IF('Datos Generales'!P377=0,"",'Datos Generales'!P377)</f>
        <v/>
      </c>
      <c r="Q22" s="46" t="str">
        <f>IF('Datos Generales'!Q377=0,"",'Datos Generales'!Q377)</f>
        <v/>
      </c>
      <c r="R22" s="46">
        <f>IF('Datos Generales'!R377=0,"",'Datos Generales'!R377)</f>
        <v>34</v>
      </c>
      <c r="S22" s="46" t="str">
        <f>IF('Datos Generales'!S377=0,"",'Datos Generales'!S377)</f>
        <v/>
      </c>
      <c r="T22" s="46">
        <f>IF('Datos Generales'!T377=0,"",'Datos Generales'!T377)</f>
        <v>120</v>
      </c>
      <c r="U22" s="46" t="str">
        <f>IF('Datos Generales'!U377=0,"",'Datos Generales'!U377)</f>
        <v/>
      </c>
      <c r="V22" s="46">
        <f>IF('Datos Generales'!V377=0,"",'Datos Generales'!V377)</f>
        <v>380</v>
      </c>
      <c r="W22" s="46" t="str">
        <f>IF('Datos Generales'!W377=0,"",'Datos Generales'!W377)</f>
        <v/>
      </c>
      <c r="X22" s="46">
        <f>IF('Datos Generales'!X377=0,"",'Datos Generales'!X377)</f>
        <v>126</v>
      </c>
      <c r="Y22" s="46">
        <f>IF('Datos Generales'!Y377=0,"",'Datos Generales'!Y377)</f>
        <v>229</v>
      </c>
      <c r="Z22" s="46" t="str">
        <f>IF('Datos Generales'!Z377=0,"",'Datos Generales'!Z377)</f>
        <v/>
      </c>
      <c r="AA22" s="46" t="str">
        <f>IF('Datos Generales'!AA377=0,"",'Datos Generales'!AA377)</f>
        <v/>
      </c>
      <c r="AB22" s="46">
        <f>IF('Datos Generales'!AB377=0,"",'Datos Generales'!AB377)</f>
        <v>525</v>
      </c>
      <c r="AC22" s="46" t="str">
        <f>IF('Datos Generales'!AC377=0,"",'Datos Generales'!AC377)</f>
        <v/>
      </c>
      <c r="AD22" s="46" t="str">
        <f>IF('Datos Generales'!AD377=0,"",'Datos Generales'!AD377)</f>
        <v/>
      </c>
      <c r="AE22" s="46" t="str">
        <f>IF('Datos Generales'!AE377=0,"",'Datos Generales'!AE377)</f>
        <v/>
      </c>
      <c r="AF22" s="46" t="str">
        <f>IF('Datos Generales'!AF377=0,"",'Datos Generales'!AF377)</f>
        <v/>
      </c>
      <c r="AG22" s="46" t="str">
        <f>IF('Datos Generales'!AG377=0,"",'Datos Generales'!AG377)</f>
        <v/>
      </c>
      <c r="AH22" s="46" t="str">
        <f>IF('Datos Generales'!AH377=0,"",'Datos Generales'!AH377)</f>
        <v/>
      </c>
      <c r="AI22" s="46" t="str">
        <f>IF('Datos Generales'!AI377=0,"",'Datos Generales'!AI377)</f>
        <v/>
      </c>
      <c r="AJ22" s="46" t="str">
        <f>IF('Datos Generales'!AJ377=0,"",'Datos Generales'!AJ377)</f>
        <v/>
      </c>
      <c r="AK22" s="46" t="str">
        <f>IF('Datos Generales'!AK377=0,"",'Datos Generales'!AK377)</f>
        <v/>
      </c>
      <c r="AL22" s="46" t="str">
        <f>IF('Datos Generales'!AL377=0,"",'Datos Generales'!AL377)</f>
        <v/>
      </c>
      <c r="AM22" s="46" t="str">
        <f>IF('Datos Generales'!AM377=0,"",'Datos Generales'!AM377)</f>
        <v/>
      </c>
      <c r="AN22" s="46" t="str">
        <f>IF('Datos Generales'!AN377=0,"",'Datos Generales'!AN377)</f>
        <v/>
      </c>
      <c r="AO22" s="46" t="str">
        <f>IF('Datos Generales'!AO377=0,"",'Datos Generales'!AO377)</f>
        <v/>
      </c>
      <c r="AP22" s="46" t="str">
        <f>IF('Datos Generales'!AP377=0,"",'Datos Generales'!AP377)</f>
        <v/>
      </c>
      <c r="AQ22" s="46">
        <f>IF('Datos Generales'!AQ377=0,"",'Datos Generales'!AQ377)</f>
        <v>1510</v>
      </c>
      <c r="AS22" s="46">
        <f>'Datos Generales'!AS338</f>
        <v>1452</v>
      </c>
      <c r="AT22" s="71">
        <f t="shared" si="0"/>
        <v>3.9944903581267122E-2</v>
      </c>
    </row>
    <row r="23" spans="2:46">
      <c r="B23" s="73" t="s">
        <v>306</v>
      </c>
      <c r="C23" s="46" t="str">
        <f>IF('Datos Generales'!C378=0,"",'Datos Generales'!C378)</f>
        <v/>
      </c>
      <c r="D23" s="46" t="str">
        <f>IF('Datos Generales'!D378=0,"",'Datos Generales'!D378)</f>
        <v/>
      </c>
      <c r="E23" s="46">
        <f>IF('Datos Generales'!E378=0,"",'Datos Generales'!E378)</f>
        <v>1</v>
      </c>
      <c r="F23" s="46" t="str">
        <f>IF('Datos Generales'!F378=0,"",'Datos Generales'!F378)</f>
        <v/>
      </c>
      <c r="G23" s="46" t="str">
        <f>IF('Datos Generales'!G378=0,"",'Datos Generales'!G378)</f>
        <v/>
      </c>
      <c r="H23" s="46">
        <f>IF('Datos Generales'!H378=0,"",'Datos Generales'!H378)</f>
        <v>10</v>
      </c>
      <c r="I23" s="46" t="str">
        <f>IF('Datos Generales'!I378=0,"",'Datos Generales'!I378)</f>
        <v/>
      </c>
      <c r="J23" s="46" t="str">
        <f>IF('Datos Generales'!J378=0,"",'Datos Generales'!J378)</f>
        <v/>
      </c>
      <c r="K23" s="46" t="str">
        <f>IF('Datos Generales'!K378=0,"",'Datos Generales'!K378)</f>
        <v/>
      </c>
      <c r="L23" s="46" t="str">
        <f>IF('Datos Generales'!L378=0,"",'Datos Generales'!L378)</f>
        <v/>
      </c>
      <c r="M23" s="46" t="str">
        <f>IF('Datos Generales'!M378=0,"",'Datos Generales'!M378)</f>
        <v/>
      </c>
      <c r="N23" s="46" t="str">
        <f>IF('Datos Generales'!N378=0,"",'Datos Generales'!N378)</f>
        <v/>
      </c>
      <c r="O23" s="46" t="str">
        <f>IF('Datos Generales'!O378=0,"",'Datos Generales'!O378)</f>
        <v/>
      </c>
      <c r="P23" s="46" t="str">
        <f>IF('Datos Generales'!P378=0,"",'Datos Generales'!P378)</f>
        <v/>
      </c>
      <c r="Q23" s="46" t="str">
        <f>IF('Datos Generales'!Q378=0,"",'Datos Generales'!Q378)</f>
        <v/>
      </c>
      <c r="R23" s="46">
        <f>IF('Datos Generales'!R378=0,"",'Datos Generales'!R378)</f>
        <v>27</v>
      </c>
      <c r="S23" s="46" t="str">
        <f>IF('Datos Generales'!S378=0,"",'Datos Generales'!S378)</f>
        <v/>
      </c>
      <c r="T23" s="46">
        <f>IF('Datos Generales'!T378=0,"",'Datos Generales'!T378)</f>
        <v>68</v>
      </c>
      <c r="U23" s="46" t="str">
        <f>IF('Datos Generales'!U378=0,"",'Datos Generales'!U378)</f>
        <v/>
      </c>
      <c r="V23" s="46">
        <f>IF('Datos Generales'!V378=0,"",'Datos Generales'!V378)</f>
        <v>107</v>
      </c>
      <c r="W23" s="46" t="str">
        <f>IF('Datos Generales'!W378=0,"",'Datos Generales'!W378)</f>
        <v/>
      </c>
      <c r="X23" s="46">
        <f>IF('Datos Generales'!X378=0,"",'Datos Generales'!X378)</f>
        <v>66</v>
      </c>
      <c r="Y23" s="46">
        <f>IF('Datos Generales'!Y378=0,"",'Datos Generales'!Y378)</f>
        <v>26</v>
      </c>
      <c r="Z23" s="46">
        <f>IF('Datos Generales'!Z378=0,"",'Datos Generales'!Z378)</f>
        <v>1</v>
      </c>
      <c r="AA23" s="46" t="str">
        <f>IF('Datos Generales'!AA378=0,"",'Datos Generales'!AA378)</f>
        <v/>
      </c>
      <c r="AB23" s="46" t="str">
        <f>IF('Datos Generales'!AB378=0,"",'Datos Generales'!AB378)</f>
        <v/>
      </c>
      <c r="AC23" s="46" t="str">
        <f>IF('Datos Generales'!AC378=0,"",'Datos Generales'!AC378)</f>
        <v/>
      </c>
      <c r="AD23" s="46" t="str">
        <f>IF('Datos Generales'!AD378=0,"",'Datos Generales'!AD378)</f>
        <v/>
      </c>
      <c r="AE23" s="46" t="str">
        <f>IF('Datos Generales'!AE378=0,"",'Datos Generales'!AE378)</f>
        <v/>
      </c>
      <c r="AF23" s="46" t="str">
        <f>IF('Datos Generales'!AF378=0,"",'Datos Generales'!AF378)</f>
        <v/>
      </c>
      <c r="AG23" s="46" t="str">
        <f>IF('Datos Generales'!AG378=0,"",'Datos Generales'!AG378)</f>
        <v/>
      </c>
      <c r="AH23" s="46" t="str">
        <f>IF('Datos Generales'!AH378=0,"",'Datos Generales'!AH378)</f>
        <v/>
      </c>
      <c r="AI23" s="46" t="str">
        <f>IF('Datos Generales'!AI378=0,"",'Datos Generales'!AI378)</f>
        <v/>
      </c>
      <c r="AJ23" s="46" t="str">
        <f>IF('Datos Generales'!AJ378=0,"",'Datos Generales'!AJ378)</f>
        <v/>
      </c>
      <c r="AK23" s="46" t="str">
        <f>IF('Datos Generales'!AK378=0,"",'Datos Generales'!AK378)</f>
        <v/>
      </c>
      <c r="AL23" s="46" t="str">
        <f>IF('Datos Generales'!AL378=0,"",'Datos Generales'!AL378)</f>
        <v/>
      </c>
      <c r="AM23" s="46" t="str">
        <f>IF('Datos Generales'!AM378=0,"",'Datos Generales'!AM378)</f>
        <v/>
      </c>
      <c r="AN23" s="46" t="str">
        <f>IF('Datos Generales'!AN378=0,"",'Datos Generales'!AN378)</f>
        <v/>
      </c>
      <c r="AO23" s="46" t="str">
        <f>IF('Datos Generales'!AO378=0,"",'Datos Generales'!AO378)</f>
        <v/>
      </c>
      <c r="AP23" s="46" t="str">
        <f>IF('Datos Generales'!AP378=0,"",'Datos Generales'!AP378)</f>
        <v/>
      </c>
      <c r="AQ23" s="46">
        <f>IF('Datos Generales'!AQ378=0,"",'Datos Generales'!AQ378)</f>
        <v>306</v>
      </c>
      <c r="AS23" s="46">
        <f>'Datos Generales'!AS339</f>
        <v>325</v>
      </c>
      <c r="AT23" s="71">
        <f t="shared" si="0"/>
        <v>-5.8461538461538454E-2</v>
      </c>
    </row>
    <row r="24" spans="2:46">
      <c r="B24" s="73" t="s">
        <v>307</v>
      </c>
      <c r="C24" s="46">
        <f>IF('Datos Generales'!C379=0,"",'Datos Generales'!C379)</f>
        <v>307</v>
      </c>
      <c r="D24" s="46" t="str">
        <f>IF('Datos Generales'!D379=0,"",'Datos Generales'!D379)</f>
        <v/>
      </c>
      <c r="E24" s="46">
        <f>IF('Datos Generales'!E379=0,"",'Datos Generales'!E379)</f>
        <v>68</v>
      </c>
      <c r="F24" s="46" t="str">
        <f>IF('Datos Generales'!F379=0,"",'Datos Generales'!F379)</f>
        <v/>
      </c>
      <c r="G24" s="46" t="str">
        <f>IF('Datos Generales'!G379=0,"",'Datos Generales'!G379)</f>
        <v/>
      </c>
      <c r="H24" s="46">
        <f>IF('Datos Generales'!H379=0,"",'Datos Generales'!H379)</f>
        <v>198</v>
      </c>
      <c r="I24" s="46">
        <f>IF('Datos Generales'!I379=0,"",'Datos Generales'!I379)</f>
        <v>1511</v>
      </c>
      <c r="J24" s="46">
        <f>IF('Datos Generales'!J379=0,"",'Datos Generales'!J379)</f>
        <v>211</v>
      </c>
      <c r="K24" s="46" t="str">
        <f>IF('Datos Generales'!K379=0,"",'Datos Generales'!K379)</f>
        <v/>
      </c>
      <c r="L24" s="46">
        <f>IF('Datos Generales'!L379=0,"",'Datos Generales'!L379)</f>
        <v>86</v>
      </c>
      <c r="M24" s="46" t="str">
        <f>IF('Datos Generales'!M379=0,"",'Datos Generales'!M379)</f>
        <v/>
      </c>
      <c r="N24" s="46" t="str">
        <f>IF('Datos Generales'!N379=0,"",'Datos Generales'!N379)</f>
        <v/>
      </c>
      <c r="O24" s="46" t="str">
        <f>IF('Datos Generales'!O379=0,"",'Datos Generales'!O379)</f>
        <v/>
      </c>
      <c r="P24" s="46">
        <f>IF('Datos Generales'!P379=0,"",'Datos Generales'!P379)</f>
        <v>1238</v>
      </c>
      <c r="Q24" s="46" t="str">
        <f>IF('Datos Generales'!Q379=0,"",'Datos Generales'!Q379)</f>
        <v/>
      </c>
      <c r="R24" s="46">
        <f>IF('Datos Generales'!R379=0,"",'Datos Generales'!R379)</f>
        <v>1403</v>
      </c>
      <c r="S24" s="46" t="str">
        <f>IF('Datos Generales'!S379=0,"",'Datos Generales'!S379)</f>
        <v/>
      </c>
      <c r="T24" s="46">
        <f>IF('Datos Generales'!T379=0,"",'Datos Generales'!T379)</f>
        <v>1478</v>
      </c>
      <c r="U24" s="46" t="str">
        <f>IF('Datos Generales'!U379=0,"",'Datos Generales'!U379)</f>
        <v/>
      </c>
      <c r="V24" s="46">
        <f>IF('Datos Generales'!V379=0,"",'Datos Generales'!V379)</f>
        <v>8980</v>
      </c>
      <c r="W24" s="46" t="str">
        <f>IF('Datos Generales'!W379=0,"",'Datos Generales'!W379)</f>
        <v/>
      </c>
      <c r="X24" s="46">
        <f>IF('Datos Generales'!X379=0,"",'Datos Generales'!X379)</f>
        <v>219</v>
      </c>
      <c r="Y24" s="46">
        <f>IF('Datos Generales'!Y379=0,"",'Datos Generales'!Y379)</f>
        <v>3636</v>
      </c>
      <c r="Z24" s="46" t="str">
        <f>IF('Datos Generales'!Z379=0,"",'Datos Generales'!Z379)</f>
        <v/>
      </c>
      <c r="AA24" s="46">
        <f>IF('Datos Generales'!AA379=0,"",'Datos Generales'!AA379)</f>
        <v>1532</v>
      </c>
      <c r="AB24" s="46">
        <f>IF('Datos Generales'!AB379=0,"",'Datos Generales'!AB379)</f>
        <v>1754</v>
      </c>
      <c r="AC24" s="46" t="str">
        <f>IF('Datos Generales'!AC379=0,"",'Datos Generales'!AC379)</f>
        <v/>
      </c>
      <c r="AD24" s="46" t="str">
        <f>IF('Datos Generales'!AD379=0,"",'Datos Generales'!AD379)</f>
        <v/>
      </c>
      <c r="AE24" s="46" t="str">
        <f>IF('Datos Generales'!AE379=0,"",'Datos Generales'!AE379)</f>
        <v/>
      </c>
      <c r="AF24" s="46" t="str">
        <f>IF('Datos Generales'!AF379=0,"",'Datos Generales'!AF379)</f>
        <v/>
      </c>
      <c r="AG24" s="46" t="str">
        <f>IF('Datos Generales'!AG379=0,"",'Datos Generales'!AG379)</f>
        <v/>
      </c>
      <c r="AH24" s="46" t="str">
        <f>IF('Datos Generales'!AH379=0,"",'Datos Generales'!AH379)</f>
        <v/>
      </c>
      <c r="AI24" s="46" t="str">
        <f>IF('Datos Generales'!AI379=0,"",'Datos Generales'!AI379)</f>
        <v/>
      </c>
      <c r="AJ24" s="46" t="str">
        <f>IF('Datos Generales'!AJ379=0,"",'Datos Generales'!AJ379)</f>
        <v/>
      </c>
      <c r="AK24" s="46" t="str">
        <f>IF('Datos Generales'!AK379=0,"",'Datos Generales'!AK379)</f>
        <v/>
      </c>
      <c r="AL24" s="46" t="str">
        <f>IF('Datos Generales'!AL379=0,"",'Datos Generales'!AL379)</f>
        <v/>
      </c>
      <c r="AM24" s="46" t="str">
        <f>IF('Datos Generales'!AM379=0,"",'Datos Generales'!AM379)</f>
        <v/>
      </c>
      <c r="AN24" s="46" t="str">
        <f>IF('Datos Generales'!AN379=0,"",'Datos Generales'!AN379)</f>
        <v/>
      </c>
      <c r="AO24" s="46" t="str">
        <f>IF('Datos Generales'!AO379=0,"",'Datos Generales'!AO379)</f>
        <v/>
      </c>
      <c r="AP24" s="46" t="str">
        <f>IF('Datos Generales'!AP379=0,"",'Datos Generales'!AP379)</f>
        <v/>
      </c>
      <c r="AQ24" s="46">
        <f>IF('Datos Generales'!AQ379=0,"",'Datos Generales'!AQ379)</f>
        <v>22621</v>
      </c>
      <c r="AS24" s="46">
        <f>'Datos Generales'!AS340</f>
        <v>33229</v>
      </c>
      <c r="AT24" s="71">
        <f t="shared" si="0"/>
        <v>-0.31923921875470218</v>
      </c>
    </row>
    <row r="25" spans="2:46">
      <c r="B25" s="73" t="s">
        <v>308</v>
      </c>
      <c r="C25" s="46">
        <f>IF('Datos Generales'!C380=0,"",'Datos Generales'!C380)</f>
        <v>489</v>
      </c>
      <c r="D25" s="46" t="str">
        <f>IF('Datos Generales'!D380=0,"",'Datos Generales'!D380)</f>
        <v/>
      </c>
      <c r="E25" s="46">
        <f>IF('Datos Generales'!E380=0,"",'Datos Generales'!E380)</f>
        <v>6</v>
      </c>
      <c r="F25" s="46" t="str">
        <f>IF('Datos Generales'!F380=0,"",'Datos Generales'!F380)</f>
        <v/>
      </c>
      <c r="G25" s="46" t="str">
        <f>IF('Datos Generales'!G380=0,"",'Datos Generales'!G380)</f>
        <v/>
      </c>
      <c r="H25" s="46">
        <f>IF('Datos Generales'!H380=0,"",'Datos Generales'!H380)</f>
        <v>328</v>
      </c>
      <c r="I25" s="46">
        <f>IF('Datos Generales'!I380=0,"",'Datos Generales'!I380)</f>
        <v>278</v>
      </c>
      <c r="J25" s="46">
        <f>IF('Datos Generales'!J380=0,"",'Datos Generales'!J380)</f>
        <v>149</v>
      </c>
      <c r="K25" s="46" t="str">
        <f>IF('Datos Generales'!K380=0,"",'Datos Generales'!K380)</f>
        <v/>
      </c>
      <c r="L25" s="46" t="str">
        <f>IF('Datos Generales'!L380=0,"",'Datos Generales'!L380)</f>
        <v/>
      </c>
      <c r="M25" s="46" t="str">
        <f>IF('Datos Generales'!M380=0,"",'Datos Generales'!M380)</f>
        <v/>
      </c>
      <c r="N25" s="46" t="str">
        <f>IF('Datos Generales'!N380=0,"",'Datos Generales'!N380)</f>
        <v/>
      </c>
      <c r="O25" s="46" t="str">
        <f>IF('Datos Generales'!O380=0,"",'Datos Generales'!O380)</f>
        <v/>
      </c>
      <c r="P25" s="46">
        <f>IF('Datos Generales'!P380=0,"",'Datos Generales'!P380)</f>
        <v>526</v>
      </c>
      <c r="Q25" s="46" t="str">
        <f>IF('Datos Generales'!Q380=0,"",'Datos Generales'!Q380)</f>
        <v/>
      </c>
      <c r="R25" s="46">
        <f>IF('Datos Generales'!R380=0,"",'Datos Generales'!R380)</f>
        <v>244</v>
      </c>
      <c r="S25" s="46" t="str">
        <f>IF('Datos Generales'!S380=0,"",'Datos Generales'!S380)</f>
        <v/>
      </c>
      <c r="T25" s="46">
        <f>IF('Datos Generales'!T380=0,"",'Datos Generales'!T380)</f>
        <v>179</v>
      </c>
      <c r="U25" s="46" t="str">
        <f>IF('Datos Generales'!U380=0,"",'Datos Generales'!U380)</f>
        <v/>
      </c>
      <c r="V25" s="46">
        <f>IF('Datos Generales'!V380=0,"",'Datos Generales'!V380)</f>
        <v>6288</v>
      </c>
      <c r="W25" s="46" t="str">
        <f>IF('Datos Generales'!W380=0,"",'Datos Generales'!W380)</f>
        <v/>
      </c>
      <c r="X25" s="46">
        <f>IF('Datos Generales'!X380=0,"",'Datos Generales'!X380)</f>
        <v>142</v>
      </c>
      <c r="Y25" s="46">
        <f>IF('Datos Generales'!Y380=0,"",'Datos Generales'!Y380)</f>
        <v>152</v>
      </c>
      <c r="Z25" s="46" t="str">
        <f>IF('Datos Generales'!Z380=0,"",'Datos Generales'!Z380)</f>
        <v/>
      </c>
      <c r="AA25" s="46">
        <f>IF('Datos Generales'!AA380=0,"",'Datos Generales'!AA380)</f>
        <v>275</v>
      </c>
      <c r="AB25" s="46">
        <f>IF('Datos Generales'!AB380=0,"",'Datos Generales'!AB380)</f>
        <v>15</v>
      </c>
      <c r="AC25" s="46" t="str">
        <f>IF('Datos Generales'!AC380=0,"",'Datos Generales'!AC380)</f>
        <v/>
      </c>
      <c r="AD25" s="46" t="str">
        <f>IF('Datos Generales'!AD380=0,"",'Datos Generales'!AD380)</f>
        <v/>
      </c>
      <c r="AE25" s="46" t="str">
        <f>IF('Datos Generales'!AE380=0,"",'Datos Generales'!AE380)</f>
        <v/>
      </c>
      <c r="AF25" s="46" t="str">
        <f>IF('Datos Generales'!AF380=0,"",'Datos Generales'!AF380)</f>
        <v/>
      </c>
      <c r="AG25" s="46" t="str">
        <f>IF('Datos Generales'!AG380=0,"",'Datos Generales'!AG380)</f>
        <v/>
      </c>
      <c r="AH25" s="46" t="str">
        <f>IF('Datos Generales'!AH380=0,"",'Datos Generales'!AH380)</f>
        <v/>
      </c>
      <c r="AI25" s="46" t="str">
        <f>IF('Datos Generales'!AI380=0,"",'Datos Generales'!AI380)</f>
        <v/>
      </c>
      <c r="AJ25" s="46" t="str">
        <f>IF('Datos Generales'!AJ380=0,"",'Datos Generales'!AJ380)</f>
        <v/>
      </c>
      <c r="AK25" s="46" t="str">
        <f>IF('Datos Generales'!AK380=0,"",'Datos Generales'!AK380)</f>
        <v/>
      </c>
      <c r="AL25" s="46" t="str">
        <f>IF('Datos Generales'!AL380=0,"",'Datos Generales'!AL380)</f>
        <v/>
      </c>
      <c r="AM25" s="46" t="str">
        <f>IF('Datos Generales'!AM380=0,"",'Datos Generales'!AM380)</f>
        <v/>
      </c>
      <c r="AN25" s="46" t="str">
        <f>IF('Datos Generales'!AN380=0,"",'Datos Generales'!AN380)</f>
        <v/>
      </c>
      <c r="AO25" s="46" t="str">
        <f>IF('Datos Generales'!AO380=0,"",'Datos Generales'!AO380)</f>
        <v/>
      </c>
      <c r="AP25" s="46" t="str">
        <f>IF('Datos Generales'!AP380=0,"",'Datos Generales'!AP380)</f>
        <v/>
      </c>
      <c r="AQ25" s="46">
        <f>IF('Datos Generales'!AQ380=0,"",'Datos Generales'!AQ380)</f>
        <v>9071</v>
      </c>
      <c r="AS25" s="46">
        <f>'Datos Generales'!AS341</f>
        <v>25133</v>
      </c>
      <c r="AT25" s="71">
        <f t="shared" si="0"/>
        <v>-0.63908009390044962</v>
      </c>
    </row>
    <row r="26" spans="2:46">
      <c r="B26" s="73" t="s">
        <v>309</v>
      </c>
      <c r="C26" s="46">
        <f>IF('Datos Generales'!C381=0,"",'Datos Generales'!C381)</f>
        <v>236</v>
      </c>
      <c r="D26" s="46" t="str">
        <f>IF('Datos Generales'!D381=0,"",'Datos Generales'!D381)</f>
        <v/>
      </c>
      <c r="E26" s="46">
        <f>IF('Datos Generales'!E381=0,"",'Datos Generales'!E381)</f>
        <v>1</v>
      </c>
      <c r="F26" s="46" t="str">
        <f>IF('Datos Generales'!F381=0,"",'Datos Generales'!F381)</f>
        <v/>
      </c>
      <c r="G26" s="46" t="str">
        <f>IF('Datos Generales'!G381=0,"",'Datos Generales'!G381)</f>
        <v/>
      </c>
      <c r="H26" s="46">
        <f>IF('Datos Generales'!H381=0,"",'Datos Generales'!H381)</f>
        <v>54</v>
      </c>
      <c r="I26" s="46">
        <f>IF('Datos Generales'!I381=0,"",'Datos Generales'!I381)</f>
        <v>232</v>
      </c>
      <c r="J26" s="46">
        <f>IF('Datos Generales'!J381=0,"",'Datos Generales'!J381)</f>
        <v>146</v>
      </c>
      <c r="K26" s="46" t="str">
        <f>IF('Datos Generales'!K381=0,"",'Datos Generales'!K381)</f>
        <v/>
      </c>
      <c r="L26" s="46" t="str">
        <f>IF('Datos Generales'!L381=0,"",'Datos Generales'!L381)</f>
        <v/>
      </c>
      <c r="M26" s="46" t="str">
        <f>IF('Datos Generales'!M381=0,"",'Datos Generales'!M381)</f>
        <v/>
      </c>
      <c r="N26" s="46" t="str">
        <f>IF('Datos Generales'!N381=0,"",'Datos Generales'!N381)</f>
        <v/>
      </c>
      <c r="O26" s="46" t="str">
        <f>IF('Datos Generales'!O381=0,"",'Datos Generales'!O381)</f>
        <v/>
      </c>
      <c r="P26" s="46">
        <f>IF('Datos Generales'!P381=0,"",'Datos Generales'!P381)</f>
        <v>163</v>
      </c>
      <c r="Q26" s="46" t="str">
        <f>IF('Datos Generales'!Q381=0,"",'Datos Generales'!Q381)</f>
        <v/>
      </c>
      <c r="R26" s="46">
        <f>IF('Datos Generales'!R381=0,"",'Datos Generales'!R381)</f>
        <v>81</v>
      </c>
      <c r="S26" s="46" t="str">
        <f>IF('Datos Generales'!S381=0,"",'Datos Generales'!S381)</f>
        <v/>
      </c>
      <c r="T26" s="46">
        <f>IF('Datos Generales'!T381=0,"",'Datos Generales'!T381)</f>
        <v>82</v>
      </c>
      <c r="U26" s="46" t="str">
        <f>IF('Datos Generales'!U381=0,"",'Datos Generales'!U381)</f>
        <v/>
      </c>
      <c r="V26" s="46">
        <f>IF('Datos Generales'!V381=0,"",'Datos Generales'!V381)</f>
        <v>1659</v>
      </c>
      <c r="W26" s="46" t="str">
        <f>IF('Datos Generales'!W381=0,"",'Datos Generales'!W381)</f>
        <v/>
      </c>
      <c r="X26" s="46">
        <f>IF('Datos Generales'!X381=0,"",'Datos Generales'!X381)</f>
        <v>93</v>
      </c>
      <c r="Y26" s="46">
        <f>IF('Datos Generales'!Y381=0,"",'Datos Generales'!Y381)</f>
        <v>32</v>
      </c>
      <c r="Z26" s="46" t="str">
        <f>IF('Datos Generales'!Z381=0,"",'Datos Generales'!Z381)</f>
        <v/>
      </c>
      <c r="AA26" s="46">
        <f>IF('Datos Generales'!AA381=0,"",'Datos Generales'!AA381)</f>
        <v>87</v>
      </c>
      <c r="AB26" s="46" t="str">
        <f>IF('Datos Generales'!AB381=0,"",'Datos Generales'!AB381)</f>
        <v/>
      </c>
      <c r="AC26" s="46" t="str">
        <f>IF('Datos Generales'!AC381=0,"",'Datos Generales'!AC381)</f>
        <v/>
      </c>
      <c r="AD26" s="46" t="str">
        <f>IF('Datos Generales'!AD381=0,"",'Datos Generales'!AD381)</f>
        <v/>
      </c>
      <c r="AE26" s="46" t="str">
        <f>IF('Datos Generales'!AE381=0,"",'Datos Generales'!AE381)</f>
        <v/>
      </c>
      <c r="AF26" s="46" t="str">
        <f>IF('Datos Generales'!AF381=0,"",'Datos Generales'!AF381)</f>
        <v/>
      </c>
      <c r="AG26" s="46" t="str">
        <f>IF('Datos Generales'!AG381=0,"",'Datos Generales'!AG381)</f>
        <v/>
      </c>
      <c r="AH26" s="46" t="str">
        <f>IF('Datos Generales'!AH381=0,"",'Datos Generales'!AH381)</f>
        <v/>
      </c>
      <c r="AI26" s="46" t="str">
        <f>IF('Datos Generales'!AI381=0,"",'Datos Generales'!AI381)</f>
        <v/>
      </c>
      <c r="AJ26" s="46" t="str">
        <f>IF('Datos Generales'!AJ381=0,"",'Datos Generales'!AJ381)</f>
        <v/>
      </c>
      <c r="AK26" s="46" t="str">
        <f>IF('Datos Generales'!AK381=0,"",'Datos Generales'!AK381)</f>
        <v/>
      </c>
      <c r="AL26" s="46" t="str">
        <f>IF('Datos Generales'!AL381=0,"",'Datos Generales'!AL381)</f>
        <v/>
      </c>
      <c r="AM26" s="46" t="str">
        <f>IF('Datos Generales'!AM381=0,"",'Datos Generales'!AM381)</f>
        <v/>
      </c>
      <c r="AN26" s="46" t="str">
        <f>IF('Datos Generales'!AN381=0,"",'Datos Generales'!AN381)</f>
        <v/>
      </c>
      <c r="AO26" s="46" t="str">
        <f>IF('Datos Generales'!AO381=0,"",'Datos Generales'!AO381)</f>
        <v/>
      </c>
      <c r="AP26" s="46" t="str">
        <f>IF('Datos Generales'!AP381=0,"",'Datos Generales'!AP381)</f>
        <v/>
      </c>
      <c r="AQ26" s="46">
        <f>IF('Datos Generales'!AQ381=0,"",'Datos Generales'!AQ381)</f>
        <v>2866</v>
      </c>
      <c r="AS26" s="46">
        <f>'Datos Generales'!AS342</f>
        <v>10975</v>
      </c>
      <c r="AT26" s="71">
        <f t="shared" si="0"/>
        <v>-0.73886104783599094</v>
      </c>
    </row>
    <row r="27" spans="2:46">
      <c r="B27" s="73" t="s">
        <v>310</v>
      </c>
      <c r="C27" s="46">
        <f>IF('Datos Generales'!C382=0,"",'Datos Generales'!C382)</f>
        <v>10</v>
      </c>
      <c r="D27" s="46" t="str">
        <f>IF('Datos Generales'!D382=0,"",'Datos Generales'!D382)</f>
        <v/>
      </c>
      <c r="E27" s="46">
        <f>IF('Datos Generales'!E382=0,"",'Datos Generales'!E382)</f>
        <v>2659</v>
      </c>
      <c r="F27" s="46" t="str">
        <f>IF('Datos Generales'!F382=0,"",'Datos Generales'!F382)</f>
        <v/>
      </c>
      <c r="G27" s="46" t="str">
        <f>IF('Datos Generales'!G382=0,"",'Datos Generales'!G382)</f>
        <v/>
      </c>
      <c r="H27" s="46">
        <f>IF('Datos Generales'!H382=0,"",'Datos Generales'!H382)</f>
        <v>76</v>
      </c>
      <c r="I27" s="46">
        <f>IF('Datos Generales'!I382=0,"",'Datos Generales'!I382)</f>
        <v>323</v>
      </c>
      <c r="J27" s="46">
        <f>IF('Datos Generales'!J382=0,"",'Datos Generales'!J382)</f>
        <v>251</v>
      </c>
      <c r="K27" s="46" t="str">
        <f>IF('Datos Generales'!K382=0,"",'Datos Generales'!K382)</f>
        <v/>
      </c>
      <c r="L27" s="46">
        <f>IF('Datos Generales'!L382=0,"",'Datos Generales'!L382)</f>
        <v>44</v>
      </c>
      <c r="M27" s="46" t="str">
        <f>IF('Datos Generales'!M382=0,"",'Datos Generales'!M382)</f>
        <v/>
      </c>
      <c r="N27" s="46" t="str">
        <f>IF('Datos Generales'!N382=0,"",'Datos Generales'!N382)</f>
        <v/>
      </c>
      <c r="O27" s="46" t="str">
        <f>IF('Datos Generales'!O382=0,"",'Datos Generales'!O382)</f>
        <v/>
      </c>
      <c r="P27" s="46">
        <f>IF('Datos Generales'!P382=0,"",'Datos Generales'!P382)</f>
        <v>302</v>
      </c>
      <c r="Q27" s="46" t="str">
        <f>IF('Datos Generales'!Q382=0,"",'Datos Generales'!Q382)</f>
        <v/>
      </c>
      <c r="R27" s="46">
        <f>IF('Datos Generales'!R382=0,"",'Datos Generales'!R382)</f>
        <v>1778</v>
      </c>
      <c r="S27" s="46" t="str">
        <f>IF('Datos Generales'!S382=0,"",'Datos Generales'!S382)</f>
        <v/>
      </c>
      <c r="T27" s="46">
        <f>IF('Datos Generales'!T382=0,"",'Datos Generales'!T382)</f>
        <v>2434</v>
      </c>
      <c r="U27" s="46" t="str">
        <f>IF('Datos Generales'!U382=0,"",'Datos Generales'!U382)</f>
        <v/>
      </c>
      <c r="V27" s="46">
        <f>IF('Datos Generales'!V382=0,"",'Datos Generales'!V382)</f>
        <v>1274</v>
      </c>
      <c r="W27" s="46" t="str">
        <f>IF('Datos Generales'!W382=0,"",'Datos Generales'!W382)</f>
        <v/>
      </c>
      <c r="X27" s="46">
        <f>IF('Datos Generales'!X382=0,"",'Datos Generales'!X382)</f>
        <v>5</v>
      </c>
      <c r="Y27" s="46">
        <f>IF('Datos Generales'!Y382=0,"",'Datos Generales'!Y382)</f>
        <v>2427</v>
      </c>
      <c r="Z27" s="46">
        <f>IF('Datos Generales'!Z382=0,"",'Datos Generales'!Z382)</f>
        <v>1</v>
      </c>
      <c r="AA27" s="46">
        <f>IF('Datos Generales'!AA382=0,"",'Datos Generales'!AA382)</f>
        <v>853</v>
      </c>
      <c r="AB27" s="46">
        <f>IF('Datos Generales'!AB382=0,"",'Datos Generales'!AB382)</f>
        <v>2651</v>
      </c>
      <c r="AC27" s="46" t="str">
        <f>IF('Datos Generales'!AC382=0,"",'Datos Generales'!AC382)</f>
        <v/>
      </c>
      <c r="AD27" s="46" t="str">
        <f>IF('Datos Generales'!AD382=0,"",'Datos Generales'!AD382)</f>
        <v/>
      </c>
      <c r="AE27" s="46" t="str">
        <f>IF('Datos Generales'!AE382=0,"",'Datos Generales'!AE382)</f>
        <v/>
      </c>
      <c r="AF27" s="46" t="str">
        <f>IF('Datos Generales'!AF382=0,"",'Datos Generales'!AF382)</f>
        <v/>
      </c>
      <c r="AG27" s="46" t="str">
        <f>IF('Datos Generales'!AG382=0,"",'Datos Generales'!AG382)</f>
        <v/>
      </c>
      <c r="AH27" s="46" t="str">
        <f>IF('Datos Generales'!AH382=0,"",'Datos Generales'!AH382)</f>
        <v/>
      </c>
      <c r="AI27" s="46" t="str">
        <f>IF('Datos Generales'!AI382=0,"",'Datos Generales'!AI382)</f>
        <v/>
      </c>
      <c r="AJ27" s="46" t="str">
        <f>IF('Datos Generales'!AJ382=0,"",'Datos Generales'!AJ382)</f>
        <v/>
      </c>
      <c r="AK27" s="46" t="str">
        <f>IF('Datos Generales'!AK382=0,"",'Datos Generales'!AK382)</f>
        <v/>
      </c>
      <c r="AL27" s="46" t="str">
        <f>IF('Datos Generales'!AL382=0,"",'Datos Generales'!AL382)</f>
        <v/>
      </c>
      <c r="AM27" s="46" t="str">
        <f>IF('Datos Generales'!AM382=0,"",'Datos Generales'!AM382)</f>
        <v/>
      </c>
      <c r="AN27" s="46" t="str">
        <f>IF('Datos Generales'!AN382=0,"",'Datos Generales'!AN382)</f>
        <v/>
      </c>
      <c r="AO27" s="46" t="str">
        <f>IF('Datos Generales'!AO382=0,"",'Datos Generales'!AO382)</f>
        <v/>
      </c>
      <c r="AP27" s="46" t="str">
        <f>IF('Datos Generales'!AP382=0,"",'Datos Generales'!AP382)</f>
        <v/>
      </c>
      <c r="AQ27" s="46">
        <f>IF('Datos Generales'!AQ382=0,"",'Datos Generales'!AQ382)</f>
        <v>15088</v>
      </c>
      <c r="AS27" s="46">
        <f>'Datos Generales'!AS343</f>
        <v>13984</v>
      </c>
      <c r="AT27" s="71">
        <f t="shared" si="0"/>
        <v>7.8947368421052655E-2</v>
      </c>
    </row>
    <row r="28" spans="2:46">
      <c r="B28" s="73" t="s">
        <v>311</v>
      </c>
      <c r="C28" s="46">
        <f>IF('Datos Generales'!C383=0,"",'Datos Generales'!C383)</f>
        <v>57</v>
      </c>
      <c r="D28" s="46" t="str">
        <f>IF('Datos Generales'!D383=0,"",'Datos Generales'!D383)</f>
        <v/>
      </c>
      <c r="E28" s="46">
        <f>IF('Datos Generales'!E383=0,"",'Datos Generales'!E383)</f>
        <v>17</v>
      </c>
      <c r="F28" s="46" t="str">
        <f>IF('Datos Generales'!F383=0,"",'Datos Generales'!F383)</f>
        <v/>
      </c>
      <c r="G28" s="46" t="str">
        <f>IF('Datos Generales'!G383=0,"",'Datos Generales'!G383)</f>
        <v/>
      </c>
      <c r="H28" s="46">
        <f>IF('Datos Generales'!H383=0,"",'Datos Generales'!H383)</f>
        <v>3</v>
      </c>
      <c r="I28" s="46">
        <f>IF('Datos Generales'!I383=0,"",'Datos Generales'!I383)</f>
        <v>386</v>
      </c>
      <c r="J28" s="46">
        <f>IF('Datos Generales'!J383=0,"",'Datos Generales'!J383)</f>
        <v>1</v>
      </c>
      <c r="K28" s="46" t="str">
        <f>IF('Datos Generales'!K383=0,"",'Datos Generales'!K383)</f>
        <v/>
      </c>
      <c r="L28" s="46">
        <f>IF('Datos Generales'!L383=0,"",'Datos Generales'!L383)</f>
        <v>82</v>
      </c>
      <c r="M28" s="46" t="str">
        <f>IF('Datos Generales'!M383=0,"",'Datos Generales'!M383)</f>
        <v/>
      </c>
      <c r="N28" s="46" t="str">
        <f>IF('Datos Generales'!N383=0,"",'Datos Generales'!N383)</f>
        <v/>
      </c>
      <c r="O28" s="46" t="str">
        <f>IF('Datos Generales'!O383=0,"",'Datos Generales'!O383)</f>
        <v/>
      </c>
      <c r="P28" s="46">
        <f>IF('Datos Generales'!P383=0,"",'Datos Generales'!P383)</f>
        <v>39</v>
      </c>
      <c r="Q28" s="46" t="str">
        <f>IF('Datos Generales'!Q383=0,"",'Datos Generales'!Q383)</f>
        <v/>
      </c>
      <c r="R28" s="46">
        <f>IF('Datos Generales'!R383=0,"",'Datos Generales'!R383)</f>
        <v>377</v>
      </c>
      <c r="S28" s="46" t="str">
        <f>IF('Datos Generales'!S383=0,"",'Datos Generales'!S383)</f>
        <v/>
      </c>
      <c r="T28" s="46">
        <f>IF('Datos Generales'!T383=0,"",'Datos Generales'!T383)</f>
        <v>917</v>
      </c>
      <c r="U28" s="46" t="str">
        <f>IF('Datos Generales'!U383=0,"",'Datos Generales'!U383)</f>
        <v/>
      </c>
      <c r="V28" s="46">
        <f>IF('Datos Generales'!V383=0,"",'Datos Generales'!V383)</f>
        <v>188</v>
      </c>
      <c r="W28" s="46" t="str">
        <f>IF('Datos Generales'!W383=0,"",'Datos Generales'!W383)</f>
        <v/>
      </c>
      <c r="X28" s="46">
        <f>IF('Datos Generales'!X383=0,"",'Datos Generales'!X383)</f>
        <v>264</v>
      </c>
      <c r="Y28" s="46">
        <f>IF('Datos Generales'!Y383=0,"",'Datos Generales'!Y383)</f>
        <v>1114</v>
      </c>
      <c r="Z28" s="46">
        <f>IF('Datos Generales'!Z383=0,"",'Datos Generales'!Z383)</f>
        <v>6</v>
      </c>
      <c r="AA28" s="46">
        <f>IF('Datos Generales'!AA383=0,"",'Datos Generales'!AA383)</f>
        <v>71</v>
      </c>
      <c r="AB28" s="46">
        <f>IF('Datos Generales'!AB383=0,"",'Datos Generales'!AB383)</f>
        <v>589</v>
      </c>
      <c r="AC28" s="46" t="str">
        <f>IF('Datos Generales'!AC383=0,"",'Datos Generales'!AC383)</f>
        <v/>
      </c>
      <c r="AD28" s="46" t="str">
        <f>IF('Datos Generales'!AD383=0,"",'Datos Generales'!AD383)</f>
        <v/>
      </c>
      <c r="AE28" s="46" t="str">
        <f>IF('Datos Generales'!AE383=0,"",'Datos Generales'!AE383)</f>
        <v/>
      </c>
      <c r="AF28" s="46" t="str">
        <f>IF('Datos Generales'!AF383=0,"",'Datos Generales'!AF383)</f>
        <v/>
      </c>
      <c r="AG28" s="46" t="str">
        <f>IF('Datos Generales'!AG383=0,"",'Datos Generales'!AG383)</f>
        <v/>
      </c>
      <c r="AH28" s="46" t="str">
        <f>IF('Datos Generales'!AH383=0,"",'Datos Generales'!AH383)</f>
        <v/>
      </c>
      <c r="AI28" s="46" t="str">
        <f>IF('Datos Generales'!AI383=0,"",'Datos Generales'!AI383)</f>
        <v/>
      </c>
      <c r="AJ28" s="46" t="str">
        <f>IF('Datos Generales'!AJ383=0,"",'Datos Generales'!AJ383)</f>
        <v/>
      </c>
      <c r="AK28" s="46" t="str">
        <f>IF('Datos Generales'!AK383=0,"",'Datos Generales'!AK383)</f>
        <v/>
      </c>
      <c r="AL28" s="46" t="str">
        <f>IF('Datos Generales'!AL383=0,"",'Datos Generales'!AL383)</f>
        <v/>
      </c>
      <c r="AM28" s="46" t="str">
        <f>IF('Datos Generales'!AM383=0,"",'Datos Generales'!AM383)</f>
        <v/>
      </c>
      <c r="AN28" s="46" t="str">
        <f>IF('Datos Generales'!AN383=0,"",'Datos Generales'!AN383)</f>
        <v/>
      </c>
      <c r="AO28" s="46" t="str">
        <f>IF('Datos Generales'!AO383=0,"",'Datos Generales'!AO383)</f>
        <v/>
      </c>
      <c r="AP28" s="46" t="str">
        <f>IF('Datos Generales'!AP383=0,"",'Datos Generales'!AP383)</f>
        <v/>
      </c>
      <c r="AQ28" s="46">
        <f>IF('Datos Generales'!AQ383=0,"",'Datos Generales'!AQ383)</f>
        <v>4111</v>
      </c>
      <c r="AS28" s="46">
        <f>'Datos Generales'!AS344</f>
        <v>4467</v>
      </c>
      <c r="AT28" s="71">
        <f t="shared" si="0"/>
        <v>-7.9695545108574017E-2</v>
      </c>
    </row>
    <row r="29" spans="2:46">
      <c r="B29" s="73" t="s">
        <v>312</v>
      </c>
      <c r="C29" s="46">
        <f>IF('Datos Generales'!C384=0,"",'Datos Generales'!C384)</f>
        <v>465</v>
      </c>
      <c r="D29" s="46" t="str">
        <f>IF('Datos Generales'!D384=0,"",'Datos Generales'!D384)</f>
        <v/>
      </c>
      <c r="E29" s="46">
        <f>IF('Datos Generales'!E384=0,"",'Datos Generales'!E384)</f>
        <v>29</v>
      </c>
      <c r="F29" s="46" t="str">
        <f>IF('Datos Generales'!F384=0,"",'Datos Generales'!F384)</f>
        <v/>
      </c>
      <c r="G29" s="46" t="str">
        <f>IF('Datos Generales'!G384=0,"",'Datos Generales'!G384)</f>
        <v/>
      </c>
      <c r="H29" s="46">
        <f>IF('Datos Generales'!H384=0,"",'Datos Generales'!H384)</f>
        <v>1</v>
      </c>
      <c r="I29" s="46">
        <f>IF('Datos Generales'!I384=0,"",'Datos Generales'!I384)</f>
        <v>155</v>
      </c>
      <c r="J29" s="46">
        <f>IF('Datos Generales'!J384=0,"",'Datos Generales'!J384)</f>
        <v>5</v>
      </c>
      <c r="K29" s="46" t="str">
        <f>IF('Datos Generales'!K384=0,"",'Datos Generales'!K384)</f>
        <v/>
      </c>
      <c r="L29" s="46">
        <f>IF('Datos Generales'!L384=0,"",'Datos Generales'!L384)</f>
        <v>15</v>
      </c>
      <c r="M29" s="46" t="str">
        <f>IF('Datos Generales'!M384=0,"",'Datos Generales'!M384)</f>
        <v/>
      </c>
      <c r="N29" s="46" t="str">
        <f>IF('Datos Generales'!N384=0,"",'Datos Generales'!N384)</f>
        <v/>
      </c>
      <c r="O29" s="46" t="str">
        <f>IF('Datos Generales'!O384=0,"",'Datos Generales'!O384)</f>
        <v/>
      </c>
      <c r="P29" s="46">
        <f>IF('Datos Generales'!P384=0,"",'Datos Generales'!P384)</f>
        <v>507</v>
      </c>
      <c r="Q29" s="46" t="str">
        <f>IF('Datos Generales'!Q384=0,"",'Datos Generales'!Q384)</f>
        <v/>
      </c>
      <c r="R29" s="46">
        <f>IF('Datos Generales'!R384=0,"",'Datos Generales'!R384)</f>
        <v>393</v>
      </c>
      <c r="S29" s="46" t="str">
        <f>IF('Datos Generales'!S384=0,"",'Datos Generales'!S384)</f>
        <v/>
      </c>
      <c r="T29" s="46">
        <f>IF('Datos Generales'!T384=0,"",'Datos Generales'!T384)</f>
        <v>9</v>
      </c>
      <c r="U29" s="46" t="str">
        <f>IF('Datos Generales'!U384=0,"",'Datos Generales'!U384)</f>
        <v/>
      </c>
      <c r="V29" s="46">
        <f>IF('Datos Generales'!V384=0,"",'Datos Generales'!V384)</f>
        <v>68</v>
      </c>
      <c r="W29" s="46" t="str">
        <f>IF('Datos Generales'!W384=0,"",'Datos Generales'!W384)</f>
        <v/>
      </c>
      <c r="X29" s="46" t="str">
        <f>IF('Datos Generales'!X384=0,"",'Datos Generales'!X384)</f>
        <v/>
      </c>
      <c r="Y29" s="46">
        <f>IF('Datos Generales'!Y384=0,"",'Datos Generales'!Y384)</f>
        <v>15</v>
      </c>
      <c r="Z29" s="46" t="str">
        <f>IF('Datos Generales'!Z384=0,"",'Datos Generales'!Z384)</f>
        <v/>
      </c>
      <c r="AA29" s="46">
        <f>IF('Datos Generales'!AA384=0,"",'Datos Generales'!AA384)</f>
        <v>22</v>
      </c>
      <c r="AB29" s="46">
        <f>IF('Datos Generales'!AB384=0,"",'Datos Generales'!AB384)</f>
        <v>115</v>
      </c>
      <c r="AC29" s="46" t="str">
        <f>IF('Datos Generales'!AC384=0,"",'Datos Generales'!AC384)</f>
        <v/>
      </c>
      <c r="AD29" s="46" t="str">
        <f>IF('Datos Generales'!AD384=0,"",'Datos Generales'!AD384)</f>
        <v/>
      </c>
      <c r="AE29" s="46" t="str">
        <f>IF('Datos Generales'!AE384=0,"",'Datos Generales'!AE384)</f>
        <v/>
      </c>
      <c r="AF29" s="46" t="str">
        <f>IF('Datos Generales'!AF384=0,"",'Datos Generales'!AF384)</f>
        <v/>
      </c>
      <c r="AG29" s="46" t="str">
        <f>IF('Datos Generales'!AG384=0,"",'Datos Generales'!AG384)</f>
        <v/>
      </c>
      <c r="AH29" s="46" t="str">
        <f>IF('Datos Generales'!AH384=0,"",'Datos Generales'!AH384)</f>
        <v/>
      </c>
      <c r="AI29" s="46" t="str">
        <f>IF('Datos Generales'!AI384=0,"",'Datos Generales'!AI384)</f>
        <v/>
      </c>
      <c r="AJ29" s="46" t="str">
        <f>IF('Datos Generales'!AJ384=0,"",'Datos Generales'!AJ384)</f>
        <v/>
      </c>
      <c r="AK29" s="46" t="str">
        <f>IF('Datos Generales'!AK384=0,"",'Datos Generales'!AK384)</f>
        <v/>
      </c>
      <c r="AL29" s="46" t="str">
        <f>IF('Datos Generales'!AL384=0,"",'Datos Generales'!AL384)</f>
        <v/>
      </c>
      <c r="AM29" s="46" t="str">
        <f>IF('Datos Generales'!AM384=0,"",'Datos Generales'!AM384)</f>
        <v/>
      </c>
      <c r="AN29" s="46" t="str">
        <f>IF('Datos Generales'!AN384=0,"",'Datos Generales'!AN384)</f>
        <v/>
      </c>
      <c r="AO29" s="46" t="str">
        <f>IF('Datos Generales'!AO384=0,"",'Datos Generales'!AO384)</f>
        <v/>
      </c>
      <c r="AP29" s="46" t="str">
        <f>IF('Datos Generales'!AP384=0,"",'Datos Generales'!AP384)</f>
        <v/>
      </c>
      <c r="AQ29" s="46">
        <f>IF('Datos Generales'!AQ384=0,"",'Datos Generales'!AQ384)</f>
        <v>1799</v>
      </c>
      <c r="AS29" s="46">
        <f>'Datos Generales'!AS345</f>
        <v>4409</v>
      </c>
      <c r="AT29" s="71">
        <f t="shared" si="0"/>
        <v>-0.59197096847357678</v>
      </c>
    </row>
    <row r="30" spans="2:46">
      <c r="B30" s="73" t="s">
        <v>313</v>
      </c>
      <c r="C30" s="46">
        <f>IF('Datos Generales'!C385=0,"",'Datos Generales'!C385)</f>
        <v>546</v>
      </c>
      <c r="D30" s="46" t="str">
        <f>IF('Datos Generales'!D385=0,"",'Datos Generales'!D385)</f>
        <v/>
      </c>
      <c r="E30" s="46">
        <f>IF('Datos Generales'!E385=0,"",'Datos Generales'!E385)</f>
        <v>1247</v>
      </c>
      <c r="F30" s="46" t="str">
        <f>IF('Datos Generales'!F385=0,"",'Datos Generales'!F385)</f>
        <v/>
      </c>
      <c r="G30" s="46" t="str">
        <f>IF('Datos Generales'!G385=0,"",'Datos Generales'!G385)</f>
        <v/>
      </c>
      <c r="H30" s="46">
        <f>IF('Datos Generales'!H385=0,"",'Datos Generales'!H385)</f>
        <v>2593</v>
      </c>
      <c r="I30" s="46">
        <f>IF('Datos Generales'!I385=0,"",'Datos Generales'!I385)</f>
        <v>74</v>
      </c>
      <c r="J30" s="46">
        <f>IF('Datos Generales'!J385=0,"",'Datos Generales'!J385)</f>
        <v>9</v>
      </c>
      <c r="K30" s="46" t="str">
        <f>IF('Datos Generales'!K385=0,"",'Datos Generales'!K385)</f>
        <v/>
      </c>
      <c r="L30" s="46">
        <f>IF('Datos Generales'!L385=0,"",'Datos Generales'!L385)</f>
        <v>27</v>
      </c>
      <c r="M30" s="46" t="str">
        <f>IF('Datos Generales'!M385=0,"",'Datos Generales'!M385)</f>
        <v/>
      </c>
      <c r="N30" s="46" t="str">
        <f>IF('Datos Generales'!N385=0,"",'Datos Generales'!N385)</f>
        <v/>
      </c>
      <c r="O30" s="46" t="str">
        <f>IF('Datos Generales'!O385=0,"",'Datos Generales'!O385)</f>
        <v/>
      </c>
      <c r="P30" s="46">
        <f>IF('Datos Generales'!P385=0,"",'Datos Generales'!P385)</f>
        <v>946</v>
      </c>
      <c r="Q30" s="46" t="str">
        <f>IF('Datos Generales'!Q385=0,"",'Datos Generales'!Q385)</f>
        <v/>
      </c>
      <c r="R30" s="46">
        <f>IF('Datos Generales'!R385=0,"",'Datos Generales'!R385)</f>
        <v>935</v>
      </c>
      <c r="S30" s="46" t="str">
        <f>IF('Datos Generales'!S385=0,"",'Datos Generales'!S385)</f>
        <v/>
      </c>
      <c r="T30" s="46">
        <f>IF('Datos Generales'!T385=0,"",'Datos Generales'!T385)</f>
        <v>882</v>
      </c>
      <c r="U30" s="46" t="str">
        <f>IF('Datos Generales'!U385=0,"",'Datos Generales'!U385)</f>
        <v/>
      </c>
      <c r="V30" s="46">
        <f>IF('Datos Generales'!V385=0,"",'Datos Generales'!V385)</f>
        <v>483</v>
      </c>
      <c r="W30" s="46" t="str">
        <f>IF('Datos Generales'!W385=0,"",'Datos Generales'!W385)</f>
        <v/>
      </c>
      <c r="X30" s="46" t="str">
        <f>IF('Datos Generales'!X385=0,"",'Datos Generales'!X385)</f>
        <v/>
      </c>
      <c r="Y30" s="46">
        <f>IF('Datos Generales'!Y385=0,"",'Datos Generales'!Y385)</f>
        <v>591</v>
      </c>
      <c r="Z30" s="46">
        <f>IF('Datos Generales'!Z385=0,"",'Datos Generales'!Z385)</f>
        <v>1</v>
      </c>
      <c r="AA30" s="46">
        <f>IF('Datos Generales'!AA385=0,"",'Datos Generales'!AA385)</f>
        <v>96</v>
      </c>
      <c r="AB30" s="46">
        <f>IF('Datos Generales'!AB385=0,"",'Datos Generales'!AB385)</f>
        <v>2881</v>
      </c>
      <c r="AC30" s="46" t="str">
        <f>IF('Datos Generales'!AC385=0,"",'Datos Generales'!AC385)</f>
        <v/>
      </c>
      <c r="AD30" s="46" t="str">
        <f>IF('Datos Generales'!AD385=0,"",'Datos Generales'!AD385)</f>
        <v/>
      </c>
      <c r="AE30" s="46" t="str">
        <f>IF('Datos Generales'!AE385=0,"",'Datos Generales'!AE385)</f>
        <v/>
      </c>
      <c r="AF30" s="46" t="str">
        <f>IF('Datos Generales'!AF385=0,"",'Datos Generales'!AF385)</f>
        <v/>
      </c>
      <c r="AG30" s="46" t="str">
        <f>IF('Datos Generales'!AG385=0,"",'Datos Generales'!AG385)</f>
        <v/>
      </c>
      <c r="AH30" s="46" t="str">
        <f>IF('Datos Generales'!AH385=0,"",'Datos Generales'!AH385)</f>
        <v/>
      </c>
      <c r="AI30" s="46" t="str">
        <f>IF('Datos Generales'!AI385=0,"",'Datos Generales'!AI385)</f>
        <v/>
      </c>
      <c r="AJ30" s="46" t="str">
        <f>IF('Datos Generales'!AJ385=0,"",'Datos Generales'!AJ385)</f>
        <v/>
      </c>
      <c r="AK30" s="46" t="str">
        <f>IF('Datos Generales'!AK385=0,"",'Datos Generales'!AK385)</f>
        <v/>
      </c>
      <c r="AL30" s="46" t="str">
        <f>IF('Datos Generales'!AL385=0,"",'Datos Generales'!AL385)</f>
        <v/>
      </c>
      <c r="AM30" s="46" t="str">
        <f>IF('Datos Generales'!AM385=0,"",'Datos Generales'!AM385)</f>
        <v/>
      </c>
      <c r="AN30" s="46" t="str">
        <f>IF('Datos Generales'!AN385=0,"",'Datos Generales'!AN385)</f>
        <v/>
      </c>
      <c r="AO30" s="46" t="str">
        <f>IF('Datos Generales'!AO385=0,"",'Datos Generales'!AO385)</f>
        <v/>
      </c>
      <c r="AP30" s="46" t="str">
        <f>IF('Datos Generales'!AP385=0,"",'Datos Generales'!AP385)</f>
        <v/>
      </c>
      <c r="AQ30" s="46">
        <f>IF('Datos Generales'!AQ385=0,"",'Datos Generales'!AQ385)</f>
        <v>11311</v>
      </c>
      <c r="AS30" s="46">
        <f>'Datos Generales'!AS346</f>
        <v>12875</v>
      </c>
      <c r="AT30" s="71">
        <f t="shared" si="0"/>
        <v>-0.1214757281553398</v>
      </c>
    </row>
    <row r="31" spans="2:46">
      <c r="B31" s="73" t="s">
        <v>314</v>
      </c>
      <c r="C31" s="46" t="str">
        <f>IF('Datos Generales'!C386=0,"",'Datos Generales'!C386)</f>
        <v/>
      </c>
      <c r="D31" s="46" t="str">
        <f>IF('Datos Generales'!D386=0,"",'Datos Generales'!D386)</f>
        <v/>
      </c>
      <c r="E31" s="46">
        <f>IF('Datos Generales'!E386=0,"",'Datos Generales'!E386)</f>
        <v>47608</v>
      </c>
      <c r="F31" s="46" t="str">
        <f>IF('Datos Generales'!F386=0,"",'Datos Generales'!F386)</f>
        <v/>
      </c>
      <c r="G31" s="46" t="str">
        <f>IF('Datos Generales'!G386=0,"",'Datos Generales'!G386)</f>
        <v/>
      </c>
      <c r="H31" s="46">
        <f>IF('Datos Generales'!H386=0,"",'Datos Generales'!H386)</f>
        <v>15853</v>
      </c>
      <c r="I31" s="46">
        <f>IF('Datos Generales'!I386=0,"",'Datos Generales'!I386)</f>
        <v>111059</v>
      </c>
      <c r="J31" s="46">
        <f>IF('Datos Generales'!J386=0,"",'Datos Generales'!J386)</f>
        <v>385</v>
      </c>
      <c r="K31" s="46" t="str">
        <f>IF('Datos Generales'!K386=0,"",'Datos Generales'!K386)</f>
        <v/>
      </c>
      <c r="L31" s="46">
        <f>IF('Datos Generales'!L386=0,"",'Datos Generales'!L386)</f>
        <v>84640</v>
      </c>
      <c r="M31" s="46" t="str">
        <f>IF('Datos Generales'!M386=0,"",'Datos Generales'!M386)</f>
        <v/>
      </c>
      <c r="N31" s="46" t="str">
        <f>IF('Datos Generales'!N386=0,"",'Datos Generales'!N386)</f>
        <v/>
      </c>
      <c r="O31" s="46" t="str">
        <f>IF('Datos Generales'!O386=0,"",'Datos Generales'!O386)</f>
        <v/>
      </c>
      <c r="P31" s="46">
        <f>IF('Datos Generales'!P386=0,"",'Datos Generales'!P386)</f>
        <v>17095</v>
      </c>
      <c r="Q31" s="46" t="str">
        <f>IF('Datos Generales'!Q386=0,"",'Datos Generales'!Q386)</f>
        <v/>
      </c>
      <c r="R31" s="46">
        <f>IF('Datos Generales'!R386=0,"",'Datos Generales'!R386)</f>
        <v>62188</v>
      </c>
      <c r="S31" s="46" t="str">
        <f>IF('Datos Generales'!S386=0,"",'Datos Generales'!S386)</f>
        <v/>
      </c>
      <c r="T31" s="46">
        <f>IF('Datos Generales'!T386=0,"",'Datos Generales'!T386)</f>
        <v>216425</v>
      </c>
      <c r="U31" s="46" t="str">
        <f>IF('Datos Generales'!U386=0,"",'Datos Generales'!U386)</f>
        <v/>
      </c>
      <c r="V31" s="46">
        <f>IF('Datos Generales'!V386=0,"",'Datos Generales'!V386)</f>
        <v>43042</v>
      </c>
      <c r="W31" s="46" t="str">
        <f>IF('Datos Generales'!W386=0,"",'Datos Generales'!W386)</f>
        <v/>
      </c>
      <c r="X31" s="46" t="str">
        <f>IF('Datos Generales'!X386=0,"",'Datos Generales'!X386)</f>
        <v/>
      </c>
      <c r="Y31" s="46">
        <f>IF('Datos Generales'!Y386=0,"",'Datos Generales'!Y386)</f>
        <v>46747</v>
      </c>
      <c r="Z31" s="46" t="str">
        <f>IF('Datos Generales'!Z386=0,"",'Datos Generales'!Z386)</f>
        <v/>
      </c>
      <c r="AA31" s="46">
        <f>IF('Datos Generales'!AA386=0,"",'Datos Generales'!AA386)</f>
        <v>22045</v>
      </c>
      <c r="AB31" s="46">
        <f>IF('Datos Generales'!AB386=0,"",'Datos Generales'!AB386)</f>
        <v>65373</v>
      </c>
      <c r="AC31" s="46">
        <f>IF('Datos Generales'!AC386=0,"",'Datos Generales'!AC386)</f>
        <v>30146</v>
      </c>
      <c r="AD31" s="46" t="str">
        <f>IF('Datos Generales'!AD386=0,"",'Datos Generales'!AD386)</f>
        <v/>
      </c>
      <c r="AE31" s="46" t="str">
        <f>IF('Datos Generales'!AE386=0,"",'Datos Generales'!AE386)</f>
        <v/>
      </c>
      <c r="AF31" s="46" t="str">
        <f>IF('Datos Generales'!AF386=0,"",'Datos Generales'!AF386)</f>
        <v/>
      </c>
      <c r="AG31" s="46" t="str">
        <f>IF('Datos Generales'!AG386=0,"",'Datos Generales'!AG386)</f>
        <v/>
      </c>
      <c r="AH31" s="46" t="str">
        <f>IF('Datos Generales'!AH386=0,"",'Datos Generales'!AH386)</f>
        <v/>
      </c>
      <c r="AI31" s="46" t="str">
        <f>IF('Datos Generales'!AI386=0,"",'Datos Generales'!AI386)</f>
        <v/>
      </c>
      <c r="AJ31" s="46" t="str">
        <f>IF('Datos Generales'!AJ386=0,"",'Datos Generales'!AJ386)</f>
        <v/>
      </c>
      <c r="AK31" s="46" t="str">
        <f>IF('Datos Generales'!AK386=0,"",'Datos Generales'!AK386)</f>
        <v/>
      </c>
      <c r="AL31" s="46" t="str">
        <f>IF('Datos Generales'!AL386=0,"",'Datos Generales'!AL386)</f>
        <v/>
      </c>
      <c r="AM31" s="46" t="str">
        <f>IF('Datos Generales'!AM386=0,"",'Datos Generales'!AM386)</f>
        <v/>
      </c>
      <c r="AN31" s="46" t="str">
        <f>IF('Datos Generales'!AN386=0,"",'Datos Generales'!AN386)</f>
        <v/>
      </c>
      <c r="AO31" s="46" t="str">
        <f>IF('Datos Generales'!AO386=0,"",'Datos Generales'!AO386)</f>
        <v/>
      </c>
      <c r="AP31" s="46" t="str">
        <f>IF('Datos Generales'!AP386=0,"",'Datos Generales'!AP386)</f>
        <v/>
      </c>
      <c r="AQ31" s="46">
        <f>IF('Datos Generales'!AQ386=0,"",'Datos Generales'!AQ386)</f>
        <v>762606</v>
      </c>
      <c r="AS31" s="46">
        <f>'Datos Generales'!AS347</f>
        <v>725230</v>
      </c>
      <c r="AT31" s="71">
        <f t="shared" si="0"/>
        <v>5.1536753857396977E-2</v>
      </c>
    </row>
    <row r="32" spans="2:46">
      <c r="B32" s="73" t="s">
        <v>315</v>
      </c>
      <c r="C32" s="46">
        <f>IF('Datos Generales'!C387=0,"",'Datos Generales'!C387)</f>
        <v>1585</v>
      </c>
      <c r="D32" s="46" t="str">
        <f>IF('Datos Generales'!D387=0,"",'Datos Generales'!D387)</f>
        <v/>
      </c>
      <c r="E32" s="46">
        <f>IF('Datos Generales'!E387=0,"",'Datos Generales'!E387)</f>
        <v>10147</v>
      </c>
      <c r="F32" s="46" t="str">
        <f>IF('Datos Generales'!F387=0,"",'Datos Generales'!F387)</f>
        <v/>
      </c>
      <c r="G32" s="46" t="str">
        <f>IF('Datos Generales'!G387=0,"",'Datos Generales'!G387)</f>
        <v/>
      </c>
      <c r="H32" s="46">
        <f>IF('Datos Generales'!H387=0,"",'Datos Generales'!H387)</f>
        <v>5910</v>
      </c>
      <c r="I32" s="46">
        <f>IF('Datos Generales'!I387=0,"",'Datos Generales'!I387)</f>
        <v>40791</v>
      </c>
      <c r="J32" s="46">
        <f>IF('Datos Generales'!J387=0,"",'Datos Generales'!J387)</f>
        <v>541</v>
      </c>
      <c r="K32" s="46" t="str">
        <f>IF('Datos Generales'!K387=0,"",'Datos Generales'!K387)</f>
        <v/>
      </c>
      <c r="L32" s="46">
        <f>IF('Datos Generales'!L387=0,"",'Datos Generales'!L387)</f>
        <v>449</v>
      </c>
      <c r="M32" s="46" t="str">
        <f>IF('Datos Generales'!M387=0,"",'Datos Generales'!M387)</f>
        <v/>
      </c>
      <c r="N32" s="46" t="str">
        <f>IF('Datos Generales'!N387=0,"",'Datos Generales'!N387)</f>
        <v/>
      </c>
      <c r="O32" s="46" t="str">
        <f>IF('Datos Generales'!O387=0,"",'Datos Generales'!O387)</f>
        <v/>
      </c>
      <c r="P32" s="46">
        <f>IF('Datos Generales'!P387=0,"",'Datos Generales'!P387)</f>
        <v>3650</v>
      </c>
      <c r="Q32" s="46" t="str">
        <f>IF('Datos Generales'!Q387=0,"",'Datos Generales'!Q387)</f>
        <v/>
      </c>
      <c r="R32" s="46">
        <f>IF('Datos Generales'!R387=0,"",'Datos Generales'!R387)</f>
        <v>4215</v>
      </c>
      <c r="S32" s="46" t="str">
        <f>IF('Datos Generales'!S387=0,"",'Datos Generales'!S387)</f>
        <v/>
      </c>
      <c r="T32" s="46">
        <f>IF('Datos Generales'!T387=0,"",'Datos Generales'!T387)</f>
        <v>12205</v>
      </c>
      <c r="U32" s="46" t="str">
        <f>IF('Datos Generales'!U387=0,"",'Datos Generales'!U387)</f>
        <v/>
      </c>
      <c r="V32" s="46">
        <f>IF('Datos Generales'!V387=0,"",'Datos Generales'!V387)</f>
        <v>18341</v>
      </c>
      <c r="W32" s="46" t="str">
        <f>IF('Datos Generales'!W387=0,"",'Datos Generales'!W387)</f>
        <v/>
      </c>
      <c r="X32" s="46">
        <f>IF('Datos Generales'!X387=0,"",'Datos Generales'!X387)</f>
        <v>796</v>
      </c>
      <c r="Y32" s="46">
        <f>IF('Datos Generales'!Y387=0,"",'Datos Generales'!Y387)</f>
        <v>1525</v>
      </c>
      <c r="Z32" s="46">
        <f>IF('Datos Generales'!Z387=0,"",'Datos Generales'!Z387)</f>
        <v>9</v>
      </c>
      <c r="AA32" s="46">
        <f>IF('Datos Generales'!AA387=0,"",'Datos Generales'!AA387)</f>
        <v>4049</v>
      </c>
      <c r="AB32" s="46">
        <f>IF('Datos Generales'!AB387=0,"",'Datos Generales'!AB387)</f>
        <v>26872</v>
      </c>
      <c r="AC32" s="46" t="str">
        <f>IF('Datos Generales'!AC387=0,"",'Datos Generales'!AC387)</f>
        <v/>
      </c>
      <c r="AD32" s="46">
        <f>IF('Datos Generales'!AD387=0,"",'Datos Generales'!AD387)</f>
        <v>34</v>
      </c>
      <c r="AE32" s="46" t="str">
        <f>IF('Datos Generales'!AE387=0,"",'Datos Generales'!AE387)</f>
        <v/>
      </c>
      <c r="AF32" s="46" t="str">
        <f>IF('Datos Generales'!AF387=0,"",'Datos Generales'!AF387)</f>
        <v/>
      </c>
      <c r="AG32" s="46" t="str">
        <f>IF('Datos Generales'!AG387=0,"",'Datos Generales'!AG387)</f>
        <v/>
      </c>
      <c r="AH32" s="46" t="str">
        <f>IF('Datos Generales'!AH387=0,"",'Datos Generales'!AH387)</f>
        <v/>
      </c>
      <c r="AI32" s="46" t="str">
        <f>IF('Datos Generales'!AI387=0,"",'Datos Generales'!AI387)</f>
        <v/>
      </c>
      <c r="AJ32" s="46" t="str">
        <f>IF('Datos Generales'!AJ387=0,"",'Datos Generales'!AJ387)</f>
        <v/>
      </c>
      <c r="AK32" s="46" t="str">
        <f>IF('Datos Generales'!AK387=0,"",'Datos Generales'!AK387)</f>
        <v/>
      </c>
      <c r="AL32" s="46" t="str">
        <f>IF('Datos Generales'!AL387=0,"",'Datos Generales'!AL387)</f>
        <v/>
      </c>
      <c r="AM32" s="46" t="str">
        <f>IF('Datos Generales'!AM387=0,"",'Datos Generales'!AM387)</f>
        <v/>
      </c>
      <c r="AN32" s="46" t="str">
        <f>IF('Datos Generales'!AN387=0,"",'Datos Generales'!AN387)</f>
        <v/>
      </c>
      <c r="AO32" s="46" t="str">
        <f>IF('Datos Generales'!AO387=0,"",'Datos Generales'!AO387)</f>
        <v/>
      </c>
      <c r="AP32" s="46" t="str">
        <f>IF('Datos Generales'!AP387=0,"",'Datos Generales'!AP387)</f>
        <v/>
      </c>
      <c r="AQ32" s="46">
        <f>IF('Datos Generales'!AQ387=0,"",'Datos Generales'!AQ387)</f>
        <v>131119</v>
      </c>
      <c r="AS32" s="46">
        <f>'Datos Generales'!AS348</f>
        <v>193809</v>
      </c>
      <c r="AT32" s="71">
        <f t="shared" si="0"/>
        <v>-0.32346279068567507</v>
      </c>
    </row>
    <row r="33" spans="2:46">
      <c r="B33" s="73" t="s">
        <v>316</v>
      </c>
      <c r="C33" s="46" t="str">
        <f>IF('Datos Generales'!C388=0,"",'Datos Generales'!C388)</f>
        <v/>
      </c>
      <c r="D33" s="46" t="str">
        <f>IF('Datos Generales'!D388=0,"",'Datos Generales'!D388)</f>
        <v/>
      </c>
      <c r="E33" s="46" t="str">
        <f>IF('Datos Generales'!E388=0,"",'Datos Generales'!E388)</f>
        <v/>
      </c>
      <c r="F33" s="46" t="str">
        <f>IF('Datos Generales'!F388=0,"",'Datos Generales'!F388)</f>
        <v/>
      </c>
      <c r="G33" s="46" t="str">
        <f>IF('Datos Generales'!G388=0,"",'Datos Generales'!G388)</f>
        <v/>
      </c>
      <c r="H33" s="46">
        <f>IF('Datos Generales'!H388=0,"",'Datos Generales'!H388)</f>
        <v>187</v>
      </c>
      <c r="I33" s="46">
        <f>IF('Datos Generales'!I388=0,"",'Datos Generales'!I388)</f>
        <v>6</v>
      </c>
      <c r="J33" s="46" t="str">
        <f>IF('Datos Generales'!J388=0,"",'Datos Generales'!J388)</f>
        <v/>
      </c>
      <c r="K33" s="46" t="str">
        <f>IF('Datos Generales'!K388=0,"",'Datos Generales'!K388)</f>
        <v/>
      </c>
      <c r="L33" s="46" t="str">
        <f>IF('Datos Generales'!L388=0,"",'Datos Generales'!L388)</f>
        <v/>
      </c>
      <c r="M33" s="46" t="str">
        <f>IF('Datos Generales'!M388=0,"",'Datos Generales'!M388)</f>
        <v/>
      </c>
      <c r="N33" s="46" t="str">
        <f>IF('Datos Generales'!N388=0,"",'Datos Generales'!N388)</f>
        <v/>
      </c>
      <c r="O33" s="46" t="str">
        <f>IF('Datos Generales'!O388=0,"",'Datos Generales'!O388)</f>
        <v/>
      </c>
      <c r="P33" s="46" t="str">
        <f>IF('Datos Generales'!P388=0,"",'Datos Generales'!P388)</f>
        <v/>
      </c>
      <c r="Q33" s="46" t="str">
        <f>IF('Datos Generales'!Q388=0,"",'Datos Generales'!Q388)</f>
        <v/>
      </c>
      <c r="R33" s="46" t="str">
        <f>IF('Datos Generales'!R388=0,"",'Datos Generales'!R388)</f>
        <v/>
      </c>
      <c r="S33" s="46" t="str">
        <f>IF('Datos Generales'!S388=0,"",'Datos Generales'!S388)</f>
        <v/>
      </c>
      <c r="T33" s="46">
        <f>IF('Datos Generales'!T388=0,"",'Datos Generales'!T388)</f>
        <v>249</v>
      </c>
      <c r="U33" s="46" t="str">
        <f>IF('Datos Generales'!U388=0,"",'Datos Generales'!U388)</f>
        <v/>
      </c>
      <c r="V33" s="46">
        <f>IF('Datos Generales'!V388=0,"",'Datos Generales'!V388)</f>
        <v>94</v>
      </c>
      <c r="W33" s="46" t="str">
        <f>IF('Datos Generales'!W388=0,"",'Datos Generales'!W388)</f>
        <v/>
      </c>
      <c r="X33" s="46">
        <f>IF('Datos Generales'!X388=0,"",'Datos Generales'!X388)</f>
        <v>74</v>
      </c>
      <c r="Y33" s="46" t="str">
        <f>IF('Datos Generales'!Y388=0,"",'Datos Generales'!Y388)</f>
        <v/>
      </c>
      <c r="Z33" s="46" t="str">
        <f>IF('Datos Generales'!Z388=0,"",'Datos Generales'!Z388)</f>
        <v/>
      </c>
      <c r="AA33" s="46">
        <f>IF('Datos Generales'!AA388=0,"",'Datos Generales'!AA388)</f>
        <v>51</v>
      </c>
      <c r="AB33" s="46" t="str">
        <f>IF('Datos Generales'!AB388=0,"",'Datos Generales'!AB388)</f>
        <v/>
      </c>
      <c r="AC33" s="46">
        <f>IF('Datos Generales'!AC388=0,"",'Datos Generales'!AC388)</f>
        <v>1</v>
      </c>
      <c r="AD33" s="46">
        <f>IF('Datos Generales'!AD388=0,"",'Datos Generales'!AD388)</f>
        <v>39061</v>
      </c>
      <c r="AE33" s="46" t="str">
        <f>IF('Datos Generales'!AE388=0,"",'Datos Generales'!AE388)</f>
        <v/>
      </c>
      <c r="AF33" s="46" t="str">
        <f>IF('Datos Generales'!AF388=0,"",'Datos Generales'!AF388)</f>
        <v/>
      </c>
      <c r="AG33" s="46" t="str">
        <f>IF('Datos Generales'!AG388=0,"",'Datos Generales'!AG388)</f>
        <v/>
      </c>
      <c r="AH33" s="46" t="str">
        <f>IF('Datos Generales'!AH388=0,"",'Datos Generales'!AH388)</f>
        <v/>
      </c>
      <c r="AI33" s="46" t="str">
        <f>IF('Datos Generales'!AI388=0,"",'Datos Generales'!AI388)</f>
        <v/>
      </c>
      <c r="AJ33" s="46" t="str">
        <f>IF('Datos Generales'!AJ388=0,"",'Datos Generales'!AJ388)</f>
        <v/>
      </c>
      <c r="AK33" s="46" t="str">
        <f>IF('Datos Generales'!AK388=0,"",'Datos Generales'!AK388)</f>
        <v/>
      </c>
      <c r="AL33" s="46" t="str">
        <f>IF('Datos Generales'!AL388=0,"",'Datos Generales'!AL388)</f>
        <v/>
      </c>
      <c r="AM33" s="46" t="str">
        <f>IF('Datos Generales'!AM388=0,"",'Datos Generales'!AM388)</f>
        <v/>
      </c>
      <c r="AN33" s="46" t="str">
        <f>IF('Datos Generales'!AN388=0,"",'Datos Generales'!AN388)</f>
        <v/>
      </c>
      <c r="AO33" s="46" t="str">
        <f>IF('Datos Generales'!AO388=0,"",'Datos Generales'!AO388)</f>
        <v/>
      </c>
      <c r="AP33" s="46" t="str">
        <f>IF('Datos Generales'!AP388=0,"",'Datos Generales'!AP388)</f>
        <v/>
      </c>
      <c r="AQ33" s="46">
        <f>IF('Datos Generales'!AQ388=0,"",'Datos Generales'!AQ388)</f>
        <v>39723</v>
      </c>
      <c r="AS33" s="46">
        <f>'Datos Generales'!AS349</f>
        <v>42395</v>
      </c>
      <c r="AT33" s="71">
        <f t="shared" si="0"/>
        <v>-6.302630027125844E-2</v>
      </c>
    </row>
    <row r="34" spans="2:46">
      <c r="B34" s="73" t="s">
        <v>317</v>
      </c>
      <c r="C34" s="46">
        <f>IF('Datos Generales'!C389=0,"",'Datos Generales'!C389)</f>
        <v>1037</v>
      </c>
      <c r="D34" s="46" t="str">
        <f>IF('Datos Generales'!D389=0,"",'Datos Generales'!D389)</f>
        <v/>
      </c>
      <c r="E34" s="46">
        <f>IF('Datos Generales'!E389=0,"",'Datos Generales'!E389)</f>
        <v>177626</v>
      </c>
      <c r="F34" s="46">
        <f>IF('Datos Generales'!F389=0,"",'Datos Generales'!F389)</f>
        <v>123732</v>
      </c>
      <c r="G34" s="46" t="str">
        <f>IF('Datos Generales'!G389=0,"",'Datos Generales'!G389)</f>
        <v/>
      </c>
      <c r="H34" s="46">
        <f>IF('Datos Generales'!H389=0,"",'Datos Generales'!H389)</f>
        <v>14167</v>
      </c>
      <c r="I34" s="46">
        <f>IF('Datos Generales'!I389=0,"",'Datos Generales'!I389)</f>
        <v>94867</v>
      </c>
      <c r="J34" s="46">
        <f>IF('Datos Generales'!J389=0,"",'Datos Generales'!J389)</f>
        <v>1554</v>
      </c>
      <c r="K34" s="46" t="str">
        <f>IF('Datos Generales'!K389=0,"",'Datos Generales'!K389)</f>
        <v/>
      </c>
      <c r="L34" s="46">
        <f>IF('Datos Generales'!L389=0,"",'Datos Generales'!L389)</f>
        <v>43372</v>
      </c>
      <c r="M34" s="46" t="str">
        <f>IF('Datos Generales'!M389=0,"",'Datos Generales'!M389)</f>
        <v/>
      </c>
      <c r="N34" s="46" t="str">
        <f>IF('Datos Generales'!N389=0,"",'Datos Generales'!N389)</f>
        <v/>
      </c>
      <c r="O34" s="46" t="str">
        <f>IF('Datos Generales'!O389=0,"",'Datos Generales'!O389)</f>
        <v/>
      </c>
      <c r="P34" s="46">
        <f>IF('Datos Generales'!P389=0,"",'Datos Generales'!P389)</f>
        <v>8794</v>
      </c>
      <c r="Q34" s="46" t="str">
        <f>IF('Datos Generales'!Q389=0,"",'Datos Generales'!Q389)</f>
        <v/>
      </c>
      <c r="R34" s="46">
        <f>IF('Datos Generales'!R389=0,"",'Datos Generales'!R389)</f>
        <v>2350</v>
      </c>
      <c r="S34" s="46" t="str">
        <f>IF('Datos Generales'!S389=0,"",'Datos Generales'!S389)</f>
        <v/>
      </c>
      <c r="T34" s="46">
        <f>IF('Datos Generales'!T389=0,"",'Datos Generales'!T389)</f>
        <v>108517</v>
      </c>
      <c r="U34" s="46" t="str">
        <f>IF('Datos Generales'!U389=0,"",'Datos Generales'!U389)</f>
        <v/>
      </c>
      <c r="V34" s="46">
        <f>IF('Datos Generales'!V389=0,"",'Datos Generales'!V389)</f>
        <v>11525</v>
      </c>
      <c r="W34" s="46" t="str">
        <f>IF('Datos Generales'!W389=0,"",'Datos Generales'!W389)</f>
        <v/>
      </c>
      <c r="X34" s="46">
        <f>IF('Datos Generales'!X389=0,"",'Datos Generales'!X389)</f>
        <v>240</v>
      </c>
      <c r="Y34" s="46">
        <f>IF('Datos Generales'!Y389=0,"",'Datos Generales'!Y389)</f>
        <v>1941</v>
      </c>
      <c r="Z34" s="46">
        <f>IF('Datos Generales'!Z389=0,"",'Datos Generales'!Z389)</f>
        <v>1</v>
      </c>
      <c r="AA34" s="46">
        <f>IF('Datos Generales'!AA389=0,"",'Datos Generales'!AA389)</f>
        <v>11782</v>
      </c>
      <c r="AB34" s="46">
        <f>IF('Datos Generales'!AB389=0,"",'Datos Generales'!AB389)</f>
        <v>62559</v>
      </c>
      <c r="AC34" s="46">
        <f>IF('Datos Generales'!AC389=0,"",'Datos Generales'!AC389)</f>
        <v>13987</v>
      </c>
      <c r="AD34" s="46" t="str">
        <f>IF('Datos Generales'!AD389=0,"",'Datos Generales'!AD389)</f>
        <v/>
      </c>
      <c r="AE34" s="46" t="str">
        <f>IF('Datos Generales'!AE389=0,"",'Datos Generales'!AE389)</f>
        <v/>
      </c>
      <c r="AF34" s="46" t="str">
        <f>IF('Datos Generales'!AF389=0,"",'Datos Generales'!AF389)</f>
        <v/>
      </c>
      <c r="AG34" s="46" t="str">
        <f>IF('Datos Generales'!AG389=0,"",'Datos Generales'!AG389)</f>
        <v/>
      </c>
      <c r="AH34" s="46" t="str">
        <f>IF('Datos Generales'!AH389=0,"",'Datos Generales'!AH389)</f>
        <v/>
      </c>
      <c r="AI34" s="46" t="str">
        <f>IF('Datos Generales'!AI389=0,"",'Datos Generales'!AI389)</f>
        <v/>
      </c>
      <c r="AJ34" s="46" t="str">
        <f>IF('Datos Generales'!AJ389=0,"",'Datos Generales'!AJ389)</f>
        <v/>
      </c>
      <c r="AK34" s="46" t="str">
        <f>IF('Datos Generales'!AK389=0,"",'Datos Generales'!AK389)</f>
        <v/>
      </c>
      <c r="AL34" s="46" t="str">
        <f>IF('Datos Generales'!AL389=0,"",'Datos Generales'!AL389)</f>
        <v/>
      </c>
      <c r="AM34" s="46" t="str">
        <f>IF('Datos Generales'!AM389=0,"",'Datos Generales'!AM389)</f>
        <v/>
      </c>
      <c r="AN34" s="46" t="str">
        <f>IF('Datos Generales'!AN389=0,"",'Datos Generales'!AN389)</f>
        <v/>
      </c>
      <c r="AO34" s="46" t="str">
        <f>IF('Datos Generales'!AO389=0,"",'Datos Generales'!AO389)</f>
        <v/>
      </c>
      <c r="AP34" s="46" t="str">
        <f>IF('Datos Generales'!AP389=0,"",'Datos Generales'!AP389)</f>
        <v/>
      </c>
      <c r="AQ34" s="46">
        <f>IF('Datos Generales'!AQ389=0,"",'Datos Generales'!AQ389)</f>
        <v>678051</v>
      </c>
      <c r="AS34" s="46">
        <f>'Datos Generales'!AS350</f>
        <v>613034</v>
      </c>
      <c r="AT34" s="71">
        <f t="shared" si="0"/>
        <v>0.10605773904873139</v>
      </c>
    </row>
    <row r="35" spans="2:46">
      <c r="B35" s="73" t="s">
        <v>318</v>
      </c>
      <c r="C35" s="46" t="str">
        <f>IF('Datos Generales'!C390=0,"",'Datos Generales'!C390)</f>
        <v/>
      </c>
      <c r="D35" s="46" t="str">
        <f>IF('Datos Generales'!D390=0,"",'Datos Generales'!D390)</f>
        <v/>
      </c>
      <c r="E35" s="46">
        <f>IF('Datos Generales'!E390=0,"",'Datos Generales'!E390)</f>
        <v>967866</v>
      </c>
      <c r="F35" s="46" t="str">
        <f>IF('Datos Generales'!F390=0,"",'Datos Generales'!F390)</f>
        <v/>
      </c>
      <c r="G35" s="46" t="str">
        <f>IF('Datos Generales'!G390=0,"",'Datos Generales'!G390)</f>
        <v/>
      </c>
      <c r="H35" s="46" t="str">
        <f>IF('Datos Generales'!H390=0,"",'Datos Generales'!H390)</f>
        <v/>
      </c>
      <c r="I35" s="46">
        <f>IF('Datos Generales'!I390=0,"",'Datos Generales'!I390)</f>
        <v>177091</v>
      </c>
      <c r="J35" s="46" t="str">
        <f>IF('Datos Generales'!J390=0,"",'Datos Generales'!J390)</f>
        <v/>
      </c>
      <c r="K35" s="46" t="str">
        <f>IF('Datos Generales'!K390=0,"",'Datos Generales'!K390)</f>
        <v/>
      </c>
      <c r="L35" s="46">
        <f>IF('Datos Generales'!L390=0,"",'Datos Generales'!L390)</f>
        <v>471621</v>
      </c>
      <c r="M35" s="46" t="str">
        <f>IF('Datos Generales'!M390=0,"",'Datos Generales'!M390)</f>
        <v/>
      </c>
      <c r="N35" s="46" t="str">
        <f>IF('Datos Generales'!N390=0,"",'Datos Generales'!N390)</f>
        <v/>
      </c>
      <c r="O35" s="46" t="str">
        <f>IF('Datos Generales'!O390=0,"",'Datos Generales'!O390)</f>
        <v/>
      </c>
      <c r="P35" s="46">
        <f>IF('Datos Generales'!P390=0,"",'Datos Generales'!P390)</f>
        <v>683</v>
      </c>
      <c r="Q35" s="46" t="str">
        <f>IF('Datos Generales'!Q390=0,"",'Datos Generales'!Q390)</f>
        <v/>
      </c>
      <c r="R35" s="46">
        <f>IF('Datos Generales'!R390=0,"",'Datos Generales'!R390)</f>
        <v>3629</v>
      </c>
      <c r="S35" s="46" t="str">
        <f>IF('Datos Generales'!S390=0,"",'Datos Generales'!S390)</f>
        <v/>
      </c>
      <c r="T35" s="46">
        <f>IF('Datos Generales'!T390=0,"",'Datos Generales'!T390)</f>
        <v>657008</v>
      </c>
      <c r="U35" s="46" t="str">
        <f>IF('Datos Generales'!U390=0,"",'Datos Generales'!U390)</f>
        <v/>
      </c>
      <c r="V35" s="46">
        <f>IF('Datos Generales'!V390=0,"",'Datos Generales'!V390)</f>
        <v>285923</v>
      </c>
      <c r="W35" s="46" t="str">
        <f>IF('Datos Generales'!W390=0,"",'Datos Generales'!W390)</f>
        <v/>
      </c>
      <c r="X35" s="46" t="str">
        <f>IF('Datos Generales'!X390=0,"",'Datos Generales'!X390)</f>
        <v/>
      </c>
      <c r="Y35" s="46">
        <f>IF('Datos Generales'!Y390=0,"",'Datos Generales'!Y390)</f>
        <v>637520</v>
      </c>
      <c r="Z35" s="46" t="str">
        <f>IF('Datos Generales'!Z390=0,"",'Datos Generales'!Z390)</f>
        <v/>
      </c>
      <c r="AA35" s="46">
        <f>IF('Datos Generales'!AA390=0,"",'Datos Generales'!AA390)</f>
        <v>105786</v>
      </c>
      <c r="AB35" s="46">
        <f>IF('Datos Generales'!AB390=0,"",'Datos Generales'!AB390)</f>
        <v>235644</v>
      </c>
      <c r="AC35" s="46">
        <f>IF('Datos Generales'!AC390=0,"",'Datos Generales'!AC390)</f>
        <v>43650</v>
      </c>
      <c r="AD35" s="46" t="str">
        <f>IF('Datos Generales'!AD390=0,"",'Datos Generales'!AD390)</f>
        <v/>
      </c>
      <c r="AE35" s="46" t="str">
        <f>IF('Datos Generales'!AE390=0,"",'Datos Generales'!AE390)</f>
        <v/>
      </c>
      <c r="AF35" s="46" t="str">
        <f>IF('Datos Generales'!AF390=0,"",'Datos Generales'!AF390)</f>
        <v/>
      </c>
      <c r="AG35" s="46" t="str">
        <f>IF('Datos Generales'!AG390=0,"",'Datos Generales'!AG390)</f>
        <v/>
      </c>
      <c r="AH35" s="46" t="str">
        <f>IF('Datos Generales'!AH390=0,"",'Datos Generales'!AH390)</f>
        <v/>
      </c>
      <c r="AI35" s="46" t="str">
        <f>IF('Datos Generales'!AI390=0,"",'Datos Generales'!AI390)</f>
        <v/>
      </c>
      <c r="AJ35" s="46" t="str">
        <f>IF('Datos Generales'!AJ390=0,"",'Datos Generales'!AJ390)</f>
        <v/>
      </c>
      <c r="AK35" s="46" t="str">
        <f>IF('Datos Generales'!AK390=0,"",'Datos Generales'!AK390)</f>
        <v/>
      </c>
      <c r="AL35" s="46" t="str">
        <f>IF('Datos Generales'!AL390=0,"",'Datos Generales'!AL390)</f>
        <v/>
      </c>
      <c r="AM35" s="46" t="str">
        <f>IF('Datos Generales'!AM390=0,"",'Datos Generales'!AM390)</f>
        <v/>
      </c>
      <c r="AN35" s="46" t="str">
        <f>IF('Datos Generales'!AN390=0,"",'Datos Generales'!AN390)</f>
        <v/>
      </c>
      <c r="AO35" s="46" t="str">
        <f>IF('Datos Generales'!AO390=0,"",'Datos Generales'!AO390)</f>
        <v/>
      </c>
      <c r="AP35" s="46" t="str">
        <f>IF('Datos Generales'!AP390=0,"",'Datos Generales'!AP390)</f>
        <v/>
      </c>
      <c r="AQ35" s="46">
        <f>IF('Datos Generales'!AQ390=0,"",'Datos Generales'!AQ390)</f>
        <v>3586421</v>
      </c>
      <c r="AS35" s="46">
        <f>'Datos Generales'!AS351</f>
        <v>3205493</v>
      </c>
      <c r="AT35" s="71">
        <f t="shared" si="0"/>
        <v>0.1188360105606221</v>
      </c>
    </row>
    <row r="36" spans="2:46">
      <c r="B36" s="73" t="s">
        <v>319</v>
      </c>
      <c r="C36" s="46" t="str">
        <f>IF('Datos Generales'!C391=0,"",'Datos Generales'!C391)</f>
        <v/>
      </c>
      <c r="D36" s="46" t="str">
        <f>IF('Datos Generales'!D391=0,"",'Datos Generales'!D391)</f>
        <v/>
      </c>
      <c r="E36" s="46" t="str">
        <f>IF('Datos Generales'!E391=0,"",'Datos Generales'!E391)</f>
        <v/>
      </c>
      <c r="F36" s="46" t="str">
        <f>IF('Datos Generales'!F391=0,"",'Datos Generales'!F391)</f>
        <v/>
      </c>
      <c r="G36" s="46">
        <f>IF('Datos Generales'!G391=0,"",'Datos Generales'!G391)</f>
        <v>3729</v>
      </c>
      <c r="H36" s="46" t="str">
        <f>IF('Datos Generales'!H391=0,"",'Datos Generales'!H391)</f>
        <v/>
      </c>
      <c r="I36" s="46">
        <f>IF('Datos Generales'!I391=0,"",'Datos Generales'!I391)</f>
        <v>76</v>
      </c>
      <c r="J36" s="46" t="str">
        <f>IF('Datos Generales'!J391=0,"",'Datos Generales'!J391)</f>
        <v/>
      </c>
      <c r="K36" s="46" t="str">
        <f>IF('Datos Generales'!K391=0,"",'Datos Generales'!K391)</f>
        <v/>
      </c>
      <c r="L36" s="46">
        <f>IF('Datos Generales'!L391=0,"",'Datos Generales'!L391)</f>
        <v>343</v>
      </c>
      <c r="M36" s="46">
        <f>IF('Datos Generales'!M391=0,"",'Datos Generales'!M391)</f>
        <v>23725</v>
      </c>
      <c r="N36" s="46" t="str">
        <f>IF('Datos Generales'!N391=0,"",'Datos Generales'!N391)</f>
        <v/>
      </c>
      <c r="O36" s="46" t="str">
        <f>IF('Datos Generales'!O391=0,"",'Datos Generales'!O391)</f>
        <v/>
      </c>
      <c r="P36" s="46">
        <f>IF('Datos Generales'!P391=0,"",'Datos Generales'!P391)</f>
        <v>5680</v>
      </c>
      <c r="Q36" s="46" t="str">
        <f>IF('Datos Generales'!Q391=0,"",'Datos Generales'!Q391)</f>
        <v/>
      </c>
      <c r="R36" s="46">
        <f>IF('Datos Generales'!R391=0,"",'Datos Generales'!R391)</f>
        <v>10</v>
      </c>
      <c r="S36" s="46" t="str">
        <f>IF('Datos Generales'!S391=0,"",'Datos Generales'!S391)</f>
        <v/>
      </c>
      <c r="T36" s="46">
        <f>IF('Datos Generales'!T391=0,"",'Datos Generales'!T391)</f>
        <v>3973</v>
      </c>
      <c r="U36" s="46">
        <f>IF('Datos Generales'!U391=0,"",'Datos Generales'!U391)</f>
        <v>14485</v>
      </c>
      <c r="V36" s="46">
        <f>IF('Datos Generales'!V391=0,"",'Datos Generales'!V391)</f>
        <v>3978</v>
      </c>
      <c r="W36" s="46">
        <f>IF('Datos Generales'!W391=0,"",'Datos Generales'!W391)</f>
        <v>4515</v>
      </c>
      <c r="X36" s="46">
        <f>IF('Datos Generales'!X391=0,"",'Datos Generales'!X391)</f>
        <v>9</v>
      </c>
      <c r="Y36" s="46">
        <f>IF('Datos Generales'!Y391=0,"",'Datos Generales'!Y391)</f>
        <v>629</v>
      </c>
      <c r="Z36" s="46" t="str">
        <f>IF('Datos Generales'!Z391=0,"",'Datos Generales'!Z391)</f>
        <v/>
      </c>
      <c r="AA36" s="46">
        <f>IF('Datos Generales'!AA391=0,"",'Datos Generales'!AA391)</f>
        <v>2647</v>
      </c>
      <c r="AB36" s="46">
        <f>IF('Datos Generales'!AB391=0,"",'Datos Generales'!AB391)</f>
        <v>1</v>
      </c>
      <c r="AC36" s="46" t="str">
        <f>IF('Datos Generales'!AC391=0,"",'Datos Generales'!AC391)</f>
        <v/>
      </c>
      <c r="AD36" s="46" t="str">
        <f>IF('Datos Generales'!AD391=0,"",'Datos Generales'!AD391)</f>
        <v/>
      </c>
      <c r="AE36" s="46" t="str">
        <f>IF('Datos Generales'!AE391=0,"",'Datos Generales'!AE391)</f>
        <v/>
      </c>
      <c r="AF36" s="46" t="str">
        <f>IF('Datos Generales'!AF391=0,"",'Datos Generales'!AF391)</f>
        <v/>
      </c>
      <c r="AG36" s="46" t="str">
        <f>IF('Datos Generales'!AG391=0,"",'Datos Generales'!AG391)</f>
        <v/>
      </c>
      <c r="AH36" s="46" t="str">
        <f>IF('Datos Generales'!AH391=0,"",'Datos Generales'!AH391)</f>
        <v/>
      </c>
      <c r="AI36" s="46" t="str">
        <f>IF('Datos Generales'!AI391=0,"",'Datos Generales'!AI391)</f>
        <v/>
      </c>
      <c r="AJ36" s="46" t="str">
        <f>IF('Datos Generales'!AJ391=0,"",'Datos Generales'!AJ391)</f>
        <v/>
      </c>
      <c r="AK36" s="46" t="str">
        <f>IF('Datos Generales'!AK391=0,"",'Datos Generales'!AK391)</f>
        <v/>
      </c>
      <c r="AL36" s="46" t="str">
        <f>IF('Datos Generales'!AL391=0,"",'Datos Generales'!AL391)</f>
        <v/>
      </c>
      <c r="AM36" s="46" t="str">
        <f>IF('Datos Generales'!AM391=0,"",'Datos Generales'!AM391)</f>
        <v/>
      </c>
      <c r="AN36" s="46" t="str">
        <f>IF('Datos Generales'!AN391=0,"",'Datos Generales'!AN391)</f>
        <v/>
      </c>
      <c r="AO36" s="46" t="str">
        <f>IF('Datos Generales'!AO391=0,"",'Datos Generales'!AO391)</f>
        <v/>
      </c>
      <c r="AP36" s="46" t="str">
        <f>IF('Datos Generales'!AP391=0,"",'Datos Generales'!AP391)</f>
        <v/>
      </c>
      <c r="AQ36" s="46">
        <f>IF('Datos Generales'!AQ391=0,"",'Datos Generales'!AQ391)</f>
        <v>63800</v>
      </c>
      <c r="AS36" s="46">
        <f>'Datos Generales'!AS352</f>
        <v>38270</v>
      </c>
      <c r="AT36" s="71">
        <f t="shared" si="0"/>
        <v>0.66710216880062712</v>
      </c>
    </row>
    <row r="37" spans="2:46">
      <c r="B37" s="73" t="s">
        <v>320</v>
      </c>
      <c r="C37" s="46" t="str">
        <f>IF('Datos Generales'!C392=0,"",'Datos Generales'!C392)</f>
        <v/>
      </c>
      <c r="D37" s="46" t="str">
        <f>IF('Datos Generales'!D392=0,"",'Datos Generales'!D392)</f>
        <v/>
      </c>
      <c r="E37" s="46" t="str">
        <f>IF('Datos Generales'!E392=0,"",'Datos Generales'!E392)</f>
        <v/>
      </c>
      <c r="F37" s="46" t="str">
        <f>IF('Datos Generales'!F392=0,"",'Datos Generales'!F392)</f>
        <v/>
      </c>
      <c r="G37" s="46" t="str">
        <f>IF('Datos Generales'!G392=0,"",'Datos Generales'!G392)</f>
        <v/>
      </c>
      <c r="H37" s="46">
        <f>IF('Datos Generales'!H392=0,"",'Datos Generales'!H392)</f>
        <v>282</v>
      </c>
      <c r="I37" s="46">
        <f>IF('Datos Generales'!I392=0,"",'Datos Generales'!I392)</f>
        <v>8</v>
      </c>
      <c r="J37" s="46">
        <f>IF('Datos Generales'!J392=0,"",'Datos Generales'!J392)</f>
        <v>23</v>
      </c>
      <c r="K37" s="46" t="str">
        <f>IF('Datos Generales'!K392=0,"",'Datos Generales'!K392)</f>
        <v/>
      </c>
      <c r="L37" s="46">
        <f>IF('Datos Generales'!L392=0,"",'Datos Generales'!L392)</f>
        <v>6</v>
      </c>
      <c r="M37" s="46" t="str">
        <f>IF('Datos Generales'!M392=0,"",'Datos Generales'!M392)</f>
        <v/>
      </c>
      <c r="N37" s="46" t="str">
        <f>IF('Datos Generales'!N392=0,"",'Datos Generales'!N392)</f>
        <v/>
      </c>
      <c r="O37" s="46" t="str">
        <f>IF('Datos Generales'!O392=0,"",'Datos Generales'!O392)</f>
        <v/>
      </c>
      <c r="P37" s="46">
        <f>IF('Datos Generales'!P392=0,"",'Datos Generales'!P392)</f>
        <v>19943</v>
      </c>
      <c r="Q37" s="46" t="str">
        <f>IF('Datos Generales'!Q392=0,"",'Datos Generales'!Q392)</f>
        <v/>
      </c>
      <c r="R37" s="46">
        <f>IF('Datos Generales'!R392=0,"",'Datos Generales'!R392)</f>
        <v>5</v>
      </c>
      <c r="S37" s="46" t="str">
        <f>IF('Datos Generales'!S392=0,"",'Datos Generales'!S392)</f>
        <v/>
      </c>
      <c r="T37" s="46">
        <f>IF('Datos Generales'!T392=0,"",'Datos Generales'!T392)</f>
        <v>2387</v>
      </c>
      <c r="U37" s="46" t="str">
        <f>IF('Datos Generales'!U392=0,"",'Datos Generales'!U392)</f>
        <v/>
      </c>
      <c r="V37" s="46" t="str">
        <f>IF('Datos Generales'!V392=0,"",'Datos Generales'!V392)</f>
        <v/>
      </c>
      <c r="W37" s="46">
        <f>IF('Datos Generales'!W392=0,"",'Datos Generales'!W392)</f>
        <v>10</v>
      </c>
      <c r="X37" s="46">
        <f>IF('Datos Generales'!X392=0,"",'Datos Generales'!X392)</f>
        <v>1</v>
      </c>
      <c r="Y37" s="46">
        <f>IF('Datos Generales'!Y392=0,"",'Datos Generales'!Y392)</f>
        <v>16</v>
      </c>
      <c r="Z37" s="46">
        <f>IF('Datos Generales'!Z392=0,"",'Datos Generales'!Z392)</f>
        <v>1</v>
      </c>
      <c r="AA37" s="46" t="str">
        <f>IF('Datos Generales'!AA392=0,"",'Datos Generales'!AA392)</f>
        <v/>
      </c>
      <c r="AB37" s="46">
        <f>IF('Datos Generales'!AB392=0,"",'Datos Generales'!AB392)</f>
        <v>15</v>
      </c>
      <c r="AC37" s="46" t="str">
        <f>IF('Datos Generales'!AC392=0,"",'Datos Generales'!AC392)</f>
        <v/>
      </c>
      <c r="AD37" s="46" t="str">
        <f>IF('Datos Generales'!AD392=0,"",'Datos Generales'!AD392)</f>
        <v/>
      </c>
      <c r="AE37" s="46" t="str">
        <f>IF('Datos Generales'!AE392=0,"",'Datos Generales'!AE392)</f>
        <v/>
      </c>
      <c r="AF37" s="46" t="str">
        <f>IF('Datos Generales'!AF392=0,"",'Datos Generales'!AF392)</f>
        <v/>
      </c>
      <c r="AG37" s="46" t="str">
        <f>IF('Datos Generales'!AG392=0,"",'Datos Generales'!AG392)</f>
        <v/>
      </c>
      <c r="AH37" s="46" t="str">
        <f>IF('Datos Generales'!AH392=0,"",'Datos Generales'!AH392)</f>
        <v/>
      </c>
      <c r="AI37" s="46" t="str">
        <f>IF('Datos Generales'!AI392=0,"",'Datos Generales'!AI392)</f>
        <v/>
      </c>
      <c r="AJ37" s="46" t="str">
        <f>IF('Datos Generales'!AJ392=0,"",'Datos Generales'!AJ392)</f>
        <v/>
      </c>
      <c r="AK37" s="46" t="str">
        <f>IF('Datos Generales'!AK392=0,"",'Datos Generales'!AK392)</f>
        <v/>
      </c>
      <c r="AL37" s="46" t="str">
        <f>IF('Datos Generales'!AL392=0,"",'Datos Generales'!AL392)</f>
        <v/>
      </c>
      <c r="AM37" s="46" t="str">
        <f>IF('Datos Generales'!AM392=0,"",'Datos Generales'!AM392)</f>
        <v/>
      </c>
      <c r="AN37" s="46" t="str">
        <f>IF('Datos Generales'!AN392=0,"",'Datos Generales'!AN392)</f>
        <v/>
      </c>
      <c r="AO37" s="46" t="str">
        <f>IF('Datos Generales'!AO392=0,"",'Datos Generales'!AO392)</f>
        <v/>
      </c>
      <c r="AP37" s="46" t="str">
        <f>IF('Datos Generales'!AP392=0,"",'Datos Generales'!AP392)</f>
        <v/>
      </c>
      <c r="AQ37" s="46">
        <f>IF('Datos Generales'!AQ392=0,"",'Datos Generales'!AQ392)</f>
        <v>22697</v>
      </c>
      <c r="AS37" s="46">
        <f>'Datos Generales'!AS353</f>
        <v>8437</v>
      </c>
      <c r="AT37" s="71">
        <f t="shared" si="0"/>
        <v>1.6901742325471139</v>
      </c>
    </row>
    <row r="38" spans="2:46">
      <c r="B38" s="73" t="s">
        <v>321</v>
      </c>
      <c r="C38" s="46" t="str">
        <f>IF('Datos Generales'!C393=0,"",'Datos Generales'!C393)</f>
        <v/>
      </c>
      <c r="D38" s="46" t="str">
        <f>IF('Datos Generales'!D393=0,"",'Datos Generales'!D393)</f>
        <v/>
      </c>
      <c r="E38" s="46" t="str">
        <f>IF('Datos Generales'!E393=0,"",'Datos Generales'!E393)</f>
        <v/>
      </c>
      <c r="F38" s="46" t="str">
        <f>IF('Datos Generales'!F393=0,"",'Datos Generales'!F393)</f>
        <v/>
      </c>
      <c r="G38" s="46">
        <f>IF('Datos Generales'!G393=0,"",'Datos Generales'!G393)</f>
        <v>24</v>
      </c>
      <c r="H38" s="46" t="str">
        <f>IF('Datos Generales'!H393=0,"",'Datos Generales'!H393)</f>
        <v/>
      </c>
      <c r="I38" s="46" t="str">
        <f>IF('Datos Generales'!I393=0,"",'Datos Generales'!I393)</f>
        <v/>
      </c>
      <c r="J38" s="46" t="str">
        <f>IF('Datos Generales'!J393=0,"",'Datos Generales'!J393)</f>
        <v/>
      </c>
      <c r="K38" s="46">
        <f>IF('Datos Generales'!K393=0,"",'Datos Generales'!K393)</f>
        <v>131</v>
      </c>
      <c r="L38" s="46" t="str">
        <f>IF('Datos Generales'!L393=0,"",'Datos Generales'!L393)</f>
        <v/>
      </c>
      <c r="M38" s="46">
        <f>IF('Datos Generales'!M393=0,"",'Datos Generales'!M393)</f>
        <v>346</v>
      </c>
      <c r="N38" s="46">
        <f>IF('Datos Generales'!N393=0,"",'Datos Generales'!N393)</f>
        <v>15</v>
      </c>
      <c r="O38" s="46" t="str">
        <f>IF('Datos Generales'!O393=0,"",'Datos Generales'!O393)</f>
        <v/>
      </c>
      <c r="P38" s="46" t="str">
        <f>IF('Datos Generales'!P393=0,"",'Datos Generales'!P393)</f>
        <v/>
      </c>
      <c r="Q38" s="46" t="str">
        <f>IF('Datos Generales'!Q393=0,"",'Datos Generales'!Q393)</f>
        <v/>
      </c>
      <c r="R38" s="46" t="str">
        <f>IF('Datos Generales'!R393=0,"",'Datos Generales'!R393)</f>
        <v/>
      </c>
      <c r="S38" s="46" t="str">
        <f>IF('Datos Generales'!S393=0,"",'Datos Generales'!S393)</f>
        <v/>
      </c>
      <c r="T38" s="46" t="str">
        <f>IF('Datos Generales'!T393=0,"",'Datos Generales'!T393)</f>
        <v/>
      </c>
      <c r="U38" s="46">
        <f>IF('Datos Generales'!U393=0,"",'Datos Generales'!U393)</f>
        <v>67</v>
      </c>
      <c r="V38" s="46" t="str">
        <f>IF('Datos Generales'!V393=0,"",'Datos Generales'!V393)</f>
        <v/>
      </c>
      <c r="W38" s="46">
        <f>IF('Datos Generales'!W393=0,"",'Datos Generales'!W393)</f>
        <v>69</v>
      </c>
      <c r="X38" s="46" t="str">
        <f>IF('Datos Generales'!X393=0,"",'Datos Generales'!X393)</f>
        <v/>
      </c>
      <c r="Y38" s="46" t="str">
        <f>IF('Datos Generales'!Y393=0,"",'Datos Generales'!Y393)</f>
        <v/>
      </c>
      <c r="Z38" s="46" t="str">
        <f>IF('Datos Generales'!Z393=0,"",'Datos Generales'!Z393)</f>
        <v/>
      </c>
      <c r="AA38" s="46" t="str">
        <f>IF('Datos Generales'!AA393=0,"",'Datos Generales'!AA393)</f>
        <v/>
      </c>
      <c r="AB38" s="46" t="str">
        <f>IF('Datos Generales'!AB393=0,"",'Datos Generales'!AB393)</f>
        <v/>
      </c>
      <c r="AC38" s="46" t="str">
        <f>IF('Datos Generales'!AC393=0,"",'Datos Generales'!AC393)</f>
        <v/>
      </c>
      <c r="AD38" s="46" t="str">
        <f>IF('Datos Generales'!AD393=0,"",'Datos Generales'!AD393)</f>
        <v/>
      </c>
      <c r="AE38" s="46" t="str">
        <f>IF('Datos Generales'!AE393=0,"",'Datos Generales'!AE393)</f>
        <v/>
      </c>
      <c r="AF38" s="46" t="str">
        <f>IF('Datos Generales'!AF393=0,"",'Datos Generales'!AF393)</f>
        <v/>
      </c>
      <c r="AG38" s="46" t="str">
        <f>IF('Datos Generales'!AG393=0,"",'Datos Generales'!AG393)</f>
        <v/>
      </c>
      <c r="AH38" s="46" t="str">
        <f>IF('Datos Generales'!AH393=0,"",'Datos Generales'!AH393)</f>
        <v/>
      </c>
      <c r="AI38" s="46" t="str">
        <f>IF('Datos Generales'!AI393=0,"",'Datos Generales'!AI393)</f>
        <v/>
      </c>
      <c r="AJ38" s="46" t="str">
        <f>IF('Datos Generales'!AJ393=0,"",'Datos Generales'!AJ393)</f>
        <v/>
      </c>
      <c r="AK38" s="46" t="str">
        <f>IF('Datos Generales'!AK393=0,"",'Datos Generales'!AK393)</f>
        <v/>
      </c>
      <c r="AL38" s="46" t="str">
        <f>IF('Datos Generales'!AL393=0,"",'Datos Generales'!AL393)</f>
        <v/>
      </c>
      <c r="AM38" s="46" t="str">
        <f>IF('Datos Generales'!AM393=0,"",'Datos Generales'!AM393)</f>
        <v/>
      </c>
      <c r="AN38" s="46" t="str">
        <f>IF('Datos Generales'!AN393=0,"",'Datos Generales'!AN393)</f>
        <v/>
      </c>
      <c r="AO38" s="46" t="str">
        <f>IF('Datos Generales'!AO393=0,"",'Datos Generales'!AO393)</f>
        <v/>
      </c>
      <c r="AP38" s="46" t="str">
        <f>IF('Datos Generales'!AP393=0,"",'Datos Generales'!AP393)</f>
        <v/>
      </c>
      <c r="AQ38" s="46">
        <f>IF('Datos Generales'!AQ393=0,"",'Datos Generales'!AQ393)</f>
        <v>652</v>
      </c>
      <c r="AS38" s="46">
        <f>'Datos Generales'!AS354</f>
        <v>117</v>
      </c>
      <c r="AT38" s="71">
        <f t="shared" si="0"/>
        <v>4.5726495726495724</v>
      </c>
    </row>
    <row r="39" spans="2:46">
      <c r="B39" s="73" t="s">
        <v>322</v>
      </c>
      <c r="C39" s="46" t="str">
        <f>IF('Datos Generales'!C394=0,"",'Datos Generales'!C394)</f>
        <v/>
      </c>
      <c r="D39" s="46" t="str">
        <f>IF('Datos Generales'!D394=0,"",'Datos Generales'!D394)</f>
        <v/>
      </c>
      <c r="E39" s="46" t="str">
        <f>IF('Datos Generales'!E394=0,"",'Datos Generales'!E394)</f>
        <v/>
      </c>
      <c r="F39" s="46" t="str">
        <f>IF('Datos Generales'!F394=0,"",'Datos Generales'!F394)</f>
        <v/>
      </c>
      <c r="G39" s="46">
        <f>IF('Datos Generales'!G394=0,"",'Datos Generales'!G394)</f>
        <v>15</v>
      </c>
      <c r="H39" s="46" t="str">
        <f>IF('Datos Generales'!H394=0,"",'Datos Generales'!H394)</f>
        <v/>
      </c>
      <c r="I39" s="46" t="str">
        <f>IF('Datos Generales'!I394=0,"",'Datos Generales'!I394)</f>
        <v/>
      </c>
      <c r="J39" s="46" t="str">
        <f>IF('Datos Generales'!J394=0,"",'Datos Generales'!J394)</f>
        <v/>
      </c>
      <c r="K39" s="46">
        <f>IF('Datos Generales'!K394=0,"",'Datos Generales'!K394)</f>
        <v>199</v>
      </c>
      <c r="L39" s="46" t="str">
        <f>IF('Datos Generales'!L394=0,"",'Datos Generales'!L394)</f>
        <v/>
      </c>
      <c r="M39" s="46">
        <f>IF('Datos Generales'!M394=0,"",'Datos Generales'!M394)</f>
        <v>196</v>
      </c>
      <c r="N39" s="46">
        <f>IF('Datos Generales'!N394=0,"",'Datos Generales'!N394)</f>
        <v>13</v>
      </c>
      <c r="O39" s="46" t="str">
        <f>IF('Datos Generales'!O394=0,"",'Datos Generales'!O394)</f>
        <v/>
      </c>
      <c r="P39" s="46" t="str">
        <f>IF('Datos Generales'!P394=0,"",'Datos Generales'!P394)</f>
        <v/>
      </c>
      <c r="Q39" s="46" t="str">
        <f>IF('Datos Generales'!Q394=0,"",'Datos Generales'!Q394)</f>
        <v/>
      </c>
      <c r="R39" s="46" t="str">
        <f>IF('Datos Generales'!R394=0,"",'Datos Generales'!R394)</f>
        <v/>
      </c>
      <c r="S39" s="46" t="str">
        <f>IF('Datos Generales'!S394=0,"",'Datos Generales'!S394)</f>
        <v/>
      </c>
      <c r="T39" s="46" t="str">
        <f>IF('Datos Generales'!T394=0,"",'Datos Generales'!T394)</f>
        <v/>
      </c>
      <c r="U39" s="46">
        <f>IF('Datos Generales'!U394=0,"",'Datos Generales'!U394)</f>
        <v>33</v>
      </c>
      <c r="V39" s="46" t="str">
        <f>IF('Datos Generales'!V394=0,"",'Datos Generales'!V394)</f>
        <v/>
      </c>
      <c r="W39" s="46">
        <f>IF('Datos Generales'!W394=0,"",'Datos Generales'!W394)</f>
        <v>60</v>
      </c>
      <c r="X39" s="46" t="str">
        <f>IF('Datos Generales'!X394=0,"",'Datos Generales'!X394)</f>
        <v/>
      </c>
      <c r="Y39" s="46" t="str">
        <f>IF('Datos Generales'!Y394=0,"",'Datos Generales'!Y394)</f>
        <v/>
      </c>
      <c r="Z39" s="46" t="str">
        <f>IF('Datos Generales'!Z394=0,"",'Datos Generales'!Z394)</f>
        <v/>
      </c>
      <c r="AA39" s="46" t="str">
        <f>IF('Datos Generales'!AA394=0,"",'Datos Generales'!AA394)</f>
        <v/>
      </c>
      <c r="AB39" s="46" t="str">
        <f>IF('Datos Generales'!AB394=0,"",'Datos Generales'!AB394)</f>
        <v/>
      </c>
      <c r="AC39" s="46" t="str">
        <f>IF('Datos Generales'!AC394=0,"",'Datos Generales'!AC394)</f>
        <v/>
      </c>
      <c r="AD39" s="46" t="str">
        <f>IF('Datos Generales'!AD394=0,"",'Datos Generales'!AD394)</f>
        <v/>
      </c>
      <c r="AE39" s="46" t="str">
        <f>IF('Datos Generales'!AE394=0,"",'Datos Generales'!AE394)</f>
        <v/>
      </c>
      <c r="AF39" s="46" t="str">
        <f>IF('Datos Generales'!AF394=0,"",'Datos Generales'!AF394)</f>
        <v/>
      </c>
      <c r="AG39" s="46" t="str">
        <f>IF('Datos Generales'!AG394=0,"",'Datos Generales'!AG394)</f>
        <v/>
      </c>
      <c r="AH39" s="46" t="str">
        <f>IF('Datos Generales'!AH394=0,"",'Datos Generales'!AH394)</f>
        <v/>
      </c>
      <c r="AI39" s="46" t="str">
        <f>IF('Datos Generales'!AI394=0,"",'Datos Generales'!AI394)</f>
        <v/>
      </c>
      <c r="AJ39" s="46" t="str">
        <f>IF('Datos Generales'!AJ394=0,"",'Datos Generales'!AJ394)</f>
        <v/>
      </c>
      <c r="AK39" s="46" t="str">
        <f>IF('Datos Generales'!AK394=0,"",'Datos Generales'!AK394)</f>
        <v/>
      </c>
      <c r="AL39" s="46" t="str">
        <f>IF('Datos Generales'!AL394=0,"",'Datos Generales'!AL394)</f>
        <v/>
      </c>
      <c r="AM39" s="46" t="str">
        <f>IF('Datos Generales'!AM394=0,"",'Datos Generales'!AM394)</f>
        <v/>
      </c>
      <c r="AN39" s="46" t="str">
        <f>IF('Datos Generales'!AN394=0,"",'Datos Generales'!AN394)</f>
        <v/>
      </c>
      <c r="AO39" s="46" t="str">
        <f>IF('Datos Generales'!AO394=0,"",'Datos Generales'!AO394)</f>
        <v/>
      </c>
      <c r="AP39" s="46" t="str">
        <f>IF('Datos Generales'!AP394=0,"",'Datos Generales'!AP394)</f>
        <v/>
      </c>
      <c r="AQ39" s="46">
        <f>IF('Datos Generales'!AQ394=0,"",'Datos Generales'!AQ394)</f>
        <v>516</v>
      </c>
      <c r="AS39" s="46">
        <f>'Datos Generales'!AS355</f>
        <v>116</v>
      </c>
      <c r="AT39" s="71">
        <f t="shared" si="0"/>
        <v>3.4482758620689653</v>
      </c>
    </row>
    <row r="40" spans="2:46">
      <c r="B40" s="73" t="s">
        <v>323</v>
      </c>
      <c r="C40" s="46" t="str">
        <f>IF('Datos Generales'!C395=0,"",'Datos Generales'!C395)</f>
        <v/>
      </c>
      <c r="D40" s="46" t="str">
        <f>IF('Datos Generales'!D395=0,"",'Datos Generales'!D395)</f>
        <v/>
      </c>
      <c r="E40" s="46" t="str">
        <f>IF('Datos Generales'!E395=0,"",'Datos Generales'!E395)</f>
        <v/>
      </c>
      <c r="F40" s="46" t="str">
        <f>IF('Datos Generales'!F395=0,"",'Datos Generales'!F395)</f>
        <v/>
      </c>
      <c r="G40" s="46" t="str">
        <f>IF('Datos Generales'!G395=0,"",'Datos Generales'!G395)</f>
        <v/>
      </c>
      <c r="H40" s="46" t="str">
        <f>IF('Datos Generales'!H395=0,"",'Datos Generales'!H395)</f>
        <v/>
      </c>
      <c r="I40" s="46" t="str">
        <f>IF('Datos Generales'!I395=0,"",'Datos Generales'!I395)</f>
        <v/>
      </c>
      <c r="J40" s="46" t="str">
        <f>IF('Datos Generales'!J395=0,"",'Datos Generales'!J395)</f>
        <v/>
      </c>
      <c r="K40" s="46" t="str">
        <f>IF('Datos Generales'!K395=0,"",'Datos Generales'!K395)</f>
        <v/>
      </c>
      <c r="L40" s="46" t="str">
        <f>IF('Datos Generales'!L395=0,"",'Datos Generales'!L395)</f>
        <v/>
      </c>
      <c r="M40" s="46" t="str">
        <f>IF('Datos Generales'!M395=0,"",'Datos Generales'!M395)</f>
        <v/>
      </c>
      <c r="N40" s="46" t="str">
        <f>IF('Datos Generales'!N395=0,"",'Datos Generales'!N395)</f>
        <v/>
      </c>
      <c r="O40" s="46" t="str">
        <f>IF('Datos Generales'!O395=0,"",'Datos Generales'!O395)</f>
        <v/>
      </c>
      <c r="P40" s="46" t="str">
        <f>IF('Datos Generales'!P395=0,"",'Datos Generales'!P395)</f>
        <v/>
      </c>
      <c r="Q40" s="46" t="str">
        <f>IF('Datos Generales'!Q395=0,"",'Datos Generales'!Q395)</f>
        <v/>
      </c>
      <c r="R40" s="46" t="str">
        <f>IF('Datos Generales'!R395=0,"",'Datos Generales'!R395)</f>
        <v/>
      </c>
      <c r="S40" s="46" t="str">
        <f>IF('Datos Generales'!S395=0,"",'Datos Generales'!S395)</f>
        <v/>
      </c>
      <c r="T40" s="46" t="str">
        <f>IF('Datos Generales'!T395=0,"",'Datos Generales'!T395)</f>
        <v/>
      </c>
      <c r="U40" s="46" t="str">
        <f>IF('Datos Generales'!U395=0,"",'Datos Generales'!U395)</f>
        <v/>
      </c>
      <c r="V40" s="46" t="str">
        <f>IF('Datos Generales'!V395=0,"",'Datos Generales'!V395)</f>
        <v/>
      </c>
      <c r="W40" s="46" t="str">
        <f>IF('Datos Generales'!W395=0,"",'Datos Generales'!W395)</f>
        <v/>
      </c>
      <c r="X40" s="46" t="str">
        <f>IF('Datos Generales'!X395=0,"",'Datos Generales'!X395)</f>
        <v/>
      </c>
      <c r="Y40" s="46" t="str">
        <f>IF('Datos Generales'!Y395=0,"",'Datos Generales'!Y395)</f>
        <v/>
      </c>
      <c r="Z40" s="46" t="str">
        <f>IF('Datos Generales'!Z395=0,"",'Datos Generales'!Z395)</f>
        <v/>
      </c>
      <c r="AA40" s="46" t="str">
        <f>IF('Datos Generales'!AA395=0,"",'Datos Generales'!AA395)</f>
        <v/>
      </c>
      <c r="AB40" s="46" t="str">
        <f>IF('Datos Generales'!AB395=0,"",'Datos Generales'!AB395)</f>
        <v/>
      </c>
      <c r="AC40" s="46" t="str">
        <f>IF('Datos Generales'!AC395=0,"",'Datos Generales'!AC395)</f>
        <v/>
      </c>
      <c r="AD40" s="46" t="str">
        <f>IF('Datos Generales'!AD395=0,"",'Datos Generales'!AD395)</f>
        <v/>
      </c>
      <c r="AE40" s="46" t="str">
        <f>IF('Datos Generales'!AE395=0,"",'Datos Generales'!AE395)</f>
        <v/>
      </c>
      <c r="AF40" s="46" t="str">
        <f>IF('Datos Generales'!AF395=0,"",'Datos Generales'!AF395)</f>
        <v/>
      </c>
      <c r="AG40" s="46" t="str">
        <f>IF('Datos Generales'!AG395=0,"",'Datos Generales'!AG395)</f>
        <v/>
      </c>
      <c r="AH40" s="46" t="str">
        <f>IF('Datos Generales'!AH395=0,"",'Datos Generales'!AH395)</f>
        <v/>
      </c>
      <c r="AI40" s="46" t="str">
        <f>IF('Datos Generales'!AI395=0,"",'Datos Generales'!AI395)</f>
        <v/>
      </c>
      <c r="AJ40" s="46" t="str">
        <f>IF('Datos Generales'!AJ395=0,"",'Datos Generales'!AJ395)</f>
        <v/>
      </c>
      <c r="AK40" s="46" t="str">
        <f>IF('Datos Generales'!AK395=0,"",'Datos Generales'!AK395)</f>
        <v/>
      </c>
      <c r="AL40" s="46" t="str">
        <f>IF('Datos Generales'!AL395=0,"",'Datos Generales'!AL395)</f>
        <v/>
      </c>
      <c r="AM40" s="46" t="str">
        <f>IF('Datos Generales'!AM395=0,"",'Datos Generales'!AM395)</f>
        <v/>
      </c>
      <c r="AN40" s="46" t="str">
        <f>IF('Datos Generales'!AN395=0,"",'Datos Generales'!AN395)</f>
        <v/>
      </c>
      <c r="AO40" s="46" t="str">
        <f>IF('Datos Generales'!AO395=0,"",'Datos Generales'!AO395)</f>
        <v/>
      </c>
      <c r="AP40" s="46" t="str">
        <f>IF('Datos Generales'!AP395=0,"",'Datos Generales'!AP395)</f>
        <v/>
      </c>
      <c r="AQ40" s="46" t="str">
        <f>IF('Datos Generales'!AQ395=0,"",'Datos Generales'!AQ395)</f>
        <v/>
      </c>
      <c r="AS40" s="46">
        <f>'Datos Generales'!AS356</f>
        <v>0</v>
      </c>
      <c r="AT40" s="71" t="str">
        <f t="shared" si="0"/>
        <v/>
      </c>
    </row>
    <row r="41" spans="2:46">
      <c r="B41" s="73" t="s">
        <v>324</v>
      </c>
      <c r="C41" s="46" t="str">
        <f>IF('Datos Generales'!C396=0,"",'Datos Generales'!C396)</f>
        <v/>
      </c>
      <c r="D41" s="46" t="str">
        <f>IF('Datos Generales'!D396=0,"",'Datos Generales'!D396)</f>
        <v/>
      </c>
      <c r="E41" s="46" t="str">
        <f>IF('Datos Generales'!E396=0,"",'Datos Generales'!E396)</f>
        <v/>
      </c>
      <c r="F41" s="46" t="str">
        <f>IF('Datos Generales'!F396=0,"",'Datos Generales'!F396)</f>
        <v/>
      </c>
      <c r="G41" s="46" t="str">
        <f>IF('Datos Generales'!G396=0,"",'Datos Generales'!G396)</f>
        <v/>
      </c>
      <c r="H41" s="46" t="str">
        <f>IF('Datos Generales'!H396=0,"",'Datos Generales'!H396)</f>
        <v/>
      </c>
      <c r="I41" s="46" t="str">
        <f>IF('Datos Generales'!I396=0,"",'Datos Generales'!I396)</f>
        <v/>
      </c>
      <c r="J41" s="46" t="str">
        <f>IF('Datos Generales'!J396=0,"",'Datos Generales'!J396)</f>
        <v/>
      </c>
      <c r="K41" s="46" t="str">
        <f>IF('Datos Generales'!K396=0,"",'Datos Generales'!K396)</f>
        <v/>
      </c>
      <c r="L41" s="46" t="str">
        <f>IF('Datos Generales'!L396=0,"",'Datos Generales'!L396)</f>
        <v/>
      </c>
      <c r="M41" s="46" t="str">
        <f>IF('Datos Generales'!M396=0,"",'Datos Generales'!M396)</f>
        <v/>
      </c>
      <c r="N41" s="46" t="str">
        <f>IF('Datos Generales'!N396=0,"",'Datos Generales'!N396)</f>
        <v/>
      </c>
      <c r="O41" s="46" t="str">
        <f>IF('Datos Generales'!O396=0,"",'Datos Generales'!O396)</f>
        <v/>
      </c>
      <c r="P41" s="46">
        <f>IF('Datos Generales'!P396=0,"",'Datos Generales'!P396)</f>
        <v>49782</v>
      </c>
      <c r="Q41" s="46" t="str">
        <f>IF('Datos Generales'!Q396=0,"",'Datos Generales'!Q396)</f>
        <v/>
      </c>
      <c r="R41" s="46" t="str">
        <f>IF('Datos Generales'!R396=0,"",'Datos Generales'!R396)</f>
        <v/>
      </c>
      <c r="S41" s="46" t="str">
        <f>IF('Datos Generales'!S396=0,"",'Datos Generales'!S396)</f>
        <v/>
      </c>
      <c r="T41" s="46">
        <f>IF('Datos Generales'!T396=0,"",'Datos Generales'!T396)</f>
        <v>12379</v>
      </c>
      <c r="U41" s="46" t="str">
        <f>IF('Datos Generales'!U396=0,"",'Datos Generales'!U396)</f>
        <v/>
      </c>
      <c r="V41" s="46">
        <f>IF('Datos Generales'!V396=0,"",'Datos Generales'!V396)</f>
        <v>543</v>
      </c>
      <c r="W41" s="46" t="str">
        <f>IF('Datos Generales'!W396=0,"",'Datos Generales'!W396)</f>
        <v/>
      </c>
      <c r="X41" s="46" t="str">
        <f>IF('Datos Generales'!X396=0,"",'Datos Generales'!X396)</f>
        <v/>
      </c>
      <c r="Y41" s="46" t="str">
        <f>IF('Datos Generales'!Y396=0,"",'Datos Generales'!Y396)</f>
        <v/>
      </c>
      <c r="Z41" s="46" t="str">
        <f>IF('Datos Generales'!Z396=0,"",'Datos Generales'!Z396)</f>
        <v/>
      </c>
      <c r="AA41" s="46" t="str">
        <f>IF('Datos Generales'!AA396=0,"",'Datos Generales'!AA396)</f>
        <v/>
      </c>
      <c r="AB41" s="46" t="str">
        <f>IF('Datos Generales'!AB396=0,"",'Datos Generales'!AB396)</f>
        <v/>
      </c>
      <c r="AC41" s="46" t="str">
        <f>IF('Datos Generales'!AC396=0,"",'Datos Generales'!AC396)</f>
        <v/>
      </c>
      <c r="AD41" s="46" t="str">
        <f>IF('Datos Generales'!AD396=0,"",'Datos Generales'!AD396)</f>
        <v/>
      </c>
      <c r="AE41" s="46" t="str">
        <f>IF('Datos Generales'!AE396=0,"",'Datos Generales'!AE396)</f>
        <v/>
      </c>
      <c r="AF41" s="46" t="str">
        <f>IF('Datos Generales'!AF396=0,"",'Datos Generales'!AF396)</f>
        <v/>
      </c>
      <c r="AG41" s="46" t="str">
        <f>IF('Datos Generales'!AG396=0,"",'Datos Generales'!AG396)</f>
        <v/>
      </c>
      <c r="AH41" s="46" t="str">
        <f>IF('Datos Generales'!AH396=0,"",'Datos Generales'!AH396)</f>
        <v/>
      </c>
      <c r="AI41" s="46" t="str">
        <f>IF('Datos Generales'!AI396=0,"",'Datos Generales'!AI396)</f>
        <v/>
      </c>
      <c r="AJ41" s="46" t="str">
        <f>IF('Datos Generales'!AJ396=0,"",'Datos Generales'!AJ396)</f>
        <v/>
      </c>
      <c r="AK41" s="46" t="str">
        <f>IF('Datos Generales'!AK396=0,"",'Datos Generales'!AK396)</f>
        <v/>
      </c>
      <c r="AL41" s="46" t="str">
        <f>IF('Datos Generales'!AL396=0,"",'Datos Generales'!AL396)</f>
        <v/>
      </c>
      <c r="AM41" s="46" t="str">
        <f>IF('Datos Generales'!AM396=0,"",'Datos Generales'!AM396)</f>
        <v/>
      </c>
      <c r="AN41" s="46" t="str">
        <f>IF('Datos Generales'!AN396=0,"",'Datos Generales'!AN396)</f>
        <v/>
      </c>
      <c r="AO41" s="46" t="str">
        <f>IF('Datos Generales'!AO396=0,"",'Datos Generales'!AO396)</f>
        <v/>
      </c>
      <c r="AP41" s="46" t="str">
        <f>IF('Datos Generales'!AP396=0,"",'Datos Generales'!AP396)</f>
        <v/>
      </c>
      <c r="AQ41" s="46">
        <f>IF('Datos Generales'!AQ396=0,"",'Datos Generales'!AQ396)</f>
        <v>62704</v>
      </c>
      <c r="AS41" s="46">
        <f>'Datos Generales'!AS357</f>
        <v>16343</v>
      </c>
      <c r="AT41" s="71">
        <f t="shared" si="0"/>
        <v>2.8367496787615494</v>
      </c>
    </row>
    <row r="42" spans="2:46">
      <c r="B42" s="73" t="s">
        <v>325</v>
      </c>
      <c r="C42" s="46" t="str">
        <f>IF('Datos Generales'!C397=0,"",'Datos Generales'!C397)</f>
        <v/>
      </c>
      <c r="D42" s="46" t="str">
        <f>IF('Datos Generales'!D397=0,"",'Datos Generales'!D397)</f>
        <v/>
      </c>
      <c r="E42" s="46" t="str">
        <f>IF('Datos Generales'!E397=0,"",'Datos Generales'!E397)</f>
        <v/>
      </c>
      <c r="F42" s="46">
        <f>IF('Datos Generales'!F397=0,"",'Datos Generales'!F397)</f>
        <v>5146</v>
      </c>
      <c r="G42" s="46" t="str">
        <f>IF('Datos Generales'!G397=0,"",'Datos Generales'!G397)</f>
        <v/>
      </c>
      <c r="H42" s="46" t="str">
        <f>IF('Datos Generales'!H397=0,"",'Datos Generales'!H397)</f>
        <v/>
      </c>
      <c r="I42" s="46" t="str">
        <f>IF('Datos Generales'!I397=0,"",'Datos Generales'!I397)</f>
        <v/>
      </c>
      <c r="J42" s="46" t="str">
        <f>IF('Datos Generales'!J397=0,"",'Datos Generales'!J397)</f>
        <v/>
      </c>
      <c r="K42" s="46" t="str">
        <f>IF('Datos Generales'!K397=0,"",'Datos Generales'!K397)</f>
        <v/>
      </c>
      <c r="L42" s="46" t="str">
        <f>IF('Datos Generales'!L397=0,"",'Datos Generales'!L397)</f>
        <v/>
      </c>
      <c r="M42" s="46" t="str">
        <f>IF('Datos Generales'!M397=0,"",'Datos Generales'!M397)</f>
        <v/>
      </c>
      <c r="N42" s="46" t="str">
        <f>IF('Datos Generales'!N397=0,"",'Datos Generales'!N397)</f>
        <v/>
      </c>
      <c r="O42" s="46" t="str">
        <f>IF('Datos Generales'!O397=0,"",'Datos Generales'!O397)</f>
        <v/>
      </c>
      <c r="P42" s="46" t="str">
        <f>IF('Datos Generales'!P397=0,"",'Datos Generales'!P397)</f>
        <v/>
      </c>
      <c r="Q42" s="46" t="str">
        <f>IF('Datos Generales'!Q397=0,"",'Datos Generales'!Q397)</f>
        <v/>
      </c>
      <c r="R42" s="46" t="str">
        <f>IF('Datos Generales'!R397=0,"",'Datos Generales'!R397)</f>
        <v/>
      </c>
      <c r="S42" s="46" t="str">
        <f>IF('Datos Generales'!S397=0,"",'Datos Generales'!S397)</f>
        <v/>
      </c>
      <c r="T42" s="46" t="str">
        <f>IF('Datos Generales'!T397=0,"",'Datos Generales'!T397)</f>
        <v/>
      </c>
      <c r="U42" s="46" t="str">
        <f>IF('Datos Generales'!U397=0,"",'Datos Generales'!U397)</f>
        <v/>
      </c>
      <c r="V42" s="46" t="str">
        <f>IF('Datos Generales'!V397=0,"",'Datos Generales'!V397)</f>
        <v/>
      </c>
      <c r="W42" s="46" t="str">
        <f>IF('Datos Generales'!W397=0,"",'Datos Generales'!W397)</f>
        <v/>
      </c>
      <c r="X42" s="46" t="str">
        <f>IF('Datos Generales'!X397=0,"",'Datos Generales'!X397)</f>
        <v/>
      </c>
      <c r="Y42" s="46" t="str">
        <f>IF('Datos Generales'!Y397=0,"",'Datos Generales'!Y397)</f>
        <v/>
      </c>
      <c r="Z42" s="46" t="str">
        <f>IF('Datos Generales'!Z397=0,"",'Datos Generales'!Z397)</f>
        <v/>
      </c>
      <c r="AA42" s="46" t="str">
        <f>IF('Datos Generales'!AA397=0,"",'Datos Generales'!AA397)</f>
        <v/>
      </c>
      <c r="AB42" s="46" t="str">
        <f>IF('Datos Generales'!AB397=0,"",'Datos Generales'!AB397)</f>
        <v/>
      </c>
      <c r="AC42" s="46" t="str">
        <f>IF('Datos Generales'!AC397=0,"",'Datos Generales'!AC397)</f>
        <v/>
      </c>
      <c r="AD42" s="46" t="str">
        <f>IF('Datos Generales'!AD397=0,"",'Datos Generales'!AD397)</f>
        <v/>
      </c>
      <c r="AE42" s="46" t="str">
        <f>IF('Datos Generales'!AE397=0,"",'Datos Generales'!AE397)</f>
        <v/>
      </c>
      <c r="AF42" s="46" t="str">
        <f>IF('Datos Generales'!AF397=0,"",'Datos Generales'!AF397)</f>
        <v/>
      </c>
      <c r="AG42" s="46" t="str">
        <f>IF('Datos Generales'!AG397=0,"",'Datos Generales'!AG397)</f>
        <v/>
      </c>
      <c r="AH42" s="46" t="str">
        <f>IF('Datos Generales'!AH397=0,"",'Datos Generales'!AH397)</f>
        <v/>
      </c>
      <c r="AI42" s="46" t="str">
        <f>IF('Datos Generales'!AI397=0,"",'Datos Generales'!AI397)</f>
        <v/>
      </c>
      <c r="AJ42" s="46" t="str">
        <f>IF('Datos Generales'!AJ397=0,"",'Datos Generales'!AJ397)</f>
        <v/>
      </c>
      <c r="AK42" s="46" t="str">
        <f>IF('Datos Generales'!AK397=0,"",'Datos Generales'!AK397)</f>
        <v/>
      </c>
      <c r="AL42" s="46" t="str">
        <f>IF('Datos Generales'!AL397=0,"",'Datos Generales'!AL397)</f>
        <v/>
      </c>
      <c r="AM42" s="46" t="str">
        <f>IF('Datos Generales'!AM397=0,"",'Datos Generales'!AM397)</f>
        <v/>
      </c>
      <c r="AN42" s="46" t="str">
        <f>IF('Datos Generales'!AN397=0,"",'Datos Generales'!AN397)</f>
        <v/>
      </c>
      <c r="AO42" s="46" t="str">
        <f>IF('Datos Generales'!AO397=0,"",'Datos Generales'!AO397)</f>
        <v/>
      </c>
      <c r="AP42" s="46" t="str">
        <f>IF('Datos Generales'!AP397=0,"",'Datos Generales'!AP397)</f>
        <v/>
      </c>
      <c r="AQ42" s="46">
        <f>IF('Datos Generales'!AQ397=0,"",'Datos Generales'!AQ397)</f>
        <v>5146</v>
      </c>
      <c r="AS42" s="46">
        <f>'Datos Generales'!AS358</f>
        <v>4196</v>
      </c>
      <c r="AT42" s="71">
        <f t="shared" si="0"/>
        <v>0.2264061010486178</v>
      </c>
    </row>
    <row r="43" spans="2:46">
      <c r="B43" s="73" t="s">
        <v>326</v>
      </c>
      <c r="C43" s="46">
        <f>IF('Datos Generales'!C398=0,"",'Datos Generales'!C398)</f>
        <v>929</v>
      </c>
      <c r="D43" s="46">
        <f>IF('Datos Generales'!D398=0,"",'Datos Generales'!D398)</f>
        <v>55855</v>
      </c>
      <c r="E43" s="46">
        <f>IF('Datos Generales'!E398=0,"",'Datos Generales'!E398)</f>
        <v>288229</v>
      </c>
      <c r="F43" s="46">
        <f>IF('Datos Generales'!F398=0,"",'Datos Generales'!F398)</f>
        <v>51294</v>
      </c>
      <c r="G43" s="46" t="str">
        <f>IF('Datos Generales'!G398=0,"",'Datos Generales'!G398)</f>
        <v/>
      </c>
      <c r="H43" s="46">
        <f>IF('Datos Generales'!H398=0,"",'Datos Generales'!H398)</f>
        <v>19874</v>
      </c>
      <c r="I43" s="46">
        <f>IF('Datos Generales'!I398=0,"",'Datos Generales'!I398)</f>
        <v>168626</v>
      </c>
      <c r="J43" s="46">
        <f>IF('Datos Generales'!J398=0,"",'Datos Generales'!J398)</f>
        <v>41</v>
      </c>
      <c r="K43" s="46" t="str">
        <f>IF('Datos Generales'!K398=0,"",'Datos Generales'!K398)</f>
        <v/>
      </c>
      <c r="L43" s="46">
        <f>IF('Datos Generales'!L398=0,"",'Datos Generales'!L398)</f>
        <v>105746</v>
      </c>
      <c r="M43" s="46" t="str">
        <f>IF('Datos Generales'!M398=0,"",'Datos Generales'!M398)</f>
        <v/>
      </c>
      <c r="N43" s="46" t="str">
        <f>IF('Datos Generales'!N398=0,"",'Datos Generales'!N398)</f>
        <v/>
      </c>
      <c r="O43" s="46">
        <f>IF('Datos Generales'!O398=0,"",'Datos Generales'!O398)</f>
        <v>21</v>
      </c>
      <c r="P43" s="46" t="str">
        <f>IF('Datos Generales'!P398=0,"",'Datos Generales'!P398)</f>
        <v/>
      </c>
      <c r="Q43" s="46">
        <f>IF('Datos Generales'!Q398=0,"",'Datos Generales'!Q398)</f>
        <v>127</v>
      </c>
      <c r="R43" s="46">
        <f>IF('Datos Generales'!R398=0,"",'Datos Generales'!R398)</f>
        <v>4862</v>
      </c>
      <c r="S43" s="46" t="str">
        <f>IF('Datos Generales'!S398=0,"",'Datos Generales'!S398)</f>
        <v/>
      </c>
      <c r="T43" s="46">
        <f>IF('Datos Generales'!T398=0,"",'Datos Generales'!T398)</f>
        <v>186101</v>
      </c>
      <c r="U43" s="46" t="str">
        <f>IF('Datos Generales'!U398=0,"",'Datos Generales'!U398)</f>
        <v/>
      </c>
      <c r="V43" s="46">
        <f>IF('Datos Generales'!V398=0,"",'Datos Generales'!V398)</f>
        <v>76353</v>
      </c>
      <c r="W43" s="46" t="str">
        <f>IF('Datos Generales'!W398=0,"",'Datos Generales'!W398)</f>
        <v/>
      </c>
      <c r="X43" s="46">
        <f>IF('Datos Generales'!X398=0,"",'Datos Generales'!X398)</f>
        <v>57</v>
      </c>
      <c r="Y43" s="46">
        <f>IF('Datos Generales'!Y398=0,"",'Datos Generales'!Y398)</f>
        <v>4135</v>
      </c>
      <c r="Z43" s="46" t="str">
        <f>IF('Datos Generales'!Z398=0,"",'Datos Generales'!Z398)</f>
        <v/>
      </c>
      <c r="AA43" s="46">
        <f>IF('Datos Generales'!AA398=0,"",'Datos Generales'!AA398)</f>
        <v>102</v>
      </c>
      <c r="AB43" s="46">
        <f>IF('Datos Generales'!AB398=0,"",'Datos Generales'!AB398)</f>
        <v>110604</v>
      </c>
      <c r="AC43" s="46">
        <f>IF('Datos Generales'!AC398=0,"",'Datos Generales'!AC398)</f>
        <v>7821</v>
      </c>
      <c r="AD43" s="46">
        <f>IF('Datos Generales'!AD398=0,"",'Datos Generales'!AD398)</f>
        <v>299149</v>
      </c>
      <c r="AE43" s="46" t="str">
        <f>IF('Datos Generales'!AE398=0,"",'Datos Generales'!AE398)</f>
        <v/>
      </c>
      <c r="AF43" s="46" t="str">
        <f>IF('Datos Generales'!AF398=0,"",'Datos Generales'!AF398)</f>
        <v/>
      </c>
      <c r="AG43" s="46" t="str">
        <f>IF('Datos Generales'!AG398=0,"",'Datos Generales'!AG398)</f>
        <v/>
      </c>
      <c r="AH43" s="46" t="str">
        <f>IF('Datos Generales'!AH398=0,"",'Datos Generales'!AH398)</f>
        <v/>
      </c>
      <c r="AI43" s="46" t="str">
        <f>IF('Datos Generales'!AI398=0,"",'Datos Generales'!AI398)</f>
        <v/>
      </c>
      <c r="AJ43" s="46" t="str">
        <f>IF('Datos Generales'!AJ398=0,"",'Datos Generales'!AJ398)</f>
        <v/>
      </c>
      <c r="AK43" s="46" t="str">
        <f>IF('Datos Generales'!AK398=0,"",'Datos Generales'!AK398)</f>
        <v/>
      </c>
      <c r="AL43" s="46" t="str">
        <f>IF('Datos Generales'!AL398=0,"",'Datos Generales'!AL398)</f>
        <v/>
      </c>
      <c r="AM43" s="46" t="str">
        <f>IF('Datos Generales'!AM398=0,"",'Datos Generales'!AM398)</f>
        <v/>
      </c>
      <c r="AN43" s="46" t="str">
        <f>IF('Datos Generales'!AN398=0,"",'Datos Generales'!AN398)</f>
        <v/>
      </c>
      <c r="AO43" s="46" t="str">
        <f>IF('Datos Generales'!AO398=0,"",'Datos Generales'!AO398)</f>
        <v/>
      </c>
      <c r="AP43" s="46" t="str">
        <f>IF('Datos Generales'!AP398=0,"",'Datos Generales'!AP398)</f>
        <v/>
      </c>
      <c r="AQ43" s="46">
        <f>IF('Datos Generales'!AQ398=0,"",'Datos Generales'!AQ398)</f>
        <v>1379926</v>
      </c>
      <c r="AS43" s="46">
        <f>'Datos Generales'!AS359</f>
        <v>1259621</v>
      </c>
      <c r="AT43" s="71">
        <f t="shared" si="0"/>
        <v>9.5508887197021997E-2</v>
      </c>
    </row>
    <row r="44" spans="2:46">
      <c r="B44" s="76" t="s">
        <v>327</v>
      </c>
      <c r="C44" s="77">
        <f>IF('Datos Generales'!C399=0,"",'Datos Generales'!C399)</f>
        <v>12538</v>
      </c>
      <c r="D44" s="77">
        <f>IF('Datos Generales'!D399=0,"",'Datos Generales'!D399)</f>
        <v>55855</v>
      </c>
      <c r="E44" s="77">
        <f>IF('Datos Generales'!E399=0,"",'Datos Generales'!E399)</f>
        <v>1721532</v>
      </c>
      <c r="F44" s="77">
        <f>IF('Datos Generales'!F399=0,"",'Datos Generales'!F399)</f>
        <v>429129</v>
      </c>
      <c r="G44" s="77">
        <f>IF('Datos Generales'!G399=0,"",'Datos Generales'!G399)</f>
        <v>3768</v>
      </c>
      <c r="H44" s="77">
        <f>IF('Datos Generales'!H399=0,"",'Datos Generales'!H399)</f>
        <v>93697</v>
      </c>
      <c r="I44" s="77">
        <f>IF('Datos Generales'!I399=0,"",'Datos Generales'!I399)</f>
        <v>1032260</v>
      </c>
      <c r="J44" s="77">
        <f>IF('Datos Generales'!J399=0,"",'Datos Generales'!J399)</f>
        <v>4302</v>
      </c>
      <c r="K44" s="77">
        <f>IF('Datos Generales'!K399=0,"",'Datos Generales'!K399)</f>
        <v>330</v>
      </c>
      <c r="L44" s="77">
        <f>IF('Datos Generales'!L399=0,"",'Datos Generales'!L399)</f>
        <v>897693</v>
      </c>
      <c r="M44" s="77">
        <f>IF('Datos Generales'!M399=0,"",'Datos Generales'!M399)</f>
        <v>24267</v>
      </c>
      <c r="N44" s="77">
        <f>IF('Datos Generales'!N399=0,"",'Datos Generales'!N399)</f>
        <v>28</v>
      </c>
      <c r="O44" s="77">
        <f>IF('Datos Generales'!O399=0,"",'Datos Generales'!O399)</f>
        <v>21</v>
      </c>
      <c r="P44" s="77">
        <f>IF('Datos Generales'!P399=0,"",'Datos Generales'!P399)</f>
        <v>235981</v>
      </c>
      <c r="Q44" s="77">
        <f>IF('Datos Generales'!Q399=0,"",'Datos Generales'!Q399)</f>
        <v>151</v>
      </c>
      <c r="R44" s="77">
        <f>IF('Datos Generales'!R399=0,"",'Datos Generales'!R399)</f>
        <v>195424</v>
      </c>
      <c r="S44" s="77">
        <f>IF('Datos Generales'!S399=0,"",'Datos Generales'!S399)</f>
        <v>67074</v>
      </c>
      <c r="T44" s="77">
        <f>IF('Datos Generales'!T399=0,"",'Datos Generales'!T399)</f>
        <v>1561127</v>
      </c>
      <c r="U44" s="77">
        <f>IF('Datos Generales'!U399=0,"",'Datos Generales'!U399)</f>
        <v>14585</v>
      </c>
      <c r="V44" s="77">
        <f>IF('Datos Generales'!V399=0,"",'Datos Generales'!V399)</f>
        <v>696885</v>
      </c>
      <c r="W44" s="77">
        <f>IF('Datos Generales'!W399=0,"",'Datos Generales'!W399)</f>
        <v>4654</v>
      </c>
      <c r="X44" s="77">
        <f>IF('Datos Generales'!X399=0,"",'Datos Generales'!X399)</f>
        <v>2476</v>
      </c>
      <c r="Y44" s="77">
        <f>IF('Datos Generales'!Y399=0,"",'Datos Generales'!Y399)</f>
        <v>825192</v>
      </c>
      <c r="Z44" s="77">
        <f>IF('Datos Generales'!Z399=0,"",'Datos Generales'!Z399)</f>
        <v>770</v>
      </c>
      <c r="AA44" s="77">
        <f>IF('Datos Generales'!AA399=0,"",'Datos Generales'!AA399)</f>
        <v>204436</v>
      </c>
      <c r="AB44" s="77">
        <f>IF('Datos Generales'!AB399=0,"",'Datos Generales'!AB399)</f>
        <v>881402</v>
      </c>
      <c r="AC44" s="77">
        <f>IF('Datos Generales'!AC399=0,"",'Datos Generales'!AC399)</f>
        <v>166266</v>
      </c>
      <c r="AD44" s="77">
        <f>IF('Datos Generales'!AD399=0,"",'Datos Generales'!AD399)</f>
        <v>376474</v>
      </c>
      <c r="AE44" s="77" t="str">
        <f>IF('Datos Generales'!AE399=0,"",'Datos Generales'!AE399)</f>
        <v/>
      </c>
      <c r="AF44" s="77" t="str">
        <f>IF('Datos Generales'!AF399=0,"",'Datos Generales'!AF399)</f>
        <v/>
      </c>
      <c r="AG44" s="77" t="str">
        <f>IF('Datos Generales'!AG399=0,"",'Datos Generales'!AG399)</f>
        <v/>
      </c>
      <c r="AH44" s="77" t="str">
        <f>IF('Datos Generales'!AH399=0,"",'Datos Generales'!AH399)</f>
        <v/>
      </c>
      <c r="AI44" s="77" t="str">
        <f>IF('Datos Generales'!AI399=0,"",'Datos Generales'!AI399)</f>
        <v/>
      </c>
      <c r="AJ44" s="77" t="str">
        <f>IF('Datos Generales'!AJ399=0,"",'Datos Generales'!AJ399)</f>
        <v/>
      </c>
      <c r="AK44" s="77" t="str">
        <f>IF('Datos Generales'!AK399=0,"",'Datos Generales'!AK399)</f>
        <v/>
      </c>
      <c r="AL44" s="77" t="str">
        <f>IF('Datos Generales'!AL399=0,"",'Datos Generales'!AL399)</f>
        <v/>
      </c>
      <c r="AM44" s="77" t="str">
        <f>IF('Datos Generales'!AM399=0,"",'Datos Generales'!AM399)</f>
        <v/>
      </c>
      <c r="AN44" s="77" t="str">
        <f>IF('Datos Generales'!AN399=0,"",'Datos Generales'!AN399)</f>
        <v/>
      </c>
      <c r="AO44" s="77" t="str">
        <f>IF('Datos Generales'!AO399=0,"",'Datos Generales'!AO399)</f>
        <v/>
      </c>
      <c r="AP44" s="77" t="str">
        <f>IF('Datos Generales'!AP399=0,"",'Datos Generales'!AP399)</f>
        <v/>
      </c>
      <c r="AQ44" s="77">
        <f>IF('Datos Generales'!AQ399=0,"",'Datos Generales'!AQ399)</f>
        <v>9508317</v>
      </c>
      <c r="AS44" s="77">
        <f>'Datos Generales'!AS360</f>
        <v>8890299</v>
      </c>
      <c r="AT44" s="85">
        <f t="shared" si="0"/>
        <v>6.9515997156001097E-2</v>
      </c>
    </row>
    <row r="45" spans="2:46">
      <c r="AT45" s="86"/>
    </row>
    <row r="46" spans="2:46">
      <c r="B46" s="80" t="s">
        <v>329</v>
      </c>
      <c r="C46" s="32">
        <f>IF(SUM(C12:C18)=0,"",SUM(C12:C18))</f>
        <v>6107</v>
      </c>
      <c r="D46" s="70" t="str">
        <f t="shared" ref="D46:AS46" si="1">IF(SUM(D12:D18)=0,"",SUM(D12:D18))</f>
        <v/>
      </c>
      <c r="E46" s="70">
        <f t="shared" si="1"/>
        <v>31842</v>
      </c>
      <c r="F46" s="70">
        <f t="shared" si="1"/>
        <v>563</v>
      </c>
      <c r="G46" s="70" t="str">
        <f t="shared" si="1"/>
        <v/>
      </c>
      <c r="H46" s="70">
        <f t="shared" si="1"/>
        <v>15942</v>
      </c>
      <c r="I46" s="70">
        <f t="shared" si="1"/>
        <v>286827</v>
      </c>
      <c r="J46" s="70">
        <f t="shared" si="1"/>
        <v>967</v>
      </c>
      <c r="K46" s="70" t="str">
        <f t="shared" si="1"/>
        <v/>
      </c>
      <c r="L46" s="70">
        <f t="shared" si="1"/>
        <v>92866</v>
      </c>
      <c r="M46" s="70" t="str">
        <f t="shared" si="1"/>
        <v/>
      </c>
      <c r="N46" s="70" t="str">
        <f t="shared" si="1"/>
        <v/>
      </c>
      <c r="O46" s="70" t="str">
        <f t="shared" si="1"/>
        <v/>
      </c>
      <c r="P46" s="70">
        <f t="shared" si="1"/>
        <v>103197</v>
      </c>
      <c r="Q46" s="70">
        <f t="shared" si="1"/>
        <v>12</v>
      </c>
      <c r="R46" s="70">
        <f t="shared" si="1"/>
        <v>46673</v>
      </c>
      <c r="S46" s="70">
        <f t="shared" si="1"/>
        <v>67074</v>
      </c>
      <c r="T46" s="70">
        <f t="shared" si="1"/>
        <v>78020</v>
      </c>
      <c r="U46" s="70" t="str">
        <f t="shared" si="1"/>
        <v/>
      </c>
      <c r="V46" s="70">
        <f t="shared" si="1"/>
        <v>136267</v>
      </c>
      <c r="W46" s="70" t="str">
        <f t="shared" si="1"/>
        <v/>
      </c>
      <c r="X46" s="70">
        <f t="shared" si="1"/>
        <v>384</v>
      </c>
      <c r="Y46" s="70">
        <f t="shared" si="1"/>
        <v>78147</v>
      </c>
      <c r="Z46" s="70">
        <f t="shared" si="1"/>
        <v>750</v>
      </c>
      <c r="AA46" s="70">
        <f t="shared" si="1"/>
        <v>33192</v>
      </c>
      <c r="AB46" s="70">
        <f t="shared" si="1"/>
        <v>287128</v>
      </c>
      <c r="AC46" s="70">
        <f t="shared" si="1"/>
        <v>20613</v>
      </c>
      <c r="AD46" s="70">
        <f t="shared" si="1"/>
        <v>5507</v>
      </c>
      <c r="AE46" s="70" t="str">
        <f t="shared" si="1"/>
        <v/>
      </c>
      <c r="AF46" s="70" t="str">
        <f t="shared" si="1"/>
        <v/>
      </c>
      <c r="AG46" s="70" t="str">
        <f t="shared" si="1"/>
        <v/>
      </c>
      <c r="AH46" s="70" t="str">
        <f t="shared" si="1"/>
        <v/>
      </c>
      <c r="AI46" s="70" t="str">
        <f t="shared" si="1"/>
        <v/>
      </c>
      <c r="AJ46" s="70" t="str">
        <f t="shared" si="1"/>
        <v/>
      </c>
      <c r="AK46" s="70" t="str">
        <f t="shared" si="1"/>
        <v/>
      </c>
      <c r="AL46" s="70" t="str">
        <f t="shared" si="1"/>
        <v/>
      </c>
      <c r="AM46" s="70" t="str">
        <f t="shared" si="1"/>
        <v/>
      </c>
      <c r="AN46" s="70" t="str">
        <f t="shared" si="1"/>
        <v/>
      </c>
      <c r="AO46" s="70" t="str">
        <f t="shared" si="1"/>
        <v/>
      </c>
      <c r="AP46" s="70" t="str">
        <f t="shared" si="1"/>
        <v/>
      </c>
      <c r="AQ46" s="70">
        <f t="shared" si="1"/>
        <v>1292078</v>
      </c>
      <c r="AR46" s="81"/>
      <c r="AS46" s="32">
        <f t="shared" si="1"/>
        <v>1385370</v>
      </c>
      <c r="AT46" s="71">
        <f t="shared" ref="AT46:AT53" si="2">AQ46/AS46-1</f>
        <v>-6.7340854789695204E-2</v>
      </c>
    </row>
    <row r="47" spans="2:46">
      <c r="B47" s="80" t="s">
        <v>330</v>
      </c>
      <c r="C47" s="32">
        <f>IF(SUM(C12:C13,C16:C18)=0,"",SUM(C12:C13,C16:C18))</f>
        <v>4885</v>
      </c>
      <c r="D47" s="70" t="str">
        <f t="shared" ref="D47:AS47" si="3">IF(SUM(D12:D13,D16:D18)=0,"",SUM(D12:D13,D16:D18))</f>
        <v/>
      </c>
      <c r="E47" s="70">
        <f t="shared" si="3"/>
        <v>19505</v>
      </c>
      <c r="F47" s="70">
        <f t="shared" si="3"/>
        <v>554</v>
      </c>
      <c r="G47" s="70" t="str">
        <f t="shared" si="3"/>
        <v/>
      </c>
      <c r="H47" s="70">
        <f t="shared" si="3"/>
        <v>11046</v>
      </c>
      <c r="I47" s="70">
        <f t="shared" si="3"/>
        <v>261838</v>
      </c>
      <c r="J47" s="70">
        <f t="shared" si="3"/>
        <v>722</v>
      </c>
      <c r="K47" s="70" t="str">
        <f t="shared" si="3"/>
        <v/>
      </c>
      <c r="L47" s="70">
        <f t="shared" si="3"/>
        <v>87169</v>
      </c>
      <c r="M47" s="70" t="str">
        <f t="shared" si="3"/>
        <v/>
      </c>
      <c r="N47" s="70" t="str">
        <f t="shared" si="3"/>
        <v/>
      </c>
      <c r="O47" s="70" t="str">
        <f t="shared" si="3"/>
        <v/>
      </c>
      <c r="P47" s="70">
        <f t="shared" si="3"/>
        <v>96267</v>
      </c>
      <c r="Q47" s="70">
        <f t="shared" si="3"/>
        <v>12</v>
      </c>
      <c r="R47" s="70">
        <f t="shared" si="3"/>
        <v>31835</v>
      </c>
      <c r="S47" s="70">
        <f t="shared" si="3"/>
        <v>63663</v>
      </c>
      <c r="T47" s="70">
        <f t="shared" si="3"/>
        <v>69805</v>
      </c>
      <c r="U47" s="70" t="str">
        <f t="shared" si="3"/>
        <v/>
      </c>
      <c r="V47" s="70">
        <f t="shared" si="3"/>
        <v>117415</v>
      </c>
      <c r="W47" s="70" t="str">
        <f t="shared" si="3"/>
        <v/>
      </c>
      <c r="X47" s="70">
        <f t="shared" si="3"/>
        <v>221</v>
      </c>
      <c r="Y47" s="70">
        <f t="shared" si="3"/>
        <v>69732</v>
      </c>
      <c r="Z47" s="70">
        <f t="shared" si="3"/>
        <v>591</v>
      </c>
      <c r="AA47" s="70">
        <f t="shared" si="3"/>
        <v>29866</v>
      </c>
      <c r="AB47" s="70">
        <f t="shared" si="3"/>
        <v>252811</v>
      </c>
      <c r="AC47" s="70">
        <f t="shared" si="3"/>
        <v>11373</v>
      </c>
      <c r="AD47" s="70" t="str">
        <f t="shared" si="3"/>
        <v/>
      </c>
      <c r="AE47" s="70" t="str">
        <f t="shared" si="3"/>
        <v/>
      </c>
      <c r="AF47" s="70" t="str">
        <f t="shared" si="3"/>
        <v/>
      </c>
      <c r="AG47" s="70" t="str">
        <f t="shared" si="3"/>
        <v/>
      </c>
      <c r="AH47" s="70" t="str">
        <f t="shared" si="3"/>
        <v/>
      </c>
      <c r="AI47" s="70" t="str">
        <f t="shared" si="3"/>
        <v/>
      </c>
      <c r="AJ47" s="70" t="str">
        <f t="shared" si="3"/>
        <v/>
      </c>
      <c r="AK47" s="70" t="str">
        <f t="shared" si="3"/>
        <v/>
      </c>
      <c r="AL47" s="70" t="str">
        <f t="shared" si="3"/>
        <v/>
      </c>
      <c r="AM47" s="70" t="str">
        <f t="shared" si="3"/>
        <v/>
      </c>
      <c r="AN47" s="70" t="str">
        <f t="shared" si="3"/>
        <v/>
      </c>
      <c r="AO47" s="70" t="str">
        <f t="shared" si="3"/>
        <v/>
      </c>
      <c r="AP47" s="70" t="str">
        <f t="shared" si="3"/>
        <v/>
      </c>
      <c r="AQ47" s="70">
        <f t="shared" si="3"/>
        <v>1129310</v>
      </c>
      <c r="AR47" s="81"/>
      <c r="AS47" s="32">
        <f t="shared" si="3"/>
        <v>1236329</v>
      </c>
      <c r="AT47" s="71">
        <f t="shared" si="2"/>
        <v>-8.6561910300575362E-2</v>
      </c>
    </row>
    <row r="48" spans="2:46">
      <c r="B48" s="80" t="s">
        <v>331</v>
      </c>
      <c r="C48" s="32">
        <f>IF(SUM(C14:C15)=0,"",SUM(C14:C15))</f>
        <v>1222</v>
      </c>
      <c r="D48" s="70" t="str">
        <f t="shared" ref="D48:AS48" si="4">IF(SUM(D14:D15)=0,"",SUM(D14:D15))</f>
        <v/>
      </c>
      <c r="E48" s="70">
        <f t="shared" si="4"/>
        <v>12337</v>
      </c>
      <c r="F48" s="70">
        <f t="shared" si="4"/>
        <v>9</v>
      </c>
      <c r="G48" s="70" t="str">
        <f t="shared" si="4"/>
        <v/>
      </c>
      <c r="H48" s="70">
        <f t="shared" si="4"/>
        <v>4896</v>
      </c>
      <c r="I48" s="70">
        <f t="shared" si="4"/>
        <v>24989</v>
      </c>
      <c r="J48" s="70">
        <f t="shared" si="4"/>
        <v>245</v>
      </c>
      <c r="K48" s="70" t="str">
        <f t="shared" si="4"/>
        <v/>
      </c>
      <c r="L48" s="70">
        <f t="shared" si="4"/>
        <v>5697</v>
      </c>
      <c r="M48" s="70" t="str">
        <f t="shared" si="4"/>
        <v/>
      </c>
      <c r="N48" s="70" t="str">
        <f t="shared" si="4"/>
        <v/>
      </c>
      <c r="O48" s="70" t="str">
        <f t="shared" si="4"/>
        <v/>
      </c>
      <c r="P48" s="70">
        <f t="shared" si="4"/>
        <v>6930</v>
      </c>
      <c r="Q48" s="70" t="str">
        <f t="shared" si="4"/>
        <v/>
      </c>
      <c r="R48" s="70">
        <f t="shared" si="4"/>
        <v>14838</v>
      </c>
      <c r="S48" s="70">
        <f t="shared" si="4"/>
        <v>3411</v>
      </c>
      <c r="T48" s="70">
        <f t="shared" si="4"/>
        <v>8215</v>
      </c>
      <c r="U48" s="70" t="str">
        <f t="shared" si="4"/>
        <v/>
      </c>
      <c r="V48" s="70">
        <f t="shared" si="4"/>
        <v>18852</v>
      </c>
      <c r="W48" s="70" t="str">
        <f t="shared" si="4"/>
        <v/>
      </c>
      <c r="X48" s="70">
        <f t="shared" si="4"/>
        <v>163</v>
      </c>
      <c r="Y48" s="70">
        <f t="shared" si="4"/>
        <v>8415</v>
      </c>
      <c r="Z48" s="70">
        <f t="shared" si="4"/>
        <v>159</v>
      </c>
      <c r="AA48" s="70">
        <f t="shared" si="4"/>
        <v>3326</v>
      </c>
      <c r="AB48" s="70">
        <f t="shared" si="4"/>
        <v>34317</v>
      </c>
      <c r="AC48" s="70">
        <f t="shared" si="4"/>
        <v>9240</v>
      </c>
      <c r="AD48" s="70">
        <f t="shared" si="4"/>
        <v>5507</v>
      </c>
      <c r="AE48" s="70" t="str">
        <f t="shared" si="4"/>
        <v/>
      </c>
      <c r="AF48" s="70" t="str">
        <f t="shared" si="4"/>
        <v/>
      </c>
      <c r="AG48" s="70" t="str">
        <f t="shared" si="4"/>
        <v/>
      </c>
      <c r="AH48" s="70" t="str">
        <f t="shared" si="4"/>
        <v/>
      </c>
      <c r="AI48" s="70" t="str">
        <f t="shared" si="4"/>
        <v/>
      </c>
      <c r="AJ48" s="70" t="str">
        <f t="shared" si="4"/>
        <v/>
      </c>
      <c r="AK48" s="70" t="str">
        <f t="shared" si="4"/>
        <v/>
      </c>
      <c r="AL48" s="70" t="str">
        <f t="shared" si="4"/>
        <v/>
      </c>
      <c r="AM48" s="70" t="str">
        <f t="shared" si="4"/>
        <v/>
      </c>
      <c r="AN48" s="70" t="str">
        <f t="shared" si="4"/>
        <v/>
      </c>
      <c r="AO48" s="70" t="str">
        <f t="shared" si="4"/>
        <v/>
      </c>
      <c r="AP48" s="70" t="str">
        <f t="shared" si="4"/>
        <v/>
      </c>
      <c r="AQ48" s="70">
        <f t="shared" si="4"/>
        <v>162768</v>
      </c>
      <c r="AR48" s="81"/>
      <c r="AS48" s="32">
        <f t="shared" si="4"/>
        <v>149041</v>
      </c>
      <c r="AT48" s="71">
        <f t="shared" si="2"/>
        <v>9.2102173227501138E-2</v>
      </c>
    </row>
    <row r="49" spans="2:46">
      <c r="B49" s="80" t="s">
        <v>332</v>
      </c>
      <c r="C49" s="32" t="str">
        <f>IF(SUM(C20:C21,C31)=0,"",SUM(C20:C21,C31))</f>
        <v/>
      </c>
      <c r="D49" s="70" t="str">
        <f t="shared" ref="D49:AS49" si="5">IF(SUM(D20:D21,D31)=0,"",SUM(D20:D21,D31))</f>
        <v/>
      </c>
      <c r="E49" s="70">
        <f t="shared" si="5"/>
        <v>91610</v>
      </c>
      <c r="F49" s="70" t="str">
        <f t="shared" si="5"/>
        <v/>
      </c>
      <c r="G49" s="70" t="str">
        <f t="shared" si="5"/>
        <v/>
      </c>
      <c r="H49" s="70">
        <f t="shared" si="5"/>
        <v>30144</v>
      </c>
      <c r="I49" s="70">
        <f t="shared" si="5"/>
        <v>236405</v>
      </c>
      <c r="J49" s="70">
        <f t="shared" si="5"/>
        <v>385</v>
      </c>
      <c r="K49" s="70" t="str">
        <f t="shared" si="5"/>
        <v/>
      </c>
      <c r="L49" s="70">
        <f t="shared" si="5"/>
        <v>168746</v>
      </c>
      <c r="M49" s="70" t="str">
        <f t="shared" si="5"/>
        <v/>
      </c>
      <c r="N49" s="70" t="str">
        <f t="shared" si="5"/>
        <v/>
      </c>
      <c r="O49" s="70" t="str">
        <f t="shared" si="5"/>
        <v/>
      </c>
      <c r="P49" s="70">
        <f t="shared" si="5"/>
        <v>36601</v>
      </c>
      <c r="Q49" s="70">
        <f t="shared" si="5"/>
        <v>12</v>
      </c>
      <c r="R49" s="70">
        <f t="shared" si="5"/>
        <v>122678</v>
      </c>
      <c r="S49" s="70" t="str">
        <f t="shared" si="5"/>
        <v/>
      </c>
      <c r="T49" s="70">
        <f t="shared" si="5"/>
        <v>490601</v>
      </c>
      <c r="U49" s="70" t="str">
        <f t="shared" si="5"/>
        <v/>
      </c>
      <c r="V49" s="70">
        <f t="shared" si="5"/>
        <v>134319</v>
      </c>
      <c r="W49" s="70" t="str">
        <f t="shared" si="5"/>
        <v/>
      </c>
      <c r="X49" s="70" t="str">
        <f t="shared" si="5"/>
        <v/>
      </c>
      <c r="Y49" s="70">
        <f t="shared" si="5"/>
        <v>91104</v>
      </c>
      <c r="Z49" s="70" t="str">
        <f t="shared" si="5"/>
        <v/>
      </c>
      <c r="AA49" s="70">
        <f t="shared" si="5"/>
        <v>42907</v>
      </c>
      <c r="AB49" s="70">
        <f t="shared" si="5"/>
        <v>128978</v>
      </c>
      <c r="AC49" s="70">
        <f t="shared" si="5"/>
        <v>80183</v>
      </c>
      <c r="AD49" s="70" t="str">
        <f t="shared" si="5"/>
        <v/>
      </c>
      <c r="AE49" s="70" t="str">
        <f t="shared" si="5"/>
        <v/>
      </c>
      <c r="AF49" s="70" t="str">
        <f t="shared" si="5"/>
        <v/>
      </c>
      <c r="AG49" s="70" t="str">
        <f t="shared" si="5"/>
        <v/>
      </c>
      <c r="AH49" s="70" t="str">
        <f t="shared" si="5"/>
        <v/>
      </c>
      <c r="AI49" s="70" t="str">
        <f t="shared" si="5"/>
        <v/>
      </c>
      <c r="AJ49" s="70" t="str">
        <f t="shared" si="5"/>
        <v/>
      </c>
      <c r="AK49" s="70" t="str">
        <f t="shared" si="5"/>
        <v/>
      </c>
      <c r="AL49" s="70" t="str">
        <f t="shared" si="5"/>
        <v/>
      </c>
      <c r="AM49" s="70" t="str">
        <f t="shared" si="5"/>
        <v/>
      </c>
      <c r="AN49" s="70" t="str">
        <f t="shared" si="5"/>
        <v/>
      </c>
      <c r="AO49" s="70" t="str">
        <f t="shared" si="5"/>
        <v/>
      </c>
      <c r="AP49" s="70" t="str">
        <f t="shared" si="5"/>
        <v/>
      </c>
      <c r="AQ49" s="70">
        <f t="shared" si="5"/>
        <v>1654673</v>
      </c>
      <c r="AR49" s="81"/>
      <c r="AS49" s="32">
        <f t="shared" si="5"/>
        <v>1577629</v>
      </c>
      <c r="AT49" s="71">
        <f t="shared" si="2"/>
        <v>4.883530918866219E-2</v>
      </c>
    </row>
    <row r="50" spans="2:46">
      <c r="B50" s="80" t="s">
        <v>333</v>
      </c>
      <c r="C50" s="32" t="str">
        <f>IF(SUM(C22:C23)=0,"",SUM(C22:C23))</f>
        <v/>
      </c>
      <c r="D50" s="70" t="str">
        <f t="shared" ref="D50:AS50" si="6">IF(SUM(D22:D23)=0,"",SUM(D22:D23))</f>
        <v/>
      </c>
      <c r="E50" s="70">
        <f t="shared" si="6"/>
        <v>1</v>
      </c>
      <c r="F50" s="70" t="str">
        <f t="shared" si="6"/>
        <v/>
      </c>
      <c r="G50" s="70" t="str">
        <f t="shared" si="6"/>
        <v/>
      </c>
      <c r="H50" s="70">
        <f t="shared" si="6"/>
        <v>10</v>
      </c>
      <c r="I50" s="70">
        <f t="shared" si="6"/>
        <v>96</v>
      </c>
      <c r="J50" s="70" t="str">
        <f t="shared" si="6"/>
        <v/>
      </c>
      <c r="K50" s="70" t="str">
        <f t="shared" si="6"/>
        <v/>
      </c>
      <c r="L50" s="70" t="str">
        <f t="shared" si="6"/>
        <v/>
      </c>
      <c r="M50" s="70" t="str">
        <f t="shared" si="6"/>
        <v/>
      </c>
      <c r="N50" s="70" t="str">
        <f t="shared" si="6"/>
        <v/>
      </c>
      <c r="O50" s="70" t="str">
        <f t="shared" si="6"/>
        <v/>
      </c>
      <c r="P50" s="70" t="str">
        <f t="shared" si="6"/>
        <v/>
      </c>
      <c r="Q50" s="70" t="str">
        <f t="shared" si="6"/>
        <v/>
      </c>
      <c r="R50" s="70">
        <f t="shared" si="6"/>
        <v>61</v>
      </c>
      <c r="S50" s="70" t="str">
        <f t="shared" si="6"/>
        <v/>
      </c>
      <c r="T50" s="70">
        <f t="shared" si="6"/>
        <v>188</v>
      </c>
      <c r="U50" s="70" t="str">
        <f t="shared" si="6"/>
        <v/>
      </c>
      <c r="V50" s="70">
        <f t="shared" si="6"/>
        <v>487</v>
      </c>
      <c r="W50" s="70" t="str">
        <f t="shared" si="6"/>
        <v/>
      </c>
      <c r="X50" s="70">
        <f t="shared" si="6"/>
        <v>192</v>
      </c>
      <c r="Y50" s="70">
        <f t="shared" si="6"/>
        <v>255</v>
      </c>
      <c r="Z50" s="70">
        <f t="shared" si="6"/>
        <v>1</v>
      </c>
      <c r="AA50" s="70" t="str">
        <f t="shared" si="6"/>
        <v/>
      </c>
      <c r="AB50" s="70">
        <f t="shared" si="6"/>
        <v>525</v>
      </c>
      <c r="AC50" s="70" t="str">
        <f t="shared" si="6"/>
        <v/>
      </c>
      <c r="AD50" s="70" t="str">
        <f t="shared" si="6"/>
        <v/>
      </c>
      <c r="AE50" s="70" t="str">
        <f t="shared" si="6"/>
        <v/>
      </c>
      <c r="AF50" s="70" t="str">
        <f t="shared" si="6"/>
        <v/>
      </c>
      <c r="AG50" s="70" t="str">
        <f t="shared" si="6"/>
        <v/>
      </c>
      <c r="AH50" s="70" t="str">
        <f t="shared" si="6"/>
        <v/>
      </c>
      <c r="AI50" s="70" t="str">
        <f t="shared" si="6"/>
        <v/>
      </c>
      <c r="AJ50" s="70" t="str">
        <f t="shared" si="6"/>
        <v/>
      </c>
      <c r="AK50" s="70" t="str">
        <f t="shared" si="6"/>
        <v/>
      </c>
      <c r="AL50" s="70" t="str">
        <f t="shared" si="6"/>
        <v/>
      </c>
      <c r="AM50" s="70" t="str">
        <f t="shared" si="6"/>
        <v/>
      </c>
      <c r="AN50" s="70" t="str">
        <f t="shared" si="6"/>
        <v/>
      </c>
      <c r="AO50" s="70" t="str">
        <f t="shared" si="6"/>
        <v/>
      </c>
      <c r="AP50" s="70" t="str">
        <f t="shared" si="6"/>
        <v/>
      </c>
      <c r="AQ50" s="70">
        <f t="shared" si="6"/>
        <v>1816</v>
      </c>
      <c r="AR50" s="81"/>
      <c r="AS50" s="32">
        <f t="shared" si="6"/>
        <v>1777</v>
      </c>
      <c r="AT50" s="71">
        <f t="shared" si="2"/>
        <v>2.1947101857062501E-2</v>
      </c>
    </row>
    <row r="51" spans="2:46">
      <c r="B51" s="80" t="s">
        <v>334</v>
      </c>
      <c r="C51" s="32">
        <f>IF(SUM(C24:C26)=0,"",SUM(C24:C26))</f>
        <v>1032</v>
      </c>
      <c r="D51" s="70" t="str">
        <f t="shared" ref="D51:AS51" si="7">IF(SUM(D24:D26)=0,"",SUM(D24:D26))</f>
        <v/>
      </c>
      <c r="E51" s="70">
        <f t="shared" si="7"/>
        <v>75</v>
      </c>
      <c r="F51" s="70" t="str">
        <f t="shared" si="7"/>
        <v/>
      </c>
      <c r="G51" s="70" t="str">
        <f t="shared" si="7"/>
        <v/>
      </c>
      <c r="H51" s="70">
        <f t="shared" si="7"/>
        <v>580</v>
      </c>
      <c r="I51" s="70">
        <f t="shared" si="7"/>
        <v>2021</v>
      </c>
      <c r="J51" s="70">
        <f t="shared" si="7"/>
        <v>506</v>
      </c>
      <c r="K51" s="70" t="str">
        <f t="shared" si="7"/>
        <v/>
      </c>
      <c r="L51" s="70">
        <f t="shared" si="7"/>
        <v>86</v>
      </c>
      <c r="M51" s="70" t="str">
        <f t="shared" si="7"/>
        <v/>
      </c>
      <c r="N51" s="70" t="str">
        <f t="shared" si="7"/>
        <v/>
      </c>
      <c r="O51" s="70" t="str">
        <f t="shared" si="7"/>
        <v/>
      </c>
      <c r="P51" s="70">
        <f t="shared" si="7"/>
        <v>1927</v>
      </c>
      <c r="Q51" s="70" t="str">
        <f t="shared" si="7"/>
        <v/>
      </c>
      <c r="R51" s="70">
        <f t="shared" si="7"/>
        <v>1728</v>
      </c>
      <c r="S51" s="70" t="str">
        <f t="shared" si="7"/>
        <v/>
      </c>
      <c r="T51" s="70">
        <f t="shared" si="7"/>
        <v>1739</v>
      </c>
      <c r="U51" s="70" t="str">
        <f t="shared" si="7"/>
        <v/>
      </c>
      <c r="V51" s="70">
        <f t="shared" si="7"/>
        <v>16927</v>
      </c>
      <c r="W51" s="70" t="str">
        <f t="shared" si="7"/>
        <v/>
      </c>
      <c r="X51" s="70">
        <f t="shared" si="7"/>
        <v>454</v>
      </c>
      <c r="Y51" s="70">
        <f t="shared" si="7"/>
        <v>3820</v>
      </c>
      <c r="Z51" s="70" t="str">
        <f t="shared" si="7"/>
        <v/>
      </c>
      <c r="AA51" s="70">
        <f t="shared" si="7"/>
        <v>1894</v>
      </c>
      <c r="AB51" s="70">
        <f t="shared" si="7"/>
        <v>1769</v>
      </c>
      <c r="AC51" s="70" t="str">
        <f t="shared" si="7"/>
        <v/>
      </c>
      <c r="AD51" s="70" t="str">
        <f t="shared" si="7"/>
        <v/>
      </c>
      <c r="AE51" s="70" t="str">
        <f t="shared" si="7"/>
        <v/>
      </c>
      <c r="AF51" s="70" t="str">
        <f t="shared" si="7"/>
        <v/>
      </c>
      <c r="AG51" s="70" t="str">
        <f t="shared" si="7"/>
        <v/>
      </c>
      <c r="AH51" s="70" t="str">
        <f t="shared" si="7"/>
        <v/>
      </c>
      <c r="AI51" s="70" t="str">
        <f t="shared" si="7"/>
        <v/>
      </c>
      <c r="AJ51" s="70" t="str">
        <f t="shared" si="7"/>
        <v/>
      </c>
      <c r="AK51" s="70" t="str">
        <f t="shared" si="7"/>
        <v/>
      </c>
      <c r="AL51" s="70" t="str">
        <f t="shared" si="7"/>
        <v/>
      </c>
      <c r="AM51" s="70" t="str">
        <f t="shared" si="7"/>
        <v/>
      </c>
      <c r="AN51" s="70" t="str">
        <f t="shared" si="7"/>
        <v/>
      </c>
      <c r="AO51" s="70" t="str">
        <f t="shared" si="7"/>
        <v/>
      </c>
      <c r="AP51" s="70" t="str">
        <f t="shared" si="7"/>
        <v/>
      </c>
      <c r="AQ51" s="70">
        <f t="shared" si="7"/>
        <v>34558</v>
      </c>
      <c r="AR51" s="81"/>
      <c r="AS51" s="32">
        <f t="shared" si="7"/>
        <v>69337</v>
      </c>
      <c r="AT51" s="71">
        <f t="shared" si="2"/>
        <v>-0.5015936657196014</v>
      </c>
    </row>
    <row r="52" spans="2:46">
      <c r="B52" s="80" t="s">
        <v>335</v>
      </c>
      <c r="C52" s="32">
        <f>IF(SUM(C27:C30)=0,"",SUM(C27:C30))</f>
        <v>1078</v>
      </c>
      <c r="D52" s="70" t="str">
        <f t="shared" ref="D52:AS52" si="8">IF(SUM(D27:D30)=0,"",SUM(D27:D30))</f>
        <v/>
      </c>
      <c r="E52" s="70">
        <f t="shared" si="8"/>
        <v>3952</v>
      </c>
      <c r="F52" s="70" t="str">
        <f t="shared" si="8"/>
        <v/>
      </c>
      <c r="G52" s="70" t="str">
        <f t="shared" si="8"/>
        <v/>
      </c>
      <c r="H52" s="70">
        <f t="shared" si="8"/>
        <v>2673</v>
      </c>
      <c r="I52" s="70">
        <f t="shared" si="8"/>
        <v>938</v>
      </c>
      <c r="J52" s="70">
        <f t="shared" si="8"/>
        <v>266</v>
      </c>
      <c r="K52" s="70" t="str">
        <f t="shared" si="8"/>
        <v/>
      </c>
      <c r="L52" s="70">
        <f t="shared" si="8"/>
        <v>168</v>
      </c>
      <c r="M52" s="70" t="str">
        <f t="shared" si="8"/>
        <v/>
      </c>
      <c r="N52" s="70" t="str">
        <f t="shared" si="8"/>
        <v/>
      </c>
      <c r="O52" s="70" t="str">
        <f t="shared" si="8"/>
        <v/>
      </c>
      <c r="P52" s="70">
        <f t="shared" si="8"/>
        <v>1794</v>
      </c>
      <c r="Q52" s="70" t="str">
        <f t="shared" si="8"/>
        <v/>
      </c>
      <c r="R52" s="70">
        <f t="shared" si="8"/>
        <v>3483</v>
      </c>
      <c r="S52" s="70" t="str">
        <f t="shared" si="8"/>
        <v/>
      </c>
      <c r="T52" s="70">
        <f t="shared" si="8"/>
        <v>4242</v>
      </c>
      <c r="U52" s="70" t="str">
        <f t="shared" si="8"/>
        <v/>
      </c>
      <c r="V52" s="70">
        <f t="shared" si="8"/>
        <v>2013</v>
      </c>
      <c r="W52" s="70" t="str">
        <f t="shared" si="8"/>
        <v/>
      </c>
      <c r="X52" s="70">
        <f t="shared" si="8"/>
        <v>269</v>
      </c>
      <c r="Y52" s="70">
        <f t="shared" si="8"/>
        <v>4147</v>
      </c>
      <c r="Z52" s="70">
        <f t="shared" si="8"/>
        <v>8</v>
      </c>
      <c r="AA52" s="70">
        <f t="shared" si="8"/>
        <v>1042</v>
      </c>
      <c r="AB52" s="70">
        <f t="shared" si="8"/>
        <v>6236</v>
      </c>
      <c r="AC52" s="70" t="str">
        <f t="shared" si="8"/>
        <v/>
      </c>
      <c r="AD52" s="70" t="str">
        <f t="shared" si="8"/>
        <v/>
      </c>
      <c r="AE52" s="70" t="str">
        <f t="shared" si="8"/>
        <v/>
      </c>
      <c r="AF52" s="70" t="str">
        <f t="shared" si="8"/>
        <v/>
      </c>
      <c r="AG52" s="70" t="str">
        <f t="shared" si="8"/>
        <v/>
      </c>
      <c r="AH52" s="70" t="str">
        <f t="shared" si="8"/>
        <v/>
      </c>
      <c r="AI52" s="70" t="str">
        <f t="shared" si="8"/>
        <v/>
      </c>
      <c r="AJ52" s="70" t="str">
        <f t="shared" si="8"/>
        <v/>
      </c>
      <c r="AK52" s="70" t="str">
        <f t="shared" si="8"/>
        <v/>
      </c>
      <c r="AL52" s="70" t="str">
        <f t="shared" si="8"/>
        <v/>
      </c>
      <c r="AM52" s="70" t="str">
        <f t="shared" si="8"/>
        <v/>
      </c>
      <c r="AN52" s="70" t="str">
        <f t="shared" si="8"/>
        <v/>
      </c>
      <c r="AO52" s="70" t="str">
        <f t="shared" si="8"/>
        <v/>
      </c>
      <c r="AP52" s="70" t="str">
        <f t="shared" si="8"/>
        <v/>
      </c>
      <c r="AQ52" s="70">
        <f t="shared" si="8"/>
        <v>32309</v>
      </c>
      <c r="AR52" s="81"/>
      <c r="AS52" s="32">
        <f t="shared" si="8"/>
        <v>35735</v>
      </c>
      <c r="AT52" s="71">
        <f t="shared" si="2"/>
        <v>-9.5872394011473294E-2</v>
      </c>
    </row>
    <row r="53" spans="2:46">
      <c r="B53" s="80" t="s">
        <v>336</v>
      </c>
      <c r="C53" s="32" t="str">
        <f>IF(SUM(C38:C40)=0,"",SUM(C38:C40))</f>
        <v/>
      </c>
      <c r="D53" s="70" t="str">
        <f t="shared" ref="D53:AS53" si="9">IF(SUM(D38:D40)=0,"",SUM(D38:D40))</f>
        <v/>
      </c>
      <c r="E53" s="70" t="str">
        <f t="shared" si="9"/>
        <v/>
      </c>
      <c r="F53" s="70" t="str">
        <f t="shared" si="9"/>
        <v/>
      </c>
      <c r="G53" s="70">
        <f t="shared" si="9"/>
        <v>39</v>
      </c>
      <c r="H53" s="70" t="str">
        <f t="shared" si="9"/>
        <v/>
      </c>
      <c r="I53" s="70" t="str">
        <f t="shared" si="9"/>
        <v/>
      </c>
      <c r="J53" s="70" t="str">
        <f t="shared" si="9"/>
        <v/>
      </c>
      <c r="K53" s="70">
        <f t="shared" si="9"/>
        <v>330</v>
      </c>
      <c r="L53" s="70" t="str">
        <f t="shared" si="9"/>
        <v/>
      </c>
      <c r="M53" s="70">
        <f t="shared" si="9"/>
        <v>542</v>
      </c>
      <c r="N53" s="70">
        <f t="shared" si="9"/>
        <v>28</v>
      </c>
      <c r="O53" s="70" t="str">
        <f t="shared" si="9"/>
        <v/>
      </c>
      <c r="P53" s="70" t="str">
        <f t="shared" si="9"/>
        <v/>
      </c>
      <c r="Q53" s="70" t="str">
        <f t="shared" si="9"/>
        <v/>
      </c>
      <c r="R53" s="70" t="str">
        <f t="shared" si="9"/>
        <v/>
      </c>
      <c r="S53" s="70" t="str">
        <f t="shared" si="9"/>
        <v/>
      </c>
      <c r="T53" s="70" t="str">
        <f t="shared" si="9"/>
        <v/>
      </c>
      <c r="U53" s="70">
        <f t="shared" si="9"/>
        <v>100</v>
      </c>
      <c r="V53" s="70" t="str">
        <f t="shared" si="9"/>
        <v/>
      </c>
      <c r="W53" s="70">
        <f t="shared" si="9"/>
        <v>129</v>
      </c>
      <c r="X53" s="70" t="str">
        <f t="shared" si="9"/>
        <v/>
      </c>
      <c r="Y53" s="70" t="str">
        <f t="shared" si="9"/>
        <v/>
      </c>
      <c r="Z53" s="70" t="str">
        <f t="shared" si="9"/>
        <v/>
      </c>
      <c r="AA53" s="70" t="str">
        <f t="shared" si="9"/>
        <v/>
      </c>
      <c r="AB53" s="70" t="str">
        <f t="shared" si="9"/>
        <v/>
      </c>
      <c r="AC53" s="70" t="str">
        <f t="shared" si="9"/>
        <v/>
      </c>
      <c r="AD53" s="70" t="str">
        <f t="shared" si="9"/>
        <v/>
      </c>
      <c r="AE53" s="70" t="str">
        <f t="shared" si="9"/>
        <v/>
      </c>
      <c r="AF53" s="70" t="str">
        <f t="shared" si="9"/>
        <v/>
      </c>
      <c r="AG53" s="70" t="str">
        <f t="shared" si="9"/>
        <v/>
      </c>
      <c r="AH53" s="70" t="str">
        <f t="shared" si="9"/>
        <v/>
      </c>
      <c r="AI53" s="70" t="str">
        <f t="shared" si="9"/>
        <v/>
      </c>
      <c r="AJ53" s="70" t="str">
        <f t="shared" si="9"/>
        <v/>
      </c>
      <c r="AK53" s="70" t="str">
        <f t="shared" si="9"/>
        <v/>
      </c>
      <c r="AL53" s="70" t="str">
        <f t="shared" si="9"/>
        <v/>
      </c>
      <c r="AM53" s="70" t="str">
        <f t="shared" si="9"/>
        <v/>
      </c>
      <c r="AN53" s="70" t="str">
        <f t="shared" si="9"/>
        <v/>
      </c>
      <c r="AO53" s="70" t="str">
        <f t="shared" si="9"/>
        <v/>
      </c>
      <c r="AP53" s="70" t="str">
        <f t="shared" si="9"/>
        <v/>
      </c>
      <c r="AQ53" s="70">
        <f t="shared" si="9"/>
        <v>1168</v>
      </c>
      <c r="AR53" s="81"/>
      <c r="AS53" s="32">
        <f t="shared" si="9"/>
        <v>233</v>
      </c>
      <c r="AT53" s="71">
        <f t="shared" si="2"/>
        <v>4.0128755364806867</v>
      </c>
    </row>
    <row r="55" spans="2:46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6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6" hidden="1">
      <c r="B57" s="49" t="s">
        <v>102</v>
      </c>
      <c r="C57" s="50">
        <f>IFERROR(RANK(C59,$C$59:$AP$59,0),"")</f>
        <v>19</v>
      </c>
      <c r="D57" s="50">
        <f t="shared" ref="D57:AP57" si="10">IFERROR(RANK(D59,$C$59:$AP$59,0),"")</f>
        <v>16</v>
      </c>
      <c r="E57" s="50">
        <f t="shared" si="10"/>
        <v>1</v>
      </c>
      <c r="F57" s="50">
        <f t="shared" si="10"/>
        <v>8</v>
      </c>
      <c r="G57" s="50">
        <f t="shared" si="10"/>
        <v>22</v>
      </c>
      <c r="H57" s="50">
        <f t="shared" si="10"/>
        <v>14</v>
      </c>
      <c r="I57" s="50">
        <f t="shared" si="10"/>
        <v>3</v>
      </c>
      <c r="J57" s="50">
        <f t="shared" si="10"/>
        <v>21</v>
      </c>
      <c r="K57" s="50">
        <f t="shared" si="10"/>
        <v>25</v>
      </c>
      <c r="L57" s="50">
        <f t="shared" si="10"/>
        <v>4</v>
      </c>
      <c r="M57" s="50">
        <f t="shared" si="10"/>
        <v>17</v>
      </c>
      <c r="N57" s="50">
        <f t="shared" si="10"/>
        <v>27</v>
      </c>
      <c r="O57" s="50">
        <f t="shared" si="10"/>
        <v>28</v>
      </c>
      <c r="P57" s="50">
        <f t="shared" si="10"/>
        <v>10</v>
      </c>
      <c r="Q57" s="50">
        <f t="shared" si="10"/>
        <v>26</v>
      </c>
      <c r="R57" s="50">
        <f t="shared" si="10"/>
        <v>12</v>
      </c>
      <c r="S57" s="50">
        <f t="shared" si="10"/>
        <v>15</v>
      </c>
      <c r="T57" s="50">
        <f t="shared" si="10"/>
        <v>2</v>
      </c>
      <c r="U57" s="50">
        <f t="shared" si="10"/>
        <v>18</v>
      </c>
      <c r="V57" s="50">
        <f t="shared" si="10"/>
        <v>7</v>
      </c>
      <c r="W57" s="50">
        <f t="shared" si="10"/>
        <v>20</v>
      </c>
      <c r="X57" s="50">
        <f t="shared" si="10"/>
        <v>23</v>
      </c>
      <c r="Y57" s="50">
        <f t="shared" si="10"/>
        <v>6</v>
      </c>
      <c r="Z57" s="50">
        <f t="shared" si="10"/>
        <v>24</v>
      </c>
      <c r="AA57" s="50">
        <f t="shared" si="10"/>
        <v>11</v>
      </c>
      <c r="AB57" s="50">
        <f t="shared" si="10"/>
        <v>5</v>
      </c>
      <c r="AC57" s="50">
        <f t="shared" si="10"/>
        <v>13</v>
      </c>
      <c r="AD57" s="50">
        <f t="shared" si="10"/>
        <v>9</v>
      </c>
      <c r="AE57" s="50" t="str">
        <f t="shared" si="10"/>
        <v/>
      </c>
      <c r="AF57" s="50" t="str">
        <f t="shared" si="10"/>
        <v/>
      </c>
      <c r="AG57" s="50" t="str">
        <f t="shared" si="10"/>
        <v/>
      </c>
      <c r="AH57" s="50" t="str">
        <f t="shared" si="10"/>
        <v/>
      </c>
      <c r="AI57" s="50" t="str">
        <f t="shared" si="10"/>
        <v/>
      </c>
      <c r="AJ57" s="50" t="str">
        <f t="shared" si="10"/>
        <v/>
      </c>
      <c r="AK57" s="50" t="str">
        <f t="shared" si="10"/>
        <v/>
      </c>
      <c r="AL57" s="50" t="str">
        <f t="shared" si="10"/>
        <v/>
      </c>
      <c r="AM57" s="50" t="str">
        <f t="shared" si="10"/>
        <v/>
      </c>
      <c r="AN57" s="50" t="str">
        <f t="shared" si="10"/>
        <v/>
      </c>
      <c r="AO57" s="50" t="str">
        <f t="shared" si="10"/>
        <v/>
      </c>
      <c r="AP57" s="50" t="str">
        <f t="shared" si="10"/>
        <v/>
      </c>
    </row>
    <row r="58" spans="2:46" hidden="1">
      <c r="C58" s="50" t="str">
        <f>C11</f>
        <v>Ace Seguros</v>
      </c>
      <c r="D58" s="50" t="str">
        <f t="shared" ref="D58:AP58" si="11">D11</f>
        <v>Assurant Chile</v>
      </c>
      <c r="E58" s="50" t="str">
        <f t="shared" si="11"/>
        <v>BCI Seguros</v>
      </c>
      <c r="F58" s="50" t="str">
        <f t="shared" si="11"/>
        <v>Cardif</v>
      </c>
      <c r="G58" s="50" t="str">
        <f t="shared" si="11"/>
        <v>Cesce Chile</v>
      </c>
      <c r="H58" s="50" t="str">
        <f t="shared" si="11"/>
        <v>Chartis</v>
      </c>
      <c r="I58" s="50" t="str">
        <f t="shared" si="11"/>
        <v>Chilena Consolidada</v>
      </c>
      <c r="J58" s="50" t="str">
        <f t="shared" si="11"/>
        <v>Chubb de Chile</v>
      </c>
      <c r="K58" s="50" t="str">
        <f t="shared" si="11"/>
        <v>Coface Chile</v>
      </c>
      <c r="L58" s="50" t="str">
        <f t="shared" si="11"/>
        <v>Consorio Nacional</v>
      </c>
      <c r="M58" s="50" t="str">
        <f t="shared" si="11"/>
        <v>Continental Crédito</v>
      </c>
      <c r="N58" s="50" t="str">
        <f t="shared" si="11"/>
        <v>Euler Hermes</v>
      </c>
      <c r="O58" s="50" t="str">
        <f t="shared" si="11"/>
        <v>FAF International</v>
      </c>
      <c r="P58" s="50" t="str">
        <f t="shared" si="11"/>
        <v>HDI Seguros</v>
      </c>
      <c r="Q58" s="50" t="str">
        <f t="shared" si="11"/>
        <v>Huelen</v>
      </c>
      <c r="R58" s="50" t="str">
        <f t="shared" si="11"/>
        <v>Liberty Seguros</v>
      </c>
      <c r="S58" s="50" t="str">
        <f t="shared" si="11"/>
        <v>M. de Carabineros</v>
      </c>
      <c r="T58" s="50" t="str">
        <f t="shared" si="11"/>
        <v>Magallanes</v>
      </c>
      <c r="U58" s="50" t="str">
        <f t="shared" si="11"/>
        <v>Magallanes Gar. y Cré.</v>
      </c>
      <c r="V58" s="50" t="str">
        <f t="shared" si="11"/>
        <v>Mapfre</v>
      </c>
      <c r="W58" s="50" t="str">
        <f t="shared" si="11"/>
        <v>Mapfre Gar. y Cré.</v>
      </c>
      <c r="X58" s="50" t="str">
        <f t="shared" si="11"/>
        <v>Orion Seguros</v>
      </c>
      <c r="Y58" s="50" t="str">
        <f t="shared" si="11"/>
        <v>Penta Security</v>
      </c>
      <c r="Z58" s="50" t="str">
        <f t="shared" si="11"/>
        <v>QBE Chile</v>
      </c>
      <c r="AA58" s="50" t="str">
        <f t="shared" si="11"/>
        <v>Renta Nacional</v>
      </c>
      <c r="AB58" s="50" t="str">
        <f t="shared" si="11"/>
        <v>RSA Seguros</v>
      </c>
      <c r="AC58" s="50" t="str">
        <f t="shared" si="11"/>
        <v>Zenit Seguros</v>
      </c>
      <c r="AD58" s="50" t="str">
        <f t="shared" si="11"/>
        <v>Zurich Santander</v>
      </c>
      <c r="AE58" s="50" t="str">
        <f t="shared" si="11"/>
        <v/>
      </c>
      <c r="AF58" s="50" t="str">
        <f t="shared" si="11"/>
        <v/>
      </c>
      <c r="AG58" s="50" t="str">
        <f t="shared" si="11"/>
        <v/>
      </c>
      <c r="AH58" s="50" t="str">
        <f t="shared" si="11"/>
        <v/>
      </c>
      <c r="AI58" s="50" t="str">
        <f t="shared" si="11"/>
        <v/>
      </c>
      <c r="AJ58" s="50" t="str">
        <f t="shared" si="11"/>
        <v/>
      </c>
      <c r="AK58" s="50" t="str">
        <f t="shared" si="11"/>
        <v/>
      </c>
      <c r="AL58" s="50" t="str">
        <f t="shared" si="11"/>
        <v/>
      </c>
      <c r="AM58" s="50" t="str">
        <f t="shared" si="11"/>
        <v/>
      </c>
      <c r="AN58" s="50" t="str">
        <f t="shared" si="11"/>
        <v/>
      </c>
      <c r="AO58" s="50" t="str">
        <f t="shared" si="11"/>
        <v/>
      </c>
      <c r="AP58" s="50" t="str">
        <f t="shared" si="11"/>
        <v/>
      </c>
    </row>
    <row r="59" spans="2:46" hidden="1">
      <c r="C59" s="52">
        <f>IFERROR(IF(C55=1,VLOOKUP($B$75,$B$12:$AQ$44,C62+1,FALSE)+C60/1000000,""),"")</f>
        <v>12538.000040000001</v>
      </c>
      <c r="D59" s="52">
        <f t="shared" ref="D59:AP59" si="12">IFERROR(IF(D55=1,VLOOKUP($B$75,$B$12:$AQ$44,D62+1,FALSE)+D60/1000000,""),"")</f>
        <v>55855.000038999999</v>
      </c>
      <c r="E59" s="52">
        <f t="shared" si="12"/>
        <v>1721532.0000380001</v>
      </c>
      <c r="F59" s="52">
        <f t="shared" si="12"/>
        <v>429129.00003699999</v>
      </c>
      <c r="G59" s="52">
        <f t="shared" si="12"/>
        <v>3768.0000359999999</v>
      </c>
      <c r="H59" s="52">
        <f t="shared" si="12"/>
        <v>93697.000035000005</v>
      </c>
      <c r="I59" s="52">
        <f t="shared" si="12"/>
        <v>1032260.000034</v>
      </c>
      <c r="J59" s="52">
        <f t="shared" si="12"/>
        <v>4302.0000330000003</v>
      </c>
      <c r="K59" s="52">
        <f t="shared" si="12"/>
        <v>330.00003199999998</v>
      </c>
      <c r="L59" s="52">
        <f t="shared" si="12"/>
        <v>897693.000031</v>
      </c>
      <c r="M59" s="52">
        <f t="shared" si="12"/>
        <v>24267.000029999999</v>
      </c>
      <c r="N59" s="52">
        <f t="shared" si="12"/>
        <v>28.000029000000001</v>
      </c>
      <c r="O59" s="52">
        <f t="shared" si="12"/>
        <v>21.000028</v>
      </c>
      <c r="P59" s="52">
        <f t="shared" si="12"/>
        <v>235981.000027</v>
      </c>
      <c r="Q59" s="52">
        <f t="shared" si="12"/>
        <v>151.00002599999999</v>
      </c>
      <c r="R59" s="52">
        <f t="shared" si="12"/>
        <v>195424.00002499999</v>
      </c>
      <c r="S59" s="52">
        <f t="shared" si="12"/>
        <v>67074.000023999994</v>
      </c>
      <c r="T59" s="52">
        <f t="shared" si="12"/>
        <v>1561127.0000229999</v>
      </c>
      <c r="U59" s="52">
        <f t="shared" si="12"/>
        <v>14585.000022</v>
      </c>
      <c r="V59" s="52">
        <f t="shared" si="12"/>
        <v>696885.00002100004</v>
      </c>
      <c r="W59" s="52">
        <f t="shared" si="12"/>
        <v>4654.0000200000004</v>
      </c>
      <c r="X59" s="52">
        <f t="shared" si="12"/>
        <v>2476.0000190000001</v>
      </c>
      <c r="Y59" s="52">
        <f t="shared" si="12"/>
        <v>825192.00001800002</v>
      </c>
      <c r="Z59" s="52">
        <f t="shared" si="12"/>
        <v>770.00001699999996</v>
      </c>
      <c r="AA59" s="52">
        <f t="shared" si="12"/>
        <v>204436.00001600001</v>
      </c>
      <c r="AB59" s="52">
        <f t="shared" si="12"/>
        <v>881402.000015</v>
      </c>
      <c r="AC59" s="52">
        <f t="shared" si="12"/>
        <v>166266.00001399999</v>
      </c>
      <c r="AD59" s="52">
        <f t="shared" si="12"/>
        <v>376474.00001299998</v>
      </c>
      <c r="AE59" s="52" t="str">
        <f t="shared" si="12"/>
        <v/>
      </c>
      <c r="AF59" s="52" t="str">
        <f t="shared" si="12"/>
        <v/>
      </c>
      <c r="AG59" s="52" t="str">
        <f t="shared" si="12"/>
        <v/>
      </c>
      <c r="AH59" s="52" t="str">
        <f t="shared" si="12"/>
        <v/>
      </c>
      <c r="AI59" s="52" t="str">
        <f t="shared" si="12"/>
        <v/>
      </c>
      <c r="AJ59" s="52" t="str">
        <f t="shared" si="12"/>
        <v/>
      </c>
      <c r="AK59" s="52" t="str">
        <f t="shared" si="12"/>
        <v/>
      </c>
      <c r="AL59" s="52" t="str">
        <f t="shared" si="12"/>
        <v/>
      </c>
      <c r="AM59" s="52" t="str">
        <f t="shared" si="12"/>
        <v/>
      </c>
      <c r="AN59" s="52" t="str">
        <f t="shared" si="12"/>
        <v/>
      </c>
      <c r="AO59" s="52" t="str">
        <f t="shared" si="12"/>
        <v/>
      </c>
      <c r="AP59" s="52" t="str">
        <f t="shared" si="12"/>
        <v/>
      </c>
    </row>
    <row r="60" spans="2:46" hidden="1">
      <c r="C60" s="50">
        <v>40</v>
      </c>
      <c r="D60" s="50">
        <f>C60-1</f>
        <v>39</v>
      </c>
      <c r="E60" s="50">
        <f t="shared" ref="E60:AP60" si="13">D60-1</f>
        <v>38</v>
      </c>
      <c r="F60" s="50">
        <f t="shared" si="13"/>
        <v>37</v>
      </c>
      <c r="G60" s="50">
        <f t="shared" si="13"/>
        <v>36</v>
      </c>
      <c r="H60" s="50">
        <f t="shared" si="13"/>
        <v>35</v>
      </c>
      <c r="I60" s="50">
        <f t="shared" si="13"/>
        <v>34</v>
      </c>
      <c r="J60" s="50">
        <f t="shared" si="13"/>
        <v>33</v>
      </c>
      <c r="K60" s="50">
        <f t="shared" si="13"/>
        <v>32</v>
      </c>
      <c r="L60" s="50">
        <f t="shared" si="13"/>
        <v>31</v>
      </c>
      <c r="M60" s="50">
        <f t="shared" si="13"/>
        <v>30</v>
      </c>
      <c r="N60" s="50">
        <f t="shared" si="13"/>
        <v>29</v>
      </c>
      <c r="O60" s="50">
        <f t="shared" si="13"/>
        <v>28</v>
      </c>
      <c r="P60" s="50">
        <f t="shared" si="13"/>
        <v>27</v>
      </c>
      <c r="Q60" s="50">
        <f t="shared" si="13"/>
        <v>26</v>
      </c>
      <c r="R60" s="50">
        <f t="shared" si="13"/>
        <v>25</v>
      </c>
      <c r="S60" s="50">
        <f t="shared" si="13"/>
        <v>24</v>
      </c>
      <c r="T60" s="50">
        <f t="shared" si="13"/>
        <v>23</v>
      </c>
      <c r="U60" s="50">
        <f t="shared" si="13"/>
        <v>22</v>
      </c>
      <c r="V60" s="50">
        <f t="shared" si="13"/>
        <v>21</v>
      </c>
      <c r="W60" s="50">
        <f t="shared" si="13"/>
        <v>20</v>
      </c>
      <c r="X60" s="50">
        <f t="shared" si="13"/>
        <v>19</v>
      </c>
      <c r="Y60" s="50">
        <f t="shared" si="13"/>
        <v>18</v>
      </c>
      <c r="Z60" s="50">
        <f t="shared" si="13"/>
        <v>17</v>
      </c>
      <c r="AA60" s="50">
        <f t="shared" si="13"/>
        <v>16</v>
      </c>
      <c r="AB60" s="50">
        <f t="shared" si="13"/>
        <v>15</v>
      </c>
      <c r="AC60" s="50">
        <f t="shared" si="13"/>
        <v>14</v>
      </c>
      <c r="AD60" s="50">
        <f t="shared" si="13"/>
        <v>13</v>
      </c>
      <c r="AE60" s="50">
        <f t="shared" si="13"/>
        <v>12</v>
      </c>
      <c r="AF60" s="50">
        <f t="shared" si="13"/>
        <v>11</v>
      </c>
      <c r="AG60" s="50">
        <f t="shared" si="13"/>
        <v>10</v>
      </c>
      <c r="AH60" s="50">
        <f t="shared" si="13"/>
        <v>9</v>
      </c>
      <c r="AI60" s="50">
        <f t="shared" si="13"/>
        <v>8</v>
      </c>
      <c r="AJ60" s="50">
        <f t="shared" si="13"/>
        <v>7</v>
      </c>
      <c r="AK60" s="50">
        <f t="shared" si="13"/>
        <v>6</v>
      </c>
      <c r="AL60" s="50">
        <f t="shared" si="13"/>
        <v>5</v>
      </c>
      <c r="AM60" s="50">
        <f t="shared" si="13"/>
        <v>4</v>
      </c>
      <c r="AN60" s="50">
        <f t="shared" si="13"/>
        <v>3</v>
      </c>
      <c r="AO60" s="50">
        <f t="shared" si="13"/>
        <v>2</v>
      </c>
      <c r="AP60" s="50">
        <f t="shared" si="13"/>
        <v>1</v>
      </c>
    </row>
    <row r="61" spans="2:46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6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6" hidden="1">
      <c r="C63" s="50" t="str">
        <f>IFERROR(HLOOKUP(C62,$C$57:$AP$58,2,FALSE),"")</f>
        <v>BCI Seguros</v>
      </c>
      <c r="D63" s="50" t="str">
        <f t="shared" ref="D63:AP63" si="14">IFERROR(HLOOKUP(D62,$C$57:$AP$58,2,FALSE),"")</f>
        <v>Magallanes</v>
      </c>
      <c r="E63" s="50" t="str">
        <f t="shared" si="14"/>
        <v>Chilena Consolidada</v>
      </c>
      <c r="F63" s="50" t="str">
        <f t="shared" si="14"/>
        <v>Consorio Nacional</v>
      </c>
      <c r="G63" s="50" t="str">
        <f t="shared" si="14"/>
        <v>RSA Seguros</v>
      </c>
      <c r="H63" s="50" t="str">
        <f t="shared" si="14"/>
        <v>Penta Security</v>
      </c>
      <c r="I63" s="50" t="str">
        <f t="shared" si="14"/>
        <v>Mapfre</v>
      </c>
      <c r="J63" s="50" t="str">
        <f t="shared" si="14"/>
        <v>Cardif</v>
      </c>
      <c r="K63" s="50" t="str">
        <f t="shared" si="14"/>
        <v>Zurich Santander</v>
      </c>
      <c r="L63" s="50" t="str">
        <f t="shared" si="14"/>
        <v>HDI Seguros</v>
      </c>
      <c r="M63" s="50" t="str">
        <f t="shared" si="14"/>
        <v>Renta Nacional</v>
      </c>
      <c r="N63" s="50" t="str">
        <f t="shared" si="14"/>
        <v>Liberty Seguros</v>
      </c>
      <c r="O63" s="50" t="str">
        <f t="shared" si="14"/>
        <v>Zenit Seguros</v>
      </c>
      <c r="P63" s="50" t="str">
        <f t="shared" si="14"/>
        <v>Chartis</v>
      </c>
      <c r="Q63" s="50" t="str">
        <f t="shared" si="14"/>
        <v>M. de Carabineros</v>
      </c>
      <c r="R63" s="50" t="str">
        <f t="shared" si="14"/>
        <v>Assurant Chile</v>
      </c>
      <c r="S63" s="50" t="str">
        <f t="shared" si="14"/>
        <v>Continental Crédito</v>
      </c>
      <c r="T63" s="50" t="str">
        <f t="shared" si="14"/>
        <v>Magallanes Gar. y Cré.</v>
      </c>
      <c r="U63" s="50" t="str">
        <f t="shared" si="14"/>
        <v>Ace Seguros</v>
      </c>
      <c r="V63" s="50" t="str">
        <f t="shared" si="14"/>
        <v>Mapfre Gar. y Cré.</v>
      </c>
      <c r="W63" s="50" t="str">
        <f t="shared" si="14"/>
        <v>Chubb de Chile</v>
      </c>
      <c r="X63" s="50" t="str">
        <f t="shared" si="14"/>
        <v>Cesce Chile</v>
      </c>
      <c r="Y63" s="50" t="str">
        <f t="shared" si="14"/>
        <v>Orion Seguros</v>
      </c>
      <c r="Z63" s="50" t="str">
        <f t="shared" si="14"/>
        <v>QBE Chile</v>
      </c>
      <c r="AA63" s="50" t="str">
        <f t="shared" si="14"/>
        <v>Coface Chile</v>
      </c>
      <c r="AB63" s="50" t="str">
        <f t="shared" si="14"/>
        <v>Huelen</v>
      </c>
      <c r="AC63" s="50" t="str">
        <f t="shared" si="14"/>
        <v>Euler Hermes</v>
      </c>
      <c r="AD63" s="50" t="str">
        <f t="shared" si="14"/>
        <v>FAF International</v>
      </c>
      <c r="AE63" s="50" t="str">
        <f t="shared" si="14"/>
        <v/>
      </c>
      <c r="AF63" s="50" t="str">
        <f t="shared" si="14"/>
        <v/>
      </c>
      <c r="AG63" s="50" t="str">
        <f t="shared" si="14"/>
        <v/>
      </c>
      <c r="AH63" s="50" t="str">
        <f t="shared" si="14"/>
        <v/>
      </c>
      <c r="AI63" s="50" t="str">
        <f t="shared" si="14"/>
        <v/>
      </c>
      <c r="AJ63" s="50" t="str">
        <f t="shared" si="14"/>
        <v/>
      </c>
      <c r="AK63" s="50" t="str">
        <f t="shared" si="14"/>
        <v/>
      </c>
      <c r="AL63" s="50" t="str">
        <f t="shared" si="14"/>
        <v/>
      </c>
      <c r="AM63" s="50" t="str">
        <f t="shared" si="14"/>
        <v/>
      </c>
      <c r="AN63" s="50" t="str">
        <f t="shared" si="14"/>
        <v/>
      </c>
      <c r="AO63" s="50" t="str">
        <f t="shared" si="14"/>
        <v/>
      </c>
      <c r="AP63" s="50" t="str">
        <f t="shared" si="14"/>
        <v/>
      </c>
    </row>
    <row r="64" spans="2:46" hidden="1">
      <c r="C64" s="52">
        <f>IFERROR((HLOOKUP(C62,$C$57:$AP$59,3,FALSE)-HLOOKUP(C62,$C$57:$AP$60,4,FALSE)/1000000)/$C$69,"")</f>
        <v>1721.5319999999999</v>
      </c>
      <c r="D64" s="52">
        <f t="shared" ref="D64:AP64" si="15">IFERROR((HLOOKUP(D62,$C$57:$AP$59,3,FALSE)-HLOOKUP(D62,$C$57:$AP$60,4,FALSE)/1000000)/$C$69,"")</f>
        <v>1561.127</v>
      </c>
      <c r="E64" s="52">
        <f t="shared" si="15"/>
        <v>1032.26</v>
      </c>
      <c r="F64" s="52">
        <f t="shared" si="15"/>
        <v>897.69299999999998</v>
      </c>
      <c r="G64" s="52">
        <f t="shared" si="15"/>
        <v>881.40200000000004</v>
      </c>
      <c r="H64" s="52">
        <f t="shared" si="15"/>
        <v>825.19200000000001</v>
      </c>
      <c r="I64" s="52">
        <f t="shared" si="15"/>
        <v>696.88499999999999</v>
      </c>
      <c r="J64" s="52">
        <f t="shared" si="15"/>
        <v>429.12900000000002</v>
      </c>
      <c r="K64" s="52">
        <f t="shared" si="15"/>
        <v>376.47399999999999</v>
      </c>
      <c r="L64" s="52">
        <f t="shared" si="15"/>
        <v>235.98099999999999</v>
      </c>
      <c r="M64" s="52">
        <f t="shared" si="15"/>
        <v>204.43600000000001</v>
      </c>
      <c r="N64" s="52">
        <f t="shared" si="15"/>
        <v>195.42400000000001</v>
      </c>
      <c r="O64" s="52">
        <f t="shared" si="15"/>
        <v>166.26599999999999</v>
      </c>
      <c r="P64" s="52">
        <f t="shared" si="15"/>
        <v>93.697000000000003</v>
      </c>
      <c r="Q64" s="52">
        <f t="shared" si="15"/>
        <v>67.073999999999998</v>
      </c>
      <c r="R64" s="52">
        <f t="shared" si="15"/>
        <v>55.854999999999997</v>
      </c>
      <c r="S64" s="52">
        <f t="shared" si="15"/>
        <v>24.266999999999999</v>
      </c>
      <c r="T64" s="52">
        <f t="shared" si="15"/>
        <v>14.585000000000001</v>
      </c>
      <c r="U64" s="52">
        <f t="shared" si="15"/>
        <v>12.538</v>
      </c>
      <c r="V64" s="52">
        <f t="shared" si="15"/>
        <v>4.6539999999999999</v>
      </c>
      <c r="W64" s="52">
        <f t="shared" si="15"/>
        <v>4.3019999999999996</v>
      </c>
      <c r="X64" s="52">
        <f t="shared" si="15"/>
        <v>3.7679999999999998</v>
      </c>
      <c r="Y64" s="52">
        <f t="shared" si="15"/>
        <v>2.476</v>
      </c>
      <c r="Z64" s="52">
        <f t="shared" si="15"/>
        <v>0.77</v>
      </c>
      <c r="AA64" s="52">
        <f t="shared" si="15"/>
        <v>0.33</v>
      </c>
      <c r="AB64" s="52">
        <f t="shared" si="15"/>
        <v>0.151</v>
      </c>
      <c r="AC64" s="52">
        <f t="shared" si="15"/>
        <v>2.8000000000000001E-2</v>
      </c>
      <c r="AD64" s="52">
        <f t="shared" si="15"/>
        <v>2.1000000000000001E-2</v>
      </c>
      <c r="AE64" s="52" t="str">
        <f t="shared" si="15"/>
        <v/>
      </c>
      <c r="AF64" s="52" t="str">
        <f t="shared" si="15"/>
        <v/>
      </c>
      <c r="AG64" s="52" t="str">
        <f t="shared" si="15"/>
        <v/>
      </c>
      <c r="AH64" s="52" t="str">
        <f t="shared" si="15"/>
        <v/>
      </c>
      <c r="AI64" s="52" t="str">
        <f t="shared" si="15"/>
        <v/>
      </c>
      <c r="AJ64" s="52" t="str">
        <f t="shared" si="15"/>
        <v/>
      </c>
      <c r="AK64" s="52" t="str">
        <f t="shared" si="15"/>
        <v/>
      </c>
      <c r="AL64" s="52" t="str">
        <f t="shared" si="15"/>
        <v/>
      </c>
      <c r="AM64" s="52" t="str">
        <f t="shared" si="15"/>
        <v/>
      </c>
      <c r="AN64" s="52" t="str">
        <f t="shared" si="15"/>
        <v/>
      </c>
      <c r="AO64" s="52" t="str">
        <f t="shared" si="15"/>
        <v/>
      </c>
      <c r="AP64" s="52" t="str">
        <f t="shared" si="15"/>
        <v/>
      </c>
    </row>
    <row r="65" spans="1:42" hidden="1">
      <c r="C65" s="52" t="str">
        <f>IF(ISNUMBER(C64),CONCATENATE(C63," - ",C62),"")</f>
        <v>BCI Seguros - 1</v>
      </c>
      <c r="D65" s="52" t="str">
        <f t="shared" ref="D65:AP65" si="16">IF(ISNUMBER(D64),CONCATENATE(D63," - ",D62),"")</f>
        <v>Magallanes - 2</v>
      </c>
      <c r="E65" s="52" t="str">
        <f t="shared" si="16"/>
        <v>Chilena Consolidada - 3</v>
      </c>
      <c r="F65" s="52" t="str">
        <f t="shared" si="16"/>
        <v>Consorio Nacional - 4</v>
      </c>
      <c r="G65" s="52" t="str">
        <f t="shared" si="16"/>
        <v>RSA Seguros - 5</v>
      </c>
      <c r="H65" s="52" t="str">
        <f t="shared" si="16"/>
        <v>Penta Security - 6</v>
      </c>
      <c r="I65" s="52" t="str">
        <f t="shared" si="16"/>
        <v>Mapfre - 7</v>
      </c>
      <c r="J65" s="52" t="str">
        <f t="shared" si="16"/>
        <v>Cardif - 8</v>
      </c>
      <c r="K65" s="52" t="str">
        <f t="shared" si="16"/>
        <v>Zurich Santander - 9</v>
      </c>
      <c r="L65" s="52" t="str">
        <f t="shared" si="16"/>
        <v>HDI Seguros - 10</v>
      </c>
      <c r="M65" s="52" t="str">
        <f t="shared" si="16"/>
        <v>Renta Nacional - 11</v>
      </c>
      <c r="N65" s="52" t="str">
        <f t="shared" si="16"/>
        <v>Liberty Seguros - 12</v>
      </c>
      <c r="O65" s="52" t="str">
        <f t="shared" si="16"/>
        <v>Zenit Seguros - 13</v>
      </c>
      <c r="P65" s="52" t="str">
        <f t="shared" si="16"/>
        <v>Chartis - 14</v>
      </c>
      <c r="Q65" s="52" t="str">
        <f t="shared" si="16"/>
        <v>M. de Carabineros - 15</v>
      </c>
      <c r="R65" s="52" t="str">
        <f t="shared" si="16"/>
        <v>Assurant Chile - 16</v>
      </c>
      <c r="S65" s="52" t="str">
        <f t="shared" si="16"/>
        <v>Continental Crédito - 17</v>
      </c>
      <c r="T65" s="52" t="str">
        <f t="shared" si="16"/>
        <v>Magallanes Gar. y Cré. - 18</v>
      </c>
      <c r="U65" s="52" t="str">
        <f t="shared" si="16"/>
        <v>Ace Seguros - 19</v>
      </c>
      <c r="V65" s="52" t="str">
        <f t="shared" si="16"/>
        <v>Mapfre Gar. y Cré. - 20</v>
      </c>
      <c r="W65" s="52" t="str">
        <f t="shared" si="16"/>
        <v>Chubb de Chile - 21</v>
      </c>
      <c r="X65" s="52" t="str">
        <f t="shared" si="16"/>
        <v>Cesce Chile - 22</v>
      </c>
      <c r="Y65" s="52" t="str">
        <f t="shared" si="16"/>
        <v>Orion Seguros - 23</v>
      </c>
      <c r="Z65" s="52" t="str">
        <f t="shared" si="16"/>
        <v>QBE Chile - 24</v>
      </c>
      <c r="AA65" s="52" t="str">
        <f t="shared" si="16"/>
        <v>Coface Chile - 25</v>
      </c>
      <c r="AB65" s="52" t="str">
        <f t="shared" si="16"/>
        <v>Huelen - 26</v>
      </c>
      <c r="AC65" s="52" t="str">
        <f t="shared" si="16"/>
        <v>Euler Hermes - 27</v>
      </c>
      <c r="AD65" s="52" t="str">
        <f t="shared" si="16"/>
        <v>FAF International - 28</v>
      </c>
      <c r="AE65" s="52" t="str">
        <f t="shared" si="16"/>
        <v/>
      </c>
      <c r="AF65" s="52" t="str">
        <f t="shared" si="16"/>
        <v/>
      </c>
      <c r="AG65" s="52" t="str">
        <f t="shared" si="16"/>
        <v/>
      </c>
      <c r="AH65" s="52" t="str">
        <f t="shared" si="16"/>
        <v/>
      </c>
      <c r="AI65" s="52" t="str">
        <f t="shared" si="16"/>
        <v/>
      </c>
      <c r="AJ65" s="52" t="str">
        <f t="shared" si="16"/>
        <v/>
      </c>
      <c r="AK65" s="52" t="str">
        <f t="shared" si="16"/>
        <v/>
      </c>
      <c r="AL65" s="52" t="str">
        <f t="shared" si="16"/>
        <v/>
      </c>
      <c r="AM65" s="52" t="str">
        <f t="shared" si="16"/>
        <v/>
      </c>
      <c r="AN65" s="52" t="str">
        <f t="shared" si="16"/>
        <v/>
      </c>
      <c r="AO65" s="52" t="str">
        <f t="shared" si="16"/>
        <v/>
      </c>
      <c r="AP65" s="52" t="str">
        <f t="shared" si="16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17">IF($B$78=D63,D64,"")</f>
        <v/>
      </c>
      <c r="E67" s="52" t="str">
        <f t="shared" si="17"/>
        <v/>
      </c>
      <c r="F67" s="52" t="str">
        <f t="shared" si="17"/>
        <v/>
      </c>
      <c r="G67" s="52" t="str">
        <f t="shared" si="17"/>
        <v/>
      </c>
      <c r="H67" s="52" t="str">
        <f t="shared" si="17"/>
        <v/>
      </c>
      <c r="I67" s="52" t="str">
        <f t="shared" si="17"/>
        <v/>
      </c>
      <c r="J67" s="52" t="str">
        <f t="shared" si="17"/>
        <v/>
      </c>
      <c r="K67" s="52" t="str">
        <f t="shared" si="17"/>
        <v/>
      </c>
      <c r="L67" s="52" t="str">
        <f t="shared" si="17"/>
        <v/>
      </c>
      <c r="M67" s="52" t="str">
        <f t="shared" si="17"/>
        <v/>
      </c>
      <c r="N67" s="52" t="str">
        <f t="shared" si="17"/>
        <v/>
      </c>
      <c r="O67" s="52" t="str">
        <f t="shared" si="17"/>
        <v/>
      </c>
      <c r="P67" s="52" t="str">
        <f t="shared" si="17"/>
        <v/>
      </c>
      <c r="Q67" s="52" t="str">
        <f t="shared" si="17"/>
        <v/>
      </c>
      <c r="R67" s="52" t="str">
        <f t="shared" si="17"/>
        <v/>
      </c>
      <c r="S67" s="52" t="str">
        <f t="shared" si="17"/>
        <v/>
      </c>
      <c r="T67" s="52" t="str">
        <f t="shared" si="17"/>
        <v/>
      </c>
      <c r="U67" s="52" t="str">
        <f t="shared" si="17"/>
        <v/>
      </c>
      <c r="V67" s="52" t="str">
        <f t="shared" si="17"/>
        <v/>
      </c>
      <c r="W67" s="52" t="str">
        <f t="shared" si="17"/>
        <v/>
      </c>
      <c r="X67" s="52" t="str">
        <f t="shared" si="17"/>
        <v/>
      </c>
      <c r="Y67" s="52" t="str">
        <f t="shared" si="17"/>
        <v/>
      </c>
      <c r="Z67" s="52" t="str">
        <f t="shared" si="17"/>
        <v/>
      </c>
      <c r="AA67" s="52" t="str">
        <f t="shared" si="17"/>
        <v/>
      </c>
      <c r="AB67" s="52" t="str">
        <f t="shared" si="17"/>
        <v/>
      </c>
      <c r="AC67" s="52" t="str">
        <f t="shared" si="17"/>
        <v/>
      </c>
      <c r="AD67" s="52" t="str">
        <f t="shared" si="17"/>
        <v/>
      </c>
      <c r="AE67" s="52" t="str">
        <f t="shared" si="17"/>
        <v/>
      </c>
      <c r="AF67" s="52" t="str">
        <f t="shared" si="17"/>
        <v/>
      </c>
      <c r="AG67" s="52" t="str">
        <f t="shared" si="17"/>
        <v/>
      </c>
      <c r="AH67" s="52" t="str">
        <f t="shared" si="17"/>
        <v/>
      </c>
      <c r="AI67" s="52" t="str">
        <f t="shared" si="17"/>
        <v/>
      </c>
      <c r="AJ67" s="52" t="str">
        <f t="shared" si="17"/>
        <v/>
      </c>
      <c r="AK67" s="52" t="str">
        <f t="shared" si="17"/>
        <v/>
      </c>
      <c r="AL67" s="52" t="str">
        <f t="shared" si="17"/>
        <v/>
      </c>
      <c r="AM67" s="52" t="str">
        <f t="shared" si="17"/>
        <v/>
      </c>
      <c r="AN67" s="52" t="str">
        <f t="shared" si="17"/>
        <v/>
      </c>
      <c r="AO67" s="52" t="str">
        <f t="shared" si="17"/>
        <v/>
      </c>
      <c r="AP67" s="52" t="str">
        <f t="shared" si="17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1000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Miles de Pólizas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30.09.2012</v>
      </c>
      <c r="D70" s="37" t="s">
        <v>379</v>
      </c>
      <c r="E70" s="37" t="s">
        <v>380</v>
      </c>
      <c r="F70" s="37" t="s">
        <v>381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30.09.2012</v>
      </c>
      <c r="D71" s="37" t="s">
        <v>379</v>
      </c>
      <c r="E71" s="37" t="s">
        <v>380</v>
      </c>
      <c r="F71" s="37" t="s">
        <v>381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30.09.2012</v>
      </c>
      <c r="D72" s="37" t="s">
        <v>379</v>
      </c>
      <c r="E72" s="37" t="s">
        <v>380</v>
      </c>
      <c r="F72" s="37" t="s">
        <v>381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7</v>
      </c>
      <c r="D109" s="50">
        <f t="shared" ref="D109:AH109" si="18">IFERROR(RANK(D111,$C$111:$AH$111,0),"")</f>
        <v>17</v>
      </c>
      <c r="E109" s="50">
        <f t="shared" si="18"/>
        <v>12</v>
      </c>
      <c r="F109" s="50">
        <f t="shared" si="18"/>
        <v>23</v>
      </c>
      <c r="G109" s="50">
        <f t="shared" si="18"/>
        <v>10</v>
      </c>
      <c r="H109" s="50">
        <f t="shared" si="18"/>
        <v>8</v>
      </c>
      <c r="I109" s="50">
        <f t="shared" si="18"/>
        <v>9</v>
      </c>
      <c r="J109" s="50">
        <f t="shared" si="18"/>
        <v>6</v>
      </c>
      <c r="K109" s="50">
        <f t="shared" si="18"/>
        <v>4</v>
      </c>
      <c r="L109" s="50">
        <f t="shared" si="18"/>
        <v>11</v>
      </c>
      <c r="M109" s="50">
        <f t="shared" si="18"/>
        <v>28</v>
      </c>
      <c r="N109" s="50">
        <f t="shared" si="18"/>
        <v>31</v>
      </c>
      <c r="O109" s="50">
        <f t="shared" si="18"/>
        <v>19</v>
      </c>
      <c r="P109" s="50">
        <f t="shared" si="18"/>
        <v>22</v>
      </c>
      <c r="Q109" s="50">
        <f t="shared" si="18"/>
        <v>26</v>
      </c>
      <c r="R109" s="50">
        <f t="shared" si="18"/>
        <v>20</v>
      </c>
      <c r="S109" s="50">
        <f t="shared" si="18"/>
        <v>25</v>
      </c>
      <c r="T109" s="50">
        <f t="shared" si="18"/>
        <v>27</v>
      </c>
      <c r="U109" s="50">
        <f t="shared" si="18"/>
        <v>21</v>
      </c>
      <c r="V109" s="50">
        <f t="shared" si="18"/>
        <v>3</v>
      </c>
      <c r="W109" s="50">
        <f t="shared" si="18"/>
        <v>13</v>
      </c>
      <c r="X109" s="50">
        <f t="shared" si="18"/>
        <v>16</v>
      </c>
      <c r="Y109" s="50">
        <f t="shared" si="18"/>
        <v>5</v>
      </c>
      <c r="Z109" s="50">
        <f t="shared" si="18"/>
        <v>1</v>
      </c>
      <c r="AA109" s="50">
        <f t="shared" si="18"/>
        <v>14</v>
      </c>
      <c r="AB109" s="50">
        <f t="shared" si="18"/>
        <v>18</v>
      </c>
      <c r="AC109" s="50">
        <f>IFERROR(RANK(AC111,$C$111:$AH$111,0),"")</f>
        <v>29</v>
      </c>
      <c r="AD109" s="50">
        <f>IFERROR(RANK(AD111,$C$111:$AH$111,0),"")</f>
        <v>30</v>
      </c>
      <c r="AE109" s="50" t="str">
        <f t="shared" si="18"/>
        <v/>
      </c>
      <c r="AF109" s="50">
        <f t="shared" si="18"/>
        <v>15</v>
      </c>
      <c r="AG109" s="50">
        <f t="shared" si="18"/>
        <v>24</v>
      </c>
      <c r="AH109" s="50">
        <f t="shared" si="18"/>
        <v>2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19">IFERROR(HLOOKUP($B$129,$C$11:$AQ$44,C114+1,FALSE)+C112/1000000,"")</f>
        <v>364008.00003200001</v>
      </c>
      <c r="D111" s="52">
        <f t="shared" si="19"/>
        <v>25386.000031</v>
      </c>
      <c r="E111" s="52">
        <f t="shared" si="19"/>
        <v>155182.00003</v>
      </c>
      <c r="F111" s="52">
        <f t="shared" si="19"/>
        <v>7586.0000289999998</v>
      </c>
      <c r="G111" s="52">
        <f t="shared" si="19"/>
        <v>237320.00002800001</v>
      </c>
      <c r="H111" s="52">
        <f t="shared" si="19"/>
        <v>256749.000027</v>
      </c>
      <c r="I111" s="52">
        <f t="shared" si="19"/>
        <v>245847.00002599999</v>
      </c>
      <c r="J111" s="52">
        <f t="shared" si="19"/>
        <v>522128.00002500002</v>
      </c>
      <c r="K111" s="52">
        <f t="shared" si="19"/>
        <v>700238.00002399995</v>
      </c>
      <c r="L111" s="52">
        <f t="shared" si="19"/>
        <v>191829.000023</v>
      </c>
      <c r="M111" s="52">
        <f t="shared" si="19"/>
        <v>1510.0000219999999</v>
      </c>
      <c r="N111" s="52">
        <f t="shared" si="19"/>
        <v>306.000021</v>
      </c>
      <c r="O111" s="52">
        <f t="shared" si="19"/>
        <v>22621.000019999999</v>
      </c>
      <c r="P111" s="52">
        <f t="shared" si="19"/>
        <v>9071.0000189999992</v>
      </c>
      <c r="Q111" s="52">
        <f t="shared" si="19"/>
        <v>2866.0000180000002</v>
      </c>
      <c r="R111" s="52">
        <f t="shared" si="19"/>
        <v>15088.000017</v>
      </c>
      <c r="S111" s="52">
        <f t="shared" si="19"/>
        <v>4111.000016</v>
      </c>
      <c r="T111" s="52">
        <f t="shared" si="19"/>
        <v>1799.0000150000001</v>
      </c>
      <c r="U111" s="52">
        <f t="shared" si="19"/>
        <v>11311.000013999999</v>
      </c>
      <c r="V111" s="52">
        <f t="shared" si="19"/>
        <v>762606.00001299998</v>
      </c>
      <c r="W111" s="52">
        <f t="shared" si="19"/>
        <v>131119.000012</v>
      </c>
      <c r="X111" s="52">
        <f t="shared" si="19"/>
        <v>39723.000010999996</v>
      </c>
      <c r="Y111" s="52">
        <f t="shared" si="19"/>
        <v>678051.00000999996</v>
      </c>
      <c r="Z111" s="52">
        <f t="shared" si="19"/>
        <v>3586421.0000089998</v>
      </c>
      <c r="AA111" s="52">
        <f t="shared" si="19"/>
        <v>63800.000008000003</v>
      </c>
      <c r="AB111" s="52">
        <f t="shared" si="19"/>
        <v>22697.000006999999</v>
      </c>
      <c r="AC111" s="52">
        <f t="shared" si="19"/>
        <v>652.00000599999998</v>
      </c>
      <c r="AD111" s="52">
        <f t="shared" si="19"/>
        <v>516.00000499999999</v>
      </c>
      <c r="AE111" s="52" t="str">
        <f t="shared" si="19"/>
        <v/>
      </c>
      <c r="AF111" s="52">
        <f t="shared" si="19"/>
        <v>62704.000003000001</v>
      </c>
      <c r="AG111" s="52">
        <f t="shared" si="19"/>
        <v>5146.0000019999998</v>
      </c>
      <c r="AH111" s="52">
        <f t="shared" si="19"/>
        <v>1379926.000001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20">D112-1</f>
        <v>30</v>
      </c>
      <c r="F112" s="50">
        <f t="shared" si="20"/>
        <v>29</v>
      </c>
      <c r="G112" s="50">
        <f t="shared" si="20"/>
        <v>28</v>
      </c>
      <c r="H112" s="50">
        <f t="shared" si="20"/>
        <v>27</v>
      </c>
      <c r="I112" s="50">
        <f t="shared" si="20"/>
        <v>26</v>
      </c>
      <c r="J112" s="50">
        <f t="shared" si="20"/>
        <v>25</v>
      </c>
      <c r="K112" s="50">
        <f t="shared" si="20"/>
        <v>24</v>
      </c>
      <c r="L112" s="50">
        <f t="shared" si="20"/>
        <v>23</v>
      </c>
      <c r="M112" s="50">
        <f t="shared" si="20"/>
        <v>22</v>
      </c>
      <c r="N112" s="50">
        <f t="shared" si="20"/>
        <v>21</v>
      </c>
      <c r="O112" s="50">
        <f t="shared" si="20"/>
        <v>20</v>
      </c>
      <c r="P112" s="50">
        <f t="shared" si="20"/>
        <v>19</v>
      </c>
      <c r="Q112" s="50">
        <f t="shared" si="20"/>
        <v>18</v>
      </c>
      <c r="R112" s="50">
        <f t="shared" si="20"/>
        <v>17</v>
      </c>
      <c r="S112" s="50">
        <f t="shared" si="20"/>
        <v>16</v>
      </c>
      <c r="T112" s="50">
        <f t="shared" si="20"/>
        <v>15</v>
      </c>
      <c r="U112" s="50">
        <f t="shared" si="20"/>
        <v>14</v>
      </c>
      <c r="V112" s="50">
        <f t="shared" si="20"/>
        <v>13</v>
      </c>
      <c r="W112" s="50">
        <f t="shared" si="20"/>
        <v>12</v>
      </c>
      <c r="X112" s="50">
        <f t="shared" si="20"/>
        <v>11</v>
      </c>
      <c r="Y112" s="50">
        <f t="shared" si="20"/>
        <v>10</v>
      </c>
      <c r="Z112" s="50">
        <f t="shared" si="20"/>
        <v>9</v>
      </c>
      <c r="AA112" s="50">
        <f t="shared" si="20"/>
        <v>8</v>
      </c>
      <c r="AB112" s="50">
        <f t="shared" si="20"/>
        <v>7</v>
      </c>
      <c r="AC112" s="50">
        <f t="shared" si="20"/>
        <v>6</v>
      </c>
      <c r="AD112" s="50">
        <f>AC112-1</f>
        <v>5</v>
      </c>
      <c r="AE112" s="50">
        <f t="shared" si="20"/>
        <v>4</v>
      </c>
      <c r="AF112" s="50">
        <f t="shared" si="20"/>
        <v>3</v>
      </c>
      <c r="AG112" s="50">
        <f t="shared" si="20"/>
        <v>2</v>
      </c>
      <c r="AH112" s="50">
        <f t="shared" si="20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24 SOAP</v>
      </c>
      <c r="D115" s="80" t="str">
        <f t="shared" ref="D115:AH115" si="21">IFERROR(HLOOKUP(D114,$C$109:$AP$110,2,FALSE),"")</f>
        <v>50 Otros</v>
      </c>
      <c r="E115" s="80" t="str">
        <f t="shared" si="21"/>
        <v>20 Responsabilidad Civil Vehíc. Mot.</v>
      </c>
      <c r="F115" s="80" t="str">
        <f t="shared" si="21"/>
        <v>9 Daños Físicos Vehíc. Mot. G1 (VP)</v>
      </c>
      <c r="G115" s="80" t="str">
        <f t="shared" si="21"/>
        <v>23 Accidentes Personales</v>
      </c>
      <c r="H115" s="80" t="str">
        <f t="shared" si="21"/>
        <v>8 Robo</v>
      </c>
      <c r="I115" s="80" t="str">
        <f t="shared" si="21"/>
        <v>1 Incendio</v>
      </c>
      <c r="J115" s="80" t="str">
        <f t="shared" si="21"/>
        <v>6 Terrorismo</v>
      </c>
      <c r="K115" s="80" t="str">
        <f t="shared" si="21"/>
        <v>7 Otros Riesgos Adicionales Incendio</v>
      </c>
      <c r="L115" s="80" t="str">
        <f t="shared" si="21"/>
        <v>5 Riesgos de la Naturaleza</v>
      </c>
      <c r="M115" s="80" t="str">
        <f t="shared" si="21"/>
        <v>10 Daños Físicos Vehíc. Mot. G2 (VC)</v>
      </c>
      <c r="N115" s="80" t="str">
        <f t="shared" si="21"/>
        <v>3 Terremoto</v>
      </c>
      <c r="O115" s="80" t="str">
        <f t="shared" si="21"/>
        <v>21 Responsabilidad Civil</v>
      </c>
      <c r="P115" s="80" t="str">
        <f t="shared" si="21"/>
        <v>25 Garantía</v>
      </c>
      <c r="Q115" s="80" t="str">
        <f t="shared" si="21"/>
        <v>30 Seguro Agrícola</v>
      </c>
      <c r="R115" s="80" t="str">
        <f t="shared" si="21"/>
        <v>22 Multiriesgos</v>
      </c>
      <c r="S115" s="80" t="str">
        <f t="shared" si="21"/>
        <v>2 Pérdida de Benef. por Incendio</v>
      </c>
      <c r="T115" s="80" t="str">
        <f t="shared" si="21"/>
        <v>26 Fidelidad</v>
      </c>
      <c r="U115" s="80" t="str">
        <f t="shared" si="21"/>
        <v>13 Transporte Terrestre</v>
      </c>
      <c r="V115" s="80" t="str">
        <f t="shared" si="21"/>
        <v>16 Equipo Móvil Contratista</v>
      </c>
      <c r="W115" s="80" t="str">
        <f t="shared" si="21"/>
        <v>19 Equipo Electrónico</v>
      </c>
      <c r="X115" s="80" t="str">
        <f t="shared" si="21"/>
        <v>14 Transporte Marítimo</v>
      </c>
      <c r="Y115" s="80" t="str">
        <f t="shared" si="21"/>
        <v>4 Pérdida de Benef. por Terremoto</v>
      </c>
      <c r="Z115" s="80" t="str">
        <f t="shared" si="21"/>
        <v>35 Seguro Salud</v>
      </c>
      <c r="AA115" s="80" t="str">
        <f t="shared" si="21"/>
        <v>17 Todo Riesgo Construc. y Montaje</v>
      </c>
      <c r="AB115" s="80" t="str">
        <f t="shared" si="21"/>
        <v>15 Transporte Aéreo</v>
      </c>
      <c r="AC115" s="80" t="str">
        <f t="shared" si="21"/>
        <v>18 Avería de Maquinaria</v>
      </c>
      <c r="AD115" s="80" t="str">
        <f t="shared" si="21"/>
        <v>11 Casco Marítimo</v>
      </c>
      <c r="AE115" s="80" t="str">
        <f t="shared" si="21"/>
        <v>27 Seguro de Crédito por Ventas a Plazo</v>
      </c>
      <c r="AF115" s="80" t="str">
        <f t="shared" si="21"/>
        <v>28 Seguro de Crédito a la Exportación</v>
      </c>
      <c r="AG115" s="80" t="str">
        <f t="shared" si="21"/>
        <v>12 Casco Aéreo</v>
      </c>
      <c r="AH115" s="80" t="str">
        <f t="shared" si="21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3586.4209999999998</v>
      </c>
      <c r="D116" s="52">
        <f t="shared" ref="D116:AH116" si="22">IFERROR((HLOOKUP(D114,$C$109:$AP$111,3,FALSE)-HLOOKUP(D114,$C$109:$AP$112,4,FALSE)/1000000)/$C$123,"")</f>
        <v>1379.9259999999999</v>
      </c>
      <c r="E116" s="52">
        <f t="shared" si="22"/>
        <v>762.60599999999999</v>
      </c>
      <c r="F116" s="52">
        <f t="shared" si="22"/>
        <v>700.23800000000006</v>
      </c>
      <c r="G116" s="52">
        <f t="shared" si="22"/>
        <v>678.05100000000004</v>
      </c>
      <c r="H116" s="52">
        <f t="shared" si="22"/>
        <v>522.12800000000004</v>
      </c>
      <c r="I116" s="52">
        <f t="shared" si="22"/>
        <v>364.00799999999998</v>
      </c>
      <c r="J116" s="52">
        <f t="shared" si="22"/>
        <v>256.74900000000002</v>
      </c>
      <c r="K116" s="52">
        <f t="shared" si="22"/>
        <v>245.84700000000001</v>
      </c>
      <c r="L116" s="52">
        <f t="shared" si="22"/>
        <v>237.32</v>
      </c>
      <c r="M116" s="52">
        <f t="shared" si="22"/>
        <v>191.82900000000001</v>
      </c>
      <c r="N116" s="52">
        <f t="shared" si="22"/>
        <v>155.18199999999999</v>
      </c>
      <c r="O116" s="52">
        <f t="shared" si="22"/>
        <v>131.119</v>
      </c>
      <c r="P116" s="52">
        <f t="shared" si="22"/>
        <v>63.8</v>
      </c>
      <c r="Q116" s="52">
        <f t="shared" si="22"/>
        <v>62.704000000000001</v>
      </c>
      <c r="R116" s="52">
        <f t="shared" si="22"/>
        <v>39.722999999999999</v>
      </c>
      <c r="S116" s="52">
        <f t="shared" si="22"/>
        <v>25.385999999999999</v>
      </c>
      <c r="T116" s="52">
        <f t="shared" si="22"/>
        <v>22.696999999999999</v>
      </c>
      <c r="U116" s="52">
        <f t="shared" si="22"/>
        <v>22.620999999999999</v>
      </c>
      <c r="V116" s="52">
        <f t="shared" si="22"/>
        <v>15.087999999999999</v>
      </c>
      <c r="W116" s="52">
        <f t="shared" si="22"/>
        <v>11.311</v>
      </c>
      <c r="X116" s="52">
        <f t="shared" si="22"/>
        <v>9.0709999999999997</v>
      </c>
      <c r="Y116" s="52">
        <f t="shared" si="22"/>
        <v>7.5860000000000003</v>
      </c>
      <c r="Z116" s="52">
        <f t="shared" si="22"/>
        <v>5.1459999999999999</v>
      </c>
      <c r="AA116" s="52">
        <f t="shared" si="22"/>
        <v>4.1109999999999998</v>
      </c>
      <c r="AB116" s="52">
        <f t="shared" si="22"/>
        <v>2.8660000000000001</v>
      </c>
      <c r="AC116" s="52">
        <f t="shared" si="22"/>
        <v>1.7989999999999999</v>
      </c>
      <c r="AD116" s="52">
        <f t="shared" si="22"/>
        <v>1.51</v>
      </c>
      <c r="AE116" s="52">
        <f t="shared" si="22"/>
        <v>0.65200000000000002</v>
      </c>
      <c r="AF116" s="52">
        <f t="shared" si="22"/>
        <v>0.51600000000000001</v>
      </c>
      <c r="AG116" s="52">
        <f t="shared" si="22"/>
        <v>0.30599999999999999</v>
      </c>
      <c r="AH116" s="52" t="str">
        <f t="shared" si="22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23">IF($B$132=D115,D116,"")</f>
        <v/>
      </c>
      <c r="E118" s="52" t="str">
        <f t="shared" si="23"/>
        <v/>
      </c>
      <c r="F118" s="52" t="str">
        <f t="shared" si="23"/>
        <v/>
      </c>
      <c r="G118" s="52" t="str">
        <f t="shared" si="23"/>
        <v/>
      </c>
      <c r="H118" s="52" t="str">
        <f t="shared" si="23"/>
        <v/>
      </c>
      <c r="I118" s="52" t="str">
        <f t="shared" si="23"/>
        <v/>
      </c>
      <c r="J118" s="52" t="str">
        <f t="shared" si="23"/>
        <v/>
      </c>
      <c r="K118" s="52" t="str">
        <f t="shared" si="23"/>
        <v/>
      </c>
      <c r="L118" s="52" t="str">
        <f t="shared" si="23"/>
        <v/>
      </c>
      <c r="M118" s="52" t="str">
        <f t="shared" si="23"/>
        <v/>
      </c>
      <c r="N118" s="52" t="str">
        <f t="shared" si="23"/>
        <v/>
      </c>
      <c r="O118" s="52" t="str">
        <f t="shared" si="23"/>
        <v/>
      </c>
      <c r="P118" s="52" t="str">
        <f t="shared" si="23"/>
        <v/>
      </c>
      <c r="Q118" s="52" t="str">
        <f t="shared" si="23"/>
        <v/>
      </c>
      <c r="R118" s="52" t="str">
        <f t="shared" si="23"/>
        <v/>
      </c>
      <c r="S118" s="52" t="str">
        <f t="shared" si="23"/>
        <v/>
      </c>
      <c r="T118" s="52" t="str">
        <f t="shared" si="23"/>
        <v/>
      </c>
      <c r="U118" s="52" t="str">
        <f t="shared" si="23"/>
        <v/>
      </c>
      <c r="V118" s="52" t="str">
        <f t="shared" si="23"/>
        <v/>
      </c>
      <c r="W118" s="52" t="str">
        <f t="shared" si="23"/>
        <v/>
      </c>
      <c r="X118" s="52" t="str">
        <f t="shared" si="23"/>
        <v/>
      </c>
      <c r="Y118" s="52" t="str">
        <f t="shared" si="23"/>
        <v/>
      </c>
      <c r="Z118" s="52" t="str">
        <f t="shared" si="23"/>
        <v/>
      </c>
      <c r="AA118" s="52" t="str">
        <f t="shared" si="23"/>
        <v/>
      </c>
      <c r="AB118" s="52" t="str">
        <f t="shared" si="23"/>
        <v/>
      </c>
      <c r="AC118" s="52" t="str">
        <f t="shared" si="23"/>
        <v/>
      </c>
      <c r="AD118" s="52" t="str">
        <f t="shared" si="23"/>
        <v/>
      </c>
      <c r="AE118" s="52" t="str">
        <f t="shared" si="23"/>
        <v/>
      </c>
      <c r="AF118" s="52" t="str">
        <f t="shared" si="23"/>
        <v/>
      </c>
      <c r="AG118" s="52" t="str">
        <f t="shared" si="23"/>
        <v/>
      </c>
      <c r="AH118" s="52" t="str">
        <f t="shared" si="23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24">IF(C60&gt;$C$121,C58,IF(C60=$C$121,$AQ$11,IF(C60&lt;$C$121,"")))</f>
        <v>Ace Seguros</v>
      </c>
      <c r="D120" s="50" t="str">
        <f t="shared" si="24"/>
        <v>Assurant Chile</v>
      </c>
      <c r="E120" s="50" t="str">
        <f t="shared" si="24"/>
        <v>BCI Seguros</v>
      </c>
      <c r="F120" s="50" t="str">
        <f t="shared" si="24"/>
        <v>Cardif</v>
      </c>
      <c r="G120" s="50" t="str">
        <f t="shared" si="24"/>
        <v>Cesce Chile</v>
      </c>
      <c r="H120" s="50" t="str">
        <f t="shared" si="24"/>
        <v>Chartis</v>
      </c>
      <c r="I120" s="50" t="str">
        <f t="shared" si="24"/>
        <v>Chilena Consolidada</v>
      </c>
      <c r="J120" s="50" t="str">
        <f t="shared" si="24"/>
        <v>Chubb de Chile</v>
      </c>
      <c r="K120" s="50" t="str">
        <f t="shared" si="24"/>
        <v>Coface Chile</v>
      </c>
      <c r="L120" s="50" t="str">
        <f t="shared" si="24"/>
        <v>Consorio Nacional</v>
      </c>
      <c r="M120" s="50" t="str">
        <f t="shared" si="24"/>
        <v>Continental Crédito</v>
      </c>
      <c r="N120" s="50" t="str">
        <f t="shared" si="24"/>
        <v>Euler Hermes</v>
      </c>
      <c r="O120" s="50" t="str">
        <f t="shared" si="24"/>
        <v>FAF International</v>
      </c>
      <c r="P120" s="50" t="str">
        <f t="shared" si="24"/>
        <v>HDI Seguros</v>
      </c>
      <c r="Q120" s="50" t="str">
        <f t="shared" si="24"/>
        <v>Huelen</v>
      </c>
      <c r="R120" s="50" t="str">
        <f t="shared" si="24"/>
        <v>Liberty Seguros</v>
      </c>
      <c r="S120" s="50" t="str">
        <f t="shared" si="24"/>
        <v>M. de Carabineros</v>
      </c>
      <c r="T120" s="50" t="str">
        <f t="shared" si="24"/>
        <v>Magallanes</v>
      </c>
      <c r="U120" s="50" t="str">
        <f t="shared" si="24"/>
        <v>Magallanes Gar. y Cré.</v>
      </c>
      <c r="V120" s="50" t="str">
        <f t="shared" si="24"/>
        <v>Mapfre</v>
      </c>
      <c r="W120" s="50" t="str">
        <f t="shared" si="24"/>
        <v>Mapfre Gar. y Cré.</v>
      </c>
      <c r="X120" s="50" t="str">
        <f t="shared" si="24"/>
        <v>Orion Seguros</v>
      </c>
      <c r="Y120" s="50" t="str">
        <f t="shared" si="24"/>
        <v>Penta Security</v>
      </c>
      <c r="Z120" s="50" t="str">
        <f t="shared" si="24"/>
        <v>QBE Chile</v>
      </c>
      <c r="AA120" s="50" t="str">
        <f t="shared" si="24"/>
        <v>Renta Nacional</v>
      </c>
      <c r="AB120" s="50" t="str">
        <f t="shared" si="24"/>
        <v>RSA Seguros</v>
      </c>
      <c r="AC120" s="50" t="str">
        <f t="shared" si="24"/>
        <v>Zenit Seguros</v>
      </c>
      <c r="AD120" s="50" t="str">
        <f t="shared" si="24"/>
        <v>Zurich Santander</v>
      </c>
      <c r="AE120" s="50" t="str">
        <f t="shared" si="24"/>
        <v>Mercado</v>
      </c>
      <c r="AF120" s="50" t="str">
        <f t="shared" si="24"/>
        <v/>
      </c>
      <c r="AG120" s="50" t="str">
        <f t="shared" si="24"/>
        <v/>
      </c>
      <c r="AH120" s="50" t="str">
        <f t="shared" si="24"/>
        <v/>
      </c>
      <c r="AI120" s="50" t="str">
        <f t="shared" si="24"/>
        <v/>
      </c>
      <c r="AJ120" s="50" t="str">
        <f t="shared" si="24"/>
        <v/>
      </c>
      <c r="AK120" s="50" t="str">
        <f t="shared" si="24"/>
        <v/>
      </c>
      <c r="AL120" s="50" t="str">
        <f t="shared" si="24"/>
        <v/>
      </c>
      <c r="AM120" s="50" t="str">
        <f t="shared" si="24"/>
        <v/>
      </c>
      <c r="AN120" s="50" t="str">
        <f t="shared" si="24"/>
        <v/>
      </c>
      <c r="AO120" s="50" t="str">
        <f t="shared" si="24"/>
        <v/>
      </c>
      <c r="AP120" s="50" t="str">
        <f t="shared" si="24"/>
        <v/>
      </c>
    </row>
    <row r="121" spans="2:43" hidden="1">
      <c r="B121" s="49" t="s">
        <v>386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1000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Miles de Pólizas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30.09.2012</v>
      </c>
      <c r="D124" s="37" t="s">
        <v>379</v>
      </c>
      <c r="E124" s="37" t="s">
        <v>380</v>
      </c>
      <c r="F124" s="37" t="s">
        <v>381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30.09.2012</v>
      </c>
      <c r="D125" s="37" t="s">
        <v>379</v>
      </c>
      <c r="E125" s="37" t="s">
        <v>380</v>
      </c>
      <c r="F125" s="37" t="s">
        <v>381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30.09.2012</v>
      </c>
      <c r="D126" s="37" t="s">
        <v>379</v>
      </c>
      <c r="E126" s="37" t="s">
        <v>380</v>
      </c>
      <c r="F126" s="37" t="s">
        <v>381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385</v>
      </c>
    </row>
    <row r="129" spans="2:2">
      <c r="B129" s="59" t="s">
        <v>341</v>
      </c>
    </row>
    <row r="131" spans="2:2">
      <c r="B131" s="39" t="s">
        <v>384</v>
      </c>
    </row>
    <row r="132" spans="2:2">
      <c r="B132" s="59"/>
    </row>
  </sheetData>
  <sheetProtection sheet="1" objects="1" scenarios="1"/>
  <conditionalFormatting sqref="A1:XFD1048576">
    <cfRule type="cellIs" dxfId="29" priority="1" operator="lessThan">
      <formula>0</formula>
    </cfRule>
  </conditionalFormatting>
  <dataValidations count="5">
    <dataValidation showInputMessage="1" showErrorMessage="1" sqref="E129"/>
    <dataValidation type="list" allowBlank="1" showInputMessage="1" showErrorMessage="1" sqref="B132">
      <formula1>$B$11:$B$43</formula1>
    </dataValidation>
    <dataValidation type="list" allowBlank="1" showInputMessage="1" showErrorMessage="1" sqref="B129">
      <formula1>$C$120:$AE$120</formula1>
    </dataValidation>
    <dataValidation type="list" allowBlank="1" showInputMessage="1" showErrorMessage="1" sqref="B78">
      <formula1>$B$120:$AD$120</formula1>
    </dataValidation>
    <dataValidation type="list" allowBlank="1" showInputMessage="1" showErrorMessage="1" sqref="B75">
      <formula1>$B$12:$B$44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2:AW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49">
      <c r="C2" s="96" t="s">
        <v>390</v>
      </c>
    </row>
    <row r="8" spans="2:49" ht="15.75">
      <c r="B8" s="38" t="s">
        <v>353</v>
      </c>
    </row>
    <row r="9" spans="2:49">
      <c r="B9" s="40" t="str">
        <f>Índice!H51</f>
        <v>Cifras en UF al 30.09.2012</v>
      </c>
    </row>
    <row r="11" spans="2:49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30.09.2011</v>
      </c>
      <c r="AT11" s="199" t="s">
        <v>338</v>
      </c>
      <c r="AV11" s="199" t="s">
        <v>340</v>
      </c>
      <c r="AW11" s="199" t="str">
        <f>CONCATENATE("Part. (%) ",Índice!H57)</f>
        <v>Part. (%) 30.09.2011</v>
      </c>
    </row>
    <row r="12" spans="2:49">
      <c r="B12" s="73" t="s">
        <v>295</v>
      </c>
      <c r="C12" s="46">
        <f>IF('Datos Generales'!C406=0,"",Índice!$G$51*'Datos Generales'!C406)</f>
        <v>-843195.6903286922</v>
      </c>
      <c r="D12" s="46" t="str">
        <f>IF('Datos Generales'!D406=0,"",Índice!$G$51*'Datos Generales'!D406)</f>
        <v/>
      </c>
      <c r="E12" s="46">
        <f>IF('Datos Generales'!E406=0,"",Índice!$G$51*'Datos Generales'!E406)</f>
        <v>-238177.81643615512</v>
      </c>
      <c r="F12" s="46">
        <f>IF('Datos Generales'!F406=0,"",Índice!$G$51*'Datos Generales'!F406)</f>
        <v>101.63316888767898</v>
      </c>
      <c r="G12" s="46" t="str">
        <f>IF('Datos Generales'!G406=0,"",Índice!$G$51*'Datos Generales'!G406)</f>
        <v/>
      </c>
      <c r="H12" s="46">
        <f>IF('Datos Generales'!H406=0,"",Índice!$G$51*'Datos Generales'!H406)</f>
        <v>-276924.93266138586</v>
      </c>
      <c r="I12" s="46">
        <f>IF('Datos Generales'!I406=0,"",Índice!$G$51*'Datos Generales'!I406)</f>
        <v>-388164.56074418855</v>
      </c>
      <c r="J12" s="46">
        <f>IF('Datos Generales'!J406=0,"",Índice!$G$51*'Datos Generales'!J406)</f>
        <v>-5144.4151998247098</v>
      </c>
      <c r="K12" s="46" t="str">
        <f>IF('Datos Generales'!K406=0,"",Índice!$G$51*'Datos Generales'!K406)</f>
        <v/>
      </c>
      <c r="L12" s="46">
        <f>IF('Datos Generales'!L406=0,"",Índice!$G$51*'Datos Generales'!L406)</f>
        <v>-47529.35343864053</v>
      </c>
      <c r="M12" s="46" t="str">
        <f>IF('Datos Generales'!M406=0,"",Índice!$G$51*'Datos Generales'!M406)</f>
        <v/>
      </c>
      <c r="N12" s="46" t="str">
        <f>IF('Datos Generales'!N406=0,"",Índice!$G$51*'Datos Generales'!N406)</f>
        <v/>
      </c>
      <c r="O12" s="46" t="str">
        <f>IF('Datos Generales'!O406=0,"",Índice!$G$51*'Datos Generales'!O406)</f>
        <v/>
      </c>
      <c r="P12" s="46">
        <f>IF('Datos Generales'!P406=0,"",Índice!$G$51*'Datos Generales'!P406)</f>
        <v>-43597.929268449232</v>
      </c>
      <c r="Q12" s="46">
        <f>IF('Datos Generales'!Q406=0,"",Índice!$G$51*'Datos Generales'!Q406)</f>
        <v>-125.71350158580501</v>
      </c>
      <c r="R12" s="46">
        <f>IF('Datos Generales'!R406=0,"",Índice!$G$51*'Datos Generales'!R406)</f>
        <v>-594275.52061546501</v>
      </c>
      <c r="S12" s="46">
        <f>IF('Datos Generales'!S406=0,"",Índice!$G$51*'Datos Generales'!S406)</f>
        <v>-9681.0462550434804</v>
      </c>
      <c r="T12" s="46">
        <f>IF('Datos Generales'!T406=0,"",Índice!$G$51*'Datos Generales'!T406)</f>
        <v>-222161.43118624412</v>
      </c>
      <c r="U12" s="46" t="str">
        <f>IF('Datos Generales'!U406=0,"",Índice!$G$51*'Datos Generales'!U406)</f>
        <v/>
      </c>
      <c r="V12" s="46">
        <f>IF('Datos Generales'!V406=0,"",Índice!$G$51*'Datos Generales'!V406)</f>
        <v>-1684132.123119554</v>
      </c>
      <c r="W12" s="46" t="str">
        <f>IF('Datos Generales'!W406=0,"",Índice!$G$51*'Datos Generales'!W406)</f>
        <v/>
      </c>
      <c r="X12" s="46">
        <f>IF('Datos Generales'!X406=0,"",Índice!$G$51*'Datos Generales'!X406)</f>
        <v>-3497.5355284504262</v>
      </c>
      <c r="Y12" s="46">
        <f>IF('Datos Generales'!Y406=0,"",Índice!$G$51*'Datos Generales'!Y406)</f>
        <v>-2021388.2488861741</v>
      </c>
      <c r="Z12" s="46">
        <f>IF('Datos Generales'!Z406=0,"",Índice!$G$51*'Datos Generales'!Z406)</f>
        <v>-8412.3137260109652</v>
      </c>
      <c r="AA12" s="46">
        <f>IF('Datos Generales'!AA406=0,"",Índice!$G$51*'Datos Generales'!AA406)</f>
        <v>-18112.039945022476</v>
      </c>
      <c r="AB12" s="46">
        <f>IF('Datos Generales'!AB406=0,"",Índice!$G$51*'Datos Generales'!AB406)</f>
        <v>-2310597.7367143184</v>
      </c>
      <c r="AC12" s="46">
        <f>IF('Datos Generales'!AC406=0,"",Índice!$G$51*'Datos Generales'!AC406)</f>
        <v>-1465.8017223635024</v>
      </c>
      <c r="AD12" s="46" t="str">
        <f>IF('Datos Generales'!AD406=0,"",Índice!$G$51*'Datos Generales'!AD406)</f>
        <v/>
      </c>
      <c r="AE12" s="46" t="str">
        <f>IF('Datos Generales'!AE406=0,"",Índice!$G$51*'Datos Generales'!AE406)</f>
        <v/>
      </c>
      <c r="AF12" s="46" t="str">
        <f>IF('Datos Generales'!AF406=0,"",Índice!$G$51*'Datos Generales'!AF406)</f>
        <v/>
      </c>
      <c r="AG12" s="46" t="str">
        <f>IF('Datos Generales'!AG406=0,"",Índice!$G$51*'Datos Generales'!AG406)</f>
        <v/>
      </c>
      <c r="AH12" s="46" t="str">
        <f>IF('Datos Generales'!AH406=0,"",Índice!$G$51*'Datos Generales'!AH406)</f>
        <v/>
      </c>
      <c r="AI12" s="46" t="str">
        <f>IF('Datos Generales'!AI406=0,"",Índice!$G$51*'Datos Generales'!AI406)</f>
        <v/>
      </c>
      <c r="AJ12" s="46" t="str">
        <f>IF('Datos Generales'!AJ406=0,"",Índice!$G$51*'Datos Generales'!AJ406)</f>
        <v/>
      </c>
      <c r="AK12" s="46" t="str">
        <f>IF('Datos Generales'!AK406=0,"",Índice!$G$51*'Datos Generales'!AK406)</f>
        <v/>
      </c>
      <c r="AL12" s="46" t="str">
        <f>IF('Datos Generales'!AL406=0,"",Índice!$G$51*'Datos Generales'!AL406)</f>
        <v/>
      </c>
      <c r="AM12" s="46" t="str">
        <f>IF('Datos Generales'!AM406=0,"",Índice!$G$51*'Datos Generales'!AM406)</f>
        <v/>
      </c>
      <c r="AN12" s="46" t="str">
        <f>IF('Datos Generales'!AN406=0,"",Índice!$G$51*'Datos Generales'!AN406)</f>
        <v/>
      </c>
      <c r="AO12" s="46" t="str">
        <f>IF('Datos Generales'!AO406=0,"",Índice!$G$51*'Datos Generales'!AO406)</f>
        <v/>
      </c>
      <c r="AP12" s="46" t="str">
        <f>IF('Datos Generales'!AP406=0,"",Índice!$G$51*'Datos Generales'!AP406)</f>
        <v/>
      </c>
      <c r="AQ12" s="46">
        <f>IF('Datos Generales'!AQ406=0,"",Índice!$G$51*'Datos Generales'!AQ406)</f>
        <v>-8716482.576108681</v>
      </c>
      <c r="AS12" s="46">
        <f>Índice!$F$51*'Datos Generales'!AS406</f>
        <v>-6755633.6822078545</v>
      </c>
      <c r="AT12" s="74">
        <f t="shared" ref="AT12:AT44" si="0">IFERROR(AQ12/AS12-1,"")</f>
        <v>0.29025388085577619</v>
      </c>
      <c r="AV12" s="75">
        <f>IFERROR(AQ12/$AQ$44,"")</f>
        <v>0.2981534859807064</v>
      </c>
      <c r="AW12" s="75">
        <f>IFERROR(AS12/$AS$44,"")</f>
        <v>0.31992113026314428</v>
      </c>
    </row>
    <row r="13" spans="2:49">
      <c r="B13" s="73" t="s">
        <v>296</v>
      </c>
      <c r="C13" s="46">
        <f>IF('Datos Generales'!C407=0,"",Índice!$G$51*'Datos Generales'!C407)</f>
        <v>-354.9193153926002</v>
      </c>
      <c r="D13" s="46" t="str">
        <f>IF('Datos Generales'!D407=0,"",Índice!$G$51*'Datos Generales'!D407)</f>
        <v/>
      </c>
      <c r="E13" s="46">
        <f>IF('Datos Generales'!E407=0,"",Índice!$G$51*'Datos Generales'!E407)</f>
        <v>7721.5369803528411</v>
      </c>
      <c r="F13" s="46" t="str">
        <f>IF('Datos Generales'!F407=0,"",Índice!$G$51*'Datos Generales'!F407)</f>
        <v/>
      </c>
      <c r="G13" s="46" t="str">
        <f>IF('Datos Generales'!G407=0,"",Índice!$G$51*'Datos Generales'!G407)</f>
        <v/>
      </c>
      <c r="H13" s="46" t="str">
        <f>IF('Datos Generales'!H407=0,"",Índice!$G$51*'Datos Generales'!H407)</f>
        <v/>
      </c>
      <c r="I13" s="46">
        <f>IF('Datos Generales'!I407=0,"",Índice!$G$51*'Datos Generales'!I407)</f>
        <v>-33600.385993568249</v>
      </c>
      <c r="J13" s="46">
        <f>IF('Datos Generales'!J407=0,"",Índice!$G$51*'Datos Generales'!J407)</f>
        <v>-2914.6498281399054</v>
      </c>
      <c r="K13" s="46" t="str">
        <f>IF('Datos Generales'!K407=0,"",Índice!$G$51*'Datos Generales'!K407)</f>
        <v/>
      </c>
      <c r="L13" s="46">
        <f>IF('Datos Generales'!L407=0,"",Índice!$G$51*'Datos Generales'!L407)</f>
        <v>262.98025102861533</v>
      </c>
      <c r="M13" s="46" t="str">
        <f>IF('Datos Generales'!M407=0,"",Índice!$G$51*'Datos Generales'!M407)</f>
        <v/>
      </c>
      <c r="N13" s="46" t="str">
        <f>IF('Datos Generales'!N407=0,"",Índice!$G$51*'Datos Generales'!N407)</f>
        <v/>
      </c>
      <c r="O13" s="46" t="str">
        <f>IF('Datos Generales'!O407=0,"",Índice!$G$51*'Datos Generales'!O407)</f>
        <v/>
      </c>
      <c r="P13" s="46">
        <f>IF('Datos Generales'!P407=0,"",Índice!$G$51*'Datos Generales'!P407)</f>
        <v>75.95928476100049</v>
      </c>
      <c r="Q13" s="46" t="str">
        <f>IF('Datos Generales'!Q407=0,"",Índice!$G$51*'Datos Generales'!Q407)</f>
        <v/>
      </c>
      <c r="R13" s="46">
        <f>IF('Datos Generales'!R407=0,"",Índice!$G$51*'Datos Generales'!R407)</f>
        <v>-218607.90003120707</v>
      </c>
      <c r="S13" s="46" t="str">
        <f>IF('Datos Generales'!S407=0,"",Índice!$G$51*'Datos Generales'!S407)</f>
        <v/>
      </c>
      <c r="T13" s="46">
        <f>IF('Datos Generales'!T407=0,"",Índice!$G$51*'Datos Generales'!T407)</f>
        <v>-4207.5954858229261</v>
      </c>
      <c r="U13" s="46" t="str">
        <f>IF('Datos Generales'!U407=0,"",Índice!$G$51*'Datos Generales'!U407)</f>
        <v/>
      </c>
      <c r="V13" s="46">
        <f>IF('Datos Generales'!V407=0,"",Índice!$G$51*'Datos Generales'!V407)</f>
        <v>-301707.18049847177</v>
      </c>
      <c r="W13" s="46" t="str">
        <f>IF('Datos Generales'!W407=0,"",Índice!$G$51*'Datos Generales'!W407)</f>
        <v/>
      </c>
      <c r="X13" s="46" t="str">
        <f>IF('Datos Generales'!X407=0,"",Índice!$G$51*'Datos Generales'!X407)</f>
        <v/>
      </c>
      <c r="Y13" s="46" t="str">
        <f>IF('Datos Generales'!Y407=0,"",Índice!$G$51*'Datos Generales'!Y407)</f>
        <v/>
      </c>
      <c r="Z13" s="46" t="str">
        <f>IF('Datos Generales'!Z407=0,"",Índice!$G$51*'Datos Generales'!Z407)</f>
        <v/>
      </c>
      <c r="AA13" s="46" t="str">
        <f>IF('Datos Generales'!AA407=0,"",Índice!$G$51*'Datos Generales'!AA407)</f>
        <v/>
      </c>
      <c r="AB13" s="46">
        <f>IF('Datos Generales'!AB407=0,"",Índice!$G$51*'Datos Generales'!AB407)</f>
        <v>-79781.108005161339</v>
      </c>
      <c r="AC13" s="46" t="str">
        <f>IF('Datos Generales'!AC407=0,"",Índice!$G$51*'Datos Generales'!AC407)</f>
        <v/>
      </c>
      <c r="AD13" s="46" t="str">
        <f>IF('Datos Generales'!AD407=0,"",Índice!$G$51*'Datos Generales'!AD407)</f>
        <v/>
      </c>
      <c r="AE13" s="46" t="str">
        <f>IF('Datos Generales'!AE407=0,"",Índice!$G$51*'Datos Generales'!AE407)</f>
        <v/>
      </c>
      <c r="AF13" s="46" t="str">
        <f>IF('Datos Generales'!AF407=0,"",Índice!$G$51*'Datos Generales'!AF407)</f>
        <v/>
      </c>
      <c r="AG13" s="46" t="str">
        <f>IF('Datos Generales'!AG407=0,"",Índice!$G$51*'Datos Generales'!AG407)</f>
        <v/>
      </c>
      <c r="AH13" s="46" t="str">
        <f>IF('Datos Generales'!AH407=0,"",Índice!$G$51*'Datos Generales'!AH407)</f>
        <v/>
      </c>
      <c r="AI13" s="46" t="str">
        <f>IF('Datos Generales'!AI407=0,"",Índice!$G$51*'Datos Generales'!AI407)</f>
        <v/>
      </c>
      <c r="AJ13" s="46" t="str">
        <f>IF('Datos Generales'!AJ407=0,"",Índice!$G$51*'Datos Generales'!AJ407)</f>
        <v/>
      </c>
      <c r="AK13" s="46" t="str">
        <f>IF('Datos Generales'!AK407=0,"",Índice!$G$51*'Datos Generales'!AK407)</f>
        <v/>
      </c>
      <c r="AL13" s="46" t="str">
        <f>IF('Datos Generales'!AL407=0,"",Índice!$G$51*'Datos Generales'!AL407)</f>
        <v/>
      </c>
      <c r="AM13" s="46" t="str">
        <f>IF('Datos Generales'!AM407=0,"",Índice!$G$51*'Datos Generales'!AM407)</f>
        <v/>
      </c>
      <c r="AN13" s="46" t="str">
        <f>IF('Datos Generales'!AN407=0,"",Índice!$G$51*'Datos Generales'!AN407)</f>
        <v/>
      </c>
      <c r="AO13" s="46" t="str">
        <f>IF('Datos Generales'!AO407=0,"",Índice!$G$51*'Datos Generales'!AO407)</f>
        <v/>
      </c>
      <c r="AP13" s="46" t="str">
        <f>IF('Datos Generales'!AP407=0,"",Índice!$G$51*'Datos Generales'!AP407)</f>
        <v/>
      </c>
      <c r="AQ13" s="46">
        <f>IF('Datos Generales'!AQ407=0,"",Índice!$G$51*'Datos Generales'!AQ407)</f>
        <v>-633113.2626416214</v>
      </c>
      <c r="AS13" s="46">
        <f>Índice!$F$51*'Datos Generales'!AS407</f>
        <v>-244529.58725171711</v>
      </c>
      <c r="AT13" s="74">
        <f t="shared" si="0"/>
        <v>1.5891069860184195</v>
      </c>
      <c r="AV13" s="75">
        <f t="shared" ref="AV13:AV44" si="1">IFERROR(AQ13/$AQ$44,"")</f>
        <v>2.1656089440780905E-2</v>
      </c>
      <c r="AW13" s="75">
        <f t="shared" ref="AW13:AW44" si="2">IFERROR(AS13/$AS$44,"")</f>
        <v>1.1579991695284246E-2</v>
      </c>
    </row>
    <row r="14" spans="2:49">
      <c r="B14" s="73" t="s">
        <v>297</v>
      </c>
      <c r="C14" s="46">
        <f>IF('Datos Generales'!C408=0,"",Índice!$G$51*'Datos Generales'!C408)</f>
        <v>17600.908324314278</v>
      </c>
      <c r="D14" s="46" t="str">
        <f>IF('Datos Generales'!D408=0,"",Índice!$G$51*'Datos Generales'!D408)</f>
        <v/>
      </c>
      <c r="E14" s="46">
        <f>IF('Datos Generales'!E408=0,"",Índice!$G$51*'Datos Generales'!E408)</f>
        <v>134190.41655876994</v>
      </c>
      <c r="F14" s="46">
        <f>IF('Datos Generales'!F408=0,"",Índice!$G$51*'Datos Generales'!F408)</f>
        <v>-205.3910730134279</v>
      </c>
      <c r="G14" s="46" t="str">
        <f>IF('Datos Generales'!G408=0,"",Índice!$G$51*'Datos Generales'!G408)</f>
        <v/>
      </c>
      <c r="H14" s="46">
        <f>IF('Datos Generales'!H408=0,"",Índice!$G$51*'Datos Generales'!H408)</f>
        <v>404174.8391509027</v>
      </c>
      <c r="I14" s="46">
        <f>IF('Datos Generales'!I408=0,"",Índice!$G$51*'Datos Generales'!I408)</f>
        <v>249811.09775774035</v>
      </c>
      <c r="J14" s="46">
        <f>IF('Datos Generales'!J408=0,"",Índice!$G$51*'Datos Generales'!J408)</f>
        <v>1899.3979916825474</v>
      </c>
      <c r="K14" s="46" t="str">
        <f>IF('Datos Generales'!K408=0,"",Índice!$G$51*'Datos Generales'!K408)</f>
        <v/>
      </c>
      <c r="L14" s="46">
        <f>IF('Datos Generales'!L408=0,"",Índice!$G$51*'Datos Generales'!L408)</f>
        <v>187650.28628594067</v>
      </c>
      <c r="M14" s="46" t="str">
        <f>IF('Datos Generales'!M408=0,"",Índice!$G$51*'Datos Generales'!M408)</f>
        <v/>
      </c>
      <c r="N14" s="46" t="str">
        <f>IF('Datos Generales'!N408=0,"",Índice!$G$51*'Datos Generales'!N408)</f>
        <v/>
      </c>
      <c r="O14" s="46" t="str">
        <f>IF('Datos Generales'!O408=0,"",Índice!$G$51*'Datos Generales'!O408)</f>
        <v/>
      </c>
      <c r="P14" s="46">
        <f>IF('Datos Generales'!P408=0,"",Índice!$G$51*'Datos Generales'!P408)</f>
        <v>-10288.100818687048</v>
      </c>
      <c r="Q14" s="46" t="str">
        <f>IF('Datos Generales'!Q408=0,"",Índice!$G$51*'Datos Generales'!Q408)</f>
        <v/>
      </c>
      <c r="R14" s="46">
        <f>IF('Datos Generales'!R408=0,"",Índice!$G$51*'Datos Generales'!R408)</f>
        <v>268582.55813696136</v>
      </c>
      <c r="S14" s="46" t="str">
        <f>IF('Datos Generales'!S408=0,"",Índice!$G$51*'Datos Generales'!S408)</f>
        <v/>
      </c>
      <c r="T14" s="46">
        <f>IF('Datos Generales'!T408=0,"",Índice!$G$51*'Datos Generales'!T408)</f>
        <v>94792.849380617554</v>
      </c>
      <c r="U14" s="46" t="str">
        <f>IF('Datos Generales'!U408=0,"",Índice!$G$51*'Datos Generales'!U408)</f>
        <v/>
      </c>
      <c r="V14" s="46">
        <f>IF('Datos Generales'!V408=0,"",Índice!$G$51*'Datos Generales'!V408)</f>
        <v>536329.34281496436</v>
      </c>
      <c r="W14" s="46" t="str">
        <f>IF('Datos Generales'!W408=0,"",Índice!$G$51*'Datos Generales'!W408)</f>
        <v/>
      </c>
      <c r="X14" s="46">
        <f>IF('Datos Generales'!X408=0,"",Índice!$G$51*'Datos Generales'!X408)</f>
        <v>-2202.0224823547378</v>
      </c>
      <c r="Y14" s="46">
        <f>IF('Datos Generales'!Y408=0,"",Índice!$G$51*'Datos Generales'!Y408)</f>
        <v>755873.58710639842</v>
      </c>
      <c r="Z14" s="46" t="str">
        <f>IF('Datos Generales'!Z408=0,"",Índice!$G$51*'Datos Generales'!Z408)</f>
        <v/>
      </c>
      <c r="AA14" s="46">
        <f>IF('Datos Generales'!AA408=0,"",Índice!$G$51*'Datos Generales'!AA408)</f>
        <v>-1303.215211333692</v>
      </c>
      <c r="AB14" s="46">
        <f>IF('Datos Generales'!AB408=0,"",Índice!$G$51*'Datos Generales'!AB408)</f>
        <v>149359.9013768727</v>
      </c>
      <c r="AC14" s="46">
        <f>IF('Datos Generales'!AC408=0,"",Índice!$G$51*'Datos Generales'!AC408)</f>
        <v>-199.54805110873556</v>
      </c>
      <c r="AD14" s="46">
        <f>IF('Datos Generales'!AD408=0,"",Índice!$G$51*'Datos Generales'!AD408)</f>
        <v>-6859.5407786584428</v>
      </c>
      <c r="AE14" s="46" t="str">
        <f>IF('Datos Generales'!AE408=0,"",Índice!$G$51*'Datos Generales'!AE408)</f>
        <v/>
      </c>
      <c r="AF14" s="46" t="str">
        <f>IF('Datos Generales'!AF408=0,"",Índice!$G$51*'Datos Generales'!AF408)</f>
        <v/>
      </c>
      <c r="AG14" s="46" t="str">
        <f>IF('Datos Generales'!AG408=0,"",Índice!$G$51*'Datos Generales'!AG408)</f>
        <v/>
      </c>
      <c r="AH14" s="46" t="str">
        <f>IF('Datos Generales'!AH408=0,"",Índice!$G$51*'Datos Generales'!AH408)</f>
        <v/>
      </c>
      <c r="AI14" s="46" t="str">
        <f>IF('Datos Generales'!AI408=0,"",Índice!$G$51*'Datos Generales'!AI408)</f>
        <v/>
      </c>
      <c r="AJ14" s="46" t="str">
        <f>IF('Datos Generales'!AJ408=0,"",Índice!$G$51*'Datos Generales'!AJ408)</f>
        <v/>
      </c>
      <c r="AK14" s="46" t="str">
        <f>IF('Datos Generales'!AK408=0,"",Índice!$G$51*'Datos Generales'!AK408)</f>
        <v/>
      </c>
      <c r="AL14" s="46" t="str">
        <f>IF('Datos Generales'!AL408=0,"",Índice!$G$51*'Datos Generales'!AL408)</f>
        <v/>
      </c>
      <c r="AM14" s="46" t="str">
        <f>IF('Datos Generales'!AM408=0,"",Índice!$G$51*'Datos Generales'!AM408)</f>
        <v/>
      </c>
      <c r="AN14" s="46" t="str">
        <f>IF('Datos Generales'!AN408=0,"",Índice!$G$51*'Datos Generales'!AN408)</f>
        <v/>
      </c>
      <c r="AO14" s="46" t="str">
        <f>IF('Datos Generales'!AO408=0,"",Índice!$G$51*'Datos Generales'!AO408)</f>
        <v/>
      </c>
      <c r="AP14" s="46" t="str">
        <f>IF('Datos Generales'!AP408=0,"",Índice!$G$51*'Datos Generales'!AP408)</f>
        <v/>
      </c>
      <c r="AQ14" s="46">
        <f>IF('Datos Generales'!AQ408=0,"",Índice!$G$51*'Datos Generales'!AQ408)</f>
        <v>2779207.3664700091</v>
      </c>
      <c r="AS14" s="46">
        <f>Índice!$F$51*'Datos Generales'!AS408</f>
        <v>3203390.4534157347</v>
      </c>
      <c r="AT14" s="74">
        <f t="shared" si="0"/>
        <v>-0.13241691673689815</v>
      </c>
      <c r="AV14" s="75">
        <f t="shared" si="1"/>
        <v>-9.5064764638836591E-2</v>
      </c>
      <c r="AW14" s="75">
        <f t="shared" si="2"/>
        <v>-0.15170039447668746</v>
      </c>
    </row>
    <row r="15" spans="2:49">
      <c r="B15" s="73" t="s">
        <v>298</v>
      </c>
      <c r="C15" s="46">
        <f>IF('Datos Generales'!C409=0,"",Índice!$G$51*'Datos Generales'!C409)</f>
        <v>2788.8477959191805</v>
      </c>
      <c r="D15" s="46" t="str">
        <f>IF('Datos Generales'!D409=0,"",Índice!$G$51*'Datos Generales'!D409)</f>
        <v/>
      </c>
      <c r="E15" s="46" t="str">
        <f>IF('Datos Generales'!E409=0,"",Índice!$G$51*'Datos Generales'!E409)</f>
        <v/>
      </c>
      <c r="F15" s="46" t="str">
        <f>IF('Datos Generales'!F409=0,"",Índice!$G$51*'Datos Generales'!F409)</f>
        <v/>
      </c>
      <c r="G15" s="46" t="str">
        <f>IF('Datos Generales'!G409=0,"",Índice!$G$51*'Datos Generales'!G409)</f>
        <v/>
      </c>
      <c r="H15" s="46">
        <f>IF('Datos Generales'!H409=0,"",Índice!$G$51*'Datos Generales'!H409)</f>
        <v>3872.4627673348518</v>
      </c>
      <c r="I15" s="46" t="str">
        <f>IF('Datos Generales'!I409=0,"",Índice!$G$51*'Datos Generales'!I409)</f>
        <v/>
      </c>
      <c r="J15" s="46">
        <f>IF('Datos Generales'!J409=0,"",Índice!$G$51*'Datos Generales'!J409)</f>
        <v>-1.1066329364947625</v>
      </c>
      <c r="K15" s="46" t="str">
        <f>IF('Datos Generales'!K409=0,"",Índice!$G$51*'Datos Generales'!K409)</f>
        <v/>
      </c>
      <c r="L15" s="46">
        <f>IF('Datos Generales'!L409=0,"",Índice!$G$51*'Datos Generales'!L409)</f>
        <v>42362.528523463945</v>
      </c>
      <c r="M15" s="46" t="str">
        <f>IF('Datos Generales'!M409=0,"",Índice!$G$51*'Datos Generales'!M409)</f>
        <v/>
      </c>
      <c r="N15" s="46" t="str">
        <f>IF('Datos Generales'!N409=0,"",Índice!$G$51*'Datos Generales'!N409)</f>
        <v/>
      </c>
      <c r="O15" s="46" t="str">
        <f>IF('Datos Generales'!O409=0,"",Índice!$G$51*'Datos Generales'!O409)</f>
        <v/>
      </c>
      <c r="P15" s="46">
        <f>IF('Datos Generales'!P409=0,"",Índice!$G$51*'Datos Generales'!P409)</f>
        <v>-0.13279595237937147</v>
      </c>
      <c r="Q15" s="46" t="str">
        <f>IF('Datos Generales'!Q409=0,"",Índice!$G$51*'Datos Generales'!Q409)</f>
        <v/>
      </c>
      <c r="R15" s="46">
        <f>IF('Datos Generales'!R409=0,"",Índice!$G$51*'Datos Generales'!R409)</f>
        <v>68225.823943552867</v>
      </c>
      <c r="S15" s="46" t="str">
        <f>IF('Datos Generales'!S409=0,"",Índice!$G$51*'Datos Generales'!S409)</f>
        <v/>
      </c>
      <c r="T15" s="46">
        <f>IF('Datos Generales'!T409=0,"",Índice!$G$51*'Datos Generales'!T409)</f>
        <v>1368.1524320472047</v>
      </c>
      <c r="U15" s="46" t="str">
        <f>IF('Datos Generales'!U409=0,"",Índice!$G$51*'Datos Generales'!U409)</f>
        <v/>
      </c>
      <c r="V15" s="46">
        <f>IF('Datos Generales'!V409=0,"",Índice!$G$51*'Datos Generales'!V409)</f>
        <v>11539.171486053106</v>
      </c>
      <c r="W15" s="46" t="str">
        <f>IF('Datos Generales'!W409=0,"",Índice!$G$51*'Datos Generales'!W409)</f>
        <v/>
      </c>
      <c r="X15" s="46" t="str">
        <f>IF('Datos Generales'!X409=0,"",Índice!$G$51*'Datos Generales'!X409)</f>
        <v/>
      </c>
      <c r="Y15" s="46" t="str">
        <f>IF('Datos Generales'!Y409=0,"",Índice!$G$51*'Datos Generales'!Y409)</f>
        <v/>
      </c>
      <c r="Z15" s="46" t="str">
        <f>IF('Datos Generales'!Z409=0,"",Índice!$G$51*'Datos Generales'!Z409)</f>
        <v/>
      </c>
      <c r="AA15" s="46" t="str">
        <f>IF('Datos Generales'!AA409=0,"",Índice!$G$51*'Datos Generales'!AA409)</f>
        <v/>
      </c>
      <c r="AB15" s="46">
        <f>IF('Datos Generales'!AB409=0,"",Índice!$G$51*'Datos Generales'!AB409)</f>
        <v>-17331.421071619072</v>
      </c>
      <c r="AC15" s="46" t="str">
        <f>IF('Datos Generales'!AC409=0,"",Índice!$G$51*'Datos Generales'!AC409)</f>
        <v/>
      </c>
      <c r="AD15" s="46" t="str">
        <f>IF('Datos Generales'!AD409=0,"",Índice!$G$51*'Datos Generales'!AD409)</f>
        <v/>
      </c>
      <c r="AE15" s="46" t="str">
        <f>IF('Datos Generales'!AE409=0,"",Índice!$G$51*'Datos Generales'!AE409)</f>
        <v/>
      </c>
      <c r="AF15" s="46" t="str">
        <f>IF('Datos Generales'!AF409=0,"",Índice!$G$51*'Datos Generales'!AF409)</f>
        <v/>
      </c>
      <c r="AG15" s="46" t="str">
        <f>IF('Datos Generales'!AG409=0,"",Índice!$G$51*'Datos Generales'!AG409)</f>
        <v/>
      </c>
      <c r="AH15" s="46" t="str">
        <f>IF('Datos Generales'!AH409=0,"",Índice!$G$51*'Datos Generales'!AH409)</f>
        <v/>
      </c>
      <c r="AI15" s="46" t="str">
        <f>IF('Datos Generales'!AI409=0,"",Índice!$G$51*'Datos Generales'!AI409)</f>
        <v/>
      </c>
      <c r="AJ15" s="46" t="str">
        <f>IF('Datos Generales'!AJ409=0,"",Índice!$G$51*'Datos Generales'!AJ409)</f>
        <v/>
      </c>
      <c r="AK15" s="46" t="str">
        <f>IF('Datos Generales'!AK409=0,"",Índice!$G$51*'Datos Generales'!AK409)</f>
        <v/>
      </c>
      <c r="AL15" s="46" t="str">
        <f>IF('Datos Generales'!AL409=0,"",Índice!$G$51*'Datos Generales'!AL409)</f>
        <v/>
      </c>
      <c r="AM15" s="46" t="str">
        <f>IF('Datos Generales'!AM409=0,"",Índice!$G$51*'Datos Generales'!AM409)</f>
        <v/>
      </c>
      <c r="AN15" s="46" t="str">
        <f>IF('Datos Generales'!AN409=0,"",Índice!$G$51*'Datos Generales'!AN409)</f>
        <v/>
      </c>
      <c r="AO15" s="46" t="str">
        <f>IF('Datos Generales'!AO409=0,"",Índice!$G$51*'Datos Generales'!AO409)</f>
        <v/>
      </c>
      <c r="AP15" s="46" t="str">
        <f>IF('Datos Generales'!AP409=0,"",Índice!$G$51*'Datos Generales'!AP409)</f>
        <v/>
      </c>
      <c r="AQ15" s="46">
        <f>IF('Datos Generales'!AQ409=0,"",Índice!$G$51*'Datos Generales'!AQ409)</f>
        <v>112824.3264478632</v>
      </c>
      <c r="AS15" s="46">
        <f>Índice!$F$51*'Datos Generales'!AS409</f>
        <v>-733924.06834421423</v>
      </c>
      <c r="AT15" s="74">
        <f t="shared" si="0"/>
        <v>-1.1537275193909406</v>
      </c>
      <c r="AV15" s="75">
        <f t="shared" si="1"/>
        <v>-3.8592363307256381E-3</v>
      </c>
      <c r="AW15" s="75">
        <f t="shared" si="2"/>
        <v>3.4755853931273298E-2</v>
      </c>
    </row>
    <row r="16" spans="2:49">
      <c r="B16" s="73" t="s">
        <v>299</v>
      </c>
      <c r="C16" s="46">
        <f>IF('Datos Generales'!C410=0,"",Índice!$G$51*'Datos Generales'!C410)</f>
        <v>-46631.298678016297</v>
      </c>
      <c r="D16" s="46" t="str">
        <f>IF('Datos Generales'!D410=0,"",Índice!$G$51*'Datos Generales'!D410)</f>
        <v/>
      </c>
      <c r="E16" s="46">
        <f>IF('Datos Generales'!E410=0,"",Índice!$G$51*'Datos Generales'!E410)</f>
        <v>-9291.0916048612198</v>
      </c>
      <c r="F16" s="46">
        <f>IF('Datos Generales'!F410=0,"",Índice!$G$51*'Datos Generales'!F410)</f>
        <v>-173.91843229951687</v>
      </c>
      <c r="G16" s="46" t="str">
        <f>IF('Datos Generales'!G410=0,"",Índice!$G$51*'Datos Generales'!G410)</f>
        <v/>
      </c>
      <c r="H16" s="46">
        <f>IF('Datos Generales'!H410=0,"",Índice!$G$51*'Datos Generales'!H410)</f>
        <v>-68.699772697594852</v>
      </c>
      <c r="I16" s="46">
        <f>IF('Datos Generales'!I410=0,"",Índice!$G$51*'Datos Generales'!I410)</f>
        <v>-104195.64385010878</v>
      </c>
      <c r="J16" s="46">
        <f>IF('Datos Generales'!J410=0,"",Índice!$G$51*'Datos Generales'!J410)</f>
        <v>-80741.001414276892</v>
      </c>
      <c r="K16" s="46" t="str">
        <f>IF('Datos Generales'!K410=0,"",Índice!$G$51*'Datos Generales'!K410)</f>
        <v/>
      </c>
      <c r="L16" s="46">
        <f>IF('Datos Generales'!L410=0,"",Índice!$G$51*'Datos Generales'!L410)</f>
        <v>-16042.90194568203</v>
      </c>
      <c r="M16" s="46" t="str">
        <f>IF('Datos Generales'!M410=0,"",Índice!$G$51*'Datos Generales'!M410)</f>
        <v/>
      </c>
      <c r="N16" s="46" t="str">
        <f>IF('Datos Generales'!N410=0,"",Índice!$G$51*'Datos Generales'!N410)</f>
        <v/>
      </c>
      <c r="O16" s="46" t="str">
        <f>IF('Datos Generales'!O410=0,"",Índice!$G$51*'Datos Generales'!O410)</f>
        <v/>
      </c>
      <c r="P16" s="46">
        <f>IF('Datos Generales'!P410=0,"",Índice!$G$51*'Datos Generales'!P410)</f>
        <v>-9728.8085325825941</v>
      </c>
      <c r="Q16" s="46" t="str">
        <f>IF('Datos Generales'!Q410=0,"",Índice!$G$51*'Datos Generales'!Q410)</f>
        <v/>
      </c>
      <c r="R16" s="46" t="str">
        <f>IF('Datos Generales'!R410=0,"",Índice!$G$51*'Datos Generales'!R410)</f>
        <v/>
      </c>
      <c r="S16" s="46" t="str">
        <f>IF('Datos Generales'!S410=0,"",Índice!$G$51*'Datos Generales'!S410)</f>
        <v/>
      </c>
      <c r="T16" s="46">
        <f>IF('Datos Generales'!T410=0,"",Índice!$G$51*'Datos Generales'!T410)</f>
        <v>-44066.477653761118</v>
      </c>
      <c r="U16" s="46" t="str">
        <f>IF('Datos Generales'!U410=0,"",Índice!$G$51*'Datos Generales'!U410)</f>
        <v/>
      </c>
      <c r="V16" s="46">
        <f>IF('Datos Generales'!V410=0,"",Índice!$G$51*'Datos Generales'!V410)</f>
        <v>-62427.111621637778</v>
      </c>
      <c r="W16" s="46" t="str">
        <f>IF('Datos Generales'!W410=0,"",Índice!$G$51*'Datos Generales'!W410)</f>
        <v/>
      </c>
      <c r="X16" s="46" t="str">
        <f>IF('Datos Generales'!X410=0,"",Índice!$G$51*'Datos Generales'!X410)</f>
        <v/>
      </c>
      <c r="Y16" s="46">
        <f>IF('Datos Generales'!Y410=0,"",Índice!$G$51*'Datos Generales'!Y410)</f>
        <v>-114445.89782236771</v>
      </c>
      <c r="Z16" s="46">
        <f>IF('Datos Generales'!Z410=0,"",Índice!$G$51*'Datos Generales'!Z410)</f>
        <v>-18453.989522399359</v>
      </c>
      <c r="AA16" s="46">
        <f>IF('Datos Generales'!AA410=0,"",Índice!$G$51*'Datos Generales'!AA410)</f>
        <v>-8344.9419128371646</v>
      </c>
      <c r="AB16" s="46">
        <f>IF('Datos Generales'!AB410=0,"",Índice!$G$51*'Datos Generales'!AB410)</f>
        <v>-136437.43872020114</v>
      </c>
      <c r="AC16" s="46" t="str">
        <f>IF('Datos Generales'!AC410=0,"",Índice!$G$51*'Datos Generales'!AC410)</f>
        <v/>
      </c>
      <c r="AD16" s="46" t="str">
        <f>IF('Datos Generales'!AD410=0,"",Índice!$G$51*'Datos Generales'!AD410)</f>
        <v/>
      </c>
      <c r="AE16" s="46" t="str">
        <f>IF('Datos Generales'!AE410=0,"",Índice!$G$51*'Datos Generales'!AE410)</f>
        <v/>
      </c>
      <c r="AF16" s="46" t="str">
        <f>IF('Datos Generales'!AF410=0,"",Índice!$G$51*'Datos Generales'!AF410)</f>
        <v/>
      </c>
      <c r="AG16" s="46" t="str">
        <f>IF('Datos Generales'!AG410=0,"",Índice!$G$51*'Datos Generales'!AG410)</f>
        <v/>
      </c>
      <c r="AH16" s="46" t="str">
        <f>IF('Datos Generales'!AH410=0,"",Índice!$G$51*'Datos Generales'!AH410)</f>
        <v/>
      </c>
      <c r="AI16" s="46" t="str">
        <f>IF('Datos Generales'!AI410=0,"",Índice!$G$51*'Datos Generales'!AI410)</f>
        <v/>
      </c>
      <c r="AJ16" s="46" t="str">
        <f>IF('Datos Generales'!AJ410=0,"",Índice!$G$51*'Datos Generales'!AJ410)</f>
        <v/>
      </c>
      <c r="AK16" s="46" t="str">
        <f>IF('Datos Generales'!AK410=0,"",Índice!$G$51*'Datos Generales'!AK410)</f>
        <v/>
      </c>
      <c r="AL16" s="46" t="str">
        <f>IF('Datos Generales'!AL410=0,"",Índice!$G$51*'Datos Generales'!AL410)</f>
        <v/>
      </c>
      <c r="AM16" s="46" t="str">
        <f>IF('Datos Generales'!AM410=0,"",Índice!$G$51*'Datos Generales'!AM410)</f>
        <v/>
      </c>
      <c r="AN16" s="46" t="str">
        <f>IF('Datos Generales'!AN410=0,"",Índice!$G$51*'Datos Generales'!AN410)</f>
        <v/>
      </c>
      <c r="AO16" s="46" t="str">
        <f>IF('Datos Generales'!AO410=0,"",Índice!$G$51*'Datos Generales'!AO410)</f>
        <v/>
      </c>
      <c r="AP16" s="46" t="str">
        <f>IF('Datos Generales'!AP410=0,"",Índice!$G$51*'Datos Generales'!AP410)</f>
        <v/>
      </c>
      <c r="AQ16" s="46">
        <f>IF('Datos Generales'!AQ410=0,"",Índice!$G$51*'Datos Generales'!AQ410)</f>
        <v>-651049.2214837292</v>
      </c>
      <c r="AS16" s="46">
        <f>Índice!$F$51*'Datos Generales'!AS410</f>
        <v>-148933.86496607185</v>
      </c>
      <c r="AT16" s="74">
        <f t="shared" si="0"/>
        <v>3.3713981479769064</v>
      </c>
      <c r="AV16" s="75">
        <f t="shared" si="1"/>
        <v>2.2269601669651588E-2</v>
      </c>
      <c r="AW16" s="75">
        <f t="shared" si="2"/>
        <v>7.0529416862686288E-3</v>
      </c>
    </row>
    <row r="17" spans="2:49">
      <c r="B17" s="73" t="s">
        <v>300</v>
      </c>
      <c r="C17" s="46">
        <f>IF('Datos Generales'!C411=0,"",Índice!$G$51*'Datos Generales'!C411)</f>
        <v>-8118.2592221255773</v>
      </c>
      <c r="D17" s="46" t="str">
        <f>IF('Datos Generales'!D411=0,"",Índice!$G$51*'Datos Generales'!D411)</f>
        <v/>
      </c>
      <c r="E17" s="46">
        <f>IF('Datos Generales'!E411=0,"",Índice!$G$51*'Datos Generales'!E411)</f>
        <v>-461.34624109990443</v>
      </c>
      <c r="F17" s="46">
        <f>IF('Datos Generales'!F411=0,"",Índice!$G$51*'Datos Generales'!F411)</f>
        <v>0.17706126983916198</v>
      </c>
      <c r="G17" s="46" t="str">
        <f>IF('Datos Generales'!G411=0,"",Índice!$G$51*'Datos Generales'!G411)</f>
        <v/>
      </c>
      <c r="H17" s="46" t="str">
        <f>IF('Datos Generales'!H411=0,"",Índice!$G$51*'Datos Generales'!H411)</f>
        <v/>
      </c>
      <c r="I17" s="46">
        <f>IF('Datos Generales'!I411=0,"",Índice!$G$51*'Datos Generales'!I411)</f>
        <v>356.77845872591138</v>
      </c>
      <c r="J17" s="46">
        <f>IF('Datos Generales'!J411=0,"",Índice!$G$51*'Datos Generales'!J411)</f>
        <v>-74.055876110229505</v>
      </c>
      <c r="K17" s="46" t="str">
        <f>IF('Datos Generales'!K411=0,"",Índice!$G$51*'Datos Generales'!K411)</f>
        <v/>
      </c>
      <c r="L17" s="46">
        <f>IF('Datos Generales'!L411=0,"",Índice!$G$51*'Datos Generales'!L411)</f>
        <v>-146.03128229984884</v>
      </c>
      <c r="M17" s="46" t="str">
        <f>IF('Datos Generales'!M411=0,"",Índice!$G$51*'Datos Generales'!M411)</f>
        <v/>
      </c>
      <c r="N17" s="46" t="str">
        <f>IF('Datos Generales'!N411=0,"",Índice!$G$51*'Datos Generales'!N411)</f>
        <v/>
      </c>
      <c r="O17" s="46" t="str">
        <f>IF('Datos Generales'!O411=0,"",Índice!$G$51*'Datos Generales'!O411)</f>
        <v/>
      </c>
      <c r="P17" s="46">
        <f>IF('Datos Generales'!P411=0,"",Índice!$G$51*'Datos Generales'!P411)</f>
        <v>-53.118380951748598</v>
      </c>
      <c r="Q17" s="46" t="str">
        <f>IF('Datos Generales'!Q411=0,"",Índice!$G$51*'Datos Generales'!Q411)</f>
        <v/>
      </c>
      <c r="R17" s="46" t="str">
        <f>IF('Datos Generales'!R411=0,"",Índice!$G$51*'Datos Generales'!R411)</f>
        <v/>
      </c>
      <c r="S17" s="46" t="str">
        <f>IF('Datos Generales'!S411=0,"",Índice!$G$51*'Datos Generales'!S411)</f>
        <v/>
      </c>
      <c r="T17" s="46">
        <f>IF('Datos Generales'!T411=0,"",Índice!$G$51*'Datos Generales'!T411)</f>
        <v>-1582.8834870446483</v>
      </c>
      <c r="U17" s="46" t="str">
        <f>IF('Datos Generales'!U411=0,"",Índice!$G$51*'Datos Generales'!U411)</f>
        <v/>
      </c>
      <c r="V17" s="46">
        <f>IF('Datos Generales'!V411=0,"",Índice!$G$51*'Datos Generales'!V411)</f>
        <v>-1156.4314186370268</v>
      </c>
      <c r="W17" s="46" t="str">
        <f>IF('Datos Generales'!W411=0,"",Índice!$G$51*'Datos Generales'!W411)</f>
        <v/>
      </c>
      <c r="X17" s="46" t="str">
        <f>IF('Datos Generales'!X411=0,"",Índice!$G$51*'Datos Generales'!X411)</f>
        <v/>
      </c>
      <c r="Y17" s="46" t="str">
        <f>IF('Datos Generales'!Y411=0,"",Índice!$G$51*'Datos Generales'!Y411)</f>
        <v/>
      </c>
      <c r="Z17" s="46">
        <f>IF('Datos Generales'!Z411=0,"",Índice!$G$51*'Datos Generales'!Z411)</f>
        <v>-4.9134502380367451</v>
      </c>
      <c r="AA17" s="46">
        <f>IF('Datos Generales'!AA411=0,"",Índice!$G$51*'Datos Generales'!AA411)</f>
        <v>-89.725798490995331</v>
      </c>
      <c r="AB17" s="46">
        <f>IF('Datos Generales'!AB411=0,"",Índice!$G$51*'Datos Generales'!AB411)</f>
        <v>-7200.6834565015797</v>
      </c>
      <c r="AC17" s="46" t="str">
        <f>IF('Datos Generales'!AC411=0,"",Índice!$G$51*'Datos Generales'!AC411)</f>
        <v/>
      </c>
      <c r="AD17" s="46" t="str">
        <f>IF('Datos Generales'!AD411=0,"",Índice!$G$51*'Datos Generales'!AD411)</f>
        <v/>
      </c>
      <c r="AE17" s="46" t="str">
        <f>IF('Datos Generales'!AE411=0,"",Índice!$G$51*'Datos Generales'!AE411)</f>
        <v/>
      </c>
      <c r="AF17" s="46" t="str">
        <f>IF('Datos Generales'!AF411=0,"",Índice!$G$51*'Datos Generales'!AF411)</f>
        <v/>
      </c>
      <c r="AG17" s="46" t="str">
        <f>IF('Datos Generales'!AG411=0,"",Índice!$G$51*'Datos Generales'!AG411)</f>
        <v/>
      </c>
      <c r="AH17" s="46" t="str">
        <f>IF('Datos Generales'!AH411=0,"",Índice!$G$51*'Datos Generales'!AH411)</f>
        <v/>
      </c>
      <c r="AI17" s="46" t="str">
        <f>IF('Datos Generales'!AI411=0,"",Índice!$G$51*'Datos Generales'!AI411)</f>
        <v/>
      </c>
      <c r="AJ17" s="46" t="str">
        <f>IF('Datos Generales'!AJ411=0,"",Índice!$G$51*'Datos Generales'!AJ411)</f>
        <v/>
      </c>
      <c r="AK17" s="46" t="str">
        <f>IF('Datos Generales'!AK411=0,"",Índice!$G$51*'Datos Generales'!AK411)</f>
        <v/>
      </c>
      <c r="AL17" s="46" t="str">
        <f>IF('Datos Generales'!AL411=0,"",Índice!$G$51*'Datos Generales'!AL411)</f>
        <v/>
      </c>
      <c r="AM17" s="46" t="str">
        <f>IF('Datos Generales'!AM411=0,"",Índice!$G$51*'Datos Generales'!AM411)</f>
        <v/>
      </c>
      <c r="AN17" s="46" t="str">
        <f>IF('Datos Generales'!AN411=0,"",Índice!$G$51*'Datos Generales'!AN411)</f>
        <v/>
      </c>
      <c r="AO17" s="46" t="str">
        <f>IF('Datos Generales'!AO411=0,"",Índice!$G$51*'Datos Generales'!AO411)</f>
        <v/>
      </c>
      <c r="AP17" s="46" t="str">
        <f>IF('Datos Generales'!AP411=0,"",Índice!$G$51*'Datos Generales'!AP411)</f>
        <v/>
      </c>
      <c r="AQ17" s="46">
        <f>IF('Datos Generales'!AQ411=0,"",Índice!$G$51*'Datos Generales'!AQ411)</f>
        <v>-18530.493093503843</v>
      </c>
      <c r="AS17" s="46">
        <f>Índice!$F$51*'Datos Generales'!AS411</f>
        <v>-21090.607281527158</v>
      </c>
      <c r="AT17" s="74">
        <f t="shared" si="0"/>
        <v>-0.12138646146361409</v>
      </c>
      <c r="AV17" s="75">
        <f t="shared" si="1"/>
        <v>6.3384869579307778E-4</v>
      </c>
      <c r="AW17" s="75">
        <f t="shared" si="2"/>
        <v>9.987709868302286E-4</v>
      </c>
    </row>
    <row r="18" spans="2:49">
      <c r="B18" s="73" t="s">
        <v>301</v>
      </c>
      <c r="C18" s="46">
        <f>IF('Datos Generales'!C412=0,"",Índice!$G$51*'Datos Generales'!C412)</f>
        <v>-134415.79740649505</v>
      </c>
      <c r="D18" s="46" t="str">
        <f>IF('Datos Generales'!D412=0,"",Índice!$G$51*'Datos Generales'!D412)</f>
        <v/>
      </c>
      <c r="E18" s="46">
        <f>IF('Datos Generales'!E412=0,"",Índice!$G$51*'Datos Generales'!E412)</f>
        <v>-542.77043342385571</v>
      </c>
      <c r="F18" s="46">
        <f>IF('Datos Generales'!F412=0,"",Índice!$G$51*'Datos Generales'!F412)</f>
        <v>-95.61308571314747</v>
      </c>
      <c r="G18" s="46" t="str">
        <f>IF('Datos Generales'!G412=0,"",Índice!$G$51*'Datos Generales'!G412)</f>
        <v/>
      </c>
      <c r="H18" s="46">
        <f>IF('Datos Generales'!H412=0,"",Índice!$G$51*'Datos Generales'!H412)</f>
        <v>212.7833810292129</v>
      </c>
      <c r="I18" s="46">
        <f>IF('Datos Generales'!I412=0,"",Índice!$G$51*'Datos Generales'!I412)</f>
        <v>-38626.978383032219</v>
      </c>
      <c r="J18" s="46">
        <f>IF('Datos Generales'!J412=0,"",Índice!$G$51*'Datos Generales'!J412)</f>
        <v>-51500.236421060552</v>
      </c>
      <c r="K18" s="46" t="str">
        <f>IF('Datos Generales'!K412=0,"",Índice!$G$51*'Datos Generales'!K412)</f>
        <v/>
      </c>
      <c r="L18" s="46">
        <f>IF('Datos Generales'!L412=0,"",Índice!$G$51*'Datos Generales'!L412)</f>
        <v>-2964.7139021869284</v>
      </c>
      <c r="M18" s="46" t="str">
        <f>IF('Datos Generales'!M412=0,"",Índice!$G$51*'Datos Generales'!M412)</f>
        <v/>
      </c>
      <c r="N18" s="46" t="str">
        <f>IF('Datos Generales'!N412=0,"",Índice!$G$51*'Datos Generales'!N412)</f>
        <v/>
      </c>
      <c r="O18" s="46" t="str">
        <f>IF('Datos Generales'!O412=0,"",Índice!$G$51*'Datos Generales'!O412)</f>
        <v/>
      </c>
      <c r="P18" s="46">
        <f>IF('Datos Generales'!P412=0,"",Índice!$G$51*'Datos Generales'!P412)</f>
        <v>-2573.5412917947597</v>
      </c>
      <c r="Q18" s="46" t="str">
        <f>IF('Datos Generales'!Q412=0,"",Índice!$G$51*'Datos Generales'!Q412)</f>
        <v/>
      </c>
      <c r="R18" s="46" t="str">
        <f>IF('Datos Generales'!R412=0,"",Índice!$G$51*'Datos Generales'!R412)</f>
        <v/>
      </c>
      <c r="S18" s="46" t="str">
        <f>IF('Datos Generales'!S412=0,"",Índice!$G$51*'Datos Generales'!S412)</f>
        <v/>
      </c>
      <c r="T18" s="46">
        <f>IF('Datos Generales'!T412=0,"",Índice!$G$51*'Datos Generales'!T412)</f>
        <v>-81253.151137286681</v>
      </c>
      <c r="U18" s="46" t="str">
        <f>IF('Datos Generales'!U412=0,"",Índice!$G$51*'Datos Generales'!U412)</f>
        <v/>
      </c>
      <c r="V18" s="46">
        <f>IF('Datos Generales'!V412=0,"",Índice!$G$51*'Datos Generales'!V412)</f>
        <v>-30774.620922887607</v>
      </c>
      <c r="W18" s="46" t="str">
        <f>IF('Datos Generales'!W412=0,"",Índice!$G$51*'Datos Generales'!W412)</f>
        <v/>
      </c>
      <c r="X18" s="46" t="str">
        <f>IF('Datos Generales'!X412=0,"",Índice!$G$51*'Datos Generales'!X412)</f>
        <v/>
      </c>
      <c r="Y18" s="46" t="str">
        <f>IF('Datos Generales'!Y412=0,"",Índice!$G$51*'Datos Generales'!Y412)</f>
        <v/>
      </c>
      <c r="Z18" s="46">
        <f>IF('Datos Generales'!Z412=0,"",Índice!$G$51*'Datos Generales'!Z412)</f>
        <v>-9529.0391548865591</v>
      </c>
      <c r="AA18" s="46">
        <f>IF('Datos Generales'!AA412=0,"",Índice!$G$51*'Datos Generales'!AA412)</f>
        <v>-1402.103930538864</v>
      </c>
      <c r="AB18" s="46">
        <f>IF('Datos Generales'!AB412=0,"",Índice!$G$51*'Datos Generales'!AB412)</f>
        <v>-80688.989666261652</v>
      </c>
      <c r="AC18" s="46" t="str">
        <f>IF('Datos Generales'!AC412=0,"",Índice!$G$51*'Datos Generales'!AC412)</f>
        <v/>
      </c>
      <c r="AD18" s="46" t="str">
        <f>IF('Datos Generales'!AD412=0,"",Índice!$G$51*'Datos Generales'!AD412)</f>
        <v/>
      </c>
      <c r="AE18" s="46" t="str">
        <f>IF('Datos Generales'!AE412=0,"",Índice!$G$51*'Datos Generales'!AE412)</f>
        <v/>
      </c>
      <c r="AF18" s="46" t="str">
        <f>IF('Datos Generales'!AF412=0,"",Índice!$G$51*'Datos Generales'!AF412)</f>
        <v/>
      </c>
      <c r="AG18" s="46" t="str">
        <f>IF('Datos Generales'!AG412=0,"",Índice!$G$51*'Datos Generales'!AG412)</f>
        <v/>
      </c>
      <c r="AH18" s="46" t="str">
        <f>IF('Datos Generales'!AH412=0,"",Índice!$G$51*'Datos Generales'!AH412)</f>
        <v/>
      </c>
      <c r="AI18" s="46" t="str">
        <f>IF('Datos Generales'!AI412=0,"",Índice!$G$51*'Datos Generales'!AI412)</f>
        <v/>
      </c>
      <c r="AJ18" s="46" t="str">
        <f>IF('Datos Generales'!AJ412=0,"",Índice!$G$51*'Datos Generales'!AJ412)</f>
        <v/>
      </c>
      <c r="AK18" s="46" t="str">
        <f>IF('Datos Generales'!AK412=0,"",Índice!$G$51*'Datos Generales'!AK412)</f>
        <v/>
      </c>
      <c r="AL18" s="46" t="str">
        <f>IF('Datos Generales'!AL412=0,"",Índice!$G$51*'Datos Generales'!AL412)</f>
        <v/>
      </c>
      <c r="AM18" s="46" t="str">
        <f>IF('Datos Generales'!AM412=0,"",Índice!$G$51*'Datos Generales'!AM412)</f>
        <v/>
      </c>
      <c r="AN18" s="46" t="str">
        <f>IF('Datos Generales'!AN412=0,"",Índice!$G$51*'Datos Generales'!AN412)</f>
        <v/>
      </c>
      <c r="AO18" s="46" t="str">
        <f>IF('Datos Generales'!AO412=0,"",Índice!$G$51*'Datos Generales'!AO412)</f>
        <v/>
      </c>
      <c r="AP18" s="46" t="str">
        <f>IF('Datos Generales'!AP412=0,"",Índice!$G$51*'Datos Generales'!AP412)</f>
        <v/>
      </c>
      <c r="AQ18" s="46">
        <f>IF('Datos Generales'!AQ412=0,"",Índice!$G$51*'Datos Generales'!AQ412)</f>
        <v>-434154.77235453867</v>
      </c>
      <c r="AS18" s="46">
        <f>Índice!$F$51*'Datos Generales'!AS412</f>
        <v>-214936.24813687016</v>
      </c>
      <c r="AT18" s="74">
        <f t="shared" si="0"/>
        <v>1.0199234708799394</v>
      </c>
      <c r="AV18" s="75">
        <f t="shared" si="1"/>
        <v>1.4850572774328202E-2</v>
      </c>
      <c r="AW18" s="75">
        <f t="shared" si="2"/>
        <v>1.017856365118873E-2</v>
      </c>
    </row>
    <row r="19" spans="2:49">
      <c r="B19" s="73" t="s">
        <v>302</v>
      </c>
      <c r="C19" s="46">
        <f>IF('Datos Generales'!C413=0,"",Índice!$G$51*'Datos Generales'!C413)</f>
        <v>-62527.859484176261</v>
      </c>
      <c r="D19" s="46" t="str">
        <f>IF('Datos Generales'!D413=0,"",Índice!$G$51*'Datos Generales'!D413)</f>
        <v/>
      </c>
      <c r="E19" s="46">
        <f>IF('Datos Generales'!E413=0,"",Índice!$G$51*'Datos Generales'!E413)</f>
        <v>-129303.8484267</v>
      </c>
      <c r="F19" s="46">
        <f>IF('Datos Generales'!F413=0,"",Índice!$G$51*'Datos Generales'!F413)</f>
        <v>96517.072026311318</v>
      </c>
      <c r="G19" s="46" t="str">
        <f>IF('Datos Generales'!G413=0,"",Índice!$G$51*'Datos Generales'!G413)</f>
        <v/>
      </c>
      <c r="H19" s="46">
        <f>IF('Datos Generales'!H413=0,"",Índice!$G$51*'Datos Generales'!H413)</f>
        <v>-17908.55228065982</v>
      </c>
      <c r="I19" s="46">
        <f>IF('Datos Generales'!I413=0,"",Índice!$G$51*'Datos Generales'!I413)</f>
        <v>-31362.995522563142</v>
      </c>
      <c r="J19" s="46">
        <f>IF('Datos Generales'!J413=0,"",Índice!$G$51*'Datos Generales'!J413)</f>
        <v>138.22447385137036</v>
      </c>
      <c r="K19" s="46" t="str">
        <f>IF('Datos Generales'!K413=0,"",Índice!$G$51*'Datos Generales'!K413)</f>
        <v/>
      </c>
      <c r="L19" s="46">
        <f>IF('Datos Generales'!L413=0,"",Índice!$G$51*'Datos Generales'!L413)</f>
        <v>-17475.858802490369</v>
      </c>
      <c r="M19" s="46" t="str">
        <f>IF('Datos Generales'!M413=0,"",Índice!$G$51*'Datos Generales'!M413)</f>
        <v/>
      </c>
      <c r="N19" s="46" t="str">
        <f>IF('Datos Generales'!N413=0,"",Índice!$G$51*'Datos Generales'!N413)</f>
        <v/>
      </c>
      <c r="O19" s="46" t="str">
        <f>IF('Datos Generales'!O413=0,"",Índice!$G$51*'Datos Generales'!O413)</f>
        <v/>
      </c>
      <c r="P19" s="46">
        <f>IF('Datos Generales'!P413=0,"",Índice!$G$51*'Datos Generales'!P413)</f>
        <v>-14444.082944351858</v>
      </c>
      <c r="Q19" s="46" t="str">
        <f>IF('Datos Generales'!Q413=0,"",Índice!$G$51*'Datos Generales'!Q413)</f>
        <v/>
      </c>
      <c r="R19" s="46">
        <f>IF('Datos Generales'!R413=0,"",Índice!$G$51*'Datos Generales'!R413)</f>
        <v>-30599.817184238895</v>
      </c>
      <c r="S19" s="46" t="str">
        <f>IF('Datos Generales'!S413=0,"",Índice!$G$51*'Datos Generales'!S413)</f>
        <v/>
      </c>
      <c r="T19" s="46">
        <f>IF('Datos Generales'!T413=0,"",Índice!$G$51*'Datos Generales'!T413)</f>
        <v>-16422.742634804494</v>
      </c>
      <c r="U19" s="46" t="str">
        <f>IF('Datos Generales'!U413=0,"",Índice!$G$51*'Datos Generales'!U413)</f>
        <v/>
      </c>
      <c r="V19" s="46">
        <f>IF('Datos Generales'!V413=0,"",Índice!$G$51*'Datos Generales'!V413)</f>
        <v>-14287.33945522674</v>
      </c>
      <c r="W19" s="46" t="str">
        <f>IF('Datos Generales'!W413=0,"",Índice!$G$51*'Datos Generales'!W413)</f>
        <v/>
      </c>
      <c r="X19" s="46" t="str">
        <f>IF('Datos Generales'!X413=0,"",Índice!$G$51*'Datos Generales'!X413)</f>
        <v/>
      </c>
      <c r="Y19" s="46">
        <f>IF('Datos Generales'!Y413=0,"",Índice!$G$51*'Datos Generales'!Y413)</f>
        <v>-29240.11942782651</v>
      </c>
      <c r="Z19" s="46">
        <f>IF('Datos Generales'!Z413=0,"",Índice!$G$51*'Datos Generales'!Z413)</f>
        <v>-2017.4361085474115</v>
      </c>
      <c r="AA19" s="46">
        <f>IF('Datos Generales'!AA413=0,"",Índice!$G$51*'Datos Generales'!AA413)</f>
        <v>-3006.6774231388094</v>
      </c>
      <c r="AB19" s="46">
        <f>IF('Datos Generales'!AB413=0,"",Índice!$G$51*'Datos Generales'!AB413)</f>
        <v>-60411.534656423675</v>
      </c>
      <c r="AC19" s="46">
        <f>IF('Datos Generales'!AC413=0,"",Índice!$G$51*'Datos Generales'!AC413)</f>
        <v>-2083.5684928323385</v>
      </c>
      <c r="AD19" s="46">
        <f>IF('Datos Generales'!AD413=0,"",Índice!$G$51*'Datos Generales'!AD413)</f>
        <v>-32099.22009609473</v>
      </c>
      <c r="AE19" s="46" t="str">
        <f>IF('Datos Generales'!AE413=0,"",Índice!$G$51*'Datos Generales'!AE413)</f>
        <v/>
      </c>
      <c r="AF19" s="46" t="str">
        <f>IF('Datos Generales'!AF413=0,"",Índice!$G$51*'Datos Generales'!AF413)</f>
        <v/>
      </c>
      <c r="AG19" s="46" t="str">
        <f>IF('Datos Generales'!AG413=0,"",Índice!$G$51*'Datos Generales'!AG413)</f>
        <v/>
      </c>
      <c r="AH19" s="46" t="str">
        <f>IF('Datos Generales'!AH413=0,"",Índice!$G$51*'Datos Generales'!AH413)</f>
        <v/>
      </c>
      <c r="AI19" s="46" t="str">
        <f>IF('Datos Generales'!AI413=0,"",Índice!$G$51*'Datos Generales'!AI413)</f>
        <v/>
      </c>
      <c r="AJ19" s="46" t="str">
        <f>IF('Datos Generales'!AJ413=0,"",Índice!$G$51*'Datos Generales'!AJ413)</f>
        <v/>
      </c>
      <c r="AK19" s="46" t="str">
        <f>IF('Datos Generales'!AK413=0,"",Índice!$G$51*'Datos Generales'!AK413)</f>
        <v/>
      </c>
      <c r="AL19" s="46" t="str">
        <f>IF('Datos Generales'!AL413=0,"",Índice!$G$51*'Datos Generales'!AL413)</f>
        <v/>
      </c>
      <c r="AM19" s="46" t="str">
        <f>IF('Datos Generales'!AM413=0,"",Índice!$G$51*'Datos Generales'!AM413)</f>
        <v/>
      </c>
      <c r="AN19" s="46" t="str">
        <f>IF('Datos Generales'!AN413=0,"",Índice!$G$51*'Datos Generales'!AN413)</f>
        <v/>
      </c>
      <c r="AO19" s="46" t="str">
        <f>IF('Datos Generales'!AO413=0,"",Índice!$G$51*'Datos Generales'!AO413)</f>
        <v/>
      </c>
      <c r="AP19" s="46" t="str">
        <f>IF('Datos Generales'!AP413=0,"",Índice!$G$51*'Datos Generales'!AP413)</f>
        <v/>
      </c>
      <c r="AQ19" s="46">
        <f>IF('Datos Generales'!AQ413=0,"",Índice!$G$51*'Datos Generales'!AQ413)</f>
        <v>-366536.3564399124</v>
      </c>
      <c r="AS19" s="46">
        <f>Índice!$F$51*'Datos Generales'!AS413</f>
        <v>-524145.79953654011</v>
      </c>
      <c r="AT19" s="74">
        <f t="shared" si="0"/>
        <v>-0.30069771280431712</v>
      </c>
      <c r="AV19" s="75">
        <f t="shared" si="1"/>
        <v>1.2537636765404351E-2</v>
      </c>
      <c r="AW19" s="75">
        <f t="shared" si="2"/>
        <v>2.4821552573526601E-2</v>
      </c>
    </row>
    <row r="20" spans="2:49">
      <c r="B20" s="73" t="s">
        <v>303</v>
      </c>
      <c r="C20" s="46" t="str">
        <f>IF('Datos Generales'!C414=0,"",Índice!$G$51*'Datos Generales'!C414)</f>
        <v/>
      </c>
      <c r="D20" s="46" t="str">
        <f>IF('Datos Generales'!D414=0,"",Índice!$G$51*'Datos Generales'!D414)</f>
        <v/>
      </c>
      <c r="E20" s="46">
        <f>IF('Datos Generales'!E414=0,"",Índice!$G$51*'Datos Generales'!E414)</f>
        <v>-1286768.6544007473</v>
      </c>
      <c r="F20" s="46" t="str">
        <f>IF('Datos Generales'!F414=0,"",Índice!$G$51*'Datos Generales'!F414)</f>
        <v/>
      </c>
      <c r="G20" s="46" t="str">
        <f>IF('Datos Generales'!G414=0,"",Índice!$G$51*'Datos Generales'!G414)</f>
        <v/>
      </c>
      <c r="H20" s="46">
        <f>IF('Datos Generales'!H414=0,"",Índice!$G$51*'Datos Generales'!H414)</f>
        <v>-46951.646780472802</v>
      </c>
      <c r="I20" s="46">
        <f>IF('Datos Generales'!I414=0,"",Índice!$G$51*'Datos Generales'!I414)</f>
        <v>-569597.03068250488</v>
      </c>
      <c r="J20" s="46" t="str">
        <f>IF('Datos Generales'!J414=0,"",Índice!$G$51*'Datos Generales'!J414)</f>
        <v/>
      </c>
      <c r="K20" s="46" t="str">
        <f>IF('Datos Generales'!K414=0,"",Índice!$G$51*'Datos Generales'!K414)</f>
        <v/>
      </c>
      <c r="L20" s="46">
        <f>IF('Datos Generales'!L414=0,"",Índice!$G$51*'Datos Generales'!L414)</f>
        <v>-411561.92385922745</v>
      </c>
      <c r="M20" s="46" t="str">
        <f>IF('Datos Generales'!M414=0,"",Índice!$G$51*'Datos Generales'!M414)</f>
        <v/>
      </c>
      <c r="N20" s="46" t="str">
        <f>IF('Datos Generales'!N414=0,"",Índice!$G$51*'Datos Generales'!N414)</f>
        <v/>
      </c>
      <c r="O20" s="46" t="str">
        <f>IF('Datos Generales'!O414=0,"",Índice!$G$51*'Datos Generales'!O414)</f>
        <v/>
      </c>
      <c r="P20" s="46">
        <f>IF('Datos Generales'!P414=0,"",Índice!$G$51*'Datos Generales'!P414)</f>
        <v>-142163.06900299015</v>
      </c>
      <c r="Q20" s="46" t="str">
        <f>IF('Datos Generales'!Q414=0,"",Índice!$G$51*'Datos Generales'!Q414)</f>
        <v/>
      </c>
      <c r="R20" s="46">
        <f>IF('Datos Generales'!R414=0,"",Índice!$G$51*'Datos Generales'!R414)</f>
        <v>-528842.74967299006</v>
      </c>
      <c r="S20" s="46" t="str">
        <f>IF('Datos Generales'!S414=0,"",Índice!$G$51*'Datos Generales'!S414)</f>
        <v/>
      </c>
      <c r="T20" s="46">
        <f>IF('Datos Generales'!T414=0,"",Índice!$G$51*'Datos Generales'!T414)</f>
        <v>-1139369.9274712775</v>
      </c>
      <c r="U20" s="46" t="str">
        <f>IF('Datos Generales'!U414=0,"",Índice!$G$51*'Datos Generales'!U414)</f>
        <v/>
      </c>
      <c r="V20" s="46">
        <f>IF('Datos Generales'!V414=0,"",Índice!$G$51*'Datos Generales'!V414)</f>
        <v>-187324.40501880171</v>
      </c>
      <c r="W20" s="46" t="str">
        <f>IF('Datos Generales'!W414=0,"",Índice!$G$51*'Datos Generales'!W414)</f>
        <v/>
      </c>
      <c r="X20" s="46" t="str">
        <f>IF('Datos Generales'!X414=0,"",Índice!$G$51*'Datos Generales'!X414)</f>
        <v/>
      </c>
      <c r="Y20" s="46">
        <f>IF('Datos Generales'!Y414=0,"",Índice!$G$51*'Datos Generales'!Y414)</f>
        <v>-471311.07230518287</v>
      </c>
      <c r="Z20" s="46" t="str">
        <f>IF('Datos Generales'!Z414=0,"",Índice!$G$51*'Datos Generales'!Z414)</f>
        <v/>
      </c>
      <c r="AA20" s="46">
        <f>IF('Datos Generales'!AA414=0,"",Índice!$G$51*'Datos Generales'!AA414)</f>
        <v>-92049.240739142275</v>
      </c>
      <c r="AB20" s="46">
        <f>IF('Datos Generales'!AB414=0,"",Índice!$G$51*'Datos Generales'!AB414)</f>
        <v>-619913.15144714399</v>
      </c>
      <c r="AC20" s="46">
        <f>IF('Datos Generales'!AC414=0,"",Índice!$G$51*'Datos Generales'!AC414)</f>
        <v>-66275.184199052281</v>
      </c>
      <c r="AD20" s="46" t="str">
        <f>IF('Datos Generales'!AD414=0,"",Índice!$G$51*'Datos Generales'!AD414)</f>
        <v/>
      </c>
      <c r="AE20" s="46" t="str">
        <f>IF('Datos Generales'!AE414=0,"",Índice!$G$51*'Datos Generales'!AE414)</f>
        <v/>
      </c>
      <c r="AF20" s="46" t="str">
        <f>IF('Datos Generales'!AF414=0,"",Índice!$G$51*'Datos Generales'!AF414)</f>
        <v/>
      </c>
      <c r="AG20" s="46" t="str">
        <f>IF('Datos Generales'!AG414=0,"",Índice!$G$51*'Datos Generales'!AG414)</f>
        <v/>
      </c>
      <c r="AH20" s="46" t="str">
        <f>IF('Datos Generales'!AH414=0,"",Índice!$G$51*'Datos Generales'!AH414)</f>
        <v/>
      </c>
      <c r="AI20" s="46" t="str">
        <f>IF('Datos Generales'!AI414=0,"",Índice!$G$51*'Datos Generales'!AI414)</f>
        <v/>
      </c>
      <c r="AJ20" s="46" t="str">
        <f>IF('Datos Generales'!AJ414=0,"",Índice!$G$51*'Datos Generales'!AJ414)</f>
        <v/>
      </c>
      <c r="AK20" s="46" t="str">
        <f>IF('Datos Generales'!AK414=0,"",Índice!$G$51*'Datos Generales'!AK414)</f>
        <v/>
      </c>
      <c r="AL20" s="46" t="str">
        <f>IF('Datos Generales'!AL414=0,"",Índice!$G$51*'Datos Generales'!AL414)</f>
        <v/>
      </c>
      <c r="AM20" s="46" t="str">
        <f>IF('Datos Generales'!AM414=0,"",Índice!$G$51*'Datos Generales'!AM414)</f>
        <v/>
      </c>
      <c r="AN20" s="46" t="str">
        <f>IF('Datos Generales'!AN414=0,"",Índice!$G$51*'Datos Generales'!AN414)</f>
        <v/>
      </c>
      <c r="AO20" s="46" t="str">
        <f>IF('Datos Generales'!AO414=0,"",Índice!$G$51*'Datos Generales'!AO414)</f>
        <v/>
      </c>
      <c r="AP20" s="46" t="str">
        <f>IF('Datos Generales'!AP414=0,"",Índice!$G$51*'Datos Generales'!AP414)</f>
        <v/>
      </c>
      <c r="AQ20" s="46">
        <f>IF('Datos Generales'!AQ414=0,"",Índice!$G$51*'Datos Generales'!AQ414)</f>
        <v>-5562128.0555795329</v>
      </c>
      <c r="AS20" s="46">
        <f>Índice!$F$51*'Datos Generales'!AS414</f>
        <v>-5159727.9569193954</v>
      </c>
      <c r="AT20" s="74">
        <f t="shared" si="0"/>
        <v>7.7988626923732207E-2</v>
      </c>
      <c r="AV20" s="75">
        <f t="shared" si="1"/>
        <v>0.19025654611960172</v>
      </c>
      <c r="AW20" s="75">
        <f t="shared" si="2"/>
        <v>0.24434510180376132</v>
      </c>
    </row>
    <row r="21" spans="2:49">
      <c r="B21" s="73" t="s">
        <v>304</v>
      </c>
      <c r="C21" s="46" t="str">
        <f>IF('Datos Generales'!C415=0,"",Índice!$G$51*'Datos Generales'!C415)</f>
        <v/>
      </c>
      <c r="D21" s="46" t="str">
        <f>IF('Datos Generales'!D415=0,"",Índice!$G$51*'Datos Generales'!D415)</f>
        <v/>
      </c>
      <c r="E21" s="46">
        <f>IF('Datos Generales'!E415=0,"",Índice!$G$51*'Datos Generales'!E415)</f>
        <v>-401929.68441041914</v>
      </c>
      <c r="F21" s="46" t="str">
        <f>IF('Datos Generales'!F415=0,"",Índice!$G$51*'Datos Generales'!F415)</f>
        <v/>
      </c>
      <c r="G21" s="46" t="str">
        <f>IF('Datos Generales'!G415=0,"",Índice!$G$51*'Datos Generales'!G415)</f>
        <v/>
      </c>
      <c r="H21" s="46">
        <f>IF('Datos Generales'!H415=0,"",Índice!$G$51*'Datos Generales'!H415)</f>
        <v>-2095.7414551337811</v>
      </c>
      <c r="I21" s="46">
        <f>IF('Datos Generales'!I415=0,"",Índice!$G$51*'Datos Generales'!I415)</f>
        <v>-155898.90686798535</v>
      </c>
      <c r="J21" s="46" t="str">
        <f>IF('Datos Generales'!J415=0,"",Índice!$G$51*'Datos Generales'!J415)</f>
        <v/>
      </c>
      <c r="K21" s="46" t="str">
        <f>IF('Datos Generales'!K415=0,"",Índice!$G$51*'Datos Generales'!K415)</f>
        <v/>
      </c>
      <c r="L21" s="46">
        <f>IF('Datos Generales'!L415=0,"",Índice!$G$51*'Datos Generales'!L415)</f>
        <v>-22572.213332270967</v>
      </c>
      <c r="M21" s="46" t="str">
        <f>IF('Datos Generales'!M415=0,"",Índice!$G$51*'Datos Generales'!M415)</f>
        <v/>
      </c>
      <c r="N21" s="46" t="str">
        <f>IF('Datos Generales'!N415=0,"",Índice!$G$51*'Datos Generales'!N415)</f>
        <v/>
      </c>
      <c r="O21" s="46" t="str">
        <f>IF('Datos Generales'!O415=0,"",Índice!$G$51*'Datos Generales'!O415)</f>
        <v/>
      </c>
      <c r="P21" s="46">
        <f>IF('Datos Generales'!P415=0,"",Índice!$G$51*'Datos Generales'!P415)</f>
        <v>-30364.148634082969</v>
      </c>
      <c r="Q21" s="46">
        <f>IF('Datos Generales'!Q415=0,"",Índice!$G$51*'Datos Generales'!Q415)</f>
        <v>-19.786596904526352</v>
      </c>
      <c r="R21" s="46">
        <f>IF('Datos Generales'!R415=0,"",Índice!$G$51*'Datos Generales'!R415)</f>
        <v>-551162.03098129574</v>
      </c>
      <c r="S21" s="46" t="str">
        <f>IF('Datos Generales'!S415=0,"",Índice!$G$51*'Datos Generales'!S415)</f>
        <v/>
      </c>
      <c r="T21" s="46">
        <f>IF('Datos Generales'!T415=0,"",Índice!$G$51*'Datos Generales'!T415)</f>
        <v>-171492.60437208542</v>
      </c>
      <c r="U21" s="46" t="str">
        <f>IF('Datos Generales'!U415=0,"",Índice!$G$51*'Datos Generales'!U415)</f>
        <v/>
      </c>
      <c r="V21" s="46">
        <f>IF('Datos Generales'!V415=0,"",Índice!$G$51*'Datos Generales'!V415)</f>
        <v>-151965.13663596869</v>
      </c>
      <c r="W21" s="46" t="str">
        <f>IF('Datos Generales'!W415=0,"",Índice!$G$51*'Datos Generales'!W415)</f>
        <v/>
      </c>
      <c r="X21" s="46" t="str">
        <f>IF('Datos Generales'!X415=0,"",Índice!$G$51*'Datos Generales'!X415)</f>
        <v/>
      </c>
      <c r="Y21" s="46">
        <f>IF('Datos Generales'!Y415=0,"",Índice!$G$51*'Datos Generales'!Y415)</f>
        <v>-553823.6602548355</v>
      </c>
      <c r="Z21" s="46" t="str">
        <f>IF('Datos Generales'!Z415=0,"",Índice!$G$51*'Datos Generales'!Z415)</f>
        <v/>
      </c>
      <c r="AA21" s="46">
        <f>IF('Datos Generales'!AA415=0,"",Índice!$G$51*'Datos Generales'!AA415)</f>
        <v>-133080.88822786015</v>
      </c>
      <c r="AB21" s="46">
        <f>IF('Datos Generales'!AB415=0,"",Índice!$G$51*'Datos Generales'!AB415)</f>
        <v>-356173.39610155352</v>
      </c>
      <c r="AC21" s="46">
        <f>IF('Datos Generales'!AC415=0,"",Índice!$G$51*'Datos Generales'!AC415)</f>
        <v>-52168.624300331328</v>
      </c>
      <c r="AD21" s="46" t="str">
        <f>IF('Datos Generales'!AD415=0,"",Índice!$G$51*'Datos Generales'!AD415)</f>
        <v/>
      </c>
      <c r="AE21" s="46" t="str">
        <f>IF('Datos Generales'!AE415=0,"",Índice!$G$51*'Datos Generales'!AE415)</f>
        <v/>
      </c>
      <c r="AF21" s="46" t="str">
        <f>IF('Datos Generales'!AF415=0,"",Índice!$G$51*'Datos Generales'!AF415)</f>
        <v/>
      </c>
      <c r="AG21" s="46" t="str">
        <f>IF('Datos Generales'!AG415=0,"",Índice!$G$51*'Datos Generales'!AG415)</f>
        <v/>
      </c>
      <c r="AH21" s="46" t="str">
        <f>IF('Datos Generales'!AH415=0,"",Índice!$G$51*'Datos Generales'!AH415)</f>
        <v/>
      </c>
      <c r="AI21" s="46" t="str">
        <f>IF('Datos Generales'!AI415=0,"",Índice!$G$51*'Datos Generales'!AI415)</f>
        <v/>
      </c>
      <c r="AJ21" s="46" t="str">
        <f>IF('Datos Generales'!AJ415=0,"",Índice!$G$51*'Datos Generales'!AJ415)</f>
        <v/>
      </c>
      <c r="AK21" s="46" t="str">
        <f>IF('Datos Generales'!AK415=0,"",Índice!$G$51*'Datos Generales'!AK415)</f>
        <v/>
      </c>
      <c r="AL21" s="46" t="str">
        <f>IF('Datos Generales'!AL415=0,"",Índice!$G$51*'Datos Generales'!AL415)</f>
        <v/>
      </c>
      <c r="AM21" s="46" t="str">
        <f>IF('Datos Generales'!AM415=0,"",Índice!$G$51*'Datos Generales'!AM415)</f>
        <v/>
      </c>
      <c r="AN21" s="46" t="str">
        <f>IF('Datos Generales'!AN415=0,"",Índice!$G$51*'Datos Generales'!AN415)</f>
        <v/>
      </c>
      <c r="AO21" s="46" t="str">
        <f>IF('Datos Generales'!AO415=0,"",Índice!$G$51*'Datos Generales'!AO415)</f>
        <v/>
      </c>
      <c r="AP21" s="46" t="str">
        <f>IF('Datos Generales'!AP415=0,"",Índice!$G$51*'Datos Generales'!AP415)</f>
        <v/>
      </c>
      <c r="AQ21" s="46">
        <f>IF('Datos Generales'!AQ415=0,"",Índice!$G$51*'Datos Generales'!AQ415)</f>
        <v>-2582746.8221707274</v>
      </c>
      <c r="AS21" s="46">
        <f>Índice!$F$51*'Datos Generales'!AS415</f>
        <v>-2264325.9865105087</v>
      </c>
      <c r="AT21" s="74">
        <f t="shared" si="0"/>
        <v>0.14062499726504862</v>
      </c>
      <c r="AV21" s="75">
        <f t="shared" si="1"/>
        <v>8.8344691991522492E-2</v>
      </c>
      <c r="AW21" s="75">
        <f t="shared" si="2"/>
        <v>0.10722987109210799</v>
      </c>
    </row>
    <row r="22" spans="2:49">
      <c r="B22" s="73" t="s">
        <v>305</v>
      </c>
      <c r="C22" s="46" t="str">
        <f>IF('Datos Generales'!C416=0,"",Índice!$G$51*'Datos Generales'!C416)</f>
        <v/>
      </c>
      <c r="D22" s="46" t="str">
        <f>IF('Datos Generales'!D416=0,"",Índice!$G$51*'Datos Generales'!D416)</f>
        <v/>
      </c>
      <c r="E22" s="46" t="str">
        <f>IF('Datos Generales'!E416=0,"",Índice!$G$51*'Datos Generales'!E416)</f>
        <v/>
      </c>
      <c r="F22" s="46" t="str">
        <f>IF('Datos Generales'!F416=0,"",Índice!$G$51*'Datos Generales'!F416)</f>
        <v/>
      </c>
      <c r="G22" s="46" t="str">
        <f>IF('Datos Generales'!G416=0,"",Índice!$G$51*'Datos Generales'!G416)</f>
        <v/>
      </c>
      <c r="H22" s="46" t="str">
        <f>IF('Datos Generales'!H416=0,"",Índice!$G$51*'Datos Generales'!H416)</f>
        <v/>
      </c>
      <c r="I22" s="46">
        <f>IF('Datos Generales'!I416=0,"",Índice!$G$51*'Datos Generales'!I416)</f>
        <v>-202.42529674362194</v>
      </c>
      <c r="J22" s="46" t="str">
        <f>IF('Datos Generales'!J416=0,"",Índice!$G$51*'Datos Generales'!J416)</f>
        <v/>
      </c>
      <c r="K22" s="46" t="str">
        <f>IF('Datos Generales'!K416=0,"",Índice!$G$51*'Datos Generales'!K416)</f>
        <v/>
      </c>
      <c r="L22" s="46" t="str">
        <f>IF('Datos Generales'!L416=0,"",Índice!$G$51*'Datos Generales'!L416)</f>
        <v/>
      </c>
      <c r="M22" s="46" t="str">
        <f>IF('Datos Generales'!M416=0,"",Índice!$G$51*'Datos Generales'!M416)</f>
        <v/>
      </c>
      <c r="N22" s="46" t="str">
        <f>IF('Datos Generales'!N416=0,"",Índice!$G$51*'Datos Generales'!N416)</f>
        <v/>
      </c>
      <c r="O22" s="46" t="str">
        <f>IF('Datos Generales'!O416=0,"",Índice!$G$51*'Datos Generales'!O416)</f>
        <v/>
      </c>
      <c r="P22" s="46" t="str">
        <f>IF('Datos Generales'!P416=0,"",Índice!$G$51*'Datos Generales'!P416)</f>
        <v/>
      </c>
      <c r="Q22" s="46" t="str">
        <f>IF('Datos Generales'!Q416=0,"",Índice!$G$51*'Datos Generales'!Q416)</f>
        <v/>
      </c>
      <c r="R22" s="46">
        <f>IF('Datos Generales'!R416=0,"",Índice!$G$51*'Datos Generales'!R416)</f>
        <v>31.738232618669784</v>
      </c>
      <c r="S22" s="46" t="str">
        <f>IF('Datos Generales'!S416=0,"",Índice!$G$51*'Datos Generales'!S416)</f>
        <v/>
      </c>
      <c r="T22" s="46">
        <f>IF('Datos Generales'!T416=0,"",Índice!$G$51*'Datos Generales'!T416)</f>
        <v>8972.6683797344522</v>
      </c>
      <c r="U22" s="46" t="str">
        <f>IF('Datos Generales'!U416=0,"",Índice!$G$51*'Datos Generales'!U416)</f>
        <v/>
      </c>
      <c r="V22" s="46">
        <f>IF('Datos Generales'!V416=0,"",Índice!$G$51*'Datos Generales'!V416)</f>
        <v>-76530.971335993687</v>
      </c>
      <c r="W22" s="46" t="str">
        <f>IF('Datos Generales'!W416=0,"",Índice!$G$51*'Datos Generales'!W416)</f>
        <v/>
      </c>
      <c r="X22" s="46">
        <f>IF('Datos Generales'!X416=0,"",Índice!$G$51*'Datos Generales'!X416)</f>
        <v>-30605.350348921369</v>
      </c>
      <c r="Y22" s="46">
        <f>IF('Datos Generales'!Y416=0,"",Índice!$G$51*'Datos Generales'!Y416)</f>
        <v>-263518.95994210098</v>
      </c>
      <c r="Z22" s="46" t="str">
        <f>IF('Datos Generales'!Z416=0,"",Índice!$G$51*'Datos Generales'!Z416)</f>
        <v/>
      </c>
      <c r="AA22" s="46" t="str">
        <f>IF('Datos Generales'!AA416=0,"",Índice!$G$51*'Datos Generales'!AA416)</f>
        <v/>
      </c>
      <c r="AB22" s="46">
        <f>IF('Datos Generales'!AB416=0,"",Índice!$G$51*'Datos Generales'!AB416)</f>
        <v>-41214.90590300141</v>
      </c>
      <c r="AC22" s="46" t="str">
        <f>IF('Datos Generales'!AC416=0,"",Índice!$G$51*'Datos Generales'!AC416)</f>
        <v/>
      </c>
      <c r="AD22" s="46" t="str">
        <f>IF('Datos Generales'!AD416=0,"",Índice!$G$51*'Datos Generales'!AD416)</f>
        <v/>
      </c>
      <c r="AE22" s="46" t="str">
        <f>IF('Datos Generales'!AE416=0,"",Índice!$G$51*'Datos Generales'!AE416)</f>
        <v/>
      </c>
      <c r="AF22" s="46" t="str">
        <f>IF('Datos Generales'!AF416=0,"",Índice!$G$51*'Datos Generales'!AF416)</f>
        <v/>
      </c>
      <c r="AG22" s="46" t="str">
        <f>IF('Datos Generales'!AG416=0,"",Índice!$G$51*'Datos Generales'!AG416)</f>
        <v/>
      </c>
      <c r="AH22" s="46" t="str">
        <f>IF('Datos Generales'!AH416=0,"",Índice!$G$51*'Datos Generales'!AH416)</f>
        <v/>
      </c>
      <c r="AI22" s="46" t="str">
        <f>IF('Datos Generales'!AI416=0,"",Índice!$G$51*'Datos Generales'!AI416)</f>
        <v/>
      </c>
      <c r="AJ22" s="46" t="str">
        <f>IF('Datos Generales'!AJ416=0,"",Índice!$G$51*'Datos Generales'!AJ416)</f>
        <v/>
      </c>
      <c r="AK22" s="46" t="str">
        <f>IF('Datos Generales'!AK416=0,"",Índice!$G$51*'Datos Generales'!AK416)</f>
        <v/>
      </c>
      <c r="AL22" s="46" t="str">
        <f>IF('Datos Generales'!AL416=0,"",Índice!$G$51*'Datos Generales'!AL416)</f>
        <v/>
      </c>
      <c r="AM22" s="46" t="str">
        <f>IF('Datos Generales'!AM416=0,"",Índice!$G$51*'Datos Generales'!AM416)</f>
        <v/>
      </c>
      <c r="AN22" s="46" t="str">
        <f>IF('Datos Generales'!AN416=0,"",Índice!$G$51*'Datos Generales'!AN416)</f>
        <v/>
      </c>
      <c r="AO22" s="46" t="str">
        <f>IF('Datos Generales'!AO416=0,"",Índice!$G$51*'Datos Generales'!AO416)</f>
        <v/>
      </c>
      <c r="AP22" s="46" t="str">
        <f>IF('Datos Generales'!AP416=0,"",Índice!$G$51*'Datos Generales'!AP416)</f>
        <v/>
      </c>
      <c r="AQ22" s="46">
        <f>IF('Datos Generales'!AQ416=0,"",Índice!$G$51*'Datos Generales'!AQ416)</f>
        <v>-403068.20621440792</v>
      </c>
      <c r="AS22" s="46">
        <f>Índice!$F$51*'Datos Generales'!AS416</f>
        <v>269667.36005458672</v>
      </c>
      <c r="AT22" s="74">
        <f t="shared" si="0"/>
        <v>-2.4946866618667451</v>
      </c>
      <c r="AV22" s="75">
        <f t="shared" si="1"/>
        <v>1.3787234669660347E-2</v>
      </c>
      <c r="AW22" s="75">
        <f t="shared" si="2"/>
        <v>-1.2770421056274094E-2</v>
      </c>
    </row>
    <row r="23" spans="2:49">
      <c r="B23" s="73" t="s">
        <v>306</v>
      </c>
      <c r="C23" s="46" t="str">
        <f>IF('Datos Generales'!C417=0,"",Índice!$G$51*'Datos Generales'!C417)</f>
        <v/>
      </c>
      <c r="D23" s="46" t="str">
        <f>IF('Datos Generales'!D417=0,"",Índice!$G$51*'Datos Generales'!D417)</f>
        <v/>
      </c>
      <c r="E23" s="46" t="str">
        <f>IF('Datos Generales'!E417=0,"",Índice!$G$51*'Datos Generales'!E417)</f>
        <v/>
      </c>
      <c r="F23" s="46" t="str">
        <f>IF('Datos Generales'!F417=0,"",Índice!$G$51*'Datos Generales'!F417)</f>
        <v/>
      </c>
      <c r="G23" s="46" t="str">
        <f>IF('Datos Generales'!G417=0,"",Índice!$G$51*'Datos Generales'!G417)</f>
        <v/>
      </c>
      <c r="H23" s="46">
        <f>IF('Datos Generales'!H417=0,"",Índice!$G$51*'Datos Generales'!H417)</f>
        <v>-39720.066132384287</v>
      </c>
      <c r="I23" s="46" t="str">
        <f>IF('Datos Generales'!I417=0,"",Índice!$G$51*'Datos Generales'!I417)</f>
        <v/>
      </c>
      <c r="J23" s="46" t="str">
        <f>IF('Datos Generales'!J417=0,"",Índice!$G$51*'Datos Generales'!J417)</f>
        <v/>
      </c>
      <c r="K23" s="46" t="str">
        <f>IF('Datos Generales'!K417=0,"",Índice!$G$51*'Datos Generales'!K417)</f>
        <v/>
      </c>
      <c r="L23" s="46" t="str">
        <f>IF('Datos Generales'!L417=0,"",Índice!$G$51*'Datos Generales'!L417)</f>
        <v/>
      </c>
      <c r="M23" s="46" t="str">
        <f>IF('Datos Generales'!M417=0,"",Índice!$G$51*'Datos Generales'!M417)</f>
        <v/>
      </c>
      <c r="N23" s="46" t="str">
        <f>IF('Datos Generales'!N417=0,"",Índice!$G$51*'Datos Generales'!N417)</f>
        <v/>
      </c>
      <c r="O23" s="46" t="str">
        <f>IF('Datos Generales'!O417=0,"",Índice!$G$51*'Datos Generales'!O417)</f>
        <v/>
      </c>
      <c r="P23" s="46" t="str">
        <f>IF('Datos Generales'!P417=0,"",Índice!$G$51*'Datos Generales'!P417)</f>
        <v/>
      </c>
      <c r="Q23" s="46" t="str">
        <f>IF('Datos Generales'!Q417=0,"",Índice!$G$51*'Datos Generales'!Q417)</f>
        <v/>
      </c>
      <c r="R23" s="46">
        <f>IF('Datos Generales'!R417=0,"",Índice!$G$51*'Datos Generales'!R417)</f>
        <v>-7691.2759699084381</v>
      </c>
      <c r="S23" s="46" t="str">
        <f>IF('Datos Generales'!S417=0,"",Índice!$G$51*'Datos Generales'!S417)</f>
        <v/>
      </c>
      <c r="T23" s="46">
        <f>IF('Datos Generales'!T417=0,"",Índice!$G$51*'Datos Generales'!T417)</f>
        <v>-1372.6232291106435</v>
      </c>
      <c r="U23" s="46" t="str">
        <f>IF('Datos Generales'!U417=0,"",Índice!$G$51*'Datos Generales'!U417)</f>
        <v/>
      </c>
      <c r="V23" s="46">
        <f>IF('Datos Generales'!V417=0,"",Índice!$G$51*'Datos Generales'!V417)</f>
        <v>-30032.114487817082</v>
      </c>
      <c r="W23" s="46" t="str">
        <f>IF('Datos Generales'!W417=0,"",Índice!$G$51*'Datos Generales'!W417)</f>
        <v/>
      </c>
      <c r="X23" s="46">
        <f>IF('Datos Generales'!X417=0,"",Índice!$G$51*'Datos Generales'!X417)</f>
        <v>-4791.4107578001031</v>
      </c>
      <c r="Y23" s="46">
        <f>IF('Datos Generales'!Y417=0,"",Índice!$G$51*'Datos Generales'!Y417)</f>
        <v>-48579.23823815184</v>
      </c>
      <c r="Z23" s="46" t="str">
        <f>IF('Datos Generales'!Z417=0,"",Índice!$G$51*'Datos Generales'!Z417)</f>
        <v/>
      </c>
      <c r="AA23" s="46" t="str">
        <f>IF('Datos Generales'!AA417=0,"",Índice!$G$51*'Datos Generales'!AA417)</f>
        <v/>
      </c>
      <c r="AB23" s="46">
        <f>IF('Datos Generales'!AB417=0,"",Índice!$G$51*'Datos Generales'!AB417)</f>
        <v>-440.39564340745562</v>
      </c>
      <c r="AC23" s="46" t="str">
        <f>IF('Datos Generales'!AC417=0,"",Índice!$G$51*'Datos Generales'!AC417)</f>
        <v/>
      </c>
      <c r="AD23" s="46" t="str">
        <f>IF('Datos Generales'!AD417=0,"",Índice!$G$51*'Datos Generales'!AD417)</f>
        <v/>
      </c>
      <c r="AE23" s="46" t="str">
        <f>IF('Datos Generales'!AE417=0,"",Índice!$G$51*'Datos Generales'!AE417)</f>
        <v/>
      </c>
      <c r="AF23" s="46" t="str">
        <f>IF('Datos Generales'!AF417=0,"",Índice!$G$51*'Datos Generales'!AF417)</f>
        <v/>
      </c>
      <c r="AG23" s="46" t="str">
        <f>IF('Datos Generales'!AG417=0,"",Índice!$G$51*'Datos Generales'!AG417)</f>
        <v/>
      </c>
      <c r="AH23" s="46" t="str">
        <f>IF('Datos Generales'!AH417=0,"",Índice!$G$51*'Datos Generales'!AH417)</f>
        <v/>
      </c>
      <c r="AI23" s="46" t="str">
        <f>IF('Datos Generales'!AI417=0,"",Índice!$G$51*'Datos Generales'!AI417)</f>
        <v/>
      </c>
      <c r="AJ23" s="46" t="str">
        <f>IF('Datos Generales'!AJ417=0,"",Índice!$G$51*'Datos Generales'!AJ417)</f>
        <v/>
      </c>
      <c r="AK23" s="46" t="str">
        <f>IF('Datos Generales'!AK417=0,"",Índice!$G$51*'Datos Generales'!AK417)</f>
        <v/>
      </c>
      <c r="AL23" s="46" t="str">
        <f>IF('Datos Generales'!AL417=0,"",Índice!$G$51*'Datos Generales'!AL417)</f>
        <v/>
      </c>
      <c r="AM23" s="46" t="str">
        <f>IF('Datos Generales'!AM417=0,"",Índice!$G$51*'Datos Generales'!AM417)</f>
        <v/>
      </c>
      <c r="AN23" s="46" t="str">
        <f>IF('Datos Generales'!AN417=0,"",Índice!$G$51*'Datos Generales'!AN417)</f>
        <v/>
      </c>
      <c r="AO23" s="46" t="str">
        <f>IF('Datos Generales'!AO417=0,"",Índice!$G$51*'Datos Generales'!AO417)</f>
        <v/>
      </c>
      <c r="AP23" s="46" t="str">
        <f>IF('Datos Generales'!AP417=0,"",Índice!$G$51*'Datos Generales'!AP417)</f>
        <v/>
      </c>
      <c r="AQ23" s="46">
        <f>IF('Datos Generales'!AQ417=0,"",Índice!$G$51*'Datos Generales'!AQ417)</f>
        <v>-132627.12445857984</v>
      </c>
      <c r="AS23" s="46">
        <f>Índice!$F$51*'Datos Generales'!AS417</f>
        <v>-22964.480942583577</v>
      </c>
      <c r="AT23" s="74">
        <f t="shared" si="0"/>
        <v>4.7753155749602092</v>
      </c>
      <c r="AV23" s="75">
        <f t="shared" si="1"/>
        <v>4.5366051211193914E-3</v>
      </c>
      <c r="AW23" s="75">
        <f t="shared" si="2"/>
        <v>1.0875105200577881E-3</v>
      </c>
    </row>
    <row r="24" spans="2:49">
      <c r="B24" s="73" t="s">
        <v>307</v>
      </c>
      <c r="C24" s="46">
        <f>IF('Datos Generales'!C418=0,"",Índice!$G$51*'Datos Generales'!C418)</f>
        <v>-35616.62693854425</v>
      </c>
      <c r="D24" s="46" t="str">
        <f>IF('Datos Generales'!D418=0,"",Índice!$G$51*'Datos Generales'!D418)</f>
        <v/>
      </c>
      <c r="E24" s="46">
        <f>IF('Datos Generales'!E418=0,"",Índice!$G$51*'Datos Generales'!E418)</f>
        <v>-60909.695299687271</v>
      </c>
      <c r="F24" s="46" t="str">
        <f>IF('Datos Generales'!F418=0,"",Índice!$G$51*'Datos Generales'!F418)</f>
        <v/>
      </c>
      <c r="G24" s="46" t="str">
        <f>IF('Datos Generales'!G418=0,"",Índice!$G$51*'Datos Generales'!G418)</f>
        <v/>
      </c>
      <c r="H24" s="46">
        <f>IF('Datos Generales'!H418=0,"",Índice!$G$51*'Datos Generales'!H418)</f>
        <v>-2493.1112099703205</v>
      </c>
      <c r="I24" s="46">
        <f>IF('Datos Generales'!I418=0,"",Índice!$G$51*'Datos Generales'!I418)</f>
        <v>8162.8786621250456</v>
      </c>
      <c r="J24" s="46">
        <f>IF('Datos Generales'!J418=0,"",Índice!$G$51*'Datos Generales'!J418)</f>
        <v>-66151.628366100733</v>
      </c>
      <c r="K24" s="46" t="str">
        <f>IF('Datos Generales'!K418=0,"",Índice!$G$51*'Datos Generales'!K418)</f>
        <v/>
      </c>
      <c r="L24" s="46">
        <f>IF('Datos Generales'!L418=0,"",Índice!$G$51*'Datos Generales'!L418)</f>
        <v>-5.798756587232555</v>
      </c>
      <c r="M24" s="46" t="str">
        <f>IF('Datos Generales'!M418=0,"",Índice!$G$51*'Datos Generales'!M418)</f>
        <v/>
      </c>
      <c r="N24" s="46" t="str">
        <f>IF('Datos Generales'!N418=0,"",Índice!$G$51*'Datos Generales'!N418)</f>
        <v/>
      </c>
      <c r="O24" s="46" t="str">
        <f>IF('Datos Generales'!O418=0,"",Índice!$G$51*'Datos Generales'!O418)</f>
        <v/>
      </c>
      <c r="P24" s="46">
        <f>IF('Datos Generales'!P418=0,"",Índice!$G$51*'Datos Generales'!P418)</f>
        <v>-60993.889172924682</v>
      </c>
      <c r="Q24" s="46" t="str">
        <f>IF('Datos Generales'!Q418=0,"",Índice!$G$51*'Datos Generales'!Q418)</f>
        <v/>
      </c>
      <c r="R24" s="46">
        <f>IF('Datos Generales'!R418=0,"",Índice!$G$51*'Datos Generales'!R418)</f>
        <v>-42872.155123378507</v>
      </c>
      <c r="S24" s="46" t="str">
        <f>IF('Datos Generales'!S418=0,"",Índice!$G$51*'Datos Generales'!S418)</f>
        <v/>
      </c>
      <c r="T24" s="46">
        <f>IF('Datos Generales'!T418=0,"",Índice!$G$51*'Datos Generales'!T418)</f>
        <v>-17951.002720103759</v>
      </c>
      <c r="U24" s="46" t="str">
        <f>IF('Datos Generales'!U418=0,"",Índice!$G$51*'Datos Generales'!U418)</f>
        <v/>
      </c>
      <c r="V24" s="46">
        <f>IF('Datos Generales'!V418=0,"",Índice!$G$51*'Datos Generales'!V418)</f>
        <v>-23108.66471456617</v>
      </c>
      <c r="W24" s="46" t="str">
        <f>IF('Datos Generales'!W418=0,"",Índice!$G$51*'Datos Generales'!W418)</f>
        <v/>
      </c>
      <c r="X24" s="46">
        <f>IF('Datos Generales'!X418=0,"",Índice!$G$51*'Datos Generales'!X418)</f>
        <v>-11718.401756447798</v>
      </c>
      <c r="Y24" s="46">
        <f>IF('Datos Generales'!Y418=0,"",Índice!$G$51*'Datos Generales'!Y418)</f>
        <v>-33466.040755077789</v>
      </c>
      <c r="Z24" s="46" t="str">
        <f>IF('Datos Generales'!Z418=0,"",Índice!$G$51*'Datos Generales'!Z418)</f>
        <v/>
      </c>
      <c r="AA24" s="46">
        <f>IF('Datos Generales'!AA418=0,"",Índice!$G$51*'Datos Generales'!AA418)</f>
        <v>-20900.445087767061</v>
      </c>
      <c r="AB24" s="46">
        <f>IF('Datos Generales'!AB418=0,"",Índice!$G$51*'Datos Generales'!AB418)</f>
        <v>-18670.491190095196</v>
      </c>
      <c r="AC24" s="46" t="str">
        <f>IF('Datos Generales'!AC418=0,"",Índice!$G$51*'Datos Generales'!AC418)</f>
        <v/>
      </c>
      <c r="AD24" s="46" t="str">
        <f>IF('Datos Generales'!AD418=0,"",Índice!$G$51*'Datos Generales'!AD418)</f>
        <v/>
      </c>
      <c r="AE24" s="46" t="str">
        <f>IF('Datos Generales'!AE418=0,"",Índice!$G$51*'Datos Generales'!AE418)</f>
        <v/>
      </c>
      <c r="AF24" s="46" t="str">
        <f>IF('Datos Generales'!AF418=0,"",Índice!$G$51*'Datos Generales'!AF418)</f>
        <v/>
      </c>
      <c r="AG24" s="46" t="str">
        <f>IF('Datos Generales'!AG418=0,"",Índice!$G$51*'Datos Generales'!AG418)</f>
        <v/>
      </c>
      <c r="AH24" s="46" t="str">
        <f>IF('Datos Generales'!AH418=0,"",Índice!$G$51*'Datos Generales'!AH418)</f>
        <v/>
      </c>
      <c r="AI24" s="46" t="str">
        <f>IF('Datos Generales'!AI418=0,"",Índice!$G$51*'Datos Generales'!AI418)</f>
        <v/>
      </c>
      <c r="AJ24" s="46" t="str">
        <f>IF('Datos Generales'!AJ418=0,"",Índice!$G$51*'Datos Generales'!AJ418)</f>
        <v/>
      </c>
      <c r="AK24" s="46" t="str">
        <f>IF('Datos Generales'!AK418=0,"",Índice!$G$51*'Datos Generales'!AK418)</f>
        <v/>
      </c>
      <c r="AL24" s="46" t="str">
        <f>IF('Datos Generales'!AL418=0,"",Índice!$G$51*'Datos Generales'!AL418)</f>
        <v/>
      </c>
      <c r="AM24" s="46" t="str">
        <f>IF('Datos Generales'!AM418=0,"",Índice!$G$51*'Datos Generales'!AM418)</f>
        <v/>
      </c>
      <c r="AN24" s="46" t="str">
        <f>IF('Datos Generales'!AN418=0,"",Índice!$G$51*'Datos Generales'!AN418)</f>
        <v/>
      </c>
      <c r="AO24" s="46" t="str">
        <f>IF('Datos Generales'!AO418=0,"",Índice!$G$51*'Datos Generales'!AO418)</f>
        <v/>
      </c>
      <c r="AP24" s="46" t="str">
        <f>IF('Datos Generales'!AP418=0,"",Índice!$G$51*'Datos Generales'!AP418)</f>
        <v/>
      </c>
      <c r="AQ24" s="46">
        <f>IF('Datos Generales'!AQ418=0,"",Índice!$G$51*'Datos Generales'!AQ418)</f>
        <v>-386695.07242912572</v>
      </c>
      <c r="AS24" s="46">
        <f>Índice!$F$51*'Datos Generales'!AS418</f>
        <v>-379570.19337482157</v>
      </c>
      <c r="AT24" s="74">
        <f t="shared" si="0"/>
        <v>1.877091293959543E-2</v>
      </c>
      <c r="AV24" s="75">
        <f t="shared" si="1"/>
        <v>1.3227179983393801E-2</v>
      </c>
      <c r="AW24" s="75">
        <f t="shared" si="2"/>
        <v>1.7975001456708196E-2</v>
      </c>
    </row>
    <row r="25" spans="2:49">
      <c r="B25" s="73" t="s">
        <v>308</v>
      </c>
      <c r="C25" s="46">
        <f>IF('Datos Generales'!C419=0,"",Índice!$G$51*'Datos Generales'!C419)</f>
        <v>-52998.156349527802</v>
      </c>
      <c r="D25" s="46" t="str">
        <f>IF('Datos Generales'!D419=0,"",Índice!$G$51*'Datos Generales'!D419)</f>
        <v/>
      </c>
      <c r="E25" s="46">
        <f>IF('Datos Generales'!E419=0,"",Índice!$G$51*'Datos Generales'!E419)</f>
        <v>-412.46692827469229</v>
      </c>
      <c r="F25" s="46" t="str">
        <f>IF('Datos Generales'!F419=0,"",Índice!$G$51*'Datos Generales'!F419)</f>
        <v/>
      </c>
      <c r="G25" s="46" t="str">
        <f>IF('Datos Generales'!G419=0,"",Índice!$G$51*'Datos Generales'!G419)</f>
        <v/>
      </c>
      <c r="H25" s="46">
        <f>IF('Datos Generales'!H419=0,"",Índice!$G$51*'Datos Generales'!H419)</f>
        <v>-24200.867157569039</v>
      </c>
      <c r="I25" s="46">
        <f>IF('Datos Generales'!I419=0,"",Índice!$G$51*'Datos Generales'!I419)</f>
        <v>37406.185192808662</v>
      </c>
      <c r="J25" s="46">
        <f>IF('Datos Generales'!J419=0,"",Índice!$G$51*'Datos Generales'!J419)</f>
        <v>-27092.96380646318</v>
      </c>
      <c r="K25" s="46" t="str">
        <f>IF('Datos Generales'!K419=0,"",Índice!$G$51*'Datos Generales'!K419)</f>
        <v/>
      </c>
      <c r="L25" s="46" t="str">
        <f>IF('Datos Generales'!L419=0,"",Índice!$G$51*'Datos Generales'!L419)</f>
        <v/>
      </c>
      <c r="M25" s="46" t="str">
        <f>IF('Datos Generales'!M419=0,"",Índice!$G$51*'Datos Generales'!M419)</f>
        <v/>
      </c>
      <c r="N25" s="46" t="str">
        <f>IF('Datos Generales'!N419=0,"",Índice!$G$51*'Datos Generales'!N419)</f>
        <v/>
      </c>
      <c r="O25" s="46" t="str">
        <f>IF('Datos Generales'!O419=0,"",Índice!$G$51*'Datos Generales'!O419)</f>
        <v/>
      </c>
      <c r="P25" s="46">
        <f>IF('Datos Generales'!P419=0,"",Índice!$G$51*'Datos Generales'!P419)</f>
        <v>-7118.6598232485876</v>
      </c>
      <c r="Q25" s="46" t="str">
        <f>IF('Datos Generales'!Q419=0,"",Índice!$G$51*'Datos Generales'!Q419)</f>
        <v/>
      </c>
      <c r="R25" s="46">
        <f>IF('Datos Generales'!R419=0,"",Índice!$G$51*'Datos Generales'!R419)</f>
        <v>-20221.326587298954</v>
      </c>
      <c r="S25" s="46" t="str">
        <f>IF('Datos Generales'!S419=0,"",Índice!$G$51*'Datos Generales'!S419)</f>
        <v/>
      </c>
      <c r="T25" s="46">
        <f>IF('Datos Generales'!T419=0,"",Índice!$G$51*'Datos Generales'!T419)</f>
        <v>-7307.3186062622153</v>
      </c>
      <c r="U25" s="46" t="str">
        <f>IF('Datos Generales'!U419=0,"",Índice!$G$51*'Datos Generales'!U419)</f>
        <v/>
      </c>
      <c r="V25" s="46">
        <f>IF('Datos Generales'!V419=0,"",Índice!$G$51*'Datos Generales'!V419)</f>
        <v>-15414.334437753005</v>
      </c>
      <c r="W25" s="46" t="str">
        <f>IF('Datos Generales'!W419=0,"",Índice!$G$51*'Datos Generales'!W419)</f>
        <v/>
      </c>
      <c r="X25" s="46">
        <f>IF('Datos Generales'!X419=0,"",Índice!$G$51*'Datos Generales'!X419)</f>
        <v>-2517.1472773509868</v>
      </c>
      <c r="Y25" s="46">
        <f>IF('Datos Generales'!Y419=0,"",Índice!$G$51*'Datos Generales'!Y419)</f>
        <v>-439192.11369104142</v>
      </c>
      <c r="Z25" s="46" t="str">
        <f>IF('Datos Generales'!Z419=0,"",Índice!$G$51*'Datos Generales'!Z419)</f>
        <v/>
      </c>
      <c r="AA25" s="46">
        <f>IF('Datos Generales'!AA419=0,"",Índice!$G$51*'Datos Generales'!AA419)</f>
        <v>-2298.3438131472421</v>
      </c>
      <c r="AB25" s="46">
        <f>IF('Datos Generales'!AB419=0,"",Índice!$G$51*'Datos Generales'!AB419)</f>
        <v>-588156.94710958551</v>
      </c>
      <c r="AC25" s="46" t="str">
        <f>IF('Datos Generales'!AC419=0,"",Índice!$G$51*'Datos Generales'!AC419)</f>
        <v/>
      </c>
      <c r="AD25" s="46" t="str">
        <f>IF('Datos Generales'!AD419=0,"",Índice!$G$51*'Datos Generales'!AD419)</f>
        <v/>
      </c>
      <c r="AE25" s="46" t="str">
        <f>IF('Datos Generales'!AE419=0,"",Índice!$G$51*'Datos Generales'!AE419)</f>
        <v/>
      </c>
      <c r="AF25" s="46" t="str">
        <f>IF('Datos Generales'!AF419=0,"",Índice!$G$51*'Datos Generales'!AF419)</f>
        <v/>
      </c>
      <c r="AG25" s="46" t="str">
        <f>IF('Datos Generales'!AG419=0,"",Índice!$G$51*'Datos Generales'!AG419)</f>
        <v/>
      </c>
      <c r="AH25" s="46" t="str">
        <f>IF('Datos Generales'!AH419=0,"",Índice!$G$51*'Datos Generales'!AH419)</f>
        <v/>
      </c>
      <c r="AI25" s="46" t="str">
        <f>IF('Datos Generales'!AI419=0,"",Índice!$G$51*'Datos Generales'!AI419)</f>
        <v/>
      </c>
      <c r="AJ25" s="46" t="str">
        <f>IF('Datos Generales'!AJ419=0,"",Índice!$G$51*'Datos Generales'!AJ419)</f>
        <v/>
      </c>
      <c r="AK25" s="46" t="str">
        <f>IF('Datos Generales'!AK419=0,"",Índice!$G$51*'Datos Generales'!AK419)</f>
        <v/>
      </c>
      <c r="AL25" s="46" t="str">
        <f>IF('Datos Generales'!AL419=0,"",Índice!$G$51*'Datos Generales'!AL419)</f>
        <v/>
      </c>
      <c r="AM25" s="46" t="str">
        <f>IF('Datos Generales'!AM419=0,"",Índice!$G$51*'Datos Generales'!AM419)</f>
        <v/>
      </c>
      <c r="AN25" s="46" t="str">
        <f>IF('Datos Generales'!AN419=0,"",Índice!$G$51*'Datos Generales'!AN419)</f>
        <v/>
      </c>
      <c r="AO25" s="46" t="str">
        <f>IF('Datos Generales'!AO419=0,"",Índice!$G$51*'Datos Generales'!AO419)</f>
        <v/>
      </c>
      <c r="AP25" s="46" t="str">
        <f>IF('Datos Generales'!AP419=0,"",Índice!$G$51*'Datos Generales'!AP419)</f>
        <v/>
      </c>
      <c r="AQ25" s="46">
        <f>IF('Datos Generales'!AQ419=0,"",Índice!$G$51*'Datos Generales'!AQ419)</f>
        <v>-1149524.460394714</v>
      </c>
      <c r="AS25" s="46">
        <f>Índice!$F$51*'Datos Generales'!AS419</f>
        <v>-223998.06656978317</v>
      </c>
      <c r="AT25" s="74">
        <f t="shared" si="0"/>
        <v>4.1318499217340223</v>
      </c>
      <c r="AV25" s="75">
        <f t="shared" si="1"/>
        <v>3.9320301749491054E-2</v>
      </c>
      <c r="AW25" s="75">
        <f t="shared" si="2"/>
        <v>1.060769692449396E-2</v>
      </c>
    </row>
    <row r="26" spans="2:49">
      <c r="B26" s="73" t="s">
        <v>309</v>
      </c>
      <c r="C26" s="46">
        <f>IF('Datos Generales'!C420=0,"",Índice!$G$51*'Datos Generales'!C420)</f>
        <v>-7526.4761930056375</v>
      </c>
      <c r="D26" s="46" t="str">
        <f>IF('Datos Generales'!D420=0,"",Índice!$G$51*'Datos Generales'!D420)</f>
        <v/>
      </c>
      <c r="E26" s="46">
        <f>IF('Datos Generales'!E420=0,"",Índice!$G$51*'Datos Generales'!E420)</f>
        <v>-254.99757647386903</v>
      </c>
      <c r="F26" s="46" t="str">
        <f>IF('Datos Generales'!F420=0,"",Índice!$G$51*'Datos Generales'!F420)</f>
        <v/>
      </c>
      <c r="G26" s="46" t="str">
        <f>IF('Datos Generales'!G420=0,"",Índice!$G$51*'Datos Generales'!G420)</f>
        <v/>
      </c>
      <c r="H26" s="46">
        <f>IF('Datos Generales'!H420=0,"",Índice!$G$51*'Datos Generales'!H420)</f>
        <v>795.40348943497543</v>
      </c>
      <c r="I26" s="46">
        <f>IF('Datos Generales'!I420=0,"",Índice!$G$51*'Datos Generales'!I420)</f>
        <v>-1174.314606890782</v>
      </c>
      <c r="J26" s="46">
        <f>IF('Datos Generales'!J420=0,"",Índice!$G$51*'Datos Generales'!J420)</f>
        <v>-6553.8543803851526</v>
      </c>
      <c r="K26" s="46" t="str">
        <f>IF('Datos Generales'!K420=0,"",Índice!$G$51*'Datos Generales'!K420)</f>
        <v/>
      </c>
      <c r="L26" s="46" t="str">
        <f>IF('Datos Generales'!L420=0,"",Índice!$G$51*'Datos Generales'!L420)</f>
        <v/>
      </c>
      <c r="M26" s="46" t="str">
        <f>IF('Datos Generales'!M420=0,"",Índice!$G$51*'Datos Generales'!M420)</f>
        <v/>
      </c>
      <c r="N26" s="46" t="str">
        <f>IF('Datos Generales'!N420=0,"",Índice!$G$51*'Datos Generales'!N420)</f>
        <v/>
      </c>
      <c r="O26" s="46" t="str">
        <f>IF('Datos Generales'!O420=0,"",Índice!$G$51*'Datos Generales'!O420)</f>
        <v/>
      </c>
      <c r="P26" s="46">
        <f>IF('Datos Generales'!P420=0,"",Índice!$G$51*'Datos Generales'!P420)</f>
        <v>-1989.7260198175827</v>
      </c>
      <c r="Q26" s="46" t="str">
        <f>IF('Datos Generales'!Q420=0,"",Índice!$G$51*'Datos Generales'!Q420)</f>
        <v/>
      </c>
      <c r="R26" s="46">
        <f>IF('Datos Generales'!R420=0,"",Índice!$G$51*'Datos Generales'!R420)</f>
        <v>-253.59600372713976</v>
      </c>
      <c r="S26" s="46" t="str">
        <f>IF('Datos Generales'!S420=0,"",Índice!$G$51*'Datos Generales'!S420)</f>
        <v/>
      </c>
      <c r="T26" s="46">
        <f>IF('Datos Generales'!T420=0,"",Índice!$G$51*'Datos Generales'!T420)</f>
        <v>-3312.7720933732608</v>
      </c>
      <c r="U26" s="46" t="str">
        <f>IF('Datos Generales'!U420=0,"",Índice!$G$51*'Datos Generales'!U420)</f>
        <v/>
      </c>
      <c r="V26" s="46">
        <f>IF('Datos Generales'!V420=0,"",Índice!$G$51*'Datos Generales'!V420)</f>
        <v>480.45575570856602</v>
      </c>
      <c r="W26" s="46" t="str">
        <f>IF('Datos Generales'!W420=0,"",Índice!$G$51*'Datos Generales'!W420)</f>
        <v/>
      </c>
      <c r="X26" s="46">
        <f>IF('Datos Generales'!X420=0,"",Índice!$G$51*'Datos Generales'!X420)</f>
        <v>-259.92594412388979</v>
      </c>
      <c r="Y26" s="46">
        <f>IF('Datos Generales'!Y420=0,"",Índice!$G$51*'Datos Generales'!Y420)</f>
        <v>-2176.3043329105999</v>
      </c>
      <c r="Z26" s="46" t="str">
        <f>IF('Datos Generales'!Z420=0,"",Índice!$G$51*'Datos Generales'!Z420)</f>
        <v/>
      </c>
      <c r="AA26" s="46">
        <f>IF('Datos Generales'!AA420=0,"",Índice!$G$51*'Datos Generales'!AA420)</f>
        <v>101.58890357021919</v>
      </c>
      <c r="AB26" s="46">
        <f>IF('Datos Generales'!AB420=0,"",Índice!$G$51*'Datos Generales'!AB420)</f>
        <v>-258.33239269533732</v>
      </c>
      <c r="AC26" s="46" t="str">
        <f>IF('Datos Generales'!AC420=0,"",Índice!$G$51*'Datos Generales'!AC420)</f>
        <v/>
      </c>
      <c r="AD26" s="46" t="str">
        <f>IF('Datos Generales'!AD420=0,"",Índice!$G$51*'Datos Generales'!AD420)</f>
        <v/>
      </c>
      <c r="AE26" s="46" t="str">
        <f>IF('Datos Generales'!AE420=0,"",Índice!$G$51*'Datos Generales'!AE420)</f>
        <v/>
      </c>
      <c r="AF26" s="46" t="str">
        <f>IF('Datos Generales'!AF420=0,"",Índice!$G$51*'Datos Generales'!AF420)</f>
        <v/>
      </c>
      <c r="AG26" s="46" t="str">
        <f>IF('Datos Generales'!AG420=0,"",Índice!$G$51*'Datos Generales'!AG420)</f>
        <v/>
      </c>
      <c r="AH26" s="46" t="str">
        <f>IF('Datos Generales'!AH420=0,"",Índice!$G$51*'Datos Generales'!AH420)</f>
        <v/>
      </c>
      <c r="AI26" s="46" t="str">
        <f>IF('Datos Generales'!AI420=0,"",Índice!$G$51*'Datos Generales'!AI420)</f>
        <v/>
      </c>
      <c r="AJ26" s="46" t="str">
        <f>IF('Datos Generales'!AJ420=0,"",Índice!$G$51*'Datos Generales'!AJ420)</f>
        <v/>
      </c>
      <c r="AK26" s="46" t="str">
        <f>IF('Datos Generales'!AK420=0,"",Índice!$G$51*'Datos Generales'!AK420)</f>
        <v/>
      </c>
      <c r="AL26" s="46" t="str">
        <f>IF('Datos Generales'!AL420=0,"",Índice!$G$51*'Datos Generales'!AL420)</f>
        <v/>
      </c>
      <c r="AM26" s="46" t="str">
        <f>IF('Datos Generales'!AM420=0,"",Índice!$G$51*'Datos Generales'!AM420)</f>
        <v/>
      </c>
      <c r="AN26" s="46" t="str">
        <f>IF('Datos Generales'!AN420=0,"",Índice!$G$51*'Datos Generales'!AN420)</f>
        <v/>
      </c>
      <c r="AO26" s="46" t="str">
        <f>IF('Datos Generales'!AO420=0,"",Índice!$G$51*'Datos Generales'!AO420)</f>
        <v/>
      </c>
      <c r="AP26" s="46" t="str">
        <f>IF('Datos Generales'!AP420=0,"",Índice!$G$51*'Datos Generales'!AP420)</f>
        <v/>
      </c>
      <c r="AQ26" s="46">
        <f>IF('Datos Generales'!AQ420=0,"",Índice!$G$51*'Datos Generales'!AQ420)</f>
        <v>-22382.851394689493</v>
      </c>
      <c r="AS26" s="46">
        <f>Índice!$F$51*'Datos Generales'!AS420</f>
        <v>-17769.75008506457</v>
      </c>
      <c r="AT26" s="74">
        <f t="shared" si="0"/>
        <v>0.25960417493447041</v>
      </c>
      <c r="AV26" s="75">
        <f t="shared" si="1"/>
        <v>7.6562135141605074E-4</v>
      </c>
      <c r="AW26" s="75">
        <f t="shared" si="2"/>
        <v>8.4150781394196831E-4</v>
      </c>
    </row>
    <row r="27" spans="2:49">
      <c r="B27" s="73" t="s">
        <v>310</v>
      </c>
      <c r="C27" s="46" t="str">
        <f>IF('Datos Generales'!C421=0,"",Índice!$G$51*'Datos Generales'!C421)</f>
        <v/>
      </c>
      <c r="D27" s="46" t="str">
        <f>IF('Datos Generales'!D421=0,"",Índice!$G$51*'Datos Generales'!D421)</f>
        <v/>
      </c>
      <c r="E27" s="46">
        <f>IF('Datos Generales'!E421=0,"",Índice!$G$51*'Datos Generales'!E421)</f>
        <v>-80133.610301424691</v>
      </c>
      <c r="F27" s="46" t="str">
        <f>IF('Datos Generales'!F421=0,"",Índice!$G$51*'Datos Generales'!F421)</f>
        <v/>
      </c>
      <c r="G27" s="46" t="str">
        <f>IF('Datos Generales'!G421=0,"",Índice!$G$51*'Datos Generales'!G421)</f>
        <v/>
      </c>
      <c r="H27" s="46" t="str">
        <f>IF('Datos Generales'!H421=0,"",Índice!$G$51*'Datos Generales'!H421)</f>
        <v/>
      </c>
      <c r="I27" s="46">
        <f>IF('Datos Generales'!I421=0,"",Índice!$G$51*'Datos Generales'!I421)</f>
        <v>-140477.97689793084</v>
      </c>
      <c r="J27" s="46">
        <f>IF('Datos Generales'!J421=0,"",Índice!$G$51*'Datos Generales'!J421)</f>
        <v>-12707.226622932534</v>
      </c>
      <c r="K27" s="46" t="str">
        <f>IF('Datos Generales'!K421=0,"",Índice!$G$51*'Datos Generales'!K421)</f>
        <v/>
      </c>
      <c r="L27" s="46">
        <f>IF('Datos Generales'!L421=0,"",Índice!$G$51*'Datos Generales'!L421)</f>
        <v>-1768.3994325186304</v>
      </c>
      <c r="M27" s="46" t="str">
        <f>IF('Datos Generales'!M421=0,"",Índice!$G$51*'Datos Generales'!M421)</f>
        <v/>
      </c>
      <c r="N27" s="46" t="str">
        <f>IF('Datos Generales'!N421=0,"",Índice!$G$51*'Datos Generales'!N421)</f>
        <v/>
      </c>
      <c r="O27" s="46" t="str">
        <f>IF('Datos Generales'!O421=0,"",Índice!$G$51*'Datos Generales'!O421)</f>
        <v/>
      </c>
      <c r="P27" s="46">
        <f>IF('Datos Generales'!P421=0,"",Índice!$G$51*'Datos Generales'!P421)</f>
        <v>-2116.9002768795608</v>
      </c>
      <c r="Q27" s="46" t="str">
        <f>IF('Datos Generales'!Q421=0,"",Índice!$G$51*'Datos Generales'!Q421)</f>
        <v/>
      </c>
      <c r="R27" s="46">
        <f>IF('Datos Generales'!R421=0,"",Índice!$G$51*'Datos Generales'!R421)</f>
        <v>-106758.69426166557</v>
      </c>
      <c r="S27" s="46" t="str">
        <f>IF('Datos Generales'!S421=0,"",Índice!$G$51*'Datos Generales'!S421)</f>
        <v/>
      </c>
      <c r="T27" s="46">
        <f>IF('Datos Generales'!T421=0,"",Índice!$G$51*'Datos Generales'!T421)</f>
        <v>-38369.796888590841</v>
      </c>
      <c r="U27" s="46" t="str">
        <f>IF('Datos Generales'!U421=0,"",Índice!$G$51*'Datos Generales'!U421)</f>
        <v/>
      </c>
      <c r="V27" s="46">
        <f>IF('Datos Generales'!V421=0,"",Índice!$G$51*'Datos Generales'!V421)</f>
        <v>-42564.732493620264</v>
      </c>
      <c r="W27" s="46" t="str">
        <f>IF('Datos Generales'!W421=0,"",Índice!$G$51*'Datos Generales'!W421)</f>
        <v/>
      </c>
      <c r="X27" s="46">
        <f>IF('Datos Generales'!X421=0,"",Índice!$G$51*'Datos Generales'!X421)</f>
        <v>-2673.0497254443685</v>
      </c>
      <c r="Y27" s="46">
        <f>IF('Datos Generales'!Y421=0,"",Índice!$G$51*'Datos Generales'!Y421)</f>
        <v>-66515.235015636732</v>
      </c>
      <c r="Z27" s="46" t="str">
        <f>IF('Datos Generales'!Z421=0,"",Índice!$G$51*'Datos Generales'!Z421)</f>
        <v/>
      </c>
      <c r="AA27" s="46">
        <f>IF('Datos Generales'!AA421=0,"",Índice!$G$51*'Datos Generales'!AA421)</f>
        <v>-11777.495955256618</v>
      </c>
      <c r="AB27" s="46">
        <f>IF('Datos Generales'!AB421=0,"",Índice!$G$51*'Datos Generales'!AB421)</f>
        <v>-107103.78667658211</v>
      </c>
      <c r="AC27" s="46" t="str">
        <f>IF('Datos Generales'!AC421=0,"",Índice!$G$51*'Datos Generales'!AC421)</f>
        <v/>
      </c>
      <c r="AD27" s="46" t="str">
        <f>IF('Datos Generales'!AD421=0,"",Índice!$G$51*'Datos Generales'!AD421)</f>
        <v/>
      </c>
      <c r="AE27" s="46" t="str">
        <f>IF('Datos Generales'!AE421=0,"",Índice!$G$51*'Datos Generales'!AE421)</f>
        <v/>
      </c>
      <c r="AF27" s="46" t="str">
        <f>IF('Datos Generales'!AF421=0,"",Índice!$G$51*'Datos Generales'!AF421)</f>
        <v/>
      </c>
      <c r="AG27" s="46" t="str">
        <f>IF('Datos Generales'!AG421=0,"",Índice!$G$51*'Datos Generales'!AG421)</f>
        <v/>
      </c>
      <c r="AH27" s="46" t="str">
        <f>IF('Datos Generales'!AH421=0,"",Índice!$G$51*'Datos Generales'!AH421)</f>
        <v/>
      </c>
      <c r="AI27" s="46" t="str">
        <f>IF('Datos Generales'!AI421=0,"",Índice!$G$51*'Datos Generales'!AI421)</f>
        <v/>
      </c>
      <c r="AJ27" s="46" t="str">
        <f>IF('Datos Generales'!AJ421=0,"",Índice!$G$51*'Datos Generales'!AJ421)</f>
        <v/>
      </c>
      <c r="AK27" s="46" t="str">
        <f>IF('Datos Generales'!AK421=0,"",Índice!$G$51*'Datos Generales'!AK421)</f>
        <v/>
      </c>
      <c r="AL27" s="46" t="str">
        <f>IF('Datos Generales'!AL421=0,"",Índice!$G$51*'Datos Generales'!AL421)</f>
        <v/>
      </c>
      <c r="AM27" s="46" t="str">
        <f>IF('Datos Generales'!AM421=0,"",Índice!$G$51*'Datos Generales'!AM421)</f>
        <v/>
      </c>
      <c r="AN27" s="46" t="str">
        <f>IF('Datos Generales'!AN421=0,"",Índice!$G$51*'Datos Generales'!AN421)</f>
        <v/>
      </c>
      <c r="AO27" s="46" t="str">
        <f>IF('Datos Generales'!AO421=0,"",Índice!$G$51*'Datos Generales'!AO421)</f>
        <v/>
      </c>
      <c r="AP27" s="46" t="str">
        <f>IF('Datos Generales'!AP421=0,"",Índice!$G$51*'Datos Generales'!AP421)</f>
        <v/>
      </c>
      <c r="AQ27" s="46">
        <f>IF('Datos Generales'!AQ421=0,"",Índice!$G$51*'Datos Generales'!AQ421)</f>
        <v>-612966.90454848274</v>
      </c>
      <c r="AS27" s="46">
        <f>Índice!$F$51*'Datos Generales'!AS421</f>
        <v>-460556.79701117863</v>
      </c>
      <c r="AT27" s="74">
        <f t="shared" si="0"/>
        <v>0.33092575883448494</v>
      </c>
      <c r="AV27" s="75">
        <f t="shared" si="1"/>
        <v>2.0966968933416052E-2</v>
      </c>
      <c r="AW27" s="75">
        <f t="shared" si="2"/>
        <v>2.1810219141727646E-2</v>
      </c>
    </row>
    <row r="28" spans="2:49">
      <c r="B28" s="73" t="s">
        <v>311</v>
      </c>
      <c r="C28" s="46">
        <f>IF('Datos Generales'!C422=0,"",Índice!$G$51*'Datos Generales'!C422)</f>
        <v>-41641.003848869354</v>
      </c>
      <c r="D28" s="46" t="str">
        <f>IF('Datos Generales'!D422=0,"",Índice!$G$51*'Datos Generales'!D422)</f>
        <v/>
      </c>
      <c r="E28" s="46">
        <f>IF('Datos Generales'!E422=0,"",Índice!$G$51*'Datos Generales'!E422)</f>
        <v>-41558.881282631846</v>
      </c>
      <c r="F28" s="46" t="str">
        <f>IF('Datos Generales'!F422=0,"",Índice!$G$51*'Datos Generales'!F422)</f>
        <v/>
      </c>
      <c r="G28" s="46" t="str">
        <f>IF('Datos Generales'!G422=0,"",Índice!$G$51*'Datos Generales'!G422)</f>
        <v/>
      </c>
      <c r="H28" s="46">
        <f>IF('Datos Generales'!H422=0,"",Índice!$G$51*'Datos Generales'!H422)</f>
        <v>-12308.989621996323</v>
      </c>
      <c r="I28" s="46">
        <f>IF('Datos Generales'!I422=0,"",Índice!$G$51*'Datos Generales'!I422)</f>
        <v>-913476.31030872848</v>
      </c>
      <c r="J28" s="46" t="str">
        <f>IF('Datos Generales'!J422=0,"",Índice!$G$51*'Datos Generales'!J422)</f>
        <v/>
      </c>
      <c r="K28" s="46" t="str">
        <f>IF('Datos Generales'!K422=0,"",Índice!$G$51*'Datos Generales'!K422)</f>
        <v/>
      </c>
      <c r="L28" s="46">
        <f>IF('Datos Generales'!L422=0,"",Índice!$G$51*'Datos Generales'!L422)</f>
        <v>-1212.5155758585813</v>
      </c>
      <c r="M28" s="46" t="str">
        <f>IF('Datos Generales'!M422=0,"",Índice!$G$51*'Datos Generales'!M422)</f>
        <v/>
      </c>
      <c r="N28" s="46" t="str">
        <f>IF('Datos Generales'!N422=0,"",Índice!$G$51*'Datos Generales'!N422)</f>
        <v/>
      </c>
      <c r="O28" s="46" t="str">
        <f>IF('Datos Generales'!O422=0,"",Índice!$G$51*'Datos Generales'!O422)</f>
        <v/>
      </c>
      <c r="P28" s="46">
        <f>IF('Datos Generales'!P422=0,"",Índice!$G$51*'Datos Generales'!P422)</f>
        <v>-67.416078491260919</v>
      </c>
      <c r="Q28" s="46" t="str">
        <f>IF('Datos Generales'!Q422=0,"",Índice!$G$51*'Datos Generales'!Q422)</f>
        <v/>
      </c>
      <c r="R28" s="46">
        <f>IF('Datos Generales'!R422=0,"",Índice!$G$51*'Datos Generales'!R422)</f>
        <v>-148979.7950958455</v>
      </c>
      <c r="S28" s="46" t="str">
        <f>IF('Datos Generales'!S422=0,"",Índice!$G$51*'Datos Generales'!S422)</f>
        <v/>
      </c>
      <c r="T28" s="46">
        <f>IF('Datos Generales'!T422=0,"",Índice!$G$51*'Datos Generales'!T422)</f>
        <v>-164414.27025304269</v>
      </c>
      <c r="U28" s="46" t="str">
        <f>IF('Datos Generales'!U422=0,"",Índice!$G$51*'Datos Generales'!U422)</f>
        <v/>
      </c>
      <c r="V28" s="46">
        <f>IF('Datos Generales'!V422=0,"",Índice!$G$51*'Datos Generales'!V422)</f>
        <v>-441333.09430061909</v>
      </c>
      <c r="W28" s="46" t="str">
        <f>IF('Datos Generales'!W422=0,"",Índice!$G$51*'Datos Generales'!W422)</f>
        <v/>
      </c>
      <c r="X28" s="46">
        <f>IF('Datos Generales'!X422=0,"",Índice!$G$51*'Datos Generales'!X422)</f>
        <v>-3674.2869410673698</v>
      </c>
      <c r="Y28" s="46">
        <f>IF('Datos Generales'!Y422=0,"",Índice!$G$51*'Datos Generales'!Y422)</f>
        <v>-431263.48708891356</v>
      </c>
      <c r="Z28" s="46" t="str">
        <f>IF('Datos Generales'!Z422=0,"",Índice!$G$51*'Datos Generales'!Z422)</f>
        <v/>
      </c>
      <c r="AA28" s="46">
        <f>IF('Datos Generales'!AA422=0,"",Índice!$G$51*'Datos Generales'!AA422)</f>
        <v>-418.52857658231915</v>
      </c>
      <c r="AB28" s="46">
        <f>IF('Datos Generales'!AB422=0,"",Índice!$G$51*'Datos Generales'!AB422)</f>
        <v>-360224.91207801324</v>
      </c>
      <c r="AC28" s="46" t="str">
        <f>IF('Datos Generales'!AC422=0,"",Índice!$G$51*'Datos Generales'!AC422)</f>
        <v/>
      </c>
      <c r="AD28" s="46" t="str">
        <f>IF('Datos Generales'!AD422=0,"",Índice!$G$51*'Datos Generales'!AD422)</f>
        <v/>
      </c>
      <c r="AE28" s="46" t="str">
        <f>IF('Datos Generales'!AE422=0,"",Índice!$G$51*'Datos Generales'!AE422)</f>
        <v/>
      </c>
      <c r="AF28" s="46" t="str">
        <f>IF('Datos Generales'!AF422=0,"",Índice!$G$51*'Datos Generales'!AF422)</f>
        <v/>
      </c>
      <c r="AG28" s="46" t="str">
        <f>IF('Datos Generales'!AG422=0,"",Índice!$G$51*'Datos Generales'!AG422)</f>
        <v/>
      </c>
      <c r="AH28" s="46" t="str">
        <f>IF('Datos Generales'!AH422=0,"",Índice!$G$51*'Datos Generales'!AH422)</f>
        <v/>
      </c>
      <c r="AI28" s="46" t="str">
        <f>IF('Datos Generales'!AI422=0,"",Índice!$G$51*'Datos Generales'!AI422)</f>
        <v/>
      </c>
      <c r="AJ28" s="46" t="str">
        <f>IF('Datos Generales'!AJ422=0,"",Índice!$G$51*'Datos Generales'!AJ422)</f>
        <v/>
      </c>
      <c r="AK28" s="46" t="str">
        <f>IF('Datos Generales'!AK422=0,"",Índice!$G$51*'Datos Generales'!AK422)</f>
        <v/>
      </c>
      <c r="AL28" s="46" t="str">
        <f>IF('Datos Generales'!AL422=0,"",Índice!$G$51*'Datos Generales'!AL422)</f>
        <v/>
      </c>
      <c r="AM28" s="46" t="str">
        <f>IF('Datos Generales'!AM422=0,"",Índice!$G$51*'Datos Generales'!AM422)</f>
        <v/>
      </c>
      <c r="AN28" s="46" t="str">
        <f>IF('Datos Generales'!AN422=0,"",Índice!$G$51*'Datos Generales'!AN422)</f>
        <v/>
      </c>
      <c r="AO28" s="46" t="str">
        <f>IF('Datos Generales'!AO422=0,"",Índice!$G$51*'Datos Generales'!AO422)</f>
        <v/>
      </c>
      <c r="AP28" s="46" t="str">
        <f>IF('Datos Generales'!AP422=0,"",Índice!$G$51*'Datos Generales'!AP422)</f>
        <v/>
      </c>
      <c r="AQ28" s="46">
        <f>IF('Datos Generales'!AQ422=0,"",Índice!$G$51*'Datos Generales'!AQ422)</f>
        <v>-2560573.4910506597</v>
      </c>
      <c r="AS28" s="46">
        <f>Índice!$F$51*'Datos Generales'!AS422</f>
        <v>-312846.18099832418</v>
      </c>
      <c r="AT28" s="74">
        <f t="shared" si="0"/>
        <v>7.1847682553758769</v>
      </c>
      <c r="AV28" s="75">
        <f t="shared" si="1"/>
        <v>8.7586237430117966E-2</v>
      </c>
      <c r="AW28" s="75">
        <f t="shared" si="2"/>
        <v>1.4815205875813897E-2</v>
      </c>
    </row>
    <row r="29" spans="2:49">
      <c r="B29" s="73" t="s">
        <v>312</v>
      </c>
      <c r="C29" s="46">
        <f>IF('Datos Generales'!C423=0,"",Índice!$G$51*'Datos Generales'!C423)</f>
        <v>-224.15956761637906</v>
      </c>
      <c r="D29" s="46" t="str">
        <f>IF('Datos Generales'!D423=0,"",Índice!$G$51*'Datos Generales'!D423)</f>
        <v/>
      </c>
      <c r="E29" s="46">
        <f>IF('Datos Generales'!E423=0,"",Índice!$G$51*'Datos Generales'!E423)</f>
        <v>-3454.5422634184779</v>
      </c>
      <c r="F29" s="46" t="str">
        <f>IF('Datos Generales'!F423=0,"",Índice!$G$51*'Datos Generales'!F423)</f>
        <v/>
      </c>
      <c r="G29" s="46" t="str">
        <f>IF('Datos Generales'!G423=0,"",Índice!$G$51*'Datos Generales'!G423)</f>
        <v/>
      </c>
      <c r="H29" s="46" t="str">
        <f>IF('Datos Generales'!H423=0,"",Índice!$G$51*'Datos Generales'!H423)</f>
        <v/>
      </c>
      <c r="I29" s="46">
        <f>IF('Datos Generales'!I423=0,"",Índice!$G$51*'Datos Generales'!I423)</f>
        <v>6703.8052680154315</v>
      </c>
      <c r="J29" s="46">
        <f>IF('Datos Generales'!J423=0,"",Índice!$G$51*'Datos Generales'!J423)</f>
        <v>-147.10467198293131</v>
      </c>
      <c r="K29" s="46" t="str">
        <f>IF('Datos Generales'!K423=0,"",Índice!$G$51*'Datos Generales'!K423)</f>
        <v/>
      </c>
      <c r="L29" s="46">
        <f>IF('Datos Generales'!L423=0,"",Índice!$G$51*'Datos Generales'!L423)</f>
        <v>-3138.278211946767</v>
      </c>
      <c r="M29" s="46" t="str">
        <f>IF('Datos Generales'!M423=0,"",Índice!$G$51*'Datos Generales'!M423)</f>
        <v/>
      </c>
      <c r="N29" s="46" t="str">
        <f>IF('Datos Generales'!N423=0,"",Índice!$G$51*'Datos Generales'!N423)</f>
        <v/>
      </c>
      <c r="O29" s="46" t="str">
        <f>IF('Datos Generales'!O423=0,"",Índice!$G$51*'Datos Generales'!O423)</f>
        <v/>
      </c>
      <c r="P29" s="46">
        <f>IF('Datos Generales'!P423=0,"",Índice!$G$51*'Datos Generales'!P423)</f>
        <v>-45.504746348664632</v>
      </c>
      <c r="Q29" s="46" t="str">
        <f>IF('Datos Generales'!Q423=0,"",Índice!$G$51*'Datos Generales'!Q423)</f>
        <v/>
      </c>
      <c r="R29" s="46">
        <f>IF('Datos Generales'!R423=0,"",Índice!$G$51*'Datos Generales'!R423)</f>
        <v>-4073.6486351895996</v>
      </c>
      <c r="S29" s="46" t="str">
        <f>IF('Datos Generales'!S423=0,"",Índice!$G$51*'Datos Generales'!S423)</f>
        <v/>
      </c>
      <c r="T29" s="46">
        <f>IF('Datos Generales'!T423=0,"",Índice!$G$51*'Datos Generales'!T423)</f>
        <v>2768.1316273479988</v>
      </c>
      <c r="U29" s="46" t="str">
        <f>IF('Datos Generales'!U423=0,"",Índice!$G$51*'Datos Generales'!U423)</f>
        <v/>
      </c>
      <c r="V29" s="46">
        <f>IF('Datos Generales'!V423=0,"",Índice!$G$51*'Datos Generales'!V423)</f>
        <v>916.82325522718077</v>
      </c>
      <c r="W29" s="46" t="str">
        <f>IF('Datos Generales'!W423=0,"",Índice!$G$51*'Datos Generales'!W423)</f>
        <v/>
      </c>
      <c r="X29" s="46" t="str">
        <f>IF('Datos Generales'!X423=0,"",Índice!$G$51*'Datos Generales'!X423)</f>
        <v/>
      </c>
      <c r="Y29" s="46">
        <f>IF('Datos Generales'!Y423=0,"",Índice!$G$51*'Datos Generales'!Y423)</f>
        <v>3209.5896383744894</v>
      </c>
      <c r="Z29" s="46">
        <f>IF('Datos Generales'!Z423=0,"",Índice!$G$51*'Datos Generales'!Z423)</f>
        <v>-505.42139475588789</v>
      </c>
      <c r="AA29" s="46">
        <f>IF('Datos Generales'!AA423=0,"",Índice!$G$51*'Datos Generales'!AA423)</f>
        <v>73.923080157850123</v>
      </c>
      <c r="AB29" s="46">
        <f>IF('Datos Generales'!AB423=0,"",Índice!$G$51*'Datos Generales'!AB423)</f>
        <v>-14324.743648480262</v>
      </c>
      <c r="AC29" s="46" t="str">
        <f>IF('Datos Generales'!AC423=0,"",Índice!$G$51*'Datos Generales'!AC423)</f>
        <v/>
      </c>
      <c r="AD29" s="46" t="str">
        <f>IF('Datos Generales'!AD423=0,"",Índice!$G$51*'Datos Generales'!AD423)</f>
        <v/>
      </c>
      <c r="AE29" s="46" t="str">
        <f>IF('Datos Generales'!AE423=0,"",Índice!$G$51*'Datos Generales'!AE423)</f>
        <v/>
      </c>
      <c r="AF29" s="46" t="str">
        <f>IF('Datos Generales'!AF423=0,"",Índice!$G$51*'Datos Generales'!AF423)</f>
        <v/>
      </c>
      <c r="AG29" s="46" t="str">
        <f>IF('Datos Generales'!AG423=0,"",Índice!$G$51*'Datos Generales'!AG423)</f>
        <v/>
      </c>
      <c r="AH29" s="46" t="str">
        <f>IF('Datos Generales'!AH423=0,"",Índice!$G$51*'Datos Generales'!AH423)</f>
        <v/>
      </c>
      <c r="AI29" s="46" t="str">
        <f>IF('Datos Generales'!AI423=0,"",Índice!$G$51*'Datos Generales'!AI423)</f>
        <v/>
      </c>
      <c r="AJ29" s="46" t="str">
        <f>IF('Datos Generales'!AJ423=0,"",Índice!$G$51*'Datos Generales'!AJ423)</f>
        <v/>
      </c>
      <c r="AK29" s="46" t="str">
        <f>IF('Datos Generales'!AK423=0,"",Índice!$G$51*'Datos Generales'!AK423)</f>
        <v/>
      </c>
      <c r="AL29" s="46" t="str">
        <f>IF('Datos Generales'!AL423=0,"",Índice!$G$51*'Datos Generales'!AL423)</f>
        <v/>
      </c>
      <c r="AM29" s="46" t="str">
        <f>IF('Datos Generales'!AM423=0,"",Índice!$G$51*'Datos Generales'!AM423)</f>
        <v/>
      </c>
      <c r="AN29" s="46" t="str">
        <f>IF('Datos Generales'!AN423=0,"",Índice!$G$51*'Datos Generales'!AN423)</f>
        <v/>
      </c>
      <c r="AO29" s="46" t="str">
        <f>IF('Datos Generales'!AO423=0,"",Índice!$G$51*'Datos Generales'!AO423)</f>
        <v/>
      </c>
      <c r="AP29" s="46" t="str">
        <f>IF('Datos Generales'!AP423=0,"",Índice!$G$51*'Datos Generales'!AP423)</f>
        <v/>
      </c>
      <c r="AQ29" s="46">
        <f>IF('Datos Generales'!AQ423=0,"",Índice!$G$51*'Datos Generales'!AQ423)</f>
        <v>-12241.130270616019</v>
      </c>
      <c r="AS29" s="46">
        <f>Índice!$F$51*'Datos Generales'!AS423</f>
        <v>-93637.897049383799</v>
      </c>
      <c r="AT29" s="74">
        <f t="shared" si="0"/>
        <v>-0.86927162338812292</v>
      </c>
      <c r="AV29" s="75">
        <f t="shared" si="1"/>
        <v>4.1871656722309122E-4</v>
      </c>
      <c r="AW29" s="75">
        <f t="shared" si="2"/>
        <v>4.434334848320615E-3</v>
      </c>
    </row>
    <row r="30" spans="2:49">
      <c r="B30" s="73" t="s">
        <v>313</v>
      </c>
      <c r="C30" s="46">
        <f>IF('Datos Generales'!C424=0,"",Índice!$G$51*'Datos Generales'!C424)</f>
        <v>-29098.116289415502</v>
      </c>
      <c r="D30" s="46" t="str">
        <f>IF('Datos Generales'!D424=0,"",Índice!$G$51*'Datos Generales'!D424)</f>
        <v/>
      </c>
      <c r="E30" s="46">
        <f>IF('Datos Generales'!E424=0,"",Índice!$G$51*'Datos Generales'!E424)</f>
        <v>-56428.998740651718</v>
      </c>
      <c r="F30" s="46" t="str">
        <f>IF('Datos Generales'!F424=0,"",Índice!$G$51*'Datos Generales'!F424)</f>
        <v/>
      </c>
      <c r="G30" s="46" t="str">
        <f>IF('Datos Generales'!G424=0,"",Índice!$G$51*'Datos Generales'!G424)</f>
        <v/>
      </c>
      <c r="H30" s="46">
        <f>IF('Datos Generales'!H424=0,"",Índice!$G$51*'Datos Generales'!H424)</f>
        <v>-11935.213281365852</v>
      </c>
      <c r="I30" s="46">
        <f>IF('Datos Generales'!I424=0,"",Índice!$G$51*'Datos Generales'!I424)</f>
        <v>-289.98209467908754</v>
      </c>
      <c r="J30" s="46">
        <f>IF('Datos Generales'!J424=0,"",Índice!$G$51*'Datos Generales'!J424)</f>
        <v>-119.16223460175601</v>
      </c>
      <c r="K30" s="46" t="str">
        <f>IF('Datos Generales'!K424=0,"",Índice!$G$51*'Datos Generales'!K424)</f>
        <v/>
      </c>
      <c r="L30" s="46">
        <f>IF('Datos Generales'!L424=0,"",Índice!$G$51*'Datos Generales'!L424)</f>
        <v>1354.9613674441871</v>
      </c>
      <c r="M30" s="46" t="str">
        <f>IF('Datos Generales'!M424=0,"",Índice!$G$51*'Datos Generales'!M424)</f>
        <v/>
      </c>
      <c r="N30" s="46" t="str">
        <f>IF('Datos Generales'!N424=0,"",Índice!$G$51*'Datos Generales'!N424)</f>
        <v/>
      </c>
      <c r="O30" s="46" t="str">
        <f>IF('Datos Generales'!O424=0,"",Índice!$G$51*'Datos Generales'!O424)</f>
        <v/>
      </c>
      <c r="P30" s="46">
        <f>IF('Datos Generales'!P424=0,"",Índice!$G$51*'Datos Generales'!P424)</f>
        <v>-1381.4762926026017</v>
      </c>
      <c r="Q30" s="46" t="str">
        <f>IF('Datos Generales'!Q424=0,"",Índice!$G$51*'Datos Generales'!Q424)</f>
        <v/>
      </c>
      <c r="R30" s="46">
        <f>IF('Datos Generales'!R424=0,"",Índice!$G$51*'Datos Generales'!R424)</f>
        <v>-4190.4205426485269</v>
      </c>
      <c r="S30" s="46" t="str">
        <f>IF('Datos Generales'!S424=0,"",Índice!$G$51*'Datos Generales'!S424)</f>
        <v/>
      </c>
      <c r="T30" s="46">
        <f>IF('Datos Generales'!T424=0,"",Índice!$G$51*'Datos Generales'!T424)</f>
        <v>-1554.8635410926011</v>
      </c>
      <c r="U30" s="46" t="str">
        <f>IF('Datos Generales'!U424=0,"",Índice!$G$51*'Datos Generales'!U424)</f>
        <v/>
      </c>
      <c r="V30" s="46">
        <f>IF('Datos Generales'!V424=0,"",Índice!$G$51*'Datos Generales'!V424)</f>
        <v>-4279.9250145522237</v>
      </c>
      <c r="W30" s="46" t="str">
        <f>IF('Datos Generales'!W424=0,"",Índice!$G$51*'Datos Generales'!W424)</f>
        <v/>
      </c>
      <c r="X30" s="46" t="str">
        <f>IF('Datos Generales'!X424=0,"",Índice!$G$51*'Datos Generales'!X424)</f>
        <v/>
      </c>
      <c r="Y30" s="46">
        <f>IF('Datos Generales'!Y424=0,"",Índice!$G$51*'Datos Generales'!Y424)</f>
        <v>-2200.5174615611049</v>
      </c>
      <c r="Z30" s="46">
        <f>IF('Datos Generales'!Z424=0,"",Índice!$G$51*'Datos Generales'!Z424)</f>
        <v>-321.10061285332023</v>
      </c>
      <c r="AA30" s="46">
        <f>IF('Datos Generales'!AA424=0,"",Índice!$G$51*'Datos Generales'!AA424)</f>
        <v>184.94049634700468</v>
      </c>
      <c r="AB30" s="46">
        <f>IF('Datos Generales'!AB424=0,"",Índice!$G$51*'Datos Generales'!AB424)</f>
        <v>-13439.96848309397</v>
      </c>
      <c r="AC30" s="46" t="str">
        <f>IF('Datos Generales'!AC424=0,"",Índice!$G$51*'Datos Generales'!AC424)</f>
        <v/>
      </c>
      <c r="AD30" s="46" t="str">
        <f>IF('Datos Generales'!AD424=0,"",Índice!$G$51*'Datos Generales'!AD424)</f>
        <v/>
      </c>
      <c r="AE30" s="46" t="str">
        <f>IF('Datos Generales'!AE424=0,"",Índice!$G$51*'Datos Generales'!AE424)</f>
        <v/>
      </c>
      <c r="AF30" s="46" t="str">
        <f>IF('Datos Generales'!AF424=0,"",Índice!$G$51*'Datos Generales'!AF424)</f>
        <v/>
      </c>
      <c r="AG30" s="46" t="str">
        <f>IF('Datos Generales'!AG424=0,"",Índice!$G$51*'Datos Generales'!AG424)</f>
        <v/>
      </c>
      <c r="AH30" s="46" t="str">
        <f>IF('Datos Generales'!AH424=0,"",Índice!$G$51*'Datos Generales'!AH424)</f>
        <v/>
      </c>
      <c r="AI30" s="46" t="str">
        <f>IF('Datos Generales'!AI424=0,"",Índice!$G$51*'Datos Generales'!AI424)</f>
        <v/>
      </c>
      <c r="AJ30" s="46" t="str">
        <f>IF('Datos Generales'!AJ424=0,"",Índice!$G$51*'Datos Generales'!AJ424)</f>
        <v/>
      </c>
      <c r="AK30" s="46" t="str">
        <f>IF('Datos Generales'!AK424=0,"",Índice!$G$51*'Datos Generales'!AK424)</f>
        <v/>
      </c>
      <c r="AL30" s="46" t="str">
        <f>IF('Datos Generales'!AL424=0,"",Índice!$G$51*'Datos Generales'!AL424)</f>
        <v/>
      </c>
      <c r="AM30" s="46" t="str">
        <f>IF('Datos Generales'!AM424=0,"",Índice!$G$51*'Datos Generales'!AM424)</f>
        <v/>
      </c>
      <c r="AN30" s="46" t="str">
        <f>IF('Datos Generales'!AN424=0,"",Índice!$G$51*'Datos Generales'!AN424)</f>
        <v/>
      </c>
      <c r="AO30" s="46" t="str">
        <f>IF('Datos Generales'!AO424=0,"",Índice!$G$51*'Datos Generales'!AO424)</f>
        <v/>
      </c>
      <c r="AP30" s="46" t="str">
        <f>IF('Datos Generales'!AP424=0,"",Índice!$G$51*'Datos Generales'!AP424)</f>
        <v/>
      </c>
      <c r="AQ30" s="46">
        <f>IF('Datos Generales'!AQ424=0,"",Índice!$G$51*'Datos Generales'!AQ424)</f>
        <v>-123699.84272532708</v>
      </c>
      <c r="AS30" s="46">
        <f>Índice!$F$51*'Datos Generales'!AS424</f>
        <v>-64293.686959658276</v>
      </c>
      <c r="AT30" s="74">
        <f t="shared" si="0"/>
        <v>0.92398116479062398</v>
      </c>
      <c r="AV30" s="75">
        <f t="shared" si="1"/>
        <v>4.231241100040895E-3</v>
      </c>
      <c r="AW30" s="75">
        <f t="shared" si="2"/>
        <v>3.0447046078135474E-3</v>
      </c>
    </row>
    <row r="31" spans="2:49">
      <c r="B31" s="73" t="s">
        <v>314</v>
      </c>
      <c r="C31" s="46" t="str">
        <f>IF('Datos Generales'!C425=0,"",Índice!$G$51*'Datos Generales'!C425)</f>
        <v/>
      </c>
      <c r="D31" s="46" t="str">
        <f>IF('Datos Generales'!D425=0,"",Índice!$G$51*'Datos Generales'!D425)</f>
        <v/>
      </c>
      <c r="E31" s="46">
        <f>IF('Datos Generales'!E425=0,"",Índice!$G$51*'Datos Generales'!E425)</f>
        <v>-224856.68616553905</v>
      </c>
      <c r="F31" s="46" t="str">
        <f>IF('Datos Generales'!F425=0,"",Índice!$G$51*'Datos Generales'!F425)</f>
        <v/>
      </c>
      <c r="G31" s="46" t="str">
        <f>IF('Datos Generales'!G425=0,"",Índice!$G$51*'Datos Generales'!G425)</f>
        <v/>
      </c>
      <c r="H31" s="46">
        <f>IF('Datos Generales'!H425=0,"",Índice!$G$51*'Datos Generales'!H425)</f>
        <v>-11308.726243357436</v>
      </c>
      <c r="I31" s="46">
        <f>IF('Datos Generales'!I425=0,"",Índice!$G$51*'Datos Generales'!I425)</f>
        <v>-182999.10805385321</v>
      </c>
      <c r="J31" s="46">
        <f>IF('Datos Generales'!J425=0,"",Índice!$G$51*'Datos Generales'!J425)</f>
        <v>-6272.9819109780201</v>
      </c>
      <c r="K31" s="46" t="str">
        <f>IF('Datos Generales'!K425=0,"",Índice!$G$51*'Datos Generales'!K425)</f>
        <v/>
      </c>
      <c r="L31" s="46">
        <f>IF('Datos Generales'!L425=0,"",Índice!$G$51*'Datos Generales'!L425)</f>
        <v>-58938.517687314226</v>
      </c>
      <c r="M31" s="46" t="str">
        <f>IF('Datos Generales'!M425=0,"",Índice!$G$51*'Datos Generales'!M425)</f>
        <v/>
      </c>
      <c r="N31" s="46" t="str">
        <f>IF('Datos Generales'!N425=0,"",Índice!$G$51*'Datos Generales'!N425)</f>
        <v/>
      </c>
      <c r="O31" s="46" t="str">
        <f>IF('Datos Generales'!O425=0,"",Índice!$G$51*'Datos Generales'!O425)</f>
        <v/>
      </c>
      <c r="P31" s="46">
        <f>IF('Datos Generales'!P425=0,"",Índice!$G$51*'Datos Generales'!P425)</f>
        <v>-20208.578175870534</v>
      </c>
      <c r="Q31" s="46" t="str">
        <f>IF('Datos Generales'!Q425=0,"",Índice!$G$51*'Datos Generales'!Q425)</f>
        <v/>
      </c>
      <c r="R31" s="46">
        <f>IF('Datos Generales'!R425=0,"",Índice!$G$51*'Datos Generales'!R425)</f>
        <v>-170786.21843606207</v>
      </c>
      <c r="S31" s="46" t="str">
        <f>IF('Datos Generales'!S425=0,"",Índice!$G$51*'Datos Generales'!S425)</f>
        <v/>
      </c>
      <c r="T31" s="46">
        <f>IF('Datos Generales'!T425=0,"",Índice!$G$51*'Datos Generales'!T425)</f>
        <v>-208157.30123212512</v>
      </c>
      <c r="U31" s="46" t="str">
        <f>IF('Datos Generales'!U425=0,"",Índice!$G$51*'Datos Generales'!U425)</f>
        <v/>
      </c>
      <c r="V31" s="46">
        <f>IF('Datos Generales'!V425=0,"",Índice!$G$51*'Datos Generales'!V425)</f>
        <v>-73978.54460062724</v>
      </c>
      <c r="W31" s="46" t="str">
        <f>IF('Datos Generales'!W425=0,"",Índice!$G$51*'Datos Generales'!W425)</f>
        <v/>
      </c>
      <c r="X31" s="46" t="str">
        <f>IF('Datos Generales'!X425=0,"",Índice!$G$51*'Datos Generales'!X425)</f>
        <v/>
      </c>
      <c r="Y31" s="46">
        <f>IF('Datos Generales'!Y425=0,"",Índice!$G$51*'Datos Generales'!Y425)</f>
        <v>-300431.18845737586</v>
      </c>
      <c r="Z31" s="46" t="str">
        <f>IF('Datos Generales'!Z425=0,"",Índice!$G$51*'Datos Generales'!Z425)</f>
        <v/>
      </c>
      <c r="AA31" s="46">
        <f>IF('Datos Generales'!AA425=0,"",Índice!$G$51*'Datos Generales'!AA425)</f>
        <v>-27361.89774269014</v>
      </c>
      <c r="AB31" s="46">
        <f>IF('Datos Generales'!AB425=0,"",Índice!$G$51*'Datos Generales'!AB425)</f>
        <v>-250792.94676431597</v>
      </c>
      <c r="AC31" s="46">
        <f>IF('Datos Generales'!AC425=0,"",Índice!$G$51*'Datos Generales'!AC425)</f>
        <v>-27761.126640859988</v>
      </c>
      <c r="AD31" s="46" t="str">
        <f>IF('Datos Generales'!AD425=0,"",Índice!$G$51*'Datos Generales'!AD425)</f>
        <v/>
      </c>
      <c r="AE31" s="46" t="str">
        <f>IF('Datos Generales'!AE425=0,"",Índice!$G$51*'Datos Generales'!AE425)</f>
        <v/>
      </c>
      <c r="AF31" s="46" t="str">
        <f>IF('Datos Generales'!AF425=0,"",Índice!$G$51*'Datos Generales'!AF425)</f>
        <v/>
      </c>
      <c r="AG31" s="46" t="str">
        <f>IF('Datos Generales'!AG425=0,"",Índice!$G$51*'Datos Generales'!AG425)</f>
        <v/>
      </c>
      <c r="AH31" s="46" t="str">
        <f>IF('Datos Generales'!AH425=0,"",Índice!$G$51*'Datos Generales'!AH425)</f>
        <v/>
      </c>
      <c r="AI31" s="46" t="str">
        <f>IF('Datos Generales'!AI425=0,"",Índice!$G$51*'Datos Generales'!AI425)</f>
        <v/>
      </c>
      <c r="AJ31" s="46" t="str">
        <f>IF('Datos Generales'!AJ425=0,"",Índice!$G$51*'Datos Generales'!AJ425)</f>
        <v/>
      </c>
      <c r="AK31" s="46" t="str">
        <f>IF('Datos Generales'!AK425=0,"",Índice!$G$51*'Datos Generales'!AK425)</f>
        <v/>
      </c>
      <c r="AL31" s="46" t="str">
        <f>IF('Datos Generales'!AL425=0,"",Índice!$G$51*'Datos Generales'!AL425)</f>
        <v/>
      </c>
      <c r="AM31" s="46" t="str">
        <f>IF('Datos Generales'!AM425=0,"",Índice!$G$51*'Datos Generales'!AM425)</f>
        <v/>
      </c>
      <c r="AN31" s="46" t="str">
        <f>IF('Datos Generales'!AN425=0,"",Índice!$G$51*'Datos Generales'!AN425)</f>
        <v/>
      </c>
      <c r="AO31" s="46" t="str">
        <f>IF('Datos Generales'!AO425=0,"",Índice!$G$51*'Datos Generales'!AO425)</f>
        <v/>
      </c>
      <c r="AP31" s="46" t="str">
        <f>IF('Datos Generales'!AP425=0,"",Índice!$G$51*'Datos Generales'!AP425)</f>
        <v/>
      </c>
      <c r="AQ31" s="46">
        <f>IF('Datos Generales'!AQ425=0,"",Índice!$G$51*'Datos Generales'!AQ425)</f>
        <v>-1563853.8221109686</v>
      </c>
      <c r="AS31" s="46">
        <f>Índice!$F$51*'Datos Generales'!AS425</f>
        <v>-1005130.3134691854</v>
      </c>
      <c r="AT31" s="74">
        <f t="shared" si="0"/>
        <v>0.55587171250796441</v>
      </c>
      <c r="AV31" s="75">
        <f t="shared" si="1"/>
        <v>5.3492732252416672E-2</v>
      </c>
      <c r="AW31" s="75">
        <f t="shared" si="2"/>
        <v>4.7599150734549345E-2</v>
      </c>
    </row>
    <row r="32" spans="2:49">
      <c r="B32" s="73" t="s">
        <v>315</v>
      </c>
      <c r="C32" s="46">
        <f>IF('Datos Generales'!C426=0,"",Índice!$G$51*'Datos Generales'!C426)</f>
        <v>-122718.5987371105</v>
      </c>
      <c r="D32" s="46" t="str">
        <f>IF('Datos Generales'!D426=0,"",Índice!$G$51*'Datos Generales'!D426)</f>
        <v/>
      </c>
      <c r="E32" s="46">
        <f>IF('Datos Generales'!E426=0,"",Índice!$G$51*'Datos Generales'!E426)</f>
        <v>-59801.218402863102</v>
      </c>
      <c r="F32" s="46" t="str">
        <f>IF('Datos Generales'!F426=0,"",Índice!$G$51*'Datos Generales'!F426)</f>
        <v/>
      </c>
      <c r="G32" s="46" t="str">
        <f>IF('Datos Generales'!G426=0,"",Índice!$G$51*'Datos Generales'!G426)</f>
        <v/>
      </c>
      <c r="H32" s="46">
        <f>IF('Datos Generales'!H426=0,"",Índice!$G$51*'Datos Generales'!H426)</f>
        <v>-156587.94079956444</v>
      </c>
      <c r="I32" s="46">
        <f>IF('Datos Generales'!I426=0,"",Índice!$G$51*'Datos Generales'!I426)</f>
        <v>-318319.73281454382</v>
      </c>
      <c r="J32" s="46">
        <f>IF('Datos Generales'!J426=0,"",Índice!$G$51*'Datos Generales'!J426)</f>
        <v>-202428.26026236056</v>
      </c>
      <c r="K32" s="46" t="str">
        <f>IF('Datos Generales'!K426=0,"",Índice!$G$51*'Datos Generales'!K426)</f>
        <v/>
      </c>
      <c r="L32" s="46">
        <f>IF('Datos Generales'!L426=0,"",Índice!$G$51*'Datos Generales'!L426)</f>
        <v>-15240.327474818569</v>
      </c>
      <c r="M32" s="46" t="str">
        <f>IF('Datos Generales'!M426=0,"",Índice!$G$51*'Datos Generales'!M426)</f>
        <v/>
      </c>
      <c r="N32" s="46" t="str">
        <f>IF('Datos Generales'!N426=0,"",Índice!$G$51*'Datos Generales'!N426)</f>
        <v/>
      </c>
      <c r="O32" s="46" t="str">
        <f>IF('Datos Generales'!O426=0,"",Índice!$G$51*'Datos Generales'!O426)</f>
        <v/>
      </c>
      <c r="P32" s="46">
        <f>IF('Datos Generales'!P426=0,"",Índice!$G$51*'Datos Generales'!P426)</f>
        <v>-35703.165634178142</v>
      </c>
      <c r="Q32" s="46" t="str">
        <f>IF('Datos Generales'!Q426=0,"",Índice!$G$51*'Datos Generales'!Q426)</f>
        <v/>
      </c>
      <c r="R32" s="46">
        <f>IF('Datos Generales'!R426=0,"",Índice!$G$51*'Datos Generales'!R426)</f>
        <v>-26177.047990243926</v>
      </c>
      <c r="S32" s="46" t="str">
        <f>IF('Datos Generales'!S426=0,"",Índice!$G$51*'Datos Generales'!S426)</f>
        <v/>
      </c>
      <c r="T32" s="46">
        <f>IF('Datos Generales'!T426=0,"",Índice!$G$51*'Datos Generales'!T426)</f>
        <v>-197376.35036884077</v>
      </c>
      <c r="U32" s="46" t="str">
        <f>IF('Datos Generales'!U426=0,"",Índice!$G$51*'Datos Generales'!U426)</f>
        <v/>
      </c>
      <c r="V32" s="46">
        <f>IF('Datos Generales'!V426=0,"",Índice!$G$51*'Datos Generales'!V426)</f>
        <v>8544.7555558506592</v>
      </c>
      <c r="W32" s="46" t="str">
        <f>IF('Datos Generales'!W426=0,"",Índice!$G$51*'Datos Generales'!W426)</f>
        <v/>
      </c>
      <c r="X32" s="46">
        <f>IF('Datos Generales'!X426=0,"",Índice!$G$51*'Datos Generales'!X426)</f>
        <v>-4195.2897275691039</v>
      </c>
      <c r="Y32" s="46">
        <f>IF('Datos Generales'!Y426=0,"",Índice!$G$51*'Datos Generales'!Y426)</f>
        <v>-274782.31423506216</v>
      </c>
      <c r="Z32" s="46">
        <f>IF('Datos Generales'!Z426=0,"",Índice!$G$51*'Datos Generales'!Z426)</f>
        <v>-98.490331348033848</v>
      </c>
      <c r="AA32" s="46">
        <f>IF('Datos Generales'!AA426=0,"",Índice!$G$51*'Datos Generales'!AA426)</f>
        <v>-1446.3692479986544</v>
      </c>
      <c r="AB32" s="46">
        <f>IF('Datos Generales'!AB426=0,"",Índice!$G$51*'Datos Generales'!AB426)</f>
        <v>-54949.946992282348</v>
      </c>
      <c r="AC32" s="46" t="str">
        <f>IF('Datos Generales'!AC426=0,"",Índice!$G$51*'Datos Generales'!AC426)</f>
        <v/>
      </c>
      <c r="AD32" s="46">
        <f>IF('Datos Generales'!AD426=0,"",Índice!$G$51*'Datos Generales'!AD426)</f>
        <v>-574.05541717950734</v>
      </c>
      <c r="AE32" s="46" t="str">
        <f>IF('Datos Generales'!AE426=0,"",Índice!$G$51*'Datos Generales'!AE426)</f>
        <v/>
      </c>
      <c r="AF32" s="46" t="str">
        <f>IF('Datos Generales'!AF426=0,"",Índice!$G$51*'Datos Generales'!AF426)</f>
        <v/>
      </c>
      <c r="AG32" s="46" t="str">
        <f>IF('Datos Generales'!AG426=0,"",Índice!$G$51*'Datos Generales'!AG426)</f>
        <v/>
      </c>
      <c r="AH32" s="46" t="str">
        <f>IF('Datos Generales'!AH426=0,"",Índice!$G$51*'Datos Generales'!AH426)</f>
        <v/>
      </c>
      <c r="AI32" s="46" t="str">
        <f>IF('Datos Generales'!AI426=0,"",Índice!$G$51*'Datos Generales'!AI426)</f>
        <v/>
      </c>
      <c r="AJ32" s="46" t="str">
        <f>IF('Datos Generales'!AJ426=0,"",Índice!$G$51*'Datos Generales'!AJ426)</f>
        <v/>
      </c>
      <c r="AK32" s="46" t="str">
        <f>IF('Datos Generales'!AK426=0,"",Índice!$G$51*'Datos Generales'!AK426)</f>
        <v/>
      </c>
      <c r="AL32" s="46" t="str">
        <f>IF('Datos Generales'!AL426=0,"",Índice!$G$51*'Datos Generales'!AL426)</f>
        <v/>
      </c>
      <c r="AM32" s="46" t="str">
        <f>IF('Datos Generales'!AM426=0,"",Índice!$G$51*'Datos Generales'!AM426)</f>
        <v/>
      </c>
      <c r="AN32" s="46" t="str">
        <f>IF('Datos Generales'!AN426=0,"",Índice!$G$51*'Datos Generales'!AN426)</f>
        <v/>
      </c>
      <c r="AO32" s="46" t="str">
        <f>IF('Datos Generales'!AO426=0,"",Índice!$G$51*'Datos Generales'!AO426)</f>
        <v/>
      </c>
      <c r="AP32" s="46" t="str">
        <f>IF('Datos Generales'!AP426=0,"",Índice!$G$51*'Datos Generales'!AP426)</f>
        <v/>
      </c>
      <c r="AQ32" s="46">
        <f>IF('Datos Generales'!AQ426=0,"",Índice!$G$51*'Datos Generales'!AQ426)</f>
        <v>-1461854.3528801131</v>
      </c>
      <c r="AS32" s="46">
        <f>Índice!$F$51*'Datos Generales'!AS426</f>
        <v>-897162.40950106515</v>
      </c>
      <c r="AT32" s="74">
        <f t="shared" si="0"/>
        <v>0.62941997725148502</v>
      </c>
      <c r="AV32" s="75">
        <f t="shared" si="1"/>
        <v>5.0003767861812903E-2</v>
      </c>
      <c r="AW32" s="75">
        <f t="shared" si="2"/>
        <v>4.248620123277367E-2</v>
      </c>
    </row>
    <row r="33" spans="2:49">
      <c r="B33" s="73" t="s">
        <v>316</v>
      </c>
      <c r="C33" s="46" t="str">
        <f>IF('Datos Generales'!C427=0,"",Índice!$G$51*'Datos Generales'!C427)</f>
        <v/>
      </c>
      <c r="D33" s="46" t="str">
        <f>IF('Datos Generales'!D427=0,"",Índice!$G$51*'Datos Generales'!D427)</f>
        <v/>
      </c>
      <c r="E33" s="46">
        <f>IF('Datos Generales'!E427=0,"",Índice!$G$51*'Datos Generales'!E427)</f>
        <v>514.2704301039571</v>
      </c>
      <c r="F33" s="46" t="str">
        <f>IF('Datos Generales'!F427=0,"",Índice!$G$51*'Datos Generales'!F427)</f>
        <v/>
      </c>
      <c r="G33" s="46" t="str">
        <f>IF('Datos Generales'!G427=0,"",Índice!$G$51*'Datos Generales'!G427)</f>
        <v/>
      </c>
      <c r="H33" s="46" t="str">
        <f>IF('Datos Generales'!H427=0,"",Índice!$G$51*'Datos Generales'!H427)</f>
        <v/>
      </c>
      <c r="I33" s="46" t="str">
        <f>IF('Datos Generales'!I427=0,"",Índice!$G$51*'Datos Generales'!I427)</f>
        <v/>
      </c>
      <c r="J33" s="46" t="str">
        <f>IF('Datos Generales'!J427=0,"",Índice!$G$51*'Datos Generales'!J427)</f>
        <v/>
      </c>
      <c r="K33" s="46" t="str">
        <f>IF('Datos Generales'!K427=0,"",Índice!$G$51*'Datos Generales'!K427)</f>
        <v/>
      </c>
      <c r="L33" s="46" t="str">
        <f>IF('Datos Generales'!L427=0,"",Índice!$G$51*'Datos Generales'!L427)</f>
        <v/>
      </c>
      <c r="M33" s="46" t="str">
        <f>IF('Datos Generales'!M427=0,"",Índice!$G$51*'Datos Generales'!M427)</f>
        <v/>
      </c>
      <c r="N33" s="46" t="str">
        <f>IF('Datos Generales'!N427=0,"",Índice!$G$51*'Datos Generales'!N427)</f>
        <v/>
      </c>
      <c r="O33" s="46" t="str">
        <f>IF('Datos Generales'!O427=0,"",Índice!$G$51*'Datos Generales'!O427)</f>
        <v/>
      </c>
      <c r="P33" s="46" t="str">
        <f>IF('Datos Generales'!P427=0,"",Índice!$G$51*'Datos Generales'!P427)</f>
        <v/>
      </c>
      <c r="Q33" s="46" t="str">
        <f>IF('Datos Generales'!Q427=0,"",Índice!$G$51*'Datos Generales'!Q427)</f>
        <v/>
      </c>
      <c r="R33" s="46" t="str">
        <f>IF('Datos Generales'!R427=0,"",Índice!$G$51*'Datos Generales'!R427)</f>
        <v/>
      </c>
      <c r="S33" s="46" t="str">
        <f>IF('Datos Generales'!S427=0,"",Índice!$G$51*'Datos Generales'!S427)</f>
        <v/>
      </c>
      <c r="T33" s="46">
        <f>IF('Datos Generales'!T427=0,"",Índice!$G$51*'Datos Generales'!T427)</f>
        <v>-3643.434014797896</v>
      </c>
      <c r="U33" s="46" t="str">
        <f>IF('Datos Generales'!U427=0,"",Índice!$G$51*'Datos Generales'!U427)</f>
        <v/>
      </c>
      <c r="V33" s="46">
        <f>IF('Datos Generales'!V427=0,"",Índice!$G$51*'Datos Generales'!V427)</f>
        <v>-699.96746499166716</v>
      </c>
      <c r="W33" s="46" t="str">
        <f>IF('Datos Generales'!W427=0,"",Índice!$G$51*'Datos Generales'!W427)</f>
        <v/>
      </c>
      <c r="X33" s="46">
        <f>IF('Datos Generales'!X427=0,"",Índice!$G$51*'Datos Generales'!X427)</f>
        <v>-5317.6811170795518</v>
      </c>
      <c r="Y33" s="46" t="str">
        <f>IF('Datos Generales'!Y427=0,"",Índice!$G$51*'Datos Generales'!Y427)</f>
        <v/>
      </c>
      <c r="Z33" s="46" t="str">
        <f>IF('Datos Generales'!Z427=0,"",Índice!$G$51*'Datos Generales'!Z427)</f>
        <v/>
      </c>
      <c r="AA33" s="46">
        <f>IF('Datos Generales'!AA427=0,"",Índice!$G$51*'Datos Generales'!AA427)</f>
        <v>-36.209029682108628</v>
      </c>
      <c r="AB33" s="46" t="str">
        <f>IF('Datos Generales'!AB427=0,"",Índice!$G$51*'Datos Generales'!AB427)</f>
        <v/>
      </c>
      <c r="AC33" s="46">
        <f>IF('Datos Generales'!AC427=0,"",Índice!$G$51*'Datos Generales'!AC427)</f>
        <v>-80.651408411738288</v>
      </c>
      <c r="AD33" s="46">
        <f>IF('Datos Generales'!AD427=0,"",Índice!$G$51*'Datos Generales'!AD427)</f>
        <v>-130302.77537171746</v>
      </c>
      <c r="AE33" s="46" t="str">
        <f>IF('Datos Generales'!AE427=0,"",Índice!$G$51*'Datos Generales'!AE427)</f>
        <v/>
      </c>
      <c r="AF33" s="46" t="str">
        <f>IF('Datos Generales'!AF427=0,"",Índice!$G$51*'Datos Generales'!AF427)</f>
        <v/>
      </c>
      <c r="AG33" s="46" t="str">
        <f>IF('Datos Generales'!AG427=0,"",Índice!$G$51*'Datos Generales'!AG427)</f>
        <v/>
      </c>
      <c r="AH33" s="46" t="str">
        <f>IF('Datos Generales'!AH427=0,"",Índice!$G$51*'Datos Generales'!AH427)</f>
        <v/>
      </c>
      <c r="AI33" s="46" t="str">
        <f>IF('Datos Generales'!AI427=0,"",Índice!$G$51*'Datos Generales'!AI427)</f>
        <v/>
      </c>
      <c r="AJ33" s="46" t="str">
        <f>IF('Datos Generales'!AJ427=0,"",Índice!$G$51*'Datos Generales'!AJ427)</f>
        <v/>
      </c>
      <c r="AK33" s="46" t="str">
        <f>IF('Datos Generales'!AK427=0,"",Índice!$G$51*'Datos Generales'!AK427)</f>
        <v/>
      </c>
      <c r="AL33" s="46" t="str">
        <f>IF('Datos Generales'!AL427=0,"",Índice!$G$51*'Datos Generales'!AL427)</f>
        <v/>
      </c>
      <c r="AM33" s="46" t="str">
        <f>IF('Datos Generales'!AM427=0,"",Índice!$G$51*'Datos Generales'!AM427)</f>
        <v/>
      </c>
      <c r="AN33" s="46" t="str">
        <f>IF('Datos Generales'!AN427=0,"",Índice!$G$51*'Datos Generales'!AN427)</f>
        <v/>
      </c>
      <c r="AO33" s="46" t="str">
        <f>IF('Datos Generales'!AO427=0,"",Índice!$G$51*'Datos Generales'!AO427)</f>
        <v/>
      </c>
      <c r="AP33" s="46" t="str">
        <f>IF('Datos Generales'!AP427=0,"",Índice!$G$51*'Datos Generales'!AP427)</f>
        <v/>
      </c>
      <c r="AQ33" s="46">
        <f>IF('Datos Generales'!AQ427=0,"",Índice!$G$51*'Datos Generales'!AQ427)</f>
        <v>-139566.44797657648</v>
      </c>
      <c r="AS33" s="46">
        <f>Índice!$F$51*'Datos Generales'!AS427</f>
        <v>-208071.79858527062</v>
      </c>
      <c r="AT33" s="74">
        <f t="shared" si="0"/>
        <v>-0.32923899862681161</v>
      </c>
      <c r="AV33" s="75">
        <f t="shared" si="1"/>
        <v>4.7739696175401782E-3</v>
      </c>
      <c r="AW33" s="75">
        <f t="shared" si="2"/>
        <v>9.8534894150048118E-3</v>
      </c>
    </row>
    <row r="34" spans="2:49">
      <c r="B34" s="73" t="s">
        <v>317</v>
      </c>
      <c r="C34" s="46">
        <f>IF('Datos Generales'!C428=0,"",Índice!$G$51*'Datos Generales'!C428)</f>
        <v>-124815.04843732364</v>
      </c>
      <c r="D34" s="46" t="str">
        <f>IF('Datos Generales'!D428=0,"",Índice!$G$51*'Datos Generales'!D428)</f>
        <v/>
      </c>
      <c r="E34" s="46">
        <f>IF('Datos Generales'!E428=0,"",Índice!$G$51*'Datos Generales'!E428)</f>
        <v>-5638.9171818042987</v>
      </c>
      <c r="F34" s="46">
        <f>IF('Datos Generales'!F428=0,"",Índice!$G$51*'Datos Generales'!F428)</f>
        <v>-69300.364524889286</v>
      </c>
      <c r="G34" s="46" t="str">
        <f>IF('Datos Generales'!G428=0,"",Índice!$G$51*'Datos Generales'!G428)</f>
        <v/>
      </c>
      <c r="H34" s="46">
        <f>IF('Datos Generales'!H428=0,"",Índice!$G$51*'Datos Generales'!H428)</f>
        <v>-28333.344399662699</v>
      </c>
      <c r="I34" s="46">
        <f>IF('Datos Generales'!I428=0,"",Índice!$G$51*'Datos Generales'!I428)</f>
        <v>-10381.899026384343</v>
      </c>
      <c r="J34" s="46">
        <f>IF('Datos Generales'!J428=0,"",Índice!$G$51*'Datos Generales'!J428)</f>
        <v>-48323.266514836636</v>
      </c>
      <c r="K34" s="46" t="str">
        <f>IF('Datos Generales'!K428=0,"",Índice!$G$51*'Datos Generales'!K428)</f>
        <v/>
      </c>
      <c r="L34" s="46">
        <f>IF('Datos Generales'!L428=0,"",Índice!$G$51*'Datos Generales'!L428)</f>
        <v>-14142.326275228466</v>
      </c>
      <c r="M34" s="46" t="str">
        <f>IF('Datos Generales'!M428=0,"",Índice!$G$51*'Datos Generales'!M428)</f>
        <v/>
      </c>
      <c r="N34" s="46" t="str">
        <f>IF('Datos Generales'!N428=0,"",Índice!$G$51*'Datos Generales'!N428)</f>
        <v/>
      </c>
      <c r="O34" s="46" t="str">
        <f>IF('Datos Generales'!O428=0,"",Índice!$G$51*'Datos Generales'!O428)</f>
        <v/>
      </c>
      <c r="P34" s="46">
        <f>IF('Datos Generales'!P428=0,"",Índice!$G$51*'Datos Generales'!P428)</f>
        <v>-9410.8507572689196</v>
      </c>
      <c r="Q34" s="46" t="str">
        <f>IF('Datos Generales'!Q428=0,"",Índice!$G$51*'Datos Generales'!Q428)</f>
        <v/>
      </c>
      <c r="R34" s="46">
        <f>IF('Datos Generales'!R428=0,"",Índice!$G$51*'Datos Generales'!R428)</f>
        <v>1366.3375540313532</v>
      </c>
      <c r="S34" s="46" t="str">
        <f>IF('Datos Generales'!S428=0,"",Índice!$G$51*'Datos Generales'!S428)</f>
        <v/>
      </c>
      <c r="T34" s="46">
        <f>IF('Datos Generales'!T428=0,"",Índice!$G$51*'Datos Generales'!T428)</f>
        <v>-10299.122882734535</v>
      </c>
      <c r="U34" s="46" t="str">
        <f>IF('Datos Generales'!U428=0,"",Índice!$G$51*'Datos Generales'!U428)</f>
        <v/>
      </c>
      <c r="V34" s="46">
        <f>IF('Datos Generales'!V428=0,"",Índice!$G$51*'Datos Generales'!V428)</f>
        <v>-15573.91090719555</v>
      </c>
      <c r="W34" s="46" t="str">
        <f>IF('Datos Generales'!W428=0,"",Índice!$G$51*'Datos Generales'!W428)</f>
        <v/>
      </c>
      <c r="X34" s="46">
        <f>IF('Datos Generales'!X428=0,"",Índice!$G$51*'Datos Generales'!X428)</f>
        <v>-2259.4345991000864</v>
      </c>
      <c r="Y34" s="46">
        <f>IF('Datos Generales'!Y428=0,"",Índice!$G$51*'Datos Generales'!Y428)</f>
        <v>-8328.1210922024438</v>
      </c>
      <c r="Z34" s="46" t="str">
        <f>IF('Datos Generales'!Z428=0,"",Índice!$G$51*'Datos Generales'!Z428)</f>
        <v/>
      </c>
      <c r="AA34" s="46">
        <f>IF('Datos Generales'!AA428=0,"",Índice!$G$51*'Datos Generales'!AA428)</f>
        <v>-3578.6295900367627</v>
      </c>
      <c r="AB34" s="46">
        <f>IF('Datos Generales'!AB428=0,"",Índice!$G$51*'Datos Generales'!AB428)</f>
        <v>-5530.5972940611446</v>
      </c>
      <c r="AC34" s="46">
        <f>IF('Datos Generales'!AC428=0,"",Índice!$G$51*'Datos Generales'!AC428)</f>
        <v>-28.50686444410508</v>
      </c>
      <c r="AD34" s="46" t="str">
        <f>IF('Datos Generales'!AD428=0,"",Índice!$G$51*'Datos Generales'!AD428)</f>
        <v/>
      </c>
      <c r="AE34" s="46" t="str">
        <f>IF('Datos Generales'!AE428=0,"",Índice!$G$51*'Datos Generales'!AE428)</f>
        <v/>
      </c>
      <c r="AF34" s="46" t="str">
        <f>IF('Datos Generales'!AF428=0,"",Índice!$G$51*'Datos Generales'!AF428)</f>
        <v/>
      </c>
      <c r="AG34" s="46" t="str">
        <f>IF('Datos Generales'!AG428=0,"",Índice!$G$51*'Datos Generales'!AG428)</f>
        <v/>
      </c>
      <c r="AH34" s="46" t="str">
        <f>IF('Datos Generales'!AH428=0,"",Índice!$G$51*'Datos Generales'!AH428)</f>
        <v/>
      </c>
      <c r="AI34" s="46" t="str">
        <f>IF('Datos Generales'!AI428=0,"",Índice!$G$51*'Datos Generales'!AI428)</f>
        <v/>
      </c>
      <c r="AJ34" s="46" t="str">
        <f>IF('Datos Generales'!AJ428=0,"",Índice!$G$51*'Datos Generales'!AJ428)</f>
        <v/>
      </c>
      <c r="AK34" s="46" t="str">
        <f>IF('Datos Generales'!AK428=0,"",Índice!$G$51*'Datos Generales'!AK428)</f>
        <v/>
      </c>
      <c r="AL34" s="46" t="str">
        <f>IF('Datos Generales'!AL428=0,"",Índice!$G$51*'Datos Generales'!AL428)</f>
        <v/>
      </c>
      <c r="AM34" s="46" t="str">
        <f>IF('Datos Generales'!AM428=0,"",Índice!$G$51*'Datos Generales'!AM428)</f>
        <v/>
      </c>
      <c r="AN34" s="46" t="str">
        <f>IF('Datos Generales'!AN428=0,"",Índice!$G$51*'Datos Generales'!AN428)</f>
        <v/>
      </c>
      <c r="AO34" s="46" t="str">
        <f>IF('Datos Generales'!AO428=0,"",Índice!$G$51*'Datos Generales'!AO428)</f>
        <v/>
      </c>
      <c r="AP34" s="46" t="str">
        <f>IF('Datos Generales'!AP428=0,"",Índice!$G$51*'Datos Generales'!AP428)</f>
        <v/>
      </c>
      <c r="AQ34" s="46">
        <f>IF('Datos Generales'!AQ428=0,"",Índice!$G$51*'Datos Generales'!AQ428)</f>
        <v>-354578.00279314158</v>
      </c>
      <c r="AS34" s="46">
        <f>Índice!$F$51*'Datos Generales'!AS428</f>
        <v>-455880.13096082309</v>
      </c>
      <c r="AT34" s="74">
        <f t="shared" si="0"/>
        <v>-0.22221220291872534</v>
      </c>
      <c r="AV34" s="75">
        <f t="shared" si="1"/>
        <v>1.2128592773720432E-2</v>
      </c>
      <c r="AW34" s="75">
        <f t="shared" si="2"/>
        <v>2.1588750015502905E-2</v>
      </c>
    </row>
    <row r="35" spans="2:49">
      <c r="B35" s="73" t="s">
        <v>318</v>
      </c>
      <c r="C35" s="46" t="str">
        <f>IF('Datos Generales'!C429=0,"",Índice!$G$51*'Datos Generales'!C429)</f>
        <v/>
      </c>
      <c r="D35" s="46" t="str">
        <f>IF('Datos Generales'!D429=0,"",Índice!$G$51*'Datos Generales'!D429)</f>
        <v/>
      </c>
      <c r="E35" s="46">
        <f>IF('Datos Generales'!E429=0,"",Índice!$G$51*'Datos Generales'!E429)</f>
        <v>-331926.64258633403</v>
      </c>
      <c r="F35" s="46" t="str">
        <f>IF('Datos Generales'!F429=0,"",Índice!$G$51*'Datos Generales'!F429)</f>
        <v/>
      </c>
      <c r="G35" s="46" t="str">
        <f>IF('Datos Generales'!G429=0,"",Índice!$G$51*'Datos Generales'!G429)</f>
        <v/>
      </c>
      <c r="H35" s="46" t="str">
        <f>IF('Datos Generales'!H429=0,"",Índice!$G$51*'Datos Generales'!H429)</f>
        <v/>
      </c>
      <c r="I35" s="46">
        <f>IF('Datos Generales'!I429=0,"",Índice!$G$51*'Datos Generales'!I429)</f>
        <v>-21947.009988468886</v>
      </c>
      <c r="J35" s="46" t="str">
        <f>IF('Datos Generales'!J429=0,"",Índice!$G$51*'Datos Generales'!J429)</f>
        <v/>
      </c>
      <c r="K35" s="46" t="str">
        <f>IF('Datos Generales'!K429=0,"",Índice!$G$51*'Datos Generales'!K429)</f>
        <v/>
      </c>
      <c r="L35" s="46">
        <f>IF('Datos Generales'!L429=0,"",Índice!$G$51*'Datos Generales'!L429)</f>
        <v>-66539.182552382481</v>
      </c>
      <c r="M35" s="46" t="str">
        <f>IF('Datos Generales'!M429=0,"",Índice!$G$51*'Datos Generales'!M429)</f>
        <v/>
      </c>
      <c r="N35" s="46" t="str">
        <f>IF('Datos Generales'!N429=0,"",Índice!$G$51*'Datos Generales'!N429)</f>
        <v/>
      </c>
      <c r="O35" s="46" t="str">
        <f>IF('Datos Generales'!O429=0,"",Índice!$G$51*'Datos Generales'!O429)</f>
        <v/>
      </c>
      <c r="P35" s="46">
        <f>IF('Datos Generales'!P429=0,"",Índice!$G$51*'Datos Generales'!P429)</f>
        <v>-181.31074031530187</v>
      </c>
      <c r="Q35" s="46" t="str">
        <f>IF('Datos Generales'!Q429=0,"",Índice!$G$51*'Datos Generales'!Q429)</f>
        <v/>
      </c>
      <c r="R35" s="46">
        <f>IF('Datos Generales'!R429=0,"",Índice!$G$51*'Datos Generales'!R429)</f>
        <v>-1169.1355647479866</v>
      </c>
      <c r="S35" s="46" t="str">
        <f>IF('Datos Generales'!S429=0,"",Índice!$G$51*'Datos Generales'!S429)</f>
        <v/>
      </c>
      <c r="T35" s="46">
        <f>IF('Datos Generales'!T429=0,"",Índice!$G$51*'Datos Generales'!T429)</f>
        <v>-130990.14875359934</v>
      </c>
      <c r="U35" s="46" t="str">
        <f>IF('Datos Generales'!U429=0,"",Índice!$G$51*'Datos Generales'!U429)</f>
        <v/>
      </c>
      <c r="V35" s="46">
        <f>IF('Datos Generales'!V429=0,"",Índice!$G$51*'Datos Generales'!V429)</f>
        <v>-36162.285506871085</v>
      </c>
      <c r="W35" s="46" t="str">
        <f>IF('Datos Generales'!W429=0,"",Índice!$G$51*'Datos Generales'!W429)</f>
        <v/>
      </c>
      <c r="X35" s="46" t="str">
        <f>IF('Datos Generales'!X429=0,"",Índice!$G$51*'Datos Generales'!X429)</f>
        <v/>
      </c>
      <c r="Y35" s="46">
        <f>IF('Datos Generales'!Y429=0,"",Índice!$G$51*'Datos Generales'!Y429)</f>
        <v>-263346.36946932529</v>
      </c>
      <c r="Z35" s="46" t="str">
        <f>IF('Datos Generales'!Z429=0,"",Índice!$G$51*'Datos Generales'!Z429)</f>
        <v/>
      </c>
      <c r="AA35" s="46">
        <f>IF('Datos Generales'!AA429=0,"",Índice!$G$51*'Datos Generales'!AA429)</f>
        <v>-29382.166831554976</v>
      </c>
      <c r="AB35" s="46">
        <f>IF('Datos Generales'!AB429=0,"",Índice!$G$51*'Datos Generales'!AB429)</f>
        <v>-48195.634997045294</v>
      </c>
      <c r="AC35" s="46">
        <f>IF('Datos Generales'!AC429=0,"",Índice!$G$51*'Datos Generales'!AC429)</f>
        <v>-5063.686725495274</v>
      </c>
      <c r="AD35" s="46" t="str">
        <f>IF('Datos Generales'!AD429=0,"",Índice!$G$51*'Datos Generales'!AD429)</f>
        <v/>
      </c>
      <c r="AE35" s="46" t="str">
        <f>IF('Datos Generales'!AE429=0,"",Índice!$G$51*'Datos Generales'!AE429)</f>
        <v/>
      </c>
      <c r="AF35" s="46" t="str">
        <f>IF('Datos Generales'!AF429=0,"",Índice!$G$51*'Datos Generales'!AF429)</f>
        <v/>
      </c>
      <c r="AG35" s="46" t="str">
        <f>IF('Datos Generales'!AG429=0,"",Índice!$G$51*'Datos Generales'!AG429)</f>
        <v/>
      </c>
      <c r="AH35" s="46" t="str">
        <f>IF('Datos Generales'!AH429=0,"",Índice!$G$51*'Datos Generales'!AH429)</f>
        <v/>
      </c>
      <c r="AI35" s="46" t="str">
        <f>IF('Datos Generales'!AI429=0,"",Índice!$G$51*'Datos Generales'!AI429)</f>
        <v/>
      </c>
      <c r="AJ35" s="46" t="str">
        <f>IF('Datos Generales'!AJ429=0,"",Índice!$G$51*'Datos Generales'!AJ429)</f>
        <v/>
      </c>
      <c r="AK35" s="46" t="str">
        <f>IF('Datos Generales'!AK429=0,"",Índice!$G$51*'Datos Generales'!AK429)</f>
        <v/>
      </c>
      <c r="AL35" s="46" t="str">
        <f>IF('Datos Generales'!AL429=0,"",Índice!$G$51*'Datos Generales'!AL429)</f>
        <v/>
      </c>
      <c r="AM35" s="46" t="str">
        <f>IF('Datos Generales'!AM429=0,"",Índice!$G$51*'Datos Generales'!AM429)</f>
        <v/>
      </c>
      <c r="AN35" s="46" t="str">
        <f>IF('Datos Generales'!AN429=0,"",Índice!$G$51*'Datos Generales'!AN429)</f>
        <v/>
      </c>
      <c r="AO35" s="46" t="str">
        <f>IF('Datos Generales'!AO429=0,"",Índice!$G$51*'Datos Generales'!AO429)</f>
        <v/>
      </c>
      <c r="AP35" s="46" t="str">
        <f>IF('Datos Generales'!AP429=0,"",Índice!$G$51*'Datos Generales'!AP429)</f>
        <v/>
      </c>
      <c r="AQ35" s="46">
        <f>IF('Datos Generales'!AQ429=0,"",Índice!$G$51*'Datos Generales'!AQ429)</f>
        <v>-934903.57371613989</v>
      </c>
      <c r="AS35" s="46">
        <f>Índice!$F$51*'Datos Generales'!AS429</f>
        <v>-1037259.2808966102</v>
      </c>
      <c r="AT35" s="74">
        <f t="shared" si="0"/>
        <v>-9.8678998651131611E-2</v>
      </c>
      <c r="AV35" s="75">
        <f t="shared" si="1"/>
        <v>3.1979041674827513E-2</v>
      </c>
      <c r="AW35" s="75">
        <f t="shared" si="2"/>
        <v>4.9120656496568438E-2</v>
      </c>
    </row>
    <row r="36" spans="2:49">
      <c r="B36" s="73" t="s">
        <v>319</v>
      </c>
      <c r="C36" s="46" t="str">
        <f>IF('Datos Generales'!C430=0,"",Índice!$G$51*'Datos Generales'!C430)</f>
        <v/>
      </c>
      <c r="D36" s="46" t="str">
        <f>IF('Datos Generales'!D430=0,"",Índice!$G$51*'Datos Generales'!D430)</f>
        <v/>
      </c>
      <c r="E36" s="46">
        <f>IF('Datos Generales'!E430=0,"",Índice!$G$51*'Datos Generales'!E430)</f>
        <v>1216.6663346767814</v>
      </c>
      <c r="F36" s="46" t="str">
        <f>IF('Datos Generales'!F430=0,"",Índice!$G$51*'Datos Generales'!F430)</f>
        <v/>
      </c>
      <c r="G36" s="46">
        <f>IF('Datos Generales'!G430=0,"",Índice!$G$51*'Datos Generales'!G430)</f>
        <v>-24348.71331788474</v>
      </c>
      <c r="H36" s="46" t="str">
        <f>IF('Datos Generales'!H430=0,"",Índice!$G$51*'Datos Generales'!H430)</f>
        <v/>
      </c>
      <c r="I36" s="46">
        <f>IF('Datos Generales'!I430=0,"",Índice!$G$51*'Datos Generales'!I430)</f>
        <v>-15.492861110926674</v>
      </c>
      <c r="J36" s="46" t="str">
        <f>IF('Datos Generales'!J430=0,"",Índice!$G$51*'Datos Generales'!J430)</f>
        <v/>
      </c>
      <c r="K36" s="46" t="str">
        <f>IF('Datos Generales'!K430=0,"",Índice!$G$51*'Datos Generales'!K430)</f>
        <v/>
      </c>
      <c r="L36" s="46">
        <f>IF('Datos Generales'!L430=0,"",Índice!$G$51*'Datos Generales'!L430)</f>
        <v>175.11359587093119</v>
      </c>
      <c r="M36" s="46">
        <f>IF('Datos Generales'!M430=0,"",Índice!$G$51*'Datos Generales'!M430)</f>
        <v>-36236.297117663853</v>
      </c>
      <c r="N36" s="46" t="str">
        <f>IF('Datos Generales'!N430=0,"",Índice!$G$51*'Datos Generales'!N430)</f>
        <v/>
      </c>
      <c r="O36" s="46" t="str">
        <f>IF('Datos Generales'!O430=0,"",Índice!$G$51*'Datos Generales'!O430)</f>
        <v/>
      </c>
      <c r="P36" s="46">
        <f>IF('Datos Generales'!P430=0,"",Índice!$G$51*'Datos Generales'!P430)</f>
        <v>-13765.716954280568</v>
      </c>
      <c r="Q36" s="46" t="str">
        <f>IF('Datos Generales'!Q430=0,"",Índice!$G$51*'Datos Generales'!Q430)</f>
        <v/>
      </c>
      <c r="R36" s="46">
        <f>IF('Datos Generales'!R430=0,"",Índice!$G$51*'Datos Generales'!R430)</f>
        <v>-8.8530634919580992E-2</v>
      </c>
      <c r="S36" s="46" t="str">
        <f>IF('Datos Generales'!S430=0,"",Índice!$G$51*'Datos Generales'!S430)</f>
        <v/>
      </c>
      <c r="T36" s="46">
        <f>IF('Datos Generales'!T430=0,"",Índice!$G$51*'Datos Generales'!T430)</f>
        <v>-739.0980056261219</v>
      </c>
      <c r="U36" s="46">
        <f>IF('Datos Generales'!U430=0,"",Índice!$G$51*'Datos Generales'!U430)</f>
        <v>-2351.5064594164505</v>
      </c>
      <c r="V36" s="46">
        <f>IF('Datos Generales'!V430=0,"",Índice!$G$51*'Datos Generales'!V430)</f>
        <v>-681.02190911887681</v>
      </c>
      <c r="W36" s="46">
        <f>IF('Datos Generales'!W430=0,"",Índice!$G$51*'Datos Generales'!W430)</f>
        <v>-14729.018792840528</v>
      </c>
      <c r="X36" s="46" t="str">
        <f>IF('Datos Generales'!X430=0,"",Índice!$G$51*'Datos Generales'!X430)</f>
        <v/>
      </c>
      <c r="Y36" s="46">
        <f>IF('Datos Generales'!Y430=0,"",Índice!$G$51*'Datos Generales'!Y430)</f>
        <v>804.38934887931293</v>
      </c>
      <c r="Z36" s="46" t="str">
        <f>IF('Datos Generales'!Z430=0,"",Índice!$G$51*'Datos Generales'!Z430)</f>
        <v/>
      </c>
      <c r="AA36" s="46">
        <f>IF('Datos Generales'!AA430=0,"",Índice!$G$51*'Datos Generales'!AA430)</f>
        <v>-417.02355578868628</v>
      </c>
      <c r="AB36" s="46" t="str">
        <f>IF('Datos Generales'!AB430=0,"",Índice!$G$51*'Datos Generales'!AB430)</f>
        <v/>
      </c>
      <c r="AC36" s="46" t="str">
        <f>IF('Datos Generales'!AC430=0,"",Índice!$G$51*'Datos Generales'!AC430)</f>
        <v/>
      </c>
      <c r="AD36" s="46" t="str">
        <f>IF('Datos Generales'!AD430=0,"",Índice!$G$51*'Datos Generales'!AD430)</f>
        <v/>
      </c>
      <c r="AE36" s="46" t="str">
        <f>IF('Datos Generales'!AE430=0,"",Índice!$G$51*'Datos Generales'!AE430)</f>
        <v/>
      </c>
      <c r="AF36" s="46" t="str">
        <f>IF('Datos Generales'!AF430=0,"",Índice!$G$51*'Datos Generales'!AF430)</f>
        <v/>
      </c>
      <c r="AG36" s="46" t="str">
        <f>IF('Datos Generales'!AG430=0,"",Índice!$G$51*'Datos Generales'!AG430)</f>
        <v/>
      </c>
      <c r="AH36" s="46" t="str">
        <f>IF('Datos Generales'!AH430=0,"",Índice!$G$51*'Datos Generales'!AH430)</f>
        <v/>
      </c>
      <c r="AI36" s="46" t="str">
        <f>IF('Datos Generales'!AI430=0,"",Índice!$G$51*'Datos Generales'!AI430)</f>
        <v/>
      </c>
      <c r="AJ36" s="46" t="str">
        <f>IF('Datos Generales'!AJ430=0,"",Índice!$G$51*'Datos Generales'!AJ430)</f>
        <v/>
      </c>
      <c r="AK36" s="46" t="str">
        <f>IF('Datos Generales'!AK430=0,"",Índice!$G$51*'Datos Generales'!AK430)</f>
        <v/>
      </c>
      <c r="AL36" s="46" t="str">
        <f>IF('Datos Generales'!AL430=0,"",Índice!$G$51*'Datos Generales'!AL430)</f>
        <v/>
      </c>
      <c r="AM36" s="46" t="str">
        <f>IF('Datos Generales'!AM430=0,"",Índice!$G$51*'Datos Generales'!AM430)</f>
        <v/>
      </c>
      <c r="AN36" s="46" t="str">
        <f>IF('Datos Generales'!AN430=0,"",Índice!$G$51*'Datos Generales'!AN430)</f>
        <v/>
      </c>
      <c r="AO36" s="46" t="str">
        <f>IF('Datos Generales'!AO430=0,"",Índice!$G$51*'Datos Generales'!AO430)</f>
        <v/>
      </c>
      <c r="AP36" s="46" t="str">
        <f>IF('Datos Generales'!AP430=0,"",Índice!$G$51*'Datos Generales'!AP430)</f>
        <v/>
      </c>
      <c r="AQ36" s="46">
        <f>IF('Datos Generales'!AQ430=0,"",Índice!$G$51*'Datos Generales'!AQ430)</f>
        <v>-91087.80822493865</v>
      </c>
      <c r="AS36" s="46">
        <f>Índice!$F$51*'Datos Generales'!AS430</f>
        <v>-69054.986010342225</v>
      </c>
      <c r="AT36" s="74">
        <f t="shared" si="0"/>
        <v>0.31906200388334893</v>
      </c>
      <c r="AV36" s="75">
        <f t="shared" si="1"/>
        <v>3.1157232651443894E-3</v>
      </c>
      <c r="AW36" s="75">
        <f t="shared" si="2"/>
        <v>3.2701816312092008E-3</v>
      </c>
    </row>
    <row r="37" spans="2:49">
      <c r="B37" s="73" t="s">
        <v>320</v>
      </c>
      <c r="C37" s="46">
        <f>IF('Datos Generales'!C431=0,"",Índice!$G$51*'Datos Generales'!C431)</f>
        <v>-566.55179816785858</v>
      </c>
      <c r="D37" s="46" t="str">
        <f>IF('Datos Generales'!D431=0,"",Índice!$G$51*'Datos Generales'!D431)</f>
        <v/>
      </c>
      <c r="E37" s="46">
        <f>IF('Datos Generales'!E431=0,"",Índice!$G$51*'Datos Generales'!E431)</f>
        <v>1576.6033893953579</v>
      </c>
      <c r="F37" s="46" t="str">
        <f>IF('Datos Generales'!F431=0,"",Índice!$G$51*'Datos Generales'!F431)</f>
        <v/>
      </c>
      <c r="G37" s="46" t="str">
        <f>IF('Datos Generales'!G431=0,"",Índice!$G$51*'Datos Generales'!G431)</f>
        <v/>
      </c>
      <c r="H37" s="46">
        <f>IF('Datos Generales'!H431=0,"",Índice!$G$51*'Datos Generales'!H431)</f>
        <v>-47713.143036733578</v>
      </c>
      <c r="I37" s="46">
        <f>IF('Datos Generales'!I431=0,"",Índice!$G$51*'Datos Generales'!I431)</f>
        <v>-2548.2657955252193</v>
      </c>
      <c r="J37" s="46">
        <f>IF('Datos Generales'!J431=0,"",Índice!$G$51*'Datos Generales'!J431)</f>
        <v>-109145.7740565401</v>
      </c>
      <c r="K37" s="46" t="str">
        <f>IF('Datos Generales'!K431=0,"",Índice!$G$51*'Datos Generales'!K431)</f>
        <v/>
      </c>
      <c r="L37" s="46">
        <f>IF('Datos Generales'!L431=0,"",Índice!$G$51*'Datos Generales'!L431)</f>
        <v>0.57544912697727646</v>
      </c>
      <c r="M37" s="46" t="str">
        <f>IF('Datos Generales'!M431=0,"",Índice!$G$51*'Datos Generales'!M431)</f>
        <v/>
      </c>
      <c r="N37" s="46" t="str">
        <f>IF('Datos Generales'!N431=0,"",Índice!$G$51*'Datos Generales'!N431)</f>
        <v/>
      </c>
      <c r="O37" s="46" t="str">
        <f>IF('Datos Generales'!O431=0,"",Índice!$G$51*'Datos Generales'!O431)</f>
        <v/>
      </c>
      <c r="P37" s="46">
        <f>IF('Datos Generales'!P431=0,"",Índice!$G$51*'Datos Generales'!P431)</f>
        <v>-1720.8142162493555</v>
      </c>
      <c r="Q37" s="46" t="str">
        <f>IF('Datos Generales'!Q431=0,"",Índice!$G$51*'Datos Generales'!Q431)</f>
        <v/>
      </c>
      <c r="R37" s="46">
        <f>IF('Datos Generales'!R431=0,"",Índice!$G$51*'Datos Generales'!R431)</f>
        <v>-263.33437356829364</v>
      </c>
      <c r="S37" s="46" t="str">
        <f>IF('Datos Generales'!S431=0,"",Índice!$G$51*'Datos Generales'!S431)</f>
        <v/>
      </c>
      <c r="T37" s="46">
        <f>IF('Datos Generales'!T431=0,"",Índice!$G$51*'Datos Generales'!T431)</f>
        <v>-484.61669554978636</v>
      </c>
      <c r="U37" s="46" t="str">
        <f>IF('Datos Generales'!U431=0,"",Índice!$G$51*'Datos Generales'!U431)</f>
        <v/>
      </c>
      <c r="V37" s="46" t="str">
        <f>IF('Datos Generales'!V431=0,"",Índice!$G$51*'Datos Generales'!V431)</f>
        <v/>
      </c>
      <c r="W37" s="46" t="str">
        <f>IF('Datos Generales'!W431=0,"",Índice!$G$51*'Datos Generales'!W431)</f>
        <v/>
      </c>
      <c r="X37" s="46" t="str">
        <f>IF('Datos Generales'!X431=0,"",Índice!$G$51*'Datos Generales'!X431)</f>
        <v/>
      </c>
      <c r="Y37" s="46">
        <f>IF('Datos Generales'!Y431=0,"",Índice!$G$51*'Datos Generales'!Y431)</f>
        <v>102.87259777655311</v>
      </c>
      <c r="Z37" s="46" t="str">
        <f>IF('Datos Generales'!Z431=0,"",Índice!$G$51*'Datos Generales'!Z431)</f>
        <v/>
      </c>
      <c r="AA37" s="46" t="str">
        <f>IF('Datos Generales'!AA431=0,"",Índice!$G$51*'Datos Generales'!AA431)</f>
        <v/>
      </c>
      <c r="AB37" s="46" t="str">
        <f>IF('Datos Generales'!AB431=0,"",Índice!$G$51*'Datos Generales'!AB431)</f>
        <v/>
      </c>
      <c r="AC37" s="46" t="str">
        <f>IF('Datos Generales'!AC431=0,"",Índice!$G$51*'Datos Generales'!AC431)</f>
        <v/>
      </c>
      <c r="AD37" s="46" t="str">
        <f>IF('Datos Generales'!AD431=0,"",Índice!$G$51*'Datos Generales'!AD431)</f>
        <v/>
      </c>
      <c r="AE37" s="46" t="str">
        <f>IF('Datos Generales'!AE431=0,"",Índice!$G$51*'Datos Generales'!AE431)</f>
        <v/>
      </c>
      <c r="AF37" s="46" t="str">
        <f>IF('Datos Generales'!AF431=0,"",Índice!$G$51*'Datos Generales'!AF431)</f>
        <v/>
      </c>
      <c r="AG37" s="46" t="str">
        <f>IF('Datos Generales'!AG431=0,"",Índice!$G$51*'Datos Generales'!AG431)</f>
        <v/>
      </c>
      <c r="AH37" s="46" t="str">
        <f>IF('Datos Generales'!AH431=0,"",Índice!$G$51*'Datos Generales'!AH431)</f>
        <v/>
      </c>
      <c r="AI37" s="46" t="str">
        <f>IF('Datos Generales'!AI431=0,"",Índice!$G$51*'Datos Generales'!AI431)</f>
        <v/>
      </c>
      <c r="AJ37" s="46" t="str">
        <f>IF('Datos Generales'!AJ431=0,"",Índice!$G$51*'Datos Generales'!AJ431)</f>
        <v/>
      </c>
      <c r="AK37" s="46" t="str">
        <f>IF('Datos Generales'!AK431=0,"",Índice!$G$51*'Datos Generales'!AK431)</f>
        <v/>
      </c>
      <c r="AL37" s="46" t="str">
        <f>IF('Datos Generales'!AL431=0,"",Índice!$G$51*'Datos Generales'!AL431)</f>
        <v/>
      </c>
      <c r="AM37" s="46" t="str">
        <f>IF('Datos Generales'!AM431=0,"",Índice!$G$51*'Datos Generales'!AM431)</f>
        <v/>
      </c>
      <c r="AN37" s="46" t="str">
        <f>IF('Datos Generales'!AN431=0,"",Índice!$G$51*'Datos Generales'!AN431)</f>
        <v/>
      </c>
      <c r="AO37" s="46" t="str">
        <f>IF('Datos Generales'!AO431=0,"",Índice!$G$51*'Datos Generales'!AO431)</f>
        <v/>
      </c>
      <c r="AP37" s="46" t="str">
        <f>IF('Datos Generales'!AP431=0,"",Índice!$G$51*'Datos Generales'!AP431)</f>
        <v/>
      </c>
      <c r="AQ37" s="46">
        <f>IF('Datos Generales'!AQ431=0,"",Índice!$G$51*'Datos Generales'!AQ431)</f>
        <v>-160762.44853603531</v>
      </c>
      <c r="AS37" s="46">
        <f>Índice!$F$51*'Datos Generales'!AS431</f>
        <v>-143724.59703925328</v>
      </c>
      <c r="AT37" s="74">
        <f t="shared" si="0"/>
        <v>0.11854513317667359</v>
      </c>
      <c r="AV37" s="75">
        <f t="shared" si="1"/>
        <v>5.4989938920076611E-3</v>
      </c>
      <c r="AW37" s="75">
        <f t="shared" si="2"/>
        <v>6.8062505598121261E-3</v>
      </c>
    </row>
    <row r="38" spans="2:49">
      <c r="B38" s="73" t="s">
        <v>321</v>
      </c>
      <c r="C38" s="46" t="str">
        <f>IF('Datos Generales'!C432=0,"",Índice!$G$51*'Datos Generales'!C432)</f>
        <v/>
      </c>
      <c r="D38" s="46" t="str">
        <f>IF('Datos Generales'!D432=0,"",Índice!$G$51*'Datos Generales'!D432)</f>
        <v/>
      </c>
      <c r="E38" s="46" t="str">
        <f>IF('Datos Generales'!E432=0,"",Índice!$G$51*'Datos Generales'!E432)</f>
        <v/>
      </c>
      <c r="F38" s="46" t="str">
        <f>IF('Datos Generales'!F432=0,"",Índice!$G$51*'Datos Generales'!F432)</f>
        <v/>
      </c>
      <c r="G38" s="46">
        <f>IF('Datos Generales'!G432=0,"",Índice!$G$51*'Datos Generales'!G432)</f>
        <v>-3643.0798922582176</v>
      </c>
      <c r="H38" s="46" t="str">
        <f>IF('Datos Generales'!H432=0,"",Índice!$G$51*'Datos Generales'!H432)</f>
        <v/>
      </c>
      <c r="I38" s="46" t="str">
        <f>IF('Datos Generales'!I432=0,"",Índice!$G$51*'Datos Generales'!I432)</f>
        <v/>
      </c>
      <c r="J38" s="46" t="str">
        <f>IF('Datos Generales'!J432=0,"",Índice!$G$51*'Datos Generales'!J432)</f>
        <v/>
      </c>
      <c r="K38" s="46">
        <f>IF('Datos Generales'!K432=0,"",Índice!$G$51*'Datos Generales'!K432)</f>
        <v>-89194.083497668325</v>
      </c>
      <c r="L38" s="46" t="str">
        <f>IF('Datos Generales'!L432=0,"",Índice!$G$51*'Datos Generales'!L432)</f>
        <v/>
      </c>
      <c r="M38" s="46">
        <f>IF('Datos Generales'!M432=0,"",Índice!$G$51*'Datos Generales'!M432)</f>
        <v>-415236.03373902501</v>
      </c>
      <c r="N38" s="46" t="str">
        <f>IF('Datos Generales'!N432=0,"",Índice!$G$51*'Datos Generales'!N432)</f>
        <v/>
      </c>
      <c r="O38" s="46" t="str">
        <f>IF('Datos Generales'!O432=0,"",Índice!$G$51*'Datos Generales'!O432)</f>
        <v/>
      </c>
      <c r="P38" s="46" t="str">
        <f>IF('Datos Generales'!P432=0,"",Índice!$G$51*'Datos Generales'!P432)</f>
        <v/>
      </c>
      <c r="Q38" s="46" t="str">
        <f>IF('Datos Generales'!Q432=0,"",Índice!$G$51*'Datos Generales'!Q432)</f>
        <v/>
      </c>
      <c r="R38" s="46" t="str">
        <f>IF('Datos Generales'!R432=0,"",Índice!$G$51*'Datos Generales'!R432)</f>
        <v/>
      </c>
      <c r="S38" s="46" t="str">
        <f>IF('Datos Generales'!S432=0,"",Índice!$G$51*'Datos Generales'!S432)</f>
        <v/>
      </c>
      <c r="T38" s="46" t="str">
        <f>IF('Datos Generales'!T432=0,"",Índice!$G$51*'Datos Generales'!T432)</f>
        <v/>
      </c>
      <c r="U38" s="46">
        <f>IF('Datos Generales'!U432=0,"",Índice!$G$51*'Datos Generales'!U432)</f>
        <v>-35086.239904741036</v>
      </c>
      <c r="V38" s="46" t="str">
        <f>IF('Datos Generales'!V432=0,"",Índice!$G$51*'Datos Generales'!V432)</f>
        <v/>
      </c>
      <c r="W38" s="46">
        <f>IF('Datos Generales'!W432=0,"",Índice!$G$51*'Datos Generales'!W432)</f>
        <v>6828.4382089367255</v>
      </c>
      <c r="X38" s="46" t="str">
        <f>IF('Datos Generales'!X432=0,"",Índice!$G$51*'Datos Generales'!X432)</f>
        <v/>
      </c>
      <c r="Y38" s="46" t="str">
        <f>IF('Datos Generales'!Y432=0,"",Índice!$G$51*'Datos Generales'!Y432)</f>
        <v/>
      </c>
      <c r="Z38" s="46" t="str">
        <f>IF('Datos Generales'!Z432=0,"",Índice!$G$51*'Datos Generales'!Z432)</f>
        <v/>
      </c>
      <c r="AA38" s="46" t="str">
        <f>IF('Datos Generales'!AA432=0,"",Índice!$G$51*'Datos Generales'!AA432)</f>
        <v/>
      </c>
      <c r="AB38" s="46" t="str">
        <f>IF('Datos Generales'!AB432=0,"",Índice!$G$51*'Datos Generales'!AB432)</f>
        <v/>
      </c>
      <c r="AC38" s="46" t="str">
        <f>IF('Datos Generales'!AC432=0,"",Índice!$G$51*'Datos Generales'!AC432)</f>
        <v/>
      </c>
      <c r="AD38" s="46" t="str">
        <f>IF('Datos Generales'!AD432=0,"",Índice!$G$51*'Datos Generales'!AD432)</f>
        <v/>
      </c>
      <c r="AE38" s="46" t="str">
        <f>IF('Datos Generales'!AE432=0,"",Índice!$G$51*'Datos Generales'!AE432)</f>
        <v/>
      </c>
      <c r="AF38" s="46" t="str">
        <f>IF('Datos Generales'!AF432=0,"",Índice!$G$51*'Datos Generales'!AF432)</f>
        <v/>
      </c>
      <c r="AG38" s="46" t="str">
        <f>IF('Datos Generales'!AG432=0,"",Índice!$G$51*'Datos Generales'!AG432)</f>
        <v/>
      </c>
      <c r="AH38" s="46" t="str">
        <f>IF('Datos Generales'!AH432=0,"",Índice!$G$51*'Datos Generales'!AH432)</f>
        <v/>
      </c>
      <c r="AI38" s="46" t="str">
        <f>IF('Datos Generales'!AI432=0,"",Índice!$G$51*'Datos Generales'!AI432)</f>
        <v/>
      </c>
      <c r="AJ38" s="46" t="str">
        <f>IF('Datos Generales'!AJ432=0,"",Índice!$G$51*'Datos Generales'!AJ432)</f>
        <v/>
      </c>
      <c r="AK38" s="46" t="str">
        <f>IF('Datos Generales'!AK432=0,"",Índice!$G$51*'Datos Generales'!AK432)</f>
        <v/>
      </c>
      <c r="AL38" s="46" t="str">
        <f>IF('Datos Generales'!AL432=0,"",Índice!$G$51*'Datos Generales'!AL432)</f>
        <v/>
      </c>
      <c r="AM38" s="46" t="str">
        <f>IF('Datos Generales'!AM432=0,"",Índice!$G$51*'Datos Generales'!AM432)</f>
        <v/>
      </c>
      <c r="AN38" s="46" t="str">
        <f>IF('Datos Generales'!AN432=0,"",Índice!$G$51*'Datos Generales'!AN432)</f>
        <v/>
      </c>
      <c r="AO38" s="46" t="str">
        <f>IF('Datos Generales'!AO432=0,"",Índice!$G$51*'Datos Generales'!AO432)</f>
        <v/>
      </c>
      <c r="AP38" s="46" t="str">
        <f>IF('Datos Generales'!AP432=0,"",Índice!$G$51*'Datos Generales'!AP432)</f>
        <v/>
      </c>
      <c r="AQ38" s="46">
        <f>IF('Datos Generales'!AQ432=0,"",Índice!$G$51*'Datos Generales'!AQ432)</f>
        <v>-536330.99882475589</v>
      </c>
      <c r="AS38" s="46">
        <f>Índice!$F$51*'Datos Generales'!AS432</f>
        <v>-518323.88499542768</v>
      </c>
      <c r="AT38" s="74">
        <f t="shared" si="0"/>
        <v>3.4741045802832549E-2</v>
      </c>
      <c r="AV38" s="75">
        <f t="shared" si="1"/>
        <v>1.8345583272020217E-2</v>
      </c>
      <c r="AW38" s="75">
        <f t="shared" si="2"/>
        <v>2.4545848832337451E-2</v>
      </c>
    </row>
    <row r="39" spans="2:49">
      <c r="B39" s="73" t="s">
        <v>322</v>
      </c>
      <c r="C39" s="46" t="str">
        <f>IF('Datos Generales'!C433=0,"",Índice!$G$51*'Datos Generales'!C433)</f>
        <v/>
      </c>
      <c r="D39" s="46" t="str">
        <f>IF('Datos Generales'!D433=0,"",Índice!$G$51*'Datos Generales'!D433)</f>
        <v/>
      </c>
      <c r="E39" s="46" t="str">
        <f>IF('Datos Generales'!E433=0,"",Índice!$G$51*'Datos Generales'!E433)</f>
        <v/>
      </c>
      <c r="F39" s="46" t="str">
        <f>IF('Datos Generales'!F433=0,"",Índice!$G$51*'Datos Generales'!F433)</f>
        <v/>
      </c>
      <c r="G39" s="46">
        <f>IF('Datos Generales'!G433=0,"",Índice!$G$51*'Datos Generales'!G433)</f>
        <v>-3337.1180179761459</v>
      </c>
      <c r="H39" s="46" t="str">
        <f>IF('Datos Generales'!H433=0,"",Índice!$G$51*'Datos Generales'!H433)</f>
        <v/>
      </c>
      <c r="I39" s="46" t="str">
        <f>IF('Datos Generales'!I433=0,"",Índice!$G$51*'Datos Generales'!I433)</f>
        <v/>
      </c>
      <c r="J39" s="46" t="str">
        <f>IF('Datos Generales'!J433=0,"",Índice!$G$51*'Datos Generales'!J433)</f>
        <v/>
      </c>
      <c r="K39" s="46">
        <f>IF('Datos Generales'!K433=0,"",Índice!$G$51*'Datos Generales'!K433)</f>
        <v>-47721.376385781099</v>
      </c>
      <c r="L39" s="46" t="str">
        <f>IF('Datos Generales'!L433=0,"",Índice!$G$51*'Datos Generales'!L433)</f>
        <v/>
      </c>
      <c r="M39" s="46">
        <f>IF('Datos Generales'!M433=0,"",Índice!$G$51*'Datos Generales'!M433)</f>
        <v>-52956.546951115604</v>
      </c>
      <c r="N39" s="46">
        <f>IF('Datos Generales'!N433=0,"",Índice!$G$51*'Datos Generales'!N433)</f>
        <v>-1955.5531947386246</v>
      </c>
      <c r="O39" s="46" t="str">
        <f>IF('Datos Generales'!O433=0,"",Índice!$G$51*'Datos Generales'!O433)</f>
        <v/>
      </c>
      <c r="P39" s="46" t="str">
        <f>IF('Datos Generales'!P433=0,"",Índice!$G$51*'Datos Generales'!P433)</f>
        <v/>
      </c>
      <c r="Q39" s="46" t="str">
        <f>IF('Datos Generales'!Q433=0,"",Índice!$G$51*'Datos Generales'!Q433)</f>
        <v/>
      </c>
      <c r="R39" s="46" t="str">
        <f>IF('Datos Generales'!R433=0,"",Índice!$G$51*'Datos Generales'!R433)</f>
        <v/>
      </c>
      <c r="S39" s="46" t="str">
        <f>IF('Datos Generales'!S433=0,"",Índice!$G$51*'Datos Generales'!S433)</f>
        <v/>
      </c>
      <c r="T39" s="46" t="str">
        <f>IF('Datos Generales'!T433=0,"",Índice!$G$51*'Datos Generales'!T433)</f>
        <v/>
      </c>
      <c r="U39" s="46">
        <f>IF('Datos Generales'!U433=0,"",Índice!$G$51*'Datos Generales'!U433)</f>
        <v>-13712.59857332882</v>
      </c>
      <c r="V39" s="46" t="str">
        <f>IF('Datos Generales'!V433=0,"",Índice!$G$51*'Datos Generales'!V433)</f>
        <v/>
      </c>
      <c r="W39" s="46">
        <f>IF('Datos Generales'!W433=0,"",Índice!$G$51*'Datos Generales'!W433)</f>
        <v>24649.179962861399</v>
      </c>
      <c r="X39" s="46" t="str">
        <f>IF('Datos Generales'!X433=0,"",Índice!$G$51*'Datos Generales'!X433)</f>
        <v/>
      </c>
      <c r="Y39" s="46" t="str">
        <f>IF('Datos Generales'!Y433=0,"",Índice!$G$51*'Datos Generales'!Y433)</f>
        <v/>
      </c>
      <c r="Z39" s="46" t="str">
        <f>IF('Datos Generales'!Z433=0,"",Índice!$G$51*'Datos Generales'!Z433)</f>
        <v/>
      </c>
      <c r="AA39" s="46" t="str">
        <f>IF('Datos Generales'!AA433=0,"",Índice!$G$51*'Datos Generales'!AA433)</f>
        <v/>
      </c>
      <c r="AB39" s="46" t="str">
        <f>IF('Datos Generales'!AB433=0,"",Índice!$G$51*'Datos Generales'!AB433)</f>
        <v/>
      </c>
      <c r="AC39" s="46" t="str">
        <f>IF('Datos Generales'!AC433=0,"",Índice!$G$51*'Datos Generales'!AC433)</f>
        <v/>
      </c>
      <c r="AD39" s="46" t="str">
        <f>IF('Datos Generales'!AD433=0,"",Índice!$G$51*'Datos Generales'!AD433)</f>
        <v/>
      </c>
      <c r="AE39" s="46" t="str">
        <f>IF('Datos Generales'!AE433=0,"",Índice!$G$51*'Datos Generales'!AE433)</f>
        <v/>
      </c>
      <c r="AF39" s="46" t="str">
        <f>IF('Datos Generales'!AF433=0,"",Índice!$G$51*'Datos Generales'!AF433)</f>
        <v/>
      </c>
      <c r="AG39" s="46" t="str">
        <f>IF('Datos Generales'!AG433=0,"",Índice!$G$51*'Datos Generales'!AG433)</f>
        <v/>
      </c>
      <c r="AH39" s="46" t="str">
        <f>IF('Datos Generales'!AH433=0,"",Índice!$G$51*'Datos Generales'!AH433)</f>
        <v/>
      </c>
      <c r="AI39" s="46" t="str">
        <f>IF('Datos Generales'!AI433=0,"",Índice!$G$51*'Datos Generales'!AI433)</f>
        <v/>
      </c>
      <c r="AJ39" s="46" t="str">
        <f>IF('Datos Generales'!AJ433=0,"",Índice!$G$51*'Datos Generales'!AJ433)</f>
        <v/>
      </c>
      <c r="AK39" s="46" t="str">
        <f>IF('Datos Generales'!AK433=0,"",Índice!$G$51*'Datos Generales'!AK433)</f>
        <v/>
      </c>
      <c r="AL39" s="46" t="str">
        <f>IF('Datos Generales'!AL433=0,"",Índice!$G$51*'Datos Generales'!AL433)</f>
        <v/>
      </c>
      <c r="AM39" s="46" t="str">
        <f>IF('Datos Generales'!AM433=0,"",Índice!$G$51*'Datos Generales'!AM433)</f>
        <v/>
      </c>
      <c r="AN39" s="46" t="str">
        <f>IF('Datos Generales'!AN433=0,"",Índice!$G$51*'Datos Generales'!AN433)</f>
        <v/>
      </c>
      <c r="AO39" s="46" t="str">
        <f>IF('Datos Generales'!AO433=0,"",Índice!$G$51*'Datos Generales'!AO433)</f>
        <v/>
      </c>
      <c r="AP39" s="46" t="str">
        <f>IF('Datos Generales'!AP433=0,"",Índice!$G$51*'Datos Generales'!AP433)</f>
        <v/>
      </c>
      <c r="AQ39" s="46">
        <f>IF('Datos Generales'!AQ433=0,"",Índice!$G$51*'Datos Generales'!AQ433)</f>
        <v>-95034.013160078888</v>
      </c>
      <c r="AS39" s="46">
        <f>Índice!$F$51*'Datos Generales'!AS433</f>
        <v>-126875.31601090099</v>
      </c>
      <c r="AT39" s="74">
        <f t="shared" si="0"/>
        <v>-0.25096530871368494</v>
      </c>
      <c r="AV39" s="75">
        <f t="shared" si="1"/>
        <v>3.2507060116287621E-3</v>
      </c>
      <c r="AW39" s="75">
        <f t="shared" si="2"/>
        <v>6.0083326613167582E-3</v>
      </c>
    </row>
    <row r="40" spans="2:49">
      <c r="B40" s="73" t="s">
        <v>323</v>
      </c>
      <c r="C40" s="46" t="str">
        <f>IF('Datos Generales'!C434=0,"",Índice!$G$51*'Datos Generales'!C434)</f>
        <v/>
      </c>
      <c r="D40" s="46" t="str">
        <f>IF('Datos Generales'!D434=0,"",Índice!$G$51*'Datos Generales'!D434)</f>
        <v/>
      </c>
      <c r="E40" s="46" t="str">
        <f>IF('Datos Generales'!E434=0,"",Índice!$G$51*'Datos Generales'!E434)</f>
        <v/>
      </c>
      <c r="F40" s="46" t="str">
        <f>IF('Datos Generales'!F434=0,"",Índice!$G$51*'Datos Generales'!F434)</f>
        <v/>
      </c>
      <c r="G40" s="46" t="str">
        <f>IF('Datos Generales'!G434=0,"",Índice!$G$51*'Datos Generales'!G434)</f>
        <v/>
      </c>
      <c r="H40" s="46" t="str">
        <f>IF('Datos Generales'!H434=0,"",Índice!$G$51*'Datos Generales'!H434)</f>
        <v/>
      </c>
      <c r="I40" s="46" t="str">
        <f>IF('Datos Generales'!I434=0,"",Índice!$G$51*'Datos Generales'!I434)</f>
        <v/>
      </c>
      <c r="J40" s="46" t="str">
        <f>IF('Datos Generales'!J434=0,"",Índice!$G$51*'Datos Generales'!J434)</f>
        <v/>
      </c>
      <c r="K40" s="46" t="str">
        <f>IF('Datos Generales'!K434=0,"",Índice!$G$51*'Datos Generales'!K434)</f>
        <v/>
      </c>
      <c r="L40" s="46" t="str">
        <f>IF('Datos Generales'!L434=0,"",Índice!$G$51*'Datos Generales'!L434)</f>
        <v/>
      </c>
      <c r="M40" s="46" t="str">
        <f>IF('Datos Generales'!M434=0,"",Índice!$G$51*'Datos Generales'!M434)</f>
        <v/>
      </c>
      <c r="N40" s="46" t="str">
        <f>IF('Datos Generales'!N434=0,"",Índice!$G$51*'Datos Generales'!N434)</f>
        <v/>
      </c>
      <c r="O40" s="46" t="str">
        <f>IF('Datos Generales'!O434=0,"",Índice!$G$51*'Datos Generales'!O434)</f>
        <v/>
      </c>
      <c r="P40" s="46" t="str">
        <f>IF('Datos Generales'!P434=0,"",Índice!$G$51*'Datos Generales'!P434)</f>
        <v/>
      </c>
      <c r="Q40" s="46" t="str">
        <f>IF('Datos Generales'!Q434=0,"",Índice!$G$51*'Datos Generales'!Q434)</f>
        <v/>
      </c>
      <c r="R40" s="46" t="str">
        <f>IF('Datos Generales'!R434=0,"",Índice!$G$51*'Datos Generales'!R434)</f>
        <v/>
      </c>
      <c r="S40" s="46" t="str">
        <f>IF('Datos Generales'!S434=0,"",Índice!$G$51*'Datos Generales'!S434)</f>
        <v/>
      </c>
      <c r="T40" s="46" t="str">
        <f>IF('Datos Generales'!T434=0,"",Índice!$G$51*'Datos Generales'!T434)</f>
        <v/>
      </c>
      <c r="U40" s="46" t="str">
        <f>IF('Datos Generales'!U434=0,"",Índice!$G$51*'Datos Generales'!U434)</f>
        <v/>
      </c>
      <c r="V40" s="46" t="str">
        <f>IF('Datos Generales'!V434=0,"",Índice!$G$51*'Datos Generales'!V434)</f>
        <v/>
      </c>
      <c r="W40" s="46" t="str">
        <f>IF('Datos Generales'!W434=0,"",Índice!$G$51*'Datos Generales'!W434)</f>
        <v/>
      </c>
      <c r="X40" s="46" t="str">
        <f>IF('Datos Generales'!X434=0,"",Índice!$G$51*'Datos Generales'!X434)</f>
        <v/>
      </c>
      <c r="Y40" s="46" t="str">
        <f>IF('Datos Generales'!Y434=0,"",Índice!$G$51*'Datos Generales'!Y434)</f>
        <v/>
      </c>
      <c r="Z40" s="46" t="str">
        <f>IF('Datos Generales'!Z434=0,"",Índice!$G$51*'Datos Generales'!Z434)</f>
        <v/>
      </c>
      <c r="AA40" s="46" t="str">
        <f>IF('Datos Generales'!AA434=0,"",Índice!$G$51*'Datos Generales'!AA434)</f>
        <v/>
      </c>
      <c r="AB40" s="46" t="str">
        <f>IF('Datos Generales'!AB434=0,"",Índice!$G$51*'Datos Generales'!AB434)</f>
        <v/>
      </c>
      <c r="AC40" s="46" t="str">
        <f>IF('Datos Generales'!AC434=0,"",Índice!$G$51*'Datos Generales'!AC434)</f>
        <v/>
      </c>
      <c r="AD40" s="46" t="str">
        <f>IF('Datos Generales'!AD434=0,"",Índice!$G$51*'Datos Generales'!AD434)</f>
        <v/>
      </c>
      <c r="AE40" s="46" t="str">
        <f>IF('Datos Generales'!AE434=0,"",Índice!$G$51*'Datos Generales'!AE434)</f>
        <v/>
      </c>
      <c r="AF40" s="46" t="str">
        <f>IF('Datos Generales'!AF434=0,"",Índice!$G$51*'Datos Generales'!AF434)</f>
        <v/>
      </c>
      <c r="AG40" s="46" t="str">
        <f>IF('Datos Generales'!AG434=0,"",Índice!$G$51*'Datos Generales'!AG434)</f>
        <v/>
      </c>
      <c r="AH40" s="46" t="str">
        <f>IF('Datos Generales'!AH434=0,"",Índice!$G$51*'Datos Generales'!AH434)</f>
        <v/>
      </c>
      <c r="AI40" s="46" t="str">
        <f>IF('Datos Generales'!AI434=0,"",Índice!$G$51*'Datos Generales'!AI434)</f>
        <v/>
      </c>
      <c r="AJ40" s="46" t="str">
        <f>IF('Datos Generales'!AJ434=0,"",Índice!$G$51*'Datos Generales'!AJ434)</f>
        <v/>
      </c>
      <c r="AK40" s="46" t="str">
        <f>IF('Datos Generales'!AK434=0,"",Índice!$G$51*'Datos Generales'!AK434)</f>
        <v/>
      </c>
      <c r="AL40" s="46" t="str">
        <f>IF('Datos Generales'!AL434=0,"",Índice!$G$51*'Datos Generales'!AL434)</f>
        <v/>
      </c>
      <c r="AM40" s="46" t="str">
        <f>IF('Datos Generales'!AM434=0,"",Índice!$G$51*'Datos Generales'!AM434)</f>
        <v/>
      </c>
      <c r="AN40" s="46" t="str">
        <f>IF('Datos Generales'!AN434=0,"",Índice!$G$51*'Datos Generales'!AN434)</f>
        <v/>
      </c>
      <c r="AO40" s="46" t="str">
        <f>IF('Datos Generales'!AO434=0,"",Índice!$G$51*'Datos Generales'!AO434)</f>
        <v/>
      </c>
      <c r="AP40" s="46" t="str">
        <f>IF('Datos Generales'!AP434=0,"",Índice!$G$51*'Datos Generales'!AP434)</f>
        <v/>
      </c>
      <c r="AQ40" s="46" t="str">
        <f>IF('Datos Generales'!AQ434=0,"",Índice!$G$51*'Datos Generales'!AQ434)</f>
        <v/>
      </c>
      <c r="AS40" s="46">
        <f>Índice!$F$51*'Datos Generales'!AS434</f>
        <v>0</v>
      </c>
      <c r="AT40" s="74" t="str">
        <f t="shared" si="0"/>
        <v/>
      </c>
      <c r="AV40" s="75" t="str">
        <f t="shared" si="1"/>
        <v/>
      </c>
      <c r="AW40" s="75">
        <f t="shared" si="2"/>
        <v>0</v>
      </c>
    </row>
    <row r="41" spans="2:49">
      <c r="B41" s="73" t="s">
        <v>324</v>
      </c>
      <c r="C41" s="46" t="str">
        <f>IF('Datos Generales'!C435=0,"",Índice!$G$51*'Datos Generales'!C435)</f>
        <v/>
      </c>
      <c r="D41" s="46" t="str">
        <f>IF('Datos Generales'!D435=0,"",Índice!$G$51*'Datos Generales'!D435)</f>
        <v/>
      </c>
      <c r="E41" s="46" t="str">
        <f>IF('Datos Generales'!E435=0,"",Índice!$G$51*'Datos Generales'!E435)</f>
        <v/>
      </c>
      <c r="F41" s="46" t="str">
        <f>IF('Datos Generales'!F435=0,"",Índice!$G$51*'Datos Generales'!F435)</f>
        <v/>
      </c>
      <c r="G41" s="46" t="str">
        <f>IF('Datos Generales'!G435=0,"",Índice!$G$51*'Datos Generales'!G435)</f>
        <v/>
      </c>
      <c r="H41" s="46" t="str">
        <f>IF('Datos Generales'!H435=0,"",Índice!$G$51*'Datos Generales'!H435)</f>
        <v/>
      </c>
      <c r="I41" s="46" t="str">
        <f>IF('Datos Generales'!I435=0,"",Índice!$G$51*'Datos Generales'!I435)</f>
        <v/>
      </c>
      <c r="J41" s="46" t="str">
        <f>IF('Datos Generales'!J435=0,"",Índice!$G$51*'Datos Generales'!J435)</f>
        <v/>
      </c>
      <c r="K41" s="46" t="str">
        <f>IF('Datos Generales'!K435=0,"",Índice!$G$51*'Datos Generales'!K435)</f>
        <v/>
      </c>
      <c r="L41" s="46" t="str">
        <f>IF('Datos Generales'!L435=0,"",Índice!$G$51*'Datos Generales'!L435)</f>
        <v/>
      </c>
      <c r="M41" s="46" t="str">
        <f>IF('Datos Generales'!M435=0,"",Índice!$G$51*'Datos Generales'!M435)</f>
        <v/>
      </c>
      <c r="N41" s="46" t="str">
        <f>IF('Datos Generales'!N435=0,"",Índice!$G$51*'Datos Generales'!N435)</f>
        <v/>
      </c>
      <c r="O41" s="46" t="str">
        <f>IF('Datos Generales'!O435=0,"",Índice!$G$51*'Datos Generales'!O435)</f>
        <v/>
      </c>
      <c r="P41" s="46">
        <f>IF('Datos Generales'!P435=0,"",Índice!$G$51*'Datos Generales'!P435)</f>
        <v>-8859.4376976723088</v>
      </c>
      <c r="Q41" s="46" t="str">
        <f>IF('Datos Generales'!Q435=0,"",Índice!$G$51*'Datos Generales'!Q435)</f>
        <v/>
      </c>
      <c r="R41" s="46" t="str">
        <f>IF('Datos Generales'!R435=0,"",Índice!$G$51*'Datos Generales'!R435)</f>
        <v/>
      </c>
      <c r="S41" s="46" t="str">
        <f>IF('Datos Generales'!S435=0,"",Índice!$G$51*'Datos Generales'!S435)</f>
        <v/>
      </c>
      <c r="T41" s="46">
        <f>IF('Datos Generales'!T435=0,"",Índice!$G$51*'Datos Generales'!T435)</f>
        <v>-90500.220219954368</v>
      </c>
      <c r="U41" s="46" t="str">
        <f>IF('Datos Generales'!U435=0,"",Índice!$G$51*'Datos Generales'!U435)</f>
        <v/>
      </c>
      <c r="V41" s="46">
        <f>IF('Datos Generales'!V435=0,"",Índice!$G$51*'Datos Generales'!V435)</f>
        <v>-26156.641678894961</v>
      </c>
      <c r="W41" s="46" t="str">
        <f>IF('Datos Generales'!W435=0,"",Índice!$G$51*'Datos Generales'!W435)</f>
        <v/>
      </c>
      <c r="X41" s="46" t="str">
        <f>IF('Datos Generales'!X435=0,"",Índice!$G$51*'Datos Generales'!X435)</f>
        <v/>
      </c>
      <c r="Y41" s="46" t="str">
        <f>IF('Datos Generales'!Y435=0,"",Índice!$G$51*'Datos Generales'!Y435)</f>
        <v/>
      </c>
      <c r="Z41" s="46" t="str">
        <f>IF('Datos Generales'!Z435=0,"",Índice!$G$51*'Datos Generales'!Z435)</f>
        <v/>
      </c>
      <c r="AA41" s="46" t="str">
        <f>IF('Datos Generales'!AA435=0,"",Índice!$G$51*'Datos Generales'!AA435)</f>
        <v/>
      </c>
      <c r="AB41" s="46" t="str">
        <f>IF('Datos Generales'!AB435=0,"",Índice!$G$51*'Datos Generales'!AB435)</f>
        <v/>
      </c>
      <c r="AC41" s="46" t="str">
        <f>IF('Datos Generales'!AC435=0,"",Índice!$G$51*'Datos Generales'!AC435)</f>
        <v/>
      </c>
      <c r="AD41" s="46" t="str">
        <f>IF('Datos Generales'!AD435=0,"",Índice!$G$51*'Datos Generales'!AD435)</f>
        <v/>
      </c>
      <c r="AE41" s="46" t="str">
        <f>IF('Datos Generales'!AE435=0,"",Índice!$G$51*'Datos Generales'!AE435)</f>
        <v/>
      </c>
      <c r="AF41" s="46" t="str">
        <f>IF('Datos Generales'!AF435=0,"",Índice!$G$51*'Datos Generales'!AF435)</f>
        <v/>
      </c>
      <c r="AG41" s="46" t="str">
        <f>IF('Datos Generales'!AG435=0,"",Índice!$G$51*'Datos Generales'!AG435)</f>
        <v/>
      </c>
      <c r="AH41" s="46" t="str">
        <f>IF('Datos Generales'!AH435=0,"",Índice!$G$51*'Datos Generales'!AH435)</f>
        <v/>
      </c>
      <c r="AI41" s="46" t="str">
        <f>IF('Datos Generales'!AI435=0,"",Índice!$G$51*'Datos Generales'!AI435)</f>
        <v/>
      </c>
      <c r="AJ41" s="46" t="str">
        <f>IF('Datos Generales'!AJ435=0,"",Índice!$G$51*'Datos Generales'!AJ435)</f>
        <v/>
      </c>
      <c r="AK41" s="46" t="str">
        <f>IF('Datos Generales'!AK435=0,"",Índice!$G$51*'Datos Generales'!AK435)</f>
        <v/>
      </c>
      <c r="AL41" s="46" t="str">
        <f>IF('Datos Generales'!AL435=0,"",Índice!$G$51*'Datos Generales'!AL435)</f>
        <v/>
      </c>
      <c r="AM41" s="46" t="str">
        <f>IF('Datos Generales'!AM435=0,"",Índice!$G$51*'Datos Generales'!AM435)</f>
        <v/>
      </c>
      <c r="AN41" s="46" t="str">
        <f>IF('Datos Generales'!AN435=0,"",Índice!$G$51*'Datos Generales'!AN435)</f>
        <v/>
      </c>
      <c r="AO41" s="46" t="str">
        <f>IF('Datos Generales'!AO435=0,"",Índice!$G$51*'Datos Generales'!AO435)</f>
        <v/>
      </c>
      <c r="AP41" s="46" t="str">
        <f>IF('Datos Generales'!AP435=0,"",Índice!$G$51*'Datos Generales'!AP435)</f>
        <v/>
      </c>
      <c r="AQ41" s="46">
        <f>IF('Datos Generales'!AQ435=0,"",Índice!$G$51*'Datos Generales'!AQ435)</f>
        <v>-125516.29959652164</v>
      </c>
      <c r="AS41" s="46">
        <f>Índice!$F$51*'Datos Generales'!AS435</f>
        <v>-124329.0574663978</v>
      </c>
      <c r="AT41" s="74">
        <f t="shared" si="0"/>
        <v>9.5491927174362612E-3</v>
      </c>
      <c r="AV41" s="75">
        <f t="shared" si="1"/>
        <v>4.293374299247271E-3</v>
      </c>
      <c r="AW41" s="75">
        <f t="shared" si="2"/>
        <v>5.8877515360190608E-3</v>
      </c>
    </row>
    <row r="42" spans="2:49">
      <c r="B42" s="73" t="s">
        <v>325</v>
      </c>
      <c r="C42" s="46" t="str">
        <f>IF('Datos Generales'!C436=0,"",Índice!$G$51*'Datos Generales'!C436)</f>
        <v/>
      </c>
      <c r="D42" s="46" t="str">
        <f>IF('Datos Generales'!D436=0,"",Índice!$G$51*'Datos Generales'!D436)</f>
        <v/>
      </c>
      <c r="E42" s="46" t="str">
        <f>IF('Datos Generales'!E436=0,"",Índice!$G$51*'Datos Generales'!E436)</f>
        <v/>
      </c>
      <c r="F42" s="46">
        <f>IF('Datos Generales'!F436=0,"",Índice!$G$51*'Datos Generales'!F436)</f>
        <v>-11538.551771608669</v>
      </c>
      <c r="G42" s="46" t="str">
        <f>IF('Datos Generales'!G436=0,"",Índice!$G$51*'Datos Generales'!G436)</f>
        <v/>
      </c>
      <c r="H42" s="46" t="str">
        <f>IF('Datos Generales'!H436=0,"",Índice!$G$51*'Datos Generales'!H436)</f>
        <v/>
      </c>
      <c r="I42" s="46" t="str">
        <f>IF('Datos Generales'!I436=0,"",Índice!$G$51*'Datos Generales'!I436)</f>
        <v/>
      </c>
      <c r="J42" s="46" t="str">
        <f>IF('Datos Generales'!J436=0,"",Índice!$G$51*'Datos Generales'!J436)</f>
        <v/>
      </c>
      <c r="K42" s="46" t="str">
        <f>IF('Datos Generales'!K436=0,"",Índice!$G$51*'Datos Generales'!K436)</f>
        <v/>
      </c>
      <c r="L42" s="46" t="str">
        <f>IF('Datos Generales'!L436=0,"",Índice!$G$51*'Datos Generales'!L436)</f>
        <v/>
      </c>
      <c r="M42" s="46" t="str">
        <f>IF('Datos Generales'!M436=0,"",Índice!$G$51*'Datos Generales'!M436)</f>
        <v/>
      </c>
      <c r="N42" s="46" t="str">
        <f>IF('Datos Generales'!N436=0,"",Índice!$G$51*'Datos Generales'!N436)</f>
        <v/>
      </c>
      <c r="O42" s="46" t="str">
        <f>IF('Datos Generales'!O436=0,"",Índice!$G$51*'Datos Generales'!O436)</f>
        <v/>
      </c>
      <c r="P42" s="46" t="str">
        <f>IF('Datos Generales'!P436=0,"",Índice!$G$51*'Datos Generales'!P436)</f>
        <v/>
      </c>
      <c r="Q42" s="46" t="str">
        <f>IF('Datos Generales'!Q436=0,"",Índice!$G$51*'Datos Generales'!Q436)</f>
        <v/>
      </c>
      <c r="R42" s="46" t="str">
        <f>IF('Datos Generales'!R436=0,"",Índice!$G$51*'Datos Generales'!R436)</f>
        <v/>
      </c>
      <c r="S42" s="46" t="str">
        <f>IF('Datos Generales'!S436=0,"",Índice!$G$51*'Datos Generales'!S436)</f>
        <v/>
      </c>
      <c r="T42" s="46" t="str">
        <f>IF('Datos Generales'!T436=0,"",Índice!$G$51*'Datos Generales'!T436)</f>
        <v/>
      </c>
      <c r="U42" s="46" t="str">
        <f>IF('Datos Generales'!U436=0,"",Índice!$G$51*'Datos Generales'!U436)</f>
        <v/>
      </c>
      <c r="V42" s="46" t="str">
        <f>IF('Datos Generales'!V436=0,"",Índice!$G$51*'Datos Generales'!V436)</f>
        <v/>
      </c>
      <c r="W42" s="46" t="str">
        <f>IF('Datos Generales'!W436=0,"",Índice!$G$51*'Datos Generales'!W436)</f>
        <v/>
      </c>
      <c r="X42" s="46" t="str">
        <f>IF('Datos Generales'!X436=0,"",Índice!$G$51*'Datos Generales'!X436)</f>
        <v/>
      </c>
      <c r="Y42" s="46" t="str">
        <f>IF('Datos Generales'!Y436=0,"",Índice!$G$51*'Datos Generales'!Y436)</f>
        <v/>
      </c>
      <c r="Z42" s="46" t="str">
        <f>IF('Datos Generales'!Z436=0,"",Índice!$G$51*'Datos Generales'!Z436)</f>
        <v/>
      </c>
      <c r="AA42" s="46" t="str">
        <f>IF('Datos Generales'!AA436=0,"",Índice!$G$51*'Datos Generales'!AA436)</f>
        <v/>
      </c>
      <c r="AB42" s="46" t="str">
        <f>IF('Datos Generales'!AB436=0,"",Índice!$G$51*'Datos Generales'!AB436)</f>
        <v/>
      </c>
      <c r="AC42" s="46" t="str">
        <f>IF('Datos Generales'!AC436=0,"",Índice!$G$51*'Datos Generales'!AC436)</f>
        <v/>
      </c>
      <c r="AD42" s="46" t="str">
        <f>IF('Datos Generales'!AD436=0,"",Índice!$G$51*'Datos Generales'!AD436)</f>
        <v/>
      </c>
      <c r="AE42" s="46" t="str">
        <f>IF('Datos Generales'!AE436=0,"",Índice!$G$51*'Datos Generales'!AE436)</f>
        <v/>
      </c>
      <c r="AF42" s="46" t="str">
        <f>IF('Datos Generales'!AF436=0,"",Índice!$G$51*'Datos Generales'!AF436)</f>
        <v/>
      </c>
      <c r="AG42" s="46" t="str">
        <f>IF('Datos Generales'!AG436=0,"",Índice!$G$51*'Datos Generales'!AG436)</f>
        <v/>
      </c>
      <c r="AH42" s="46" t="str">
        <f>IF('Datos Generales'!AH436=0,"",Índice!$G$51*'Datos Generales'!AH436)</f>
        <v/>
      </c>
      <c r="AI42" s="46" t="str">
        <f>IF('Datos Generales'!AI436=0,"",Índice!$G$51*'Datos Generales'!AI436)</f>
        <v/>
      </c>
      <c r="AJ42" s="46" t="str">
        <f>IF('Datos Generales'!AJ436=0,"",Índice!$G$51*'Datos Generales'!AJ436)</f>
        <v/>
      </c>
      <c r="AK42" s="46" t="str">
        <f>IF('Datos Generales'!AK436=0,"",Índice!$G$51*'Datos Generales'!AK436)</f>
        <v/>
      </c>
      <c r="AL42" s="46" t="str">
        <f>IF('Datos Generales'!AL436=0,"",Índice!$G$51*'Datos Generales'!AL436)</f>
        <v/>
      </c>
      <c r="AM42" s="46" t="str">
        <f>IF('Datos Generales'!AM436=0,"",Índice!$G$51*'Datos Generales'!AM436)</f>
        <v/>
      </c>
      <c r="AN42" s="46" t="str">
        <f>IF('Datos Generales'!AN436=0,"",Índice!$G$51*'Datos Generales'!AN436)</f>
        <v/>
      </c>
      <c r="AO42" s="46" t="str">
        <f>IF('Datos Generales'!AO436=0,"",Índice!$G$51*'Datos Generales'!AO436)</f>
        <v/>
      </c>
      <c r="AP42" s="46" t="str">
        <f>IF('Datos Generales'!AP436=0,"",Índice!$G$51*'Datos Generales'!AP436)</f>
        <v/>
      </c>
      <c r="AQ42" s="46">
        <f>IF('Datos Generales'!AQ436=0,"",Índice!$G$51*'Datos Generales'!AQ436)</f>
        <v>-11538.551771608669</v>
      </c>
      <c r="AS42" s="46">
        <f>Índice!$F$51*'Datos Generales'!AS436</f>
        <v>-7591.6664433106544</v>
      </c>
      <c r="AT42" s="74">
        <f t="shared" si="0"/>
        <v>0.51989709476445523</v>
      </c>
      <c r="AV42" s="75">
        <f t="shared" si="1"/>
        <v>3.9468436996633368E-4</v>
      </c>
      <c r="AW42" s="75">
        <f t="shared" si="2"/>
        <v>3.5951246372656749E-4</v>
      </c>
    </row>
    <row r="43" spans="2:49">
      <c r="B43" s="73" t="s">
        <v>326</v>
      </c>
      <c r="C43" s="46">
        <f>IF('Datos Generales'!C437=0,"",Índice!$G$51*'Datos Generales'!C437)</f>
        <v>-189813.39955424826</v>
      </c>
      <c r="D43" s="46">
        <f>IF('Datos Generales'!D437=0,"",Índice!$G$51*'Datos Generales'!D437)</f>
        <v>-1037.0478574479716</v>
      </c>
      <c r="E43" s="46">
        <f>IF('Datos Generales'!E437=0,"",Índice!$G$51*'Datos Generales'!E437)</f>
        <v>-187934.82162183695</v>
      </c>
      <c r="F43" s="46">
        <f>IF('Datos Generales'!F437=0,"",Índice!$G$51*'Datos Generales'!F437)</f>
        <v>-858924.88396953663</v>
      </c>
      <c r="G43" s="46" t="str">
        <f>IF('Datos Generales'!G437=0,"",Índice!$G$51*'Datos Generales'!G437)</f>
        <v/>
      </c>
      <c r="H43" s="46">
        <f>IF('Datos Generales'!H437=0,"",Índice!$G$51*'Datos Generales'!H437)</f>
        <v>-30904.052711140033</v>
      </c>
      <c r="I43" s="46">
        <f>IF('Datos Generales'!I437=0,"",Índice!$G$51*'Datos Generales'!I437)</f>
        <v>-3230.6156641678899</v>
      </c>
      <c r="J43" s="46">
        <f>IF('Datos Generales'!J437=0,"",Índice!$G$51*'Datos Generales'!J437)</f>
        <v>-22.784244202903366</v>
      </c>
      <c r="K43" s="46" t="str">
        <f>IF('Datos Generales'!K437=0,"",Índice!$G$51*'Datos Generales'!K437)</f>
        <v/>
      </c>
      <c r="L43" s="46">
        <f>IF('Datos Generales'!L437=0,"",Índice!$G$51*'Datos Generales'!L437)</f>
        <v>-45528.384028188157</v>
      </c>
      <c r="M43" s="46" t="str">
        <f>IF('Datos Generales'!M437=0,"",Índice!$G$51*'Datos Generales'!M437)</f>
        <v/>
      </c>
      <c r="N43" s="46" t="str">
        <f>IF('Datos Generales'!N437=0,"",Índice!$G$51*'Datos Generales'!N437)</f>
        <v/>
      </c>
      <c r="O43" s="46">
        <f>IF('Datos Generales'!O437=0,"",Índice!$G$51*'Datos Generales'!O437)</f>
        <v>-1660.8789764087992</v>
      </c>
      <c r="P43" s="46" t="str">
        <f>IF('Datos Generales'!P437=0,"",Índice!$G$51*'Datos Generales'!P437)</f>
        <v/>
      </c>
      <c r="Q43" s="46">
        <f>IF('Datos Generales'!Q437=0,"",Índice!$G$51*'Datos Generales'!Q437)</f>
        <v>-859.05701594215418</v>
      </c>
      <c r="R43" s="46">
        <f>IF('Datos Generales'!R437=0,"",Índice!$G$51*'Datos Generales'!R437)</f>
        <v>-7425.1086160227178</v>
      </c>
      <c r="S43" s="46" t="str">
        <f>IF('Datos Generales'!S437=0,"",Índice!$G$51*'Datos Generales'!S437)</f>
        <v/>
      </c>
      <c r="T43" s="46">
        <f>IF('Datos Generales'!T437=0,"",Índice!$G$51*'Datos Generales'!T437)</f>
        <v>-160714.2651625312</v>
      </c>
      <c r="U43" s="46" t="str">
        <f>IF('Datos Generales'!U437=0,"",Índice!$G$51*'Datos Generales'!U437)</f>
        <v/>
      </c>
      <c r="V43" s="46">
        <f>IF('Datos Generales'!V437=0,"",Índice!$G$51*'Datos Generales'!V437)</f>
        <v>-17893.413542088572</v>
      </c>
      <c r="W43" s="46" t="str">
        <f>IF('Datos Generales'!W437=0,"",Índice!$G$51*'Datos Generales'!W437)</f>
        <v/>
      </c>
      <c r="X43" s="46">
        <f>IF('Datos Generales'!X437=0,"",Índice!$G$51*'Datos Generales'!X437)</f>
        <v>-14272.28924729041</v>
      </c>
      <c r="Y43" s="46">
        <f>IF('Datos Generales'!Y437=0,"",Índice!$G$51*'Datos Generales'!Y437)</f>
        <v>-40999.023949750015</v>
      </c>
      <c r="Z43" s="46">
        <f>IF('Datos Generales'!Z437=0,"",Índice!$G$51*'Datos Generales'!Z437)</f>
        <v>-1612.541249742708</v>
      </c>
      <c r="AA43" s="46">
        <f>IF('Datos Generales'!AA437=0,"",Índice!$G$51*'Datos Generales'!AA437)</f>
        <v>-100.79212785594297</v>
      </c>
      <c r="AB43" s="46">
        <f>IF('Datos Generales'!AB437=0,"",Índice!$G$51*'Datos Generales'!AB437)</f>
        <v>-250031.80463059488</v>
      </c>
      <c r="AC43" s="46">
        <f>IF('Datos Generales'!AC437=0,"",Índice!$G$51*'Datos Generales'!AC437)</f>
        <v>-11617.919485814073</v>
      </c>
      <c r="AD43" s="46">
        <f>IF('Datos Generales'!AD437=0,"",Índice!$G$51*'Datos Generales'!AD437)</f>
        <v>-458785.64385521709</v>
      </c>
      <c r="AE43" s="46" t="str">
        <f>IF('Datos Generales'!AE437=0,"",Índice!$G$51*'Datos Generales'!AE437)</f>
        <v/>
      </c>
      <c r="AF43" s="46" t="str">
        <f>IF('Datos Generales'!AF437=0,"",Índice!$G$51*'Datos Generales'!AF437)</f>
        <v/>
      </c>
      <c r="AG43" s="46" t="str">
        <f>IF('Datos Generales'!AG437=0,"",Índice!$G$51*'Datos Generales'!AG437)</f>
        <v/>
      </c>
      <c r="AH43" s="46" t="str">
        <f>IF('Datos Generales'!AH437=0,"",Índice!$G$51*'Datos Generales'!AH437)</f>
        <v/>
      </c>
      <c r="AI43" s="46" t="str">
        <f>IF('Datos Generales'!AI437=0,"",Índice!$G$51*'Datos Generales'!AI437)</f>
        <v/>
      </c>
      <c r="AJ43" s="46" t="str">
        <f>IF('Datos Generales'!AJ437=0,"",Índice!$G$51*'Datos Generales'!AJ437)</f>
        <v/>
      </c>
      <c r="AK43" s="46" t="str">
        <f>IF('Datos Generales'!AK437=0,"",Índice!$G$51*'Datos Generales'!AK437)</f>
        <v/>
      </c>
      <c r="AL43" s="46" t="str">
        <f>IF('Datos Generales'!AL437=0,"",Índice!$G$51*'Datos Generales'!AL437)</f>
        <v/>
      </c>
      <c r="AM43" s="46" t="str">
        <f>IF('Datos Generales'!AM437=0,"",Índice!$G$51*'Datos Generales'!AM437)</f>
        <v/>
      </c>
      <c r="AN43" s="46" t="str">
        <f>IF('Datos Generales'!AN437=0,"",Índice!$G$51*'Datos Generales'!AN437)</f>
        <v/>
      </c>
      <c r="AO43" s="46" t="str">
        <f>IF('Datos Generales'!AO437=0,"",Índice!$G$51*'Datos Generales'!AO437)</f>
        <v/>
      </c>
      <c r="AP43" s="46" t="str">
        <f>IF('Datos Generales'!AP437=0,"",Índice!$G$51*'Datos Generales'!AP437)</f>
        <v/>
      </c>
      <c r="AQ43" s="46">
        <f>IF('Datos Generales'!AQ437=0,"",Índice!$G$51*'Datos Generales'!AQ437)</f>
        <v>-2283368.7275100276</v>
      </c>
      <c r="AS43" s="46">
        <f>Índice!$F$51*'Datos Generales'!AS437</f>
        <v>-2353329.3295821641</v>
      </c>
      <c r="AT43" s="74">
        <f t="shared" si="0"/>
        <v>-2.9728351740960113E-2</v>
      </c>
      <c r="AV43" s="75">
        <f t="shared" si="1"/>
        <v>7.8104251335562577E-2</v>
      </c>
      <c r="AW43" s="75">
        <f t="shared" si="2"/>
        <v>0.11144473108187827</v>
      </c>
    </row>
    <row r="44" spans="2:49">
      <c r="B44" s="76" t="s">
        <v>327</v>
      </c>
      <c r="C44" s="77">
        <f>IF('Datos Generales'!C438=0,"",Índice!$G$51*'Datos Generales'!C438)</f>
        <v>-1679872.2060284938</v>
      </c>
      <c r="D44" s="77">
        <f>IF('Datos Generales'!D438=0,"",Índice!$G$51*'Datos Generales'!D438)</f>
        <v>-1037.0478574479716</v>
      </c>
      <c r="E44" s="77">
        <f>IF('Datos Generales'!E438=0,"",Índice!$G$51*'Datos Generales'!E438)</f>
        <v>-2974567.1966110473</v>
      </c>
      <c r="F44" s="77">
        <f>IF('Datos Generales'!F438=0,"",Índice!$G$51*'Datos Generales'!F438)</f>
        <v>-843619.84060059185</v>
      </c>
      <c r="G44" s="77">
        <f>IF('Datos Generales'!G438=0,"",Índice!$G$51*'Datos Generales'!G438)</f>
        <v>-31328.911228119101</v>
      </c>
      <c r="H44" s="77">
        <f>IF('Datos Generales'!H438=0,"",Índice!$G$51*'Datos Generales'!H438)</f>
        <v>-300399.53875539207</v>
      </c>
      <c r="I44" s="77">
        <f>IF('Datos Generales'!I438=0,"",Índice!$G$51*'Datos Generales'!I438)</f>
        <v>-2614068.8901135628</v>
      </c>
      <c r="J44" s="77">
        <f>IF('Datos Generales'!J438=0,"",Índice!$G$51*'Datos Generales'!J438)</f>
        <v>-617302.84997819946</v>
      </c>
      <c r="K44" s="77">
        <f>IF('Datos Generales'!K438=0,"",Índice!$G$51*'Datos Generales'!K438)</f>
        <v>-136915.45988344942</v>
      </c>
      <c r="L44" s="77">
        <f>IF('Datos Generales'!L438=0,"",Índice!$G$51*'Datos Generales'!L438)</f>
        <v>-493000.28108476591</v>
      </c>
      <c r="M44" s="77">
        <f>IF('Datos Generales'!M438=0,"",Índice!$G$51*'Datos Generales'!M438)</f>
        <v>-504428.87780780444</v>
      </c>
      <c r="N44" s="77">
        <f>IF('Datos Generales'!N438=0,"",Índice!$G$51*'Datos Generales'!N438)</f>
        <v>-1955.5531947386246</v>
      </c>
      <c r="O44" s="77">
        <f>IF('Datos Generales'!O438=0,"",Índice!$G$51*'Datos Generales'!O438)</f>
        <v>-1660.8789764087992</v>
      </c>
      <c r="P44" s="77">
        <f>IF('Datos Generales'!P438=0,"",Índice!$G$51*'Datos Generales'!P438)</f>
        <v>-416700.41897122981</v>
      </c>
      <c r="Q44" s="77">
        <f>IF('Datos Generales'!Q438=0,"",Índice!$G$51*'Datos Generales'!Q438)</f>
        <v>-1004.5571144324855</v>
      </c>
      <c r="R44" s="77">
        <f>IF('Datos Generales'!R438=0,"",Índice!$G$51*'Datos Generales'!R438)</f>
        <v>-2126143.4063489744</v>
      </c>
      <c r="S44" s="77">
        <f>IF('Datos Generales'!S438=0,"",Índice!$G$51*'Datos Generales'!S438)</f>
        <v>-9681.0462550434804</v>
      </c>
      <c r="T44" s="77">
        <f>IF('Datos Generales'!T438=0,"",Índice!$G$51*'Datos Generales'!T438)</f>
        <v>-2609842.2162759146</v>
      </c>
      <c r="U44" s="77">
        <f>IF('Datos Generales'!U438=0,"",Índice!$G$51*'Datos Generales'!U438)</f>
        <v>-51150.344937486312</v>
      </c>
      <c r="V44" s="77">
        <f>IF('Datos Generales'!V438=0,"",Índice!$G$51*'Datos Generales'!V438)</f>
        <v>-2680373.4222180909</v>
      </c>
      <c r="W44" s="77">
        <f>IF('Datos Generales'!W438=0,"",Índice!$G$51*'Datos Generales'!W438)</f>
        <v>16748.599378957599</v>
      </c>
      <c r="X44" s="77">
        <f>IF('Datos Generales'!X438=0,"",Índice!$G$51*'Datos Generales'!X438)</f>
        <v>-87983.825453000201</v>
      </c>
      <c r="Y44" s="77">
        <f>IF('Datos Generales'!Y438=0,"",Índice!$G$51*'Datos Generales'!Y438)</f>
        <v>-4605017.4737340678</v>
      </c>
      <c r="Z44" s="77">
        <f>IF('Datos Generales'!Z438=0,"",Índice!$G$51*'Datos Generales'!Z438)</f>
        <v>-40955.245550782281</v>
      </c>
      <c r="AA44" s="77">
        <f>IF('Datos Generales'!AA438=0,"",Índice!$G$51*'Datos Generales'!AA438)</f>
        <v>-354746.28226664988</v>
      </c>
      <c r="AB44" s="77">
        <f>IF('Datos Generales'!AB438=0,"",Índice!$G$51*'Datos Generales'!AB438)</f>
        <v>-5272510.9722655658</v>
      </c>
      <c r="AC44" s="77">
        <f>IF('Datos Generales'!AC438=0,"",Índice!$G$51*'Datos Generales'!AC438)</f>
        <v>-166744.61789071336</v>
      </c>
      <c r="AD44" s="77">
        <f>IF('Datos Generales'!AD438=0,"",Índice!$G$51*'Datos Generales'!AD438)</f>
        <v>-628621.23551886727</v>
      </c>
      <c r="AE44" s="77" t="str">
        <f>IF('Datos Generales'!AE438=0,"",Índice!$G$51*'Datos Generales'!AE438)</f>
        <v/>
      </c>
      <c r="AF44" s="77" t="str">
        <f>IF('Datos Generales'!AF438=0,"",Índice!$G$51*'Datos Generales'!AF438)</f>
        <v/>
      </c>
      <c r="AG44" s="77" t="str">
        <f>IF('Datos Generales'!AG438=0,"",Índice!$G$51*'Datos Generales'!AG438)</f>
        <v/>
      </c>
      <c r="AH44" s="77" t="str">
        <f>IF('Datos Generales'!AH438=0,"",Índice!$G$51*'Datos Generales'!AH438)</f>
        <v/>
      </c>
      <c r="AI44" s="77" t="str">
        <f>IF('Datos Generales'!AI438=0,"",Índice!$G$51*'Datos Generales'!AI438)</f>
        <v/>
      </c>
      <c r="AJ44" s="77" t="str">
        <f>IF('Datos Generales'!AJ438=0,"",Índice!$G$51*'Datos Generales'!AJ438)</f>
        <v/>
      </c>
      <c r="AK44" s="77" t="str">
        <f>IF('Datos Generales'!AK438=0,"",Índice!$G$51*'Datos Generales'!AK438)</f>
        <v/>
      </c>
      <c r="AL44" s="77" t="str">
        <f>IF('Datos Generales'!AL438=0,"",Índice!$G$51*'Datos Generales'!AL438)</f>
        <v/>
      </c>
      <c r="AM44" s="77" t="str">
        <f>IF('Datos Generales'!AM438=0,"",Índice!$G$51*'Datos Generales'!AM438)</f>
        <v/>
      </c>
      <c r="AN44" s="77" t="str">
        <f>IF('Datos Generales'!AN438=0,"",Índice!$G$51*'Datos Generales'!AN438)</f>
        <v/>
      </c>
      <c r="AO44" s="77" t="str">
        <f>IF('Datos Generales'!AO438=0,"",Índice!$G$51*'Datos Generales'!AO438)</f>
        <v/>
      </c>
      <c r="AP44" s="77" t="str">
        <f>IF('Datos Generales'!AP438=0,"",Índice!$G$51*'Datos Generales'!AP438)</f>
        <v/>
      </c>
      <c r="AQ44" s="77">
        <f>IF('Datos Generales'!AQ438=0,"",Índice!$G$51*'Datos Generales'!AQ438)</f>
        <v>-29234883.997541882</v>
      </c>
      <c r="AS44" s="77">
        <f>Índice!$F$51*'Datos Generales'!AS438</f>
        <v>-21116559.811635926</v>
      </c>
      <c r="AT44" s="78">
        <f t="shared" si="0"/>
        <v>0.38445297237443432</v>
      </c>
      <c r="AV44" s="79">
        <f t="shared" si="1"/>
        <v>1</v>
      </c>
      <c r="AW44" s="79">
        <f t="shared" si="2"/>
        <v>1</v>
      </c>
    </row>
    <row r="46" spans="2:49">
      <c r="B46" s="80" t="s">
        <v>329</v>
      </c>
      <c r="C46" s="70">
        <f>IF(SUM(C12:C18)=0,"",SUM(C12:C18))</f>
        <v>-1012326.2088304884</v>
      </c>
      <c r="D46" s="70" t="str">
        <f t="shared" ref="D46:AQ46" si="3">IF(SUM(D12:D18)=0,"",SUM(D12:D18))</f>
        <v/>
      </c>
      <c r="E46" s="70">
        <f t="shared" si="3"/>
        <v>-106561.07117641733</v>
      </c>
      <c r="F46" s="70">
        <f t="shared" si="3"/>
        <v>-373.11236086857411</v>
      </c>
      <c r="G46" s="70" t="str">
        <f t="shared" si="3"/>
        <v/>
      </c>
      <c r="H46" s="70">
        <f t="shared" si="3"/>
        <v>131266.45286518332</v>
      </c>
      <c r="I46" s="70">
        <f t="shared" si="3"/>
        <v>-314419.69275443151</v>
      </c>
      <c r="J46" s="70">
        <f t="shared" si="3"/>
        <v>-138476.06738066624</v>
      </c>
      <c r="K46" s="70" t="str">
        <f t="shared" si="3"/>
        <v/>
      </c>
      <c r="L46" s="70">
        <f t="shared" si="3"/>
        <v>163592.79449162388</v>
      </c>
      <c r="M46" s="70" t="str">
        <f t="shared" si="3"/>
        <v/>
      </c>
      <c r="N46" s="70" t="str">
        <f t="shared" si="3"/>
        <v/>
      </c>
      <c r="O46" s="70" t="str">
        <f t="shared" si="3"/>
        <v/>
      </c>
      <c r="P46" s="70">
        <f t="shared" si="3"/>
        <v>-66165.671803656747</v>
      </c>
      <c r="Q46" s="70">
        <f t="shared" si="3"/>
        <v>-125.71350158580501</v>
      </c>
      <c r="R46" s="70">
        <f t="shared" si="3"/>
        <v>-476075.03856615786</v>
      </c>
      <c r="S46" s="70">
        <f t="shared" si="3"/>
        <v>-9681.0462550434804</v>
      </c>
      <c r="T46" s="70">
        <f t="shared" si="3"/>
        <v>-257110.53713749477</v>
      </c>
      <c r="U46" s="70" t="str">
        <f t="shared" si="3"/>
        <v/>
      </c>
      <c r="V46" s="70">
        <f t="shared" si="3"/>
        <v>-1532328.9532801707</v>
      </c>
      <c r="W46" s="70" t="str">
        <f t="shared" si="3"/>
        <v/>
      </c>
      <c r="X46" s="70">
        <f t="shared" si="3"/>
        <v>-5699.5580108051636</v>
      </c>
      <c r="Y46" s="70">
        <f t="shared" si="3"/>
        <v>-1379960.5596021435</v>
      </c>
      <c r="Z46" s="70">
        <f t="shared" si="3"/>
        <v>-36400.255853534924</v>
      </c>
      <c r="AA46" s="70">
        <f t="shared" si="3"/>
        <v>-29252.026798223189</v>
      </c>
      <c r="AB46" s="70">
        <f t="shared" si="3"/>
        <v>-2482677.4762571906</v>
      </c>
      <c r="AC46" s="70">
        <f t="shared" si="3"/>
        <v>-1665.349773472238</v>
      </c>
      <c r="AD46" s="70">
        <f t="shared" si="3"/>
        <v>-6859.5407786584428</v>
      </c>
      <c r="AE46" s="70" t="str">
        <f t="shared" si="3"/>
        <v/>
      </c>
      <c r="AF46" s="70" t="str">
        <f t="shared" si="3"/>
        <v/>
      </c>
      <c r="AG46" s="70" t="str">
        <f t="shared" si="3"/>
        <v/>
      </c>
      <c r="AH46" s="70" t="str">
        <f t="shared" si="3"/>
        <v/>
      </c>
      <c r="AI46" s="70" t="str">
        <f t="shared" si="3"/>
        <v/>
      </c>
      <c r="AJ46" s="70" t="str">
        <f t="shared" si="3"/>
        <v/>
      </c>
      <c r="AK46" s="70" t="str">
        <f t="shared" si="3"/>
        <v/>
      </c>
      <c r="AL46" s="70" t="str">
        <f t="shared" si="3"/>
        <v/>
      </c>
      <c r="AM46" s="70" t="str">
        <f t="shared" si="3"/>
        <v/>
      </c>
      <c r="AN46" s="70" t="str">
        <f t="shared" si="3"/>
        <v/>
      </c>
      <c r="AO46" s="70" t="str">
        <f t="shared" si="3"/>
        <v/>
      </c>
      <c r="AP46" s="70" t="str">
        <f t="shared" si="3"/>
        <v/>
      </c>
      <c r="AQ46" s="70">
        <f t="shared" si="3"/>
        <v>-7561298.6327642016</v>
      </c>
      <c r="AR46" s="81"/>
      <c r="AS46" s="70">
        <f>SUM(AS12:AS18)</f>
        <v>-4915657.6047725212</v>
      </c>
      <c r="AT46" s="71">
        <f t="shared" ref="AT46:AT53" si="4">AQ46/AS46-1</f>
        <v>0.53820693805505826</v>
      </c>
      <c r="AV46" s="71">
        <f>IFERROR(AQ46/$AQ$44,"")</f>
        <v>0.25863959759169791</v>
      </c>
      <c r="AW46" s="71">
        <f>IFERROR(AS46/$AS$44,"")</f>
        <v>0.23278685773730201</v>
      </c>
    </row>
    <row r="47" spans="2:49">
      <c r="B47" s="80" t="s">
        <v>330</v>
      </c>
      <c r="C47" s="70">
        <f>IF(SUM(C12:C13,C16:C18)=0,"",SUM(C12:C13,C16:C18))</f>
        <v>-1032715.9649507218</v>
      </c>
      <c r="D47" s="70" t="str">
        <f t="shared" ref="D47:AQ47" si="5">IF(SUM(D12:D13,D16:D18)=0,"",SUM(D12:D13,D16:D18))</f>
        <v/>
      </c>
      <c r="E47" s="70">
        <f t="shared" si="5"/>
        <v>-240751.48773518729</v>
      </c>
      <c r="F47" s="70">
        <f t="shared" si="5"/>
        <v>-167.72128785514622</v>
      </c>
      <c r="G47" s="70" t="str">
        <f t="shared" si="5"/>
        <v/>
      </c>
      <c r="H47" s="70">
        <f t="shared" si="5"/>
        <v>-276780.84905305423</v>
      </c>
      <c r="I47" s="70">
        <f t="shared" si="5"/>
        <v>-564230.79051217192</v>
      </c>
      <c r="J47" s="70">
        <f t="shared" si="5"/>
        <v>-140374.3587394123</v>
      </c>
      <c r="K47" s="70" t="str">
        <f t="shared" si="5"/>
        <v/>
      </c>
      <c r="L47" s="70">
        <f t="shared" si="5"/>
        <v>-66420.020317780713</v>
      </c>
      <c r="M47" s="70" t="str">
        <f t="shared" si="5"/>
        <v/>
      </c>
      <c r="N47" s="70" t="str">
        <f t="shared" si="5"/>
        <v/>
      </c>
      <c r="O47" s="70" t="str">
        <f t="shared" si="5"/>
        <v/>
      </c>
      <c r="P47" s="70">
        <f t="shared" si="5"/>
        <v>-55877.438189017332</v>
      </c>
      <c r="Q47" s="70">
        <f t="shared" si="5"/>
        <v>-125.71350158580501</v>
      </c>
      <c r="R47" s="70">
        <f t="shared" si="5"/>
        <v>-812883.42064667214</v>
      </c>
      <c r="S47" s="70">
        <f t="shared" si="5"/>
        <v>-9681.0462550434804</v>
      </c>
      <c r="T47" s="70">
        <f t="shared" si="5"/>
        <v>-353271.53895015951</v>
      </c>
      <c r="U47" s="70" t="str">
        <f t="shared" si="5"/>
        <v/>
      </c>
      <c r="V47" s="70">
        <f t="shared" si="5"/>
        <v>-2080197.4675811883</v>
      </c>
      <c r="W47" s="70" t="str">
        <f t="shared" si="5"/>
        <v/>
      </c>
      <c r="X47" s="70">
        <f t="shared" si="5"/>
        <v>-3497.5355284504262</v>
      </c>
      <c r="Y47" s="70">
        <f t="shared" si="5"/>
        <v>-2135834.1467085415</v>
      </c>
      <c r="Z47" s="70">
        <f t="shared" si="5"/>
        <v>-36400.255853534924</v>
      </c>
      <c r="AA47" s="70">
        <f t="shared" si="5"/>
        <v>-27948.811586889497</v>
      </c>
      <c r="AB47" s="70">
        <f t="shared" si="5"/>
        <v>-2614705.9565624441</v>
      </c>
      <c r="AC47" s="70">
        <f t="shared" si="5"/>
        <v>-1465.8017223635024</v>
      </c>
      <c r="AD47" s="70" t="str">
        <f t="shared" si="5"/>
        <v/>
      </c>
      <c r="AE47" s="70" t="str">
        <f t="shared" si="5"/>
        <v/>
      </c>
      <c r="AF47" s="70" t="str">
        <f t="shared" si="5"/>
        <v/>
      </c>
      <c r="AG47" s="70" t="str">
        <f t="shared" si="5"/>
        <v/>
      </c>
      <c r="AH47" s="70" t="str">
        <f t="shared" si="5"/>
        <v/>
      </c>
      <c r="AI47" s="70" t="str">
        <f t="shared" si="5"/>
        <v/>
      </c>
      <c r="AJ47" s="70" t="str">
        <f t="shared" si="5"/>
        <v/>
      </c>
      <c r="AK47" s="70" t="str">
        <f t="shared" si="5"/>
        <v/>
      </c>
      <c r="AL47" s="70" t="str">
        <f t="shared" si="5"/>
        <v/>
      </c>
      <c r="AM47" s="70" t="str">
        <f t="shared" si="5"/>
        <v/>
      </c>
      <c r="AN47" s="70" t="str">
        <f t="shared" si="5"/>
        <v/>
      </c>
      <c r="AO47" s="70" t="str">
        <f t="shared" si="5"/>
        <v/>
      </c>
      <c r="AP47" s="70" t="str">
        <f t="shared" si="5"/>
        <v/>
      </c>
      <c r="AQ47" s="70">
        <f t="shared" si="5"/>
        <v>-10453330.325682076</v>
      </c>
      <c r="AR47" s="81"/>
      <c r="AS47" s="70">
        <f t="shared" ref="AS47" si="6">SUM(AS12:AS13,AS16:AS18)</f>
        <v>-7385123.9898440419</v>
      </c>
      <c r="AT47" s="71">
        <f t="shared" si="4"/>
        <v>0.4154576605697351</v>
      </c>
      <c r="AV47" s="71">
        <f t="shared" ref="AV47:AV53" si="7">IFERROR(AQ47/$AQ$44,"")</f>
        <v>0.35756359856126019</v>
      </c>
      <c r="AW47" s="71">
        <f t="shared" ref="AW47:AW53" si="8">IFERROR(AS47/$AS$44,"")</f>
        <v>0.34973139828271615</v>
      </c>
    </row>
    <row r="48" spans="2:49">
      <c r="B48" s="80" t="s">
        <v>331</v>
      </c>
      <c r="C48" s="70">
        <f>IF(SUM(C14:C15)=0,"",SUM(C14:C15))</f>
        <v>20389.756120233458</v>
      </c>
      <c r="D48" s="70" t="str">
        <f t="shared" ref="D48:AQ48" si="9">IF(SUM(D14:D15)=0,"",SUM(D14:D15))</f>
        <v/>
      </c>
      <c r="E48" s="70">
        <f t="shared" si="9"/>
        <v>134190.41655876994</v>
      </c>
      <c r="F48" s="70">
        <f t="shared" si="9"/>
        <v>-205.3910730134279</v>
      </c>
      <c r="G48" s="70" t="str">
        <f t="shared" si="9"/>
        <v/>
      </c>
      <c r="H48" s="70">
        <f t="shared" si="9"/>
        <v>408047.30191823753</v>
      </c>
      <c r="I48" s="70">
        <f t="shared" si="9"/>
        <v>249811.09775774035</v>
      </c>
      <c r="J48" s="70">
        <f t="shared" si="9"/>
        <v>1898.2913587460525</v>
      </c>
      <c r="K48" s="70" t="str">
        <f t="shared" si="9"/>
        <v/>
      </c>
      <c r="L48" s="70">
        <f t="shared" si="9"/>
        <v>230012.8148094046</v>
      </c>
      <c r="M48" s="70" t="str">
        <f t="shared" si="9"/>
        <v/>
      </c>
      <c r="N48" s="70" t="str">
        <f t="shared" si="9"/>
        <v/>
      </c>
      <c r="O48" s="70" t="str">
        <f t="shared" si="9"/>
        <v/>
      </c>
      <c r="P48" s="70">
        <f t="shared" si="9"/>
        <v>-10288.233614639426</v>
      </c>
      <c r="Q48" s="70" t="str">
        <f t="shared" si="9"/>
        <v/>
      </c>
      <c r="R48" s="70">
        <f t="shared" si="9"/>
        <v>336808.38208051422</v>
      </c>
      <c r="S48" s="70" t="str">
        <f t="shared" si="9"/>
        <v/>
      </c>
      <c r="T48" s="70">
        <f t="shared" si="9"/>
        <v>96161.001812664763</v>
      </c>
      <c r="U48" s="70" t="str">
        <f t="shared" si="9"/>
        <v/>
      </c>
      <c r="V48" s="70">
        <f t="shared" si="9"/>
        <v>547868.51430101751</v>
      </c>
      <c r="W48" s="70" t="str">
        <f t="shared" si="9"/>
        <v/>
      </c>
      <c r="X48" s="70">
        <f t="shared" si="9"/>
        <v>-2202.0224823547378</v>
      </c>
      <c r="Y48" s="70">
        <f t="shared" si="9"/>
        <v>755873.58710639842</v>
      </c>
      <c r="Z48" s="70" t="str">
        <f t="shared" si="9"/>
        <v/>
      </c>
      <c r="AA48" s="70">
        <f t="shared" si="9"/>
        <v>-1303.215211333692</v>
      </c>
      <c r="AB48" s="70">
        <f t="shared" si="9"/>
        <v>132028.48030525364</v>
      </c>
      <c r="AC48" s="70">
        <f t="shared" si="9"/>
        <v>-199.54805110873556</v>
      </c>
      <c r="AD48" s="70">
        <f t="shared" si="9"/>
        <v>-6859.5407786584428</v>
      </c>
      <c r="AE48" s="70" t="str">
        <f t="shared" si="9"/>
        <v/>
      </c>
      <c r="AF48" s="70" t="str">
        <f t="shared" si="9"/>
        <v/>
      </c>
      <c r="AG48" s="70" t="str">
        <f t="shared" si="9"/>
        <v/>
      </c>
      <c r="AH48" s="70" t="str">
        <f t="shared" si="9"/>
        <v/>
      </c>
      <c r="AI48" s="70" t="str">
        <f t="shared" si="9"/>
        <v/>
      </c>
      <c r="AJ48" s="70" t="str">
        <f t="shared" si="9"/>
        <v/>
      </c>
      <c r="AK48" s="70" t="str">
        <f t="shared" si="9"/>
        <v/>
      </c>
      <c r="AL48" s="70" t="str">
        <f t="shared" si="9"/>
        <v/>
      </c>
      <c r="AM48" s="70" t="str">
        <f t="shared" si="9"/>
        <v/>
      </c>
      <c r="AN48" s="70" t="str">
        <f t="shared" si="9"/>
        <v/>
      </c>
      <c r="AO48" s="70" t="str">
        <f t="shared" si="9"/>
        <v/>
      </c>
      <c r="AP48" s="70" t="str">
        <f t="shared" si="9"/>
        <v/>
      </c>
      <c r="AQ48" s="70">
        <f t="shared" si="9"/>
        <v>2892031.6929178722</v>
      </c>
      <c r="AR48" s="81"/>
      <c r="AS48" s="70">
        <f t="shared" ref="AS48" si="10">SUM(AS14:AS15)</f>
        <v>2469466.3850715207</v>
      </c>
      <c r="AT48" s="71">
        <f t="shared" si="4"/>
        <v>0.17111603964356581</v>
      </c>
      <c r="AV48" s="71">
        <f t="shared" si="7"/>
        <v>-9.892400096956222E-2</v>
      </c>
      <c r="AW48" s="71">
        <f t="shared" si="8"/>
        <v>-0.11694454054541416</v>
      </c>
    </row>
    <row r="49" spans="2:49">
      <c r="B49" s="80" t="s">
        <v>332</v>
      </c>
      <c r="C49" s="70" t="str">
        <f>IF(SUM(C20:C21,C31)=0,"",SUM(C20:C21,C31))</f>
        <v/>
      </c>
      <c r="D49" s="70" t="str">
        <f t="shared" ref="D49:AQ49" si="11">IF(SUM(D20:D21,D31)=0,"",SUM(D20:D21,D31))</f>
        <v/>
      </c>
      <c r="E49" s="70">
        <f t="shared" si="11"/>
        <v>-1913555.0249767054</v>
      </c>
      <c r="F49" s="70" t="str">
        <f t="shared" si="11"/>
        <v/>
      </c>
      <c r="G49" s="70" t="str">
        <f t="shared" si="11"/>
        <v/>
      </c>
      <c r="H49" s="70">
        <f t="shared" si="11"/>
        <v>-60356.114478964017</v>
      </c>
      <c r="I49" s="70">
        <f t="shared" si="11"/>
        <v>-908495.04560434353</v>
      </c>
      <c r="J49" s="70">
        <f t="shared" si="11"/>
        <v>-6272.9819109780201</v>
      </c>
      <c r="K49" s="70" t="str">
        <f t="shared" si="11"/>
        <v/>
      </c>
      <c r="L49" s="70">
        <f t="shared" si="11"/>
        <v>-493072.65487881267</v>
      </c>
      <c r="M49" s="70" t="str">
        <f t="shared" si="11"/>
        <v/>
      </c>
      <c r="N49" s="70" t="str">
        <f t="shared" si="11"/>
        <v/>
      </c>
      <c r="O49" s="70" t="str">
        <f t="shared" si="11"/>
        <v/>
      </c>
      <c r="P49" s="70">
        <f t="shared" si="11"/>
        <v>-192735.79581294363</v>
      </c>
      <c r="Q49" s="70">
        <f t="shared" si="11"/>
        <v>-19.786596904526352</v>
      </c>
      <c r="R49" s="70">
        <f t="shared" si="11"/>
        <v>-1250790.9990903479</v>
      </c>
      <c r="S49" s="70" t="str">
        <f t="shared" si="11"/>
        <v/>
      </c>
      <c r="T49" s="70">
        <f t="shared" si="11"/>
        <v>-1519019.833075488</v>
      </c>
      <c r="U49" s="70" t="str">
        <f t="shared" si="11"/>
        <v/>
      </c>
      <c r="V49" s="70">
        <f t="shared" si="11"/>
        <v>-413268.08625539765</v>
      </c>
      <c r="W49" s="70" t="str">
        <f t="shared" si="11"/>
        <v/>
      </c>
      <c r="X49" s="70" t="str">
        <f t="shared" si="11"/>
        <v/>
      </c>
      <c r="Y49" s="70">
        <f t="shared" si="11"/>
        <v>-1325565.9210173942</v>
      </c>
      <c r="Z49" s="70" t="str">
        <f t="shared" si="11"/>
        <v/>
      </c>
      <c r="AA49" s="70">
        <f t="shared" si="11"/>
        <v>-252492.02670969258</v>
      </c>
      <c r="AB49" s="70">
        <f t="shared" si="11"/>
        <v>-1226879.4943130135</v>
      </c>
      <c r="AC49" s="70">
        <f t="shared" si="11"/>
        <v>-146204.93514024359</v>
      </c>
      <c r="AD49" s="70" t="str">
        <f t="shared" si="11"/>
        <v/>
      </c>
      <c r="AE49" s="70" t="str">
        <f t="shared" si="11"/>
        <v/>
      </c>
      <c r="AF49" s="70" t="str">
        <f t="shared" si="11"/>
        <v/>
      </c>
      <c r="AG49" s="70" t="str">
        <f t="shared" si="11"/>
        <v/>
      </c>
      <c r="AH49" s="70" t="str">
        <f t="shared" si="11"/>
        <v/>
      </c>
      <c r="AI49" s="70" t="str">
        <f t="shared" si="11"/>
        <v/>
      </c>
      <c r="AJ49" s="70" t="str">
        <f t="shared" si="11"/>
        <v/>
      </c>
      <c r="AK49" s="70" t="str">
        <f t="shared" si="11"/>
        <v/>
      </c>
      <c r="AL49" s="70" t="str">
        <f t="shared" si="11"/>
        <v/>
      </c>
      <c r="AM49" s="70" t="str">
        <f t="shared" si="11"/>
        <v/>
      </c>
      <c r="AN49" s="70" t="str">
        <f t="shared" si="11"/>
        <v/>
      </c>
      <c r="AO49" s="70" t="str">
        <f t="shared" si="11"/>
        <v/>
      </c>
      <c r="AP49" s="70" t="str">
        <f t="shared" si="11"/>
        <v/>
      </c>
      <c r="AQ49" s="70">
        <f t="shared" si="11"/>
        <v>-9708728.6998612285</v>
      </c>
      <c r="AR49" s="81"/>
      <c r="AS49" s="70">
        <f t="shared" ref="AS49" si="12">SUM(AS20:AS21,AS31)</f>
        <v>-8429184.2568990886</v>
      </c>
      <c r="AT49" s="71">
        <f t="shared" si="4"/>
        <v>0.15179932054692746</v>
      </c>
      <c r="AV49" s="71">
        <f t="shared" si="7"/>
        <v>0.33209397036354082</v>
      </c>
      <c r="AW49" s="71">
        <f t="shared" si="8"/>
        <v>0.3991741236304186</v>
      </c>
    </row>
    <row r="50" spans="2:49">
      <c r="B50" s="80" t="s">
        <v>333</v>
      </c>
      <c r="C50" s="70" t="str">
        <f>IF(SUM(C22:C23)=0,"",SUM(C22:C23))</f>
        <v/>
      </c>
      <c r="D50" s="70" t="str">
        <f t="shared" ref="D50:AQ50" si="13">IF(SUM(D22:D23)=0,"",SUM(D22:D23))</f>
        <v/>
      </c>
      <c r="E50" s="70" t="str">
        <f t="shared" si="13"/>
        <v/>
      </c>
      <c r="F50" s="70" t="str">
        <f t="shared" si="13"/>
        <v/>
      </c>
      <c r="G50" s="70" t="str">
        <f t="shared" si="13"/>
        <v/>
      </c>
      <c r="H50" s="70">
        <f t="shared" si="13"/>
        <v>-39720.066132384287</v>
      </c>
      <c r="I50" s="70">
        <f t="shared" si="13"/>
        <v>-202.42529674362194</v>
      </c>
      <c r="J50" s="70" t="str">
        <f t="shared" si="13"/>
        <v/>
      </c>
      <c r="K50" s="70" t="str">
        <f t="shared" si="13"/>
        <v/>
      </c>
      <c r="L50" s="70" t="str">
        <f t="shared" si="13"/>
        <v/>
      </c>
      <c r="M50" s="70" t="str">
        <f t="shared" si="13"/>
        <v/>
      </c>
      <c r="N50" s="70" t="str">
        <f t="shared" si="13"/>
        <v/>
      </c>
      <c r="O50" s="70" t="str">
        <f t="shared" si="13"/>
        <v/>
      </c>
      <c r="P50" s="70" t="str">
        <f t="shared" si="13"/>
        <v/>
      </c>
      <c r="Q50" s="70" t="str">
        <f t="shared" si="13"/>
        <v/>
      </c>
      <c r="R50" s="70">
        <f t="shared" si="13"/>
        <v>-7659.5377372897683</v>
      </c>
      <c r="S50" s="70" t="str">
        <f t="shared" si="13"/>
        <v/>
      </c>
      <c r="T50" s="70">
        <f t="shared" si="13"/>
        <v>7600.0451506238087</v>
      </c>
      <c r="U50" s="70" t="str">
        <f t="shared" si="13"/>
        <v/>
      </c>
      <c r="V50" s="70">
        <f t="shared" si="13"/>
        <v>-106563.08582381078</v>
      </c>
      <c r="W50" s="70" t="str">
        <f t="shared" si="13"/>
        <v/>
      </c>
      <c r="X50" s="70">
        <f t="shared" si="13"/>
        <v>-35396.761106721475</v>
      </c>
      <c r="Y50" s="70">
        <f t="shared" si="13"/>
        <v>-312098.1981802528</v>
      </c>
      <c r="Z50" s="70" t="str">
        <f t="shared" si="13"/>
        <v/>
      </c>
      <c r="AA50" s="70" t="str">
        <f t="shared" si="13"/>
        <v/>
      </c>
      <c r="AB50" s="70">
        <f t="shared" si="13"/>
        <v>-41655.301546408868</v>
      </c>
      <c r="AC50" s="70" t="str">
        <f t="shared" si="13"/>
        <v/>
      </c>
      <c r="AD50" s="70" t="str">
        <f t="shared" si="13"/>
        <v/>
      </c>
      <c r="AE50" s="70" t="str">
        <f t="shared" si="13"/>
        <v/>
      </c>
      <c r="AF50" s="70" t="str">
        <f t="shared" si="13"/>
        <v/>
      </c>
      <c r="AG50" s="70" t="str">
        <f t="shared" si="13"/>
        <v/>
      </c>
      <c r="AH50" s="70" t="str">
        <f t="shared" si="13"/>
        <v/>
      </c>
      <c r="AI50" s="70" t="str">
        <f t="shared" si="13"/>
        <v/>
      </c>
      <c r="AJ50" s="70" t="str">
        <f t="shared" si="13"/>
        <v/>
      </c>
      <c r="AK50" s="70" t="str">
        <f t="shared" si="13"/>
        <v/>
      </c>
      <c r="AL50" s="70" t="str">
        <f t="shared" si="13"/>
        <v/>
      </c>
      <c r="AM50" s="70" t="str">
        <f t="shared" si="13"/>
        <v/>
      </c>
      <c r="AN50" s="70" t="str">
        <f t="shared" si="13"/>
        <v/>
      </c>
      <c r="AO50" s="70" t="str">
        <f t="shared" si="13"/>
        <v/>
      </c>
      <c r="AP50" s="70" t="str">
        <f t="shared" si="13"/>
        <v/>
      </c>
      <c r="AQ50" s="70">
        <f t="shared" si="13"/>
        <v>-535695.33067298774</v>
      </c>
      <c r="AR50" s="81"/>
      <c r="AS50" s="70">
        <f t="shared" ref="AS50" si="14">SUM(AS22:AS23)</f>
        <v>246702.87911200314</v>
      </c>
      <c r="AT50" s="71">
        <f t="shared" si="4"/>
        <v>-3.1714190470788224</v>
      </c>
      <c r="AV50" s="71">
        <f t="shared" si="7"/>
        <v>1.8323839790779738E-2</v>
      </c>
      <c r="AW50" s="71">
        <f t="shared" si="8"/>
        <v>-1.1682910536216303E-2</v>
      </c>
    </row>
    <row r="51" spans="2:49">
      <c r="B51" s="80" t="s">
        <v>334</v>
      </c>
      <c r="C51" s="70">
        <f>IF(SUM(C24:C26)=0,"",SUM(C24:C26))</f>
        <v>-96141.259481077694</v>
      </c>
      <c r="D51" s="70" t="str">
        <f t="shared" ref="D51:AQ51" si="15">IF(SUM(D24:D26)=0,"",SUM(D24:D26))</f>
        <v/>
      </c>
      <c r="E51" s="70">
        <f t="shared" si="15"/>
        <v>-61577.159804435832</v>
      </c>
      <c r="F51" s="70" t="str">
        <f t="shared" si="15"/>
        <v/>
      </c>
      <c r="G51" s="70" t="str">
        <f t="shared" si="15"/>
        <v/>
      </c>
      <c r="H51" s="70">
        <f t="shared" si="15"/>
        <v>-25898.574878104384</v>
      </c>
      <c r="I51" s="70">
        <f t="shared" si="15"/>
        <v>44394.749248042928</v>
      </c>
      <c r="J51" s="70">
        <f t="shared" si="15"/>
        <v>-99798.44655294907</v>
      </c>
      <c r="K51" s="70" t="str">
        <f t="shared" si="15"/>
        <v/>
      </c>
      <c r="L51" s="70">
        <f t="shared" si="15"/>
        <v>-5.798756587232555</v>
      </c>
      <c r="M51" s="70" t="str">
        <f t="shared" si="15"/>
        <v/>
      </c>
      <c r="N51" s="70" t="str">
        <f t="shared" si="15"/>
        <v/>
      </c>
      <c r="O51" s="70" t="str">
        <f t="shared" si="15"/>
        <v/>
      </c>
      <c r="P51" s="70">
        <f t="shared" si="15"/>
        <v>-70102.275015990846</v>
      </c>
      <c r="Q51" s="70" t="str">
        <f t="shared" si="15"/>
        <v/>
      </c>
      <c r="R51" s="70">
        <f t="shared" si="15"/>
        <v>-63347.077714404601</v>
      </c>
      <c r="S51" s="70" t="str">
        <f t="shared" si="15"/>
        <v/>
      </c>
      <c r="T51" s="70">
        <f t="shared" si="15"/>
        <v>-28571.093419739234</v>
      </c>
      <c r="U51" s="70" t="str">
        <f t="shared" si="15"/>
        <v/>
      </c>
      <c r="V51" s="70">
        <f t="shared" si="15"/>
        <v>-38042.543396610607</v>
      </c>
      <c r="W51" s="70" t="str">
        <f t="shared" si="15"/>
        <v/>
      </c>
      <c r="X51" s="70">
        <f t="shared" si="15"/>
        <v>-14495.474977922675</v>
      </c>
      <c r="Y51" s="70">
        <f t="shared" si="15"/>
        <v>-474834.45877902978</v>
      </c>
      <c r="Z51" s="70" t="str">
        <f t="shared" si="15"/>
        <v/>
      </c>
      <c r="AA51" s="70">
        <f t="shared" si="15"/>
        <v>-23097.199997344083</v>
      </c>
      <c r="AB51" s="70">
        <f t="shared" si="15"/>
        <v>-607085.77069237607</v>
      </c>
      <c r="AC51" s="70" t="str">
        <f t="shared" si="15"/>
        <v/>
      </c>
      <c r="AD51" s="70" t="str">
        <f t="shared" si="15"/>
        <v/>
      </c>
      <c r="AE51" s="70" t="str">
        <f t="shared" si="15"/>
        <v/>
      </c>
      <c r="AF51" s="70" t="str">
        <f t="shared" si="15"/>
        <v/>
      </c>
      <c r="AG51" s="70" t="str">
        <f t="shared" si="15"/>
        <v/>
      </c>
      <c r="AH51" s="70" t="str">
        <f t="shared" si="15"/>
        <v/>
      </c>
      <c r="AI51" s="70" t="str">
        <f t="shared" si="15"/>
        <v/>
      </c>
      <c r="AJ51" s="70" t="str">
        <f t="shared" si="15"/>
        <v/>
      </c>
      <c r="AK51" s="70" t="str">
        <f t="shared" si="15"/>
        <v/>
      </c>
      <c r="AL51" s="70" t="str">
        <f t="shared" si="15"/>
        <v/>
      </c>
      <c r="AM51" s="70" t="str">
        <f t="shared" si="15"/>
        <v/>
      </c>
      <c r="AN51" s="70" t="str">
        <f t="shared" si="15"/>
        <v/>
      </c>
      <c r="AO51" s="70" t="str">
        <f t="shared" si="15"/>
        <v/>
      </c>
      <c r="AP51" s="70" t="str">
        <f t="shared" si="15"/>
        <v/>
      </c>
      <c r="AQ51" s="70">
        <f t="shared" si="15"/>
        <v>-1558602.3842185291</v>
      </c>
      <c r="AR51" s="81"/>
      <c r="AS51" s="70">
        <f t="shared" ref="AS51" si="16">SUM(AS24:AS26)</f>
        <v>-621338.01002966927</v>
      </c>
      <c r="AT51" s="71">
        <f t="shared" si="4"/>
        <v>1.5084613512443972</v>
      </c>
      <c r="AV51" s="71">
        <f t="shared" si="7"/>
        <v>5.33131030843009E-2</v>
      </c>
      <c r="AW51" s="71">
        <f t="shared" si="8"/>
        <v>2.9424206195144124E-2</v>
      </c>
    </row>
    <row r="52" spans="2:49">
      <c r="B52" s="80" t="s">
        <v>335</v>
      </c>
      <c r="C52" s="70">
        <f>IF(SUM(C27:C30)=0,"",SUM(C27:C30))</f>
        <v>-70963.279705901237</v>
      </c>
      <c r="D52" s="70" t="str">
        <f t="shared" ref="D52:AQ52" si="17">IF(SUM(D27:D30)=0,"",SUM(D27:D30))</f>
        <v/>
      </c>
      <c r="E52" s="70">
        <f t="shared" si="17"/>
        <v>-181576.03258812672</v>
      </c>
      <c r="F52" s="70" t="str">
        <f t="shared" si="17"/>
        <v/>
      </c>
      <c r="G52" s="70" t="str">
        <f t="shared" si="17"/>
        <v/>
      </c>
      <c r="H52" s="70">
        <f t="shared" si="17"/>
        <v>-24244.202903362173</v>
      </c>
      <c r="I52" s="70">
        <f t="shared" si="17"/>
        <v>-1047540.464033323</v>
      </c>
      <c r="J52" s="70">
        <f t="shared" si="17"/>
        <v>-12973.493529517222</v>
      </c>
      <c r="K52" s="70" t="str">
        <f t="shared" si="17"/>
        <v/>
      </c>
      <c r="L52" s="70">
        <f t="shared" si="17"/>
        <v>-4764.2318528797923</v>
      </c>
      <c r="M52" s="70" t="str">
        <f t="shared" si="17"/>
        <v/>
      </c>
      <c r="N52" s="70" t="str">
        <f t="shared" si="17"/>
        <v/>
      </c>
      <c r="O52" s="70" t="str">
        <f t="shared" si="17"/>
        <v/>
      </c>
      <c r="P52" s="70">
        <f t="shared" si="17"/>
        <v>-3611.2973943220877</v>
      </c>
      <c r="Q52" s="70" t="str">
        <f t="shared" si="17"/>
        <v/>
      </c>
      <c r="R52" s="70">
        <f t="shared" si="17"/>
        <v>-264002.55853534921</v>
      </c>
      <c r="S52" s="70" t="str">
        <f t="shared" si="17"/>
        <v/>
      </c>
      <c r="T52" s="70">
        <f t="shared" si="17"/>
        <v>-201570.79905537816</v>
      </c>
      <c r="U52" s="70" t="str">
        <f t="shared" si="17"/>
        <v/>
      </c>
      <c r="V52" s="70">
        <f t="shared" si="17"/>
        <v>-487260.92855356436</v>
      </c>
      <c r="W52" s="70" t="str">
        <f t="shared" si="17"/>
        <v/>
      </c>
      <c r="X52" s="70">
        <f t="shared" si="17"/>
        <v>-6347.3366665117383</v>
      </c>
      <c r="Y52" s="70">
        <f t="shared" si="17"/>
        <v>-496769.6499277369</v>
      </c>
      <c r="Z52" s="70">
        <f t="shared" si="17"/>
        <v>-826.52200760920812</v>
      </c>
      <c r="AA52" s="70">
        <f t="shared" si="17"/>
        <v>-11937.160955334082</v>
      </c>
      <c r="AB52" s="70">
        <f t="shared" si="17"/>
        <v>-495093.41088616959</v>
      </c>
      <c r="AC52" s="70" t="str">
        <f t="shared" si="17"/>
        <v/>
      </c>
      <c r="AD52" s="70" t="str">
        <f t="shared" si="17"/>
        <v/>
      </c>
      <c r="AE52" s="70" t="str">
        <f t="shared" si="17"/>
        <v/>
      </c>
      <c r="AF52" s="70" t="str">
        <f t="shared" si="17"/>
        <v/>
      </c>
      <c r="AG52" s="70" t="str">
        <f t="shared" si="17"/>
        <v/>
      </c>
      <c r="AH52" s="70" t="str">
        <f t="shared" si="17"/>
        <v/>
      </c>
      <c r="AI52" s="70" t="str">
        <f t="shared" si="17"/>
        <v/>
      </c>
      <c r="AJ52" s="70" t="str">
        <f t="shared" si="17"/>
        <v/>
      </c>
      <c r="AK52" s="70" t="str">
        <f t="shared" si="17"/>
        <v/>
      </c>
      <c r="AL52" s="70" t="str">
        <f t="shared" si="17"/>
        <v/>
      </c>
      <c r="AM52" s="70" t="str">
        <f t="shared" si="17"/>
        <v/>
      </c>
      <c r="AN52" s="70" t="str">
        <f t="shared" si="17"/>
        <v/>
      </c>
      <c r="AO52" s="70" t="str">
        <f t="shared" si="17"/>
        <v/>
      </c>
      <c r="AP52" s="70" t="str">
        <f t="shared" si="17"/>
        <v/>
      </c>
      <c r="AQ52" s="70">
        <f t="shared" si="17"/>
        <v>-3309481.368595086</v>
      </c>
      <c r="AR52" s="81"/>
      <c r="AS52" s="70">
        <f t="shared" ref="AS52" si="18">SUM(AS27:AS30)</f>
        <v>-931334.562018545</v>
      </c>
      <c r="AT52" s="71">
        <f t="shared" si="4"/>
        <v>2.5534828229956603</v>
      </c>
      <c r="AV52" s="71">
        <f t="shared" si="7"/>
        <v>0.11320316403079803</v>
      </c>
      <c r="AW52" s="71">
        <f t="shared" si="8"/>
        <v>4.4104464473675713E-2</v>
      </c>
    </row>
    <row r="53" spans="2:49">
      <c r="B53" s="80" t="s">
        <v>336</v>
      </c>
      <c r="C53" s="70" t="str">
        <f>IF(SUM(C38:C40)=0,"",SUM(C38:C40))</f>
        <v/>
      </c>
      <c r="D53" s="70" t="str">
        <f t="shared" ref="D53:AQ53" si="19">IF(SUM(D38:D40)=0,"",SUM(D38:D40))</f>
        <v/>
      </c>
      <c r="E53" s="70" t="str">
        <f t="shared" si="19"/>
        <v/>
      </c>
      <c r="F53" s="70" t="str">
        <f t="shared" si="19"/>
        <v/>
      </c>
      <c r="G53" s="70">
        <f t="shared" si="19"/>
        <v>-6980.197910234363</v>
      </c>
      <c r="H53" s="70" t="str">
        <f t="shared" si="19"/>
        <v/>
      </c>
      <c r="I53" s="70" t="str">
        <f t="shared" si="19"/>
        <v/>
      </c>
      <c r="J53" s="70" t="str">
        <f t="shared" si="19"/>
        <v/>
      </c>
      <c r="K53" s="70">
        <f t="shared" si="19"/>
        <v>-136915.45988344942</v>
      </c>
      <c r="L53" s="70" t="str">
        <f t="shared" si="19"/>
        <v/>
      </c>
      <c r="M53" s="70">
        <f t="shared" si="19"/>
        <v>-468192.5806901406</v>
      </c>
      <c r="N53" s="70">
        <f t="shared" si="19"/>
        <v>-1955.5531947386246</v>
      </c>
      <c r="O53" s="70" t="str">
        <f t="shared" si="19"/>
        <v/>
      </c>
      <c r="P53" s="70" t="str">
        <f t="shared" si="19"/>
        <v/>
      </c>
      <c r="Q53" s="70" t="str">
        <f t="shared" si="19"/>
        <v/>
      </c>
      <c r="R53" s="70" t="str">
        <f t="shared" si="19"/>
        <v/>
      </c>
      <c r="S53" s="70" t="str">
        <f t="shared" si="19"/>
        <v/>
      </c>
      <c r="T53" s="70" t="str">
        <f t="shared" si="19"/>
        <v/>
      </c>
      <c r="U53" s="70">
        <f t="shared" si="19"/>
        <v>-48798.838478069854</v>
      </c>
      <c r="V53" s="70" t="str">
        <f t="shared" si="19"/>
        <v/>
      </c>
      <c r="W53" s="70">
        <f t="shared" si="19"/>
        <v>31477.618171798124</v>
      </c>
      <c r="X53" s="70" t="str">
        <f t="shared" si="19"/>
        <v/>
      </c>
      <c r="Y53" s="70" t="str">
        <f t="shared" si="19"/>
        <v/>
      </c>
      <c r="Z53" s="70" t="str">
        <f t="shared" si="19"/>
        <v/>
      </c>
      <c r="AA53" s="70" t="str">
        <f t="shared" si="19"/>
        <v/>
      </c>
      <c r="AB53" s="70" t="str">
        <f t="shared" si="19"/>
        <v/>
      </c>
      <c r="AC53" s="70" t="str">
        <f t="shared" si="19"/>
        <v/>
      </c>
      <c r="AD53" s="70" t="str">
        <f t="shared" si="19"/>
        <v/>
      </c>
      <c r="AE53" s="70" t="str">
        <f t="shared" si="19"/>
        <v/>
      </c>
      <c r="AF53" s="70" t="str">
        <f t="shared" si="19"/>
        <v/>
      </c>
      <c r="AG53" s="70" t="str">
        <f t="shared" si="19"/>
        <v/>
      </c>
      <c r="AH53" s="70" t="str">
        <f t="shared" si="19"/>
        <v/>
      </c>
      <c r="AI53" s="70" t="str">
        <f t="shared" si="19"/>
        <v/>
      </c>
      <c r="AJ53" s="70" t="str">
        <f t="shared" si="19"/>
        <v/>
      </c>
      <c r="AK53" s="70" t="str">
        <f t="shared" si="19"/>
        <v/>
      </c>
      <c r="AL53" s="70" t="str">
        <f t="shared" si="19"/>
        <v/>
      </c>
      <c r="AM53" s="70" t="str">
        <f t="shared" si="19"/>
        <v/>
      </c>
      <c r="AN53" s="70" t="str">
        <f t="shared" si="19"/>
        <v/>
      </c>
      <c r="AO53" s="70" t="str">
        <f t="shared" si="19"/>
        <v/>
      </c>
      <c r="AP53" s="70" t="str">
        <f t="shared" si="19"/>
        <v/>
      </c>
      <c r="AQ53" s="70">
        <f t="shared" si="19"/>
        <v>-631365.0119848348</v>
      </c>
      <c r="AR53" s="81"/>
      <c r="AS53" s="70">
        <f t="shared" ref="AS53" si="20">SUM(AS38:AS40)</f>
        <v>-645199.20100632869</v>
      </c>
      <c r="AT53" s="71">
        <f t="shared" si="4"/>
        <v>-2.14417330336375E-2</v>
      </c>
      <c r="AV53" s="71">
        <f t="shared" si="7"/>
        <v>2.159628928364898E-2</v>
      </c>
      <c r="AW53" s="71">
        <f t="shared" si="8"/>
        <v>3.0554181493654211E-2</v>
      </c>
    </row>
    <row r="55" spans="2:49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9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9" hidden="1">
      <c r="B57" s="49" t="s">
        <v>102</v>
      </c>
      <c r="C57" s="50">
        <f>IFERROR(RANK(C59,$C$59:$AP$59,0),"")</f>
        <v>8</v>
      </c>
      <c r="D57" s="50">
        <f t="shared" ref="D57:AP57" si="21">IFERROR(RANK(D59,$C$59:$AP$59,0),"")</f>
        <v>26</v>
      </c>
      <c r="E57" s="50">
        <f t="shared" si="21"/>
        <v>3</v>
      </c>
      <c r="F57" s="50">
        <f t="shared" si="21"/>
        <v>9</v>
      </c>
      <c r="G57" s="50">
        <f t="shared" si="21"/>
        <v>22</v>
      </c>
      <c r="H57" s="50">
        <f t="shared" si="21"/>
        <v>16</v>
      </c>
      <c r="I57" s="50">
        <f t="shared" si="21"/>
        <v>5</v>
      </c>
      <c r="J57" s="50">
        <f t="shared" si="21"/>
        <v>11</v>
      </c>
      <c r="K57" s="50">
        <f t="shared" si="21"/>
        <v>18</v>
      </c>
      <c r="L57" s="50">
        <f t="shared" si="21"/>
        <v>13</v>
      </c>
      <c r="M57" s="50">
        <f t="shared" si="21"/>
        <v>12</v>
      </c>
      <c r="N57" s="50">
        <f t="shared" si="21"/>
        <v>24</v>
      </c>
      <c r="O57" s="50">
        <f t="shared" si="21"/>
        <v>25</v>
      </c>
      <c r="P57" s="50">
        <f t="shared" si="21"/>
        <v>14</v>
      </c>
      <c r="Q57" s="50">
        <f t="shared" si="21"/>
        <v>27</v>
      </c>
      <c r="R57" s="50">
        <f t="shared" si="21"/>
        <v>7</v>
      </c>
      <c r="S57" s="50">
        <f t="shared" si="21"/>
        <v>23</v>
      </c>
      <c r="T57" s="50">
        <f t="shared" si="21"/>
        <v>6</v>
      </c>
      <c r="U57" s="50">
        <f t="shared" si="21"/>
        <v>20</v>
      </c>
      <c r="V57" s="50">
        <f t="shared" si="21"/>
        <v>4</v>
      </c>
      <c r="W57" s="50">
        <f t="shared" si="21"/>
        <v>28</v>
      </c>
      <c r="X57" s="50">
        <f t="shared" si="21"/>
        <v>19</v>
      </c>
      <c r="Y57" s="50">
        <f t="shared" si="21"/>
        <v>2</v>
      </c>
      <c r="Z57" s="50">
        <f t="shared" si="21"/>
        <v>21</v>
      </c>
      <c r="AA57" s="50">
        <f t="shared" si="21"/>
        <v>15</v>
      </c>
      <c r="AB57" s="50">
        <f t="shared" si="21"/>
        <v>1</v>
      </c>
      <c r="AC57" s="50">
        <f t="shared" si="21"/>
        <v>17</v>
      </c>
      <c r="AD57" s="50">
        <f t="shared" si="21"/>
        <v>10</v>
      </c>
      <c r="AE57" s="50" t="str">
        <f t="shared" si="21"/>
        <v/>
      </c>
      <c r="AF57" s="50" t="str">
        <f t="shared" si="21"/>
        <v/>
      </c>
      <c r="AG57" s="50" t="str">
        <f t="shared" si="21"/>
        <v/>
      </c>
      <c r="AH57" s="50" t="str">
        <f t="shared" si="21"/>
        <v/>
      </c>
      <c r="AI57" s="50" t="str">
        <f t="shared" si="21"/>
        <v/>
      </c>
      <c r="AJ57" s="50" t="str">
        <f t="shared" si="21"/>
        <v/>
      </c>
      <c r="AK57" s="50" t="str">
        <f t="shared" si="21"/>
        <v/>
      </c>
      <c r="AL57" s="50" t="str">
        <f t="shared" si="21"/>
        <v/>
      </c>
      <c r="AM57" s="50" t="str">
        <f t="shared" si="21"/>
        <v/>
      </c>
      <c r="AN57" s="50" t="str">
        <f t="shared" si="21"/>
        <v/>
      </c>
      <c r="AO57" s="50" t="str">
        <f t="shared" si="21"/>
        <v/>
      </c>
      <c r="AP57" s="50" t="str">
        <f t="shared" si="21"/>
        <v/>
      </c>
    </row>
    <row r="58" spans="2:49" hidden="1">
      <c r="C58" s="50" t="str">
        <f>C11</f>
        <v>Ace Seguros</v>
      </c>
      <c r="D58" s="50" t="str">
        <f t="shared" ref="D58:AP58" si="22">D11</f>
        <v>Assurant Chile</v>
      </c>
      <c r="E58" s="50" t="str">
        <f t="shared" si="22"/>
        <v>BCI Seguros</v>
      </c>
      <c r="F58" s="50" t="str">
        <f t="shared" si="22"/>
        <v>Cardif</v>
      </c>
      <c r="G58" s="50" t="str">
        <f t="shared" si="22"/>
        <v>Cesce Chile</v>
      </c>
      <c r="H58" s="50" t="str">
        <f t="shared" si="22"/>
        <v>Chartis</v>
      </c>
      <c r="I58" s="50" t="str">
        <f t="shared" si="22"/>
        <v>Chilena Consolidada</v>
      </c>
      <c r="J58" s="50" t="str">
        <f t="shared" si="22"/>
        <v>Chubb de Chile</v>
      </c>
      <c r="K58" s="50" t="str">
        <f t="shared" si="22"/>
        <v>Coface Chile</v>
      </c>
      <c r="L58" s="50" t="str">
        <f t="shared" si="22"/>
        <v>Consorio Nacional</v>
      </c>
      <c r="M58" s="50" t="str">
        <f t="shared" si="22"/>
        <v>Continental Crédito</v>
      </c>
      <c r="N58" s="50" t="str">
        <f t="shared" si="22"/>
        <v>Euler Hermes</v>
      </c>
      <c r="O58" s="50" t="str">
        <f t="shared" si="22"/>
        <v>FAF International</v>
      </c>
      <c r="P58" s="50" t="str">
        <f t="shared" si="22"/>
        <v>HDI Seguros</v>
      </c>
      <c r="Q58" s="50" t="str">
        <f t="shared" si="22"/>
        <v>Huelen</v>
      </c>
      <c r="R58" s="50" t="str">
        <f t="shared" si="22"/>
        <v>Liberty Seguros</v>
      </c>
      <c r="S58" s="50" t="str">
        <f t="shared" si="22"/>
        <v>M. de Carabineros</v>
      </c>
      <c r="T58" s="50" t="str">
        <f t="shared" si="22"/>
        <v>Magallanes</v>
      </c>
      <c r="U58" s="50" t="str">
        <f t="shared" si="22"/>
        <v>Magallanes Gar. y Cré.</v>
      </c>
      <c r="V58" s="50" t="str">
        <f t="shared" si="22"/>
        <v>Mapfre</v>
      </c>
      <c r="W58" s="50" t="str">
        <f t="shared" si="22"/>
        <v>Mapfre Gar. y Cré.</v>
      </c>
      <c r="X58" s="50" t="str">
        <f t="shared" si="22"/>
        <v>Orion Seguros</v>
      </c>
      <c r="Y58" s="50" t="str">
        <f t="shared" si="22"/>
        <v>Penta Security</v>
      </c>
      <c r="Z58" s="50" t="str">
        <f t="shared" si="22"/>
        <v>QBE Chile</v>
      </c>
      <c r="AA58" s="50" t="str">
        <f t="shared" si="22"/>
        <v>Renta Nacional</v>
      </c>
      <c r="AB58" s="50" t="str">
        <f t="shared" si="22"/>
        <v>RSA Seguros</v>
      </c>
      <c r="AC58" s="50" t="str">
        <f t="shared" si="22"/>
        <v>Zenit Seguros</v>
      </c>
      <c r="AD58" s="50" t="str">
        <f t="shared" si="22"/>
        <v>Zurich Santander</v>
      </c>
      <c r="AE58" s="50" t="str">
        <f t="shared" si="22"/>
        <v/>
      </c>
      <c r="AF58" s="50" t="str">
        <f t="shared" si="22"/>
        <v/>
      </c>
      <c r="AG58" s="50" t="str">
        <f t="shared" si="22"/>
        <v/>
      </c>
      <c r="AH58" s="50" t="str">
        <f t="shared" si="22"/>
        <v/>
      </c>
      <c r="AI58" s="50" t="str">
        <f t="shared" si="22"/>
        <v/>
      </c>
      <c r="AJ58" s="50" t="str">
        <f t="shared" si="22"/>
        <v/>
      </c>
      <c r="AK58" s="50" t="str">
        <f t="shared" si="22"/>
        <v/>
      </c>
      <c r="AL58" s="50" t="str">
        <f t="shared" si="22"/>
        <v/>
      </c>
      <c r="AM58" s="50" t="str">
        <f t="shared" si="22"/>
        <v/>
      </c>
      <c r="AN58" s="50" t="str">
        <f t="shared" si="22"/>
        <v/>
      </c>
      <c r="AO58" s="50" t="str">
        <f t="shared" si="22"/>
        <v/>
      </c>
      <c r="AP58" s="50" t="str">
        <f t="shared" si="22"/>
        <v/>
      </c>
    </row>
    <row r="59" spans="2:49" hidden="1">
      <c r="C59" s="52">
        <f>IFERROR(IF(C55=1,(VLOOKUP($B$75,$B$12:$AQ$44,C62+1,FALSE)+C60/1000000)*(-1),""),"")</f>
        <v>1679872.2059884937</v>
      </c>
      <c r="D59" s="52">
        <f t="shared" ref="D59:AP59" si="23">IFERROR(IF(D55=1,(VLOOKUP($B$75,$B$12:$AQ$44,D62+1,FALSE)+D60/1000000)*(-1),""),"")</f>
        <v>1037.0478184479716</v>
      </c>
      <c r="E59" s="52">
        <f t="shared" si="23"/>
        <v>2974567.1965730474</v>
      </c>
      <c r="F59" s="52">
        <f t="shared" si="23"/>
        <v>843619.8405635918</v>
      </c>
      <c r="G59" s="52">
        <f t="shared" si="23"/>
        <v>31328.9111921191</v>
      </c>
      <c r="H59" s="52">
        <f t="shared" si="23"/>
        <v>300399.5387203921</v>
      </c>
      <c r="I59" s="52">
        <f t="shared" si="23"/>
        <v>2614068.890079563</v>
      </c>
      <c r="J59" s="52">
        <f t="shared" si="23"/>
        <v>617302.84994519944</v>
      </c>
      <c r="K59" s="52">
        <f t="shared" si="23"/>
        <v>136915.45985144941</v>
      </c>
      <c r="L59" s="52">
        <f t="shared" si="23"/>
        <v>493000.28105376591</v>
      </c>
      <c r="M59" s="52">
        <f t="shared" si="23"/>
        <v>504428.87777780445</v>
      </c>
      <c r="N59" s="52">
        <f t="shared" si="23"/>
        <v>1955.5531657386246</v>
      </c>
      <c r="O59" s="52">
        <f t="shared" si="23"/>
        <v>1660.8789484087993</v>
      </c>
      <c r="P59" s="52">
        <f t="shared" si="23"/>
        <v>416700.41894422984</v>
      </c>
      <c r="Q59" s="52">
        <f t="shared" si="23"/>
        <v>1004.5570884324854</v>
      </c>
      <c r="R59" s="52">
        <f t="shared" si="23"/>
        <v>2126143.4063239745</v>
      </c>
      <c r="S59" s="52">
        <f t="shared" si="23"/>
        <v>9681.0462310434796</v>
      </c>
      <c r="T59" s="52">
        <f t="shared" si="23"/>
        <v>2609842.2162529146</v>
      </c>
      <c r="U59" s="52">
        <f t="shared" si="23"/>
        <v>51150.344915486312</v>
      </c>
      <c r="V59" s="52">
        <f t="shared" si="23"/>
        <v>2680373.4221970909</v>
      </c>
      <c r="W59" s="52">
        <f t="shared" si="23"/>
        <v>-16748.599398957598</v>
      </c>
      <c r="X59" s="52">
        <f t="shared" si="23"/>
        <v>87983.825434000202</v>
      </c>
      <c r="Y59" s="52">
        <f t="shared" si="23"/>
        <v>4605017.4737160681</v>
      </c>
      <c r="Z59" s="52">
        <f t="shared" si="23"/>
        <v>40955.245533782283</v>
      </c>
      <c r="AA59" s="52">
        <f t="shared" si="23"/>
        <v>354746.28225064988</v>
      </c>
      <c r="AB59" s="52">
        <f t="shared" si="23"/>
        <v>5272510.9722505659</v>
      </c>
      <c r="AC59" s="52">
        <f t="shared" si="23"/>
        <v>166744.61787671337</v>
      </c>
      <c r="AD59" s="52">
        <f t="shared" si="23"/>
        <v>628621.23550586728</v>
      </c>
      <c r="AE59" s="52" t="str">
        <f t="shared" si="23"/>
        <v/>
      </c>
      <c r="AF59" s="52" t="str">
        <f t="shared" si="23"/>
        <v/>
      </c>
      <c r="AG59" s="52" t="str">
        <f t="shared" si="23"/>
        <v/>
      </c>
      <c r="AH59" s="52" t="str">
        <f t="shared" si="23"/>
        <v/>
      </c>
      <c r="AI59" s="52" t="str">
        <f t="shared" si="23"/>
        <v/>
      </c>
      <c r="AJ59" s="52" t="str">
        <f t="shared" si="23"/>
        <v/>
      </c>
      <c r="AK59" s="52" t="str">
        <f t="shared" si="23"/>
        <v/>
      </c>
      <c r="AL59" s="52" t="str">
        <f t="shared" si="23"/>
        <v/>
      </c>
      <c r="AM59" s="52" t="str">
        <f t="shared" si="23"/>
        <v/>
      </c>
      <c r="AN59" s="52" t="str">
        <f t="shared" si="23"/>
        <v/>
      </c>
      <c r="AO59" s="52" t="str">
        <f t="shared" si="23"/>
        <v/>
      </c>
      <c r="AP59" s="52" t="str">
        <f t="shared" si="23"/>
        <v/>
      </c>
    </row>
    <row r="60" spans="2:49" hidden="1">
      <c r="C60" s="50">
        <v>40</v>
      </c>
      <c r="D60" s="50">
        <f>C60-1</f>
        <v>39</v>
      </c>
      <c r="E60" s="50">
        <f t="shared" ref="E60:AP60" si="24">D60-1</f>
        <v>38</v>
      </c>
      <c r="F60" s="50">
        <f t="shared" si="24"/>
        <v>37</v>
      </c>
      <c r="G60" s="50">
        <f t="shared" si="24"/>
        <v>36</v>
      </c>
      <c r="H60" s="50">
        <f t="shared" si="24"/>
        <v>35</v>
      </c>
      <c r="I60" s="50">
        <f t="shared" si="24"/>
        <v>34</v>
      </c>
      <c r="J60" s="50">
        <f t="shared" si="24"/>
        <v>33</v>
      </c>
      <c r="K60" s="50">
        <f t="shared" si="24"/>
        <v>32</v>
      </c>
      <c r="L60" s="50">
        <f t="shared" si="24"/>
        <v>31</v>
      </c>
      <c r="M60" s="50">
        <f t="shared" si="24"/>
        <v>30</v>
      </c>
      <c r="N60" s="50">
        <f t="shared" si="24"/>
        <v>29</v>
      </c>
      <c r="O60" s="50">
        <f t="shared" si="24"/>
        <v>28</v>
      </c>
      <c r="P60" s="50">
        <f t="shared" si="24"/>
        <v>27</v>
      </c>
      <c r="Q60" s="50">
        <f t="shared" si="24"/>
        <v>26</v>
      </c>
      <c r="R60" s="50">
        <f t="shared" si="24"/>
        <v>25</v>
      </c>
      <c r="S60" s="50">
        <f t="shared" si="24"/>
        <v>24</v>
      </c>
      <c r="T60" s="50">
        <f t="shared" si="24"/>
        <v>23</v>
      </c>
      <c r="U60" s="50">
        <f t="shared" si="24"/>
        <v>22</v>
      </c>
      <c r="V60" s="50">
        <f t="shared" si="24"/>
        <v>21</v>
      </c>
      <c r="W60" s="50">
        <f t="shared" si="24"/>
        <v>20</v>
      </c>
      <c r="X60" s="50">
        <f t="shared" si="24"/>
        <v>19</v>
      </c>
      <c r="Y60" s="50">
        <f t="shared" si="24"/>
        <v>18</v>
      </c>
      <c r="Z60" s="50">
        <f t="shared" si="24"/>
        <v>17</v>
      </c>
      <c r="AA60" s="50">
        <f t="shared" si="24"/>
        <v>16</v>
      </c>
      <c r="AB60" s="50">
        <f t="shared" si="24"/>
        <v>15</v>
      </c>
      <c r="AC60" s="50">
        <f t="shared" si="24"/>
        <v>14</v>
      </c>
      <c r="AD60" s="50">
        <f t="shared" si="24"/>
        <v>13</v>
      </c>
      <c r="AE60" s="50">
        <f t="shared" si="24"/>
        <v>12</v>
      </c>
      <c r="AF60" s="50">
        <f t="shared" si="24"/>
        <v>11</v>
      </c>
      <c r="AG60" s="50">
        <f t="shared" si="24"/>
        <v>10</v>
      </c>
      <c r="AH60" s="50">
        <f t="shared" si="24"/>
        <v>9</v>
      </c>
      <c r="AI60" s="50">
        <f t="shared" si="24"/>
        <v>8</v>
      </c>
      <c r="AJ60" s="50">
        <f t="shared" si="24"/>
        <v>7</v>
      </c>
      <c r="AK60" s="50">
        <f t="shared" si="24"/>
        <v>6</v>
      </c>
      <c r="AL60" s="50">
        <f t="shared" si="24"/>
        <v>5</v>
      </c>
      <c r="AM60" s="50">
        <f t="shared" si="24"/>
        <v>4</v>
      </c>
      <c r="AN60" s="50">
        <f t="shared" si="24"/>
        <v>3</v>
      </c>
      <c r="AO60" s="50">
        <f t="shared" si="24"/>
        <v>2</v>
      </c>
      <c r="AP60" s="50">
        <f t="shared" si="24"/>
        <v>1</v>
      </c>
    </row>
    <row r="61" spans="2:49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9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9" hidden="1">
      <c r="C63" s="50" t="str">
        <f>IFERROR(HLOOKUP(C62,$C$57:$AP$58,2,FALSE),"")</f>
        <v>RSA Seguros</v>
      </c>
      <c r="D63" s="50" t="str">
        <f t="shared" ref="D63:AP63" si="25">IFERROR(HLOOKUP(D62,$C$57:$AP$58,2,FALSE),"")</f>
        <v>Penta Security</v>
      </c>
      <c r="E63" s="50" t="str">
        <f t="shared" si="25"/>
        <v>BCI Seguros</v>
      </c>
      <c r="F63" s="50" t="str">
        <f t="shared" si="25"/>
        <v>Mapfre</v>
      </c>
      <c r="G63" s="50" t="str">
        <f t="shared" si="25"/>
        <v>Chilena Consolidada</v>
      </c>
      <c r="H63" s="50" t="str">
        <f t="shared" si="25"/>
        <v>Magallanes</v>
      </c>
      <c r="I63" s="50" t="str">
        <f t="shared" si="25"/>
        <v>Liberty Seguros</v>
      </c>
      <c r="J63" s="50" t="str">
        <f t="shared" si="25"/>
        <v>Ace Seguros</v>
      </c>
      <c r="K63" s="50" t="str">
        <f t="shared" si="25"/>
        <v>Cardif</v>
      </c>
      <c r="L63" s="50" t="str">
        <f t="shared" si="25"/>
        <v>Zurich Santander</v>
      </c>
      <c r="M63" s="50" t="str">
        <f t="shared" si="25"/>
        <v>Chubb de Chile</v>
      </c>
      <c r="N63" s="50" t="str">
        <f t="shared" si="25"/>
        <v>Continental Crédito</v>
      </c>
      <c r="O63" s="50" t="str">
        <f t="shared" si="25"/>
        <v>Consorio Nacional</v>
      </c>
      <c r="P63" s="50" t="str">
        <f t="shared" si="25"/>
        <v>HDI Seguros</v>
      </c>
      <c r="Q63" s="50" t="str">
        <f t="shared" si="25"/>
        <v>Renta Nacional</v>
      </c>
      <c r="R63" s="50" t="str">
        <f t="shared" si="25"/>
        <v>Chartis</v>
      </c>
      <c r="S63" s="50" t="str">
        <f t="shared" si="25"/>
        <v>Zenit Seguros</v>
      </c>
      <c r="T63" s="50" t="str">
        <f t="shared" si="25"/>
        <v>Coface Chile</v>
      </c>
      <c r="U63" s="50" t="str">
        <f t="shared" si="25"/>
        <v>Orion Seguros</v>
      </c>
      <c r="V63" s="50" t="str">
        <f t="shared" si="25"/>
        <v>Magallanes Gar. y Cré.</v>
      </c>
      <c r="W63" s="50" t="str">
        <f t="shared" si="25"/>
        <v>QBE Chile</v>
      </c>
      <c r="X63" s="50" t="str">
        <f t="shared" si="25"/>
        <v>Cesce Chile</v>
      </c>
      <c r="Y63" s="50" t="str">
        <f t="shared" si="25"/>
        <v>M. de Carabineros</v>
      </c>
      <c r="Z63" s="50" t="str">
        <f t="shared" si="25"/>
        <v>Euler Hermes</v>
      </c>
      <c r="AA63" s="50" t="str">
        <f t="shared" si="25"/>
        <v>FAF International</v>
      </c>
      <c r="AB63" s="50" t="str">
        <f t="shared" si="25"/>
        <v>Assurant Chile</v>
      </c>
      <c r="AC63" s="50" t="str">
        <f t="shared" si="25"/>
        <v>Huelen</v>
      </c>
      <c r="AD63" s="50" t="str">
        <f t="shared" si="25"/>
        <v>Mapfre Gar. y Cré.</v>
      </c>
      <c r="AE63" s="50" t="str">
        <f t="shared" si="25"/>
        <v/>
      </c>
      <c r="AF63" s="50" t="str">
        <f t="shared" si="25"/>
        <v/>
      </c>
      <c r="AG63" s="50" t="str">
        <f t="shared" si="25"/>
        <v/>
      </c>
      <c r="AH63" s="50" t="str">
        <f t="shared" si="25"/>
        <v/>
      </c>
      <c r="AI63" s="50" t="str">
        <f t="shared" si="25"/>
        <v/>
      </c>
      <c r="AJ63" s="50" t="str">
        <f t="shared" si="25"/>
        <v/>
      </c>
      <c r="AK63" s="50" t="str">
        <f t="shared" si="25"/>
        <v/>
      </c>
      <c r="AL63" s="50" t="str">
        <f t="shared" si="25"/>
        <v/>
      </c>
      <c r="AM63" s="50" t="str">
        <f t="shared" si="25"/>
        <v/>
      </c>
      <c r="AN63" s="50" t="str">
        <f t="shared" si="25"/>
        <v/>
      </c>
      <c r="AO63" s="50" t="str">
        <f t="shared" si="25"/>
        <v/>
      </c>
      <c r="AP63" s="50" t="str">
        <f t="shared" si="25"/>
        <v/>
      </c>
    </row>
    <row r="64" spans="2:49" hidden="1">
      <c r="C64" s="52">
        <f>IFERROR((HLOOKUP(C62,$C$57:$AP$59,3,FALSE)-HLOOKUP(C62,$C$57:$AP$60,4,FALSE)/1000000)/$C$69,"")</f>
        <v>5272.5109722355664</v>
      </c>
      <c r="D64" s="52">
        <f t="shared" ref="D64:AP64" si="26">IFERROR((HLOOKUP(D62,$C$57:$AP$59,3,FALSE)-HLOOKUP(D62,$C$57:$AP$60,4,FALSE)/1000000)/$C$69,"")</f>
        <v>4605.017473698068</v>
      </c>
      <c r="E64" s="52">
        <f t="shared" si="26"/>
        <v>2974.5671965350475</v>
      </c>
      <c r="F64" s="52">
        <f t="shared" si="26"/>
        <v>2680.373422176091</v>
      </c>
      <c r="G64" s="52">
        <f t="shared" si="26"/>
        <v>2614.0688900455634</v>
      </c>
      <c r="H64" s="52">
        <f t="shared" si="26"/>
        <v>2609.8422162299148</v>
      </c>
      <c r="I64" s="52">
        <f t="shared" si="26"/>
        <v>2126.1434062989747</v>
      </c>
      <c r="J64" s="52">
        <f t="shared" si="26"/>
        <v>1679.8722059484937</v>
      </c>
      <c r="K64" s="52">
        <f t="shared" si="26"/>
        <v>843.6198405265917</v>
      </c>
      <c r="L64" s="52">
        <f t="shared" si="26"/>
        <v>628.6212354928673</v>
      </c>
      <c r="M64" s="52">
        <f t="shared" si="26"/>
        <v>617.30284991219946</v>
      </c>
      <c r="N64" s="52">
        <f t="shared" si="26"/>
        <v>504.42887774780445</v>
      </c>
      <c r="O64" s="52">
        <f t="shared" si="26"/>
        <v>493.00028102276593</v>
      </c>
      <c r="P64" s="52">
        <f t="shared" si="26"/>
        <v>416.70041891722985</v>
      </c>
      <c r="Q64" s="52">
        <f t="shared" si="26"/>
        <v>354.74628223464987</v>
      </c>
      <c r="R64" s="52">
        <f t="shared" si="26"/>
        <v>300.39953868539214</v>
      </c>
      <c r="S64" s="52">
        <f t="shared" si="26"/>
        <v>166.74461786271337</v>
      </c>
      <c r="T64" s="52">
        <f t="shared" si="26"/>
        <v>136.91545981944941</v>
      </c>
      <c r="U64" s="52">
        <f t="shared" si="26"/>
        <v>87.983825415000197</v>
      </c>
      <c r="V64" s="52">
        <f t="shared" si="26"/>
        <v>51.150344893486313</v>
      </c>
      <c r="W64" s="52">
        <f t="shared" si="26"/>
        <v>40.955245516782284</v>
      </c>
      <c r="X64" s="52">
        <f t="shared" si="26"/>
        <v>31.328911156119098</v>
      </c>
      <c r="Y64" s="52">
        <f t="shared" si="26"/>
        <v>9.6810462070434795</v>
      </c>
      <c r="Z64" s="52">
        <f t="shared" si="26"/>
        <v>1.9555531367386245</v>
      </c>
      <c r="AA64" s="52">
        <f t="shared" si="26"/>
        <v>1.6608789204087993</v>
      </c>
      <c r="AB64" s="52">
        <f t="shared" si="26"/>
        <v>1.0370477794479716</v>
      </c>
      <c r="AC64" s="52">
        <f t="shared" si="26"/>
        <v>1.0045570624324853</v>
      </c>
      <c r="AD64" s="52">
        <f t="shared" si="26"/>
        <v>-16.748599418957596</v>
      </c>
      <c r="AE64" s="52" t="str">
        <f t="shared" si="26"/>
        <v/>
      </c>
      <c r="AF64" s="52" t="str">
        <f t="shared" si="26"/>
        <v/>
      </c>
      <c r="AG64" s="52" t="str">
        <f t="shared" si="26"/>
        <v/>
      </c>
      <c r="AH64" s="52" t="str">
        <f t="shared" si="26"/>
        <v/>
      </c>
      <c r="AI64" s="52" t="str">
        <f t="shared" si="26"/>
        <v/>
      </c>
      <c r="AJ64" s="52" t="str">
        <f t="shared" si="26"/>
        <v/>
      </c>
      <c r="AK64" s="52" t="str">
        <f t="shared" si="26"/>
        <v/>
      </c>
      <c r="AL64" s="52" t="str">
        <f t="shared" si="26"/>
        <v/>
      </c>
      <c r="AM64" s="52" t="str">
        <f t="shared" si="26"/>
        <v/>
      </c>
      <c r="AN64" s="52" t="str">
        <f t="shared" si="26"/>
        <v/>
      </c>
      <c r="AO64" s="52" t="str">
        <f t="shared" si="26"/>
        <v/>
      </c>
      <c r="AP64" s="52" t="str">
        <f t="shared" si="26"/>
        <v/>
      </c>
    </row>
    <row r="65" spans="1:42" hidden="1">
      <c r="C65" s="52" t="str">
        <f>IF(ISNUMBER(C64),CONCATENATE(C63," - ",C62),"")</f>
        <v>RSA Seguros - 1</v>
      </c>
      <c r="D65" s="52" t="str">
        <f t="shared" ref="D65:AP65" si="27">IF(ISNUMBER(D64),CONCATENATE(D63," - ",D62),"")</f>
        <v>Penta Security - 2</v>
      </c>
      <c r="E65" s="52" t="str">
        <f t="shared" si="27"/>
        <v>BCI Seguros - 3</v>
      </c>
      <c r="F65" s="52" t="str">
        <f t="shared" si="27"/>
        <v>Mapfre - 4</v>
      </c>
      <c r="G65" s="52" t="str">
        <f t="shared" si="27"/>
        <v>Chilena Consolidada - 5</v>
      </c>
      <c r="H65" s="52" t="str">
        <f t="shared" si="27"/>
        <v>Magallanes - 6</v>
      </c>
      <c r="I65" s="52" t="str">
        <f t="shared" si="27"/>
        <v>Liberty Seguros - 7</v>
      </c>
      <c r="J65" s="52" t="str">
        <f t="shared" si="27"/>
        <v>Ace Seguros - 8</v>
      </c>
      <c r="K65" s="52" t="str">
        <f t="shared" si="27"/>
        <v>Cardif - 9</v>
      </c>
      <c r="L65" s="52" t="str">
        <f t="shared" si="27"/>
        <v>Zurich Santander - 10</v>
      </c>
      <c r="M65" s="52" t="str">
        <f t="shared" si="27"/>
        <v>Chubb de Chile - 11</v>
      </c>
      <c r="N65" s="52" t="str">
        <f t="shared" si="27"/>
        <v>Continental Crédito - 12</v>
      </c>
      <c r="O65" s="52" t="str">
        <f t="shared" si="27"/>
        <v>Consorio Nacional - 13</v>
      </c>
      <c r="P65" s="52" t="str">
        <f t="shared" si="27"/>
        <v>HDI Seguros - 14</v>
      </c>
      <c r="Q65" s="52" t="str">
        <f t="shared" si="27"/>
        <v>Renta Nacional - 15</v>
      </c>
      <c r="R65" s="52" t="str">
        <f t="shared" si="27"/>
        <v>Chartis - 16</v>
      </c>
      <c r="S65" s="52" t="str">
        <f t="shared" si="27"/>
        <v>Zenit Seguros - 17</v>
      </c>
      <c r="T65" s="52" t="str">
        <f t="shared" si="27"/>
        <v>Coface Chile - 18</v>
      </c>
      <c r="U65" s="52" t="str">
        <f t="shared" si="27"/>
        <v>Orion Seguros - 19</v>
      </c>
      <c r="V65" s="52" t="str">
        <f t="shared" si="27"/>
        <v>Magallanes Gar. y Cré. - 20</v>
      </c>
      <c r="W65" s="52" t="str">
        <f t="shared" si="27"/>
        <v>QBE Chile - 21</v>
      </c>
      <c r="X65" s="52" t="str">
        <f t="shared" si="27"/>
        <v>Cesce Chile - 22</v>
      </c>
      <c r="Y65" s="52" t="str">
        <f t="shared" si="27"/>
        <v>M. de Carabineros - 23</v>
      </c>
      <c r="Z65" s="52" t="str">
        <f t="shared" si="27"/>
        <v>Euler Hermes - 24</v>
      </c>
      <c r="AA65" s="52" t="str">
        <f t="shared" si="27"/>
        <v>FAF International - 25</v>
      </c>
      <c r="AB65" s="52" t="str">
        <f t="shared" si="27"/>
        <v>Assurant Chile - 26</v>
      </c>
      <c r="AC65" s="52" t="str">
        <f t="shared" si="27"/>
        <v>Huelen - 27</v>
      </c>
      <c r="AD65" s="52" t="str">
        <f t="shared" si="27"/>
        <v>Mapfre Gar. y Cré. - 28</v>
      </c>
      <c r="AE65" s="52" t="str">
        <f t="shared" si="27"/>
        <v/>
      </c>
      <c r="AF65" s="52" t="str">
        <f t="shared" si="27"/>
        <v/>
      </c>
      <c r="AG65" s="52" t="str">
        <f t="shared" si="27"/>
        <v/>
      </c>
      <c r="AH65" s="52" t="str">
        <f t="shared" si="27"/>
        <v/>
      </c>
      <c r="AI65" s="52" t="str">
        <f t="shared" si="27"/>
        <v/>
      </c>
      <c r="AJ65" s="52" t="str">
        <f t="shared" si="27"/>
        <v/>
      </c>
      <c r="AK65" s="52" t="str">
        <f t="shared" si="27"/>
        <v/>
      </c>
      <c r="AL65" s="52" t="str">
        <f t="shared" si="27"/>
        <v/>
      </c>
      <c r="AM65" s="52" t="str">
        <f t="shared" si="27"/>
        <v/>
      </c>
      <c r="AN65" s="52" t="str">
        <f t="shared" si="27"/>
        <v/>
      </c>
      <c r="AO65" s="52" t="str">
        <f t="shared" si="27"/>
        <v/>
      </c>
      <c r="AP65" s="52" t="str">
        <f t="shared" si="27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28">IF($B$78=D63,D64,"")</f>
        <v/>
      </c>
      <c r="E67" s="52" t="str">
        <f t="shared" si="28"/>
        <v/>
      </c>
      <c r="F67" s="52" t="str">
        <f t="shared" si="28"/>
        <v/>
      </c>
      <c r="G67" s="52" t="str">
        <f t="shared" si="28"/>
        <v/>
      </c>
      <c r="H67" s="52" t="str">
        <f t="shared" si="28"/>
        <v/>
      </c>
      <c r="I67" s="52" t="str">
        <f t="shared" si="28"/>
        <v/>
      </c>
      <c r="J67" s="52" t="str">
        <f t="shared" si="28"/>
        <v/>
      </c>
      <c r="K67" s="52" t="str">
        <f t="shared" si="28"/>
        <v/>
      </c>
      <c r="L67" s="52" t="str">
        <f t="shared" si="28"/>
        <v/>
      </c>
      <c r="M67" s="52" t="str">
        <f t="shared" si="28"/>
        <v/>
      </c>
      <c r="N67" s="52" t="str">
        <f t="shared" si="28"/>
        <v/>
      </c>
      <c r="O67" s="52" t="str">
        <f t="shared" si="28"/>
        <v/>
      </c>
      <c r="P67" s="52" t="str">
        <f t="shared" si="28"/>
        <v/>
      </c>
      <c r="Q67" s="52" t="str">
        <f t="shared" si="28"/>
        <v/>
      </c>
      <c r="R67" s="52" t="str">
        <f t="shared" si="28"/>
        <v/>
      </c>
      <c r="S67" s="52" t="str">
        <f t="shared" si="28"/>
        <v/>
      </c>
      <c r="T67" s="52" t="str">
        <f t="shared" si="28"/>
        <v/>
      </c>
      <c r="U67" s="52" t="str">
        <f t="shared" si="28"/>
        <v/>
      </c>
      <c r="V67" s="52" t="str">
        <f t="shared" si="28"/>
        <v/>
      </c>
      <c r="W67" s="52" t="str">
        <f t="shared" si="28"/>
        <v/>
      </c>
      <c r="X67" s="52" t="str">
        <f t="shared" si="28"/>
        <v/>
      </c>
      <c r="Y67" s="52" t="str">
        <f t="shared" si="28"/>
        <v/>
      </c>
      <c r="Z67" s="52" t="str">
        <f t="shared" si="28"/>
        <v/>
      </c>
      <c r="AA67" s="52" t="str">
        <f t="shared" si="28"/>
        <v/>
      </c>
      <c r="AB67" s="52" t="str">
        <f t="shared" si="28"/>
        <v/>
      </c>
      <c r="AC67" s="52" t="str">
        <f t="shared" si="28"/>
        <v/>
      </c>
      <c r="AD67" s="52" t="str">
        <f t="shared" si="28"/>
        <v/>
      </c>
      <c r="AE67" s="52" t="str">
        <f t="shared" si="28"/>
        <v/>
      </c>
      <c r="AF67" s="52" t="str">
        <f t="shared" si="28"/>
        <v/>
      </c>
      <c r="AG67" s="52" t="str">
        <f t="shared" si="28"/>
        <v/>
      </c>
      <c r="AH67" s="52" t="str">
        <f t="shared" si="28"/>
        <v/>
      </c>
      <c r="AI67" s="52" t="str">
        <f t="shared" si="28"/>
        <v/>
      </c>
      <c r="AJ67" s="52" t="str">
        <f t="shared" si="28"/>
        <v/>
      </c>
      <c r="AK67" s="52" t="str">
        <f t="shared" si="28"/>
        <v/>
      </c>
      <c r="AL67" s="52" t="str">
        <f t="shared" si="28"/>
        <v/>
      </c>
      <c r="AM67" s="52" t="str">
        <f t="shared" si="28"/>
        <v/>
      </c>
      <c r="AN67" s="52" t="str">
        <f t="shared" si="28"/>
        <v/>
      </c>
      <c r="AO67" s="52" t="str">
        <f t="shared" si="28"/>
        <v/>
      </c>
      <c r="AP67" s="52" t="str">
        <f t="shared" si="28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1000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Miles de UF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30.09.2012</v>
      </c>
      <c r="D70" s="37" t="s">
        <v>372</v>
      </c>
      <c r="E70" s="37" t="s">
        <v>105</v>
      </c>
      <c r="F70" s="37" t="s">
        <v>22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30.09.2012</v>
      </c>
      <c r="D71" s="37" t="s">
        <v>373</v>
      </c>
      <c r="E71" s="37" t="s">
        <v>106</v>
      </c>
      <c r="F71" s="37" t="s">
        <v>370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30.09.2012</v>
      </c>
      <c r="D72" s="37" t="s">
        <v>374</v>
      </c>
      <c r="E72" s="37" t="s">
        <v>107</v>
      </c>
      <c r="F72" s="37" t="s">
        <v>371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1</v>
      </c>
      <c r="D109" s="50">
        <f t="shared" ref="D109:AH109" si="29">IFERROR(RANK(D111,$C$111:$AH$111,0),"")</f>
        <v>11</v>
      </c>
      <c r="E109" s="50">
        <f t="shared" si="29"/>
        <v>31</v>
      </c>
      <c r="F109" s="50">
        <f t="shared" si="29"/>
        <v>30</v>
      </c>
      <c r="G109" s="50">
        <f t="shared" si="29"/>
        <v>10</v>
      </c>
      <c r="H109" s="50">
        <f t="shared" si="29"/>
        <v>27</v>
      </c>
      <c r="I109" s="50">
        <f t="shared" si="29"/>
        <v>14</v>
      </c>
      <c r="J109" s="50">
        <f t="shared" si="29"/>
        <v>17</v>
      </c>
      <c r="K109" s="50">
        <f t="shared" si="29"/>
        <v>2</v>
      </c>
      <c r="L109" s="50">
        <f t="shared" si="29"/>
        <v>3</v>
      </c>
      <c r="M109" s="50">
        <f t="shared" si="29"/>
        <v>15</v>
      </c>
      <c r="N109" s="50">
        <f t="shared" si="29"/>
        <v>21</v>
      </c>
      <c r="O109" s="50">
        <f t="shared" si="29"/>
        <v>16</v>
      </c>
      <c r="P109" s="50">
        <f t="shared" si="29"/>
        <v>8</v>
      </c>
      <c r="Q109" s="50">
        <f t="shared" si="29"/>
        <v>26</v>
      </c>
      <c r="R109" s="50">
        <f t="shared" si="29"/>
        <v>12</v>
      </c>
      <c r="S109" s="50">
        <f t="shared" si="29"/>
        <v>4</v>
      </c>
      <c r="T109" s="50">
        <f t="shared" si="29"/>
        <v>28</v>
      </c>
      <c r="U109" s="50">
        <f t="shared" si="29"/>
        <v>23</v>
      </c>
      <c r="V109" s="50">
        <f t="shared" si="29"/>
        <v>6</v>
      </c>
      <c r="W109" s="50">
        <f t="shared" si="29"/>
        <v>7</v>
      </c>
      <c r="X109" s="50">
        <f t="shared" si="29"/>
        <v>20</v>
      </c>
      <c r="Y109" s="50">
        <f t="shared" si="29"/>
        <v>18</v>
      </c>
      <c r="Z109" s="50">
        <f t="shared" si="29"/>
        <v>9</v>
      </c>
      <c r="AA109" s="50">
        <f t="shared" si="29"/>
        <v>25</v>
      </c>
      <c r="AB109" s="50">
        <f t="shared" si="29"/>
        <v>19</v>
      </c>
      <c r="AC109" s="50">
        <f t="shared" si="29"/>
        <v>13</v>
      </c>
      <c r="AD109" s="50">
        <f t="shared" si="29"/>
        <v>24</v>
      </c>
      <c r="AE109" s="50" t="str">
        <f t="shared" si="29"/>
        <v/>
      </c>
      <c r="AF109" s="50">
        <f t="shared" si="29"/>
        <v>22</v>
      </c>
      <c r="AG109" s="50">
        <f t="shared" si="29"/>
        <v>29</v>
      </c>
      <c r="AH109" s="50">
        <f t="shared" si="29"/>
        <v>5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30">IFERROR((HLOOKUP($B$129,$C$11:$AQ$44,C114+1,FALSE)+C112/1000000)*(-1),"")</f>
        <v>8716482.5760766808</v>
      </c>
      <c r="D111" s="52">
        <f t="shared" si="30"/>
        <v>633113.2626106214</v>
      </c>
      <c r="E111" s="52">
        <f t="shared" si="30"/>
        <v>-2779207.3665000093</v>
      </c>
      <c r="F111" s="52">
        <f t="shared" si="30"/>
        <v>-112824.32647686321</v>
      </c>
      <c r="G111" s="52">
        <f t="shared" si="30"/>
        <v>651049.22145572922</v>
      </c>
      <c r="H111" s="52">
        <f t="shared" si="30"/>
        <v>18530.493066503845</v>
      </c>
      <c r="I111" s="52">
        <f t="shared" si="30"/>
        <v>434154.77232853865</v>
      </c>
      <c r="J111" s="52">
        <f t="shared" si="30"/>
        <v>366536.35641491238</v>
      </c>
      <c r="K111" s="52">
        <f t="shared" si="30"/>
        <v>5562128.0555555327</v>
      </c>
      <c r="L111" s="52">
        <f t="shared" si="30"/>
        <v>2582746.8221477275</v>
      </c>
      <c r="M111" s="52">
        <f t="shared" si="30"/>
        <v>403068.20619240793</v>
      </c>
      <c r="N111" s="52">
        <f t="shared" si="30"/>
        <v>132627.12443757983</v>
      </c>
      <c r="O111" s="52">
        <f t="shared" si="30"/>
        <v>386695.07240912574</v>
      </c>
      <c r="P111" s="52">
        <f t="shared" si="30"/>
        <v>1149524.4603757141</v>
      </c>
      <c r="Q111" s="52">
        <f t="shared" si="30"/>
        <v>22382.851376689494</v>
      </c>
      <c r="R111" s="52">
        <f t="shared" si="30"/>
        <v>612966.90453148272</v>
      </c>
      <c r="S111" s="52">
        <f t="shared" si="30"/>
        <v>2560573.4910346596</v>
      </c>
      <c r="T111" s="52">
        <f t="shared" si="30"/>
        <v>12241.130255616019</v>
      </c>
      <c r="U111" s="52">
        <f t="shared" si="30"/>
        <v>123699.84271132707</v>
      </c>
      <c r="V111" s="52">
        <f t="shared" si="30"/>
        <v>1563853.8220979685</v>
      </c>
      <c r="W111" s="52">
        <f t="shared" si="30"/>
        <v>1461854.352868113</v>
      </c>
      <c r="X111" s="52">
        <f t="shared" si="30"/>
        <v>139566.44796557649</v>
      </c>
      <c r="Y111" s="52">
        <f t="shared" si="30"/>
        <v>354578.00278314156</v>
      </c>
      <c r="Z111" s="52">
        <f t="shared" si="30"/>
        <v>934903.57370713993</v>
      </c>
      <c r="AA111" s="52">
        <f t="shared" si="30"/>
        <v>91087.808216938647</v>
      </c>
      <c r="AB111" s="52">
        <f t="shared" si="30"/>
        <v>160762.44852903532</v>
      </c>
      <c r="AC111" s="52">
        <f t="shared" si="30"/>
        <v>536330.99881875585</v>
      </c>
      <c r="AD111" s="52">
        <f t="shared" si="30"/>
        <v>95034.013155078894</v>
      </c>
      <c r="AE111" s="52" t="str">
        <f t="shared" si="30"/>
        <v/>
      </c>
      <c r="AF111" s="52">
        <f t="shared" si="30"/>
        <v>125516.29959352165</v>
      </c>
      <c r="AG111" s="52">
        <f t="shared" si="30"/>
        <v>11538.551769608668</v>
      </c>
      <c r="AH111" s="52">
        <f t="shared" si="30"/>
        <v>2283368.7275090278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31">D112-1</f>
        <v>30</v>
      </c>
      <c r="F112" s="50">
        <f t="shared" si="31"/>
        <v>29</v>
      </c>
      <c r="G112" s="50">
        <f t="shared" si="31"/>
        <v>28</v>
      </c>
      <c r="H112" s="50">
        <f t="shared" si="31"/>
        <v>27</v>
      </c>
      <c r="I112" s="50">
        <f t="shared" si="31"/>
        <v>26</v>
      </c>
      <c r="J112" s="50">
        <f t="shared" si="31"/>
        <v>25</v>
      </c>
      <c r="K112" s="50">
        <f t="shared" si="31"/>
        <v>24</v>
      </c>
      <c r="L112" s="50">
        <f t="shared" si="31"/>
        <v>23</v>
      </c>
      <c r="M112" s="50">
        <f t="shared" si="31"/>
        <v>22</v>
      </c>
      <c r="N112" s="50">
        <f t="shared" si="31"/>
        <v>21</v>
      </c>
      <c r="O112" s="50">
        <f t="shared" si="31"/>
        <v>20</v>
      </c>
      <c r="P112" s="50">
        <f t="shared" si="31"/>
        <v>19</v>
      </c>
      <c r="Q112" s="50">
        <f t="shared" si="31"/>
        <v>18</v>
      </c>
      <c r="R112" s="50">
        <f t="shared" si="31"/>
        <v>17</v>
      </c>
      <c r="S112" s="50">
        <f t="shared" si="31"/>
        <v>16</v>
      </c>
      <c r="T112" s="50">
        <f t="shared" si="31"/>
        <v>15</v>
      </c>
      <c r="U112" s="50">
        <f t="shared" si="31"/>
        <v>14</v>
      </c>
      <c r="V112" s="50">
        <f t="shared" si="31"/>
        <v>13</v>
      </c>
      <c r="W112" s="50">
        <f t="shared" si="31"/>
        <v>12</v>
      </c>
      <c r="X112" s="50">
        <f t="shared" si="31"/>
        <v>11</v>
      </c>
      <c r="Y112" s="50">
        <f t="shared" si="31"/>
        <v>10</v>
      </c>
      <c r="Z112" s="50">
        <f t="shared" si="31"/>
        <v>9</v>
      </c>
      <c r="AA112" s="50">
        <f t="shared" si="31"/>
        <v>8</v>
      </c>
      <c r="AB112" s="50">
        <f t="shared" si="31"/>
        <v>7</v>
      </c>
      <c r="AC112" s="50">
        <f t="shared" si="31"/>
        <v>6</v>
      </c>
      <c r="AD112" s="50">
        <f t="shared" si="31"/>
        <v>5</v>
      </c>
      <c r="AE112" s="50">
        <f t="shared" si="31"/>
        <v>4</v>
      </c>
      <c r="AF112" s="50">
        <f t="shared" si="31"/>
        <v>3</v>
      </c>
      <c r="AG112" s="50">
        <f t="shared" si="31"/>
        <v>2</v>
      </c>
      <c r="AH112" s="50">
        <f t="shared" si="31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1 Incendio</v>
      </c>
      <c r="D115" s="80" t="str">
        <f t="shared" ref="D115:AH115" si="32">IFERROR(HLOOKUP(D114,$C$109:$AP$110,2,FALSE),"")</f>
        <v>9 Daños Físicos Vehíc. Mot. G1 (VP)</v>
      </c>
      <c r="E115" s="80" t="str">
        <f t="shared" si="32"/>
        <v>10 Daños Físicos Vehíc. Mot. G2 (VC)</v>
      </c>
      <c r="F115" s="80" t="str">
        <f t="shared" si="32"/>
        <v>17 Todo Riesgo Construc. y Montaje</v>
      </c>
      <c r="G115" s="80" t="str">
        <f t="shared" si="32"/>
        <v>50 Otros</v>
      </c>
      <c r="H115" s="80" t="str">
        <f t="shared" si="32"/>
        <v>20 Responsabilidad Civil Vehíc. Mot.</v>
      </c>
      <c r="I115" s="80" t="str">
        <f t="shared" si="32"/>
        <v>21 Responsabilidad Civil</v>
      </c>
      <c r="J115" s="80" t="str">
        <f t="shared" si="32"/>
        <v>14 Transporte Marítimo</v>
      </c>
      <c r="K115" s="80" t="str">
        <f t="shared" si="32"/>
        <v>24 SOAP</v>
      </c>
      <c r="L115" s="80" t="str">
        <f t="shared" si="32"/>
        <v>5 Riesgos de la Naturaleza</v>
      </c>
      <c r="M115" s="80" t="str">
        <f t="shared" si="32"/>
        <v>2 Pérdida de Benef. por Incendio</v>
      </c>
      <c r="N115" s="80" t="str">
        <f t="shared" si="32"/>
        <v>16 Equipo Móvil Contratista</v>
      </c>
      <c r="O115" s="80" t="str">
        <f t="shared" si="32"/>
        <v>27 Seguro de Crédito por Ventas a Plazo</v>
      </c>
      <c r="P115" s="80" t="str">
        <f t="shared" si="32"/>
        <v>7 Otros Riesgos Adicionales Incendio</v>
      </c>
      <c r="Q115" s="80" t="str">
        <f t="shared" si="32"/>
        <v>11 Casco Marítimo</v>
      </c>
      <c r="R115" s="80" t="str">
        <f t="shared" si="32"/>
        <v>13 Transporte Terrestre</v>
      </c>
      <c r="S115" s="80" t="str">
        <f t="shared" si="32"/>
        <v>8 Robo</v>
      </c>
      <c r="T115" s="80" t="str">
        <f t="shared" si="32"/>
        <v>23 Accidentes Personales</v>
      </c>
      <c r="U115" s="80" t="str">
        <f t="shared" si="32"/>
        <v>26 Fidelidad</v>
      </c>
      <c r="V115" s="80" t="str">
        <f t="shared" si="32"/>
        <v>22 Multiriesgos</v>
      </c>
      <c r="W115" s="80" t="str">
        <f t="shared" si="32"/>
        <v>12 Casco Aéreo</v>
      </c>
      <c r="X115" s="80" t="str">
        <f t="shared" si="32"/>
        <v>30 Seguro Agrícola</v>
      </c>
      <c r="Y115" s="80" t="str">
        <f t="shared" si="32"/>
        <v>19 Equipo Electrónico</v>
      </c>
      <c r="Z115" s="80" t="str">
        <f t="shared" si="32"/>
        <v>28 Seguro de Crédito a la Exportación</v>
      </c>
      <c r="AA115" s="80" t="str">
        <f t="shared" si="32"/>
        <v>25 Garantía</v>
      </c>
      <c r="AB115" s="80" t="str">
        <f t="shared" si="32"/>
        <v>15 Transporte Aéreo</v>
      </c>
      <c r="AC115" s="80" t="str">
        <f t="shared" si="32"/>
        <v>6 Terrorismo</v>
      </c>
      <c r="AD115" s="80" t="str">
        <f t="shared" si="32"/>
        <v>18 Avería de Maquinaria</v>
      </c>
      <c r="AE115" s="80" t="str">
        <f t="shared" si="32"/>
        <v>35 Seguro Salud</v>
      </c>
      <c r="AF115" s="80" t="str">
        <f t="shared" si="32"/>
        <v>4 Pérdida de Benef. por Terremoto</v>
      </c>
      <c r="AG115" s="80" t="str">
        <f t="shared" si="32"/>
        <v>3 Terremoto</v>
      </c>
      <c r="AH115" s="80" t="str">
        <f t="shared" si="32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8716.4825760446802</v>
      </c>
      <c r="D116" s="52">
        <f t="shared" ref="D116:AH116" si="33">IFERROR((HLOOKUP(D114,$C$109:$AP$111,3,FALSE)-HLOOKUP(D114,$C$109:$AP$112,4,FALSE)/1000000)/$C$123,"")</f>
        <v>5562.1280555315325</v>
      </c>
      <c r="E116" s="52">
        <f t="shared" si="33"/>
        <v>2582.7468221247277</v>
      </c>
      <c r="F116" s="52">
        <f t="shared" si="33"/>
        <v>2560.5734910186593</v>
      </c>
      <c r="G116" s="52">
        <f t="shared" si="33"/>
        <v>2283.3687275080279</v>
      </c>
      <c r="H116" s="52">
        <f t="shared" si="33"/>
        <v>1563.8538220849684</v>
      </c>
      <c r="I116" s="52">
        <f t="shared" si="33"/>
        <v>1461.8543528561129</v>
      </c>
      <c r="J116" s="52">
        <f t="shared" si="33"/>
        <v>1149.5244603567141</v>
      </c>
      <c r="K116" s="52">
        <f t="shared" si="33"/>
        <v>934.90357369814001</v>
      </c>
      <c r="L116" s="52">
        <f t="shared" si="33"/>
        <v>651.04922142772921</v>
      </c>
      <c r="M116" s="52">
        <f t="shared" si="33"/>
        <v>633.11326257962139</v>
      </c>
      <c r="N116" s="52">
        <f t="shared" si="33"/>
        <v>612.96690451448274</v>
      </c>
      <c r="O116" s="52">
        <f t="shared" si="33"/>
        <v>536.33099881275575</v>
      </c>
      <c r="P116" s="52">
        <f t="shared" si="33"/>
        <v>434.15477230253862</v>
      </c>
      <c r="Q116" s="52">
        <f t="shared" si="33"/>
        <v>403.06820617040796</v>
      </c>
      <c r="R116" s="52">
        <f t="shared" si="33"/>
        <v>386.69507238912576</v>
      </c>
      <c r="S116" s="52">
        <f t="shared" si="33"/>
        <v>366.53635638991238</v>
      </c>
      <c r="T116" s="52">
        <f t="shared" si="33"/>
        <v>354.57800277314152</v>
      </c>
      <c r="U116" s="52">
        <f t="shared" si="33"/>
        <v>160.76244852203533</v>
      </c>
      <c r="V116" s="52">
        <f t="shared" si="33"/>
        <v>139.56644795457649</v>
      </c>
      <c r="W116" s="52">
        <f t="shared" si="33"/>
        <v>132.62712441657982</v>
      </c>
      <c r="X116" s="52">
        <f t="shared" si="33"/>
        <v>125.51629959052165</v>
      </c>
      <c r="Y116" s="52">
        <f t="shared" si="33"/>
        <v>123.69984269732707</v>
      </c>
      <c r="Z116" s="52">
        <f t="shared" si="33"/>
        <v>95.034013150078906</v>
      </c>
      <c r="AA116" s="52">
        <f t="shared" si="33"/>
        <v>91.08780820893864</v>
      </c>
      <c r="AB116" s="52">
        <f t="shared" si="33"/>
        <v>22.382851358689496</v>
      </c>
      <c r="AC116" s="52">
        <f t="shared" si="33"/>
        <v>18.530493039503845</v>
      </c>
      <c r="AD116" s="52">
        <f t="shared" si="33"/>
        <v>12.24113024061602</v>
      </c>
      <c r="AE116" s="52">
        <f t="shared" si="33"/>
        <v>11.538551767608668</v>
      </c>
      <c r="AF116" s="52">
        <f t="shared" si="33"/>
        <v>-112.82432650586321</v>
      </c>
      <c r="AG116" s="52">
        <f t="shared" si="33"/>
        <v>-2779.2073665300095</v>
      </c>
      <c r="AH116" s="52" t="str">
        <f t="shared" si="33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34">IF($B$132=D115,D116,"")</f>
        <v/>
      </c>
      <c r="E118" s="52" t="str">
        <f t="shared" si="34"/>
        <v/>
      </c>
      <c r="F118" s="52" t="str">
        <f t="shared" si="34"/>
        <v/>
      </c>
      <c r="G118" s="52" t="str">
        <f t="shared" si="34"/>
        <v/>
      </c>
      <c r="H118" s="52" t="str">
        <f t="shared" si="34"/>
        <v/>
      </c>
      <c r="I118" s="52" t="str">
        <f t="shared" si="34"/>
        <v/>
      </c>
      <c r="J118" s="52" t="str">
        <f t="shared" si="34"/>
        <v/>
      </c>
      <c r="K118" s="52" t="str">
        <f t="shared" si="34"/>
        <v/>
      </c>
      <c r="L118" s="52" t="str">
        <f t="shared" si="34"/>
        <v/>
      </c>
      <c r="M118" s="52" t="str">
        <f t="shared" si="34"/>
        <v/>
      </c>
      <c r="N118" s="52" t="str">
        <f t="shared" si="34"/>
        <v/>
      </c>
      <c r="O118" s="52" t="str">
        <f t="shared" si="34"/>
        <v/>
      </c>
      <c r="P118" s="52" t="str">
        <f t="shared" si="34"/>
        <v/>
      </c>
      <c r="Q118" s="52" t="str">
        <f t="shared" si="34"/>
        <v/>
      </c>
      <c r="R118" s="52" t="str">
        <f t="shared" si="34"/>
        <v/>
      </c>
      <c r="S118" s="52" t="str">
        <f t="shared" si="34"/>
        <v/>
      </c>
      <c r="T118" s="52" t="str">
        <f t="shared" si="34"/>
        <v/>
      </c>
      <c r="U118" s="52" t="str">
        <f t="shared" si="34"/>
        <v/>
      </c>
      <c r="V118" s="52" t="str">
        <f t="shared" si="34"/>
        <v/>
      </c>
      <c r="W118" s="52" t="str">
        <f t="shared" si="34"/>
        <v/>
      </c>
      <c r="X118" s="52" t="str">
        <f t="shared" si="34"/>
        <v/>
      </c>
      <c r="Y118" s="52" t="str">
        <f t="shared" si="34"/>
        <v/>
      </c>
      <c r="Z118" s="52" t="str">
        <f t="shared" si="34"/>
        <v/>
      </c>
      <c r="AA118" s="52" t="str">
        <f t="shared" si="34"/>
        <v/>
      </c>
      <c r="AB118" s="52" t="str">
        <f t="shared" si="34"/>
        <v/>
      </c>
      <c r="AC118" s="52" t="str">
        <f t="shared" si="34"/>
        <v/>
      </c>
      <c r="AD118" s="52" t="str">
        <f t="shared" si="34"/>
        <v/>
      </c>
      <c r="AE118" s="52" t="str">
        <f t="shared" si="34"/>
        <v/>
      </c>
      <c r="AF118" s="52" t="str">
        <f t="shared" si="34"/>
        <v/>
      </c>
      <c r="AG118" s="52" t="str">
        <f t="shared" si="34"/>
        <v/>
      </c>
      <c r="AH118" s="52" t="str">
        <f t="shared" si="34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35">IF(C60&gt;$C$121,C58,IF(C60=$C$121,$AQ$11,IF(C60&lt;$C$121,"")))</f>
        <v>Ace Seguros</v>
      </c>
      <c r="D120" s="50" t="str">
        <f t="shared" si="35"/>
        <v>Assurant Chile</v>
      </c>
      <c r="E120" s="50" t="str">
        <f t="shared" si="35"/>
        <v>BCI Seguros</v>
      </c>
      <c r="F120" s="50" t="str">
        <f t="shared" si="35"/>
        <v>Cardif</v>
      </c>
      <c r="G120" s="50" t="str">
        <f t="shared" si="35"/>
        <v>Cesce Chile</v>
      </c>
      <c r="H120" s="50" t="str">
        <f t="shared" si="35"/>
        <v>Chartis</v>
      </c>
      <c r="I120" s="50" t="str">
        <f t="shared" si="35"/>
        <v>Chilena Consolidada</v>
      </c>
      <c r="J120" s="50" t="str">
        <f t="shared" si="35"/>
        <v>Chubb de Chile</v>
      </c>
      <c r="K120" s="50" t="str">
        <f t="shared" si="35"/>
        <v>Coface Chile</v>
      </c>
      <c r="L120" s="50" t="str">
        <f t="shared" si="35"/>
        <v>Consorio Nacional</v>
      </c>
      <c r="M120" s="50" t="str">
        <f t="shared" si="35"/>
        <v>Continental Crédito</v>
      </c>
      <c r="N120" s="50" t="str">
        <f t="shared" si="35"/>
        <v>Euler Hermes</v>
      </c>
      <c r="O120" s="50" t="str">
        <f t="shared" si="35"/>
        <v>FAF International</v>
      </c>
      <c r="P120" s="50" t="str">
        <f t="shared" si="35"/>
        <v>HDI Seguros</v>
      </c>
      <c r="Q120" s="50" t="str">
        <f t="shared" si="35"/>
        <v>Huelen</v>
      </c>
      <c r="R120" s="50" t="str">
        <f t="shared" si="35"/>
        <v>Liberty Seguros</v>
      </c>
      <c r="S120" s="50" t="str">
        <f t="shared" si="35"/>
        <v>M. de Carabineros</v>
      </c>
      <c r="T120" s="50" t="str">
        <f t="shared" si="35"/>
        <v>Magallanes</v>
      </c>
      <c r="U120" s="50" t="str">
        <f t="shared" si="35"/>
        <v>Magallanes Gar. y Cré.</v>
      </c>
      <c r="V120" s="50" t="str">
        <f t="shared" si="35"/>
        <v>Mapfre</v>
      </c>
      <c r="W120" s="50" t="str">
        <f t="shared" si="35"/>
        <v>Mapfre Gar. y Cré.</v>
      </c>
      <c r="X120" s="50" t="str">
        <f t="shared" si="35"/>
        <v>Orion Seguros</v>
      </c>
      <c r="Y120" s="50" t="str">
        <f t="shared" si="35"/>
        <v>Penta Security</v>
      </c>
      <c r="Z120" s="50" t="str">
        <f t="shared" si="35"/>
        <v>QBE Chile</v>
      </c>
      <c r="AA120" s="50" t="str">
        <f t="shared" si="35"/>
        <v>Renta Nacional</v>
      </c>
      <c r="AB120" s="50" t="str">
        <f t="shared" si="35"/>
        <v>RSA Seguros</v>
      </c>
      <c r="AC120" s="50" t="str">
        <f t="shared" si="35"/>
        <v>Zenit Seguros</v>
      </c>
      <c r="AD120" s="50" t="str">
        <f t="shared" si="35"/>
        <v>Zurich Santander</v>
      </c>
      <c r="AE120" s="50" t="str">
        <f t="shared" si="35"/>
        <v>Mercado</v>
      </c>
      <c r="AF120" s="50" t="str">
        <f t="shared" si="35"/>
        <v/>
      </c>
      <c r="AG120" s="50" t="str">
        <f t="shared" si="35"/>
        <v/>
      </c>
      <c r="AH120" s="50" t="str">
        <f t="shared" si="35"/>
        <v/>
      </c>
      <c r="AI120" s="50" t="str">
        <f t="shared" si="35"/>
        <v/>
      </c>
      <c r="AJ120" s="50" t="str">
        <f t="shared" si="35"/>
        <v/>
      </c>
      <c r="AK120" s="50" t="str">
        <f t="shared" si="35"/>
        <v/>
      </c>
      <c r="AL120" s="50" t="str">
        <f t="shared" si="35"/>
        <v/>
      </c>
      <c r="AM120" s="50" t="str">
        <f t="shared" si="35"/>
        <v/>
      </c>
      <c r="AN120" s="50" t="str">
        <f t="shared" si="35"/>
        <v/>
      </c>
      <c r="AO120" s="50" t="str">
        <f t="shared" si="35"/>
        <v/>
      </c>
      <c r="AP120" s="50" t="str">
        <f t="shared" si="35"/>
        <v/>
      </c>
    </row>
    <row r="121" spans="2:43" hidden="1">
      <c r="B121" s="49" t="s">
        <v>386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1000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Miles de UF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30.09.2012</v>
      </c>
      <c r="D124" s="37" t="s">
        <v>372</v>
      </c>
      <c r="E124" s="37" t="s">
        <v>105</v>
      </c>
      <c r="F124" s="37" t="s">
        <v>22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30.09.2012</v>
      </c>
      <c r="D125" s="37" t="s">
        <v>373</v>
      </c>
      <c r="E125" s="37" t="s">
        <v>106</v>
      </c>
      <c r="F125" s="37" t="s">
        <v>370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30.09.2012</v>
      </c>
      <c r="D126" s="37" t="s">
        <v>374</v>
      </c>
      <c r="E126" s="37" t="s">
        <v>107</v>
      </c>
      <c r="F126" s="37" t="s">
        <v>371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385</v>
      </c>
    </row>
    <row r="129" spans="2:2">
      <c r="B129" s="59" t="s">
        <v>341</v>
      </c>
    </row>
    <row r="131" spans="2:2">
      <c r="B131" s="39" t="s">
        <v>384</v>
      </c>
    </row>
    <row r="132" spans="2:2">
      <c r="B132" s="59"/>
    </row>
  </sheetData>
  <conditionalFormatting sqref="A1:XFD1048576">
    <cfRule type="cellIs" dxfId="28" priority="1" operator="lessThan">
      <formula>0</formula>
    </cfRule>
  </conditionalFormatting>
  <dataValidations count="5">
    <dataValidation showInputMessage="1" showErrorMessage="1" sqref="E129"/>
    <dataValidation type="list" allowBlank="1" showInputMessage="1" showErrorMessage="1" sqref="B132">
      <formula1>$B$11:$B$43</formula1>
    </dataValidation>
    <dataValidation type="list" allowBlank="1" showInputMessage="1" showErrorMessage="1" sqref="B129">
      <formula1>$C$120:$AE$120</formula1>
    </dataValidation>
    <dataValidation type="list" allowBlank="1" showInputMessage="1" showErrorMessage="1" sqref="B78">
      <formula1>$B$120:$AD$120</formula1>
    </dataValidation>
    <dataValidation type="list" allowBlank="1" showInputMessage="1" showErrorMessage="1" sqref="B75">
      <formula1>$B$12:$B$44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2:AT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390</v>
      </c>
    </row>
    <row r="8" spans="2:46" ht="15.75">
      <c r="B8" s="38" t="s">
        <v>355</v>
      </c>
    </row>
    <row r="9" spans="2:46">
      <c r="B9" s="40" t="str">
        <f>Índice!H51</f>
        <v>Cifras en UF al 30.09.2012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30.09.2011</v>
      </c>
      <c r="AT11" s="199" t="s">
        <v>338</v>
      </c>
    </row>
    <row r="12" spans="2:46">
      <c r="B12" s="73" t="s">
        <v>295</v>
      </c>
      <c r="C12" s="92">
        <f>IFERROR('Gen. Siniestros Directos'!C12/'Gen. Número de Siniestros'!C12,"")</f>
        <v>-974.79270558230314</v>
      </c>
      <c r="D12" s="92" t="str">
        <f>IFERROR('Gen. Siniestros Directos'!D12/'Gen. Número de Siniestros'!D12,"")</f>
        <v/>
      </c>
      <c r="E12" s="92">
        <f>IFERROR('Gen. Siniestros Directos'!E12/'Gen. Número de Siniestros'!E12,"")</f>
        <v>-116.52535050692521</v>
      </c>
      <c r="F12" s="92">
        <f>IFERROR('Gen. Siniestros Directos'!F12/'Gen. Número de Siniestros'!F12,"")</f>
        <v>50.816584443839488</v>
      </c>
      <c r="G12" s="92" t="str">
        <f>IFERROR('Gen. Siniestros Directos'!G12/'Gen. Número de Siniestros'!G12,"")</f>
        <v/>
      </c>
      <c r="H12" s="92">
        <f>IFERROR('Gen. Siniestros Directos'!H12/'Gen. Número de Siniestros'!H12,"")</f>
        <v>-339.78519344955322</v>
      </c>
      <c r="I12" s="92">
        <f>IFERROR('Gen. Siniestros Directos'!I12/'Gen. Número de Siniestros'!I12,"")</f>
        <v>-193.21282267007891</v>
      </c>
      <c r="J12" s="92">
        <f>IFERROR('Gen. Siniestros Directos'!J12/'Gen. Número de Siniestros'!J12,"")</f>
        <v>-214.35063332602957</v>
      </c>
      <c r="K12" s="92" t="str">
        <f>IFERROR('Gen. Siniestros Directos'!K12/'Gen. Número de Siniestros'!K12,"")</f>
        <v/>
      </c>
      <c r="L12" s="92">
        <f>IFERROR('Gen. Siniestros Directos'!L12/'Gen. Número de Siniestros'!L12,"")</f>
        <v>-130.9348579576874</v>
      </c>
      <c r="M12" s="92" t="str">
        <f>IFERROR('Gen. Siniestros Directos'!M12/'Gen. Número de Siniestros'!M12,"")</f>
        <v/>
      </c>
      <c r="N12" s="92" t="str">
        <f>IFERROR('Gen. Siniestros Directos'!N12/'Gen. Número de Siniestros'!N12,"")</f>
        <v/>
      </c>
      <c r="O12" s="92" t="str">
        <f>IFERROR('Gen. Siniestros Directos'!O12/'Gen. Número de Siniestros'!O12,"")</f>
        <v/>
      </c>
      <c r="P12" s="92">
        <f>IFERROR('Gen. Siniestros Directos'!P12/'Gen. Número de Siniestros'!P12,"")</f>
        <v>-79.268962306271334</v>
      </c>
      <c r="Q12" s="92">
        <f>IFERROR('Gen. Siniestros Directos'!Q12/'Gen. Número de Siniestros'!Q12,"")</f>
        <v>-125.71350158580501</v>
      </c>
      <c r="R12" s="92">
        <f>IFERROR('Gen. Siniestros Directos'!R12/'Gen. Número de Siniestros'!R12,"")</f>
        <v>-122.68280772408444</v>
      </c>
      <c r="S12" s="92">
        <f>IFERROR('Gen. Siniestros Directos'!S12/'Gen. Número de Siniestros'!S12,"")</f>
        <v>-189.82443637340157</v>
      </c>
      <c r="T12" s="92">
        <f>IFERROR('Gen. Siniestros Directos'!T12/'Gen. Número de Siniestros'!T12,"")</f>
        <v>-703.04250375393713</v>
      </c>
      <c r="U12" s="92" t="str">
        <f>IFERROR('Gen. Siniestros Directos'!U12/'Gen. Número de Siniestros'!U12,"")</f>
        <v/>
      </c>
      <c r="V12" s="92">
        <f>IFERROR('Gen. Siniestros Directos'!V12/'Gen. Número de Siniestros'!V12,"")</f>
        <v>-534.30587662422397</v>
      </c>
      <c r="W12" s="92" t="str">
        <f>IFERROR('Gen. Siniestros Directos'!W12/'Gen. Número de Siniestros'!W12,"")</f>
        <v/>
      </c>
      <c r="X12" s="92">
        <f>IFERROR('Gen. Siniestros Directos'!X12/'Gen. Número de Siniestros'!X12,"")</f>
        <v>-1165.8451761501422</v>
      </c>
      <c r="Y12" s="92">
        <f>IFERROR('Gen. Siniestros Directos'!Y12/'Gen. Número de Siniestros'!Y12,"")</f>
        <v>-2007.3368906516127</v>
      </c>
      <c r="Z12" s="92" t="str">
        <f>IFERROR('Gen. Siniestros Directos'!Z12/'Gen. Número de Siniestros'!Z12,"")</f>
        <v/>
      </c>
      <c r="AA12" s="92">
        <f>IFERROR('Gen. Siniestros Directos'!AA12/'Gen. Número de Siniestros'!AA12,"")</f>
        <v>-452.80099862556187</v>
      </c>
      <c r="AB12" s="92">
        <f>IFERROR('Gen. Siniestros Directos'!AB12/'Gen. Número de Siniestros'!AB12,"")</f>
        <v>-509.61573372613992</v>
      </c>
      <c r="AC12" s="92">
        <f>IFERROR('Gen. Siniestros Directos'!AC12/'Gen. Número de Siniestros'!AC12,"")</f>
        <v>-54.288952680129718</v>
      </c>
      <c r="AD12" s="92" t="str">
        <f>IFERROR('Gen. Siniestros Directos'!AD12/'Gen. Número de Siniestros'!AD12,"")</f>
        <v/>
      </c>
      <c r="AE12" s="92" t="str">
        <f>IFERROR('Gen. Siniestros Directos'!AE12/'Gen. Número de Siniestros'!AE12,"")</f>
        <v/>
      </c>
      <c r="AF12" s="92" t="str">
        <f>IFERROR('Gen. Siniestros Directos'!AF12/'Gen. Número de Siniestros'!AF12,"")</f>
        <v/>
      </c>
      <c r="AG12" s="92" t="str">
        <f>IFERROR('Gen. Siniestros Directos'!AG12/'Gen. Número de Siniestros'!AG12,"")</f>
        <v/>
      </c>
      <c r="AH12" s="92" t="str">
        <f>IFERROR('Gen. Siniestros Directos'!AH12/'Gen. Número de Siniestros'!AH12,"")</f>
        <v/>
      </c>
      <c r="AI12" s="92" t="str">
        <f>IFERROR('Gen. Siniestros Directos'!AI12/'Gen. Número de Siniestros'!AI12,"")</f>
        <v/>
      </c>
      <c r="AJ12" s="92" t="str">
        <f>IFERROR('Gen. Siniestros Directos'!AJ12/'Gen. Número de Siniestros'!AJ12,"")</f>
        <v/>
      </c>
      <c r="AK12" s="92" t="str">
        <f>IFERROR('Gen. Siniestros Directos'!AK12/'Gen. Número de Siniestros'!AK12,"")</f>
        <v/>
      </c>
      <c r="AL12" s="92" t="str">
        <f>IFERROR('Gen. Siniestros Directos'!AL12/'Gen. Número de Siniestros'!AL12,"")</f>
        <v/>
      </c>
      <c r="AM12" s="92" t="str">
        <f>IFERROR('Gen. Siniestros Directos'!AM12/'Gen. Número de Siniestros'!AM12,"")</f>
        <v/>
      </c>
      <c r="AN12" s="92" t="str">
        <f>IFERROR('Gen. Siniestros Directos'!AN12/'Gen. Número de Siniestros'!AN12,"")</f>
        <v/>
      </c>
      <c r="AO12" s="92" t="str">
        <f>IFERROR('Gen. Siniestros Directos'!AO12/'Gen. Número de Siniestros'!AO12,"")</f>
        <v/>
      </c>
      <c r="AP12" s="92" t="str">
        <f>IFERROR('Gen. Siniestros Directos'!AP12/'Gen. Número de Siniestros'!AP12,"")</f>
        <v/>
      </c>
      <c r="AQ12" s="92">
        <f>IFERROR('Gen. Siniestros Directos'!AQ12/'Gen. Número de Siniestros'!AQ12,"")</f>
        <v>-422.16702552955303</v>
      </c>
      <c r="AS12" s="92">
        <f>IFERROR('Gen. Siniestros Directos'!AS12/'Gen. Número de Siniestros'!AS12,"")</f>
        <v>-294.04281533004809</v>
      </c>
      <c r="AT12" s="71">
        <f t="shared" ref="AT12:AT44" si="0">IFERROR(AQ12/AS12-1,"")</f>
        <v>0.43573317734593187</v>
      </c>
    </row>
    <row r="13" spans="2:46">
      <c r="B13" s="73" t="s">
        <v>296</v>
      </c>
      <c r="C13" s="92">
        <f>IFERROR('Gen. Siniestros Directos'!C13/'Gen. Número de Siniestros'!C13,"")</f>
        <v>-354.9193153926002</v>
      </c>
      <c r="D13" s="92" t="str">
        <f>IFERROR('Gen. Siniestros Directos'!D13/'Gen. Número de Siniestros'!D13,"")</f>
        <v/>
      </c>
      <c r="E13" s="92">
        <f>IFERROR('Gen. Siniestros Directos'!E13/'Gen. Número de Siniestros'!E13,"")</f>
        <v>1103.0767114789774</v>
      </c>
      <c r="F13" s="92" t="str">
        <f>IFERROR('Gen. Siniestros Directos'!F13/'Gen. Número de Siniestros'!F13,"")</f>
        <v/>
      </c>
      <c r="G13" s="92" t="str">
        <f>IFERROR('Gen. Siniestros Directos'!G13/'Gen. Número de Siniestros'!G13,"")</f>
        <v/>
      </c>
      <c r="H13" s="92" t="str">
        <f>IFERROR('Gen. Siniestros Directos'!H13/'Gen. Número de Siniestros'!H13,"")</f>
        <v/>
      </c>
      <c r="I13" s="92">
        <f>IFERROR('Gen. Siniestros Directos'!I13/'Gen. Número de Siniestros'!I13,"")</f>
        <v>-541.94170957368146</v>
      </c>
      <c r="J13" s="92">
        <f>IFERROR('Gen. Siniestros Directos'!J13/'Gen. Número de Siniestros'!J13,"")</f>
        <v>-1457.3249140699527</v>
      </c>
      <c r="K13" s="92" t="str">
        <f>IFERROR('Gen. Siniestros Directos'!K13/'Gen. Número de Siniestros'!K13,"")</f>
        <v/>
      </c>
      <c r="L13" s="92">
        <f>IFERROR('Gen. Siniestros Directos'!L13/'Gen. Número de Siniestros'!L13,"")</f>
        <v>87.660083676205105</v>
      </c>
      <c r="M13" s="92" t="str">
        <f>IFERROR('Gen. Siniestros Directos'!M13/'Gen. Número de Siniestros'!M13,"")</f>
        <v/>
      </c>
      <c r="N13" s="92" t="str">
        <f>IFERROR('Gen. Siniestros Directos'!N13/'Gen. Número de Siniestros'!N13,"")</f>
        <v/>
      </c>
      <c r="O13" s="92" t="str">
        <f>IFERROR('Gen. Siniestros Directos'!O13/'Gen. Número de Siniestros'!O13,"")</f>
        <v/>
      </c>
      <c r="P13" s="92" t="str">
        <f>IFERROR('Gen. Siniestros Directos'!P13/'Gen. Número de Siniestros'!P13,"")</f>
        <v/>
      </c>
      <c r="Q13" s="92" t="str">
        <f>IFERROR('Gen. Siniestros Directos'!Q13/'Gen. Número de Siniestros'!Q13,"")</f>
        <v/>
      </c>
      <c r="R13" s="92">
        <f>IFERROR('Gen. Siniestros Directos'!R13/'Gen. Número de Siniestros'!R13,"")</f>
        <v>-9108.662501300294</v>
      </c>
      <c r="S13" s="92" t="str">
        <f>IFERROR('Gen. Siniestros Directos'!S13/'Gen. Número de Siniestros'!S13,"")</f>
        <v/>
      </c>
      <c r="T13" s="92">
        <f>IFERROR('Gen. Siniestros Directos'!T13/'Gen. Número de Siniestros'!T13,"")</f>
        <v>-701.26591430382098</v>
      </c>
      <c r="U13" s="92" t="str">
        <f>IFERROR('Gen. Siniestros Directos'!U13/'Gen. Número de Siniestros'!U13,"")</f>
        <v/>
      </c>
      <c r="V13" s="92">
        <f>IFERROR('Gen. Siniestros Directos'!V13/'Gen. Número de Siniestros'!V13,"")</f>
        <v>-15879.325289393251</v>
      </c>
      <c r="W13" s="92" t="str">
        <f>IFERROR('Gen. Siniestros Directos'!W13/'Gen. Número de Siniestros'!W13,"")</f>
        <v/>
      </c>
      <c r="X13" s="92" t="str">
        <f>IFERROR('Gen. Siniestros Directos'!X13/'Gen. Número de Siniestros'!X13,"")</f>
        <v/>
      </c>
      <c r="Y13" s="92" t="str">
        <f>IFERROR('Gen. Siniestros Directos'!Y13/'Gen. Número de Siniestros'!Y13,"")</f>
        <v/>
      </c>
      <c r="Z13" s="92" t="str">
        <f>IFERROR('Gen. Siniestros Directos'!Z13/'Gen. Número de Siniestros'!Z13,"")</f>
        <v/>
      </c>
      <c r="AA13" s="92" t="str">
        <f>IFERROR('Gen. Siniestros Directos'!AA13/'Gen. Número de Siniestros'!AA13,"")</f>
        <v/>
      </c>
      <c r="AB13" s="92">
        <f>IFERROR('Gen. Siniestros Directos'!AB13/'Gen. Número de Siniestros'!AB13,"")</f>
        <v>-4199.0056844821756</v>
      </c>
      <c r="AC13" s="92" t="str">
        <f>IFERROR('Gen. Siniestros Directos'!AC13/'Gen. Número de Siniestros'!AC13,"")</f>
        <v/>
      </c>
      <c r="AD13" s="92" t="str">
        <f>IFERROR('Gen. Siniestros Directos'!AD13/'Gen. Número de Siniestros'!AD13,"")</f>
        <v/>
      </c>
      <c r="AE13" s="92" t="str">
        <f>IFERROR('Gen. Siniestros Directos'!AE13/'Gen. Número de Siniestros'!AE13,"")</f>
        <v/>
      </c>
      <c r="AF13" s="92" t="str">
        <f>IFERROR('Gen. Siniestros Directos'!AF13/'Gen. Número de Siniestros'!AF13,"")</f>
        <v/>
      </c>
      <c r="AG13" s="92" t="str">
        <f>IFERROR('Gen. Siniestros Directos'!AG13/'Gen. Número de Siniestros'!AG13,"")</f>
        <v/>
      </c>
      <c r="AH13" s="92" t="str">
        <f>IFERROR('Gen. Siniestros Directos'!AH13/'Gen. Número de Siniestros'!AH13,"")</f>
        <v/>
      </c>
      <c r="AI13" s="92" t="str">
        <f>IFERROR('Gen. Siniestros Directos'!AI13/'Gen. Número de Siniestros'!AI13,"")</f>
        <v/>
      </c>
      <c r="AJ13" s="92" t="str">
        <f>IFERROR('Gen. Siniestros Directos'!AJ13/'Gen. Número de Siniestros'!AJ13,"")</f>
        <v/>
      </c>
      <c r="AK13" s="92" t="str">
        <f>IFERROR('Gen. Siniestros Directos'!AK13/'Gen. Número de Siniestros'!AK13,"")</f>
        <v/>
      </c>
      <c r="AL13" s="92" t="str">
        <f>IFERROR('Gen. Siniestros Directos'!AL13/'Gen. Número de Siniestros'!AL13,"")</f>
        <v/>
      </c>
      <c r="AM13" s="92" t="str">
        <f>IFERROR('Gen. Siniestros Directos'!AM13/'Gen. Número de Siniestros'!AM13,"")</f>
        <v/>
      </c>
      <c r="AN13" s="92" t="str">
        <f>IFERROR('Gen. Siniestros Directos'!AN13/'Gen. Número de Siniestros'!AN13,"")</f>
        <v/>
      </c>
      <c r="AO13" s="92" t="str">
        <f>IFERROR('Gen. Siniestros Directos'!AO13/'Gen. Número de Siniestros'!AO13,"")</f>
        <v/>
      </c>
      <c r="AP13" s="92" t="str">
        <f>IFERROR('Gen. Siniestros Directos'!AP13/'Gen. Número de Siniestros'!AP13,"")</f>
        <v/>
      </c>
      <c r="AQ13" s="92">
        <f>IFERROR('Gen. Siniestros Directos'!AQ13/'Gen. Número de Siniestros'!AQ13,"")</f>
        <v>-4058.4183502668038</v>
      </c>
      <c r="AS13" s="92">
        <f>IFERROR('Gen. Siniestros Directos'!AS13/'Gen. Número de Siniestros'!AS13,"")</f>
        <v>-519.17109819897473</v>
      </c>
      <c r="AT13" s="71">
        <f t="shared" si="0"/>
        <v>6.8171114770171508</v>
      </c>
    </row>
    <row r="14" spans="2:46">
      <c r="B14" s="73" t="s">
        <v>297</v>
      </c>
      <c r="C14" s="92">
        <f>IFERROR('Gen. Siniestros Directos'!C14/'Gen. Número de Siniestros'!C14,"")</f>
        <v>2200.1135405392847</v>
      </c>
      <c r="D14" s="92" t="str">
        <f>IFERROR('Gen. Siniestros Directos'!D14/'Gen. Número de Siniestros'!D14,"")</f>
        <v/>
      </c>
      <c r="E14" s="92">
        <f>IFERROR('Gen. Siniestros Directos'!E14/'Gen. Número de Siniestros'!E14,"")</f>
        <v>758.13794665971716</v>
      </c>
      <c r="F14" s="92">
        <f>IFERROR('Gen. Siniestros Directos'!F14/'Gen. Número de Siniestros'!F14,"")</f>
        <v>-205.3910730134279</v>
      </c>
      <c r="G14" s="92" t="str">
        <f>IFERROR('Gen. Siniestros Directos'!G14/'Gen. Número de Siniestros'!G14,"")</f>
        <v/>
      </c>
      <c r="H14" s="92">
        <f>IFERROR('Gen. Siniestros Directos'!H14/'Gen. Número de Siniestros'!H14,"")</f>
        <v>7625.9403613377872</v>
      </c>
      <c r="I14" s="92">
        <f>IFERROR('Gen. Siniestros Directos'!I14/'Gen. Número de Siniestros'!I14,"")</f>
        <v>201.46056270785513</v>
      </c>
      <c r="J14" s="92">
        <f>IFERROR('Gen. Siniestros Directos'!J14/'Gen. Número de Siniestros'!J14,"")</f>
        <v>271.3425702403639</v>
      </c>
      <c r="K14" s="92" t="str">
        <f>IFERROR('Gen. Siniestros Directos'!K14/'Gen. Número de Siniestros'!K14,"")</f>
        <v/>
      </c>
      <c r="L14" s="92">
        <f>IFERROR('Gen. Siniestros Directos'!L14/'Gen. Número de Siniestros'!L14,"")</f>
        <v>1359.7846832314542</v>
      </c>
      <c r="M14" s="92" t="str">
        <f>IFERROR('Gen. Siniestros Directos'!M14/'Gen. Número de Siniestros'!M14,"")</f>
        <v/>
      </c>
      <c r="N14" s="92" t="str">
        <f>IFERROR('Gen. Siniestros Directos'!N14/'Gen. Número de Siniestros'!N14,"")</f>
        <v/>
      </c>
      <c r="O14" s="92" t="str">
        <f>IFERROR('Gen. Siniestros Directos'!O14/'Gen. Número de Siniestros'!O14,"")</f>
        <v/>
      </c>
      <c r="P14" s="92">
        <f>IFERROR('Gen. Siniestros Directos'!P14/'Gen. Número de Siniestros'!P14,"")</f>
        <v>-228.62446263748996</v>
      </c>
      <c r="Q14" s="92" t="str">
        <f>IFERROR('Gen. Siniestros Directos'!Q14/'Gen. Número de Siniestros'!Q14,"")</f>
        <v/>
      </c>
      <c r="R14" s="92">
        <f>IFERROR('Gen. Siniestros Directos'!R14/'Gen. Número de Siniestros'!R14,"")</f>
        <v>202.24590221156728</v>
      </c>
      <c r="S14" s="92" t="str">
        <f>IFERROR('Gen. Siniestros Directos'!S14/'Gen. Número de Siniestros'!S14,"")</f>
        <v/>
      </c>
      <c r="T14" s="92">
        <f>IFERROR('Gen. Siniestros Directos'!T14/'Gen. Número de Siniestros'!T14,"")</f>
        <v>817.17973603980647</v>
      </c>
      <c r="U14" s="92" t="str">
        <f>IFERROR('Gen. Siniestros Directos'!U14/'Gen. Número de Siniestros'!U14,"")</f>
        <v/>
      </c>
      <c r="V14" s="92">
        <f>IFERROR('Gen. Siniestros Directos'!V14/'Gen. Número de Siniestros'!V14,"")</f>
        <v>149.22908815107522</v>
      </c>
      <c r="W14" s="92" t="str">
        <f>IFERROR('Gen. Siniestros Directos'!W14/'Gen. Número de Siniestros'!W14,"")</f>
        <v/>
      </c>
      <c r="X14" s="92" t="str">
        <f>IFERROR('Gen. Siniestros Directos'!X14/'Gen. Número de Siniestros'!X14,"")</f>
        <v/>
      </c>
      <c r="Y14" s="92">
        <f>IFERROR('Gen. Siniestros Directos'!Y14/'Gen. Número de Siniestros'!Y14,"")</f>
        <v>23621.049597074951</v>
      </c>
      <c r="Z14" s="92" t="str">
        <f>IFERROR('Gen. Siniestros Directos'!Z14/'Gen. Número de Siniestros'!Z14,"")</f>
        <v/>
      </c>
      <c r="AA14" s="92">
        <f>IFERROR('Gen. Siniestros Directos'!AA14/'Gen. Número de Siniestros'!AA14,"")</f>
        <v>-144.80169014818799</v>
      </c>
      <c r="AB14" s="92">
        <f>IFERROR('Gen. Siniestros Directos'!AB14/'Gen. Número de Siniestros'!AB14,"")</f>
        <v>272.55456455633703</v>
      </c>
      <c r="AC14" s="92">
        <f>IFERROR('Gen. Siniestros Directos'!AC14/'Gen. Número de Siniestros'!AC14,"")</f>
        <v>-49.887012777183891</v>
      </c>
      <c r="AD14" s="92">
        <f>IFERROR('Gen. Siniestros Directos'!AD14/'Gen. Número de Siniestros'!AD14,"")</f>
        <v>-15.175975174023103</v>
      </c>
      <c r="AE14" s="92" t="str">
        <f>IFERROR('Gen. Siniestros Directos'!AE14/'Gen. Número de Siniestros'!AE14,"")</f>
        <v/>
      </c>
      <c r="AF14" s="92" t="str">
        <f>IFERROR('Gen. Siniestros Directos'!AF14/'Gen. Número de Siniestros'!AF14,"")</f>
        <v/>
      </c>
      <c r="AG14" s="92" t="str">
        <f>IFERROR('Gen. Siniestros Directos'!AG14/'Gen. Número de Siniestros'!AG14,"")</f>
        <v/>
      </c>
      <c r="AH14" s="92" t="str">
        <f>IFERROR('Gen. Siniestros Directos'!AH14/'Gen. Número de Siniestros'!AH14,"")</f>
        <v/>
      </c>
      <c r="AI14" s="92" t="str">
        <f>IFERROR('Gen. Siniestros Directos'!AI14/'Gen. Número de Siniestros'!AI14,"")</f>
        <v/>
      </c>
      <c r="AJ14" s="92" t="str">
        <f>IFERROR('Gen. Siniestros Directos'!AJ14/'Gen. Número de Siniestros'!AJ14,"")</f>
        <v/>
      </c>
      <c r="AK14" s="92" t="str">
        <f>IFERROR('Gen. Siniestros Directos'!AK14/'Gen. Número de Siniestros'!AK14,"")</f>
        <v/>
      </c>
      <c r="AL14" s="92" t="str">
        <f>IFERROR('Gen. Siniestros Directos'!AL14/'Gen. Número de Siniestros'!AL14,"")</f>
        <v/>
      </c>
      <c r="AM14" s="92" t="str">
        <f>IFERROR('Gen. Siniestros Directos'!AM14/'Gen. Número de Siniestros'!AM14,"")</f>
        <v/>
      </c>
      <c r="AN14" s="92" t="str">
        <f>IFERROR('Gen. Siniestros Directos'!AN14/'Gen. Número de Siniestros'!AN14,"")</f>
        <v/>
      </c>
      <c r="AO14" s="92" t="str">
        <f>IFERROR('Gen. Siniestros Directos'!AO14/'Gen. Número de Siniestros'!AO14,"")</f>
        <v/>
      </c>
      <c r="AP14" s="92" t="str">
        <f>IFERROR('Gen. Siniestros Directos'!AP14/'Gen. Número de Siniestros'!AP14,"")</f>
        <v/>
      </c>
      <c r="AQ14" s="92">
        <f>IFERROR('Gen. Siniestros Directos'!AQ14/'Gen. Número de Siniestros'!AQ14,"")</f>
        <v>358.37619167891802</v>
      </c>
      <c r="AS14" s="92">
        <f>IFERROR('Gen. Siniestros Directos'!AS14/'Gen. Número de Siniestros'!AS14,"")</f>
        <v>64.577975071378589</v>
      </c>
      <c r="AT14" s="71">
        <f t="shared" si="0"/>
        <v>4.5495111341413503</v>
      </c>
    </row>
    <row r="15" spans="2:46">
      <c r="B15" s="73" t="s">
        <v>298</v>
      </c>
      <c r="C15" s="92">
        <f>IFERROR('Gen. Siniestros Directos'!C15/'Gen. Número de Siniestros'!C15,"")</f>
        <v>2788.8477959191805</v>
      </c>
      <c r="D15" s="92" t="str">
        <f>IFERROR('Gen. Siniestros Directos'!D15/'Gen. Número de Siniestros'!D15,"")</f>
        <v/>
      </c>
      <c r="E15" s="92" t="str">
        <f>IFERROR('Gen. Siniestros Directos'!E15/'Gen. Número de Siniestros'!E15,"")</f>
        <v/>
      </c>
      <c r="F15" s="92" t="str">
        <f>IFERROR('Gen. Siniestros Directos'!F15/'Gen. Número de Siniestros'!F15,"")</f>
        <v/>
      </c>
      <c r="G15" s="92" t="str">
        <f>IFERROR('Gen. Siniestros Directos'!G15/'Gen. Número de Siniestros'!G15,"")</f>
        <v/>
      </c>
      <c r="H15" s="92">
        <f>IFERROR('Gen. Siniestros Directos'!H15/'Gen. Número de Siniestros'!H15,"")</f>
        <v>774.49255346697032</v>
      </c>
      <c r="I15" s="92" t="str">
        <f>IFERROR('Gen. Siniestros Directos'!I15/'Gen. Número de Siniestros'!I15,"")</f>
        <v/>
      </c>
      <c r="J15" s="92" t="str">
        <f>IFERROR('Gen. Siniestros Directos'!J15/'Gen. Número de Siniestros'!J15,"")</f>
        <v/>
      </c>
      <c r="K15" s="92" t="str">
        <f>IFERROR('Gen. Siniestros Directos'!K15/'Gen. Número de Siniestros'!K15,"")</f>
        <v/>
      </c>
      <c r="L15" s="92">
        <f>IFERROR('Gen. Siniestros Directos'!L15/'Gen. Número de Siniestros'!L15,"")</f>
        <v>42362.528523463945</v>
      </c>
      <c r="M15" s="92" t="str">
        <f>IFERROR('Gen. Siniestros Directos'!M15/'Gen. Número de Siniestros'!M15,"")</f>
        <v/>
      </c>
      <c r="N15" s="92" t="str">
        <f>IFERROR('Gen. Siniestros Directos'!N15/'Gen. Número de Siniestros'!N15,"")</f>
        <v/>
      </c>
      <c r="O15" s="92" t="str">
        <f>IFERROR('Gen. Siniestros Directos'!O15/'Gen. Número de Siniestros'!O15,"")</f>
        <v/>
      </c>
      <c r="P15" s="92" t="str">
        <f>IFERROR('Gen. Siniestros Directos'!P15/'Gen. Número de Siniestros'!P15,"")</f>
        <v/>
      </c>
      <c r="Q15" s="92" t="str">
        <f>IFERROR('Gen. Siniestros Directos'!Q15/'Gen. Número de Siniestros'!Q15,"")</f>
        <v/>
      </c>
      <c r="R15" s="92">
        <f>IFERROR('Gen. Siniestros Directos'!R15/'Gen. Número de Siniestros'!R15,"")</f>
        <v>490.83326578095586</v>
      </c>
      <c r="S15" s="92" t="str">
        <f>IFERROR('Gen. Siniestros Directos'!S15/'Gen. Número de Siniestros'!S15,"")</f>
        <v/>
      </c>
      <c r="T15" s="92" t="str">
        <f>IFERROR('Gen. Siniestros Directos'!T15/'Gen. Número de Siniestros'!T15,"")</f>
        <v/>
      </c>
      <c r="U15" s="92" t="str">
        <f>IFERROR('Gen. Siniestros Directos'!U15/'Gen. Número de Siniestros'!U15,"")</f>
        <v/>
      </c>
      <c r="V15" s="92">
        <f>IFERROR('Gen. Siniestros Directos'!V15/'Gen. Número de Siniestros'!V15,"")</f>
        <v>2884.7928715132766</v>
      </c>
      <c r="W15" s="92" t="str">
        <f>IFERROR('Gen. Siniestros Directos'!W15/'Gen. Número de Siniestros'!W15,"")</f>
        <v/>
      </c>
      <c r="X15" s="92" t="str">
        <f>IFERROR('Gen. Siniestros Directos'!X15/'Gen. Número de Siniestros'!X15,"")</f>
        <v/>
      </c>
      <c r="Y15" s="92" t="str">
        <f>IFERROR('Gen. Siniestros Directos'!Y15/'Gen. Número de Siniestros'!Y15,"")</f>
        <v/>
      </c>
      <c r="Z15" s="92" t="str">
        <f>IFERROR('Gen. Siniestros Directos'!Z15/'Gen. Número de Siniestros'!Z15,"")</f>
        <v/>
      </c>
      <c r="AA15" s="92" t="str">
        <f>IFERROR('Gen. Siniestros Directos'!AA15/'Gen. Número de Siniestros'!AA15,"")</f>
        <v/>
      </c>
      <c r="AB15" s="92">
        <f>IFERROR('Gen. Siniestros Directos'!AB15/'Gen. Número de Siniestros'!AB15,"")</f>
        <v>-17331.421071619072</v>
      </c>
      <c r="AC15" s="92" t="str">
        <f>IFERROR('Gen. Siniestros Directos'!AC15/'Gen. Número de Siniestros'!AC15,"")</f>
        <v/>
      </c>
      <c r="AD15" s="92" t="str">
        <f>IFERROR('Gen. Siniestros Directos'!AD15/'Gen. Número de Siniestros'!AD15,"")</f>
        <v/>
      </c>
      <c r="AE15" s="92" t="str">
        <f>IFERROR('Gen. Siniestros Directos'!AE15/'Gen. Número de Siniestros'!AE15,"")</f>
        <v/>
      </c>
      <c r="AF15" s="92" t="str">
        <f>IFERROR('Gen. Siniestros Directos'!AF15/'Gen. Número de Siniestros'!AF15,"")</f>
        <v/>
      </c>
      <c r="AG15" s="92" t="str">
        <f>IFERROR('Gen. Siniestros Directos'!AG15/'Gen. Número de Siniestros'!AG15,"")</f>
        <v/>
      </c>
      <c r="AH15" s="92" t="str">
        <f>IFERROR('Gen. Siniestros Directos'!AH15/'Gen. Número de Siniestros'!AH15,"")</f>
        <v/>
      </c>
      <c r="AI15" s="92" t="str">
        <f>IFERROR('Gen. Siniestros Directos'!AI15/'Gen. Número de Siniestros'!AI15,"")</f>
        <v/>
      </c>
      <c r="AJ15" s="92" t="str">
        <f>IFERROR('Gen. Siniestros Directos'!AJ15/'Gen. Número de Siniestros'!AJ15,"")</f>
        <v/>
      </c>
      <c r="AK15" s="92" t="str">
        <f>IFERROR('Gen. Siniestros Directos'!AK15/'Gen. Número de Siniestros'!AK15,"")</f>
        <v/>
      </c>
      <c r="AL15" s="92" t="str">
        <f>IFERROR('Gen. Siniestros Directos'!AL15/'Gen. Número de Siniestros'!AL15,"")</f>
        <v/>
      </c>
      <c r="AM15" s="92" t="str">
        <f>IFERROR('Gen. Siniestros Directos'!AM15/'Gen. Número de Siniestros'!AM15,"")</f>
        <v/>
      </c>
      <c r="AN15" s="92" t="str">
        <f>IFERROR('Gen. Siniestros Directos'!AN15/'Gen. Número de Siniestros'!AN15,"")</f>
        <v/>
      </c>
      <c r="AO15" s="92" t="str">
        <f>IFERROR('Gen. Siniestros Directos'!AO15/'Gen. Número de Siniestros'!AO15,"")</f>
        <v/>
      </c>
      <c r="AP15" s="92" t="str">
        <f>IFERROR('Gen. Siniestros Directos'!AP15/'Gen. Número de Siniestros'!AP15,"")</f>
        <v/>
      </c>
      <c r="AQ15" s="92">
        <f>IFERROR('Gen. Siniestros Directos'!AQ15/'Gen. Número de Siniestros'!AQ15,"")</f>
        <v>727.8988803087949</v>
      </c>
      <c r="AS15" s="92">
        <f>IFERROR('Gen. Siniestros Directos'!AS15/'Gen. Número de Siniestros'!AS15,"")</f>
        <v>-1519.5115286629693</v>
      </c>
      <c r="AT15" s="71">
        <f t="shared" si="0"/>
        <v>-1.4790347862311246</v>
      </c>
    </row>
    <row r="16" spans="2:46">
      <c r="B16" s="73" t="s">
        <v>299</v>
      </c>
      <c r="C16" s="92">
        <f>IFERROR('Gen. Siniestros Directos'!C16/'Gen. Número de Siniestros'!C16,"")</f>
        <v>-1607.9758164833206</v>
      </c>
      <c r="D16" s="92" t="str">
        <f>IFERROR('Gen. Siniestros Directos'!D16/'Gen. Número de Siniestros'!D16,"")</f>
        <v/>
      </c>
      <c r="E16" s="92">
        <f>IFERROR('Gen. Siniestros Directos'!E16/'Gen. Número de Siniestros'!E16,"")</f>
        <v>-714.69935422009382</v>
      </c>
      <c r="F16" s="92">
        <f>IFERROR('Gen. Siniestros Directos'!F16/'Gen. Número de Siniestros'!F16,"")</f>
        <v>-86.959216149758433</v>
      </c>
      <c r="G16" s="92" t="str">
        <f>IFERROR('Gen. Siniestros Directos'!G16/'Gen. Número de Siniestros'!G16,"")</f>
        <v/>
      </c>
      <c r="H16" s="92">
        <f>IFERROR('Gen. Siniestros Directos'!H16/'Gen. Número de Siniestros'!H16,"")</f>
        <v>-22.899924232531617</v>
      </c>
      <c r="I16" s="92">
        <f>IFERROR('Gen. Siniestros Directos'!I16/'Gen. Número de Siniestros'!I16,"")</f>
        <v>-83.758556149605127</v>
      </c>
      <c r="J16" s="92">
        <f>IFERROR('Gen. Siniestros Directos'!J16/'Gen. Número de Siniestros'!J16,"")</f>
        <v>-8074.1001414276889</v>
      </c>
      <c r="K16" s="92" t="str">
        <f>IFERROR('Gen. Siniestros Directos'!K16/'Gen. Número de Siniestros'!K16,"")</f>
        <v/>
      </c>
      <c r="L16" s="92">
        <f>IFERROR('Gen. Siniestros Directos'!L16/'Gen. Número de Siniestros'!L16,"")</f>
        <v>-91.152851964102439</v>
      </c>
      <c r="M16" s="92" t="str">
        <f>IFERROR('Gen. Siniestros Directos'!M16/'Gen. Número de Siniestros'!M16,"")</f>
        <v/>
      </c>
      <c r="N16" s="92" t="str">
        <f>IFERROR('Gen. Siniestros Directos'!N16/'Gen. Número de Siniestros'!N16,"")</f>
        <v/>
      </c>
      <c r="O16" s="92" t="str">
        <f>IFERROR('Gen. Siniestros Directos'!O16/'Gen. Número de Siniestros'!O16,"")</f>
        <v/>
      </c>
      <c r="P16" s="92">
        <f>IFERROR('Gen. Siniestros Directos'!P16/'Gen. Número de Siniestros'!P16,"")</f>
        <v>-45.040780243437936</v>
      </c>
      <c r="Q16" s="92" t="str">
        <f>IFERROR('Gen. Siniestros Directos'!Q16/'Gen. Número de Siniestros'!Q16,"")</f>
        <v/>
      </c>
      <c r="R16" s="92" t="str">
        <f>IFERROR('Gen. Siniestros Directos'!R16/'Gen. Número de Siniestros'!R16,"")</f>
        <v/>
      </c>
      <c r="S16" s="92" t="str">
        <f>IFERROR('Gen. Siniestros Directos'!S16/'Gen. Número de Siniestros'!S16,"")</f>
        <v/>
      </c>
      <c r="T16" s="92">
        <f>IFERROR('Gen. Siniestros Directos'!T16/'Gen. Número de Siniestros'!T16,"")</f>
        <v>-364.18576573356296</v>
      </c>
      <c r="U16" s="92" t="str">
        <f>IFERROR('Gen. Siniestros Directos'!U16/'Gen. Número de Siniestros'!U16,"")</f>
        <v/>
      </c>
      <c r="V16" s="92">
        <f>IFERROR('Gen. Siniestros Directos'!V16/'Gen. Número de Siniestros'!V16,"")</f>
        <v>-206.71229013787342</v>
      </c>
      <c r="W16" s="92" t="str">
        <f>IFERROR('Gen. Siniestros Directos'!W16/'Gen. Número de Siniestros'!W16,"")</f>
        <v/>
      </c>
      <c r="X16" s="92" t="str">
        <f>IFERROR('Gen. Siniestros Directos'!X16/'Gen. Número de Siniestros'!X16,"")</f>
        <v/>
      </c>
      <c r="Y16" s="92">
        <f>IFERROR('Gen. Siniestros Directos'!Y16/'Gen. Número de Siniestros'!Y16,"")</f>
        <v>-580.94364376836404</v>
      </c>
      <c r="Z16" s="92" t="str">
        <f>IFERROR('Gen. Siniestros Directos'!Z16/'Gen. Número de Siniestros'!Z16,"")</f>
        <v/>
      </c>
      <c r="AA16" s="92">
        <f>IFERROR('Gen. Siniestros Directos'!AA16/'Gen. Número de Siniestros'!AA16,"")</f>
        <v>-106.98643477996364</v>
      </c>
      <c r="AB16" s="92">
        <f>IFERROR('Gen. Siniestros Directos'!AB16/'Gen. Número de Siniestros'!AB16,"")</f>
        <v>-89.820565319421419</v>
      </c>
      <c r="AC16" s="92" t="str">
        <f>IFERROR('Gen. Siniestros Directos'!AC16/'Gen. Número de Siniestros'!AC16,"")</f>
        <v/>
      </c>
      <c r="AD16" s="92" t="str">
        <f>IFERROR('Gen. Siniestros Directos'!AD16/'Gen. Número de Siniestros'!AD16,"")</f>
        <v/>
      </c>
      <c r="AE16" s="92" t="str">
        <f>IFERROR('Gen. Siniestros Directos'!AE16/'Gen. Número de Siniestros'!AE16,"")</f>
        <v/>
      </c>
      <c r="AF16" s="92" t="str">
        <f>IFERROR('Gen. Siniestros Directos'!AF16/'Gen. Número de Siniestros'!AF16,"")</f>
        <v/>
      </c>
      <c r="AG16" s="92" t="str">
        <f>IFERROR('Gen. Siniestros Directos'!AG16/'Gen. Número de Siniestros'!AG16,"")</f>
        <v/>
      </c>
      <c r="AH16" s="92" t="str">
        <f>IFERROR('Gen. Siniestros Directos'!AH16/'Gen. Número de Siniestros'!AH16,"")</f>
        <v/>
      </c>
      <c r="AI16" s="92" t="str">
        <f>IFERROR('Gen. Siniestros Directos'!AI16/'Gen. Número de Siniestros'!AI16,"")</f>
        <v/>
      </c>
      <c r="AJ16" s="92" t="str">
        <f>IFERROR('Gen. Siniestros Directos'!AJ16/'Gen. Número de Siniestros'!AJ16,"")</f>
        <v/>
      </c>
      <c r="AK16" s="92" t="str">
        <f>IFERROR('Gen. Siniestros Directos'!AK16/'Gen. Número de Siniestros'!AK16,"")</f>
        <v/>
      </c>
      <c r="AL16" s="92" t="str">
        <f>IFERROR('Gen. Siniestros Directos'!AL16/'Gen. Número de Siniestros'!AL16,"")</f>
        <v/>
      </c>
      <c r="AM16" s="92" t="str">
        <f>IFERROR('Gen. Siniestros Directos'!AM16/'Gen. Número de Siniestros'!AM16,"")</f>
        <v/>
      </c>
      <c r="AN16" s="92" t="str">
        <f>IFERROR('Gen. Siniestros Directos'!AN16/'Gen. Número de Siniestros'!AN16,"")</f>
        <v/>
      </c>
      <c r="AO16" s="92" t="str">
        <f>IFERROR('Gen. Siniestros Directos'!AO16/'Gen. Número de Siniestros'!AO16,"")</f>
        <v/>
      </c>
      <c r="AP16" s="92" t="str">
        <f>IFERROR('Gen. Siniestros Directos'!AP16/'Gen. Número de Siniestros'!AP16,"")</f>
        <v/>
      </c>
      <c r="AQ16" s="92">
        <f>IFERROR('Gen. Siniestros Directos'!AQ16/'Gen. Número de Siniestros'!AQ16,"")</f>
        <v>-166.50875229762894</v>
      </c>
      <c r="AS16" s="92">
        <f>IFERROR('Gen. Siniestros Directos'!AS16/'Gen. Número de Siniestros'!AS16,"")</f>
        <v>-75.181153440722795</v>
      </c>
      <c r="AT16" s="71">
        <f t="shared" si="0"/>
        <v>1.2147671946655376</v>
      </c>
    </row>
    <row r="17" spans="2:46">
      <c r="B17" s="73" t="s">
        <v>300</v>
      </c>
      <c r="C17" s="92" t="str">
        <f>IFERROR('Gen. Siniestros Directos'!C17/'Gen. Número de Siniestros'!C17,"")</f>
        <v/>
      </c>
      <c r="D17" s="92" t="str">
        <f>IFERROR('Gen. Siniestros Directos'!D17/'Gen. Número de Siniestros'!D17,"")</f>
        <v/>
      </c>
      <c r="E17" s="92">
        <f>IFERROR('Gen. Siniestros Directos'!E17/'Gen. Número de Siniestros'!E17,"")</f>
        <v>-92.269248219980881</v>
      </c>
      <c r="F17" s="92" t="str">
        <f>IFERROR('Gen. Siniestros Directos'!F17/'Gen. Número de Siniestros'!F17,"")</f>
        <v/>
      </c>
      <c r="G17" s="92" t="str">
        <f>IFERROR('Gen. Siniestros Directos'!G17/'Gen. Número de Siniestros'!G17,"")</f>
        <v/>
      </c>
      <c r="H17" s="92" t="str">
        <f>IFERROR('Gen. Siniestros Directos'!H17/'Gen. Número de Siniestros'!H17,"")</f>
        <v/>
      </c>
      <c r="I17" s="92">
        <f>IFERROR('Gen. Siniestros Directos'!I17/'Gen. Número de Siniestros'!I17,"")</f>
        <v>5.2467420400869322</v>
      </c>
      <c r="J17" s="92" t="str">
        <f>IFERROR('Gen. Siniestros Directos'!J17/'Gen. Número de Siniestros'!J17,"")</f>
        <v/>
      </c>
      <c r="K17" s="92" t="str">
        <f>IFERROR('Gen. Siniestros Directos'!K17/'Gen. Número de Siniestros'!K17,"")</f>
        <v/>
      </c>
      <c r="L17" s="92">
        <f>IFERROR('Gen. Siniestros Directos'!L17/'Gen. Número de Siniestros'!L17,"")</f>
        <v>-11.233175561526833</v>
      </c>
      <c r="M17" s="92" t="str">
        <f>IFERROR('Gen. Siniestros Directos'!M17/'Gen. Número de Siniestros'!M17,"")</f>
        <v/>
      </c>
      <c r="N17" s="92" t="str">
        <f>IFERROR('Gen. Siniestros Directos'!N17/'Gen. Número de Siniestros'!N17,"")</f>
        <v/>
      </c>
      <c r="O17" s="92" t="str">
        <f>IFERROR('Gen. Siniestros Directos'!O17/'Gen. Número de Siniestros'!O17,"")</f>
        <v/>
      </c>
      <c r="P17" s="92">
        <f>IFERROR('Gen. Siniestros Directos'!P17/'Gen. Número de Siniestros'!P17,"")</f>
        <v>-13.27959523793715</v>
      </c>
      <c r="Q17" s="92" t="str">
        <f>IFERROR('Gen. Siniestros Directos'!Q17/'Gen. Número de Siniestros'!Q17,"")</f>
        <v/>
      </c>
      <c r="R17" s="92" t="str">
        <f>IFERROR('Gen. Siniestros Directos'!R17/'Gen. Número de Siniestros'!R17,"")</f>
        <v/>
      </c>
      <c r="S17" s="92" t="str">
        <f>IFERROR('Gen. Siniestros Directos'!S17/'Gen. Número de Siniestros'!S17,"")</f>
        <v/>
      </c>
      <c r="T17" s="92">
        <f>IFERROR('Gen. Siniestros Directos'!T17/'Gen. Número de Siniestros'!T17,"")</f>
        <v>-527.62782901488276</v>
      </c>
      <c r="U17" s="92" t="str">
        <f>IFERROR('Gen. Siniestros Directos'!U17/'Gen. Número de Siniestros'!U17,"")</f>
        <v/>
      </c>
      <c r="V17" s="92">
        <f>IFERROR('Gen. Siniestros Directos'!V17/'Gen. Número de Siniestros'!V17,"")</f>
        <v>-64.246189924279264</v>
      </c>
      <c r="W17" s="92" t="str">
        <f>IFERROR('Gen. Siniestros Directos'!W17/'Gen. Número de Siniestros'!W17,"")</f>
        <v/>
      </c>
      <c r="X17" s="92" t="str">
        <f>IFERROR('Gen. Siniestros Directos'!X17/'Gen. Número de Siniestros'!X17,"")</f>
        <v/>
      </c>
      <c r="Y17" s="92" t="str">
        <f>IFERROR('Gen. Siniestros Directos'!Y17/'Gen. Número de Siniestros'!Y17,"")</f>
        <v/>
      </c>
      <c r="Z17" s="92" t="str">
        <f>IFERROR('Gen. Siniestros Directos'!Z17/'Gen. Número de Siniestros'!Z17,"")</f>
        <v/>
      </c>
      <c r="AA17" s="92">
        <f>IFERROR('Gen. Siniestros Directos'!AA17/'Gen. Número de Siniestros'!AA17,"")</f>
        <v>-22.431449622748833</v>
      </c>
      <c r="AB17" s="92">
        <f>IFERROR('Gen. Siniestros Directos'!AB17/'Gen. Número de Siniestros'!AB17,"")</f>
        <v>-189.49166990793631</v>
      </c>
      <c r="AC17" s="92" t="str">
        <f>IFERROR('Gen. Siniestros Directos'!AC17/'Gen. Número de Siniestros'!AC17,"")</f>
        <v/>
      </c>
      <c r="AD17" s="92" t="str">
        <f>IFERROR('Gen. Siniestros Directos'!AD17/'Gen. Número de Siniestros'!AD17,"")</f>
        <v/>
      </c>
      <c r="AE17" s="92" t="str">
        <f>IFERROR('Gen. Siniestros Directos'!AE17/'Gen. Número de Siniestros'!AE17,"")</f>
        <v/>
      </c>
      <c r="AF17" s="92" t="str">
        <f>IFERROR('Gen. Siniestros Directos'!AF17/'Gen. Número de Siniestros'!AF17,"")</f>
        <v/>
      </c>
      <c r="AG17" s="92" t="str">
        <f>IFERROR('Gen. Siniestros Directos'!AG17/'Gen. Número de Siniestros'!AG17,"")</f>
        <v/>
      </c>
      <c r="AH17" s="92" t="str">
        <f>IFERROR('Gen. Siniestros Directos'!AH17/'Gen. Número de Siniestros'!AH17,"")</f>
        <v/>
      </c>
      <c r="AI17" s="92" t="str">
        <f>IFERROR('Gen. Siniestros Directos'!AI17/'Gen. Número de Siniestros'!AI17,"")</f>
        <v/>
      </c>
      <c r="AJ17" s="92" t="str">
        <f>IFERROR('Gen. Siniestros Directos'!AJ17/'Gen. Número de Siniestros'!AJ17,"")</f>
        <v/>
      </c>
      <c r="AK17" s="92" t="str">
        <f>IFERROR('Gen. Siniestros Directos'!AK17/'Gen. Número de Siniestros'!AK17,"")</f>
        <v/>
      </c>
      <c r="AL17" s="92" t="str">
        <f>IFERROR('Gen. Siniestros Directos'!AL17/'Gen. Número de Siniestros'!AL17,"")</f>
        <v/>
      </c>
      <c r="AM17" s="92" t="str">
        <f>IFERROR('Gen. Siniestros Directos'!AM17/'Gen. Número de Siniestros'!AM17,"")</f>
        <v/>
      </c>
      <c r="AN17" s="92" t="str">
        <f>IFERROR('Gen. Siniestros Directos'!AN17/'Gen. Número de Siniestros'!AN17,"")</f>
        <v/>
      </c>
      <c r="AO17" s="92" t="str">
        <f>IFERROR('Gen. Siniestros Directos'!AO17/'Gen. Número de Siniestros'!AO17,"")</f>
        <v/>
      </c>
      <c r="AP17" s="92" t="str">
        <f>IFERROR('Gen. Siniestros Directos'!AP17/'Gen. Número de Siniestros'!AP17,"")</f>
        <v/>
      </c>
      <c r="AQ17" s="92">
        <f>IFERROR('Gen. Siniestros Directos'!AQ17/'Gen. Número de Siniestros'!AQ17,"")</f>
        <v>-115.0962303944338</v>
      </c>
      <c r="AS17" s="92">
        <f>IFERROR('Gen. Siniestros Directos'!AS17/'Gen. Número de Siniestros'!AS17,"")</f>
        <v>-102.38158874527747</v>
      </c>
      <c r="AT17" s="71">
        <f t="shared" si="0"/>
        <v>0.12418875117077932</v>
      </c>
    </row>
    <row r="18" spans="2:46">
      <c r="B18" s="73" t="s">
        <v>301</v>
      </c>
      <c r="C18" s="92">
        <f>IFERROR('Gen. Siniestros Directos'!C18/'Gen. Número de Siniestros'!C18,"")</f>
        <v>-217.50129030177195</v>
      </c>
      <c r="D18" s="92" t="str">
        <f>IFERROR('Gen. Siniestros Directos'!D18/'Gen. Número de Siniestros'!D18,"")</f>
        <v/>
      </c>
      <c r="E18" s="92">
        <f>IFERROR('Gen. Siniestros Directos'!E18/'Gen. Número de Siniestros'!E18,"")</f>
        <v>-36.184695561590381</v>
      </c>
      <c r="F18" s="92">
        <f>IFERROR('Gen. Siniestros Directos'!F18/'Gen. Número de Siniestros'!F18,"")</f>
        <v>-47.806542856573735</v>
      </c>
      <c r="G18" s="92" t="str">
        <f>IFERROR('Gen. Siniestros Directos'!G18/'Gen. Número de Siniestros'!G18,"")</f>
        <v/>
      </c>
      <c r="H18" s="92">
        <f>IFERROR('Gen. Siniestros Directos'!H18/'Gen. Número de Siniestros'!H18,"")</f>
        <v>35.463896838202153</v>
      </c>
      <c r="I18" s="92">
        <f>IFERROR('Gen. Siniestros Directos'!I18/'Gen. Número de Siniestros'!I18,"")</f>
        <v>-34.861893847502003</v>
      </c>
      <c r="J18" s="92">
        <f>IFERROR('Gen. Siniestros Directos'!J18/'Gen. Número de Siniestros'!J18,"")</f>
        <v>-269.63474566000286</v>
      </c>
      <c r="K18" s="92" t="str">
        <f>IFERROR('Gen. Siniestros Directos'!K18/'Gen. Número de Siniestros'!K18,"")</f>
        <v/>
      </c>
      <c r="L18" s="92">
        <f>IFERROR('Gen. Siniestros Directos'!L18/'Gen. Número de Siniestros'!L18,"")</f>
        <v>-17.752777857406755</v>
      </c>
      <c r="M18" s="92" t="str">
        <f>IFERROR('Gen. Siniestros Directos'!M18/'Gen. Número de Siniestros'!M18,"")</f>
        <v/>
      </c>
      <c r="N18" s="92" t="str">
        <f>IFERROR('Gen. Siniestros Directos'!N18/'Gen. Número de Siniestros'!N18,"")</f>
        <v/>
      </c>
      <c r="O18" s="92" t="str">
        <f>IFERROR('Gen. Siniestros Directos'!O18/'Gen. Número de Siniestros'!O18,"")</f>
        <v/>
      </c>
      <c r="P18" s="92">
        <f>IFERROR('Gen. Siniestros Directos'!P18/'Gen. Número de Siniestros'!P18,"")</f>
        <v>-19.645353372479082</v>
      </c>
      <c r="Q18" s="92" t="str">
        <f>IFERROR('Gen. Siniestros Directos'!Q18/'Gen. Número de Siniestros'!Q18,"")</f>
        <v/>
      </c>
      <c r="R18" s="92" t="str">
        <f>IFERROR('Gen. Siniestros Directos'!R18/'Gen. Número de Siniestros'!R18,"")</f>
        <v/>
      </c>
      <c r="S18" s="92" t="str">
        <f>IFERROR('Gen. Siniestros Directos'!S18/'Gen. Número de Siniestros'!S18,"")</f>
        <v/>
      </c>
      <c r="T18" s="92">
        <f>IFERROR('Gen. Siniestros Directos'!T18/'Gen. Número de Siniestros'!T18,"")</f>
        <v>-171.78256054394646</v>
      </c>
      <c r="U18" s="92" t="str">
        <f>IFERROR('Gen. Siniestros Directos'!U18/'Gen. Número de Siniestros'!U18,"")</f>
        <v/>
      </c>
      <c r="V18" s="92">
        <f>IFERROR('Gen. Siniestros Directos'!V18/'Gen. Número de Siniestros'!V18,"")</f>
        <v>-38.040322525200999</v>
      </c>
      <c r="W18" s="92" t="str">
        <f>IFERROR('Gen. Siniestros Directos'!W18/'Gen. Número de Siniestros'!W18,"")</f>
        <v/>
      </c>
      <c r="X18" s="92" t="str">
        <f>IFERROR('Gen. Siniestros Directos'!X18/'Gen. Número de Siniestros'!X18,"")</f>
        <v/>
      </c>
      <c r="Y18" s="92" t="str">
        <f>IFERROR('Gen. Siniestros Directos'!Y18/'Gen. Número de Siniestros'!Y18,"")</f>
        <v/>
      </c>
      <c r="Z18" s="92">
        <f>IFERROR('Gen. Siniestros Directos'!Z18/'Gen. Número de Siniestros'!Z18,"")</f>
        <v>-433.13814340393452</v>
      </c>
      <c r="AA18" s="92">
        <f>IFERROR('Gen. Siniestros Directos'!AA18/'Gen. Número de Siniestros'!AA18,"")</f>
        <v>-42.48799789511709</v>
      </c>
      <c r="AB18" s="92">
        <f>IFERROR('Gen. Siniestros Directos'!AB18/'Gen. Número de Siniestros'!AB18,"")</f>
        <v>-31.930743833107105</v>
      </c>
      <c r="AC18" s="92" t="str">
        <f>IFERROR('Gen. Siniestros Directos'!AC18/'Gen. Número de Siniestros'!AC18,"")</f>
        <v/>
      </c>
      <c r="AD18" s="92" t="str">
        <f>IFERROR('Gen. Siniestros Directos'!AD18/'Gen. Número de Siniestros'!AD18,"")</f>
        <v/>
      </c>
      <c r="AE18" s="92" t="str">
        <f>IFERROR('Gen. Siniestros Directos'!AE18/'Gen. Número de Siniestros'!AE18,"")</f>
        <v/>
      </c>
      <c r="AF18" s="92" t="str">
        <f>IFERROR('Gen. Siniestros Directos'!AF18/'Gen. Número de Siniestros'!AF18,"")</f>
        <v/>
      </c>
      <c r="AG18" s="92" t="str">
        <f>IFERROR('Gen. Siniestros Directos'!AG18/'Gen. Número de Siniestros'!AG18,"")</f>
        <v/>
      </c>
      <c r="AH18" s="92" t="str">
        <f>IFERROR('Gen. Siniestros Directos'!AH18/'Gen. Número de Siniestros'!AH18,"")</f>
        <v/>
      </c>
      <c r="AI18" s="92" t="str">
        <f>IFERROR('Gen. Siniestros Directos'!AI18/'Gen. Número de Siniestros'!AI18,"")</f>
        <v/>
      </c>
      <c r="AJ18" s="92" t="str">
        <f>IFERROR('Gen. Siniestros Directos'!AJ18/'Gen. Número de Siniestros'!AJ18,"")</f>
        <v/>
      </c>
      <c r="AK18" s="92" t="str">
        <f>IFERROR('Gen. Siniestros Directos'!AK18/'Gen. Número de Siniestros'!AK18,"")</f>
        <v/>
      </c>
      <c r="AL18" s="92" t="str">
        <f>IFERROR('Gen. Siniestros Directos'!AL18/'Gen. Número de Siniestros'!AL18,"")</f>
        <v/>
      </c>
      <c r="AM18" s="92" t="str">
        <f>IFERROR('Gen. Siniestros Directos'!AM18/'Gen. Número de Siniestros'!AM18,"")</f>
        <v/>
      </c>
      <c r="AN18" s="92" t="str">
        <f>IFERROR('Gen. Siniestros Directos'!AN18/'Gen. Número de Siniestros'!AN18,"")</f>
        <v/>
      </c>
      <c r="AO18" s="92" t="str">
        <f>IFERROR('Gen. Siniestros Directos'!AO18/'Gen. Número de Siniestros'!AO18,"")</f>
        <v/>
      </c>
      <c r="AP18" s="92" t="str">
        <f>IFERROR('Gen. Siniestros Directos'!AP18/'Gen. Número de Siniestros'!AP18,"")</f>
        <v/>
      </c>
      <c r="AQ18" s="92">
        <f>IFERROR('Gen. Siniestros Directos'!AQ18/'Gen. Número de Siniestros'!AQ18,"")</f>
        <v>-69.64304978417367</v>
      </c>
      <c r="AS18" s="92">
        <f>IFERROR('Gen. Siniestros Directos'!AS18/'Gen. Número de Siniestros'!AS18,"")</f>
        <v>-52.926926406518135</v>
      </c>
      <c r="AT18" s="71">
        <f t="shared" si="0"/>
        <v>0.31583400950327789</v>
      </c>
    </row>
    <row r="19" spans="2:46">
      <c r="B19" s="73" t="s">
        <v>302</v>
      </c>
      <c r="C19" s="92">
        <f>IFERROR('Gen. Siniestros Directos'!C19/'Gen. Número de Siniestros'!C19,"")</f>
        <v>-29.620018704015283</v>
      </c>
      <c r="D19" s="92" t="str">
        <f>IFERROR('Gen. Siniestros Directos'!D19/'Gen. Número de Siniestros'!D19,"")</f>
        <v/>
      </c>
      <c r="E19" s="92">
        <f>IFERROR('Gen. Siniestros Directos'!E19/'Gen. Número de Siniestros'!E19,"")</f>
        <v>-264.42504790736194</v>
      </c>
      <c r="F19" s="92">
        <f>IFERROR('Gen. Siniestros Directos'!F19/'Gen. Número de Siniestros'!F19,"")</f>
        <v>35.109884331142716</v>
      </c>
      <c r="G19" s="92" t="str">
        <f>IFERROR('Gen. Siniestros Directos'!G19/'Gen. Número de Siniestros'!G19,"")</f>
        <v/>
      </c>
      <c r="H19" s="92">
        <f>IFERROR('Gen. Siniestros Directos'!H19/'Gen. Número de Siniestros'!H19,"")</f>
        <v>-109.86841889975349</v>
      </c>
      <c r="I19" s="92">
        <f>IFERROR('Gen. Siniestros Directos'!I19/'Gen. Número de Siniestros'!I19,"")</f>
        <v>-115.73061078436584</v>
      </c>
      <c r="J19" s="92">
        <f>IFERROR('Gen. Siniestros Directos'!J19/'Gen. Número de Siniestros'!J19,"")</f>
        <v>34.556118462842591</v>
      </c>
      <c r="K19" s="92" t="str">
        <f>IFERROR('Gen. Siniestros Directos'!K19/'Gen. Número de Siniestros'!K19,"")</f>
        <v/>
      </c>
      <c r="L19" s="92">
        <f>IFERROR('Gen. Siniestros Directos'!L19/'Gen. Número de Siniestros'!L19,"")</f>
        <v>-3.3802434821064544</v>
      </c>
      <c r="M19" s="92" t="str">
        <f>IFERROR('Gen. Siniestros Directos'!M19/'Gen. Número de Siniestros'!M19,"")</f>
        <v/>
      </c>
      <c r="N19" s="92" t="str">
        <f>IFERROR('Gen. Siniestros Directos'!N19/'Gen. Número de Siniestros'!N19,"")</f>
        <v/>
      </c>
      <c r="O19" s="92" t="str">
        <f>IFERROR('Gen. Siniestros Directos'!O19/'Gen. Número de Siniestros'!O19,"")</f>
        <v/>
      </c>
      <c r="P19" s="92">
        <f>IFERROR('Gen. Siniestros Directos'!P19/'Gen. Número de Siniestros'!P19,"")</f>
        <v>-81.604988386168685</v>
      </c>
      <c r="Q19" s="92" t="str">
        <f>IFERROR('Gen. Siniestros Directos'!Q19/'Gen. Número de Siniestros'!Q19,"")</f>
        <v/>
      </c>
      <c r="R19" s="92">
        <f>IFERROR('Gen. Siniestros Directos'!R19/'Gen. Número de Siniestros'!R19,"")</f>
        <v>-70.183066936327734</v>
      </c>
      <c r="S19" s="92" t="str">
        <f>IFERROR('Gen. Siniestros Directos'!S19/'Gen. Número de Siniestros'!S19,"")</f>
        <v/>
      </c>
      <c r="T19" s="92">
        <f>IFERROR('Gen. Siniestros Directos'!T19/'Gen. Número de Siniestros'!T19,"")</f>
        <v>-87.355014014917515</v>
      </c>
      <c r="U19" s="92" t="str">
        <f>IFERROR('Gen. Siniestros Directos'!U19/'Gen. Número de Siniestros'!U19,"")</f>
        <v/>
      </c>
      <c r="V19" s="92">
        <f>IFERROR('Gen. Siniestros Directos'!V19/'Gen. Número de Siniestros'!V19,"")</f>
        <v>-61.057006218917692</v>
      </c>
      <c r="W19" s="92" t="str">
        <f>IFERROR('Gen. Siniestros Directos'!W19/'Gen. Número de Siniestros'!W19,"")</f>
        <v/>
      </c>
      <c r="X19" s="92" t="str">
        <f>IFERROR('Gen. Siniestros Directos'!X19/'Gen. Número de Siniestros'!X19,"")</f>
        <v/>
      </c>
      <c r="Y19" s="92">
        <f>IFERROR('Gen. Siniestros Directos'!Y19/'Gen. Número de Siniestros'!Y19,"")</f>
        <v>-169.01803137471973</v>
      </c>
      <c r="Z19" s="92" t="str">
        <f>IFERROR('Gen. Siniestros Directos'!Z19/'Gen. Número de Siniestros'!Z19,"")</f>
        <v/>
      </c>
      <c r="AA19" s="92">
        <f>IFERROR('Gen. Siniestros Directos'!AA19/'Gen. Número de Siniestros'!AA19,"")</f>
        <v>-36.225029194443486</v>
      </c>
      <c r="AB19" s="92">
        <f>IFERROR('Gen. Siniestros Directos'!AB19/'Gen. Número de Siniestros'!AB19,"")</f>
        <v>-93.084028746415527</v>
      </c>
      <c r="AC19" s="92">
        <f>IFERROR('Gen. Siniestros Directos'!AC19/'Gen. Número de Siniestros'!AC19,"")</f>
        <v>-4.9965671290943368</v>
      </c>
      <c r="AD19" s="92">
        <f>IFERROR('Gen. Siniestros Directos'!AD19/'Gen. Número de Siniestros'!AD19,"")</f>
        <v>-81.677404824668528</v>
      </c>
      <c r="AE19" s="92" t="str">
        <f>IFERROR('Gen. Siniestros Directos'!AE19/'Gen. Número de Siniestros'!AE19,"")</f>
        <v/>
      </c>
      <c r="AF19" s="92" t="str">
        <f>IFERROR('Gen. Siniestros Directos'!AF19/'Gen. Número de Siniestros'!AF19,"")</f>
        <v/>
      </c>
      <c r="AG19" s="92" t="str">
        <f>IFERROR('Gen. Siniestros Directos'!AG19/'Gen. Número de Siniestros'!AG19,"")</f>
        <v/>
      </c>
      <c r="AH19" s="92" t="str">
        <f>IFERROR('Gen. Siniestros Directos'!AH19/'Gen. Número de Siniestros'!AH19,"")</f>
        <v/>
      </c>
      <c r="AI19" s="92" t="str">
        <f>IFERROR('Gen. Siniestros Directos'!AI19/'Gen. Número de Siniestros'!AI19,"")</f>
        <v/>
      </c>
      <c r="AJ19" s="92" t="str">
        <f>IFERROR('Gen. Siniestros Directos'!AJ19/'Gen. Número de Siniestros'!AJ19,"")</f>
        <v/>
      </c>
      <c r="AK19" s="92" t="str">
        <f>IFERROR('Gen. Siniestros Directos'!AK19/'Gen. Número de Siniestros'!AK19,"")</f>
        <v/>
      </c>
      <c r="AL19" s="92" t="str">
        <f>IFERROR('Gen. Siniestros Directos'!AL19/'Gen. Número de Siniestros'!AL19,"")</f>
        <v/>
      </c>
      <c r="AM19" s="92" t="str">
        <f>IFERROR('Gen. Siniestros Directos'!AM19/'Gen. Número de Siniestros'!AM19,"")</f>
        <v/>
      </c>
      <c r="AN19" s="92" t="str">
        <f>IFERROR('Gen. Siniestros Directos'!AN19/'Gen. Número de Siniestros'!AN19,"")</f>
        <v/>
      </c>
      <c r="AO19" s="92" t="str">
        <f>IFERROR('Gen. Siniestros Directos'!AO19/'Gen. Número de Siniestros'!AO19,"")</f>
        <v/>
      </c>
      <c r="AP19" s="92" t="str">
        <f>IFERROR('Gen. Siniestros Directos'!AP19/'Gen. Número de Siniestros'!AP19,"")</f>
        <v/>
      </c>
      <c r="AQ19" s="92">
        <f>IFERROR('Gen. Siniestros Directos'!AQ19/'Gen. Número de Siniestros'!AQ19,"")</f>
        <v>-26.740815381915255</v>
      </c>
      <c r="AS19" s="92">
        <f>IFERROR('Gen. Siniestros Directos'!AS19/'Gen. Número de Siniestros'!AS19,"")</f>
        <v>-41.648454472510139</v>
      </c>
      <c r="AT19" s="71">
        <f t="shared" si="0"/>
        <v>-0.35793979102957107</v>
      </c>
    </row>
    <row r="20" spans="2:46">
      <c r="B20" s="73" t="s">
        <v>303</v>
      </c>
      <c r="C20" s="92" t="str">
        <f>IFERROR('Gen. Siniestros Directos'!C20/'Gen. Número de Siniestros'!C20,"")</f>
        <v/>
      </c>
      <c r="D20" s="92" t="str">
        <f>IFERROR('Gen. Siniestros Directos'!D20/'Gen. Número de Siniestros'!D20,"")</f>
        <v/>
      </c>
      <c r="E20" s="92">
        <f>IFERROR('Gen. Siniestros Directos'!E20/'Gen. Número de Siniestros'!E20,"")</f>
        <v>-26.914215737309082</v>
      </c>
      <c r="F20" s="92" t="str">
        <f>IFERROR('Gen. Siniestros Directos'!F20/'Gen. Número de Siniestros'!F20,"")</f>
        <v/>
      </c>
      <c r="G20" s="92" t="str">
        <f>IFERROR('Gen. Siniestros Directos'!G20/'Gen. Número de Siniestros'!G20,"")</f>
        <v/>
      </c>
      <c r="H20" s="92">
        <f>IFERROR('Gen. Siniestros Directos'!H20/'Gen. Número de Siniestros'!H20,"")</f>
        <v>-17.160689612745909</v>
      </c>
      <c r="I20" s="92">
        <f>IFERROR('Gen. Siniestros Directos'!I20/'Gen. Número de Siniestros'!I20,"")</f>
        <v>-70.043904412506748</v>
      </c>
      <c r="J20" s="92" t="str">
        <f>IFERROR('Gen. Siniestros Directos'!J20/'Gen. Número de Siniestros'!J20,"")</f>
        <v/>
      </c>
      <c r="K20" s="92" t="str">
        <f>IFERROR('Gen. Siniestros Directos'!K20/'Gen. Número de Siniestros'!K20,"")</f>
        <v/>
      </c>
      <c r="L20" s="92">
        <f>IFERROR('Gen. Siniestros Directos'!L20/'Gen. Número de Siniestros'!L20,"")</f>
        <v>-23.325885505510509</v>
      </c>
      <c r="M20" s="92" t="str">
        <f>IFERROR('Gen. Siniestros Directos'!M20/'Gen. Número de Siniestros'!M20,"")</f>
        <v/>
      </c>
      <c r="N20" s="92" t="str">
        <f>IFERROR('Gen. Siniestros Directos'!N20/'Gen. Número de Siniestros'!N20,"")</f>
        <v/>
      </c>
      <c r="O20" s="92" t="str">
        <f>IFERROR('Gen. Siniestros Directos'!O20/'Gen. Número de Siniestros'!O20,"")</f>
        <v/>
      </c>
      <c r="P20" s="92">
        <f>IFERROR('Gen. Siniestros Directos'!P20/'Gen. Número de Siniestros'!P20,"")</f>
        <v>-26.858694313808833</v>
      </c>
      <c r="Q20" s="92" t="str">
        <f>IFERROR('Gen. Siniestros Directos'!Q20/'Gen. Número de Siniestros'!Q20,"")</f>
        <v/>
      </c>
      <c r="R20" s="92">
        <f>IFERROR('Gen. Siniestros Directos'!R20/'Gen. Número de Siniestros'!R20,"")</f>
        <v>-15.46459483793871</v>
      </c>
      <c r="S20" s="92" t="str">
        <f>IFERROR('Gen. Siniestros Directos'!S20/'Gen. Número de Siniestros'!S20,"")</f>
        <v/>
      </c>
      <c r="T20" s="92">
        <f>IFERROR('Gen. Siniestros Directos'!T20/'Gen. Número de Siniestros'!T20,"")</f>
        <v>-24.959909031529914</v>
      </c>
      <c r="U20" s="92" t="str">
        <f>IFERROR('Gen. Siniestros Directos'!U20/'Gen. Número de Siniestros'!U20,"")</f>
        <v/>
      </c>
      <c r="V20" s="92">
        <f>IFERROR('Gen. Siniestros Directos'!V20/'Gen. Número de Siniestros'!V20,"")</f>
        <v>-16.747823425909854</v>
      </c>
      <c r="W20" s="92" t="str">
        <f>IFERROR('Gen. Siniestros Directos'!W20/'Gen. Número de Siniestros'!W20,"")</f>
        <v/>
      </c>
      <c r="X20" s="92" t="str">
        <f>IFERROR('Gen. Siniestros Directos'!X20/'Gen. Número de Siniestros'!X20,"")</f>
        <v/>
      </c>
      <c r="Y20" s="92">
        <f>IFERROR('Gen. Siniestros Directos'!Y20/'Gen. Número de Siniestros'!Y20,"")</f>
        <v>-28.521093634201687</v>
      </c>
      <c r="Z20" s="92" t="str">
        <f>IFERROR('Gen. Siniestros Directos'!Z20/'Gen. Número de Siniestros'!Z20,"")</f>
        <v/>
      </c>
      <c r="AA20" s="92">
        <f>IFERROR('Gen. Siniestros Directos'!AA20/'Gen. Número de Siniestros'!AA20,"")</f>
        <v>-15.025994244065014</v>
      </c>
      <c r="AB20" s="92">
        <f>IFERROR('Gen. Siniestros Directos'!AB20/'Gen. Número de Siniestros'!AB20,"")</f>
        <v>-18.124525668717482</v>
      </c>
      <c r="AC20" s="92">
        <f>IFERROR('Gen. Siniestros Directos'!AC20/'Gen. Número de Siniestros'!AC20,"")</f>
        <v>-26.320565607248721</v>
      </c>
      <c r="AD20" s="92" t="str">
        <f>IFERROR('Gen. Siniestros Directos'!AD20/'Gen. Número de Siniestros'!AD20,"")</f>
        <v/>
      </c>
      <c r="AE20" s="92" t="str">
        <f>IFERROR('Gen. Siniestros Directos'!AE20/'Gen. Número de Siniestros'!AE20,"")</f>
        <v/>
      </c>
      <c r="AF20" s="92" t="str">
        <f>IFERROR('Gen. Siniestros Directos'!AF20/'Gen. Número de Siniestros'!AF20,"")</f>
        <v/>
      </c>
      <c r="AG20" s="92" t="str">
        <f>IFERROR('Gen. Siniestros Directos'!AG20/'Gen. Número de Siniestros'!AG20,"")</f>
        <v/>
      </c>
      <c r="AH20" s="92" t="str">
        <f>IFERROR('Gen. Siniestros Directos'!AH20/'Gen. Número de Siniestros'!AH20,"")</f>
        <v/>
      </c>
      <c r="AI20" s="92" t="str">
        <f>IFERROR('Gen. Siniestros Directos'!AI20/'Gen. Número de Siniestros'!AI20,"")</f>
        <v/>
      </c>
      <c r="AJ20" s="92" t="str">
        <f>IFERROR('Gen. Siniestros Directos'!AJ20/'Gen. Número de Siniestros'!AJ20,"")</f>
        <v/>
      </c>
      <c r="AK20" s="92" t="str">
        <f>IFERROR('Gen. Siniestros Directos'!AK20/'Gen. Número de Siniestros'!AK20,"")</f>
        <v/>
      </c>
      <c r="AL20" s="92" t="str">
        <f>IFERROR('Gen. Siniestros Directos'!AL20/'Gen. Número de Siniestros'!AL20,"")</f>
        <v/>
      </c>
      <c r="AM20" s="92" t="str">
        <f>IFERROR('Gen. Siniestros Directos'!AM20/'Gen. Número de Siniestros'!AM20,"")</f>
        <v/>
      </c>
      <c r="AN20" s="92" t="str">
        <f>IFERROR('Gen. Siniestros Directos'!AN20/'Gen. Número de Siniestros'!AN20,"")</f>
        <v/>
      </c>
      <c r="AO20" s="92" t="str">
        <f>IFERROR('Gen. Siniestros Directos'!AO20/'Gen. Número de Siniestros'!AO20,"")</f>
        <v/>
      </c>
      <c r="AP20" s="92" t="str">
        <f>IFERROR('Gen. Siniestros Directos'!AP20/'Gen. Número de Siniestros'!AP20,"")</f>
        <v/>
      </c>
      <c r="AQ20" s="92">
        <f>IFERROR('Gen. Siniestros Directos'!AQ20/'Gen. Número de Siniestros'!AQ20,"")</f>
        <v>-23.972933257388608</v>
      </c>
      <c r="AS20" s="92">
        <f>IFERROR('Gen. Siniestros Directos'!AS20/'Gen. Número de Siniestros'!AS20,"")</f>
        <v>-20.997806333530281</v>
      </c>
      <c r="AT20" s="71">
        <f t="shared" si="0"/>
        <v>0.14168751138101054</v>
      </c>
    </row>
    <row r="21" spans="2:46">
      <c r="B21" s="73" t="s">
        <v>304</v>
      </c>
      <c r="C21" s="92" t="str">
        <f>IFERROR('Gen. Siniestros Directos'!C21/'Gen. Número de Siniestros'!C21,"")</f>
        <v/>
      </c>
      <c r="D21" s="92" t="str">
        <f>IFERROR('Gen. Siniestros Directos'!D21/'Gen. Número de Siniestros'!D21,"")</f>
        <v/>
      </c>
      <c r="E21" s="92">
        <f>IFERROR('Gen. Siniestros Directos'!E21/'Gen. Número de Siniestros'!E21,"")</f>
        <v>-34.482642794305008</v>
      </c>
      <c r="F21" s="92" t="str">
        <f>IFERROR('Gen. Siniestros Directos'!F21/'Gen. Número de Siniestros'!F21,"")</f>
        <v/>
      </c>
      <c r="G21" s="92" t="str">
        <f>IFERROR('Gen. Siniestros Directos'!G21/'Gen. Número de Siniestros'!G21,"")</f>
        <v/>
      </c>
      <c r="H21" s="92">
        <f>IFERROR('Gen. Siniestros Directos'!H21/'Gen. Número de Siniestros'!H21,"")</f>
        <v>-15.757454549878053</v>
      </c>
      <c r="I21" s="92">
        <f>IFERROR('Gen. Siniestros Directos'!I21/'Gen. Número de Siniestros'!I21,"")</f>
        <v>-76.797491067973084</v>
      </c>
      <c r="J21" s="92" t="str">
        <f>IFERROR('Gen. Siniestros Directos'!J21/'Gen. Número de Siniestros'!J21,"")</f>
        <v/>
      </c>
      <c r="K21" s="92" t="str">
        <f>IFERROR('Gen. Siniestros Directos'!K21/'Gen. Número de Siniestros'!K21,"")</f>
        <v/>
      </c>
      <c r="L21" s="92">
        <f>IFERROR('Gen. Siniestros Directos'!L21/'Gen. Número de Siniestros'!L21,"")</f>
        <v>-43.829540451011589</v>
      </c>
      <c r="M21" s="92" t="str">
        <f>IFERROR('Gen. Siniestros Directos'!M21/'Gen. Número de Siniestros'!M21,"")</f>
        <v/>
      </c>
      <c r="N21" s="92" t="str">
        <f>IFERROR('Gen. Siniestros Directos'!N21/'Gen. Número de Siniestros'!N21,"")</f>
        <v/>
      </c>
      <c r="O21" s="92" t="str">
        <f>IFERROR('Gen. Siniestros Directos'!O21/'Gen. Número de Siniestros'!O21,"")</f>
        <v/>
      </c>
      <c r="P21" s="92">
        <f>IFERROR('Gen. Siniestros Directos'!P21/'Gen. Número de Siniestros'!P21,"")</f>
        <v>-50.188675428236309</v>
      </c>
      <c r="Q21" s="92">
        <f>IFERROR('Gen. Siniestros Directos'!Q21/'Gen. Número de Siniestros'!Q21,"")</f>
        <v>-19.786596904526352</v>
      </c>
      <c r="R21" s="92">
        <f>IFERROR('Gen. Siniestros Directos'!R21/'Gen. Número de Siniestros'!R21,"")</f>
        <v>-25.24791713152981</v>
      </c>
      <c r="S21" s="92" t="str">
        <f>IFERROR('Gen. Siniestros Directos'!S21/'Gen. Número de Siniestros'!S21,"")</f>
        <v/>
      </c>
      <c r="T21" s="92">
        <f>IFERROR('Gen. Siniestros Directos'!T21/'Gen. Número de Siniestros'!T21,"")</f>
        <v>-61.643639242302449</v>
      </c>
      <c r="U21" s="92" t="str">
        <f>IFERROR('Gen. Siniestros Directos'!U21/'Gen. Número de Siniestros'!U21,"")</f>
        <v/>
      </c>
      <c r="V21" s="92">
        <f>IFERROR('Gen. Siniestros Directos'!V21/'Gen. Número de Siniestros'!V21,"")</f>
        <v>-28.989915420825771</v>
      </c>
      <c r="W21" s="92" t="str">
        <f>IFERROR('Gen. Siniestros Directos'!W21/'Gen. Número de Siniestros'!W21,"")</f>
        <v/>
      </c>
      <c r="X21" s="92" t="str">
        <f>IFERROR('Gen. Siniestros Directos'!X21/'Gen. Número de Siniestros'!X21,"")</f>
        <v/>
      </c>
      <c r="Y21" s="92">
        <f>IFERROR('Gen. Siniestros Directos'!Y21/'Gen. Número de Siniestros'!Y21,"")</f>
        <v>-220.12069167521284</v>
      </c>
      <c r="Z21" s="92" t="str">
        <f>IFERROR('Gen. Siniestros Directos'!Z21/'Gen. Número de Siniestros'!Z21,"")</f>
        <v/>
      </c>
      <c r="AA21" s="92">
        <f>IFERROR('Gen. Siniestros Directos'!AA21/'Gen. Número de Siniestros'!AA21,"")</f>
        <v>-113.16402060192191</v>
      </c>
      <c r="AB21" s="92">
        <f>IFERROR('Gen. Siniestros Directos'!AB21/'Gen. Número de Siniestros'!AB21,"")</f>
        <v>-176.76099062111837</v>
      </c>
      <c r="AC21" s="92">
        <f>IFERROR('Gen. Siniestros Directos'!AC21/'Gen. Número de Siniestros'!AC21,"")</f>
        <v>-47.469175887471636</v>
      </c>
      <c r="AD21" s="92" t="str">
        <f>IFERROR('Gen. Siniestros Directos'!AD21/'Gen. Número de Siniestros'!AD21,"")</f>
        <v/>
      </c>
      <c r="AE21" s="92" t="str">
        <f>IFERROR('Gen. Siniestros Directos'!AE21/'Gen. Número de Siniestros'!AE21,"")</f>
        <v/>
      </c>
      <c r="AF21" s="92" t="str">
        <f>IFERROR('Gen. Siniestros Directos'!AF21/'Gen. Número de Siniestros'!AF21,"")</f>
        <v/>
      </c>
      <c r="AG21" s="92" t="str">
        <f>IFERROR('Gen. Siniestros Directos'!AG21/'Gen. Número de Siniestros'!AG21,"")</f>
        <v/>
      </c>
      <c r="AH21" s="92" t="str">
        <f>IFERROR('Gen. Siniestros Directos'!AH21/'Gen. Número de Siniestros'!AH21,"")</f>
        <v/>
      </c>
      <c r="AI21" s="92" t="str">
        <f>IFERROR('Gen. Siniestros Directos'!AI21/'Gen. Número de Siniestros'!AI21,"")</f>
        <v/>
      </c>
      <c r="AJ21" s="92" t="str">
        <f>IFERROR('Gen. Siniestros Directos'!AJ21/'Gen. Número de Siniestros'!AJ21,"")</f>
        <v/>
      </c>
      <c r="AK21" s="92" t="str">
        <f>IFERROR('Gen. Siniestros Directos'!AK21/'Gen. Número de Siniestros'!AK21,"")</f>
        <v/>
      </c>
      <c r="AL21" s="92" t="str">
        <f>IFERROR('Gen. Siniestros Directos'!AL21/'Gen. Número de Siniestros'!AL21,"")</f>
        <v/>
      </c>
      <c r="AM21" s="92" t="str">
        <f>IFERROR('Gen. Siniestros Directos'!AM21/'Gen. Número de Siniestros'!AM21,"")</f>
        <v/>
      </c>
      <c r="AN21" s="92" t="str">
        <f>IFERROR('Gen. Siniestros Directos'!AN21/'Gen. Número de Siniestros'!AN21,"")</f>
        <v/>
      </c>
      <c r="AO21" s="92" t="str">
        <f>IFERROR('Gen. Siniestros Directos'!AO21/'Gen. Número de Siniestros'!AO21,"")</f>
        <v/>
      </c>
      <c r="AP21" s="92" t="str">
        <f>IFERROR('Gen. Siniestros Directos'!AP21/'Gen. Número de Siniestros'!AP21,"")</f>
        <v/>
      </c>
      <c r="AQ21" s="92">
        <f>IFERROR('Gen. Siniestros Directos'!AQ21/'Gen. Número de Siniestros'!AQ21,"")</f>
        <v>-50.053232987804797</v>
      </c>
      <c r="AS21" s="92">
        <f>IFERROR('Gen. Siniestros Directos'!AS21/'Gen. Número de Siniestros'!AS21,"")</f>
        <v>-36.794377421360231</v>
      </c>
      <c r="AT21" s="71">
        <f t="shared" si="0"/>
        <v>0.36035004518781188</v>
      </c>
    </row>
    <row r="22" spans="2:46">
      <c r="B22" s="73" t="s">
        <v>305</v>
      </c>
      <c r="C22" s="92" t="str">
        <f>IFERROR('Gen. Siniestros Directos'!C22/'Gen. Número de Siniestros'!C22,"")</f>
        <v/>
      </c>
      <c r="D22" s="92" t="str">
        <f>IFERROR('Gen. Siniestros Directos'!D22/'Gen. Número de Siniestros'!D22,"")</f>
        <v/>
      </c>
      <c r="E22" s="92" t="str">
        <f>IFERROR('Gen. Siniestros Directos'!E22/'Gen. Número de Siniestros'!E22,"")</f>
        <v/>
      </c>
      <c r="F22" s="92" t="str">
        <f>IFERROR('Gen. Siniestros Directos'!F22/'Gen. Número de Siniestros'!F22,"")</f>
        <v/>
      </c>
      <c r="G22" s="92" t="str">
        <f>IFERROR('Gen. Siniestros Directos'!G22/'Gen. Número de Siniestros'!G22,"")</f>
        <v/>
      </c>
      <c r="H22" s="92" t="str">
        <f>IFERROR('Gen. Siniestros Directos'!H22/'Gen. Número de Siniestros'!H22,"")</f>
        <v/>
      </c>
      <c r="I22" s="92">
        <f>IFERROR('Gen. Siniestros Directos'!I22/'Gen. Número de Siniestros'!I22,"")</f>
        <v>-67.475098914540652</v>
      </c>
      <c r="J22" s="92" t="str">
        <f>IFERROR('Gen. Siniestros Directos'!J22/'Gen. Número de Siniestros'!J22,"")</f>
        <v/>
      </c>
      <c r="K22" s="92" t="str">
        <f>IFERROR('Gen. Siniestros Directos'!K22/'Gen. Número de Siniestros'!K22,"")</f>
        <v/>
      </c>
      <c r="L22" s="92" t="str">
        <f>IFERROR('Gen. Siniestros Directos'!L22/'Gen. Número de Siniestros'!L22,"")</f>
        <v/>
      </c>
      <c r="M22" s="92" t="str">
        <f>IFERROR('Gen. Siniestros Directos'!M22/'Gen. Número de Siniestros'!M22,"")</f>
        <v/>
      </c>
      <c r="N22" s="92" t="str">
        <f>IFERROR('Gen. Siniestros Directos'!N22/'Gen. Número de Siniestros'!N22,"")</f>
        <v/>
      </c>
      <c r="O22" s="92" t="str">
        <f>IFERROR('Gen. Siniestros Directos'!O22/'Gen. Número de Siniestros'!O22,"")</f>
        <v/>
      </c>
      <c r="P22" s="92" t="str">
        <f>IFERROR('Gen. Siniestros Directos'!P22/'Gen. Número de Siniestros'!P22,"")</f>
        <v/>
      </c>
      <c r="Q22" s="92" t="str">
        <f>IFERROR('Gen. Siniestros Directos'!Q22/'Gen. Número de Siniestros'!Q22,"")</f>
        <v/>
      </c>
      <c r="R22" s="92" t="str">
        <f>IFERROR('Gen. Siniestros Directos'!R22/'Gen. Número de Siniestros'!R22,"")</f>
        <v/>
      </c>
      <c r="S22" s="92" t="str">
        <f>IFERROR('Gen. Siniestros Directos'!S22/'Gen. Número de Siniestros'!S22,"")</f>
        <v/>
      </c>
      <c r="T22" s="92">
        <f>IFERROR('Gen. Siniestros Directos'!T22/'Gen. Número de Siniestros'!T22,"")</f>
        <v>1281.8097685334931</v>
      </c>
      <c r="U22" s="92" t="str">
        <f>IFERROR('Gen. Siniestros Directos'!U22/'Gen. Número de Siniestros'!U22,"")</f>
        <v/>
      </c>
      <c r="V22" s="92">
        <f>IFERROR('Gen. Siniestros Directos'!V22/'Gen. Número de Siniestros'!V22,"")</f>
        <v>-1417.240209925809</v>
      </c>
      <c r="W22" s="92" t="str">
        <f>IFERROR('Gen. Siniestros Directos'!W22/'Gen. Número de Siniestros'!W22,"")</f>
        <v/>
      </c>
      <c r="X22" s="92">
        <f>IFERROR('Gen. Siniestros Directos'!X22/'Gen. Número de Siniestros'!X22,"")</f>
        <v>-4372.1929069887674</v>
      </c>
      <c r="Y22" s="92">
        <f>IFERROR('Gen. Siniestros Directos'!Y22/'Gen. Número de Siniestros'!Y22,"")</f>
        <v>-3933.1188051059848</v>
      </c>
      <c r="Z22" s="92" t="str">
        <f>IFERROR('Gen. Siniestros Directos'!Z22/'Gen. Número de Siniestros'!Z22,"")</f>
        <v/>
      </c>
      <c r="AA22" s="92" t="str">
        <f>IFERROR('Gen. Siniestros Directos'!AA22/'Gen. Número de Siniestros'!AA22,"")</f>
        <v/>
      </c>
      <c r="AB22" s="92">
        <f>IFERROR('Gen. Siniestros Directos'!AB22/'Gen. Número de Siniestros'!AB22,"")</f>
        <v>-358.39048611305572</v>
      </c>
      <c r="AC22" s="92" t="str">
        <f>IFERROR('Gen. Siniestros Directos'!AC22/'Gen. Número de Siniestros'!AC22,"")</f>
        <v/>
      </c>
      <c r="AD22" s="92" t="str">
        <f>IFERROR('Gen. Siniestros Directos'!AD22/'Gen. Número de Siniestros'!AD22,"")</f>
        <v/>
      </c>
      <c r="AE22" s="92" t="str">
        <f>IFERROR('Gen. Siniestros Directos'!AE22/'Gen. Número de Siniestros'!AE22,"")</f>
        <v/>
      </c>
      <c r="AF22" s="92" t="str">
        <f>IFERROR('Gen. Siniestros Directos'!AF22/'Gen. Número de Siniestros'!AF22,"")</f>
        <v/>
      </c>
      <c r="AG22" s="92" t="str">
        <f>IFERROR('Gen. Siniestros Directos'!AG22/'Gen. Número de Siniestros'!AG22,"")</f>
        <v/>
      </c>
      <c r="AH22" s="92" t="str">
        <f>IFERROR('Gen. Siniestros Directos'!AH22/'Gen. Número de Siniestros'!AH22,"")</f>
        <v/>
      </c>
      <c r="AI22" s="92" t="str">
        <f>IFERROR('Gen. Siniestros Directos'!AI22/'Gen. Número de Siniestros'!AI22,"")</f>
        <v/>
      </c>
      <c r="AJ22" s="92" t="str">
        <f>IFERROR('Gen. Siniestros Directos'!AJ22/'Gen. Número de Siniestros'!AJ22,"")</f>
        <v/>
      </c>
      <c r="AK22" s="92" t="str">
        <f>IFERROR('Gen. Siniestros Directos'!AK22/'Gen. Número de Siniestros'!AK22,"")</f>
        <v/>
      </c>
      <c r="AL22" s="92" t="str">
        <f>IFERROR('Gen. Siniestros Directos'!AL22/'Gen. Número de Siniestros'!AL22,"")</f>
        <v/>
      </c>
      <c r="AM22" s="92" t="str">
        <f>IFERROR('Gen. Siniestros Directos'!AM22/'Gen. Número de Siniestros'!AM22,"")</f>
        <v/>
      </c>
      <c r="AN22" s="92" t="str">
        <f>IFERROR('Gen. Siniestros Directos'!AN22/'Gen. Número de Siniestros'!AN22,"")</f>
        <v/>
      </c>
      <c r="AO22" s="92" t="str">
        <f>IFERROR('Gen. Siniestros Directos'!AO22/'Gen. Número de Siniestros'!AO22,"")</f>
        <v/>
      </c>
      <c r="AP22" s="92" t="str">
        <f>IFERROR('Gen. Siniestros Directos'!AP22/'Gen. Número de Siniestros'!AP22,"")</f>
        <v/>
      </c>
      <c r="AQ22" s="92">
        <f>IFERROR('Gen. Siniestros Directos'!AQ22/'Gen. Número de Siniestros'!AQ22,"")</f>
        <v>-1593.1549652743397</v>
      </c>
      <c r="AS22" s="92">
        <f>IFERROR('Gen. Siniestros Directos'!AS22/'Gen. Número de Siniestros'!AS22,"")</f>
        <v>804.97719419279622</v>
      </c>
      <c r="AT22" s="71">
        <f t="shared" si="0"/>
        <v>-2.9791305601792875</v>
      </c>
    </row>
    <row r="23" spans="2:46">
      <c r="B23" s="73" t="s">
        <v>306</v>
      </c>
      <c r="C23" s="92" t="str">
        <f>IFERROR('Gen. Siniestros Directos'!C23/'Gen. Número de Siniestros'!C23,"")</f>
        <v/>
      </c>
      <c r="D23" s="92" t="str">
        <f>IFERROR('Gen. Siniestros Directos'!D23/'Gen. Número de Siniestros'!D23,"")</f>
        <v/>
      </c>
      <c r="E23" s="92" t="str">
        <f>IFERROR('Gen. Siniestros Directos'!E23/'Gen. Número de Siniestros'!E23,"")</f>
        <v/>
      </c>
      <c r="F23" s="92" t="str">
        <f>IFERROR('Gen. Siniestros Directos'!F23/'Gen. Número de Siniestros'!F23,"")</f>
        <v/>
      </c>
      <c r="G23" s="92" t="str">
        <f>IFERROR('Gen. Siniestros Directos'!G23/'Gen. Número de Siniestros'!G23,"")</f>
        <v/>
      </c>
      <c r="H23" s="92">
        <f>IFERROR('Gen. Siniestros Directos'!H23/'Gen. Número de Siniestros'!H23,"")</f>
        <v>-39720.066132384287</v>
      </c>
      <c r="I23" s="92" t="str">
        <f>IFERROR('Gen. Siniestros Directos'!I23/'Gen. Número de Siniestros'!I23,"")</f>
        <v/>
      </c>
      <c r="J23" s="92" t="str">
        <f>IFERROR('Gen. Siniestros Directos'!J23/'Gen. Número de Siniestros'!J23,"")</f>
        <v/>
      </c>
      <c r="K23" s="92" t="str">
        <f>IFERROR('Gen. Siniestros Directos'!K23/'Gen. Número de Siniestros'!K23,"")</f>
        <v/>
      </c>
      <c r="L23" s="92" t="str">
        <f>IFERROR('Gen. Siniestros Directos'!L23/'Gen. Número de Siniestros'!L23,"")</f>
        <v/>
      </c>
      <c r="M23" s="92" t="str">
        <f>IFERROR('Gen. Siniestros Directos'!M23/'Gen. Número de Siniestros'!M23,"")</f>
        <v/>
      </c>
      <c r="N23" s="92" t="str">
        <f>IFERROR('Gen. Siniestros Directos'!N23/'Gen. Número de Siniestros'!N23,"")</f>
        <v/>
      </c>
      <c r="O23" s="92" t="str">
        <f>IFERROR('Gen. Siniestros Directos'!O23/'Gen. Número de Siniestros'!O23,"")</f>
        <v/>
      </c>
      <c r="P23" s="92" t="str">
        <f>IFERROR('Gen. Siniestros Directos'!P23/'Gen. Número de Siniestros'!P23,"")</f>
        <v/>
      </c>
      <c r="Q23" s="92" t="str">
        <f>IFERROR('Gen. Siniestros Directos'!Q23/'Gen. Número de Siniestros'!Q23,"")</f>
        <v/>
      </c>
      <c r="R23" s="92">
        <f>IFERROR('Gen. Siniestros Directos'!R23/'Gen. Número de Siniestros'!R23,"")</f>
        <v>-2563.758656636146</v>
      </c>
      <c r="S23" s="92" t="str">
        <f>IFERROR('Gen. Siniestros Directos'!S23/'Gen. Número de Siniestros'!S23,"")</f>
        <v/>
      </c>
      <c r="T23" s="92" t="str">
        <f>IFERROR('Gen. Siniestros Directos'!T23/'Gen. Número de Siniestros'!T23,"")</f>
        <v/>
      </c>
      <c r="U23" s="92" t="str">
        <f>IFERROR('Gen. Siniestros Directos'!U23/'Gen. Número de Siniestros'!U23,"")</f>
        <v/>
      </c>
      <c r="V23" s="92">
        <f>IFERROR('Gen. Siniestros Directos'!V23/'Gen. Número de Siniestros'!V23,"")</f>
        <v>-3336.9016097574536</v>
      </c>
      <c r="W23" s="92" t="str">
        <f>IFERROR('Gen. Siniestros Directos'!W23/'Gen. Número de Siniestros'!W23,"")</f>
        <v/>
      </c>
      <c r="X23" s="92" t="str">
        <f>IFERROR('Gen. Siniestros Directos'!X23/'Gen. Número de Siniestros'!X23,"")</f>
        <v/>
      </c>
      <c r="Y23" s="92">
        <f>IFERROR('Gen. Siniestros Directos'!Y23/'Gen. Número de Siniestros'!Y23,"")</f>
        <v>-12144.80955953796</v>
      </c>
      <c r="Z23" s="92" t="str">
        <f>IFERROR('Gen. Siniestros Directos'!Z23/'Gen. Número de Siniestros'!Z23,"")</f>
        <v/>
      </c>
      <c r="AA23" s="92" t="str">
        <f>IFERROR('Gen. Siniestros Directos'!AA23/'Gen. Número de Siniestros'!AA23,"")</f>
        <v/>
      </c>
      <c r="AB23" s="92" t="str">
        <f>IFERROR('Gen. Siniestros Directos'!AB23/'Gen. Número de Siniestros'!AB23,"")</f>
        <v/>
      </c>
      <c r="AC23" s="92" t="str">
        <f>IFERROR('Gen. Siniestros Directos'!AC23/'Gen. Número de Siniestros'!AC23,"")</f>
        <v/>
      </c>
      <c r="AD23" s="92" t="str">
        <f>IFERROR('Gen. Siniestros Directos'!AD23/'Gen. Número de Siniestros'!AD23,"")</f>
        <v/>
      </c>
      <c r="AE23" s="92" t="str">
        <f>IFERROR('Gen. Siniestros Directos'!AE23/'Gen. Número de Siniestros'!AE23,"")</f>
        <v/>
      </c>
      <c r="AF23" s="92" t="str">
        <f>IFERROR('Gen. Siniestros Directos'!AF23/'Gen. Número de Siniestros'!AF23,"")</f>
        <v/>
      </c>
      <c r="AG23" s="92" t="str">
        <f>IFERROR('Gen. Siniestros Directos'!AG23/'Gen. Número de Siniestros'!AG23,"")</f>
        <v/>
      </c>
      <c r="AH23" s="92" t="str">
        <f>IFERROR('Gen. Siniestros Directos'!AH23/'Gen. Número de Siniestros'!AH23,"")</f>
        <v/>
      </c>
      <c r="AI23" s="92" t="str">
        <f>IFERROR('Gen. Siniestros Directos'!AI23/'Gen. Número de Siniestros'!AI23,"")</f>
        <v/>
      </c>
      <c r="AJ23" s="92" t="str">
        <f>IFERROR('Gen. Siniestros Directos'!AJ23/'Gen. Número de Siniestros'!AJ23,"")</f>
        <v/>
      </c>
      <c r="AK23" s="92" t="str">
        <f>IFERROR('Gen. Siniestros Directos'!AK23/'Gen. Número de Siniestros'!AK23,"")</f>
        <v/>
      </c>
      <c r="AL23" s="92" t="str">
        <f>IFERROR('Gen. Siniestros Directos'!AL23/'Gen. Número de Siniestros'!AL23,"")</f>
        <v/>
      </c>
      <c r="AM23" s="92" t="str">
        <f>IFERROR('Gen. Siniestros Directos'!AM23/'Gen. Número de Siniestros'!AM23,"")</f>
        <v/>
      </c>
      <c r="AN23" s="92" t="str">
        <f>IFERROR('Gen. Siniestros Directos'!AN23/'Gen. Número de Siniestros'!AN23,"")</f>
        <v/>
      </c>
      <c r="AO23" s="92" t="str">
        <f>IFERROR('Gen. Siniestros Directos'!AO23/'Gen. Número de Siniestros'!AO23,"")</f>
        <v/>
      </c>
      <c r="AP23" s="92" t="str">
        <f>IFERROR('Gen. Siniestros Directos'!AP23/'Gen. Número de Siniestros'!AP23,"")</f>
        <v/>
      </c>
      <c r="AQ23" s="92">
        <f>IFERROR('Gen. Siniestros Directos'!AQ23/'Gen. Número de Siniestros'!AQ23,"")</f>
        <v>-6631.3562229289919</v>
      </c>
      <c r="AS23" s="92">
        <f>IFERROR('Gen. Siniestros Directos'!AS23/'Gen. Número de Siniestros'!AS23,"")</f>
        <v>-80.860848389378788</v>
      </c>
      <c r="AT23" s="71">
        <f t="shared" si="0"/>
        <v>81.009481164434973</v>
      </c>
    </row>
    <row r="24" spans="2:46">
      <c r="B24" s="73" t="s">
        <v>307</v>
      </c>
      <c r="C24" s="92">
        <f>IFERROR('Gen. Siniestros Directos'!C24/'Gen. Número de Siniestros'!C24,"")</f>
        <v>-92.032627748176353</v>
      </c>
      <c r="D24" s="92" t="str">
        <f>IFERROR('Gen. Siniestros Directos'!D24/'Gen. Número de Siniestros'!D24,"")</f>
        <v/>
      </c>
      <c r="E24" s="92">
        <f>IFERROR('Gen. Siniestros Directos'!E24/'Gen. Número de Siniestros'!E24,"")</f>
        <v>-129.31994755772246</v>
      </c>
      <c r="F24" s="92" t="str">
        <f>IFERROR('Gen. Siniestros Directos'!F24/'Gen. Número de Siniestros'!F24,"")</f>
        <v/>
      </c>
      <c r="G24" s="92" t="str">
        <f>IFERROR('Gen. Siniestros Directos'!G24/'Gen. Número de Siniestros'!G24,"")</f>
        <v/>
      </c>
      <c r="H24" s="92">
        <f>IFERROR('Gen. Siniestros Directos'!H24/'Gen. Número de Siniestros'!H24,"")</f>
        <v>-23.519917075191703</v>
      </c>
      <c r="I24" s="92">
        <f>IFERROR('Gen. Siniestros Directos'!I24/'Gen. Número de Siniestros'!I24,"")</f>
        <v>50.388139889660778</v>
      </c>
      <c r="J24" s="92">
        <f>IFERROR('Gen. Siniestros Directos'!J24/'Gen. Número de Siniestros'!J24,"")</f>
        <v>-276.78505592510766</v>
      </c>
      <c r="K24" s="92" t="str">
        <f>IFERROR('Gen. Siniestros Directos'!K24/'Gen. Número de Siniestros'!K24,"")</f>
        <v/>
      </c>
      <c r="L24" s="92">
        <f>IFERROR('Gen. Siniestros Directos'!L24/'Gen. Número de Siniestros'!L24,"")</f>
        <v>-5.798756587232555</v>
      </c>
      <c r="M24" s="92" t="str">
        <f>IFERROR('Gen. Siniestros Directos'!M24/'Gen. Número de Siniestros'!M24,"")</f>
        <v/>
      </c>
      <c r="N24" s="92" t="str">
        <f>IFERROR('Gen. Siniestros Directos'!N24/'Gen. Número de Siniestros'!N24,"")</f>
        <v/>
      </c>
      <c r="O24" s="92" t="str">
        <f>IFERROR('Gen. Siniestros Directos'!O24/'Gen. Número de Siniestros'!O24,"")</f>
        <v/>
      </c>
      <c r="P24" s="92">
        <f>IFERROR('Gen. Siniestros Directos'!P24/'Gen. Número de Siniestros'!P24,"")</f>
        <v>-4.4871543568693211</v>
      </c>
      <c r="Q24" s="92" t="str">
        <f>IFERROR('Gen. Siniestros Directos'!Q24/'Gen. Número de Siniestros'!Q24,"")</f>
        <v/>
      </c>
      <c r="R24" s="92">
        <f>IFERROR('Gen. Siniestros Directos'!R24/'Gen. Número de Siniestros'!R24,"")</f>
        <v>-183.21433813409618</v>
      </c>
      <c r="S24" s="92" t="str">
        <f>IFERROR('Gen. Siniestros Directos'!S24/'Gen. Número de Siniestros'!S24,"")</f>
        <v/>
      </c>
      <c r="T24" s="92">
        <f>IFERROR('Gen. Siniestros Directos'!T24/'Gen. Número de Siniestros'!T24,"")</f>
        <v>-97.559797391868258</v>
      </c>
      <c r="U24" s="92" t="str">
        <f>IFERROR('Gen. Siniestros Directos'!U24/'Gen. Número de Siniestros'!U24,"")</f>
        <v/>
      </c>
      <c r="V24" s="92">
        <f>IFERROR('Gen. Siniestros Directos'!V24/'Gen. Número de Siniestros'!V24,"")</f>
        <v>-5.23768465878653</v>
      </c>
      <c r="W24" s="92" t="str">
        <f>IFERROR('Gen. Siniestros Directos'!W24/'Gen. Número de Siniestros'!W24,"")</f>
        <v/>
      </c>
      <c r="X24" s="92">
        <f>IFERROR('Gen. Siniestros Directos'!X24/'Gen. Número de Siniestros'!X24,"")</f>
        <v>-0.87588024190505998</v>
      </c>
      <c r="Y24" s="92">
        <f>IFERROR('Gen. Siniestros Directos'!Y24/'Gen. Número de Siniestros'!Y24,"")</f>
        <v>-119.94996686407809</v>
      </c>
      <c r="Z24" s="92" t="str">
        <f>IFERROR('Gen. Siniestros Directos'!Z24/'Gen. Número de Siniestros'!Z24,"")</f>
        <v/>
      </c>
      <c r="AA24" s="92">
        <f>IFERROR('Gen. Siniestros Directos'!AA24/'Gen. Número de Siniestros'!AA24,"")</f>
        <v>-254.88347668008612</v>
      </c>
      <c r="AB24" s="92">
        <f>IFERROR('Gen. Siniestros Directos'!AB24/'Gen. Número de Siniestros'!AB24,"")</f>
        <v>-100.92157400051457</v>
      </c>
      <c r="AC24" s="92" t="str">
        <f>IFERROR('Gen. Siniestros Directos'!AC24/'Gen. Número de Siniestros'!AC24,"")</f>
        <v/>
      </c>
      <c r="AD24" s="92" t="str">
        <f>IFERROR('Gen. Siniestros Directos'!AD24/'Gen. Número de Siniestros'!AD24,"")</f>
        <v/>
      </c>
      <c r="AE24" s="92" t="str">
        <f>IFERROR('Gen. Siniestros Directos'!AE24/'Gen. Número de Siniestros'!AE24,"")</f>
        <v/>
      </c>
      <c r="AF24" s="92" t="str">
        <f>IFERROR('Gen. Siniestros Directos'!AF24/'Gen. Número de Siniestros'!AF24,"")</f>
        <v/>
      </c>
      <c r="AG24" s="92" t="str">
        <f>IFERROR('Gen. Siniestros Directos'!AG24/'Gen. Número de Siniestros'!AG24,"")</f>
        <v/>
      </c>
      <c r="AH24" s="92" t="str">
        <f>IFERROR('Gen. Siniestros Directos'!AH24/'Gen. Número de Siniestros'!AH24,"")</f>
        <v/>
      </c>
      <c r="AI24" s="92" t="str">
        <f>IFERROR('Gen. Siniestros Directos'!AI24/'Gen. Número de Siniestros'!AI24,"")</f>
        <v/>
      </c>
      <c r="AJ24" s="92" t="str">
        <f>IFERROR('Gen. Siniestros Directos'!AJ24/'Gen. Número de Siniestros'!AJ24,"")</f>
        <v/>
      </c>
      <c r="AK24" s="92" t="str">
        <f>IFERROR('Gen. Siniestros Directos'!AK24/'Gen. Número de Siniestros'!AK24,"")</f>
        <v/>
      </c>
      <c r="AL24" s="92" t="str">
        <f>IFERROR('Gen. Siniestros Directos'!AL24/'Gen. Número de Siniestros'!AL24,"")</f>
        <v/>
      </c>
      <c r="AM24" s="92" t="str">
        <f>IFERROR('Gen. Siniestros Directos'!AM24/'Gen. Número de Siniestros'!AM24,"")</f>
        <v/>
      </c>
      <c r="AN24" s="92" t="str">
        <f>IFERROR('Gen. Siniestros Directos'!AN24/'Gen. Número de Siniestros'!AN24,"")</f>
        <v/>
      </c>
      <c r="AO24" s="92" t="str">
        <f>IFERROR('Gen. Siniestros Directos'!AO24/'Gen. Número de Siniestros'!AO24,"")</f>
        <v/>
      </c>
      <c r="AP24" s="92" t="str">
        <f>IFERROR('Gen. Siniestros Directos'!AP24/'Gen. Número de Siniestros'!AP24,"")</f>
        <v/>
      </c>
      <c r="AQ24" s="92">
        <f>IFERROR('Gen. Siniestros Directos'!AQ24/'Gen. Número de Siniestros'!AQ24,"")</f>
        <v>-11.469866299730846</v>
      </c>
      <c r="AS24" s="92">
        <f>IFERROR('Gen. Siniestros Directos'!AS24/'Gen. Número de Siniestros'!AS24,"")</f>
        <v>-9.0847560703387078</v>
      </c>
      <c r="AT24" s="71">
        <f t="shared" si="0"/>
        <v>0.26253982065400838</v>
      </c>
    </row>
    <row r="25" spans="2:46">
      <c r="B25" s="73" t="s">
        <v>308</v>
      </c>
      <c r="C25" s="92">
        <f>IFERROR('Gen. Siniestros Directos'!C25/'Gen. Número de Siniestros'!C25,"")</f>
        <v>-46.818159319370849</v>
      </c>
      <c r="D25" s="92" t="str">
        <f>IFERROR('Gen. Siniestros Directos'!D25/'Gen. Número de Siniestros'!D25,"")</f>
        <v/>
      </c>
      <c r="E25" s="92">
        <f>IFERROR('Gen. Siniestros Directos'!E25/'Gen. Número de Siniestros'!E25,"")</f>
        <v>-2.8843841138090371</v>
      </c>
      <c r="F25" s="92" t="str">
        <f>IFERROR('Gen. Siniestros Directos'!F25/'Gen. Número de Siniestros'!F25,"")</f>
        <v/>
      </c>
      <c r="G25" s="92" t="str">
        <f>IFERROR('Gen. Siniestros Directos'!G25/'Gen. Número de Siniestros'!G25,"")</f>
        <v/>
      </c>
      <c r="H25" s="92">
        <f>IFERROR('Gen. Siniestros Directos'!H25/'Gen. Número de Siniestros'!H25,"")</f>
        <v>-31.801402309551957</v>
      </c>
      <c r="I25" s="92">
        <f>IFERROR('Gen. Siniestros Directos'!I25/'Gen. Número de Siniestros'!I25,"")</f>
        <v>60.430024544117387</v>
      </c>
      <c r="J25" s="92">
        <f>IFERROR('Gen. Siniestros Directos'!J25/'Gen. Número de Siniestros'!J25,"")</f>
        <v>-57.278993248336533</v>
      </c>
      <c r="K25" s="92" t="str">
        <f>IFERROR('Gen. Siniestros Directos'!K25/'Gen. Número de Siniestros'!K25,"")</f>
        <v/>
      </c>
      <c r="L25" s="92" t="str">
        <f>IFERROR('Gen. Siniestros Directos'!L25/'Gen. Número de Siniestros'!L25,"")</f>
        <v/>
      </c>
      <c r="M25" s="92" t="str">
        <f>IFERROR('Gen. Siniestros Directos'!M25/'Gen. Número de Siniestros'!M25,"")</f>
        <v/>
      </c>
      <c r="N25" s="92" t="str">
        <f>IFERROR('Gen. Siniestros Directos'!N25/'Gen. Número de Siniestros'!N25,"")</f>
        <v/>
      </c>
      <c r="O25" s="92" t="str">
        <f>IFERROR('Gen. Siniestros Directos'!O25/'Gen. Número de Siniestros'!O25,"")</f>
        <v/>
      </c>
      <c r="P25" s="92">
        <f>IFERROR('Gen. Siniestros Directos'!P25/'Gen. Número de Siniestros'!P25,"")</f>
        <v>-20.109208540250247</v>
      </c>
      <c r="Q25" s="92" t="str">
        <f>IFERROR('Gen. Siniestros Directos'!Q25/'Gen. Número de Siniestros'!Q25,"")</f>
        <v/>
      </c>
      <c r="R25" s="92">
        <f>IFERROR('Gen. Siniestros Directos'!R25/'Gen. Número de Siniestros'!R25,"")</f>
        <v>-24.275302025568973</v>
      </c>
      <c r="S25" s="92" t="str">
        <f>IFERROR('Gen. Siniestros Directos'!S25/'Gen. Número de Siniestros'!S25,"")</f>
        <v/>
      </c>
      <c r="T25" s="92">
        <f>IFERROR('Gen. Siniestros Directos'!T25/'Gen. Número de Siniestros'!T25,"")</f>
        <v>-36.905649526576845</v>
      </c>
      <c r="U25" s="92" t="str">
        <f>IFERROR('Gen. Siniestros Directos'!U25/'Gen. Número de Siniestros'!U25,"")</f>
        <v/>
      </c>
      <c r="V25" s="92">
        <f>IFERROR('Gen. Siniestros Directos'!V25/'Gen. Número de Siniestros'!V25,"")</f>
        <v>-57.090127547233351</v>
      </c>
      <c r="W25" s="92" t="str">
        <f>IFERROR('Gen. Siniestros Directos'!W25/'Gen. Número de Siniestros'!W25,"")</f>
        <v/>
      </c>
      <c r="X25" s="92">
        <f>IFERROR('Gen. Siniestros Directos'!X25/'Gen. Número de Siniestros'!X25,"")</f>
        <v>-23.093094287623732</v>
      </c>
      <c r="Y25" s="92">
        <f>IFERROR('Gen. Siniestros Directos'!Y25/'Gen. Número de Siniestros'!Y25,"")</f>
        <v>-1814.8434450043035</v>
      </c>
      <c r="Z25" s="92" t="str">
        <f>IFERROR('Gen. Siniestros Directos'!Z25/'Gen. Número de Siniestros'!Z25,"")</f>
        <v/>
      </c>
      <c r="AA25" s="92">
        <f>IFERROR('Gen. Siniestros Directos'!AA25/'Gen. Número de Siniestros'!AA25,"")</f>
        <v>-49.963995937983526</v>
      </c>
      <c r="AB25" s="92">
        <f>IFERROR('Gen. Siniestros Directos'!AB25/'Gen. Número de Siniestros'!AB25,"")</f>
        <v>-1150.9920687076037</v>
      </c>
      <c r="AC25" s="92" t="str">
        <f>IFERROR('Gen. Siniestros Directos'!AC25/'Gen. Número de Siniestros'!AC25,"")</f>
        <v/>
      </c>
      <c r="AD25" s="92" t="str">
        <f>IFERROR('Gen. Siniestros Directos'!AD25/'Gen. Número de Siniestros'!AD25,"")</f>
        <v/>
      </c>
      <c r="AE25" s="92" t="str">
        <f>IFERROR('Gen. Siniestros Directos'!AE25/'Gen. Número de Siniestros'!AE25,"")</f>
        <v/>
      </c>
      <c r="AF25" s="92" t="str">
        <f>IFERROR('Gen. Siniestros Directos'!AF25/'Gen. Número de Siniestros'!AF25,"")</f>
        <v/>
      </c>
      <c r="AG25" s="92" t="str">
        <f>IFERROR('Gen. Siniestros Directos'!AG25/'Gen. Número de Siniestros'!AG25,"")</f>
        <v/>
      </c>
      <c r="AH25" s="92" t="str">
        <f>IFERROR('Gen. Siniestros Directos'!AH25/'Gen. Número de Siniestros'!AH25,"")</f>
        <v/>
      </c>
      <c r="AI25" s="92" t="str">
        <f>IFERROR('Gen. Siniestros Directos'!AI25/'Gen. Número de Siniestros'!AI25,"")</f>
        <v/>
      </c>
      <c r="AJ25" s="92" t="str">
        <f>IFERROR('Gen. Siniestros Directos'!AJ25/'Gen. Número de Siniestros'!AJ25,"")</f>
        <v/>
      </c>
      <c r="AK25" s="92" t="str">
        <f>IFERROR('Gen. Siniestros Directos'!AK25/'Gen. Número de Siniestros'!AK25,"")</f>
        <v/>
      </c>
      <c r="AL25" s="92" t="str">
        <f>IFERROR('Gen. Siniestros Directos'!AL25/'Gen. Número de Siniestros'!AL25,"")</f>
        <v/>
      </c>
      <c r="AM25" s="92" t="str">
        <f>IFERROR('Gen. Siniestros Directos'!AM25/'Gen. Número de Siniestros'!AM25,"")</f>
        <v/>
      </c>
      <c r="AN25" s="92" t="str">
        <f>IFERROR('Gen. Siniestros Directos'!AN25/'Gen. Número de Siniestros'!AN25,"")</f>
        <v/>
      </c>
      <c r="AO25" s="92" t="str">
        <f>IFERROR('Gen. Siniestros Directos'!AO25/'Gen. Número de Siniestros'!AO25,"")</f>
        <v/>
      </c>
      <c r="AP25" s="92" t="str">
        <f>IFERROR('Gen. Siniestros Directos'!AP25/'Gen. Número de Siniestros'!AP25,"")</f>
        <v/>
      </c>
      <c r="AQ25" s="92">
        <f>IFERROR('Gen. Siniestros Directos'!AQ25/'Gen. Número de Siniestros'!AQ25,"")</f>
        <v>-201.98988936825057</v>
      </c>
      <c r="AS25" s="92">
        <f>IFERROR('Gen. Siniestros Directos'!AS25/'Gen. Número de Siniestros'!AS25,"")</f>
        <v>-27.410433990428679</v>
      </c>
      <c r="AT25" s="71">
        <f t="shared" si="0"/>
        <v>6.3690876050624547</v>
      </c>
    </row>
    <row r="26" spans="2:46">
      <c r="B26" s="73" t="s">
        <v>309</v>
      </c>
      <c r="C26" s="92">
        <f>IFERROR('Gen. Siniestros Directos'!C26/'Gen. Número de Siniestros'!C26,"")</f>
        <v>-46.174700570586729</v>
      </c>
      <c r="D26" s="92" t="str">
        <f>IFERROR('Gen. Siniestros Directos'!D26/'Gen. Número de Siniestros'!D26,"")</f>
        <v/>
      </c>
      <c r="E26" s="92">
        <f>IFERROR('Gen. Siniestros Directos'!E26/'Gen. Número de Siniestros'!E26,"")</f>
        <v>-18.214112605276359</v>
      </c>
      <c r="F26" s="92" t="str">
        <f>IFERROR('Gen. Siniestros Directos'!F26/'Gen. Número de Siniestros'!F26,"")</f>
        <v/>
      </c>
      <c r="G26" s="92" t="str">
        <f>IFERROR('Gen. Siniestros Directos'!G26/'Gen. Número de Siniestros'!G26,"")</f>
        <v/>
      </c>
      <c r="H26" s="92">
        <f>IFERROR('Gen. Siniestros Directos'!H26/'Gen. Número de Siniestros'!H26,"")</f>
        <v>17.291380205108162</v>
      </c>
      <c r="I26" s="92">
        <f>IFERROR('Gen. Siniestros Directos'!I26/'Gen. Número de Siniestros'!I26,"")</f>
        <v>-13.65482101035793</v>
      </c>
      <c r="J26" s="92">
        <f>IFERROR('Gen. Siniestros Directos'!J26/'Gen. Número de Siniestros'!J26,"")</f>
        <v>-77.104169181001794</v>
      </c>
      <c r="K26" s="92" t="str">
        <f>IFERROR('Gen. Siniestros Directos'!K26/'Gen. Número de Siniestros'!K26,"")</f>
        <v/>
      </c>
      <c r="L26" s="92" t="str">
        <f>IFERROR('Gen. Siniestros Directos'!L26/'Gen. Número de Siniestros'!L26,"")</f>
        <v/>
      </c>
      <c r="M26" s="92" t="str">
        <f>IFERROR('Gen. Siniestros Directos'!M26/'Gen. Número de Siniestros'!M26,"")</f>
        <v/>
      </c>
      <c r="N26" s="92" t="str">
        <f>IFERROR('Gen. Siniestros Directos'!N26/'Gen. Número de Siniestros'!N26,"")</f>
        <v/>
      </c>
      <c r="O26" s="92" t="str">
        <f>IFERROR('Gen. Siniestros Directos'!O26/'Gen. Número de Siniestros'!O26,"")</f>
        <v/>
      </c>
      <c r="P26" s="92">
        <f>IFERROR('Gen. Siniestros Directos'!P26/'Gen. Número de Siniestros'!P26,"")</f>
        <v>-29.260676762023277</v>
      </c>
      <c r="Q26" s="92" t="str">
        <f>IFERROR('Gen. Siniestros Directos'!Q26/'Gen. Número de Siniestros'!Q26,"")</f>
        <v/>
      </c>
      <c r="R26" s="92">
        <f>IFERROR('Gen. Siniestros Directos'!R26/'Gen. Número de Siniestros'!R26,"")</f>
        <v>-5.283250077648745</v>
      </c>
      <c r="S26" s="92" t="str">
        <f>IFERROR('Gen. Siniestros Directos'!S26/'Gen. Número de Siniestros'!S26,"")</f>
        <v/>
      </c>
      <c r="T26" s="92">
        <f>IFERROR('Gen. Siniestros Directos'!T26/'Gen. Número de Siniestros'!T26,"")</f>
        <v>-57.116760230573462</v>
      </c>
      <c r="U26" s="92" t="str">
        <f>IFERROR('Gen. Siniestros Directos'!U26/'Gen. Número de Siniestros'!U26,"")</f>
        <v/>
      </c>
      <c r="V26" s="92">
        <f>IFERROR('Gen. Siniestros Directos'!V26/'Gen. Número de Siniestros'!V26,"")</f>
        <v>10.676794571301468</v>
      </c>
      <c r="W26" s="92" t="str">
        <f>IFERROR('Gen. Siniestros Directos'!W26/'Gen. Número de Siniestros'!W26,"")</f>
        <v/>
      </c>
      <c r="X26" s="92">
        <f>IFERROR('Gen. Siniestros Directos'!X26/'Gen. Número de Siniestros'!X26,"")</f>
        <v>-17.328396274925986</v>
      </c>
      <c r="Y26" s="92">
        <f>IFERROR('Gen. Siniestros Directos'!Y26/'Gen. Número de Siniestros'!Y26,"")</f>
        <v>-18.443257058564406</v>
      </c>
      <c r="Z26" s="92" t="str">
        <f>IFERROR('Gen. Siniestros Directos'!Z26/'Gen. Número de Siniestros'!Z26,"")</f>
        <v/>
      </c>
      <c r="AA26" s="92">
        <f>IFERROR('Gen. Siniestros Directos'!AA26/'Gen. Número de Siniestros'!AA26,"")</f>
        <v>101.58890357021919</v>
      </c>
      <c r="AB26" s="92">
        <f>IFERROR('Gen. Siniestros Directos'!AB26/'Gen. Número de Siniestros'!AB26,"")</f>
        <v>-3.6384844041596804</v>
      </c>
      <c r="AC26" s="92" t="str">
        <f>IFERROR('Gen. Siniestros Directos'!AC26/'Gen. Número de Siniestros'!AC26,"")</f>
        <v/>
      </c>
      <c r="AD26" s="92" t="str">
        <f>IFERROR('Gen. Siniestros Directos'!AD26/'Gen. Número de Siniestros'!AD26,"")</f>
        <v/>
      </c>
      <c r="AE26" s="92" t="str">
        <f>IFERROR('Gen. Siniestros Directos'!AE26/'Gen. Número de Siniestros'!AE26,"")</f>
        <v/>
      </c>
      <c r="AF26" s="92" t="str">
        <f>IFERROR('Gen. Siniestros Directos'!AF26/'Gen. Número de Siniestros'!AF26,"")</f>
        <v/>
      </c>
      <c r="AG26" s="92" t="str">
        <f>IFERROR('Gen. Siniestros Directos'!AG26/'Gen. Número de Siniestros'!AG26,"")</f>
        <v/>
      </c>
      <c r="AH26" s="92" t="str">
        <f>IFERROR('Gen. Siniestros Directos'!AH26/'Gen. Número de Siniestros'!AH26,"")</f>
        <v/>
      </c>
      <c r="AI26" s="92" t="str">
        <f>IFERROR('Gen. Siniestros Directos'!AI26/'Gen. Número de Siniestros'!AI26,"")</f>
        <v/>
      </c>
      <c r="AJ26" s="92" t="str">
        <f>IFERROR('Gen. Siniestros Directos'!AJ26/'Gen. Número de Siniestros'!AJ26,"")</f>
        <v/>
      </c>
      <c r="AK26" s="92" t="str">
        <f>IFERROR('Gen. Siniestros Directos'!AK26/'Gen. Número de Siniestros'!AK26,"")</f>
        <v/>
      </c>
      <c r="AL26" s="92" t="str">
        <f>IFERROR('Gen. Siniestros Directos'!AL26/'Gen. Número de Siniestros'!AL26,"")</f>
        <v/>
      </c>
      <c r="AM26" s="92" t="str">
        <f>IFERROR('Gen. Siniestros Directos'!AM26/'Gen. Número de Siniestros'!AM26,"")</f>
        <v/>
      </c>
      <c r="AN26" s="92" t="str">
        <f>IFERROR('Gen. Siniestros Directos'!AN26/'Gen. Número de Siniestros'!AN26,"")</f>
        <v/>
      </c>
      <c r="AO26" s="92" t="str">
        <f>IFERROR('Gen. Siniestros Directos'!AO26/'Gen. Número de Siniestros'!AO26,"")</f>
        <v/>
      </c>
      <c r="AP26" s="92" t="str">
        <f>IFERROR('Gen. Siniestros Directos'!AP26/'Gen. Número de Siniestros'!AP26,"")</f>
        <v/>
      </c>
      <c r="AQ26" s="92">
        <f>IFERROR('Gen. Siniestros Directos'!AQ26/'Gen. Número de Siniestros'!AQ26,"")</f>
        <v>-27.362899015512827</v>
      </c>
      <c r="AS26" s="92">
        <f>IFERROR('Gen. Siniestros Directos'!AS26/'Gen. Número de Siniestros'!AS26,"")</f>
        <v>-11.659941000698536</v>
      </c>
      <c r="AT26" s="71">
        <f t="shared" si="0"/>
        <v>1.3467442085576198</v>
      </c>
    </row>
    <row r="27" spans="2:46">
      <c r="B27" s="73" t="s">
        <v>310</v>
      </c>
      <c r="C27" s="92" t="str">
        <f>IFERROR('Gen. Siniestros Directos'!C27/'Gen. Número de Siniestros'!C27,"")</f>
        <v/>
      </c>
      <c r="D27" s="92" t="str">
        <f>IFERROR('Gen. Siniestros Directos'!D27/'Gen. Número de Siniestros'!D27,"")</f>
        <v/>
      </c>
      <c r="E27" s="92">
        <f>IFERROR('Gen. Siniestros Directos'!E27/'Gen. Número de Siniestros'!E27,"")</f>
        <v>-471.37417824367463</v>
      </c>
      <c r="F27" s="92" t="str">
        <f>IFERROR('Gen. Siniestros Directos'!F27/'Gen. Número de Siniestros'!F27,"")</f>
        <v/>
      </c>
      <c r="G27" s="92" t="str">
        <f>IFERROR('Gen. Siniestros Directos'!G27/'Gen. Número de Siniestros'!G27,"")</f>
        <v/>
      </c>
      <c r="H27" s="92" t="str">
        <f>IFERROR('Gen. Siniestros Directos'!H27/'Gen. Número de Siniestros'!H27,"")</f>
        <v/>
      </c>
      <c r="I27" s="92">
        <f>IFERROR('Gen. Siniestros Directos'!I27/'Gen. Número de Siniestros'!I27,"")</f>
        <v>-955.63249590429143</v>
      </c>
      <c r="J27" s="92">
        <f>IFERROR('Gen. Siniestros Directos'!J27/'Gen. Número de Siniestros'!J27,"")</f>
        <v>-165.02891718094199</v>
      </c>
      <c r="K27" s="92" t="str">
        <f>IFERROR('Gen. Siniestros Directos'!K27/'Gen. Número de Siniestros'!K27,"")</f>
        <v/>
      </c>
      <c r="L27" s="92">
        <f>IFERROR('Gen. Siniestros Directos'!L27/'Gen. Número de Siniestros'!L27,"")</f>
        <v>-176.83994325186305</v>
      </c>
      <c r="M27" s="92" t="str">
        <f>IFERROR('Gen. Siniestros Directos'!M27/'Gen. Número de Siniestros'!M27,"")</f>
        <v/>
      </c>
      <c r="N27" s="92" t="str">
        <f>IFERROR('Gen. Siniestros Directos'!N27/'Gen. Número de Siniestros'!N27,"")</f>
        <v/>
      </c>
      <c r="O27" s="92" t="str">
        <f>IFERROR('Gen. Siniestros Directos'!O27/'Gen. Número de Siniestros'!O27,"")</f>
        <v/>
      </c>
      <c r="P27" s="92">
        <f>IFERROR('Gen. Siniestros Directos'!P27/'Gen. Número de Siniestros'!P27,"")</f>
        <v>-124.52354569879769</v>
      </c>
      <c r="Q27" s="92" t="str">
        <f>IFERROR('Gen. Siniestros Directos'!Q27/'Gen. Número de Siniestros'!Q27,"")</f>
        <v/>
      </c>
      <c r="R27" s="92">
        <f>IFERROR('Gen. Siniestros Directos'!R27/'Gen. Número de Siniestros'!R27,"")</f>
        <v>-214.80622587860276</v>
      </c>
      <c r="S27" s="92" t="str">
        <f>IFERROR('Gen. Siniestros Directos'!S27/'Gen. Número de Siniestros'!S27,"")</f>
        <v/>
      </c>
      <c r="T27" s="92">
        <f>IFERROR('Gen. Siniestros Directos'!T27/'Gen. Número de Siniestros'!T27,"")</f>
        <v>-177.63794855829093</v>
      </c>
      <c r="U27" s="92" t="str">
        <f>IFERROR('Gen. Siniestros Directos'!U27/'Gen. Número de Siniestros'!U27,"")</f>
        <v/>
      </c>
      <c r="V27" s="92">
        <f>IFERROR('Gen. Siniestros Directos'!V27/'Gen. Número de Siniestros'!V27,"")</f>
        <v>-237.79180164033667</v>
      </c>
      <c r="W27" s="92" t="str">
        <f>IFERROR('Gen. Siniestros Directos'!W27/'Gen. Número de Siniestros'!W27,"")</f>
        <v/>
      </c>
      <c r="X27" s="92">
        <f>IFERROR('Gen. Siniestros Directos'!X27/'Gen. Número de Siniestros'!X27,"")</f>
        <v>-334.13121568054606</v>
      </c>
      <c r="Y27" s="92">
        <f>IFERROR('Gen. Siniestros Directos'!Y27/'Gen. Número de Siniestros'!Y27,"")</f>
        <v>-363.47122959364333</v>
      </c>
      <c r="Z27" s="92" t="str">
        <f>IFERROR('Gen. Siniestros Directos'!Z27/'Gen. Número de Siniestros'!Z27,"")</f>
        <v/>
      </c>
      <c r="AA27" s="92">
        <f>IFERROR('Gen. Siniestros Directos'!AA27/'Gen. Número de Siniestros'!AA27,"")</f>
        <v>-147.21869944070772</v>
      </c>
      <c r="AB27" s="92">
        <f>IFERROR('Gen. Siniestros Directos'!AB27/'Gen. Número de Siniestros'!AB27,"")</f>
        <v>-410.35933592560195</v>
      </c>
      <c r="AC27" s="92" t="str">
        <f>IFERROR('Gen. Siniestros Directos'!AC27/'Gen. Número de Siniestros'!AC27,"")</f>
        <v/>
      </c>
      <c r="AD27" s="92" t="str">
        <f>IFERROR('Gen. Siniestros Directos'!AD27/'Gen. Número de Siniestros'!AD27,"")</f>
        <v/>
      </c>
      <c r="AE27" s="92" t="str">
        <f>IFERROR('Gen. Siniestros Directos'!AE27/'Gen. Número de Siniestros'!AE27,"")</f>
        <v/>
      </c>
      <c r="AF27" s="92" t="str">
        <f>IFERROR('Gen. Siniestros Directos'!AF27/'Gen. Número de Siniestros'!AF27,"")</f>
        <v/>
      </c>
      <c r="AG27" s="92" t="str">
        <f>IFERROR('Gen. Siniestros Directos'!AG27/'Gen. Número de Siniestros'!AG27,"")</f>
        <v/>
      </c>
      <c r="AH27" s="92" t="str">
        <f>IFERROR('Gen. Siniestros Directos'!AH27/'Gen. Número de Siniestros'!AH27,"")</f>
        <v/>
      </c>
      <c r="AI27" s="92" t="str">
        <f>IFERROR('Gen. Siniestros Directos'!AI27/'Gen. Número de Siniestros'!AI27,"")</f>
        <v/>
      </c>
      <c r="AJ27" s="92" t="str">
        <f>IFERROR('Gen. Siniestros Directos'!AJ27/'Gen. Número de Siniestros'!AJ27,"")</f>
        <v/>
      </c>
      <c r="AK27" s="92" t="str">
        <f>IFERROR('Gen. Siniestros Directos'!AK27/'Gen. Número de Siniestros'!AK27,"")</f>
        <v/>
      </c>
      <c r="AL27" s="92" t="str">
        <f>IFERROR('Gen. Siniestros Directos'!AL27/'Gen. Número de Siniestros'!AL27,"")</f>
        <v/>
      </c>
      <c r="AM27" s="92" t="str">
        <f>IFERROR('Gen. Siniestros Directos'!AM27/'Gen. Número de Siniestros'!AM27,"")</f>
        <v/>
      </c>
      <c r="AN27" s="92" t="str">
        <f>IFERROR('Gen. Siniestros Directos'!AN27/'Gen. Número de Siniestros'!AN27,"")</f>
        <v/>
      </c>
      <c r="AO27" s="92" t="str">
        <f>IFERROR('Gen. Siniestros Directos'!AO27/'Gen. Número de Siniestros'!AO27,"")</f>
        <v/>
      </c>
      <c r="AP27" s="92" t="str">
        <f>IFERROR('Gen. Siniestros Directos'!AP27/'Gen. Número de Siniestros'!AP27,"")</f>
        <v/>
      </c>
      <c r="AQ27" s="92">
        <f>IFERROR('Gen. Siniestros Directos'!AQ27/'Gen. Número de Siniestros'!AQ27,"")</f>
        <v>-332.23138457912341</v>
      </c>
      <c r="AS27" s="92">
        <f>IFERROR('Gen. Siniestros Directos'!AS27/'Gen. Número de Siniestros'!AS27,"")</f>
        <v>-253.61057104139792</v>
      </c>
      <c r="AT27" s="71">
        <f t="shared" si="0"/>
        <v>0.31000605856012164</v>
      </c>
    </row>
    <row r="28" spans="2:46">
      <c r="B28" s="73" t="s">
        <v>311</v>
      </c>
      <c r="C28" s="92">
        <f>IFERROR('Gen. Siniestros Directos'!C28/'Gen. Número de Siniestros'!C28,"")</f>
        <v>-3203.1541422207197</v>
      </c>
      <c r="D28" s="92" t="str">
        <f>IFERROR('Gen. Siniestros Directos'!D28/'Gen. Número de Siniestros'!D28,"")</f>
        <v/>
      </c>
      <c r="E28" s="92">
        <f>IFERROR('Gen. Siniestros Directos'!E28/'Gen. Número de Siniestros'!E28,"")</f>
        <v>-2308.8267379239915</v>
      </c>
      <c r="F28" s="92" t="str">
        <f>IFERROR('Gen. Siniestros Directos'!F28/'Gen. Número de Siniestros'!F28,"")</f>
        <v/>
      </c>
      <c r="G28" s="92" t="str">
        <f>IFERROR('Gen. Siniestros Directos'!G28/'Gen. Número de Siniestros'!G28,"")</f>
        <v/>
      </c>
      <c r="H28" s="92">
        <f>IFERROR('Gen. Siniestros Directos'!H28/'Gen. Número de Siniestros'!H28,"")</f>
        <v>-1758.4270888566175</v>
      </c>
      <c r="I28" s="92">
        <f>IFERROR('Gen. Siniestros Directos'!I28/'Gen. Número de Siniestros'!I28,"")</f>
        <v>-5502.8693392092073</v>
      </c>
      <c r="J28" s="92" t="str">
        <f>IFERROR('Gen. Siniestros Directos'!J28/'Gen. Número de Siniestros'!J28,"")</f>
        <v/>
      </c>
      <c r="K28" s="92" t="str">
        <f>IFERROR('Gen. Siniestros Directos'!K28/'Gen. Número de Siniestros'!K28,"")</f>
        <v/>
      </c>
      <c r="L28" s="92">
        <f>IFERROR('Gen. Siniestros Directos'!L28/'Gen. Número de Siniestros'!L28,"")</f>
        <v>-80.83437172390542</v>
      </c>
      <c r="M28" s="92" t="str">
        <f>IFERROR('Gen. Siniestros Directos'!M28/'Gen. Número de Siniestros'!M28,"")</f>
        <v/>
      </c>
      <c r="N28" s="92" t="str">
        <f>IFERROR('Gen. Siniestros Directos'!N28/'Gen. Número de Siniestros'!N28,"")</f>
        <v/>
      </c>
      <c r="O28" s="92" t="str">
        <f>IFERROR('Gen. Siniestros Directos'!O28/'Gen. Número de Siniestros'!O28,"")</f>
        <v/>
      </c>
      <c r="P28" s="92">
        <f>IFERROR('Gen. Siniestros Directos'!P28/'Gen. Número de Siniestros'!P28,"")</f>
        <v>-67.416078491260919</v>
      </c>
      <c r="Q28" s="92" t="str">
        <f>IFERROR('Gen. Siniestros Directos'!Q28/'Gen. Número de Siniestros'!Q28,"")</f>
        <v/>
      </c>
      <c r="R28" s="92">
        <f>IFERROR('Gen. Siniestros Directos'!R28/'Gen. Número de Siniestros'!R28,"")</f>
        <v>-2482.9965849307582</v>
      </c>
      <c r="S28" s="92" t="str">
        <f>IFERROR('Gen. Siniestros Directos'!S28/'Gen. Número de Siniestros'!S28,"")</f>
        <v/>
      </c>
      <c r="T28" s="92">
        <f>IFERROR('Gen. Siniestros Directos'!T28/'Gen. Número de Siniestros'!T28,"")</f>
        <v>-602.25007418696953</v>
      </c>
      <c r="U28" s="92" t="str">
        <f>IFERROR('Gen. Siniestros Directos'!U28/'Gen. Número de Siniestros'!U28,"")</f>
        <v/>
      </c>
      <c r="V28" s="92">
        <f>IFERROR('Gen. Siniestros Directos'!V28/'Gen. Número de Siniestros'!V28,"")</f>
        <v>-8024.2380781930742</v>
      </c>
      <c r="W28" s="92" t="str">
        <f>IFERROR('Gen. Siniestros Directos'!W28/'Gen. Número de Siniestros'!W28,"")</f>
        <v/>
      </c>
      <c r="X28" s="92">
        <f>IFERROR('Gen. Siniestros Directos'!X28/'Gen. Número de Siniestros'!X28,"")</f>
        <v>-122.47623136891232</v>
      </c>
      <c r="Y28" s="92">
        <f>IFERROR('Gen. Siniestros Directos'!Y28/'Gen. Número de Siniestros'!Y28,"")</f>
        <v>-1298.986406894318</v>
      </c>
      <c r="Z28" s="92" t="str">
        <f>IFERROR('Gen. Siniestros Directos'!Z28/'Gen. Número de Siniestros'!Z28,"")</f>
        <v/>
      </c>
      <c r="AA28" s="92">
        <f>IFERROR('Gen. Siniestros Directos'!AA28/'Gen. Número de Siniestros'!AA28,"")</f>
        <v>-209.26428829115957</v>
      </c>
      <c r="AB28" s="92">
        <f>IFERROR('Gen. Siniestros Directos'!AB28/'Gen. Número de Siniestros'!AB28,"")</f>
        <v>-958.04497893088626</v>
      </c>
      <c r="AC28" s="92" t="str">
        <f>IFERROR('Gen. Siniestros Directos'!AC28/'Gen. Número de Siniestros'!AC28,"")</f>
        <v/>
      </c>
      <c r="AD28" s="92" t="str">
        <f>IFERROR('Gen. Siniestros Directos'!AD28/'Gen. Número de Siniestros'!AD28,"")</f>
        <v/>
      </c>
      <c r="AE28" s="92" t="str">
        <f>IFERROR('Gen. Siniestros Directos'!AE28/'Gen. Número de Siniestros'!AE28,"")</f>
        <v/>
      </c>
      <c r="AF28" s="92" t="str">
        <f>IFERROR('Gen. Siniestros Directos'!AF28/'Gen. Número de Siniestros'!AF28,"")</f>
        <v/>
      </c>
      <c r="AG28" s="92" t="str">
        <f>IFERROR('Gen. Siniestros Directos'!AG28/'Gen. Número de Siniestros'!AG28,"")</f>
        <v/>
      </c>
      <c r="AH28" s="92" t="str">
        <f>IFERROR('Gen. Siniestros Directos'!AH28/'Gen. Número de Siniestros'!AH28,"")</f>
        <v/>
      </c>
      <c r="AI28" s="92" t="str">
        <f>IFERROR('Gen. Siniestros Directos'!AI28/'Gen. Número de Siniestros'!AI28,"")</f>
        <v/>
      </c>
      <c r="AJ28" s="92" t="str">
        <f>IFERROR('Gen. Siniestros Directos'!AJ28/'Gen. Número de Siniestros'!AJ28,"")</f>
        <v/>
      </c>
      <c r="AK28" s="92" t="str">
        <f>IFERROR('Gen. Siniestros Directos'!AK28/'Gen. Número de Siniestros'!AK28,"")</f>
        <v/>
      </c>
      <c r="AL28" s="92" t="str">
        <f>IFERROR('Gen. Siniestros Directos'!AL28/'Gen. Número de Siniestros'!AL28,"")</f>
        <v/>
      </c>
      <c r="AM28" s="92" t="str">
        <f>IFERROR('Gen. Siniestros Directos'!AM28/'Gen. Número de Siniestros'!AM28,"")</f>
        <v/>
      </c>
      <c r="AN28" s="92" t="str">
        <f>IFERROR('Gen. Siniestros Directos'!AN28/'Gen. Número de Siniestros'!AN28,"")</f>
        <v/>
      </c>
      <c r="AO28" s="92" t="str">
        <f>IFERROR('Gen. Siniestros Directos'!AO28/'Gen. Número de Siniestros'!AO28,"")</f>
        <v/>
      </c>
      <c r="AP28" s="92" t="str">
        <f>IFERROR('Gen. Siniestros Directos'!AP28/'Gen. Número de Siniestros'!AP28,"")</f>
        <v/>
      </c>
      <c r="AQ28" s="92">
        <f>IFERROR('Gen. Siniestros Directos'!AQ28/'Gen. Número de Siniestros'!AQ28,"")</f>
        <v>-1899.5352307497476</v>
      </c>
      <c r="AS28" s="92">
        <f>IFERROR('Gen. Siniestros Directos'!AS28/'Gen. Número de Siniestros'!AS28,"")</f>
        <v>-333.16952182995118</v>
      </c>
      <c r="AT28" s="71">
        <f t="shared" si="0"/>
        <v>4.7014075606809715</v>
      </c>
    </row>
    <row r="29" spans="2:46">
      <c r="B29" s="73" t="s">
        <v>312</v>
      </c>
      <c r="C29" s="92" t="str">
        <f>IFERROR('Gen. Siniestros Directos'!C29/'Gen. Número de Siniestros'!C29,"")</f>
        <v/>
      </c>
      <c r="D29" s="92" t="str">
        <f>IFERROR('Gen. Siniestros Directos'!D29/'Gen. Número de Siniestros'!D29,"")</f>
        <v/>
      </c>
      <c r="E29" s="92">
        <f>IFERROR('Gen. Siniestros Directos'!E29/'Gen. Número de Siniestros'!E29,"")</f>
        <v>-203.20836843638105</v>
      </c>
      <c r="F29" s="92" t="str">
        <f>IFERROR('Gen. Siniestros Directos'!F29/'Gen. Número de Siniestros'!F29,"")</f>
        <v/>
      </c>
      <c r="G29" s="92" t="str">
        <f>IFERROR('Gen. Siniestros Directos'!G29/'Gen. Número de Siniestros'!G29,"")</f>
        <v/>
      </c>
      <c r="H29" s="92" t="str">
        <f>IFERROR('Gen. Siniestros Directos'!H29/'Gen. Número de Siniestros'!H29,"")</f>
        <v/>
      </c>
      <c r="I29" s="92">
        <f>IFERROR('Gen. Siniestros Directos'!I29/'Gen. Número de Siniestros'!I29,"")</f>
        <v>446.92035120102878</v>
      </c>
      <c r="J29" s="92" t="str">
        <f>IFERROR('Gen. Siniestros Directos'!J29/'Gen. Número de Siniestros'!J29,"")</f>
        <v/>
      </c>
      <c r="K29" s="92" t="str">
        <f>IFERROR('Gen. Siniestros Directos'!K29/'Gen. Número de Siniestros'!K29,"")</f>
        <v/>
      </c>
      <c r="L29" s="92">
        <f>IFERROR('Gen. Siniestros Directos'!L29/'Gen. Número de Siniestros'!L29,"")</f>
        <v>-3138.278211946767</v>
      </c>
      <c r="M29" s="92" t="str">
        <f>IFERROR('Gen. Siniestros Directos'!M29/'Gen. Número de Siniestros'!M29,"")</f>
        <v/>
      </c>
      <c r="N29" s="92" t="str">
        <f>IFERROR('Gen. Siniestros Directos'!N29/'Gen. Número de Siniestros'!N29,"")</f>
        <v/>
      </c>
      <c r="O29" s="92" t="str">
        <f>IFERROR('Gen. Siniestros Directos'!O29/'Gen. Número de Siniestros'!O29,"")</f>
        <v/>
      </c>
      <c r="P29" s="92">
        <f>IFERROR('Gen. Siniestros Directos'!P29/'Gen. Número de Siniestros'!P29,"")</f>
        <v>-11.376186587166158</v>
      </c>
      <c r="Q29" s="92" t="str">
        <f>IFERROR('Gen. Siniestros Directos'!Q29/'Gen. Número de Siniestros'!Q29,"")</f>
        <v/>
      </c>
      <c r="R29" s="92">
        <f>IFERROR('Gen. Siniestros Directos'!R29/'Gen. Número de Siniestros'!R29,"")</f>
        <v>-2036.8243175947998</v>
      </c>
      <c r="S29" s="92" t="str">
        <f>IFERROR('Gen. Siniestros Directos'!S29/'Gen. Número de Siniestros'!S29,"")</f>
        <v/>
      </c>
      <c r="T29" s="92" t="str">
        <f>IFERROR('Gen. Siniestros Directos'!T29/'Gen. Número de Siniestros'!T29,"")</f>
        <v/>
      </c>
      <c r="U29" s="92" t="str">
        <f>IFERROR('Gen. Siniestros Directos'!U29/'Gen. Número de Siniestros'!U29,"")</f>
        <v/>
      </c>
      <c r="V29" s="92">
        <f>IFERROR('Gen. Siniestros Directos'!V29/'Gen. Número de Siniestros'!V29,"")</f>
        <v>458.41162761359038</v>
      </c>
      <c r="W29" s="92" t="str">
        <f>IFERROR('Gen. Siniestros Directos'!W29/'Gen. Número de Siniestros'!W29,"")</f>
        <v/>
      </c>
      <c r="X29" s="92" t="str">
        <f>IFERROR('Gen. Siniestros Directos'!X29/'Gen. Número de Siniestros'!X29,"")</f>
        <v/>
      </c>
      <c r="Y29" s="92">
        <f>IFERROR('Gen. Siniestros Directos'!Y29/'Gen. Número de Siniestros'!Y29,"")</f>
        <v>3209.5896383744894</v>
      </c>
      <c r="Z29" s="92" t="str">
        <f>IFERROR('Gen. Siniestros Directos'!Z29/'Gen. Número de Siniestros'!Z29,"")</f>
        <v/>
      </c>
      <c r="AA29" s="92">
        <f>IFERROR('Gen. Siniestros Directos'!AA29/'Gen. Número de Siniestros'!AA29,"")</f>
        <v>73.923080157850123</v>
      </c>
      <c r="AB29" s="92">
        <f>IFERROR('Gen. Siniestros Directos'!AB29/'Gen. Número de Siniestros'!AB29,"")</f>
        <v>-170.53266248190789</v>
      </c>
      <c r="AC29" s="92" t="str">
        <f>IFERROR('Gen. Siniestros Directos'!AC29/'Gen. Número de Siniestros'!AC29,"")</f>
        <v/>
      </c>
      <c r="AD29" s="92" t="str">
        <f>IFERROR('Gen. Siniestros Directos'!AD29/'Gen. Número de Siniestros'!AD29,"")</f>
        <v/>
      </c>
      <c r="AE29" s="92" t="str">
        <f>IFERROR('Gen. Siniestros Directos'!AE29/'Gen. Número de Siniestros'!AE29,"")</f>
        <v/>
      </c>
      <c r="AF29" s="92" t="str">
        <f>IFERROR('Gen. Siniestros Directos'!AF29/'Gen. Número de Siniestros'!AF29,"")</f>
        <v/>
      </c>
      <c r="AG29" s="92" t="str">
        <f>IFERROR('Gen. Siniestros Directos'!AG29/'Gen. Número de Siniestros'!AG29,"")</f>
        <v/>
      </c>
      <c r="AH29" s="92" t="str">
        <f>IFERROR('Gen. Siniestros Directos'!AH29/'Gen. Número de Siniestros'!AH29,"")</f>
        <v/>
      </c>
      <c r="AI29" s="92" t="str">
        <f>IFERROR('Gen. Siniestros Directos'!AI29/'Gen. Número de Siniestros'!AI29,"")</f>
        <v/>
      </c>
      <c r="AJ29" s="92" t="str">
        <f>IFERROR('Gen. Siniestros Directos'!AJ29/'Gen. Número de Siniestros'!AJ29,"")</f>
        <v/>
      </c>
      <c r="AK29" s="92" t="str">
        <f>IFERROR('Gen. Siniestros Directos'!AK29/'Gen. Número de Siniestros'!AK29,"")</f>
        <v/>
      </c>
      <c r="AL29" s="92" t="str">
        <f>IFERROR('Gen. Siniestros Directos'!AL29/'Gen. Número de Siniestros'!AL29,"")</f>
        <v/>
      </c>
      <c r="AM29" s="92" t="str">
        <f>IFERROR('Gen. Siniestros Directos'!AM29/'Gen. Número de Siniestros'!AM29,"")</f>
        <v/>
      </c>
      <c r="AN29" s="92" t="str">
        <f>IFERROR('Gen. Siniestros Directos'!AN29/'Gen. Número de Siniestros'!AN29,"")</f>
        <v/>
      </c>
      <c r="AO29" s="92" t="str">
        <f>IFERROR('Gen. Siniestros Directos'!AO29/'Gen. Número de Siniestros'!AO29,"")</f>
        <v/>
      </c>
      <c r="AP29" s="92" t="str">
        <f>IFERROR('Gen. Siniestros Directos'!AP29/'Gen. Número de Siniestros'!AP29,"")</f>
        <v/>
      </c>
      <c r="AQ29" s="92">
        <f>IFERROR('Gen. Siniestros Directos'!AQ29/'Gen. Número de Siniestros'!AQ29,"")</f>
        <v>-96.386852524535584</v>
      </c>
      <c r="AS29" s="92">
        <f>IFERROR('Gen. Siniestros Directos'!AS29/'Gen. Número de Siniestros'!AS29,"")</f>
        <v>-688.51394889252788</v>
      </c>
      <c r="AT29" s="71">
        <f t="shared" si="0"/>
        <v>-0.86000740772271433</v>
      </c>
    </row>
    <row r="30" spans="2:46">
      <c r="B30" s="73" t="s">
        <v>313</v>
      </c>
      <c r="C30" s="92">
        <f>IFERROR('Gen. Siniestros Directos'!C30/'Gen. Número de Siniestros'!C30,"")</f>
        <v>-493.18841168500853</v>
      </c>
      <c r="D30" s="92" t="str">
        <f>IFERROR('Gen. Siniestros Directos'!D30/'Gen. Número de Siniestros'!D30,"")</f>
        <v/>
      </c>
      <c r="E30" s="92">
        <f>IFERROR('Gen. Siniestros Directos'!E30/'Gen. Número de Siniestros'!E30,"")</f>
        <v>-184.40849261650888</v>
      </c>
      <c r="F30" s="92" t="str">
        <f>IFERROR('Gen. Siniestros Directos'!F30/'Gen. Número de Siniestros'!F30,"")</f>
        <v/>
      </c>
      <c r="G30" s="92" t="str">
        <f>IFERROR('Gen. Siniestros Directos'!G30/'Gen. Número de Siniestros'!G30,"")</f>
        <v/>
      </c>
      <c r="H30" s="92">
        <f>IFERROR('Gen. Siniestros Directos'!H30/'Gen. Número de Siniestros'!H30,"")</f>
        <v>-306.03110977861161</v>
      </c>
      <c r="I30" s="92">
        <f>IFERROR('Gen. Siniestros Directos'!I30/'Gen. Número de Siniestros'!I30,"")</f>
        <v>-12.607917159960328</v>
      </c>
      <c r="J30" s="92">
        <f>IFERROR('Gen. Siniestros Directos'!J30/'Gen. Número de Siniestros'!J30,"")</f>
        <v>-23.832446920351202</v>
      </c>
      <c r="K30" s="92" t="str">
        <f>IFERROR('Gen. Siniestros Directos'!K30/'Gen. Número de Siniestros'!K30,"")</f>
        <v/>
      </c>
      <c r="L30" s="92">
        <f>IFERROR('Gen. Siniestros Directos'!L30/'Gen. Número de Siniestros'!L30,"")</f>
        <v>338.74034186104677</v>
      </c>
      <c r="M30" s="92" t="str">
        <f>IFERROR('Gen. Siniestros Directos'!M30/'Gen. Número de Siniestros'!M30,"")</f>
        <v/>
      </c>
      <c r="N30" s="92" t="str">
        <f>IFERROR('Gen. Siniestros Directos'!N30/'Gen. Número de Siniestros'!N30,"")</f>
        <v/>
      </c>
      <c r="O30" s="92" t="str">
        <f>IFERROR('Gen. Siniestros Directos'!O30/'Gen. Número de Siniestros'!O30,"")</f>
        <v/>
      </c>
      <c r="P30" s="92">
        <f>IFERROR('Gen. Siniestros Directos'!P30/'Gen. Número de Siniestros'!P30,"")</f>
        <v>-44.563751374277473</v>
      </c>
      <c r="Q30" s="92" t="str">
        <f>IFERROR('Gen. Siniestros Directos'!Q30/'Gen. Número de Siniestros'!Q30,"")</f>
        <v/>
      </c>
      <c r="R30" s="92">
        <f>IFERROR('Gen. Siniestros Directos'!R30/'Gen. Número de Siniestros'!R30,"")</f>
        <v>-16.694902560352698</v>
      </c>
      <c r="S30" s="92" t="str">
        <f>IFERROR('Gen. Siniestros Directos'!S30/'Gen. Número de Siniestros'!S30,"")</f>
        <v/>
      </c>
      <c r="T30" s="92">
        <f>IFERROR('Gen. Siniestros Directos'!T30/'Gen. Número de Siniestros'!T30,"")</f>
        <v>-6.1457056960181857</v>
      </c>
      <c r="U30" s="92" t="str">
        <f>IFERROR('Gen. Siniestros Directos'!U30/'Gen. Número de Siniestros'!U30,"")</f>
        <v/>
      </c>
      <c r="V30" s="92">
        <f>IFERROR('Gen. Siniestros Directos'!V30/'Gen. Número de Siniestros'!V30,"")</f>
        <v>-41.960049162276704</v>
      </c>
      <c r="W30" s="92" t="str">
        <f>IFERROR('Gen. Siniestros Directos'!W30/'Gen. Número de Siniestros'!W30,"")</f>
        <v/>
      </c>
      <c r="X30" s="92" t="str">
        <f>IFERROR('Gen. Siniestros Directos'!X30/'Gen. Número de Siniestros'!X30,"")</f>
        <v/>
      </c>
      <c r="Y30" s="92">
        <f>IFERROR('Gen. Siniestros Directos'!Y30/'Gen. Número de Siniestros'!Y30,"")</f>
        <v>-40.750323362242682</v>
      </c>
      <c r="Z30" s="92" t="str">
        <f>IFERROR('Gen. Siniestros Directos'!Z30/'Gen. Número de Siniestros'!Z30,"")</f>
        <v/>
      </c>
      <c r="AA30" s="92">
        <f>IFERROR('Gen. Siniestros Directos'!AA30/'Gen. Número de Siniestros'!AA30,"")</f>
        <v>30.823416057834113</v>
      </c>
      <c r="AB30" s="92">
        <f>IFERROR('Gen. Siniestros Directos'!AB30/'Gen. Número de Siniestros'!AB30,"")</f>
        <v>-41.999901509668653</v>
      </c>
      <c r="AC30" s="92" t="str">
        <f>IFERROR('Gen. Siniestros Directos'!AC30/'Gen. Número de Siniestros'!AC30,"")</f>
        <v/>
      </c>
      <c r="AD30" s="92" t="str">
        <f>IFERROR('Gen. Siniestros Directos'!AD30/'Gen. Número de Siniestros'!AD30,"")</f>
        <v/>
      </c>
      <c r="AE30" s="92" t="str">
        <f>IFERROR('Gen. Siniestros Directos'!AE30/'Gen. Número de Siniestros'!AE30,"")</f>
        <v/>
      </c>
      <c r="AF30" s="92" t="str">
        <f>IFERROR('Gen. Siniestros Directos'!AF30/'Gen. Número de Siniestros'!AF30,"")</f>
        <v/>
      </c>
      <c r="AG30" s="92" t="str">
        <f>IFERROR('Gen. Siniestros Directos'!AG30/'Gen. Número de Siniestros'!AG30,"")</f>
        <v/>
      </c>
      <c r="AH30" s="92" t="str">
        <f>IFERROR('Gen. Siniestros Directos'!AH30/'Gen. Número de Siniestros'!AH30,"")</f>
        <v/>
      </c>
      <c r="AI30" s="92" t="str">
        <f>IFERROR('Gen. Siniestros Directos'!AI30/'Gen. Número de Siniestros'!AI30,"")</f>
        <v/>
      </c>
      <c r="AJ30" s="92" t="str">
        <f>IFERROR('Gen. Siniestros Directos'!AJ30/'Gen. Número de Siniestros'!AJ30,"")</f>
        <v/>
      </c>
      <c r="AK30" s="92" t="str">
        <f>IFERROR('Gen. Siniestros Directos'!AK30/'Gen. Número de Siniestros'!AK30,"")</f>
        <v/>
      </c>
      <c r="AL30" s="92" t="str">
        <f>IFERROR('Gen. Siniestros Directos'!AL30/'Gen. Número de Siniestros'!AL30,"")</f>
        <v/>
      </c>
      <c r="AM30" s="92" t="str">
        <f>IFERROR('Gen. Siniestros Directos'!AM30/'Gen. Número de Siniestros'!AM30,"")</f>
        <v/>
      </c>
      <c r="AN30" s="92" t="str">
        <f>IFERROR('Gen. Siniestros Directos'!AN30/'Gen. Número de Siniestros'!AN30,"")</f>
        <v/>
      </c>
      <c r="AO30" s="92" t="str">
        <f>IFERROR('Gen. Siniestros Directos'!AO30/'Gen. Número de Siniestros'!AO30,"")</f>
        <v/>
      </c>
      <c r="AP30" s="92" t="str">
        <f>IFERROR('Gen. Siniestros Directos'!AP30/'Gen. Número de Siniestros'!AP30,"")</f>
        <v/>
      </c>
      <c r="AQ30" s="92">
        <f>IFERROR('Gen. Siniestros Directos'!AQ30/'Gen. Número de Siniestros'!AQ30,"")</f>
        <v>-85.134096851567151</v>
      </c>
      <c r="AS30" s="92">
        <f>IFERROR('Gen. Siniestros Directos'!AS30/'Gen. Número de Siniestros'!AS30,"")</f>
        <v>-40.769617602827061</v>
      </c>
      <c r="AT30" s="71">
        <f t="shared" si="0"/>
        <v>1.0881750150549303</v>
      </c>
    </row>
    <row r="31" spans="2:46">
      <c r="B31" s="73" t="s">
        <v>314</v>
      </c>
      <c r="C31" s="92" t="str">
        <f>IFERROR('Gen. Siniestros Directos'!C31/'Gen. Número de Siniestros'!C31,"")</f>
        <v/>
      </c>
      <c r="D31" s="92" t="str">
        <f>IFERROR('Gen. Siniestros Directos'!D31/'Gen. Número de Siniestros'!D31,"")</f>
        <v/>
      </c>
      <c r="E31" s="92">
        <f>IFERROR('Gen. Siniestros Directos'!E31/'Gen. Número de Siniestros'!E31,"")</f>
        <v>-23.476371493583112</v>
      </c>
      <c r="F31" s="92" t="str">
        <f>IFERROR('Gen. Siniestros Directos'!F31/'Gen. Número de Siniestros'!F31,"")</f>
        <v/>
      </c>
      <c r="G31" s="92" t="str">
        <f>IFERROR('Gen. Siniestros Directos'!G31/'Gen. Número de Siniestros'!G31,"")</f>
        <v/>
      </c>
      <c r="H31" s="92">
        <f>IFERROR('Gen. Siniestros Directos'!H31/'Gen. Número de Siniestros'!H31,"")</f>
        <v>-15.118617972402989</v>
      </c>
      <c r="I31" s="92">
        <f>IFERROR('Gen. Siniestros Directos'!I31/'Gen. Número de Siniestros'!I31,"")</f>
        <v>-43.643956130182019</v>
      </c>
      <c r="J31" s="92">
        <f>IFERROR('Gen. Siniestros Directos'!J31/'Gen. Número de Siniestros'!J31,"")</f>
        <v>-627.29819109780203</v>
      </c>
      <c r="K31" s="92" t="str">
        <f>IFERROR('Gen. Siniestros Directos'!K31/'Gen. Número de Siniestros'!K31,"")</f>
        <v/>
      </c>
      <c r="L31" s="92">
        <f>IFERROR('Gen. Siniestros Directos'!L31/'Gen. Número de Siniestros'!L31,"")</f>
        <v>-101.96975378428067</v>
      </c>
      <c r="M31" s="92" t="str">
        <f>IFERROR('Gen. Siniestros Directos'!M31/'Gen. Número de Siniestros'!M31,"")</f>
        <v/>
      </c>
      <c r="N31" s="92" t="str">
        <f>IFERROR('Gen. Siniestros Directos'!N31/'Gen. Número de Siniestros'!N31,"")</f>
        <v/>
      </c>
      <c r="O31" s="92" t="str">
        <f>IFERROR('Gen. Siniestros Directos'!O31/'Gen. Número de Siniestros'!O31,"")</f>
        <v/>
      </c>
      <c r="P31" s="92">
        <f>IFERROR('Gen. Siniestros Directos'!P31/'Gen. Número de Siniestros'!P31,"")</f>
        <v>-12.662016400921388</v>
      </c>
      <c r="Q31" s="92" t="str">
        <f>IFERROR('Gen. Siniestros Directos'!Q31/'Gen. Número de Siniestros'!Q31,"")</f>
        <v/>
      </c>
      <c r="R31" s="92">
        <f>IFERROR('Gen. Siniestros Directos'!R31/'Gen. Número de Siniestros'!R31,"")</f>
        <v>-24.701506860870996</v>
      </c>
      <c r="S31" s="92" t="str">
        <f>IFERROR('Gen. Siniestros Directos'!S31/'Gen. Número de Siniestros'!S31,"")</f>
        <v/>
      </c>
      <c r="T31" s="92">
        <f>IFERROR('Gen. Siniestros Directos'!T31/'Gen. Número de Siniestros'!T31,"")</f>
        <v>-58.735130144504829</v>
      </c>
      <c r="U31" s="92" t="str">
        <f>IFERROR('Gen. Siniestros Directos'!U31/'Gen. Número de Siniestros'!U31,"")</f>
        <v/>
      </c>
      <c r="V31" s="92">
        <f>IFERROR('Gen. Siniestros Directos'!V31/'Gen. Número de Siniestros'!V31,"")</f>
        <v>-28.300896939796189</v>
      </c>
      <c r="W31" s="92" t="str">
        <f>IFERROR('Gen. Siniestros Directos'!W31/'Gen. Número de Siniestros'!W31,"")</f>
        <v/>
      </c>
      <c r="X31" s="92" t="str">
        <f>IFERROR('Gen. Siniestros Directos'!X31/'Gen. Número de Siniestros'!X31,"")</f>
        <v/>
      </c>
      <c r="Y31" s="92">
        <f>IFERROR('Gen. Siniestros Directos'!Y31/'Gen. Número de Siniestros'!Y31,"")</f>
        <v>-43.686373194325412</v>
      </c>
      <c r="Z31" s="92" t="str">
        <f>IFERROR('Gen. Siniestros Directos'!Z31/'Gen. Número de Siniestros'!Z31,"")</f>
        <v/>
      </c>
      <c r="AA31" s="92">
        <f>IFERROR('Gen. Siniestros Directos'!AA31/'Gen. Número de Siniestros'!AA31,"")</f>
        <v>-17.394722023324945</v>
      </c>
      <c r="AB31" s="92">
        <f>IFERROR('Gen. Siniestros Directos'!AB31/'Gen. Número de Siniestros'!AB31,"")</f>
        <v>-16.513659495905443</v>
      </c>
      <c r="AC31" s="92">
        <f>IFERROR('Gen. Siniestros Directos'!AC31/'Gen. Número de Siniestros'!AC31,"")</f>
        <v>-22.120419634151386</v>
      </c>
      <c r="AD31" s="92" t="str">
        <f>IFERROR('Gen. Siniestros Directos'!AD31/'Gen. Número de Siniestros'!AD31,"")</f>
        <v/>
      </c>
      <c r="AE31" s="92" t="str">
        <f>IFERROR('Gen. Siniestros Directos'!AE31/'Gen. Número de Siniestros'!AE31,"")</f>
        <v/>
      </c>
      <c r="AF31" s="92" t="str">
        <f>IFERROR('Gen. Siniestros Directos'!AF31/'Gen. Número de Siniestros'!AF31,"")</f>
        <v/>
      </c>
      <c r="AG31" s="92" t="str">
        <f>IFERROR('Gen. Siniestros Directos'!AG31/'Gen. Número de Siniestros'!AG31,"")</f>
        <v/>
      </c>
      <c r="AH31" s="92" t="str">
        <f>IFERROR('Gen. Siniestros Directos'!AH31/'Gen. Número de Siniestros'!AH31,"")</f>
        <v/>
      </c>
      <c r="AI31" s="92" t="str">
        <f>IFERROR('Gen. Siniestros Directos'!AI31/'Gen. Número de Siniestros'!AI31,"")</f>
        <v/>
      </c>
      <c r="AJ31" s="92" t="str">
        <f>IFERROR('Gen. Siniestros Directos'!AJ31/'Gen. Número de Siniestros'!AJ31,"")</f>
        <v/>
      </c>
      <c r="AK31" s="92" t="str">
        <f>IFERROR('Gen. Siniestros Directos'!AK31/'Gen. Número de Siniestros'!AK31,"")</f>
        <v/>
      </c>
      <c r="AL31" s="92" t="str">
        <f>IFERROR('Gen. Siniestros Directos'!AL31/'Gen. Número de Siniestros'!AL31,"")</f>
        <v/>
      </c>
      <c r="AM31" s="92" t="str">
        <f>IFERROR('Gen. Siniestros Directos'!AM31/'Gen. Número de Siniestros'!AM31,"")</f>
        <v/>
      </c>
      <c r="AN31" s="92" t="str">
        <f>IFERROR('Gen. Siniestros Directos'!AN31/'Gen. Número de Siniestros'!AN31,"")</f>
        <v/>
      </c>
      <c r="AO31" s="92" t="str">
        <f>IFERROR('Gen. Siniestros Directos'!AO31/'Gen. Número de Siniestros'!AO31,"")</f>
        <v/>
      </c>
      <c r="AP31" s="92" t="str">
        <f>IFERROR('Gen. Siniestros Directos'!AP31/'Gen. Número de Siniestros'!AP31,"")</f>
        <v/>
      </c>
      <c r="AQ31" s="92">
        <f>IFERROR('Gen. Siniestros Directos'!AQ31/'Gen. Número de Siniestros'!AQ31,"")</f>
        <v>-28.606907679422111</v>
      </c>
      <c r="AS31" s="92">
        <f>IFERROR('Gen. Siniestros Directos'!AS31/'Gen. Número de Siniestros'!AS31,"")</f>
        <v>-19.98072385387507</v>
      </c>
      <c r="AT31" s="71">
        <f t="shared" si="0"/>
        <v>0.43172529126736703</v>
      </c>
    </row>
    <row r="32" spans="2:46">
      <c r="B32" s="73" t="s">
        <v>315</v>
      </c>
      <c r="C32" s="92">
        <f>IFERROR('Gen. Siniestros Directos'!C32/'Gen. Número de Siniestros'!C32,"")</f>
        <v>-248.92210697182657</v>
      </c>
      <c r="D32" s="92" t="str">
        <f>IFERROR('Gen. Siniestros Directos'!D32/'Gen. Número de Siniestros'!D32,"")</f>
        <v/>
      </c>
      <c r="E32" s="92">
        <f>IFERROR('Gen. Siniestros Directos'!E32/'Gen. Número de Siniestros'!E32,"")</f>
        <v>-171.8425816174227</v>
      </c>
      <c r="F32" s="92" t="str">
        <f>IFERROR('Gen. Siniestros Directos'!F32/'Gen. Número de Siniestros'!F32,"")</f>
        <v/>
      </c>
      <c r="G32" s="92" t="str">
        <f>IFERROR('Gen. Siniestros Directos'!G32/'Gen. Número de Siniestros'!G32,"")</f>
        <v/>
      </c>
      <c r="H32" s="92">
        <f>IFERROR('Gen. Siniestros Directos'!H32/'Gen. Número de Siniestros'!H32,"")</f>
        <v>-248.55228698343564</v>
      </c>
      <c r="I32" s="92">
        <f>IFERROR('Gen. Siniestros Directos'!I32/'Gen. Número de Siniestros'!I32,"")</f>
        <v>-115.37503907739899</v>
      </c>
      <c r="J32" s="92">
        <f>IFERROR('Gen. Siniestros Directos'!J32/'Gen. Número de Siniestros'!J32,"")</f>
        <v>-361.47903618278673</v>
      </c>
      <c r="K32" s="92" t="str">
        <f>IFERROR('Gen. Siniestros Directos'!K32/'Gen. Número de Siniestros'!K32,"")</f>
        <v/>
      </c>
      <c r="L32" s="92">
        <f>IFERROR('Gen. Siniestros Directos'!L32/'Gen. Número de Siniestros'!L32,"")</f>
        <v>-564.45657314142852</v>
      </c>
      <c r="M32" s="92" t="str">
        <f>IFERROR('Gen. Siniestros Directos'!M32/'Gen. Número de Siniestros'!M32,"")</f>
        <v/>
      </c>
      <c r="N32" s="92" t="str">
        <f>IFERROR('Gen. Siniestros Directos'!N32/'Gen. Número de Siniestros'!N32,"")</f>
        <v/>
      </c>
      <c r="O32" s="92" t="str">
        <f>IFERROR('Gen. Siniestros Directos'!O32/'Gen. Número de Siniestros'!O32,"")</f>
        <v/>
      </c>
      <c r="P32" s="92">
        <f>IFERROR('Gen. Siniestros Directos'!P32/'Gen. Número de Siniestros'!P32,"")</f>
        <v>-217.70222947669598</v>
      </c>
      <c r="Q32" s="92" t="str">
        <f>IFERROR('Gen. Siniestros Directos'!Q32/'Gen. Número de Siniestros'!Q32,"")</f>
        <v/>
      </c>
      <c r="R32" s="92">
        <f>IFERROR('Gen. Siniestros Directos'!R32/'Gen. Número de Siniestros'!R32,"")</f>
        <v>-22.742874014112882</v>
      </c>
      <c r="S32" s="92" t="str">
        <f>IFERROR('Gen. Siniestros Directos'!S32/'Gen. Número de Siniestros'!S32,"")</f>
        <v/>
      </c>
      <c r="T32" s="92">
        <f>IFERROR('Gen. Siniestros Directos'!T32/'Gen. Número de Siniestros'!T32,"")</f>
        <v>-64.947795448779459</v>
      </c>
      <c r="U32" s="92" t="str">
        <f>IFERROR('Gen. Siniestros Directos'!U32/'Gen. Número de Siniestros'!U32,"")</f>
        <v/>
      </c>
      <c r="V32" s="92">
        <f>IFERROR('Gen. Siniestros Directos'!V32/'Gen. Número de Siniestros'!V32,"")</f>
        <v>16.656443578656255</v>
      </c>
      <c r="W32" s="92" t="str">
        <f>IFERROR('Gen. Siniestros Directos'!W32/'Gen. Número de Siniestros'!W32,"")</f>
        <v/>
      </c>
      <c r="X32" s="92">
        <f>IFERROR('Gen. Siniestros Directos'!X32/'Gen. Número de Siniestros'!X32,"")</f>
        <v>-209.76448637845519</v>
      </c>
      <c r="Y32" s="92">
        <f>IFERROR('Gen. Siniestros Directos'!Y32/'Gen. Número de Siniestros'!Y32,"")</f>
        <v>-984.88284672065288</v>
      </c>
      <c r="Z32" s="92" t="str">
        <f>IFERROR('Gen. Siniestros Directos'!Z32/'Gen. Número de Siniestros'!Z32,"")</f>
        <v/>
      </c>
      <c r="AA32" s="92">
        <f>IFERROR('Gen. Siniestros Directos'!AA32/'Gen. Número de Siniestros'!AA32,"")</f>
        <v>-68.874726095174012</v>
      </c>
      <c r="AB32" s="92">
        <f>IFERROR('Gen. Siniestros Directos'!AB32/'Gen. Número de Siniestros'!AB32,"")</f>
        <v>-74.256685124705882</v>
      </c>
      <c r="AC32" s="92" t="str">
        <f>IFERROR('Gen. Siniestros Directos'!AC32/'Gen. Número de Siniestros'!AC32,"")</f>
        <v/>
      </c>
      <c r="AD32" s="92" t="str">
        <f>IFERROR('Gen. Siniestros Directos'!AD32/'Gen. Número de Siniestros'!AD32,"")</f>
        <v/>
      </c>
      <c r="AE32" s="92" t="str">
        <f>IFERROR('Gen. Siniestros Directos'!AE32/'Gen. Número de Siniestros'!AE32,"")</f>
        <v/>
      </c>
      <c r="AF32" s="92" t="str">
        <f>IFERROR('Gen. Siniestros Directos'!AF32/'Gen. Número de Siniestros'!AF32,"")</f>
        <v/>
      </c>
      <c r="AG32" s="92" t="str">
        <f>IFERROR('Gen. Siniestros Directos'!AG32/'Gen. Número de Siniestros'!AG32,"")</f>
        <v/>
      </c>
      <c r="AH32" s="92" t="str">
        <f>IFERROR('Gen. Siniestros Directos'!AH32/'Gen. Número de Siniestros'!AH32,"")</f>
        <v/>
      </c>
      <c r="AI32" s="92" t="str">
        <f>IFERROR('Gen. Siniestros Directos'!AI32/'Gen. Número de Siniestros'!AI32,"")</f>
        <v/>
      </c>
      <c r="AJ32" s="92" t="str">
        <f>IFERROR('Gen. Siniestros Directos'!AJ32/'Gen. Número de Siniestros'!AJ32,"")</f>
        <v/>
      </c>
      <c r="AK32" s="92" t="str">
        <f>IFERROR('Gen. Siniestros Directos'!AK32/'Gen. Número de Siniestros'!AK32,"")</f>
        <v/>
      </c>
      <c r="AL32" s="92" t="str">
        <f>IFERROR('Gen. Siniestros Directos'!AL32/'Gen. Número de Siniestros'!AL32,"")</f>
        <v/>
      </c>
      <c r="AM32" s="92" t="str">
        <f>IFERROR('Gen. Siniestros Directos'!AM32/'Gen. Número de Siniestros'!AM32,"")</f>
        <v/>
      </c>
      <c r="AN32" s="92" t="str">
        <f>IFERROR('Gen. Siniestros Directos'!AN32/'Gen. Número de Siniestros'!AN32,"")</f>
        <v/>
      </c>
      <c r="AO32" s="92" t="str">
        <f>IFERROR('Gen. Siniestros Directos'!AO32/'Gen. Número de Siniestros'!AO32,"")</f>
        <v/>
      </c>
      <c r="AP32" s="92" t="str">
        <f>IFERROR('Gen. Siniestros Directos'!AP32/'Gen. Número de Siniestros'!AP32,"")</f>
        <v/>
      </c>
      <c r="AQ32" s="92">
        <f>IFERROR('Gen. Siniestros Directos'!AQ32/'Gen. Número de Siniestros'!AQ32,"")</f>
        <v>-136.06239323158164</v>
      </c>
      <c r="AS32" s="92">
        <f>IFERROR('Gen. Siniestros Directos'!AS32/'Gen. Número de Siniestros'!AS32,"")</f>
        <v>-122.98319527087939</v>
      </c>
      <c r="AT32" s="71">
        <f t="shared" si="0"/>
        <v>0.10634947264050476</v>
      </c>
    </row>
    <row r="33" spans="2:46">
      <c r="B33" s="73" t="s">
        <v>316</v>
      </c>
      <c r="C33" s="92" t="str">
        <f>IFERROR('Gen. Siniestros Directos'!C33/'Gen. Número de Siniestros'!C33,"")</f>
        <v/>
      </c>
      <c r="D33" s="92" t="str">
        <f>IFERROR('Gen. Siniestros Directos'!D33/'Gen. Número de Siniestros'!D33,"")</f>
        <v/>
      </c>
      <c r="E33" s="92" t="str">
        <f>IFERROR('Gen. Siniestros Directos'!E33/'Gen. Número de Siniestros'!E33,"")</f>
        <v/>
      </c>
      <c r="F33" s="92" t="str">
        <f>IFERROR('Gen. Siniestros Directos'!F33/'Gen. Número de Siniestros'!F33,"")</f>
        <v/>
      </c>
      <c r="G33" s="92" t="str">
        <f>IFERROR('Gen. Siniestros Directos'!G33/'Gen. Número de Siniestros'!G33,"")</f>
        <v/>
      </c>
      <c r="H33" s="92" t="str">
        <f>IFERROR('Gen. Siniestros Directos'!H33/'Gen. Número de Siniestros'!H33,"")</f>
        <v/>
      </c>
      <c r="I33" s="92" t="str">
        <f>IFERROR('Gen. Siniestros Directos'!I33/'Gen. Número de Siniestros'!I33,"")</f>
        <v/>
      </c>
      <c r="J33" s="92" t="str">
        <f>IFERROR('Gen. Siniestros Directos'!J33/'Gen. Número de Siniestros'!J33,"")</f>
        <v/>
      </c>
      <c r="K33" s="92" t="str">
        <f>IFERROR('Gen. Siniestros Directos'!K33/'Gen. Número de Siniestros'!K33,"")</f>
        <v/>
      </c>
      <c r="L33" s="92" t="str">
        <f>IFERROR('Gen. Siniestros Directos'!L33/'Gen. Número de Siniestros'!L33,"")</f>
        <v/>
      </c>
      <c r="M33" s="92" t="str">
        <f>IFERROR('Gen. Siniestros Directos'!M33/'Gen. Número de Siniestros'!M33,"")</f>
        <v/>
      </c>
      <c r="N33" s="92" t="str">
        <f>IFERROR('Gen. Siniestros Directos'!N33/'Gen. Número de Siniestros'!N33,"")</f>
        <v/>
      </c>
      <c r="O33" s="92" t="str">
        <f>IFERROR('Gen. Siniestros Directos'!O33/'Gen. Número de Siniestros'!O33,"")</f>
        <v/>
      </c>
      <c r="P33" s="92" t="str">
        <f>IFERROR('Gen. Siniestros Directos'!P33/'Gen. Número de Siniestros'!P33,"")</f>
        <v/>
      </c>
      <c r="Q33" s="92" t="str">
        <f>IFERROR('Gen. Siniestros Directos'!Q33/'Gen. Número de Siniestros'!Q33,"")</f>
        <v/>
      </c>
      <c r="R33" s="92" t="str">
        <f>IFERROR('Gen. Siniestros Directos'!R33/'Gen. Número de Siniestros'!R33,"")</f>
        <v/>
      </c>
      <c r="S33" s="92" t="str">
        <f>IFERROR('Gen. Siniestros Directos'!S33/'Gen. Número de Siniestros'!S33,"")</f>
        <v/>
      </c>
      <c r="T33" s="92">
        <f>IFERROR('Gen. Siniestros Directos'!T33/'Gen. Número de Siniestros'!T33,"")</f>
        <v>-182.17170073989479</v>
      </c>
      <c r="U33" s="92" t="str">
        <f>IFERROR('Gen. Siniestros Directos'!U33/'Gen. Número de Siniestros'!U33,"")</f>
        <v/>
      </c>
      <c r="V33" s="92">
        <f>IFERROR('Gen. Siniestros Directos'!V33/'Gen. Número de Siniestros'!V33,"")</f>
        <v>-0.86415736418724343</v>
      </c>
      <c r="W33" s="92" t="str">
        <f>IFERROR('Gen. Siniestros Directos'!W33/'Gen. Número de Siniestros'!W33,"")</f>
        <v/>
      </c>
      <c r="X33" s="92">
        <f>IFERROR('Gen. Siniestros Directos'!X33/'Gen. Número de Siniestros'!X33,"")</f>
        <v>-379.83436550568229</v>
      </c>
      <c r="Y33" s="92" t="str">
        <f>IFERROR('Gen. Siniestros Directos'!Y33/'Gen. Número de Siniestros'!Y33,"")</f>
        <v/>
      </c>
      <c r="Z33" s="92" t="str">
        <f>IFERROR('Gen. Siniestros Directos'!Z33/'Gen. Número de Siniestros'!Z33,"")</f>
        <v/>
      </c>
      <c r="AA33" s="92">
        <f>IFERROR('Gen. Siniestros Directos'!AA33/'Gen. Número de Siniestros'!AA33,"")</f>
        <v>-36.209029682108628</v>
      </c>
      <c r="AB33" s="92" t="str">
        <f>IFERROR('Gen. Siniestros Directos'!AB33/'Gen. Número de Siniestros'!AB33,"")</f>
        <v/>
      </c>
      <c r="AC33" s="92" t="str">
        <f>IFERROR('Gen. Siniestros Directos'!AC33/'Gen. Número de Siniestros'!AC33,"")</f>
        <v/>
      </c>
      <c r="AD33" s="92">
        <f>IFERROR('Gen. Siniestros Directos'!AD33/'Gen. Número de Siniestros'!AD33,"")</f>
        <v>-121.43781488510481</v>
      </c>
      <c r="AE33" s="92" t="str">
        <f>IFERROR('Gen. Siniestros Directos'!AE33/'Gen. Número de Siniestros'!AE33,"")</f>
        <v/>
      </c>
      <c r="AF33" s="92" t="str">
        <f>IFERROR('Gen. Siniestros Directos'!AF33/'Gen. Número de Siniestros'!AF33,"")</f>
        <v/>
      </c>
      <c r="AG33" s="92" t="str">
        <f>IFERROR('Gen. Siniestros Directos'!AG33/'Gen. Número de Siniestros'!AG33,"")</f>
        <v/>
      </c>
      <c r="AH33" s="92" t="str">
        <f>IFERROR('Gen. Siniestros Directos'!AH33/'Gen. Número de Siniestros'!AH33,"")</f>
        <v/>
      </c>
      <c r="AI33" s="92" t="str">
        <f>IFERROR('Gen. Siniestros Directos'!AI33/'Gen. Número de Siniestros'!AI33,"")</f>
        <v/>
      </c>
      <c r="AJ33" s="92" t="str">
        <f>IFERROR('Gen. Siniestros Directos'!AJ33/'Gen. Número de Siniestros'!AJ33,"")</f>
        <v/>
      </c>
      <c r="AK33" s="92" t="str">
        <f>IFERROR('Gen. Siniestros Directos'!AK33/'Gen. Número de Siniestros'!AK33,"")</f>
        <v/>
      </c>
      <c r="AL33" s="92" t="str">
        <f>IFERROR('Gen. Siniestros Directos'!AL33/'Gen. Número de Siniestros'!AL33,"")</f>
        <v/>
      </c>
      <c r="AM33" s="92" t="str">
        <f>IFERROR('Gen. Siniestros Directos'!AM33/'Gen. Número de Siniestros'!AM33,"")</f>
        <v/>
      </c>
      <c r="AN33" s="92" t="str">
        <f>IFERROR('Gen. Siniestros Directos'!AN33/'Gen. Número de Siniestros'!AN33,"")</f>
        <v/>
      </c>
      <c r="AO33" s="92" t="str">
        <f>IFERROR('Gen. Siniestros Directos'!AO33/'Gen. Número de Siniestros'!AO33,"")</f>
        <v/>
      </c>
      <c r="AP33" s="92" t="str">
        <f>IFERROR('Gen. Siniestros Directos'!AP33/'Gen. Número de Siniestros'!AP33,"")</f>
        <v/>
      </c>
      <c r="AQ33" s="92">
        <f>IFERROR('Gen. Siniestros Directos'!AQ33/'Gen. Número de Siniestros'!AQ33,"")</f>
        <v>-72.7666569220941</v>
      </c>
      <c r="AS33" s="92">
        <f>IFERROR('Gen. Siniestros Directos'!AS33/'Gen. Número de Siniestros'!AS33,"")</f>
        <v>-83.899918784383317</v>
      </c>
      <c r="AT33" s="71">
        <f t="shared" si="0"/>
        <v>-0.13269693253101822</v>
      </c>
    </row>
    <row r="34" spans="2:46">
      <c r="B34" s="73" t="s">
        <v>317</v>
      </c>
      <c r="C34" s="92">
        <f>IFERROR('Gen. Siniestros Directos'!C34/'Gen. Número de Siniestros'!C34,"")</f>
        <v>-54.338288392391661</v>
      </c>
      <c r="D34" s="92" t="str">
        <f>IFERROR('Gen. Siniestros Directos'!D34/'Gen. Número de Siniestros'!D34,"")</f>
        <v/>
      </c>
      <c r="E34" s="92">
        <f>IFERROR('Gen. Siniestros Directos'!E34/'Gen. Número de Siniestros'!E34,"")</f>
        <v>-56.958759412164632</v>
      </c>
      <c r="F34" s="92">
        <f>IFERROR('Gen. Siniestros Directos'!F34/'Gen. Número de Siniestros'!F34,"")</f>
        <v>-6.7366933532506357</v>
      </c>
      <c r="G34" s="92" t="str">
        <f>IFERROR('Gen. Siniestros Directos'!G34/'Gen. Número de Siniestros'!G34,"")</f>
        <v/>
      </c>
      <c r="H34" s="92">
        <f>IFERROR('Gen. Siniestros Directos'!H34/'Gen. Número de Siniestros'!H34,"")</f>
        <v>-23.630812676949706</v>
      </c>
      <c r="I34" s="92">
        <f>IFERROR('Gen. Siniestros Directos'!I34/'Gen. Número de Siniestros'!I34,"")</f>
        <v>-5.8227139800248695</v>
      </c>
      <c r="J34" s="92">
        <f>IFERROR('Gen. Siniestros Directos'!J34/'Gen. Número de Siniestros'!J34,"")</f>
        <v>-20.554345603928812</v>
      </c>
      <c r="K34" s="92" t="str">
        <f>IFERROR('Gen. Siniestros Directos'!K34/'Gen. Número de Siniestros'!K34,"")</f>
        <v/>
      </c>
      <c r="L34" s="92">
        <f>IFERROR('Gen. Siniestros Directos'!L34/'Gen. Número de Siniestros'!L34,"")</f>
        <v>-294.63179740059303</v>
      </c>
      <c r="M34" s="92" t="str">
        <f>IFERROR('Gen. Siniestros Directos'!M34/'Gen. Número de Siniestros'!M34,"")</f>
        <v/>
      </c>
      <c r="N34" s="92" t="str">
        <f>IFERROR('Gen. Siniestros Directos'!N34/'Gen. Número de Siniestros'!N34,"")</f>
        <v/>
      </c>
      <c r="O34" s="92" t="str">
        <f>IFERROR('Gen. Siniestros Directos'!O34/'Gen. Número de Siniestros'!O34,"")</f>
        <v/>
      </c>
      <c r="P34" s="92">
        <f>IFERROR('Gen. Siniestros Directos'!P34/'Gen. Número de Siniestros'!P34,"")</f>
        <v>-28.260813084891652</v>
      </c>
      <c r="Q34" s="92" t="str">
        <f>IFERROR('Gen. Siniestros Directos'!Q34/'Gen. Número de Siniestros'!Q34,"")</f>
        <v/>
      </c>
      <c r="R34" s="92">
        <f>IFERROR('Gen. Siniestros Directos'!R34/'Gen. Número de Siniestros'!R34,"")</f>
        <v>3.3653634335747618</v>
      </c>
      <c r="S34" s="92" t="str">
        <f>IFERROR('Gen. Siniestros Directos'!S34/'Gen. Número de Siniestros'!S34,"")</f>
        <v/>
      </c>
      <c r="T34" s="92">
        <f>IFERROR('Gen. Siniestros Directos'!T34/'Gen. Número de Siniestros'!T34,"")</f>
        <v>-31.115174872309773</v>
      </c>
      <c r="U34" s="92" t="str">
        <f>IFERROR('Gen. Siniestros Directos'!U34/'Gen. Número de Siniestros'!U34,"")</f>
        <v/>
      </c>
      <c r="V34" s="92">
        <f>IFERROR('Gen. Siniestros Directos'!V34/'Gen. Número de Siniestros'!V34,"")</f>
        <v>-111.2422207656825</v>
      </c>
      <c r="W34" s="92" t="str">
        <f>IFERROR('Gen. Siniestros Directos'!W34/'Gen. Número de Siniestros'!W34,"")</f>
        <v/>
      </c>
      <c r="X34" s="92">
        <f>IFERROR('Gen. Siniestros Directos'!X34/'Gen. Número de Siniestros'!X34,"")</f>
        <v>-376.57243318334775</v>
      </c>
      <c r="Y34" s="92">
        <f>IFERROR('Gen. Siniestros Directos'!Y34/'Gen. Número de Siniestros'!Y34,"")</f>
        <v>-28.717658938629118</v>
      </c>
      <c r="Z34" s="92" t="str">
        <f>IFERROR('Gen. Siniestros Directos'!Z34/'Gen. Número de Siniestros'!Z34,"")</f>
        <v/>
      </c>
      <c r="AA34" s="92">
        <f>IFERROR('Gen. Siniestros Directos'!AA34/'Gen. Número de Siniestros'!AA34,"")</f>
        <v>-447.32869875459534</v>
      </c>
      <c r="AB34" s="92">
        <f>IFERROR('Gen. Siniestros Directos'!AB34/'Gen. Número de Siniestros'!AB34,"")</f>
        <v>-18.435324313537148</v>
      </c>
      <c r="AC34" s="92">
        <f>IFERROR('Gen. Siniestros Directos'!AC34/'Gen. Número de Siniestros'!AC34,"")</f>
        <v>-14.25343222205254</v>
      </c>
      <c r="AD34" s="92" t="str">
        <f>IFERROR('Gen. Siniestros Directos'!AD34/'Gen. Número de Siniestros'!AD34,"")</f>
        <v/>
      </c>
      <c r="AE34" s="92" t="str">
        <f>IFERROR('Gen. Siniestros Directos'!AE34/'Gen. Número de Siniestros'!AE34,"")</f>
        <v/>
      </c>
      <c r="AF34" s="92" t="str">
        <f>IFERROR('Gen. Siniestros Directos'!AF34/'Gen. Número de Siniestros'!AF34,"")</f>
        <v/>
      </c>
      <c r="AG34" s="92" t="str">
        <f>IFERROR('Gen. Siniestros Directos'!AG34/'Gen. Número de Siniestros'!AG34,"")</f>
        <v/>
      </c>
      <c r="AH34" s="92" t="str">
        <f>IFERROR('Gen. Siniestros Directos'!AH34/'Gen. Número de Siniestros'!AH34,"")</f>
        <v/>
      </c>
      <c r="AI34" s="92" t="str">
        <f>IFERROR('Gen. Siniestros Directos'!AI34/'Gen. Número de Siniestros'!AI34,"")</f>
        <v/>
      </c>
      <c r="AJ34" s="92" t="str">
        <f>IFERROR('Gen. Siniestros Directos'!AJ34/'Gen. Número de Siniestros'!AJ34,"")</f>
        <v/>
      </c>
      <c r="AK34" s="92" t="str">
        <f>IFERROR('Gen. Siniestros Directos'!AK34/'Gen. Número de Siniestros'!AK34,"")</f>
        <v/>
      </c>
      <c r="AL34" s="92" t="str">
        <f>IFERROR('Gen. Siniestros Directos'!AL34/'Gen. Número de Siniestros'!AL34,"")</f>
        <v/>
      </c>
      <c r="AM34" s="92" t="str">
        <f>IFERROR('Gen. Siniestros Directos'!AM34/'Gen. Número de Siniestros'!AM34,"")</f>
        <v/>
      </c>
      <c r="AN34" s="92" t="str">
        <f>IFERROR('Gen. Siniestros Directos'!AN34/'Gen. Número de Siniestros'!AN34,"")</f>
        <v/>
      </c>
      <c r="AO34" s="92" t="str">
        <f>IFERROR('Gen. Siniestros Directos'!AO34/'Gen. Número de Siniestros'!AO34,"")</f>
        <v/>
      </c>
      <c r="AP34" s="92" t="str">
        <f>IFERROR('Gen. Siniestros Directos'!AP34/'Gen. Número de Siniestros'!AP34,"")</f>
        <v/>
      </c>
      <c r="AQ34" s="92">
        <f>IFERROR('Gen. Siniestros Directos'!AQ34/'Gen. Número de Siniestros'!AQ34,"")</f>
        <v>-17.835915633457827</v>
      </c>
      <c r="AS34" s="92">
        <f>IFERROR('Gen. Siniestros Directos'!AS34/'Gen. Número de Siniestros'!AS34,"")</f>
        <v>-25.604051163202644</v>
      </c>
      <c r="AT34" s="71">
        <f t="shared" si="0"/>
        <v>-0.30339478234244988</v>
      </c>
    </row>
    <row r="35" spans="2:46">
      <c r="B35" s="73" t="s">
        <v>318</v>
      </c>
      <c r="C35" s="92" t="str">
        <f>IFERROR('Gen. Siniestros Directos'!C35/'Gen. Número de Siniestros'!C35,"")</f>
        <v/>
      </c>
      <c r="D35" s="92" t="str">
        <f>IFERROR('Gen. Siniestros Directos'!D35/'Gen. Número de Siniestros'!D35,"")</f>
        <v/>
      </c>
      <c r="E35" s="92">
        <f>IFERROR('Gen. Siniestros Directos'!E35/'Gen. Número de Siniestros'!E35,"")</f>
        <v>-46.671350194928856</v>
      </c>
      <c r="F35" s="92" t="str">
        <f>IFERROR('Gen. Siniestros Directos'!F35/'Gen. Número de Siniestros'!F35,"")</f>
        <v/>
      </c>
      <c r="G35" s="92" t="str">
        <f>IFERROR('Gen. Siniestros Directos'!G35/'Gen. Número de Siniestros'!G35,"")</f>
        <v/>
      </c>
      <c r="H35" s="92" t="str">
        <f>IFERROR('Gen. Siniestros Directos'!H35/'Gen. Número de Siniestros'!H35,"")</f>
        <v/>
      </c>
      <c r="I35" s="92">
        <f>IFERROR('Gen. Siniestros Directos'!I35/'Gen. Número de Siniestros'!I35,"")</f>
        <v>-33.102579168128031</v>
      </c>
      <c r="J35" s="92" t="str">
        <f>IFERROR('Gen. Siniestros Directos'!J35/'Gen. Número de Siniestros'!J35,"")</f>
        <v/>
      </c>
      <c r="K35" s="92" t="str">
        <f>IFERROR('Gen. Siniestros Directos'!K35/'Gen. Número de Siniestros'!K35,"")</f>
        <v/>
      </c>
      <c r="L35" s="92">
        <f>IFERROR('Gen. Siniestros Directos'!L35/'Gen. Número de Siniestros'!L35,"")</f>
        <v>-56.056598611948175</v>
      </c>
      <c r="M35" s="92" t="str">
        <f>IFERROR('Gen. Siniestros Directos'!M35/'Gen. Número de Siniestros'!M35,"")</f>
        <v/>
      </c>
      <c r="N35" s="92" t="str">
        <f>IFERROR('Gen. Siniestros Directos'!N35/'Gen. Número de Siniestros'!N35,"")</f>
        <v/>
      </c>
      <c r="O35" s="92" t="str">
        <f>IFERROR('Gen. Siniestros Directos'!O35/'Gen. Número de Siniestros'!O35,"")</f>
        <v/>
      </c>
      <c r="P35" s="92">
        <f>IFERROR('Gen. Siniestros Directos'!P35/'Gen. Número de Siniestros'!P35,"")</f>
        <v>-45.327685078825468</v>
      </c>
      <c r="Q35" s="92" t="str">
        <f>IFERROR('Gen. Siniestros Directos'!Q35/'Gen. Número de Siniestros'!Q35,"")</f>
        <v/>
      </c>
      <c r="R35" s="92">
        <f>IFERROR('Gen. Siniestros Directos'!R35/'Gen. Número de Siniestros'!R35,"")</f>
        <v>-5.4378398360371465</v>
      </c>
      <c r="S35" s="92" t="str">
        <f>IFERROR('Gen. Siniestros Directos'!S35/'Gen. Número de Siniestros'!S35,"")</f>
        <v/>
      </c>
      <c r="T35" s="92">
        <f>IFERROR('Gen. Siniestros Directos'!T35/'Gen. Número de Siniestros'!T35,"")</f>
        <v>-36.20512679756753</v>
      </c>
      <c r="U35" s="92" t="str">
        <f>IFERROR('Gen. Siniestros Directos'!U35/'Gen. Número de Siniestros'!U35,"")</f>
        <v/>
      </c>
      <c r="V35" s="92">
        <f>IFERROR('Gen. Siniestros Directos'!V35/'Gen. Número de Siniestros'!V35,"")</f>
        <v>-28.474240556591404</v>
      </c>
      <c r="W35" s="92" t="str">
        <f>IFERROR('Gen. Siniestros Directos'!W35/'Gen. Número de Siniestros'!W35,"")</f>
        <v/>
      </c>
      <c r="X35" s="92" t="str">
        <f>IFERROR('Gen. Siniestros Directos'!X35/'Gen. Número de Siniestros'!X35,"")</f>
        <v/>
      </c>
      <c r="Y35" s="92">
        <f>IFERROR('Gen. Siniestros Directos'!Y35/'Gen. Número de Siniestros'!Y35,"")</f>
        <v>-45.664360927575046</v>
      </c>
      <c r="Z35" s="92" t="str">
        <f>IFERROR('Gen. Siniestros Directos'!Z35/'Gen. Número de Siniestros'!Z35,"")</f>
        <v/>
      </c>
      <c r="AA35" s="92">
        <f>IFERROR('Gen. Siniestros Directos'!AA35/'Gen. Número de Siniestros'!AA35,"")</f>
        <v>-49.464927325850127</v>
      </c>
      <c r="AB35" s="92">
        <f>IFERROR('Gen. Siniestros Directos'!AB35/'Gen. Número de Siniestros'!AB35,"")</f>
        <v>-42.613293542922456</v>
      </c>
      <c r="AC35" s="92">
        <f>IFERROR('Gen. Siniestros Directos'!AC35/'Gen. Número de Siniestros'!AC35,"")</f>
        <v>-37.232990628641723</v>
      </c>
      <c r="AD35" s="92" t="str">
        <f>IFERROR('Gen. Siniestros Directos'!AD35/'Gen. Número de Siniestros'!AD35,"")</f>
        <v/>
      </c>
      <c r="AE35" s="92" t="str">
        <f>IFERROR('Gen. Siniestros Directos'!AE35/'Gen. Número de Siniestros'!AE35,"")</f>
        <v/>
      </c>
      <c r="AF35" s="92" t="str">
        <f>IFERROR('Gen. Siniestros Directos'!AF35/'Gen. Número de Siniestros'!AF35,"")</f>
        <v/>
      </c>
      <c r="AG35" s="92" t="str">
        <f>IFERROR('Gen. Siniestros Directos'!AG35/'Gen. Número de Siniestros'!AG35,"")</f>
        <v/>
      </c>
      <c r="AH35" s="92" t="str">
        <f>IFERROR('Gen. Siniestros Directos'!AH35/'Gen. Número de Siniestros'!AH35,"")</f>
        <v/>
      </c>
      <c r="AI35" s="92" t="str">
        <f>IFERROR('Gen. Siniestros Directos'!AI35/'Gen. Número de Siniestros'!AI35,"")</f>
        <v/>
      </c>
      <c r="AJ35" s="92" t="str">
        <f>IFERROR('Gen. Siniestros Directos'!AJ35/'Gen. Número de Siniestros'!AJ35,"")</f>
        <v/>
      </c>
      <c r="AK35" s="92" t="str">
        <f>IFERROR('Gen. Siniestros Directos'!AK35/'Gen. Número de Siniestros'!AK35,"")</f>
        <v/>
      </c>
      <c r="AL35" s="92" t="str">
        <f>IFERROR('Gen. Siniestros Directos'!AL35/'Gen. Número de Siniestros'!AL35,"")</f>
        <v/>
      </c>
      <c r="AM35" s="92" t="str">
        <f>IFERROR('Gen. Siniestros Directos'!AM35/'Gen. Número de Siniestros'!AM35,"")</f>
        <v/>
      </c>
      <c r="AN35" s="92" t="str">
        <f>IFERROR('Gen. Siniestros Directos'!AN35/'Gen. Número de Siniestros'!AN35,"")</f>
        <v/>
      </c>
      <c r="AO35" s="92" t="str">
        <f>IFERROR('Gen. Siniestros Directos'!AO35/'Gen. Número de Siniestros'!AO35,"")</f>
        <v/>
      </c>
      <c r="AP35" s="92" t="str">
        <f>IFERROR('Gen. Siniestros Directos'!AP35/'Gen. Número de Siniestros'!AP35,"")</f>
        <v/>
      </c>
      <c r="AQ35" s="92">
        <f>IFERROR('Gen. Siniestros Directos'!AQ35/'Gen. Número de Siniestros'!AQ35,"")</f>
        <v>-43.0890710105609</v>
      </c>
      <c r="AS35" s="92">
        <f>IFERROR('Gen. Siniestros Directos'!AS35/'Gen. Número de Siniestros'!AS35,"")</f>
        <v>-45.750673998615483</v>
      </c>
      <c r="AT35" s="71">
        <f t="shared" si="0"/>
        <v>-5.8176257428144695E-2</v>
      </c>
    </row>
    <row r="36" spans="2:46">
      <c r="B36" s="73" t="s">
        <v>319</v>
      </c>
      <c r="C36" s="92" t="str">
        <f>IFERROR('Gen. Siniestros Directos'!C36/'Gen. Número de Siniestros'!C36,"")</f>
        <v/>
      </c>
      <c r="D36" s="92" t="str">
        <f>IFERROR('Gen. Siniestros Directos'!D36/'Gen. Número de Siniestros'!D36,"")</f>
        <v/>
      </c>
      <c r="E36" s="92">
        <f>IFERROR('Gen. Siniestros Directos'!E36/'Gen. Número de Siniestros'!E36,"")</f>
        <v>35.784303961081804</v>
      </c>
      <c r="F36" s="92" t="str">
        <f>IFERROR('Gen. Siniestros Directos'!F36/'Gen. Número de Siniestros'!F36,"")</f>
        <v/>
      </c>
      <c r="G36" s="92">
        <f>IFERROR('Gen. Siniestros Directos'!G36/'Gen. Número de Siniestros'!G36,"")</f>
        <v>-3043.5891647355925</v>
      </c>
      <c r="H36" s="92" t="str">
        <f>IFERROR('Gen. Siniestros Directos'!H36/'Gen. Número de Siniestros'!H36,"")</f>
        <v/>
      </c>
      <c r="I36" s="92">
        <f>IFERROR('Gen. Siniestros Directos'!I36/'Gen. Número de Siniestros'!I36,"")</f>
        <v>-15.492861110926674</v>
      </c>
      <c r="J36" s="92" t="str">
        <f>IFERROR('Gen. Siniestros Directos'!J36/'Gen. Número de Siniestros'!J36,"")</f>
        <v/>
      </c>
      <c r="K36" s="92" t="str">
        <f>IFERROR('Gen. Siniestros Directos'!K36/'Gen. Número de Siniestros'!K36,"")</f>
        <v/>
      </c>
      <c r="L36" s="92">
        <f>IFERROR('Gen. Siniestros Directos'!L36/'Gen. Número de Siniestros'!L36,"")</f>
        <v>87.556797935465596</v>
      </c>
      <c r="M36" s="92">
        <f>IFERROR('Gen. Siniestros Directos'!M36/'Gen. Número de Siniestros'!M36,"")</f>
        <v>-164.71044144392661</v>
      </c>
      <c r="N36" s="92" t="str">
        <f>IFERROR('Gen. Siniestros Directos'!N36/'Gen. Número de Siniestros'!N36,"")</f>
        <v/>
      </c>
      <c r="O36" s="92" t="str">
        <f>IFERROR('Gen. Siniestros Directos'!O36/'Gen. Número de Siniestros'!O36,"")</f>
        <v/>
      </c>
      <c r="P36" s="92">
        <f>IFERROR('Gen. Siniestros Directos'!P36/'Gen. Número de Siniestros'!P36,"")</f>
        <v>-38.132179928755036</v>
      </c>
      <c r="Q36" s="92" t="str">
        <f>IFERROR('Gen. Siniestros Directos'!Q36/'Gen. Número de Siniestros'!Q36,"")</f>
        <v/>
      </c>
      <c r="R36" s="92" t="str">
        <f>IFERROR('Gen. Siniestros Directos'!R36/'Gen. Número de Siniestros'!R36,"")</f>
        <v/>
      </c>
      <c r="S36" s="92" t="str">
        <f>IFERROR('Gen. Siniestros Directos'!S36/'Gen. Número de Siniestros'!S36,"")</f>
        <v/>
      </c>
      <c r="T36" s="92" t="str">
        <f>IFERROR('Gen. Siniestros Directos'!T36/'Gen. Número de Siniestros'!T36,"")</f>
        <v/>
      </c>
      <c r="U36" s="92">
        <f>IFERROR('Gen. Siniestros Directos'!U36/'Gen. Número de Siniestros'!U36,"")</f>
        <v>-156.76709729443004</v>
      </c>
      <c r="V36" s="92">
        <f>IFERROR('Gen. Siniestros Directos'!V36/'Gen. Número de Siniestros'!V36,"")</f>
        <v>-29.609648222559862</v>
      </c>
      <c r="W36" s="92">
        <f>IFERROR('Gen. Siniestros Directos'!W36/'Gen. Número de Siniestros'!W36,"")</f>
        <v>-446.33390281334937</v>
      </c>
      <c r="X36" s="92" t="str">
        <f>IFERROR('Gen. Siniestros Directos'!X36/'Gen. Número de Siniestros'!X36,"")</f>
        <v/>
      </c>
      <c r="Y36" s="92">
        <f>IFERROR('Gen. Siniestros Directos'!Y36/'Gen. Número de Siniestros'!Y36,"")</f>
        <v>100.54866860991412</v>
      </c>
      <c r="Z36" s="92" t="str">
        <f>IFERROR('Gen. Siniestros Directos'!Z36/'Gen. Número de Siniestros'!Z36,"")</f>
        <v/>
      </c>
      <c r="AA36" s="92" t="str">
        <f>IFERROR('Gen. Siniestros Directos'!AA36/'Gen. Número de Siniestros'!AA36,"")</f>
        <v/>
      </c>
      <c r="AB36" s="92" t="str">
        <f>IFERROR('Gen. Siniestros Directos'!AB36/'Gen. Número de Siniestros'!AB36,"")</f>
        <v/>
      </c>
      <c r="AC36" s="92" t="str">
        <f>IFERROR('Gen. Siniestros Directos'!AC36/'Gen. Número de Siniestros'!AC36,"")</f>
        <v/>
      </c>
      <c r="AD36" s="92" t="str">
        <f>IFERROR('Gen. Siniestros Directos'!AD36/'Gen. Número de Siniestros'!AD36,"")</f>
        <v/>
      </c>
      <c r="AE36" s="92" t="str">
        <f>IFERROR('Gen. Siniestros Directos'!AE36/'Gen. Número de Siniestros'!AE36,"")</f>
        <v/>
      </c>
      <c r="AF36" s="92" t="str">
        <f>IFERROR('Gen. Siniestros Directos'!AF36/'Gen. Número de Siniestros'!AF36,"")</f>
        <v/>
      </c>
      <c r="AG36" s="92" t="str">
        <f>IFERROR('Gen. Siniestros Directos'!AG36/'Gen. Número de Siniestros'!AG36,"")</f>
        <v/>
      </c>
      <c r="AH36" s="92" t="str">
        <f>IFERROR('Gen. Siniestros Directos'!AH36/'Gen. Número de Siniestros'!AH36,"")</f>
        <v/>
      </c>
      <c r="AI36" s="92" t="str">
        <f>IFERROR('Gen. Siniestros Directos'!AI36/'Gen. Número de Siniestros'!AI36,"")</f>
        <v/>
      </c>
      <c r="AJ36" s="92" t="str">
        <f>IFERROR('Gen. Siniestros Directos'!AJ36/'Gen. Número de Siniestros'!AJ36,"")</f>
        <v/>
      </c>
      <c r="AK36" s="92" t="str">
        <f>IFERROR('Gen. Siniestros Directos'!AK36/'Gen. Número de Siniestros'!AK36,"")</f>
        <v/>
      </c>
      <c r="AL36" s="92" t="str">
        <f>IFERROR('Gen. Siniestros Directos'!AL36/'Gen. Número de Siniestros'!AL36,"")</f>
        <v/>
      </c>
      <c r="AM36" s="92" t="str">
        <f>IFERROR('Gen. Siniestros Directos'!AM36/'Gen. Número de Siniestros'!AM36,"")</f>
        <v/>
      </c>
      <c r="AN36" s="92" t="str">
        <f>IFERROR('Gen. Siniestros Directos'!AN36/'Gen. Número de Siniestros'!AN36,"")</f>
        <v/>
      </c>
      <c r="AO36" s="92" t="str">
        <f>IFERROR('Gen. Siniestros Directos'!AO36/'Gen. Número de Siniestros'!AO36,"")</f>
        <v/>
      </c>
      <c r="AP36" s="92" t="str">
        <f>IFERROR('Gen. Siniestros Directos'!AP36/'Gen. Número de Siniestros'!AP36,"")</f>
        <v/>
      </c>
      <c r="AQ36" s="92">
        <f>IFERROR('Gen. Siniestros Directos'!AQ36/'Gen. Número de Siniestros'!AQ36,"")</f>
        <v>-129.202564858069</v>
      </c>
      <c r="AS36" s="92">
        <f>IFERROR('Gen. Siniestros Directos'!AS36/'Gen. Número de Siniestros'!AS36,"")</f>
        <v>-103.22120479871782</v>
      </c>
      <c r="AT36" s="71">
        <f t="shared" si="0"/>
        <v>0.25170564623824188</v>
      </c>
    </row>
    <row r="37" spans="2:46">
      <c r="B37" s="73" t="s">
        <v>320</v>
      </c>
      <c r="C37" s="92">
        <f>IFERROR('Gen. Siniestros Directos'!C37/'Gen. Número de Siniestros'!C37,"")</f>
        <v>-566.55179816785858</v>
      </c>
      <c r="D37" s="92" t="str">
        <f>IFERROR('Gen. Siniestros Directos'!D37/'Gen. Número de Siniestros'!D37,"")</f>
        <v/>
      </c>
      <c r="E37" s="92">
        <f>IFERROR('Gen. Siniestros Directos'!E37/'Gen. Número de Siniestros'!E37,"")</f>
        <v>56.30726390697707</v>
      </c>
      <c r="F37" s="92" t="str">
        <f>IFERROR('Gen. Siniestros Directos'!F37/'Gen. Número de Siniestros'!F37,"")</f>
        <v/>
      </c>
      <c r="G37" s="92" t="str">
        <f>IFERROR('Gen. Siniestros Directos'!G37/'Gen. Número de Siniestros'!G37,"")</f>
        <v/>
      </c>
      <c r="H37" s="92">
        <f>IFERROR('Gen. Siniestros Directos'!H37/'Gen. Número de Siniestros'!H37,"")</f>
        <v>-994.02381326528291</v>
      </c>
      <c r="I37" s="92">
        <f>IFERROR('Gen. Siniestros Directos'!I37/'Gen. Número de Siniestros'!I37,"")</f>
        <v>-424.71096592086991</v>
      </c>
      <c r="J37" s="92">
        <f>IFERROR('Gen. Siniestros Directos'!J37/'Gen. Número de Siniestros'!J37,"")</f>
        <v>-1653.7238493415168</v>
      </c>
      <c r="K37" s="92" t="str">
        <f>IFERROR('Gen. Siniestros Directos'!K37/'Gen. Número de Siniestros'!K37,"")</f>
        <v/>
      </c>
      <c r="L37" s="92" t="str">
        <f>IFERROR('Gen. Siniestros Directos'!L37/'Gen. Número de Siniestros'!L37,"")</f>
        <v/>
      </c>
      <c r="M37" s="92" t="str">
        <f>IFERROR('Gen. Siniestros Directos'!M37/'Gen. Número de Siniestros'!M37,"")</f>
        <v/>
      </c>
      <c r="N37" s="92" t="str">
        <f>IFERROR('Gen. Siniestros Directos'!N37/'Gen. Número de Siniestros'!N37,"")</f>
        <v/>
      </c>
      <c r="O37" s="92" t="str">
        <f>IFERROR('Gen. Siniestros Directos'!O37/'Gen. Número de Siniestros'!O37,"")</f>
        <v/>
      </c>
      <c r="P37" s="92">
        <f>IFERROR('Gen. Siniestros Directos'!P37/'Gen. Número de Siniestros'!P37,"")</f>
        <v>-4.4236869312322762</v>
      </c>
      <c r="Q37" s="92" t="str">
        <f>IFERROR('Gen. Siniestros Directos'!Q37/'Gen. Número de Siniestros'!Q37,"")</f>
        <v/>
      </c>
      <c r="R37" s="92">
        <f>IFERROR('Gen. Siniestros Directos'!R37/'Gen. Número de Siniestros'!R37,"")</f>
        <v>-20.256490274484126</v>
      </c>
      <c r="S37" s="92" t="str">
        <f>IFERROR('Gen. Siniestros Directos'!S37/'Gen. Número de Siniestros'!S37,"")</f>
        <v/>
      </c>
      <c r="T37" s="92" t="str">
        <f>IFERROR('Gen. Siniestros Directos'!T37/'Gen. Número de Siniestros'!T37,"")</f>
        <v/>
      </c>
      <c r="U37" s="92" t="str">
        <f>IFERROR('Gen. Siniestros Directos'!U37/'Gen. Número de Siniestros'!U37,"")</f>
        <v/>
      </c>
      <c r="V37" s="92" t="str">
        <f>IFERROR('Gen. Siniestros Directos'!V37/'Gen. Número de Siniestros'!V37,"")</f>
        <v/>
      </c>
      <c r="W37" s="92" t="str">
        <f>IFERROR('Gen. Siniestros Directos'!W37/'Gen. Número de Siniestros'!W37,"")</f>
        <v/>
      </c>
      <c r="X37" s="92" t="str">
        <f>IFERROR('Gen. Siniestros Directos'!X37/'Gen. Número de Siniestros'!X37,"")</f>
        <v/>
      </c>
      <c r="Y37" s="92" t="str">
        <f>IFERROR('Gen. Siniestros Directos'!Y37/'Gen. Número de Siniestros'!Y37,"")</f>
        <v/>
      </c>
      <c r="Z37" s="92" t="str">
        <f>IFERROR('Gen. Siniestros Directos'!Z37/'Gen. Número de Siniestros'!Z37,"")</f>
        <v/>
      </c>
      <c r="AA37" s="92" t="str">
        <f>IFERROR('Gen. Siniestros Directos'!AA37/'Gen. Número de Siniestros'!AA37,"")</f>
        <v/>
      </c>
      <c r="AB37" s="92" t="str">
        <f>IFERROR('Gen. Siniestros Directos'!AB37/'Gen. Número de Siniestros'!AB37,"")</f>
        <v/>
      </c>
      <c r="AC37" s="92" t="str">
        <f>IFERROR('Gen. Siniestros Directos'!AC37/'Gen. Número de Siniestros'!AC37,"")</f>
        <v/>
      </c>
      <c r="AD37" s="92" t="str">
        <f>IFERROR('Gen. Siniestros Directos'!AD37/'Gen. Número de Siniestros'!AD37,"")</f>
        <v/>
      </c>
      <c r="AE37" s="92" t="str">
        <f>IFERROR('Gen. Siniestros Directos'!AE37/'Gen. Número de Siniestros'!AE37,"")</f>
        <v/>
      </c>
      <c r="AF37" s="92" t="str">
        <f>IFERROR('Gen. Siniestros Directos'!AF37/'Gen. Número de Siniestros'!AF37,"")</f>
        <v/>
      </c>
      <c r="AG37" s="92" t="str">
        <f>IFERROR('Gen. Siniestros Directos'!AG37/'Gen. Número de Siniestros'!AG37,"")</f>
        <v/>
      </c>
      <c r="AH37" s="92" t="str">
        <f>IFERROR('Gen. Siniestros Directos'!AH37/'Gen. Número de Siniestros'!AH37,"")</f>
        <v/>
      </c>
      <c r="AI37" s="92" t="str">
        <f>IFERROR('Gen. Siniestros Directos'!AI37/'Gen. Número de Siniestros'!AI37,"")</f>
        <v/>
      </c>
      <c r="AJ37" s="92" t="str">
        <f>IFERROR('Gen. Siniestros Directos'!AJ37/'Gen. Número de Siniestros'!AJ37,"")</f>
        <v/>
      </c>
      <c r="AK37" s="92" t="str">
        <f>IFERROR('Gen. Siniestros Directos'!AK37/'Gen. Número de Siniestros'!AK37,"")</f>
        <v/>
      </c>
      <c r="AL37" s="92" t="str">
        <f>IFERROR('Gen. Siniestros Directos'!AL37/'Gen. Número de Siniestros'!AL37,"")</f>
        <v/>
      </c>
      <c r="AM37" s="92" t="str">
        <f>IFERROR('Gen. Siniestros Directos'!AM37/'Gen. Número de Siniestros'!AM37,"")</f>
        <v/>
      </c>
      <c r="AN37" s="92" t="str">
        <f>IFERROR('Gen. Siniestros Directos'!AN37/'Gen. Número de Siniestros'!AN37,"")</f>
        <v/>
      </c>
      <c r="AO37" s="92" t="str">
        <f>IFERROR('Gen. Siniestros Directos'!AO37/'Gen. Número de Siniestros'!AO37,"")</f>
        <v/>
      </c>
      <c r="AP37" s="92" t="str">
        <f>IFERROR('Gen. Siniestros Directos'!AP37/'Gen. Número de Siniestros'!AP37,"")</f>
        <v/>
      </c>
      <c r="AQ37" s="92">
        <f>IFERROR('Gen. Siniestros Directos'!AQ37/'Gen. Número de Siniestros'!AQ37,"")</f>
        <v>-290.70967185539837</v>
      </c>
      <c r="AS37" s="92">
        <f>IFERROR('Gen. Siniestros Directos'!AS37/'Gen. Número de Siniestros'!AS37,"")</f>
        <v>-298.80373604834364</v>
      </c>
      <c r="AT37" s="71">
        <f t="shared" si="0"/>
        <v>-2.7088229551573306E-2</v>
      </c>
    </row>
    <row r="38" spans="2:46">
      <c r="B38" s="73" t="s">
        <v>321</v>
      </c>
      <c r="C38" s="92" t="str">
        <f>IFERROR('Gen. Siniestros Directos'!C38/'Gen. Número de Siniestros'!C38,"")</f>
        <v/>
      </c>
      <c r="D38" s="92" t="str">
        <f>IFERROR('Gen. Siniestros Directos'!D38/'Gen. Número de Siniestros'!D38,"")</f>
        <v/>
      </c>
      <c r="E38" s="92" t="str">
        <f>IFERROR('Gen. Siniestros Directos'!E38/'Gen. Número de Siniestros'!E38,"")</f>
        <v/>
      </c>
      <c r="F38" s="92" t="str">
        <f>IFERROR('Gen. Siniestros Directos'!F38/'Gen. Número de Siniestros'!F38,"")</f>
        <v/>
      </c>
      <c r="G38" s="92">
        <f>IFERROR('Gen. Siniestros Directos'!G38/'Gen. Número de Siniestros'!G38,"")</f>
        <v>-59.722621184560943</v>
      </c>
      <c r="H38" s="92" t="str">
        <f>IFERROR('Gen. Siniestros Directos'!H38/'Gen. Número de Siniestros'!H38,"")</f>
        <v/>
      </c>
      <c r="I38" s="92" t="str">
        <f>IFERROR('Gen. Siniestros Directos'!I38/'Gen. Número de Siniestros'!I38,"")</f>
        <v/>
      </c>
      <c r="J38" s="92" t="str">
        <f>IFERROR('Gen. Siniestros Directos'!J38/'Gen. Número de Siniestros'!J38,"")</f>
        <v/>
      </c>
      <c r="K38" s="92">
        <f>IFERROR('Gen. Siniestros Directos'!K38/'Gen. Número de Siniestros'!K38,"")</f>
        <v>-476.97370854368086</v>
      </c>
      <c r="L38" s="92" t="str">
        <f>IFERROR('Gen. Siniestros Directos'!L38/'Gen. Número de Siniestros'!L38,"")</f>
        <v/>
      </c>
      <c r="M38" s="92">
        <f>IFERROR('Gen. Siniestros Directos'!M38/'Gen. Número de Siniestros'!M38,"")</f>
        <v>-243.82620888962126</v>
      </c>
      <c r="N38" s="92" t="str">
        <f>IFERROR('Gen. Siniestros Directos'!N38/'Gen. Número de Siniestros'!N38,"")</f>
        <v/>
      </c>
      <c r="O38" s="92" t="str">
        <f>IFERROR('Gen. Siniestros Directos'!O38/'Gen. Número de Siniestros'!O38,"")</f>
        <v/>
      </c>
      <c r="P38" s="92" t="str">
        <f>IFERROR('Gen. Siniestros Directos'!P38/'Gen. Número de Siniestros'!P38,"")</f>
        <v/>
      </c>
      <c r="Q38" s="92" t="str">
        <f>IFERROR('Gen. Siniestros Directos'!Q38/'Gen. Número de Siniestros'!Q38,"")</f>
        <v/>
      </c>
      <c r="R38" s="92" t="str">
        <f>IFERROR('Gen. Siniestros Directos'!R38/'Gen. Número de Siniestros'!R38,"")</f>
        <v/>
      </c>
      <c r="S38" s="92" t="str">
        <f>IFERROR('Gen. Siniestros Directos'!S38/'Gen. Número de Siniestros'!S38,"")</f>
        <v/>
      </c>
      <c r="T38" s="92" t="str">
        <f>IFERROR('Gen. Siniestros Directos'!T38/'Gen. Número de Siniestros'!T38,"")</f>
        <v/>
      </c>
      <c r="U38" s="92">
        <f>IFERROR('Gen. Siniestros Directos'!U38/'Gen. Número de Siniestros'!U38,"")</f>
        <v>-289.96892483257056</v>
      </c>
      <c r="V38" s="92" t="str">
        <f>IFERROR('Gen. Siniestros Directos'!V38/'Gen. Número de Siniestros'!V38,"")</f>
        <v/>
      </c>
      <c r="W38" s="92">
        <f>IFERROR('Gen. Siniestros Directos'!W38/'Gen. Número de Siniestros'!W38,"")</f>
        <v>57.868120414718014</v>
      </c>
      <c r="X38" s="92" t="str">
        <f>IFERROR('Gen. Siniestros Directos'!X38/'Gen. Número de Siniestros'!X38,"")</f>
        <v/>
      </c>
      <c r="Y38" s="92" t="str">
        <f>IFERROR('Gen. Siniestros Directos'!Y38/'Gen. Número de Siniestros'!Y38,"")</f>
        <v/>
      </c>
      <c r="Z38" s="92" t="str">
        <f>IFERROR('Gen. Siniestros Directos'!Z38/'Gen. Número de Siniestros'!Z38,"")</f>
        <v/>
      </c>
      <c r="AA38" s="92" t="str">
        <f>IFERROR('Gen. Siniestros Directos'!AA38/'Gen. Número de Siniestros'!AA38,"")</f>
        <v/>
      </c>
      <c r="AB38" s="92" t="str">
        <f>IFERROR('Gen. Siniestros Directos'!AB38/'Gen. Número de Siniestros'!AB38,"")</f>
        <v/>
      </c>
      <c r="AC38" s="92" t="str">
        <f>IFERROR('Gen. Siniestros Directos'!AC38/'Gen. Número de Siniestros'!AC38,"")</f>
        <v/>
      </c>
      <c r="AD38" s="92" t="str">
        <f>IFERROR('Gen. Siniestros Directos'!AD38/'Gen. Número de Siniestros'!AD38,"")</f>
        <v/>
      </c>
      <c r="AE38" s="92" t="str">
        <f>IFERROR('Gen. Siniestros Directos'!AE38/'Gen. Número de Siniestros'!AE38,"")</f>
        <v/>
      </c>
      <c r="AF38" s="92" t="str">
        <f>IFERROR('Gen. Siniestros Directos'!AF38/'Gen. Número de Siniestros'!AF38,"")</f>
        <v/>
      </c>
      <c r="AG38" s="92" t="str">
        <f>IFERROR('Gen. Siniestros Directos'!AG38/'Gen. Número de Siniestros'!AG38,"")</f>
        <v/>
      </c>
      <c r="AH38" s="92" t="str">
        <f>IFERROR('Gen. Siniestros Directos'!AH38/'Gen. Número de Siniestros'!AH38,"")</f>
        <v/>
      </c>
      <c r="AI38" s="92" t="str">
        <f>IFERROR('Gen. Siniestros Directos'!AI38/'Gen. Número de Siniestros'!AI38,"")</f>
        <v/>
      </c>
      <c r="AJ38" s="92" t="str">
        <f>IFERROR('Gen. Siniestros Directos'!AJ38/'Gen. Número de Siniestros'!AJ38,"")</f>
        <v/>
      </c>
      <c r="AK38" s="92" t="str">
        <f>IFERROR('Gen. Siniestros Directos'!AK38/'Gen. Número de Siniestros'!AK38,"")</f>
        <v/>
      </c>
      <c r="AL38" s="92" t="str">
        <f>IFERROR('Gen. Siniestros Directos'!AL38/'Gen. Número de Siniestros'!AL38,"")</f>
        <v/>
      </c>
      <c r="AM38" s="92" t="str">
        <f>IFERROR('Gen. Siniestros Directos'!AM38/'Gen. Número de Siniestros'!AM38,"")</f>
        <v/>
      </c>
      <c r="AN38" s="92" t="str">
        <f>IFERROR('Gen. Siniestros Directos'!AN38/'Gen. Número de Siniestros'!AN38,"")</f>
        <v/>
      </c>
      <c r="AO38" s="92" t="str">
        <f>IFERROR('Gen. Siniestros Directos'!AO38/'Gen. Número de Siniestros'!AO38,"")</f>
        <v/>
      </c>
      <c r="AP38" s="92" t="str">
        <f>IFERROR('Gen. Siniestros Directos'!AP38/'Gen. Número de Siniestros'!AP38,"")</f>
        <v/>
      </c>
      <c r="AQ38" s="92">
        <f>IFERROR('Gen. Siniestros Directos'!AQ38/'Gen. Número de Siniestros'!AQ38,"")</f>
        <v>-244.89999946335885</v>
      </c>
      <c r="AS38" s="92">
        <f>IFERROR('Gen. Siniestros Directos'!AS38/'Gen. Número de Siniestros'!AS38,"")</f>
        <v>-243.34454694621019</v>
      </c>
      <c r="AT38" s="71">
        <f t="shared" si="0"/>
        <v>6.3919760548096782E-3</v>
      </c>
    </row>
    <row r="39" spans="2:46">
      <c r="B39" s="73" t="s">
        <v>322</v>
      </c>
      <c r="C39" s="92" t="str">
        <f>IFERROR('Gen. Siniestros Directos'!C39/'Gen. Número de Siniestros'!C39,"")</f>
        <v/>
      </c>
      <c r="D39" s="92" t="str">
        <f>IFERROR('Gen. Siniestros Directos'!D39/'Gen. Número de Siniestros'!D39,"")</f>
        <v/>
      </c>
      <c r="E39" s="92" t="str">
        <f>IFERROR('Gen. Siniestros Directos'!E39/'Gen. Número de Siniestros'!E39,"")</f>
        <v/>
      </c>
      <c r="F39" s="92" t="str">
        <f>IFERROR('Gen. Siniestros Directos'!F39/'Gen. Número de Siniestros'!F39,"")</f>
        <v/>
      </c>
      <c r="G39" s="92">
        <f>IFERROR('Gen. Siniestros Directos'!G39/'Gen. Número de Siniestros'!G39,"")</f>
        <v>-1112.3726726587154</v>
      </c>
      <c r="H39" s="92" t="str">
        <f>IFERROR('Gen. Siniestros Directos'!H39/'Gen. Número de Siniestros'!H39,"")</f>
        <v/>
      </c>
      <c r="I39" s="92" t="str">
        <f>IFERROR('Gen. Siniestros Directos'!I39/'Gen. Número de Siniestros'!I39,"")</f>
        <v/>
      </c>
      <c r="J39" s="92" t="str">
        <f>IFERROR('Gen. Siniestros Directos'!J39/'Gen. Número de Siniestros'!J39,"")</f>
        <v/>
      </c>
      <c r="K39" s="92">
        <f>IFERROR('Gen. Siniestros Directos'!K39/'Gen. Número de Siniestros'!K39,"")</f>
        <v>-795.35627309635163</v>
      </c>
      <c r="L39" s="92" t="str">
        <f>IFERROR('Gen. Siniestros Directos'!L39/'Gen. Número de Siniestros'!L39,"")</f>
        <v/>
      </c>
      <c r="M39" s="92">
        <f>IFERROR('Gen. Siniestros Directos'!M39/'Gen. Número de Siniestros'!M39,"")</f>
        <v>-653.78453026068644</v>
      </c>
      <c r="N39" s="92">
        <f>IFERROR('Gen. Siniestros Directos'!N39/'Gen. Número de Siniestros'!N39,"")</f>
        <v>-325.92553245643745</v>
      </c>
      <c r="O39" s="92" t="str">
        <f>IFERROR('Gen. Siniestros Directos'!O39/'Gen. Número de Siniestros'!O39,"")</f>
        <v/>
      </c>
      <c r="P39" s="92" t="str">
        <f>IFERROR('Gen. Siniestros Directos'!P39/'Gen. Número de Siniestros'!P39,"")</f>
        <v/>
      </c>
      <c r="Q39" s="92" t="str">
        <f>IFERROR('Gen. Siniestros Directos'!Q39/'Gen. Número de Siniestros'!Q39,"")</f>
        <v/>
      </c>
      <c r="R39" s="92" t="str">
        <f>IFERROR('Gen. Siniestros Directos'!R39/'Gen. Número de Siniestros'!R39,"")</f>
        <v/>
      </c>
      <c r="S39" s="92" t="str">
        <f>IFERROR('Gen. Siniestros Directos'!S39/'Gen. Número de Siniestros'!S39,"")</f>
        <v/>
      </c>
      <c r="T39" s="92" t="str">
        <f>IFERROR('Gen. Siniestros Directos'!T39/'Gen. Número de Siniestros'!T39,"")</f>
        <v/>
      </c>
      <c r="U39" s="92">
        <f>IFERROR('Gen. Siniestros Directos'!U39/'Gen. Número de Siniestros'!U39,"")</f>
        <v>-1246.59987030262</v>
      </c>
      <c r="V39" s="92" t="str">
        <f>IFERROR('Gen. Siniestros Directos'!V39/'Gen. Número de Siniestros'!V39,"")</f>
        <v/>
      </c>
      <c r="W39" s="92">
        <f>IFERROR('Gen. Siniestros Directos'!W39/'Gen. Número de Siniestros'!W39,"")</f>
        <v>1643.2786641907599</v>
      </c>
      <c r="X39" s="92" t="str">
        <f>IFERROR('Gen. Siniestros Directos'!X39/'Gen. Número de Siniestros'!X39,"")</f>
        <v/>
      </c>
      <c r="Y39" s="92" t="str">
        <f>IFERROR('Gen. Siniestros Directos'!Y39/'Gen. Número de Siniestros'!Y39,"")</f>
        <v/>
      </c>
      <c r="Z39" s="92" t="str">
        <f>IFERROR('Gen. Siniestros Directos'!Z39/'Gen. Número de Siniestros'!Z39,"")</f>
        <v/>
      </c>
      <c r="AA39" s="92" t="str">
        <f>IFERROR('Gen. Siniestros Directos'!AA39/'Gen. Número de Siniestros'!AA39,"")</f>
        <v/>
      </c>
      <c r="AB39" s="92" t="str">
        <f>IFERROR('Gen. Siniestros Directos'!AB39/'Gen. Número de Siniestros'!AB39,"")</f>
        <v/>
      </c>
      <c r="AC39" s="92" t="str">
        <f>IFERROR('Gen. Siniestros Directos'!AC39/'Gen. Número de Siniestros'!AC39,"")</f>
        <v/>
      </c>
      <c r="AD39" s="92" t="str">
        <f>IFERROR('Gen. Siniestros Directos'!AD39/'Gen. Número de Siniestros'!AD39,"")</f>
        <v/>
      </c>
      <c r="AE39" s="92" t="str">
        <f>IFERROR('Gen. Siniestros Directos'!AE39/'Gen. Número de Siniestros'!AE39,"")</f>
        <v/>
      </c>
      <c r="AF39" s="92" t="str">
        <f>IFERROR('Gen. Siniestros Directos'!AF39/'Gen. Número de Siniestros'!AF39,"")</f>
        <v/>
      </c>
      <c r="AG39" s="92" t="str">
        <f>IFERROR('Gen. Siniestros Directos'!AG39/'Gen. Número de Siniestros'!AG39,"")</f>
        <v/>
      </c>
      <c r="AH39" s="92" t="str">
        <f>IFERROR('Gen. Siniestros Directos'!AH39/'Gen. Número de Siniestros'!AH39,"")</f>
        <v/>
      </c>
      <c r="AI39" s="92" t="str">
        <f>IFERROR('Gen. Siniestros Directos'!AI39/'Gen. Número de Siniestros'!AI39,"")</f>
        <v/>
      </c>
      <c r="AJ39" s="92" t="str">
        <f>IFERROR('Gen. Siniestros Directos'!AJ39/'Gen. Número de Siniestros'!AJ39,"")</f>
        <v/>
      </c>
      <c r="AK39" s="92" t="str">
        <f>IFERROR('Gen. Siniestros Directos'!AK39/'Gen. Número de Siniestros'!AK39,"")</f>
        <v/>
      </c>
      <c r="AL39" s="92" t="str">
        <f>IFERROR('Gen. Siniestros Directos'!AL39/'Gen. Número de Siniestros'!AL39,"")</f>
        <v/>
      </c>
      <c r="AM39" s="92" t="str">
        <f>IFERROR('Gen. Siniestros Directos'!AM39/'Gen. Número de Siniestros'!AM39,"")</f>
        <v/>
      </c>
      <c r="AN39" s="92" t="str">
        <f>IFERROR('Gen. Siniestros Directos'!AN39/'Gen. Número de Siniestros'!AN39,"")</f>
        <v/>
      </c>
      <c r="AO39" s="92" t="str">
        <f>IFERROR('Gen. Siniestros Directos'!AO39/'Gen. Número de Siniestros'!AO39,"")</f>
        <v/>
      </c>
      <c r="AP39" s="92" t="str">
        <f>IFERROR('Gen. Siniestros Directos'!AP39/'Gen. Número de Siniestros'!AP39,"")</f>
        <v/>
      </c>
      <c r="AQ39" s="92">
        <f>IFERROR('Gen. Siniestros Directos'!AQ39/'Gen. Número de Siniestros'!AQ39,"")</f>
        <v>-539.96598386408459</v>
      </c>
      <c r="AS39" s="92">
        <f>IFERROR('Gen. Siniestros Directos'!AS39/'Gen. Número de Siniestros'!AS39,"")</f>
        <v>-773.62997567622551</v>
      </c>
      <c r="AT39" s="71">
        <f t="shared" si="0"/>
        <v>-0.30203585584684278</v>
      </c>
    </row>
    <row r="40" spans="2:46">
      <c r="B40" s="73" t="s">
        <v>323</v>
      </c>
      <c r="C40" s="92" t="str">
        <f>IFERROR('Gen. Siniestros Directos'!C40/'Gen. Número de Siniestros'!C40,"")</f>
        <v/>
      </c>
      <c r="D40" s="92" t="str">
        <f>IFERROR('Gen. Siniestros Directos'!D40/'Gen. Número de Siniestros'!D40,"")</f>
        <v/>
      </c>
      <c r="E40" s="92" t="str">
        <f>IFERROR('Gen. Siniestros Directos'!E40/'Gen. Número de Siniestros'!E40,"")</f>
        <v/>
      </c>
      <c r="F40" s="92" t="str">
        <f>IFERROR('Gen. Siniestros Directos'!F40/'Gen. Número de Siniestros'!F40,"")</f>
        <v/>
      </c>
      <c r="G40" s="92" t="str">
        <f>IFERROR('Gen. Siniestros Directos'!G40/'Gen. Número de Siniestros'!G40,"")</f>
        <v/>
      </c>
      <c r="H40" s="92" t="str">
        <f>IFERROR('Gen. Siniestros Directos'!H40/'Gen. Número de Siniestros'!H40,"")</f>
        <v/>
      </c>
      <c r="I40" s="92" t="str">
        <f>IFERROR('Gen. Siniestros Directos'!I40/'Gen. Número de Siniestros'!I40,"")</f>
        <v/>
      </c>
      <c r="J40" s="92" t="str">
        <f>IFERROR('Gen. Siniestros Directos'!J40/'Gen. Número de Siniestros'!J40,"")</f>
        <v/>
      </c>
      <c r="K40" s="92" t="str">
        <f>IFERROR('Gen. Siniestros Directos'!K40/'Gen. Número de Siniestros'!K40,"")</f>
        <v/>
      </c>
      <c r="L40" s="92" t="str">
        <f>IFERROR('Gen. Siniestros Directos'!L40/'Gen. Número de Siniestros'!L40,"")</f>
        <v/>
      </c>
      <c r="M40" s="92" t="str">
        <f>IFERROR('Gen. Siniestros Directos'!M40/'Gen. Número de Siniestros'!M40,"")</f>
        <v/>
      </c>
      <c r="N40" s="92" t="str">
        <f>IFERROR('Gen. Siniestros Directos'!N40/'Gen. Número de Siniestros'!N40,"")</f>
        <v/>
      </c>
      <c r="O40" s="92" t="str">
        <f>IFERROR('Gen. Siniestros Directos'!O40/'Gen. Número de Siniestros'!O40,"")</f>
        <v/>
      </c>
      <c r="P40" s="92" t="str">
        <f>IFERROR('Gen. Siniestros Directos'!P40/'Gen. Número de Siniestros'!P40,"")</f>
        <v/>
      </c>
      <c r="Q40" s="92" t="str">
        <f>IFERROR('Gen. Siniestros Directos'!Q40/'Gen. Número de Siniestros'!Q40,"")</f>
        <v/>
      </c>
      <c r="R40" s="92" t="str">
        <f>IFERROR('Gen. Siniestros Directos'!R40/'Gen. Número de Siniestros'!R40,"")</f>
        <v/>
      </c>
      <c r="S40" s="92" t="str">
        <f>IFERROR('Gen. Siniestros Directos'!S40/'Gen. Número de Siniestros'!S40,"")</f>
        <v/>
      </c>
      <c r="T40" s="92" t="str">
        <f>IFERROR('Gen. Siniestros Directos'!T40/'Gen. Número de Siniestros'!T40,"")</f>
        <v/>
      </c>
      <c r="U40" s="92" t="str">
        <f>IFERROR('Gen. Siniestros Directos'!U40/'Gen. Número de Siniestros'!U40,"")</f>
        <v/>
      </c>
      <c r="V40" s="92" t="str">
        <f>IFERROR('Gen. Siniestros Directos'!V40/'Gen. Número de Siniestros'!V40,"")</f>
        <v/>
      </c>
      <c r="W40" s="92" t="str">
        <f>IFERROR('Gen. Siniestros Directos'!W40/'Gen. Número de Siniestros'!W40,"")</f>
        <v/>
      </c>
      <c r="X40" s="92" t="str">
        <f>IFERROR('Gen. Siniestros Directos'!X40/'Gen. Número de Siniestros'!X40,"")</f>
        <v/>
      </c>
      <c r="Y40" s="92" t="str">
        <f>IFERROR('Gen. Siniestros Directos'!Y40/'Gen. Número de Siniestros'!Y40,"")</f>
        <v/>
      </c>
      <c r="Z40" s="92" t="str">
        <f>IFERROR('Gen. Siniestros Directos'!Z40/'Gen. Número de Siniestros'!Z40,"")</f>
        <v/>
      </c>
      <c r="AA40" s="92" t="str">
        <f>IFERROR('Gen. Siniestros Directos'!AA40/'Gen. Número de Siniestros'!AA40,"")</f>
        <v/>
      </c>
      <c r="AB40" s="92" t="str">
        <f>IFERROR('Gen. Siniestros Directos'!AB40/'Gen. Número de Siniestros'!AB40,"")</f>
        <v/>
      </c>
      <c r="AC40" s="92" t="str">
        <f>IFERROR('Gen. Siniestros Directos'!AC40/'Gen. Número de Siniestros'!AC40,"")</f>
        <v/>
      </c>
      <c r="AD40" s="92" t="str">
        <f>IFERROR('Gen. Siniestros Directos'!AD40/'Gen. Número de Siniestros'!AD40,"")</f>
        <v/>
      </c>
      <c r="AE40" s="92" t="str">
        <f>IFERROR('Gen. Siniestros Directos'!AE40/'Gen. Número de Siniestros'!AE40,"")</f>
        <v/>
      </c>
      <c r="AF40" s="92" t="str">
        <f>IFERROR('Gen. Siniestros Directos'!AF40/'Gen. Número de Siniestros'!AF40,"")</f>
        <v/>
      </c>
      <c r="AG40" s="92" t="str">
        <f>IFERROR('Gen. Siniestros Directos'!AG40/'Gen. Número de Siniestros'!AG40,"")</f>
        <v/>
      </c>
      <c r="AH40" s="92" t="str">
        <f>IFERROR('Gen. Siniestros Directos'!AH40/'Gen. Número de Siniestros'!AH40,"")</f>
        <v/>
      </c>
      <c r="AI40" s="92" t="str">
        <f>IFERROR('Gen. Siniestros Directos'!AI40/'Gen. Número de Siniestros'!AI40,"")</f>
        <v/>
      </c>
      <c r="AJ40" s="92" t="str">
        <f>IFERROR('Gen. Siniestros Directos'!AJ40/'Gen. Número de Siniestros'!AJ40,"")</f>
        <v/>
      </c>
      <c r="AK40" s="92" t="str">
        <f>IFERROR('Gen. Siniestros Directos'!AK40/'Gen. Número de Siniestros'!AK40,"")</f>
        <v/>
      </c>
      <c r="AL40" s="92" t="str">
        <f>IFERROR('Gen. Siniestros Directos'!AL40/'Gen. Número de Siniestros'!AL40,"")</f>
        <v/>
      </c>
      <c r="AM40" s="92" t="str">
        <f>IFERROR('Gen. Siniestros Directos'!AM40/'Gen. Número de Siniestros'!AM40,"")</f>
        <v/>
      </c>
      <c r="AN40" s="92" t="str">
        <f>IFERROR('Gen. Siniestros Directos'!AN40/'Gen. Número de Siniestros'!AN40,"")</f>
        <v/>
      </c>
      <c r="AO40" s="92" t="str">
        <f>IFERROR('Gen. Siniestros Directos'!AO40/'Gen. Número de Siniestros'!AO40,"")</f>
        <v/>
      </c>
      <c r="AP40" s="92" t="str">
        <f>IFERROR('Gen. Siniestros Directos'!AP40/'Gen. Número de Siniestros'!AP40,"")</f>
        <v/>
      </c>
      <c r="AQ40" s="92" t="str">
        <f>IFERROR('Gen. Siniestros Directos'!AQ40/'Gen. Número de Siniestros'!AQ40,"")</f>
        <v/>
      </c>
      <c r="AS40" s="92" t="str">
        <f>IFERROR('Gen. Siniestros Directos'!AS40/'Gen. Número de Siniestros'!AS40,"")</f>
        <v/>
      </c>
      <c r="AT40" s="71" t="str">
        <f t="shared" si="0"/>
        <v/>
      </c>
    </row>
    <row r="41" spans="2:46">
      <c r="B41" s="73" t="s">
        <v>324</v>
      </c>
      <c r="C41" s="92" t="str">
        <f>IFERROR('Gen. Siniestros Directos'!C41/'Gen. Número de Siniestros'!C41,"")</f>
        <v/>
      </c>
      <c r="D41" s="92" t="str">
        <f>IFERROR('Gen. Siniestros Directos'!D41/'Gen. Número de Siniestros'!D41,"")</f>
        <v/>
      </c>
      <c r="E41" s="92" t="str">
        <f>IFERROR('Gen. Siniestros Directos'!E41/'Gen. Número de Siniestros'!E41,"")</f>
        <v/>
      </c>
      <c r="F41" s="92" t="str">
        <f>IFERROR('Gen. Siniestros Directos'!F41/'Gen. Número de Siniestros'!F41,"")</f>
        <v/>
      </c>
      <c r="G41" s="92" t="str">
        <f>IFERROR('Gen. Siniestros Directos'!G41/'Gen. Número de Siniestros'!G41,"")</f>
        <v/>
      </c>
      <c r="H41" s="92" t="str">
        <f>IFERROR('Gen. Siniestros Directos'!H41/'Gen. Número de Siniestros'!H41,"")</f>
        <v/>
      </c>
      <c r="I41" s="92" t="str">
        <f>IFERROR('Gen. Siniestros Directos'!I41/'Gen. Número de Siniestros'!I41,"")</f>
        <v/>
      </c>
      <c r="J41" s="92" t="str">
        <f>IFERROR('Gen. Siniestros Directos'!J41/'Gen. Número de Siniestros'!J41,"")</f>
        <v/>
      </c>
      <c r="K41" s="92" t="str">
        <f>IFERROR('Gen. Siniestros Directos'!K41/'Gen. Número de Siniestros'!K41,"")</f>
        <v/>
      </c>
      <c r="L41" s="92" t="str">
        <f>IFERROR('Gen. Siniestros Directos'!L41/'Gen. Número de Siniestros'!L41,"")</f>
        <v/>
      </c>
      <c r="M41" s="92" t="str">
        <f>IFERROR('Gen. Siniestros Directos'!M41/'Gen. Número de Siniestros'!M41,"")</f>
        <v/>
      </c>
      <c r="N41" s="92" t="str">
        <f>IFERROR('Gen. Siniestros Directos'!N41/'Gen. Número de Siniestros'!N41,"")</f>
        <v/>
      </c>
      <c r="O41" s="92" t="str">
        <f>IFERROR('Gen. Siniestros Directos'!O41/'Gen. Número de Siniestros'!O41,"")</f>
        <v/>
      </c>
      <c r="P41" s="92">
        <f>IFERROR('Gen. Siniestros Directos'!P41/'Gen. Número de Siniestros'!P41,"")</f>
        <v>-221.48594244180771</v>
      </c>
      <c r="Q41" s="92" t="str">
        <f>IFERROR('Gen. Siniestros Directos'!Q41/'Gen. Número de Siniestros'!Q41,"")</f>
        <v/>
      </c>
      <c r="R41" s="92" t="str">
        <f>IFERROR('Gen. Siniestros Directos'!R41/'Gen. Número de Siniestros'!R41,"")</f>
        <v/>
      </c>
      <c r="S41" s="92" t="str">
        <f>IFERROR('Gen. Siniestros Directos'!S41/'Gen. Número de Siniestros'!S41,"")</f>
        <v/>
      </c>
      <c r="T41" s="92">
        <f>IFERROR('Gen. Siniestros Directos'!T41/'Gen. Número de Siniestros'!T41,"")</f>
        <v>-37.412244820154761</v>
      </c>
      <c r="U41" s="92" t="str">
        <f>IFERROR('Gen. Siniestros Directos'!U41/'Gen. Número de Siniestros'!U41,"")</f>
        <v/>
      </c>
      <c r="V41" s="92">
        <f>IFERROR('Gen. Siniestros Directos'!V41/'Gen. Número de Siniestros'!V41,"")</f>
        <v>-172.08316894009843</v>
      </c>
      <c r="W41" s="92" t="str">
        <f>IFERROR('Gen. Siniestros Directos'!W41/'Gen. Número de Siniestros'!W41,"")</f>
        <v/>
      </c>
      <c r="X41" s="92" t="str">
        <f>IFERROR('Gen. Siniestros Directos'!X41/'Gen. Número de Siniestros'!X41,"")</f>
        <v/>
      </c>
      <c r="Y41" s="92" t="str">
        <f>IFERROR('Gen. Siniestros Directos'!Y41/'Gen. Número de Siniestros'!Y41,"")</f>
        <v/>
      </c>
      <c r="Z41" s="92" t="str">
        <f>IFERROR('Gen. Siniestros Directos'!Z41/'Gen. Número de Siniestros'!Z41,"")</f>
        <v/>
      </c>
      <c r="AA41" s="92" t="str">
        <f>IFERROR('Gen. Siniestros Directos'!AA41/'Gen. Número de Siniestros'!AA41,"")</f>
        <v/>
      </c>
      <c r="AB41" s="92" t="str">
        <f>IFERROR('Gen. Siniestros Directos'!AB41/'Gen. Número de Siniestros'!AB41,"")</f>
        <v/>
      </c>
      <c r="AC41" s="92" t="str">
        <f>IFERROR('Gen. Siniestros Directos'!AC41/'Gen. Número de Siniestros'!AC41,"")</f>
        <v/>
      </c>
      <c r="AD41" s="92" t="str">
        <f>IFERROR('Gen. Siniestros Directos'!AD41/'Gen. Número de Siniestros'!AD41,"")</f>
        <v/>
      </c>
      <c r="AE41" s="92" t="str">
        <f>IFERROR('Gen. Siniestros Directos'!AE41/'Gen. Número de Siniestros'!AE41,"")</f>
        <v/>
      </c>
      <c r="AF41" s="92" t="str">
        <f>IFERROR('Gen. Siniestros Directos'!AF41/'Gen. Número de Siniestros'!AF41,"")</f>
        <v/>
      </c>
      <c r="AG41" s="92" t="str">
        <f>IFERROR('Gen. Siniestros Directos'!AG41/'Gen. Número de Siniestros'!AG41,"")</f>
        <v/>
      </c>
      <c r="AH41" s="92" t="str">
        <f>IFERROR('Gen. Siniestros Directos'!AH41/'Gen. Número de Siniestros'!AH41,"")</f>
        <v/>
      </c>
      <c r="AI41" s="92" t="str">
        <f>IFERROR('Gen. Siniestros Directos'!AI41/'Gen. Número de Siniestros'!AI41,"")</f>
        <v/>
      </c>
      <c r="AJ41" s="92" t="str">
        <f>IFERROR('Gen. Siniestros Directos'!AJ41/'Gen. Número de Siniestros'!AJ41,"")</f>
        <v/>
      </c>
      <c r="AK41" s="92" t="str">
        <f>IFERROR('Gen. Siniestros Directos'!AK41/'Gen. Número de Siniestros'!AK41,"")</f>
        <v/>
      </c>
      <c r="AL41" s="92" t="str">
        <f>IFERROR('Gen. Siniestros Directos'!AL41/'Gen. Número de Siniestros'!AL41,"")</f>
        <v/>
      </c>
      <c r="AM41" s="92" t="str">
        <f>IFERROR('Gen. Siniestros Directos'!AM41/'Gen. Número de Siniestros'!AM41,"")</f>
        <v/>
      </c>
      <c r="AN41" s="92" t="str">
        <f>IFERROR('Gen. Siniestros Directos'!AN41/'Gen. Número de Siniestros'!AN41,"")</f>
        <v/>
      </c>
      <c r="AO41" s="92" t="str">
        <f>IFERROR('Gen. Siniestros Directos'!AO41/'Gen. Número de Siniestros'!AO41,"")</f>
        <v/>
      </c>
      <c r="AP41" s="92" t="str">
        <f>IFERROR('Gen. Siniestros Directos'!AP41/'Gen. Número de Siniestros'!AP41,"")</f>
        <v/>
      </c>
      <c r="AQ41" s="92">
        <f>IFERROR('Gen. Siniestros Directos'!AQ41/'Gen. Número de Siniestros'!AQ41,"")</f>
        <v>-48.072117807936287</v>
      </c>
      <c r="AS41" s="92">
        <f>IFERROR('Gen. Siniestros Directos'!AS41/'Gen. Número de Siniestros'!AS41,"")</f>
        <v>-52.681804011185513</v>
      </c>
      <c r="AT41" s="71">
        <f t="shared" si="0"/>
        <v>-8.7500538179567378E-2</v>
      </c>
    </row>
    <row r="42" spans="2:46">
      <c r="B42" s="73" t="s">
        <v>325</v>
      </c>
      <c r="C42" s="92" t="str">
        <f>IFERROR('Gen. Siniestros Directos'!C42/'Gen. Número de Siniestros'!C42,"")</f>
        <v/>
      </c>
      <c r="D42" s="92" t="str">
        <f>IFERROR('Gen. Siniestros Directos'!D42/'Gen. Número de Siniestros'!D42,"")</f>
        <v/>
      </c>
      <c r="E42" s="92" t="str">
        <f>IFERROR('Gen. Siniestros Directos'!E42/'Gen. Número de Siniestros'!E42,"")</f>
        <v/>
      </c>
      <c r="F42" s="92">
        <f>IFERROR('Gen. Siniestros Directos'!F42/'Gen. Número de Siniestros'!F42,"")</f>
        <v>-22.361534441102073</v>
      </c>
      <c r="G42" s="92" t="str">
        <f>IFERROR('Gen. Siniestros Directos'!G42/'Gen. Número de Siniestros'!G42,"")</f>
        <v/>
      </c>
      <c r="H42" s="92" t="str">
        <f>IFERROR('Gen. Siniestros Directos'!H42/'Gen. Número de Siniestros'!H42,"")</f>
        <v/>
      </c>
      <c r="I42" s="92" t="str">
        <f>IFERROR('Gen. Siniestros Directos'!I42/'Gen. Número de Siniestros'!I42,"")</f>
        <v/>
      </c>
      <c r="J42" s="92" t="str">
        <f>IFERROR('Gen. Siniestros Directos'!J42/'Gen. Número de Siniestros'!J42,"")</f>
        <v/>
      </c>
      <c r="K42" s="92" t="str">
        <f>IFERROR('Gen. Siniestros Directos'!K42/'Gen. Número de Siniestros'!K42,"")</f>
        <v/>
      </c>
      <c r="L42" s="92" t="str">
        <f>IFERROR('Gen. Siniestros Directos'!L42/'Gen. Número de Siniestros'!L42,"")</f>
        <v/>
      </c>
      <c r="M42" s="92" t="str">
        <f>IFERROR('Gen. Siniestros Directos'!M42/'Gen. Número de Siniestros'!M42,"")</f>
        <v/>
      </c>
      <c r="N42" s="92" t="str">
        <f>IFERROR('Gen. Siniestros Directos'!N42/'Gen. Número de Siniestros'!N42,"")</f>
        <v/>
      </c>
      <c r="O42" s="92" t="str">
        <f>IFERROR('Gen. Siniestros Directos'!O42/'Gen. Número de Siniestros'!O42,"")</f>
        <v/>
      </c>
      <c r="P42" s="92" t="str">
        <f>IFERROR('Gen. Siniestros Directos'!P42/'Gen. Número de Siniestros'!P42,"")</f>
        <v/>
      </c>
      <c r="Q42" s="92" t="str">
        <f>IFERROR('Gen. Siniestros Directos'!Q42/'Gen. Número de Siniestros'!Q42,"")</f>
        <v/>
      </c>
      <c r="R42" s="92" t="str">
        <f>IFERROR('Gen. Siniestros Directos'!R42/'Gen. Número de Siniestros'!R42,"")</f>
        <v/>
      </c>
      <c r="S42" s="92" t="str">
        <f>IFERROR('Gen. Siniestros Directos'!S42/'Gen. Número de Siniestros'!S42,"")</f>
        <v/>
      </c>
      <c r="T42" s="92" t="str">
        <f>IFERROR('Gen. Siniestros Directos'!T42/'Gen. Número de Siniestros'!T42,"")</f>
        <v/>
      </c>
      <c r="U42" s="92" t="str">
        <f>IFERROR('Gen. Siniestros Directos'!U42/'Gen. Número de Siniestros'!U42,"")</f>
        <v/>
      </c>
      <c r="V42" s="92" t="str">
        <f>IFERROR('Gen. Siniestros Directos'!V42/'Gen. Número de Siniestros'!V42,"")</f>
        <v/>
      </c>
      <c r="W42" s="92" t="str">
        <f>IFERROR('Gen. Siniestros Directos'!W42/'Gen. Número de Siniestros'!W42,"")</f>
        <v/>
      </c>
      <c r="X42" s="92" t="str">
        <f>IFERROR('Gen. Siniestros Directos'!X42/'Gen. Número de Siniestros'!X42,"")</f>
        <v/>
      </c>
      <c r="Y42" s="92" t="str">
        <f>IFERROR('Gen. Siniestros Directos'!Y42/'Gen. Número de Siniestros'!Y42,"")</f>
        <v/>
      </c>
      <c r="Z42" s="92" t="str">
        <f>IFERROR('Gen. Siniestros Directos'!Z42/'Gen. Número de Siniestros'!Z42,"")</f>
        <v/>
      </c>
      <c r="AA42" s="92" t="str">
        <f>IFERROR('Gen. Siniestros Directos'!AA42/'Gen. Número de Siniestros'!AA42,"")</f>
        <v/>
      </c>
      <c r="AB42" s="92" t="str">
        <f>IFERROR('Gen. Siniestros Directos'!AB42/'Gen. Número de Siniestros'!AB42,"")</f>
        <v/>
      </c>
      <c r="AC42" s="92" t="str">
        <f>IFERROR('Gen. Siniestros Directos'!AC42/'Gen. Número de Siniestros'!AC42,"")</f>
        <v/>
      </c>
      <c r="AD42" s="92" t="str">
        <f>IFERROR('Gen. Siniestros Directos'!AD42/'Gen. Número de Siniestros'!AD42,"")</f>
        <v/>
      </c>
      <c r="AE42" s="92" t="str">
        <f>IFERROR('Gen. Siniestros Directos'!AE42/'Gen. Número de Siniestros'!AE42,"")</f>
        <v/>
      </c>
      <c r="AF42" s="92" t="str">
        <f>IFERROR('Gen. Siniestros Directos'!AF42/'Gen. Número de Siniestros'!AF42,"")</f>
        <v/>
      </c>
      <c r="AG42" s="92" t="str">
        <f>IFERROR('Gen. Siniestros Directos'!AG42/'Gen. Número de Siniestros'!AG42,"")</f>
        <v/>
      </c>
      <c r="AH42" s="92" t="str">
        <f>IFERROR('Gen. Siniestros Directos'!AH42/'Gen. Número de Siniestros'!AH42,"")</f>
        <v/>
      </c>
      <c r="AI42" s="92" t="str">
        <f>IFERROR('Gen. Siniestros Directos'!AI42/'Gen. Número de Siniestros'!AI42,"")</f>
        <v/>
      </c>
      <c r="AJ42" s="92" t="str">
        <f>IFERROR('Gen. Siniestros Directos'!AJ42/'Gen. Número de Siniestros'!AJ42,"")</f>
        <v/>
      </c>
      <c r="AK42" s="92" t="str">
        <f>IFERROR('Gen. Siniestros Directos'!AK42/'Gen. Número de Siniestros'!AK42,"")</f>
        <v/>
      </c>
      <c r="AL42" s="92" t="str">
        <f>IFERROR('Gen. Siniestros Directos'!AL42/'Gen. Número de Siniestros'!AL42,"")</f>
        <v/>
      </c>
      <c r="AM42" s="92" t="str">
        <f>IFERROR('Gen. Siniestros Directos'!AM42/'Gen. Número de Siniestros'!AM42,"")</f>
        <v/>
      </c>
      <c r="AN42" s="92" t="str">
        <f>IFERROR('Gen. Siniestros Directos'!AN42/'Gen. Número de Siniestros'!AN42,"")</f>
        <v/>
      </c>
      <c r="AO42" s="92" t="str">
        <f>IFERROR('Gen. Siniestros Directos'!AO42/'Gen. Número de Siniestros'!AO42,"")</f>
        <v/>
      </c>
      <c r="AP42" s="92" t="str">
        <f>IFERROR('Gen. Siniestros Directos'!AP42/'Gen. Número de Siniestros'!AP42,"")</f>
        <v/>
      </c>
      <c r="AQ42" s="92">
        <f>IFERROR('Gen. Siniestros Directos'!AQ42/'Gen. Número de Siniestros'!AQ42,"")</f>
        <v>-22.361534441102073</v>
      </c>
      <c r="AS42" s="92">
        <f>IFERROR('Gen. Siniestros Directos'!AS42/'Gen. Número de Siniestros'!AS42,"")</f>
        <v>-22.935548167101675</v>
      </c>
      <c r="AT42" s="71">
        <f t="shared" si="0"/>
        <v>-2.5027251226676928E-2</v>
      </c>
    </row>
    <row r="43" spans="2:46">
      <c r="B43" s="73" t="s">
        <v>326</v>
      </c>
      <c r="C43" s="92">
        <f>IFERROR('Gen. Siniestros Directos'!C43/'Gen. Número de Siniestros'!C43,"")</f>
        <v>-199.38382306118515</v>
      </c>
      <c r="D43" s="92">
        <f>IFERROR('Gen. Siniestros Directos'!D43/'Gen. Número de Siniestros'!D43,"")</f>
        <v>-5.6669281827758011</v>
      </c>
      <c r="E43" s="92">
        <f>IFERROR('Gen. Siniestros Directos'!E43/'Gen. Número de Siniestros'!E43,"")</f>
        <v>-28.159248070398103</v>
      </c>
      <c r="F43" s="92">
        <f>IFERROR('Gen. Siniestros Directos'!F43/'Gen. Número de Siniestros'!F43,"")</f>
        <v>-8.5276789973346112</v>
      </c>
      <c r="G43" s="92" t="str">
        <f>IFERROR('Gen. Siniestros Directos'!G43/'Gen. Número de Siniestros'!G43,"")</f>
        <v/>
      </c>
      <c r="H43" s="92">
        <f>IFERROR('Gen. Siniestros Directos'!H43/'Gen. Número de Siniestros'!H43,"")</f>
        <v>-15.647621625893688</v>
      </c>
      <c r="I43" s="92">
        <f>IFERROR('Gen. Siniestros Directos'!I43/'Gen. Número de Siniestros'!I43,"")</f>
        <v>-15.238753132867405</v>
      </c>
      <c r="J43" s="92">
        <f>IFERROR('Gen. Siniestros Directos'!J43/'Gen. Número de Siniestros'!J43,"")</f>
        <v>-5.6960610507258416</v>
      </c>
      <c r="K43" s="92" t="str">
        <f>IFERROR('Gen. Siniestros Directos'!K43/'Gen. Número de Siniestros'!K43,"")</f>
        <v/>
      </c>
      <c r="L43" s="92">
        <f>IFERROR('Gen. Siniestros Directos'!L43/'Gen. Número de Siniestros'!L43,"")</f>
        <v>-117.94918142017657</v>
      </c>
      <c r="M43" s="92" t="str">
        <f>IFERROR('Gen. Siniestros Directos'!M43/'Gen. Número de Siniestros'!M43,"")</f>
        <v/>
      </c>
      <c r="N43" s="92" t="str">
        <f>IFERROR('Gen. Siniestros Directos'!N43/'Gen. Número de Siniestros'!N43,"")</f>
        <v/>
      </c>
      <c r="O43" s="92">
        <f>IFERROR('Gen. Siniestros Directos'!O43/'Gen. Número de Siniestros'!O43,"")</f>
        <v>-830.43948820439959</v>
      </c>
      <c r="P43" s="92" t="str">
        <f>IFERROR('Gen. Siniestros Directos'!P43/'Gen. Número de Siniestros'!P43,"")</f>
        <v/>
      </c>
      <c r="Q43" s="92">
        <f>IFERROR('Gen. Siniestros Directos'!Q43/'Gen. Número de Siniestros'!Q43,"")</f>
        <v>-20.952610144930588</v>
      </c>
      <c r="R43" s="92">
        <f>IFERROR('Gen. Siniestros Directos'!R43/'Gen. Número de Siniestros'!R43,"")</f>
        <v>-13.475696217827075</v>
      </c>
      <c r="S43" s="92" t="str">
        <f>IFERROR('Gen. Siniestros Directos'!S43/'Gen. Número de Siniestros'!S43,"")</f>
        <v/>
      </c>
      <c r="T43" s="92">
        <f>IFERROR('Gen. Siniestros Directos'!T43/'Gen. Número de Siniestros'!T43,"")</f>
        <v>-7.102451173878876</v>
      </c>
      <c r="U43" s="92" t="str">
        <f>IFERROR('Gen. Siniestros Directos'!U43/'Gen. Número de Siniestros'!U43,"")</f>
        <v/>
      </c>
      <c r="V43" s="92">
        <f>IFERROR('Gen. Siniestros Directos'!V43/'Gen. Número de Siniestros'!V43,"")</f>
        <v>-25.894954474802564</v>
      </c>
      <c r="W43" s="92" t="str">
        <f>IFERROR('Gen. Siniestros Directos'!W43/'Gen. Número de Siniestros'!W43,"")</f>
        <v/>
      </c>
      <c r="X43" s="92">
        <f>IFERROR('Gen. Siniestros Directos'!X43/'Gen. Número de Siniestros'!X43,"")</f>
        <v>-3568.0723118226024</v>
      </c>
      <c r="Y43" s="92">
        <f>IFERROR('Gen. Siniestros Directos'!Y43/'Gen. Número de Siniestros'!Y43,"")</f>
        <v>-77.797009392315019</v>
      </c>
      <c r="Z43" s="92" t="str">
        <f>IFERROR('Gen. Siniestros Directos'!Z43/'Gen. Número de Siniestros'!Z43,"")</f>
        <v/>
      </c>
      <c r="AA43" s="92">
        <f>IFERROR('Gen. Siniestros Directos'!AA43/'Gen. Número de Siniestros'!AA43,"")</f>
        <v>-5.5995626586634977</v>
      </c>
      <c r="AB43" s="92">
        <f>IFERROR('Gen. Siniestros Directos'!AB43/'Gen. Número de Siniestros'!AB43,"")</f>
        <v>-48.968234357734993</v>
      </c>
      <c r="AC43" s="92">
        <f>IFERROR('Gen. Siniestros Directos'!AC43/'Gen. Número de Siniestros'!AC43,"")</f>
        <v>-36.999743585395137</v>
      </c>
      <c r="AD43" s="92">
        <f>IFERROR('Gen. Siniestros Directos'!AD43/'Gen. Número de Siniestros'!AD43,"")</f>
        <v>-19.478862304386578</v>
      </c>
      <c r="AE43" s="92" t="str">
        <f>IFERROR('Gen. Siniestros Directos'!AE43/'Gen. Número de Siniestros'!AE43,"")</f>
        <v/>
      </c>
      <c r="AF43" s="92" t="str">
        <f>IFERROR('Gen. Siniestros Directos'!AF43/'Gen. Número de Siniestros'!AF43,"")</f>
        <v/>
      </c>
      <c r="AG43" s="92" t="str">
        <f>IFERROR('Gen. Siniestros Directos'!AG43/'Gen. Número de Siniestros'!AG43,"")</f>
        <v/>
      </c>
      <c r="AH43" s="92" t="str">
        <f>IFERROR('Gen. Siniestros Directos'!AH43/'Gen. Número de Siniestros'!AH43,"")</f>
        <v/>
      </c>
      <c r="AI43" s="92" t="str">
        <f>IFERROR('Gen. Siniestros Directos'!AI43/'Gen. Número de Siniestros'!AI43,"")</f>
        <v/>
      </c>
      <c r="AJ43" s="92" t="str">
        <f>IFERROR('Gen. Siniestros Directos'!AJ43/'Gen. Número de Siniestros'!AJ43,"")</f>
        <v/>
      </c>
      <c r="AK43" s="92" t="str">
        <f>IFERROR('Gen. Siniestros Directos'!AK43/'Gen. Número de Siniestros'!AK43,"")</f>
        <v/>
      </c>
      <c r="AL43" s="92" t="str">
        <f>IFERROR('Gen. Siniestros Directos'!AL43/'Gen. Número de Siniestros'!AL43,"")</f>
        <v/>
      </c>
      <c r="AM43" s="92" t="str">
        <f>IFERROR('Gen. Siniestros Directos'!AM43/'Gen. Número de Siniestros'!AM43,"")</f>
        <v/>
      </c>
      <c r="AN43" s="92" t="str">
        <f>IFERROR('Gen. Siniestros Directos'!AN43/'Gen. Número de Siniestros'!AN43,"")</f>
        <v/>
      </c>
      <c r="AO43" s="92" t="str">
        <f>IFERROR('Gen. Siniestros Directos'!AO43/'Gen. Número de Siniestros'!AO43,"")</f>
        <v/>
      </c>
      <c r="AP43" s="92" t="str">
        <f>IFERROR('Gen. Siniestros Directos'!AP43/'Gen. Número de Siniestros'!AP43,"")</f>
        <v/>
      </c>
      <c r="AQ43" s="92">
        <f>IFERROR('Gen. Siniestros Directos'!AQ43/'Gen. Número de Siniestros'!AQ43,"")</f>
        <v>-13.877033526251664</v>
      </c>
      <c r="AS43" s="92">
        <f>IFERROR('Gen. Siniestros Directos'!AS43/'Gen. Número de Siniestros'!AS43,"")</f>
        <v>-15.311285887235206</v>
      </c>
      <c r="AT43" s="71">
        <f t="shared" si="0"/>
        <v>-9.3672887538417515E-2</v>
      </c>
    </row>
    <row r="44" spans="2:46">
      <c r="B44" s="76" t="s">
        <v>327</v>
      </c>
      <c r="C44" s="93">
        <f>IFERROR('Gen. Siniestros Directos'!C44/'Gen. Número de Siniestros'!C44,"")</f>
        <v>-183.99476517289088</v>
      </c>
      <c r="D44" s="93">
        <f>IFERROR('Gen. Siniestros Directos'!D44/'Gen. Número de Siniestros'!D44,"")</f>
        <v>-5.6669281827758011</v>
      </c>
      <c r="E44" s="93">
        <f>IFERROR('Gen. Siniestros Directos'!E44/'Gen. Número de Siniestros'!E44,"")</f>
        <v>-34.101059254035945</v>
      </c>
      <c r="F44" s="93">
        <f>IFERROR('Gen. Siniestros Directos'!F44/'Gen. Número de Siniestros'!F44,"")</f>
        <v>-7.3819781118522929</v>
      </c>
      <c r="G44" s="93">
        <f>IFERROR('Gen. Siniestros Directos'!G44/'Gen. Número de Siniestros'!G44,"")</f>
        <v>-435.12376705720976</v>
      </c>
      <c r="H44" s="93">
        <f>IFERROR('Gen. Siniestros Directos'!H44/'Gen. Número de Siniestros'!H44,"")</f>
        <v>-31.704436807956949</v>
      </c>
      <c r="I44" s="93">
        <f>IFERROR('Gen. Siniestros Directos'!I44/'Gen. Número de Siniestros'!I44,"")</f>
        <v>-96.799440478191556</v>
      </c>
      <c r="J44" s="93">
        <f>IFERROR('Gen. Siniestros Directos'!J44/'Gen. Número de Siniestros'!J44,"")</f>
        <v>-150.26846396742928</v>
      </c>
      <c r="K44" s="93">
        <f>IFERROR('Gen. Siniestros Directos'!K44/'Gen. Número de Siniestros'!K44,"")</f>
        <v>-554.31360276700173</v>
      </c>
      <c r="L44" s="93">
        <f>IFERROR('Gen. Siniestros Directos'!L44/'Gen. Número de Siniestros'!L44,"")</f>
        <v>-18.639656738809251</v>
      </c>
      <c r="M44" s="93">
        <f>IFERROR('Gen. Siniestros Directos'!M44/'Gen. Número de Siniestros'!M44,"")</f>
        <v>-251.7110168701619</v>
      </c>
      <c r="N44" s="93">
        <f>IFERROR('Gen. Siniestros Directos'!N44/'Gen. Número de Siniestros'!N44,"")</f>
        <v>-325.92553245643745</v>
      </c>
      <c r="O44" s="93">
        <f>IFERROR('Gen. Siniestros Directos'!O44/'Gen. Número de Siniestros'!O44,"")</f>
        <v>-830.43948820439959</v>
      </c>
      <c r="P44" s="93">
        <f>IFERROR('Gen. Siniestros Directos'!P44/'Gen. Número de Siniestros'!P44,"")</f>
        <v>-17.379897354489064</v>
      </c>
      <c r="Q44" s="93">
        <f>IFERROR('Gen. Siniestros Directos'!Q44/'Gen. Número de Siniestros'!Q44,"")</f>
        <v>-23.36179335889501</v>
      </c>
      <c r="R44" s="93">
        <f>IFERROR('Gen. Siniestros Directos'!R44/'Gen. Número de Siniestros'!R44,"")</f>
        <v>-28.740989055220268</v>
      </c>
      <c r="S44" s="93">
        <f>IFERROR('Gen. Siniestros Directos'!S44/'Gen. Número de Siniestros'!S44,"")</f>
        <v>-166.91459060419794</v>
      </c>
      <c r="T44" s="93">
        <f>IFERROR('Gen. Siniestros Directos'!T44/'Gen. Número de Siniestros'!T44,"")</f>
        <v>-30.192179825267115</v>
      </c>
      <c r="U44" s="93">
        <f>IFERROR('Gen. Siniestros Directos'!U44/'Gen. Número de Siniestros'!U44,"")</f>
        <v>-347.96153018698169</v>
      </c>
      <c r="V44" s="93">
        <f>IFERROR('Gen. Siniestros Directos'!V44/'Gen. Número de Siniestros'!V44,"")</f>
        <v>-74.662212318052667</v>
      </c>
      <c r="W44" s="93">
        <f>IFERROR('Gen. Siniestros Directos'!W44/'Gen. Número de Siniestros'!W44,"")</f>
        <v>100.89517698167228</v>
      </c>
      <c r="X44" s="93">
        <f>IFERROR('Gen. Siniestros Directos'!X44/'Gen. Número de Siniestros'!X44,"")</f>
        <v>-6.4717782606105336</v>
      </c>
      <c r="Y44" s="93">
        <f>IFERROR('Gen. Siniestros Directos'!Y44/'Gen. Número de Siniestros'!Y44,"")</f>
        <v>-129.24550866500331</v>
      </c>
      <c r="Z44" s="93">
        <f>IFERROR('Gen. Siniestros Directos'!Z44/'Gen. Número de Siniestros'!Z44,"")</f>
        <v>-1861.6020704901036</v>
      </c>
      <c r="AA44" s="93">
        <f>IFERROR('Gen. Siniestros Directos'!AA44/'Gen. Número de Siniestros'!AA44,"")</f>
        <v>-35.538597702529543</v>
      </c>
      <c r="AB44" s="93">
        <f>IFERROR('Gen. Siniestros Directos'!AB44/'Gen. Número de Siniestros'!AB44,"")</f>
        <v>-74.848967551539786</v>
      </c>
      <c r="AC44" s="93">
        <f>IFERROR('Gen. Siniestros Directos'!AC44/'Gen. Número de Siniestros'!AC44,"")</f>
        <v>-28.888533938100029</v>
      </c>
      <c r="AD44" s="93">
        <f>IFERROR('Gen. Siniestros Directos'!AD44/'Gen. Número de Siniestros'!AD44,"")</f>
        <v>-24.679880472649966</v>
      </c>
      <c r="AE44" s="93" t="str">
        <f>IFERROR('Gen. Siniestros Directos'!AE44/'Gen. Número de Siniestros'!AE44,"")</f>
        <v/>
      </c>
      <c r="AF44" s="93" t="str">
        <f>IFERROR('Gen. Siniestros Directos'!AF44/'Gen. Número de Siniestros'!AF44,"")</f>
        <v/>
      </c>
      <c r="AG44" s="93" t="str">
        <f>IFERROR('Gen. Siniestros Directos'!AG44/'Gen. Número de Siniestros'!AG44,"")</f>
        <v/>
      </c>
      <c r="AH44" s="93" t="str">
        <f>IFERROR('Gen. Siniestros Directos'!AH44/'Gen. Número de Siniestros'!AH44,"")</f>
        <v/>
      </c>
      <c r="AI44" s="93" t="str">
        <f>IFERROR('Gen. Siniestros Directos'!AI44/'Gen. Número de Siniestros'!AI44,"")</f>
        <v/>
      </c>
      <c r="AJ44" s="93" t="str">
        <f>IFERROR('Gen. Siniestros Directos'!AJ44/'Gen. Número de Siniestros'!AJ44,"")</f>
        <v/>
      </c>
      <c r="AK44" s="93" t="str">
        <f>IFERROR('Gen. Siniestros Directos'!AK44/'Gen. Número de Siniestros'!AK44,"")</f>
        <v/>
      </c>
      <c r="AL44" s="93" t="str">
        <f>IFERROR('Gen. Siniestros Directos'!AL44/'Gen. Número de Siniestros'!AL44,"")</f>
        <v/>
      </c>
      <c r="AM44" s="93" t="str">
        <f>IFERROR('Gen. Siniestros Directos'!AM44/'Gen. Número de Siniestros'!AM44,"")</f>
        <v/>
      </c>
      <c r="AN44" s="93" t="str">
        <f>IFERROR('Gen. Siniestros Directos'!AN44/'Gen. Número de Siniestros'!AN44,"")</f>
        <v/>
      </c>
      <c r="AO44" s="93" t="str">
        <f>IFERROR('Gen. Siniestros Directos'!AO44/'Gen. Número de Siniestros'!AO44,"")</f>
        <v/>
      </c>
      <c r="AP44" s="93" t="str">
        <f>IFERROR('Gen. Siniestros Directos'!AP44/'Gen. Número de Siniestros'!AP44,"")</f>
        <v/>
      </c>
      <c r="AQ44" s="93">
        <f>IFERROR('Gen. Siniestros Directos'!AQ44/'Gen. Número de Siniestros'!AQ44,"")</f>
        <v>-44.174067819274512</v>
      </c>
      <c r="AS44" s="93">
        <f>IFERROR('Gen. Siniestros Directos'!AS44/'Gen. Número de Siniestros'!AS44,"")</f>
        <v>-29.468160705280052</v>
      </c>
      <c r="AT44" s="85">
        <f t="shared" si="0"/>
        <v>0.49904394309073674</v>
      </c>
    </row>
    <row r="45" spans="2:46">
      <c r="AT45" s="86"/>
    </row>
    <row r="46" spans="2:46">
      <c r="B46" s="80" t="s">
        <v>329</v>
      </c>
      <c r="C46" s="36">
        <f>IFERROR(SUM('Gen. Siniestros Directos'!C12:C18)/SUM('Gen. Número de Siniestros'!C12:C18),"")</f>
        <v>-665.1289151317269</v>
      </c>
      <c r="D46" s="36" t="str">
        <f>IFERROR(SUM('Gen. Siniestros Directos'!D12:D18)/SUM('Gen. Número de Siniestros'!D12:D18),"")</f>
        <v/>
      </c>
      <c r="E46" s="36">
        <f>IFERROR(SUM('Gen. Siniestros Directos'!E12:E18)/SUM('Gen. Número de Siniestros'!E12:E18),"")</f>
        <v>-47.130062439813059</v>
      </c>
      <c r="F46" s="36">
        <f>IFERROR(SUM('Gen. Siniestros Directos'!F12:F18)/SUM('Gen. Número de Siniestros'!F12:F18),"")</f>
        <v>-53.301765838367729</v>
      </c>
      <c r="G46" s="36" t="str">
        <f>IFERROR(SUM('Gen. Siniestros Directos'!G12:G18)/SUM('Gen. Número de Siniestros'!G12:G18),"")</f>
        <v/>
      </c>
      <c r="H46" s="36">
        <f>IFERROR(SUM('Gen. Siniestros Directos'!H12:H18)/SUM('Gen. Número de Siniestros'!H12:H18),"")</f>
        <v>148.65962951889392</v>
      </c>
      <c r="I46" s="36">
        <f>IFERROR(SUM('Gen. Siniestros Directos'!I12:I18)/SUM('Gen. Número de Siniestros'!I12:I18),"")</f>
        <v>-54.862972038811989</v>
      </c>
      <c r="J46" s="36">
        <f>IFERROR(SUM('Gen. Siniestros Directos'!J12:J18)/SUM('Gen. Número de Siniestros'!J12:J18),"")</f>
        <v>-591.77806572934287</v>
      </c>
      <c r="K46" s="36" t="str">
        <f>IFERROR(SUM('Gen. Siniestros Directos'!K12:K18)/SUM('Gen. Número de Siniestros'!K12:K18),"")</f>
        <v/>
      </c>
      <c r="L46" s="36">
        <f>IFERROR(SUM('Gen. Siniestros Directos'!L12:L18)/SUM('Gen. Número de Siniestros'!L12:L18),"")</f>
        <v>190.00324563487095</v>
      </c>
      <c r="M46" s="36" t="str">
        <f>IFERROR(SUM('Gen. Siniestros Directos'!M12:M18)/SUM('Gen. Número de Siniestros'!M12:M18),"")</f>
        <v/>
      </c>
      <c r="N46" s="36" t="str">
        <f>IFERROR(SUM('Gen. Siniestros Directos'!N12:N18)/SUM('Gen. Número de Siniestros'!N12:N18),"")</f>
        <v/>
      </c>
      <c r="O46" s="36" t="str">
        <f>IFERROR(SUM('Gen. Siniestros Directos'!O12:O18)/SUM('Gen. Número de Siniestros'!O12:O18),"")</f>
        <v/>
      </c>
      <c r="P46" s="36">
        <f>IFERROR(SUM('Gen. Siniestros Directos'!P12:P18)/SUM('Gen. Número de Siniestros'!P12:P18),"")</f>
        <v>-69.942570616973299</v>
      </c>
      <c r="Q46" s="36">
        <f>IFERROR(SUM('Gen. Siniestros Directos'!Q12:Q18)/SUM('Gen. Número de Siniestros'!Q12:Q18),"")</f>
        <v>-125.71350158580501</v>
      </c>
      <c r="R46" s="36">
        <f>IFERROR(SUM('Gen. Siniestros Directos'!R12:R18)/SUM('Gen. Número de Siniestros'!R12:R18),"")</f>
        <v>-75.149966624492166</v>
      </c>
      <c r="S46" s="36">
        <f>IFERROR(SUM('Gen. Siniestros Directos'!S12:S18)/SUM('Gen. Número de Siniestros'!S12:S18),"")</f>
        <v>-166.91459060419794</v>
      </c>
      <c r="T46" s="36">
        <f>IFERROR(SUM('Gen. Siniestros Directos'!T12:T18)/SUM('Gen. Número de Siniestros'!T12:T18),"")</f>
        <v>-248.41597791062296</v>
      </c>
      <c r="U46" s="36" t="str">
        <f>IFERROR(SUM('Gen. Siniestros Directos'!U12:U18)/SUM('Gen. Número de Siniestros'!U12:U18),"")</f>
        <v/>
      </c>
      <c r="V46" s="36">
        <f>IFERROR(SUM('Gen. Siniestros Directos'!V12:V18)/SUM('Gen. Número de Siniestros'!V12:V18),"")</f>
        <v>-194.01480796153086</v>
      </c>
      <c r="W46" s="36" t="str">
        <f>IFERROR(SUM('Gen. Siniestros Directos'!W12:W18)/SUM('Gen. Número de Siniestros'!W12:W18),"")</f>
        <v/>
      </c>
      <c r="X46" s="36">
        <f>IFERROR(SUM('Gen. Siniestros Directos'!X12:X18)/SUM('Gen. Número de Siniestros'!X12:X18),"")</f>
        <v>-1899.8526702683878</v>
      </c>
      <c r="Y46" s="36">
        <f>IFERROR(SUM('Gen. Siniestros Directos'!Y12:Y18)/SUM('Gen. Número de Siniestros'!Y12:Y18),"")</f>
        <v>-994.20789596696216</v>
      </c>
      <c r="Z46" s="36">
        <f>IFERROR(SUM('Gen. Siniestros Directos'!Z12:Z18)/SUM('Gen. Número de Siniestros'!Z12:Z18),"")</f>
        <v>-1654.5570842515874</v>
      </c>
      <c r="AA46" s="36">
        <f>IFERROR(SUM('Gen. Siniestros Directos'!AA12:AA18)/SUM('Gen. Número de Siniestros'!AA12:AA18),"")</f>
        <v>-178.36601706233651</v>
      </c>
      <c r="AB46" s="36">
        <f>IFERROR(SUM('Gen. Siniestros Directos'!AB12:AB18)/SUM('Gen. Número de Siniestros'!AB12:AB18),"")</f>
        <v>-270.26752408634775</v>
      </c>
      <c r="AC46" s="36">
        <f>IFERROR(SUM('Gen. Siniestros Directos'!AC12:AC18)/SUM('Gen. Número de Siniestros'!AC12:AC18),"")</f>
        <v>-53.720960434588321</v>
      </c>
      <c r="AD46" s="36">
        <f>IFERROR(SUM('Gen. Siniestros Directos'!AD12:AD18)/SUM('Gen. Número de Siniestros'!AD12:AD18),"")</f>
        <v>-15.175975174023103</v>
      </c>
      <c r="AE46" s="36" t="str">
        <f>IFERROR(SUM('Gen. Siniestros Directos'!AE12:AE18)/SUM('Gen. Número de Siniestros'!AE12:AE18),"")</f>
        <v/>
      </c>
      <c r="AF46" s="36" t="str">
        <f>IFERROR(SUM('Gen. Siniestros Directos'!AF12:AF18)/SUM('Gen. Número de Siniestros'!AF12:AF18),"")</f>
        <v/>
      </c>
      <c r="AG46" s="36" t="str">
        <f>IFERROR(SUM('Gen. Siniestros Directos'!AG12:AG18)/SUM('Gen. Número de Siniestros'!AG12:AG18),"")</f>
        <v/>
      </c>
      <c r="AH46" s="36" t="str">
        <f>IFERROR(SUM('Gen. Siniestros Directos'!AH12:AH18)/SUM('Gen. Número de Siniestros'!AH12:AH18),"")</f>
        <v/>
      </c>
      <c r="AI46" s="36" t="str">
        <f>IFERROR(SUM('Gen. Siniestros Directos'!AI12:AI18)/SUM('Gen. Número de Siniestros'!AI12:AI18),"")</f>
        <v/>
      </c>
      <c r="AJ46" s="36" t="str">
        <f>IFERROR(SUM('Gen. Siniestros Directos'!AJ12:AJ18)/SUM('Gen. Número de Siniestros'!AJ12:AJ18),"")</f>
        <v/>
      </c>
      <c r="AK46" s="36" t="str">
        <f>IFERROR(SUM('Gen. Siniestros Directos'!AK12:AK18)/SUM('Gen. Número de Siniestros'!AK12:AK18),"")</f>
        <v/>
      </c>
      <c r="AL46" s="36" t="str">
        <f>IFERROR(SUM('Gen. Siniestros Directos'!AL12:AL18)/SUM('Gen. Número de Siniestros'!AL12:AL18),"")</f>
        <v/>
      </c>
      <c r="AM46" s="36" t="str">
        <f>IFERROR(SUM('Gen. Siniestros Directos'!AM12:AM18)/SUM('Gen. Número de Siniestros'!AM12:AM18),"")</f>
        <v/>
      </c>
      <c r="AN46" s="36" t="str">
        <f>IFERROR(SUM('Gen. Siniestros Directos'!AN12:AN18)/SUM('Gen. Número de Siniestros'!AN12:AN18),"")</f>
        <v/>
      </c>
      <c r="AO46" s="36" t="str">
        <f>IFERROR(SUM('Gen. Siniestros Directos'!AO12:AO18)/SUM('Gen. Número de Siniestros'!AO12:AO18),"")</f>
        <v/>
      </c>
      <c r="AP46" s="36" t="str">
        <f>IFERROR(SUM('Gen. Siniestros Directos'!AP12:AP18)/SUM('Gen. Número de Siniestros'!AP12:AP18),"")</f>
        <v/>
      </c>
      <c r="AQ46" s="36">
        <f>IFERROR(SUM('Gen. Siniestros Directos'!AQ12:AQ18)/SUM('Gen. Número de Siniestros'!AQ12:AQ18),"")</f>
        <v>-193.79001057881496</v>
      </c>
      <c r="AR46" s="81"/>
      <c r="AS46" s="91">
        <f>IFERROR(SUM('Gen. Siniestros Directos'!AS12:AS18)/SUM('Gen. Número de Siniestros'!AS12:AS18),"")</f>
        <v>-61.613617166435048</v>
      </c>
      <c r="AT46" s="71">
        <f t="shared" ref="AT46:AT53" si="1">AQ46/AS46-1</f>
        <v>2.1452464486111196</v>
      </c>
    </row>
    <row r="47" spans="2:46">
      <c r="B47" s="80" t="s">
        <v>330</v>
      </c>
      <c r="C47" s="36">
        <f>IFERROR(SUM('Gen. Siniestros Directos'!C12:C13,'Gen. Siniestros Directos'!C16:C18)/SUM('Gen. Número de Siniestros'!C12:C13,'Gen. Número de Siniestros'!C16:C18),"")</f>
        <v>-682.56177458739046</v>
      </c>
      <c r="D47" s="36" t="str">
        <f>IFERROR(SUM('Gen. Siniestros Directos'!D12:D13,'Gen. Siniestros Directos'!D16:D18)/SUM('Gen. Número de Siniestros'!D12:D13,'Gen. Número de Siniestros'!D16:D18),"")</f>
        <v/>
      </c>
      <c r="E47" s="36">
        <f>IFERROR(SUM('Gen. Siniestros Directos'!E12:E13,'Gen. Siniestros Directos'!E16:E18)/SUM('Gen. Número de Siniestros'!E12:E13,'Gen. Número de Siniestros'!E16:E18),"")</f>
        <v>-115.52374651400541</v>
      </c>
      <c r="F47" s="36">
        <f>IFERROR(SUM('Gen. Siniestros Directos'!F12:F13,'Gen. Siniestros Directos'!F16:F18)/SUM('Gen. Número de Siniestros'!F12:F13,'Gen. Número de Siniestros'!F16:F18),"")</f>
        <v>-27.953547975857703</v>
      </c>
      <c r="G47" s="36" t="str">
        <f>IFERROR(SUM('Gen. Siniestros Directos'!G12:G13,'Gen. Siniestros Directos'!G16:G18)/SUM('Gen. Número de Siniestros'!G12:G13,'Gen. Número de Siniestros'!G16:G18),"")</f>
        <v/>
      </c>
      <c r="H47" s="36">
        <f>IFERROR(SUM('Gen. Siniestros Directos'!H12:H13,'Gen. Siniestros Directos'!H16:H18)/SUM('Gen. Número de Siniestros'!H12:H13,'Gen. Número de Siniestros'!H16:H18),"")</f>
        <v>-335.49193824612632</v>
      </c>
      <c r="I47" s="36">
        <f>IFERROR(SUM('Gen. Siniestros Directos'!I12:I13,'Gen. Siniestros Directos'!I16:I18)/SUM('Gen. Número de Siniestros'!I12:I13,'Gen. Número de Siniestros'!I16:I18),"")</f>
        <v>-125.6358918976112</v>
      </c>
      <c r="J47" s="36">
        <f>IFERROR(SUM('Gen. Siniestros Directos'!J12:J13,'Gen. Siniestros Directos'!J16:J18)/SUM('Gen. Número de Siniestros'!J12:J13,'Gen. Número de Siniestros'!J16:J18),"")</f>
        <v>-618.38924554807181</v>
      </c>
      <c r="K47" s="36" t="str">
        <f>IFERROR(SUM('Gen. Siniestros Directos'!K12:K13,'Gen. Siniestros Directos'!K16:K18)/SUM('Gen. Número de Siniestros'!K12:K13,'Gen. Número de Siniestros'!K16:K18),"")</f>
        <v/>
      </c>
      <c r="L47" s="36">
        <f>IFERROR(SUM('Gen. Siniestros Directos'!L12:L13,'Gen. Siniestros Directos'!L16:L18)/SUM('Gen. Número de Siniestros'!L12:L13,'Gen. Número de Siniestros'!L16:L18),"")</f>
        <v>-91.994487974765534</v>
      </c>
      <c r="M47" s="36" t="str">
        <f>IFERROR(SUM('Gen. Siniestros Directos'!M12:M13,'Gen. Siniestros Directos'!M16:M18)/SUM('Gen. Número de Siniestros'!M12:M13,'Gen. Número de Siniestros'!M16:M18),"")</f>
        <v/>
      </c>
      <c r="N47" s="36" t="str">
        <f>IFERROR(SUM('Gen. Siniestros Directos'!N12:N13,'Gen. Siniestros Directos'!N16:N18)/SUM('Gen. Número de Siniestros'!N12:N13,'Gen. Número de Siniestros'!N16:N18),"")</f>
        <v/>
      </c>
      <c r="O47" s="36" t="str">
        <f>IFERROR(SUM('Gen. Siniestros Directos'!O12:O13,'Gen. Siniestros Directos'!O16:O18)/SUM('Gen. Número de Siniestros'!O12:O13,'Gen. Número de Siniestros'!O16:O18),"")</f>
        <v/>
      </c>
      <c r="P47" s="36">
        <f>IFERROR(SUM('Gen. Siniestros Directos'!P12:P13,'Gen. Siniestros Directos'!P16:P18)/SUM('Gen. Número de Siniestros'!P12:P13,'Gen. Número de Siniestros'!P16:P18),"")</f>
        <v>-62.017134505013686</v>
      </c>
      <c r="Q47" s="36">
        <f>IFERROR(SUM('Gen. Siniestros Directos'!Q12:Q13,'Gen. Siniestros Directos'!Q16:Q18)/SUM('Gen. Número de Siniestros'!Q12:Q13,'Gen. Número de Siniestros'!Q16:Q18),"")</f>
        <v>-125.71350158580501</v>
      </c>
      <c r="R47" s="36">
        <f>IFERROR(SUM('Gen. Siniestros Directos'!R12:R13,'Gen. Siniestros Directos'!R16:R18)/SUM('Gen. Número de Siniestros'!R12:R13,'Gen. Número de Siniestros'!R16:R18),"")</f>
        <v>-166.98509051903702</v>
      </c>
      <c r="S47" s="36">
        <f>IFERROR(SUM('Gen. Siniestros Directos'!S12:S13,'Gen. Siniestros Directos'!S16:S18)/SUM('Gen. Número de Siniestros'!S12:S13,'Gen. Número de Siniestros'!S16:S18),"")</f>
        <v>-189.82443637340157</v>
      </c>
      <c r="T47" s="36">
        <f>IFERROR(SUM('Gen. Siniestros Directos'!T12:T13,'Gen. Siniestros Directos'!T16:T18)/SUM('Gen. Número de Siniestros'!T12:T13,'Gen. Número de Siniestros'!T16:T18),"")</f>
        <v>-384.40863868352506</v>
      </c>
      <c r="U47" s="36" t="str">
        <f>IFERROR(SUM('Gen. Siniestros Directos'!U12:U13,'Gen. Siniestros Directos'!U16:U18)/SUM('Gen. Número de Siniestros'!U12:U13,'Gen. Número de Siniestros'!U16:U18),"")</f>
        <v/>
      </c>
      <c r="V47" s="36">
        <f>IFERROR(SUM('Gen. Siniestros Directos'!V12:V13,'Gen. Siniestros Directos'!V16:V18)/SUM('Gen. Número de Siniestros'!V12:V13,'Gen. Número de Siniestros'!V16:V18),"")</f>
        <v>-483.76685292585773</v>
      </c>
      <c r="W47" s="36" t="str">
        <f>IFERROR(SUM('Gen. Siniestros Directos'!W12:W13,'Gen. Siniestros Directos'!W16:W18)/SUM('Gen. Número de Siniestros'!W12:W13,'Gen. Número de Siniestros'!W16:W18),"")</f>
        <v/>
      </c>
      <c r="X47" s="36">
        <f>IFERROR(SUM('Gen. Siniestros Directos'!X12:X13,'Gen. Siniestros Directos'!X16:X18)/SUM('Gen. Número de Siniestros'!X12:X13,'Gen. Número de Siniestros'!X16:X18),"")</f>
        <v>-1165.8451761501422</v>
      </c>
      <c r="Y47" s="36">
        <f>IFERROR(SUM('Gen. Siniestros Directos'!Y12:Y13,'Gen. Siniestros Directos'!Y16:Y18)/SUM('Gen. Número de Siniestros'!Y12:Y13,'Gen. Número de Siniestros'!Y16:Y18),"")</f>
        <v>-1575.0989282511368</v>
      </c>
      <c r="Z47" s="36">
        <f>IFERROR(SUM('Gen. Siniestros Directos'!Z12:Z13,'Gen. Siniestros Directos'!Z16:Z18)/SUM('Gen. Número de Siniestros'!Z12:Z13,'Gen. Número de Siniestros'!Z16:Z18),"")</f>
        <v>-1654.5570842515874</v>
      </c>
      <c r="AA47" s="36">
        <f>IFERROR(SUM('Gen. Siniestros Directos'!AA12:AA13,'Gen. Siniestros Directos'!AA16:AA18)/SUM('Gen. Número de Siniestros'!AA12:AA13,'Gen. Número de Siniestros'!AA16:AA18),"")</f>
        <v>-180.31491346380321</v>
      </c>
      <c r="AB47" s="36">
        <f>IFERROR(SUM('Gen. Siniestros Directos'!AB12:AB13,'Gen. Siniestros Directos'!AB16:AB18)/SUM('Gen. Número de Siniestros'!AB12:AB13,'Gen. Número de Siniestros'!AB16:AB18),"")</f>
        <v>-302.73311989839573</v>
      </c>
      <c r="AC47" s="36">
        <f>IFERROR(SUM('Gen. Siniestros Directos'!AC12:AC13,'Gen. Siniestros Directos'!AC16:AC18)/SUM('Gen. Número de Siniestros'!AC12:AC13,'Gen. Número de Siniestros'!AC16:AC18),"")</f>
        <v>-54.288952680129718</v>
      </c>
      <c r="AD47" s="36" t="str">
        <f>IFERROR(SUM('Gen. Siniestros Directos'!AD12:AD13,'Gen. Siniestros Directos'!AD16:AD18)/SUM('Gen. Número de Siniestros'!AD12:AD13,'Gen. Número de Siniestros'!AD16:AD18),"")</f>
        <v/>
      </c>
      <c r="AE47" s="36" t="str">
        <f>IFERROR(SUM('Gen. Siniestros Directos'!AE12:AE13,'Gen. Siniestros Directos'!AE16:AE18)/SUM('Gen. Número de Siniestros'!AE12:AE13,'Gen. Número de Siniestros'!AE16:AE18),"")</f>
        <v/>
      </c>
      <c r="AF47" s="36" t="str">
        <f>IFERROR(SUM('Gen. Siniestros Directos'!AF12:AF13,'Gen. Siniestros Directos'!AF16:AF18)/SUM('Gen. Número de Siniestros'!AF12:AF13,'Gen. Número de Siniestros'!AF16:AF18),"")</f>
        <v/>
      </c>
      <c r="AG47" s="36" t="str">
        <f>IFERROR(SUM('Gen. Siniestros Directos'!AG12:AG13,'Gen. Siniestros Directos'!AG16:AG18)/SUM('Gen. Número de Siniestros'!AG12:AG13,'Gen. Número de Siniestros'!AG16:AG18),"")</f>
        <v/>
      </c>
      <c r="AH47" s="36" t="str">
        <f>IFERROR(SUM('Gen. Siniestros Directos'!AH12:AH13,'Gen. Siniestros Directos'!AH16:AH18)/SUM('Gen. Número de Siniestros'!AH12:AH13,'Gen. Número de Siniestros'!AH16:AH18),"")</f>
        <v/>
      </c>
      <c r="AI47" s="36" t="str">
        <f>IFERROR(SUM('Gen. Siniestros Directos'!AI12:AI13,'Gen. Siniestros Directos'!AI16:AI18)/SUM('Gen. Número de Siniestros'!AI12:AI13,'Gen. Número de Siniestros'!AI16:AI18),"")</f>
        <v/>
      </c>
      <c r="AJ47" s="36" t="str">
        <f>IFERROR(SUM('Gen. Siniestros Directos'!AJ12:AJ13,'Gen. Siniestros Directos'!AJ16:AJ18)/SUM('Gen. Número de Siniestros'!AJ12:AJ13,'Gen. Número de Siniestros'!AJ16:AJ18),"")</f>
        <v/>
      </c>
      <c r="AK47" s="36" t="str">
        <f>IFERROR(SUM('Gen. Siniestros Directos'!AK12:AK13,'Gen. Siniestros Directos'!AK16:AK18)/SUM('Gen. Número de Siniestros'!AK12:AK13,'Gen. Número de Siniestros'!AK16:AK18),"")</f>
        <v/>
      </c>
      <c r="AL47" s="36" t="str">
        <f>IFERROR(SUM('Gen. Siniestros Directos'!AL12:AL13,'Gen. Siniestros Directos'!AL16:AL18)/SUM('Gen. Número de Siniestros'!AL12:AL13,'Gen. Número de Siniestros'!AL16:AL18),"")</f>
        <v/>
      </c>
      <c r="AM47" s="36" t="str">
        <f>IFERROR(SUM('Gen. Siniestros Directos'!AM12:AM13,'Gen. Siniestros Directos'!AM16:AM18)/SUM('Gen. Número de Siniestros'!AM12:AM13,'Gen. Número de Siniestros'!AM16:AM18),"")</f>
        <v/>
      </c>
      <c r="AN47" s="36" t="str">
        <f>IFERROR(SUM('Gen. Siniestros Directos'!AN12:AN13,'Gen. Siniestros Directos'!AN16:AN18)/SUM('Gen. Número de Siniestros'!AN12:AN13,'Gen. Número de Siniestros'!AN16:AN18),"")</f>
        <v/>
      </c>
      <c r="AO47" s="36" t="str">
        <f>IFERROR(SUM('Gen. Siniestros Directos'!AO12:AO13,'Gen. Siniestros Directos'!AO16:AO18)/SUM('Gen. Número de Siniestros'!AO12:AO13,'Gen. Número de Siniestros'!AO16:AO18),"")</f>
        <v/>
      </c>
      <c r="AP47" s="36" t="str">
        <f>IFERROR(SUM('Gen. Siniestros Directos'!AP12:AP13,'Gen. Siniestros Directos'!AP16:AP18)/SUM('Gen. Número de Siniestros'!AP12:AP13,'Gen. Número de Siniestros'!AP16:AP18),"")</f>
        <v/>
      </c>
      <c r="AQ47" s="36">
        <f>IFERROR(SUM('Gen. Siniestros Directos'!AQ12:AQ13,'Gen. Siniestros Directos'!AQ16:AQ18)/SUM('Gen. Número de Siniestros'!AQ12:AQ13,'Gen. Número de Siniestros'!AQ16:AQ18),"")</f>
        <v>-336.03350667616292</v>
      </c>
      <c r="AR47" s="81"/>
      <c r="AS47" s="91">
        <f>IFERROR(SUM('Gen. Siniestros Directos'!AS12:AS13,'Gen. Siniestros Directos'!AS16:AS18)/SUM('Gen. Número de Siniestros'!AS12:AS13,'Gen. Número de Siniestros'!AS16:AS18),"")</f>
        <v>-248.70761735852503</v>
      </c>
      <c r="AT47" s="71">
        <f t="shared" si="1"/>
        <v>0.35111867599838353</v>
      </c>
    </row>
    <row r="48" spans="2:46">
      <c r="B48" s="80" t="s">
        <v>331</v>
      </c>
      <c r="C48" s="36">
        <f>IFERROR(SUM('Gen. Siniestros Directos'!C14:C15)/SUM('Gen. Número de Siniestros'!C14:C15),"")</f>
        <v>2265.5284578037176</v>
      </c>
      <c r="D48" s="36" t="str">
        <f>IFERROR(SUM('Gen. Siniestros Directos'!D14:D15)/SUM('Gen. Número de Siniestros'!D14:D15),"")</f>
        <v/>
      </c>
      <c r="E48" s="36">
        <f>IFERROR(SUM('Gen. Siniestros Directos'!E14:E15)/SUM('Gen. Número de Siniestros'!E14:E15),"")</f>
        <v>758.13794665971716</v>
      </c>
      <c r="F48" s="36">
        <f>IFERROR(SUM('Gen. Siniestros Directos'!F14:F15)/SUM('Gen. Número de Siniestros'!F14:F15),"")</f>
        <v>-205.3910730134279</v>
      </c>
      <c r="G48" s="36" t="str">
        <f>IFERROR(SUM('Gen. Siniestros Directos'!G14:G15)/SUM('Gen. Número de Siniestros'!G14:G15),"")</f>
        <v/>
      </c>
      <c r="H48" s="36">
        <f>IFERROR(SUM('Gen. Siniestros Directos'!H14:H15)/SUM('Gen. Número de Siniestros'!H14:H15),"")</f>
        <v>7035.2983089351301</v>
      </c>
      <c r="I48" s="36">
        <f>IFERROR(SUM('Gen. Siniestros Directos'!I14:I15)/SUM('Gen. Número de Siniestros'!I14:I15),"")</f>
        <v>201.46056270785513</v>
      </c>
      <c r="J48" s="36">
        <f>IFERROR(SUM('Gen. Siniestros Directos'!J14:J15)/SUM('Gen. Número de Siniestros'!J14:J15),"")</f>
        <v>271.18447982086462</v>
      </c>
      <c r="K48" s="36" t="str">
        <f>IFERROR(SUM('Gen. Siniestros Directos'!K14:K15)/SUM('Gen. Número de Siniestros'!K14:K15),"")</f>
        <v/>
      </c>
      <c r="L48" s="36">
        <f>IFERROR(SUM('Gen. Siniestros Directos'!L14:L15)/SUM('Gen. Número de Siniestros'!L14:L15),"")</f>
        <v>1654.7684518662202</v>
      </c>
      <c r="M48" s="36" t="str">
        <f>IFERROR(SUM('Gen. Siniestros Directos'!M14:M15)/SUM('Gen. Número de Siniestros'!M14:M15),"")</f>
        <v/>
      </c>
      <c r="N48" s="36" t="str">
        <f>IFERROR(SUM('Gen. Siniestros Directos'!N14:N15)/SUM('Gen. Número de Siniestros'!N14:N15),"")</f>
        <v/>
      </c>
      <c r="O48" s="36" t="str">
        <f>IFERROR(SUM('Gen. Siniestros Directos'!O14:O15)/SUM('Gen. Número de Siniestros'!O14:O15),"")</f>
        <v/>
      </c>
      <c r="P48" s="36">
        <f>IFERROR(SUM('Gen. Siniestros Directos'!P14:P15)/SUM('Gen. Número de Siniestros'!P14:P15),"")</f>
        <v>-228.62741365865392</v>
      </c>
      <c r="Q48" s="36" t="str">
        <f>IFERROR(SUM('Gen. Siniestros Directos'!Q14:Q15)/SUM('Gen. Número de Siniestros'!Q14:Q15),"")</f>
        <v/>
      </c>
      <c r="R48" s="36">
        <f>IFERROR(SUM('Gen. Siniestros Directos'!R14:R15)/SUM('Gen. Número de Siniestros'!R14:R15),"")</f>
        <v>229.58989916872136</v>
      </c>
      <c r="S48" s="36">
        <f>IFERROR(SUM('Gen. Siniestros Directos'!S14:S15)/SUM('Gen. Número de Siniestros'!S14:S15),"")</f>
        <v>0</v>
      </c>
      <c r="T48" s="36">
        <f>IFERROR(SUM('Gen. Siniestros Directos'!T14:T15)/SUM('Gen. Número de Siniestros'!T14:T15),"")</f>
        <v>828.97415355745488</v>
      </c>
      <c r="U48" s="36" t="str">
        <f>IFERROR(SUM('Gen. Siniestros Directos'!U14:U15)/SUM('Gen. Número de Siniestros'!U14:U15),"")</f>
        <v/>
      </c>
      <c r="V48" s="36">
        <f>IFERROR(SUM('Gen. Siniestros Directos'!V14:V15)/SUM('Gen. Número de Siniestros'!V14:V15),"")</f>
        <v>152.27029302418498</v>
      </c>
      <c r="W48" s="36" t="str">
        <f>IFERROR(SUM('Gen. Siniestros Directos'!W14:W15)/SUM('Gen. Número de Siniestros'!W14:W15),"")</f>
        <v/>
      </c>
      <c r="X48" s="36" t="str">
        <f>IFERROR(SUM('Gen. Siniestros Directos'!X14:X15)/SUM('Gen. Número de Siniestros'!X14:X15),"")</f>
        <v/>
      </c>
      <c r="Y48" s="36">
        <f>IFERROR(SUM('Gen. Siniestros Directos'!Y14:Y15)/SUM('Gen. Número de Siniestros'!Y14:Y15),"")</f>
        <v>23621.049597074951</v>
      </c>
      <c r="Z48" s="36" t="str">
        <f>IFERROR(SUM('Gen. Siniestros Directos'!Z14:Z15)/SUM('Gen. Número de Siniestros'!Z14:Z15),"")</f>
        <v/>
      </c>
      <c r="AA48" s="36">
        <f>IFERROR(SUM('Gen. Siniestros Directos'!AA14:AA15)/SUM('Gen. Número de Siniestros'!AA14:AA15),"")</f>
        <v>-144.80169014818799</v>
      </c>
      <c r="AB48" s="36">
        <f>IFERROR(SUM('Gen. Siniestros Directos'!AB14:AB15)/SUM('Gen. Número de Siniestros'!AB14:AB15),"")</f>
        <v>240.48903516439643</v>
      </c>
      <c r="AC48" s="36">
        <f>IFERROR(SUM('Gen. Siniestros Directos'!AC14:AC15)/SUM('Gen. Número de Siniestros'!AC14:AC15),"")</f>
        <v>-49.887012777183891</v>
      </c>
      <c r="AD48" s="36">
        <f>IFERROR(SUM('Gen. Siniestros Directos'!AD14:AD15)/SUM('Gen. Número de Siniestros'!AD14:AD15),"")</f>
        <v>-15.175975174023103</v>
      </c>
      <c r="AE48" s="36" t="str">
        <f>IFERROR(SUM('Gen. Siniestros Directos'!AE14:AE15)/SUM('Gen. Número de Siniestros'!AE14:AE15),"")</f>
        <v/>
      </c>
      <c r="AF48" s="36" t="str">
        <f>IFERROR(SUM('Gen. Siniestros Directos'!AF14:AF15)/SUM('Gen. Número de Siniestros'!AF14:AF15),"")</f>
        <v/>
      </c>
      <c r="AG48" s="36" t="str">
        <f>IFERROR(SUM('Gen. Siniestros Directos'!AG14:AG15)/SUM('Gen. Número de Siniestros'!AG14:AG15),"")</f>
        <v/>
      </c>
      <c r="AH48" s="36" t="str">
        <f>IFERROR(SUM('Gen. Siniestros Directos'!AH14:AH15)/SUM('Gen. Número de Siniestros'!AH14:AH15),"")</f>
        <v/>
      </c>
      <c r="AI48" s="36" t="str">
        <f>IFERROR(SUM('Gen. Siniestros Directos'!AI14:AI15)/SUM('Gen. Número de Siniestros'!AI14:AI15),"")</f>
        <v/>
      </c>
      <c r="AJ48" s="36" t="str">
        <f>IFERROR(SUM('Gen. Siniestros Directos'!AJ14:AJ15)/SUM('Gen. Número de Siniestros'!AJ14:AJ15),"")</f>
        <v/>
      </c>
      <c r="AK48" s="36" t="str">
        <f>IFERROR(SUM('Gen. Siniestros Directos'!AK14:AK15)/SUM('Gen. Número de Siniestros'!AK14:AK15),"")</f>
        <v/>
      </c>
      <c r="AL48" s="36" t="str">
        <f>IFERROR(SUM('Gen. Siniestros Directos'!AL14:AL15)/SUM('Gen. Número de Siniestros'!AL14:AL15),"")</f>
        <v/>
      </c>
      <c r="AM48" s="36" t="str">
        <f>IFERROR(SUM('Gen. Siniestros Directos'!AM14:AM15)/SUM('Gen. Número de Siniestros'!AM14:AM15),"")</f>
        <v/>
      </c>
      <c r="AN48" s="36" t="str">
        <f>IFERROR(SUM('Gen. Siniestros Directos'!AN14:AN15)/SUM('Gen. Número de Siniestros'!AN14:AN15),"")</f>
        <v/>
      </c>
      <c r="AO48" s="36" t="str">
        <f>IFERROR(SUM('Gen. Siniestros Directos'!AO14:AO15)/SUM('Gen. Número de Siniestros'!AO14:AO15),"")</f>
        <v/>
      </c>
      <c r="AP48" s="36" t="str">
        <f>IFERROR(SUM('Gen. Siniestros Directos'!AP14:AP15)/SUM('Gen. Número de Siniestros'!AP14:AP15),"")</f>
        <v/>
      </c>
      <c r="AQ48" s="36">
        <f>IFERROR(SUM('Gen. Siniestros Directos'!AQ14:AQ15)/SUM('Gen. Número de Siniestros'!AQ14:AQ15),"")</f>
        <v>365.61715460402934</v>
      </c>
      <c r="AR48" s="81"/>
      <c r="AS48" s="91">
        <f>IFERROR(SUM('Gen. Siniestros Directos'!AS14:AS15)/SUM('Gen. Número de Siniestros'!AS14:AS15),"")</f>
        <v>49.302555204270895</v>
      </c>
      <c r="AT48" s="71">
        <f t="shared" si="1"/>
        <v>6.4157851066582712</v>
      </c>
    </row>
    <row r="49" spans="2:46">
      <c r="B49" s="80" t="s">
        <v>332</v>
      </c>
      <c r="C49" s="36" t="str">
        <f>IFERROR(SUM('Gen. Siniestros Directos'!C20:C21,'Gen. Siniestros Directos'!C31)/SUM('Gen. Número de Siniestros'!C20:C21,'Gen. Número de Siniestros'!C31),"")</f>
        <v/>
      </c>
      <c r="D49" s="36" t="str">
        <f>IFERROR(SUM('Gen. Siniestros Directos'!D20:D21,'Gen. Siniestros Directos'!D31)/SUM('Gen. Número de Siniestros'!D20:D21,'Gen. Número de Siniestros'!D31),"")</f>
        <v/>
      </c>
      <c r="E49" s="36">
        <f>IFERROR(SUM('Gen. Siniestros Directos'!E20:E21,'Gen. Siniestros Directos'!E31)/SUM('Gen. Número de Siniestros'!E20:E21,'Gen. Número de Siniestros'!E31),"")</f>
        <v>-27.715008182850145</v>
      </c>
      <c r="F49" s="36" t="str">
        <f>IFERROR(SUM('Gen. Siniestros Directos'!F20:F21,'Gen. Siniestros Directos'!F31)/SUM('Gen. Número de Siniestros'!F20:F21,'Gen. Número de Siniestros'!F31),"")</f>
        <v/>
      </c>
      <c r="G49" s="36" t="str">
        <f>IFERROR(SUM('Gen. Siniestros Directos'!G20:G21,'Gen. Siniestros Directos'!G31)/SUM('Gen. Número de Siniestros'!G20:G21,'Gen. Número de Siniestros'!G31),"")</f>
        <v/>
      </c>
      <c r="H49" s="36">
        <f>IFERROR(SUM('Gen. Siniestros Directos'!H20:H21,'Gen. Siniestros Directos'!H31)/SUM('Gen. Número de Siniestros'!H20:H21,'Gen. Número de Siniestros'!H31),"")</f>
        <v>-16.686788631176118</v>
      </c>
      <c r="I49" s="36">
        <f>IFERROR(SUM('Gen. Siniestros Directos'!I20:I21,'Gen. Siniestros Directos'!I31)/SUM('Gen. Número de Siniestros'!I20:I21,'Gen. Número de Siniestros'!I31),"")</f>
        <v>-63.287707809428319</v>
      </c>
      <c r="J49" s="36">
        <f>IFERROR(SUM('Gen. Siniestros Directos'!J20:J21,'Gen. Siniestros Directos'!J31)/SUM('Gen. Número de Siniestros'!J20:J21,'Gen. Número de Siniestros'!J31),"")</f>
        <v>-627.29819109780203</v>
      </c>
      <c r="K49" s="36" t="str">
        <f>IFERROR(SUM('Gen. Siniestros Directos'!K20:K21,'Gen. Siniestros Directos'!K31)/SUM('Gen. Número de Siniestros'!K20:K21,'Gen. Número de Siniestros'!K31),"")</f>
        <v/>
      </c>
      <c r="L49" s="36">
        <f>IFERROR(SUM('Gen. Siniestros Directos'!L20:L21,'Gen. Siniestros Directos'!L31)/SUM('Gen. Número de Siniestros'!L20:L21,'Gen. Número de Siniestros'!L31),"")</f>
        <v>-26.315453641394708</v>
      </c>
      <c r="M49" s="36" t="str">
        <f>IFERROR(SUM('Gen. Siniestros Directos'!M20:M21,'Gen. Siniestros Directos'!M31)/SUM('Gen. Número de Siniestros'!M20:M21,'Gen. Número de Siniestros'!M31),"")</f>
        <v/>
      </c>
      <c r="N49" s="36" t="str">
        <f>IFERROR(SUM('Gen. Siniestros Directos'!N20:N21,'Gen. Siniestros Directos'!N31)/SUM('Gen. Número de Siniestros'!N20:N21,'Gen. Número de Siniestros'!N31),"")</f>
        <v/>
      </c>
      <c r="O49" s="36" t="str">
        <f>IFERROR(SUM('Gen. Siniestros Directos'!O20:O21,'Gen. Siniestros Directos'!O31)/SUM('Gen. Número de Siniestros'!O20:O21,'Gen. Número de Siniestros'!O31),"")</f>
        <v/>
      </c>
      <c r="P49" s="36">
        <f>IFERROR(SUM('Gen. Siniestros Directos'!P20:P21,'Gen. Siniestros Directos'!P31)/SUM('Gen. Número de Siniestros'!P20:P21,'Gen. Número de Siniestros'!P31),"")</f>
        <v>-25.718681053235073</v>
      </c>
      <c r="Q49" s="36">
        <f>IFERROR(SUM('Gen. Siniestros Directos'!Q20:Q21,'Gen. Siniestros Directos'!Q31)/SUM('Gen. Número de Siniestros'!Q20:Q21,'Gen. Número de Siniestros'!Q31),"")</f>
        <v>-19.786596904526352</v>
      </c>
      <c r="R49" s="36">
        <f>IFERROR(SUM('Gen. Siniestros Directos'!R20:R21,'Gen. Siniestros Directos'!R31)/SUM('Gen. Número de Siniestros'!R20:R21,'Gen. Número de Siniestros'!R31),"")</f>
        <v>-19.872436076489855</v>
      </c>
      <c r="S49" s="36" t="str">
        <f>IFERROR(SUM('Gen. Siniestros Directos'!S20:S21,'Gen. Siniestros Directos'!S31)/SUM('Gen. Número de Siniestros'!S20:S21,'Gen. Número de Siniestros'!S31),"")</f>
        <v/>
      </c>
      <c r="T49" s="36">
        <f>IFERROR(SUM('Gen. Siniestros Directos'!T20:T21,'Gen. Siniestros Directos'!T31)/SUM('Gen. Número de Siniestros'!T20:T21,'Gen. Número de Siniestros'!T31),"")</f>
        <v>-29.226533133403009</v>
      </c>
      <c r="U49" s="36" t="str">
        <f>IFERROR(SUM('Gen. Siniestros Directos'!U20:U21,'Gen. Siniestros Directos'!U31)/SUM('Gen. Número de Siniestros'!U20:U21,'Gen. Número de Siniestros'!U31),"")</f>
        <v/>
      </c>
      <c r="V49" s="36">
        <f>IFERROR(SUM('Gen. Siniestros Directos'!V20:V21,'Gen. Siniestros Directos'!V31)/SUM('Gen. Número de Siniestros'!V20:V21,'Gen. Número de Siniestros'!V31),"")</f>
        <v>-21.70411670896474</v>
      </c>
      <c r="W49" s="36" t="str">
        <f>IFERROR(SUM('Gen. Siniestros Directos'!W20:W21,'Gen. Siniestros Directos'!W31)/SUM('Gen. Número de Siniestros'!W20:W21,'Gen. Número de Siniestros'!W31),"")</f>
        <v/>
      </c>
      <c r="X49" s="36" t="str">
        <f>IFERROR(SUM('Gen. Siniestros Directos'!X20:X21,'Gen. Siniestros Directos'!X31)/SUM('Gen. Número de Siniestros'!X20:X21,'Gen. Número de Siniestros'!X31),"")</f>
        <v/>
      </c>
      <c r="Y49" s="36">
        <f>IFERROR(SUM('Gen. Siniestros Directos'!Y20:Y21,'Gen. Siniestros Directos'!Y31)/SUM('Gen. Número de Siniestros'!Y20:Y21,'Gen. Número de Siniestros'!Y31),"")</f>
        <v>-51.144606876201642</v>
      </c>
      <c r="Z49" s="36" t="str">
        <f>IFERROR(SUM('Gen. Siniestros Directos'!Z20:Z21,'Gen. Siniestros Directos'!Z31)/SUM('Gen. Número de Siniestros'!Z20:Z21,'Gen. Número de Siniestros'!Z31),"")</f>
        <v/>
      </c>
      <c r="AA49" s="36">
        <f>IFERROR(SUM('Gen. Siniestros Directos'!AA20:AA21,'Gen. Siniestros Directos'!AA31)/SUM('Gen. Número de Siniestros'!AA20:AA21,'Gen. Número de Siniestros'!AA31),"")</f>
        <v>-28.449805826444234</v>
      </c>
      <c r="AB49" s="36">
        <f>IFERROR(SUM('Gen. Siniestros Directos'!AB20:AB21,'Gen. Siniestros Directos'!AB31)/SUM('Gen. Número de Siniestros'!AB20:AB21,'Gen. Número de Siniestros'!AB31),"")</f>
        <v>-23.866929176403335</v>
      </c>
      <c r="AC49" s="36">
        <f>IFERROR(SUM('Gen. Siniestros Directos'!AC20:AC21,'Gen. Siniestros Directos'!AC31)/SUM('Gen. Número de Siniestros'!AC20:AC21,'Gen. Número de Siniestros'!AC31),"")</f>
        <v>-30.009223140444085</v>
      </c>
      <c r="AD49" s="36" t="str">
        <f>IFERROR(SUM('Gen. Siniestros Directos'!AD20:AD21,'Gen. Siniestros Directos'!AD31)/SUM('Gen. Número de Siniestros'!AD20:AD21,'Gen. Número de Siniestros'!AD31),"")</f>
        <v/>
      </c>
      <c r="AE49" s="36" t="str">
        <f>IFERROR(SUM('Gen. Siniestros Directos'!AE20:AE21,'Gen. Siniestros Directos'!AE31)/SUM('Gen. Número de Siniestros'!AE20:AE21,'Gen. Número de Siniestros'!AE31),"")</f>
        <v/>
      </c>
      <c r="AF49" s="36" t="str">
        <f>IFERROR(SUM('Gen. Siniestros Directos'!AF20:AF21,'Gen. Siniestros Directos'!AF31)/SUM('Gen. Número de Siniestros'!AF20:AF21,'Gen. Número de Siniestros'!AF31),"")</f>
        <v/>
      </c>
      <c r="AG49" s="36" t="str">
        <f>IFERROR(SUM('Gen. Siniestros Directos'!AG20:AG21,'Gen. Siniestros Directos'!AG31)/SUM('Gen. Número de Siniestros'!AG20:AG21,'Gen. Número de Siniestros'!AG31),"")</f>
        <v/>
      </c>
      <c r="AH49" s="36" t="str">
        <f>IFERROR(SUM('Gen. Siniestros Directos'!AH20:AH21,'Gen. Siniestros Directos'!AH31)/SUM('Gen. Número de Siniestros'!AH20:AH21,'Gen. Número de Siniestros'!AH31),"")</f>
        <v/>
      </c>
      <c r="AI49" s="36" t="str">
        <f>IFERROR(SUM('Gen. Siniestros Directos'!AI20:AI21,'Gen. Siniestros Directos'!AI31)/SUM('Gen. Número de Siniestros'!AI20:AI21,'Gen. Número de Siniestros'!AI31),"")</f>
        <v/>
      </c>
      <c r="AJ49" s="36" t="str">
        <f>IFERROR(SUM('Gen. Siniestros Directos'!AJ20:AJ21,'Gen. Siniestros Directos'!AJ31)/SUM('Gen. Número de Siniestros'!AJ20:AJ21,'Gen. Número de Siniestros'!AJ31),"")</f>
        <v/>
      </c>
      <c r="AK49" s="36" t="str">
        <f>IFERROR(SUM('Gen. Siniestros Directos'!AK20:AK21,'Gen. Siniestros Directos'!AK31)/SUM('Gen. Número de Siniestros'!AK20:AK21,'Gen. Número de Siniestros'!AK31),"")</f>
        <v/>
      </c>
      <c r="AL49" s="36" t="str">
        <f>IFERROR(SUM('Gen. Siniestros Directos'!AL20:AL21,'Gen. Siniestros Directos'!AL31)/SUM('Gen. Número de Siniestros'!AL20:AL21,'Gen. Número de Siniestros'!AL31),"")</f>
        <v/>
      </c>
      <c r="AM49" s="36" t="str">
        <f>IFERROR(SUM('Gen. Siniestros Directos'!AM20:AM21,'Gen. Siniestros Directos'!AM31)/SUM('Gen. Número de Siniestros'!AM20:AM21,'Gen. Número de Siniestros'!AM31),"")</f>
        <v/>
      </c>
      <c r="AN49" s="36" t="str">
        <f>IFERROR(SUM('Gen. Siniestros Directos'!AN20:AN21,'Gen. Siniestros Directos'!AN31)/SUM('Gen. Número de Siniestros'!AN20:AN21,'Gen. Número de Siniestros'!AN31),"")</f>
        <v/>
      </c>
      <c r="AO49" s="36" t="str">
        <f>IFERROR(SUM('Gen. Siniestros Directos'!AO20:AO21,'Gen. Siniestros Directos'!AO31)/SUM('Gen. Número de Siniestros'!AO20:AO21,'Gen. Número de Siniestros'!AO31),"")</f>
        <v/>
      </c>
      <c r="AP49" s="36" t="str">
        <f>IFERROR(SUM('Gen. Siniestros Directos'!AP20:AP21,'Gen. Siniestros Directos'!AP31)/SUM('Gen. Número de Siniestros'!AP20:AP21,'Gen. Número de Siniestros'!AP31),"")</f>
        <v/>
      </c>
      <c r="AQ49" s="36">
        <f>IFERROR(SUM('Gen. Siniestros Directos'!AQ20:AQ21,'Gen. Siniestros Directos'!AQ31)/SUM('Gen. Número de Siniestros'!AQ20:AQ21,'Gen. Número de Siniestros'!AQ31),"")</f>
        <v>-28.699934669866824</v>
      </c>
      <c r="AR49" s="81"/>
      <c r="AS49" s="91">
        <f>IFERROR(SUM('Gen. Siniestros Directos'!AS20:AS21,'Gen. Siniestros Directos'!AS31)/SUM('Gen. Número de Siniestros'!AS20:AS21,'Gen. Número de Siniestros'!AS31),"")</f>
        <v>-23.573390133732754</v>
      </c>
      <c r="AT49" s="71">
        <f t="shared" si="1"/>
        <v>0.21747167068677786</v>
      </c>
    </row>
    <row r="50" spans="2:46">
      <c r="B50" s="80" t="s">
        <v>333</v>
      </c>
      <c r="C50" s="36" t="str">
        <f>IFERROR(SUM('Gen. Siniestros Directos'!C22:C23)/SUM('Gen. Número de Siniestros'!C22:C23),"")</f>
        <v/>
      </c>
      <c r="D50" s="36" t="str">
        <f>IFERROR(SUM('Gen. Siniestros Directos'!D22:D23)/SUM('Gen. Número de Siniestros'!D22:D23),"")</f>
        <v/>
      </c>
      <c r="E50" s="36" t="str">
        <f>IFERROR(SUM('Gen. Siniestros Directos'!E22:E23)/SUM('Gen. Número de Siniestros'!E22:E23),"")</f>
        <v/>
      </c>
      <c r="F50" s="36" t="str">
        <f>IFERROR(SUM('Gen. Siniestros Directos'!F22:F23)/SUM('Gen. Número de Siniestros'!F22:F23),"")</f>
        <v/>
      </c>
      <c r="G50" s="36" t="str">
        <f>IFERROR(SUM('Gen. Siniestros Directos'!G22:G23)/SUM('Gen. Número de Siniestros'!G22:G23),"")</f>
        <v/>
      </c>
      <c r="H50" s="36">
        <f>IFERROR(SUM('Gen. Siniestros Directos'!H22:H23)/SUM('Gen. Número de Siniestros'!H22:H23),"")</f>
        <v>-39720.066132384287</v>
      </c>
      <c r="I50" s="36">
        <f>IFERROR(SUM('Gen. Siniestros Directos'!I22:I23)/SUM('Gen. Número de Siniestros'!I22:I23),"")</f>
        <v>-33.737549457270326</v>
      </c>
      <c r="J50" s="36" t="str">
        <f>IFERROR(SUM('Gen. Siniestros Directos'!J22:J23)/SUM('Gen. Número de Siniestros'!J22:J23),"")</f>
        <v/>
      </c>
      <c r="K50" s="36" t="str">
        <f>IFERROR(SUM('Gen. Siniestros Directos'!K22:K23)/SUM('Gen. Número de Siniestros'!K22:K23),"")</f>
        <v/>
      </c>
      <c r="L50" s="36" t="str">
        <f>IFERROR(SUM('Gen. Siniestros Directos'!L22:L23)/SUM('Gen. Número de Siniestros'!L22:L23),"")</f>
        <v/>
      </c>
      <c r="M50" s="36" t="str">
        <f>IFERROR(SUM('Gen. Siniestros Directos'!M22:M23)/SUM('Gen. Número de Siniestros'!M22:M23),"")</f>
        <v/>
      </c>
      <c r="N50" s="36" t="str">
        <f>IFERROR(SUM('Gen. Siniestros Directos'!N22:N23)/SUM('Gen. Número de Siniestros'!N22:N23),"")</f>
        <v/>
      </c>
      <c r="O50" s="36" t="str">
        <f>IFERROR(SUM('Gen. Siniestros Directos'!O22:O23)/SUM('Gen. Número de Siniestros'!O22:O23),"")</f>
        <v/>
      </c>
      <c r="P50" s="36" t="str">
        <f>IFERROR(SUM('Gen. Siniestros Directos'!P22:P23)/SUM('Gen. Número de Siniestros'!P22:P23),"")</f>
        <v/>
      </c>
      <c r="Q50" s="36" t="str">
        <f>IFERROR(SUM('Gen. Siniestros Directos'!Q22:Q23)/SUM('Gen. Número de Siniestros'!Q22:Q23),"")</f>
        <v/>
      </c>
      <c r="R50" s="36">
        <f>IFERROR(SUM('Gen. Siniestros Directos'!R22:R23)/SUM('Gen. Número de Siniestros'!R22:R23),"")</f>
        <v>-2553.1792457632559</v>
      </c>
      <c r="S50" s="36" t="str">
        <f>IFERROR(SUM('Gen. Siniestros Directos'!S22:S23)/SUM('Gen. Número de Siniestros'!S22:S23),"")</f>
        <v/>
      </c>
      <c r="T50" s="36">
        <f>IFERROR(SUM('Gen. Siniestros Directos'!T22:T23)/SUM('Gen. Número de Siniestros'!T22:T23),"")</f>
        <v>1085.7207358034013</v>
      </c>
      <c r="U50" s="36" t="str">
        <f>IFERROR(SUM('Gen. Siniestros Directos'!U22:U23)/SUM('Gen. Número de Siniestros'!U22:U23),"")</f>
        <v/>
      </c>
      <c r="V50" s="36">
        <f>IFERROR(SUM('Gen. Siniestros Directos'!V22:V23)/SUM('Gen. Número de Siniestros'!V22:V23),"")</f>
        <v>-1691.4775527589013</v>
      </c>
      <c r="W50" s="36" t="str">
        <f>IFERROR(SUM('Gen. Siniestros Directos'!W22:W23)/SUM('Gen. Número de Siniestros'!W22:W23),"")</f>
        <v/>
      </c>
      <c r="X50" s="36">
        <f>IFERROR(SUM('Gen. Siniestros Directos'!X22:X23)/SUM('Gen. Número de Siniestros'!X22:X23),"")</f>
        <v>-5056.6801581030677</v>
      </c>
      <c r="Y50" s="36">
        <f>IFERROR(SUM('Gen. Siniestros Directos'!Y22:Y23)/SUM('Gen. Número de Siniestros'!Y22:Y23),"")</f>
        <v>-4395.7492701444053</v>
      </c>
      <c r="Z50" s="36" t="str">
        <f>IFERROR(SUM('Gen. Siniestros Directos'!Z22:Z23)/SUM('Gen. Número de Siniestros'!Z22:Z23),"")</f>
        <v/>
      </c>
      <c r="AA50" s="36" t="str">
        <f>IFERROR(SUM('Gen. Siniestros Directos'!AA22:AA23)/SUM('Gen. Número de Siniestros'!AA22:AA23),"")</f>
        <v/>
      </c>
      <c r="AB50" s="36">
        <f>IFERROR(SUM('Gen. Siniestros Directos'!AB22:AB23)/SUM('Gen. Número de Siniestros'!AB22:AB23),"")</f>
        <v>-362.22001344703364</v>
      </c>
      <c r="AC50" s="36" t="str">
        <f>IFERROR(SUM('Gen. Siniestros Directos'!AC22:AC23)/SUM('Gen. Número de Siniestros'!AC22:AC23),"")</f>
        <v/>
      </c>
      <c r="AD50" s="36" t="str">
        <f>IFERROR(SUM('Gen. Siniestros Directos'!AD22:AD23)/SUM('Gen. Número de Siniestros'!AD22:AD23),"")</f>
        <v/>
      </c>
      <c r="AE50" s="36" t="str">
        <f>IFERROR(SUM('Gen. Siniestros Directos'!AE22:AE23)/SUM('Gen. Número de Siniestros'!AE22:AE23),"")</f>
        <v/>
      </c>
      <c r="AF50" s="36" t="str">
        <f>IFERROR(SUM('Gen. Siniestros Directos'!AF22:AF23)/SUM('Gen. Número de Siniestros'!AF22:AF23),"")</f>
        <v/>
      </c>
      <c r="AG50" s="36" t="str">
        <f>IFERROR(SUM('Gen. Siniestros Directos'!AG22:AG23)/SUM('Gen. Número de Siniestros'!AG22:AG23),"")</f>
        <v/>
      </c>
      <c r="AH50" s="36" t="str">
        <f>IFERROR(SUM('Gen. Siniestros Directos'!AH22:AH23)/SUM('Gen. Número de Siniestros'!AH22:AH23),"")</f>
        <v/>
      </c>
      <c r="AI50" s="36" t="str">
        <f>IFERROR(SUM('Gen. Siniestros Directos'!AI22:AI23)/SUM('Gen. Número de Siniestros'!AI22:AI23),"")</f>
        <v/>
      </c>
      <c r="AJ50" s="36" t="str">
        <f>IFERROR(SUM('Gen. Siniestros Directos'!AJ22:AJ23)/SUM('Gen. Número de Siniestros'!AJ22:AJ23),"")</f>
        <v/>
      </c>
      <c r="AK50" s="36" t="str">
        <f>IFERROR(SUM('Gen. Siniestros Directos'!AK22:AK23)/SUM('Gen. Número de Siniestros'!AK22:AK23),"")</f>
        <v/>
      </c>
      <c r="AL50" s="36" t="str">
        <f>IFERROR(SUM('Gen. Siniestros Directos'!AL22:AL23)/SUM('Gen. Número de Siniestros'!AL22:AL23),"")</f>
        <v/>
      </c>
      <c r="AM50" s="36" t="str">
        <f>IFERROR(SUM('Gen. Siniestros Directos'!AM22:AM23)/SUM('Gen. Número de Siniestros'!AM22:AM23),"")</f>
        <v/>
      </c>
      <c r="AN50" s="36" t="str">
        <f>IFERROR(SUM('Gen. Siniestros Directos'!AN22:AN23)/SUM('Gen. Número de Siniestros'!AN22:AN23),"")</f>
        <v/>
      </c>
      <c r="AO50" s="36" t="str">
        <f>IFERROR(SUM('Gen. Siniestros Directos'!AO22:AO23)/SUM('Gen. Número de Siniestros'!AO22:AO23),"")</f>
        <v/>
      </c>
      <c r="AP50" s="36" t="str">
        <f>IFERROR(SUM('Gen. Siniestros Directos'!AP22:AP23)/SUM('Gen. Número de Siniestros'!AP22:AP23),"")</f>
        <v/>
      </c>
      <c r="AQ50" s="36">
        <f>IFERROR(SUM('Gen. Siniestros Directos'!AQ22:AQ23)/SUM('Gen. Número de Siniestros'!AQ22:AQ23),"")</f>
        <v>-1962.2539585091126</v>
      </c>
      <c r="AR50" s="81"/>
      <c r="AS50" s="91">
        <f>IFERROR(SUM('Gen. Siniestros Directos'!AS22:AS23)/SUM('Gen. Número de Siniestros'!AS22:AS23),"")</f>
        <v>398.55069323425386</v>
      </c>
      <c r="AT50" s="71">
        <f t="shared" si="1"/>
        <v>-5.9234739565633374</v>
      </c>
    </row>
    <row r="51" spans="2:46">
      <c r="B51" s="80" t="s">
        <v>334</v>
      </c>
      <c r="C51" s="36">
        <f>IFERROR(SUM('Gen. Siniestros Directos'!C24:C26)/SUM('Gen. Número de Siniestros'!C24:C26),"")</f>
        <v>-57.158893865087805</v>
      </c>
      <c r="D51" s="36" t="str">
        <f>IFERROR(SUM('Gen. Siniestros Directos'!D24:D26)/SUM('Gen. Número de Siniestros'!D24:D26),"")</f>
        <v/>
      </c>
      <c r="E51" s="36">
        <f>IFERROR(SUM('Gen. Siniestros Directos'!E24:E26)/SUM('Gen. Número de Siniestros'!E24:E26),"")</f>
        <v>-98.052802236362794</v>
      </c>
      <c r="F51" s="36" t="str">
        <f>IFERROR(SUM('Gen. Siniestros Directos'!F24:F26)/SUM('Gen. Número de Siniestros'!F24:F26),"")</f>
        <v/>
      </c>
      <c r="G51" s="36" t="str">
        <f>IFERROR(SUM('Gen. Siniestros Directos'!G24:G26)/SUM('Gen. Número de Siniestros'!G24:G26),"")</f>
        <v/>
      </c>
      <c r="H51" s="36">
        <f>IFERROR(SUM('Gen. Siniestros Directos'!H24:H26)/SUM('Gen. Número de Siniestros'!H24:H26),"")</f>
        <v>-28.366456602523968</v>
      </c>
      <c r="I51" s="36">
        <f>IFERROR(SUM('Gen. Siniestros Directos'!I24:I26)/SUM('Gen. Número de Siniestros'!I24:I26),"")</f>
        <v>51.205016433728865</v>
      </c>
      <c r="J51" s="36">
        <f>IFERROR(SUM('Gen. Siniestros Directos'!J24:J26)/SUM('Gen. Número de Siniestros'!J24:J26),"")</f>
        <v>-125.21762428224476</v>
      </c>
      <c r="K51" s="36" t="str">
        <f>IFERROR(SUM('Gen. Siniestros Directos'!K24:K26)/SUM('Gen. Número de Siniestros'!K24:K26),"")</f>
        <v/>
      </c>
      <c r="L51" s="36">
        <f>IFERROR(SUM('Gen. Siniestros Directos'!L24:L26)/SUM('Gen. Número de Siniestros'!L24:L26),"")</f>
        <v>-5.798756587232555</v>
      </c>
      <c r="M51" s="36" t="str">
        <f>IFERROR(SUM('Gen. Siniestros Directos'!M24:M26)/SUM('Gen. Número de Siniestros'!M24:M26),"")</f>
        <v/>
      </c>
      <c r="N51" s="36" t="str">
        <f>IFERROR(SUM('Gen. Siniestros Directos'!N24:N26)/SUM('Gen. Número de Siniestros'!N24:N26),"")</f>
        <v/>
      </c>
      <c r="O51" s="36" t="str">
        <f>IFERROR(SUM('Gen. Siniestros Directos'!O24:O26)/SUM('Gen. Número de Siniestros'!O24:O26),"")</f>
        <v/>
      </c>
      <c r="P51" s="36">
        <f>IFERROR(SUM('Gen. Siniestros Directos'!P24:P26)/SUM('Gen. Número de Siniestros'!P24:P26),"")</f>
        <v>-5.0019461302883226</v>
      </c>
      <c r="Q51" s="36" t="str">
        <f>IFERROR(SUM('Gen. Siniestros Directos'!Q24:Q26)/SUM('Gen. Número de Siniestros'!Q24:Q26),"")</f>
        <v/>
      </c>
      <c r="R51" s="36">
        <f>IFERROR(SUM('Gen. Siniestros Directos'!R24:R26)/SUM('Gen. Número de Siniestros'!R24:R26),"")</f>
        <v>-56.813522613815785</v>
      </c>
      <c r="S51" s="36" t="str">
        <f>IFERROR(SUM('Gen. Siniestros Directos'!S24:S26)/SUM('Gen. Número de Siniestros'!S24:S26),"")</f>
        <v/>
      </c>
      <c r="T51" s="36">
        <f>IFERROR(SUM('Gen. Siniestros Directos'!T24:T26)/SUM('Gen. Número de Siniestros'!T24:T26),"")</f>
        <v>-64.934303226680072</v>
      </c>
      <c r="U51" s="36" t="str">
        <f>IFERROR(SUM('Gen. Siniestros Directos'!U24:U26)/SUM('Gen. Número de Siniestros'!U24:U26),"")</f>
        <v/>
      </c>
      <c r="V51" s="36">
        <f>IFERROR(SUM('Gen. Siniestros Directos'!V24:V26)/SUM('Gen. Número de Siniestros'!V24:V26),"")</f>
        <v>-8.0479254065180044</v>
      </c>
      <c r="W51" s="36" t="str">
        <f>IFERROR(SUM('Gen. Siniestros Directos'!W24:W26)/SUM('Gen. Número de Siniestros'!W24:W26),"")</f>
        <v/>
      </c>
      <c r="X51" s="36">
        <f>IFERROR(SUM('Gen. Siniestros Directos'!X24:X26)/SUM('Gen. Número de Siniestros'!X24:X26),"")</f>
        <v>-1.0735003316242817</v>
      </c>
      <c r="Y51" s="36">
        <f>IFERROR(SUM('Gen. Siniestros Directos'!Y24:Y26)/SUM('Gen. Número de Siniestros'!Y24:Y26),"")</f>
        <v>-743.08991984198713</v>
      </c>
      <c r="Z51" s="36" t="str">
        <f>IFERROR(SUM('Gen. Siniestros Directos'!Z24:Z26)/SUM('Gen. Número de Siniestros'!Z24:Z26),"")</f>
        <v/>
      </c>
      <c r="AA51" s="36">
        <f>IFERROR(SUM('Gen. Siniestros Directos'!AA24:AA26)/SUM('Gen. Número de Siniestros'!AA24:AA26),"")</f>
        <v>-179.04806199491537</v>
      </c>
      <c r="AB51" s="36">
        <f>IFERROR(SUM('Gen. Siniestros Directos'!AB24:AB26)/SUM('Gen. Número de Siniestros'!AB24:AB26),"")</f>
        <v>-791.50687182839124</v>
      </c>
      <c r="AC51" s="36" t="str">
        <f>IFERROR(SUM('Gen. Siniestros Directos'!AC24:AC26)/SUM('Gen. Número de Siniestros'!AC24:AC26),"")</f>
        <v/>
      </c>
      <c r="AD51" s="36" t="str">
        <f>IFERROR(SUM('Gen. Siniestros Directos'!AD24:AD26)/SUM('Gen. Número de Siniestros'!AD24:AD26),"")</f>
        <v/>
      </c>
      <c r="AE51" s="36" t="str">
        <f>IFERROR(SUM('Gen. Siniestros Directos'!AE24:AE26)/SUM('Gen. Número de Siniestros'!AE24:AE26),"")</f>
        <v/>
      </c>
      <c r="AF51" s="36" t="str">
        <f>IFERROR(SUM('Gen. Siniestros Directos'!AF24:AF26)/SUM('Gen. Número de Siniestros'!AF24:AF26),"")</f>
        <v/>
      </c>
      <c r="AG51" s="36" t="str">
        <f>IFERROR(SUM('Gen. Siniestros Directos'!AG24:AG26)/SUM('Gen. Número de Siniestros'!AG24:AG26),"")</f>
        <v/>
      </c>
      <c r="AH51" s="36" t="str">
        <f>IFERROR(SUM('Gen. Siniestros Directos'!AH24:AH26)/SUM('Gen. Número de Siniestros'!AH24:AH26),"")</f>
        <v/>
      </c>
      <c r="AI51" s="36" t="str">
        <f>IFERROR(SUM('Gen. Siniestros Directos'!AI24:AI26)/SUM('Gen. Número de Siniestros'!AI24:AI26),"")</f>
        <v/>
      </c>
      <c r="AJ51" s="36" t="str">
        <f>IFERROR(SUM('Gen. Siniestros Directos'!AJ24:AJ26)/SUM('Gen. Número de Siniestros'!AJ24:AJ26),"")</f>
        <v/>
      </c>
      <c r="AK51" s="36" t="str">
        <f>IFERROR(SUM('Gen. Siniestros Directos'!AK24:AK26)/SUM('Gen. Número de Siniestros'!AK24:AK26),"")</f>
        <v/>
      </c>
      <c r="AL51" s="36" t="str">
        <f>IFERROR(SUM('Gen. Siniestros Directos'!AL24:AL26)/SUM('Gen. Número de Siniestros'!AL24:AL26),"")</f>
        <v/>
      </c>
      <c r="AM51" s="36" t="str">
        <f>IFERROR(SUM('Gen. Siniestros Directos'!AM24:AM26)/SUM('Gen. Número de Siniestros'!AM24:AM26),"")</f>
        <v/>
      </c>
      <c r="AN51" s="36" t="str">
        <f>IFERROR(SUM('Gen. Siniestros Directos'!AN24:AN26)/SUM('Gen. Número de Siniestros'!AN24:AN26),"")</f>
        <v/>
      </c>
      <c r="AO51" s="36" t="str">
        <f>IFERROR(SUM('Gen. Siniestros Directos'!AO24:AO26)/SUM('Gen. Número de Siniestros'!AO24:AO26),"")</f>
        <v/>
      </c>
      <c r="AP51" s="36" t="str">
        <f>IFERROR(SUM('Gen. Siniestros Directos'!AP24:AP26)/SUM('Gen. Número de Siniestros'!AP24:AP26),"")</f>
        <v/>
      </c>
      <c r="AQ51" s="36">
        <f>IFERROR(SUM('Gen. Siniestros Directos'!AQ24:AQ26)/SUM('Gen. Número de Siniestros'!AQ24:AQ26),"")</f>
        <v>-38.749033742349631</v>
      </c>
      <c r="AR51" s="81"/>
      <c r="AS51" s="91">
        <f>IFERROR(SUM('Gen. Siniestros Directos'!AS24:AS26)/SUM('Gen. Número de Siniestros'!AS24:AS26),"")</f>
        <v>-12.070206306305131</v>
      </c>
      <c r="AT51" s="71">
        <f t="shared" si="1"/>
        <v>2.2103041786541993</v>
      </c>
    </row>
    <row r="52" spans="2:46">
      <c r="B52" s="80" t="s">
        <v>335</v>
      </c>
      <c r="C52" s="36">
        <f>IFERROR(SUM('Gen. Siniestros Directos'!C27:C30)/SUM('Gen. Número de Siniestros'!C27:C30),"")</f>
        <v>-985.60110702640611</v>
      </c>
      <c r="D52" s="36" t="str">
        <f>IFERROR(SUM('Gen. Siniestros Directos'!D27:D30)/SUM('Gen. Número de Siniestros'!D27:D30),"")</f>
        <v/>
      </c>
      <c r="E52" s="36">
        <f>IFERROR(SUM('Gen. Siniestros Directos'!E27:E30)/SUM('Gen. Número de Siniestros'!E27:E30),"")</f>
        <v>-355.33470173801709</v>
      </c>
      <c r="F52" s="36" t="str">
        <f>IFERROR(SUM('Gen. Siniestros Directos'!F27:F30)/SUM('Gen. Número de Siniestros'!F27:F30),"")</f>
        <v/>
      </c>
      <c r="G52" s="36" t="str">
        <f>IFERROR(SUM('Gen. Siniestros Directos'!G27:G30)/SUM('Gen. Número de Siniestros'!G27:G30),"")</f>
        <v/>
      </c>
      <c r="H52" s="36">
        <f>IFERROR(SUM('Gen. Siniestros Directos'!H27:H30)/SUM('Gen. Número de Siniestros'!H27:H30),"")</f>
        <v>-527.04788920352553</v>
      </c>
      <c r="I52" s="36">
        <f>IFERROR(SUM('Gen. Siniestros Directos'!I27:I30)/SUM('Gen. Número de Siniestros'!I27:I30),"")</f>
        <v>-2984.4457664767037</v>
      </c>
      <c r="J52" s="36">
        <f>IFERROR(SUM('Gen. Siniestros Directos'!J27:J30)/SUM('Gen. Número de Siniestros'!J27:J30),"")</f>
        <v>-158.21333572581977</v>
      </c>
      <c r="K52" s="36" t="str">
        <f>IFERROR(SUM('Gen. Siniestros Directos'!K27:K30)/SUM('Gen. Número de Siniestros'!K27:K30),"")</f>
        <v/>
      </c>
      <c r="L52" s="36">
        <f>IFERROR(SUM('Gen. Siniestros Directos'!L27:L30)/SUM('Gen. Número de Siniestros'!L27:L30),"")</f>
        <v>-158.8077284293264</v>
      </c>
      <c r="M52" s="36" t="str">
        <f>IFERROR(SUM('Gen. Siniestros Directos'!M27:M30)/SUM('Gen. Número de Siniestros'!M27:M30),"")</f>
        <v/>
      </c>
      <c r="N52" s="36" t="str">
        <f>IFERROR(SUM('Gen. Siniestros Directos'!N27:N30)/SUM('Gen. Número de Siniestros'!N27:N30),"")</f>
        <v/>
      </c>
      <c r="O52" s="36" t="str">
        <f>IFERROR(SUM('Gen. Siniestros Directos'!O27:O30)/SUM('Gen. Número de Siniestros'!O27:O30),"")</f>
        <v/>
      </c>
      <c r="P52" s="36">
        <f>IFERROR(SUM('Gen. Siniestros Directos'!P27:P30)/SUM('Gen. Número de Siniestros'!P27:P30),"")</f>
        <v>-68.137686685322407</v>
      </c>
      <c r="Q52" s="36" t="str">
        <f>IFERROR(SUM('Gen. Siniestros Directos'!Q27:Q30)/SUM('Gen. Número de Siniestros'!Q27:Q30),"")</f>
        <v/>
      </c>
      <c r="R52" s="36">
        <f>IFERROR(SUM('Gen. Siniestros Directos'!R27:R30)/SUM('Gen. Número de Siniestros'!R27:R30),"")</f>
        <v>-325.92908461154224</v>
      </c>
      <c r="S52" s="36" t="str">
        <f>IFERROR(SUM('Gen. Siniestros Directos'!S27:S30)/SUM('Gen. Número de Siniestros'!S27:S30),"")</f>
        <v/>
      </c>
      <c r="T52" s="36">
        <f>IFERROR(SUM('Gen. Siniestros Directos'!T27:T30)/SUM('Gen. Número de Siniestros'!T27:T30),"")</f>
        <v>-271.65875883474143</v>
      </c>
      <c r="U52" s="36" t="str">
        <f>IFERROR(SUM('Gen. Siniestros Directos'!U27:U30)/SUM('Gen. Número de Siniestros'!U27:U30),"")</f>
        <v/>
      </c>
      <c r="V52" s="36">
        <f>IFERROR(SUM('Gen. Siniestros Directos'!V27:V30)/SUM('Gen. Número de Siniestros'!V27:V30),"")</f>
        <v>-1441.6003803359893</v>
      </c>
      <c r="W52" s="36" t="str">
        <f>IFERROR(SUM('Gen. Siniestros Directos'!W27:W30)/SUM('Gen. Número de Siniestros'!W27:W30),"")</f>
        <v/>
      </c>
      <c r="X52" s="36">
        <f>IFERROR(SUM('Gen. Siniestros Directos'!X27:X30)/SUM('Gen. Número de Siniestros'!X27:X30),"")</f>
        <v>-167.03517543451943</v>
      </c>
      <c r="Y52" s="36">
        <f>IFERROR(SUM('Gen. Siniestros Directos'!Y27:Y30)/SUM('Gen. Número de Siniestros'!Y27:Y30),"")</f>
        <v>-871.52570162760856</v>
      </c>
      <c r="Z52" s="36" t="str">
        <f>IFERROR(SUM('Gen. Siniestros Directos'!Z27:Z30)/SUM('Gen. Número de Siniestros'!Z27:Z30),"")</f>
        <v/>
      </c>
      <c r="AA52" s="36">
        <f>IFERROR(SUM('Gen. Siniestros Directos'!AA27:AA30)/SUM('Gen. Número de Siniestros'!AA27:AA30),"")</f>
        <v>-134.12540399251779</v>
      </c>
      <c r="AB52" s="36">
        <f>IFERROR(SUM('Gen. Siniestros Directos'!AB27:AB30)/SUM('Gen. Número de Siniestros'!AB27:AB30),"")</f>
        <v>-475.59405464569608</v>
      </c>
      <c r="AC52" s="36" t="str">
        <f>IFERROR(SUM('Gen. Siniestros Directos'!AC27:AC30)/SUM('Gen. Número de Siniestros'!AC27:AC30),"")</f>
        <v/>
      </c>
      <c r="AD52" s="36" t="str">
        <f>IFERROR(SUM('Gen. Siniestros Directos'!AD27:AD30)/SUM('Gen. Número de Siniestros'!AD27:AD30),"")</f>
        <v/>
      </c>
      <c r="AE52" s="36" t="str">
        <f>IFERROR(SUM('Gen. Siniestros Directos'!AE27:AE30)/SUM('Gen. Número de Siniestros'!AE27:AE30),"")</f>
        <v/>
      </c>
      <c r="AF52" s="36" t="str">
        <f>IFERROR(SUM('Gen. Siniestros Directos'!AF27:AF30)/SUM('Gen. Número de Siniestros'!AF27:AF30),"")</f>
        <v/>
      </c>
      <c r="AG52" s="36" t="str">
        <f>IFERROR(SUM('Gen. Siniestros Directos'!AG27:AG30)/SUM('Gen. Número de Siniestros'!AG27:AG30),"")</f>
        <v/>
      </c>
      <c r="AH52" s="36" t="str">
        <f>IFERROR(SUM('Gen. Siniestros Directos'!AH27:AH30)/SUM('Gen. Número de Siniestros'!AH27:AH30),"")</f>
        <v/>
      </c>
      <c r="AI52" s="36" t="str">
        <f>IFERROR(SUM('Gen. Siniestros Directos'!AI27:AI30)/SUM('Gen. Número de Siniestros'!AI27:AI30),"")</f>
        <v/>
      </c>
      <c r="AJ52" s="36" t="str">
        <f>IFERROR(SUM('Gen. Siniestros Directos'!AJ27:AJ30)/SUM('Gen. Número de Siniestros'!AJ27:AJ30),"")</f>
        <v/>
      </c>
      <c r="AK52" s="36" t="str">
        <f>IFERROR(SUM('Gen. Siniestros Directos'!AK27:AK30)/SUM('Gen. Número de Siniestros'!AK27:AK30),"")</f>
        <v/>
      </c>
      <c r="AL52" s="36" t="str">
        <f>IFERROR(SUM('Gen. Siniestros Directos'!AL27:AL30)/SUM('Gen. Número de Siniestros'!AL27:AL30),"")</f>
        <v/>
      </c>
      <c r="AM52" s="36" t="str">
        <f>IFERROR(SUM('Gen. Siniestros Directos'!AM27:AM30)/SUM('Gen. Número de Siniestros'!AM27:AM30),"")</f>
        <v/>
      </c>
      <c r="AN52" s="36" t="str">
        <f>IFERROR(SUM('Gen. Siniestros Directos'!AN27:AN30)/SUM('Gen. Número de Siniestros'!AN27:AN30),"")</f>
        <v/>
      </c>
      <c r="AO52" s="36" t="str">
        <f>IFERROR(SUM('Gen. Siniestros Directos'!AO27:AO30)/SUM('Gen. Número de Siniestros'!AO27:AO30),"")</f>
        <v/>
      </c>
      <c r="AP52" s="36" t="str">
        <f>IFERROR(SUM('Gen. Siniestros Directos'!AP27:AP30)/SUM('Gen. Número de Siniestros'!AP27:AP30),"")</f>
        <v/>
      </c>
      <c r="AQ52" s="36">
        <f>IFERROR(SUM('Gen. Siniestros Directos'!AQ27:AQ30)/SUM('Gen. Número de Siniestros'!AQ27:AQ30),"")</f>
        <v>-693.37552243768823</v>
      </c>
      <c r="AR52" s="81"/>
      <c r="AS52" s="91">
        <f>IFERROR(SUM('Gen. Siniestros Directos'!AS27:AS30)/SUM('Gen. Número de Siniestros'!AS27:AS30),"")</f>
        <v>-208.44551522348814</v>
      </c>
      <c r="AT52" s="71">
        <f t="shared" si="1"/>
        <v>2.3264113247736451</v>
      </c>
    </row>
    <row r="53" spans="2:46">
      <c r="B53" s="80" t="s">
        <v>336</v>
      </c>
      <c r="C53" s="36" t="str">
        <f>IFERROR(SUM('Gen. Siniestros Directos'!C38:C40)/SUM('Gen. Número de Siniestros'!C38:C40),"")</f>
        <v/>
      </c>
      <c r="D53" s="36" t="str">
        <f>IFERROR(SUM('Gen. Siniestros Directos'!D38:D40)/SUM('Gen. Número de Siniestros'!D38:D40),"")</f>
        <v/>
      </c>
      <c r="E53" s="36" t="str">
        <f>IFERROR(SUM('Gen. Siniestros Directos'!E38:E40)/SUM('Gen. Número de Siniestros'!E38:E40),"")</f>
        <v/>
      </c>
      <c r="F53" s="36" t="str">
        <f>IFERROR(SUM('Gen. Siniestros Directos'!F38:F40)/SUM('Gen. Número de Siniestros'!F38:F40),"")</f>
        <v/>
      </c>
      <c r="G53" s="36">
        <f>IFERROR(SUM('Gen. Siniestros Directos'!G38:G40)/SUM('Gen. Número de Siniestros'!G38:G40),"")</f>
        <v>-109.06559234741192</v>
      </c>
      <c r="H53" s="36" t="str">
        <f>IFERROR(SUM('Gen. Siniestros Directos'!H38:H40)/SUM('Gen. Número de Siniestros'!H38:H40),"")</f>
        <v/>
      </c>
      <c r="I53" s="36" t="str">
        <f>IFERROR(SUM('Gen. Siniestros Directos'!I38:I40)/SUM('Gen. Número de Siniestros'!I38:I40),"")</f>
        <v/>
      </c>
      <c r="J53" s="36" t="str">
        <f>IFERROR(SUM('Gen. Siniestros Directos'!J38:J40)/SUM('Gen. Número de Siniestros'!J38:J40),"")</f>
        <v/>
      </c>
      <c r="K53" s="36">
        <f>IFERROR(SUM('Gen. Siniestros Directos'!K38:K40)/SUM('Gen. Número de Siniestros'!K38:K40),"")</f>
        <v>-554.31360276700173</v>
      </c>
      <c r="L53" s="36" t="str">
        <f>IFERROR(SUM('Gen. Siniestros Directos'!L38:L40)/SUM('Gen. Número de Siniestros'!L38:L40),"")</f>
        <v/>
      </c>
      <c r="M53" s="36">
        <f>IFERROR(SUM('Gen. Siniestros Directos'!M38:M40)/SUM('Gen. Número de Siniestros'!M38:M40),"")</f>
        <v>-262.43978738236581</v>
      </c>
      <c r="N53" s="36">
        <f>IFERROR(SUM('Gen. Siniestros Directos'!N38:N40)/SUM('Gen. Número de Siniestros'!N38:N40),"")</f>
        <v>-325.92553245643745</v>
      </c>
      <c r="O53" s="36" t="str">
        <f>IFERROR(SUM('Gen. Siniestros Directos'!O38:O40)/SUM('Gen. Número de Siniestros'!O38:O40),"")</f>
        <v/>
      </c>
      <c r="P53" s="36" t="str">
        <f>IFERROR(SUM('Gen. Siniestros Directos'!P38:P40)/SUM('Gen. Número de Siniestros'!P38:P40),"")</f>
        <v/>
      </c>
      <c r="Q53" s="36" t="str">
        <f>IFERROR(SUM('Gen. Siniestros Directos'!Q38:Q40)/SUM('Gen. Número de Siniestros'!Q38:Q40),"")</f>
        <v/>
      </c>
      <c r="R53" s="36" t="str">
        <f>IFERROR(SUM('Gen. Siniestros Directos'!R38:R40)/SUM('Gen. Número de Siniestros'!R38:R40),"")</f>
        <v/>
      </c>
      <c r="S53" s="36" t="str">
        <f>IFERROR(SUM('Gen. Siniestros Directos'!S38:S40)/SUM('Gen. Número de Siniestros'!S38:S40),"")</f>
        <v/>
      </c>
      <c r="T53" s="36" t="str">
        <f>IFERROR(SUM('Gen. Siniestros Directos'!T38:T40)/SUM('Gen. Número de Siniestros'!T38:T40),"")</f>
        <v/>
      </c>
      <c r="U53" s="36">
        <f>IFERROR(SUM('Gen. Siniestros Directos'!U38:U40)/SUM('Gen. Número de Siniestros'!U38:U40),"")</f>
        <v>-369.688170288408</v>
      </c>
      <c r="V53" s="36" t="str">
        <f>IFERROR(SUM('Gen. Siniestros Directos'!V38:V40)/SUM('Gen. Número de Siniestros'!V38:V40),"")</f>
        <v/>
      </c>
      <c r="W53" s="36">
        <f>IFERROR(SUM('Gen. Siniestros Directos'!W38:W40)/SUM('Gen. Número de Siniestros'!W38:W40),"")</f>
        <v>236.67382084058738</v>
      </c>
      <c r="X53" s="36" t="str">
        <f>IFERROR(SUM('Gen. Siniestros Directos'!X38:X40)/SUM('Gen. Número de Siniestros'!X38:X40),"")</f>
        <v/>
      </c>
      <c r="Y53" s="36" t="str">
        <f>IFERROR(SUM('Gen. Siniestros Directos'!Y38:Y40)/SUM('Gen. Número de Siniestros'!Y38:Y40),"")</f>
        <v/>
      </c>
      <c r="Z53" s="36" t="str">
        <f>IFERROR(SUM('Gen. Siniestros Directos'!Z38:Z40)/SUM('Gen. Número de Siniestros'!Z38:Z40),"")</f>
        <v/>
      </c>
      <c r="AA53" s="36" t="str">
        <f>IFERROR(SUM('Gen. Siniestros Directos'!AA38:AA40)/SUM('Gen. Número de Siniestros'!AA38:AA40),"")</f>
        <v/>
      </c>
      <c r="AB53" s="36" t="str">
        <f>IFERROR(SUM('Gen. Siniestros Directos'!AB38:AB40)/SUM('Gen. Número de Siniestros'!AB38:AB40),"")</f>
        <v/>
      </c>
      <c r="AC53" s="36" t="str">
        <f>IFERROR(SUM('Gen. Siniestros Directos'!AC38:AC40)/SUM('Gen. Número de Siniestros'!AC38:AC40),"")</f>
        <v/>
      </c>
      <c r="AD53" s="36" t="str">
        <f>IFERROR(SUM('Gen. Siniestros Directos'!AD38:AD40)/SUM('Gen. Número de Siniestros'!AD38:AD40),"")</f>
        <v/>
      </c>
      <c r="AE53" s="36" t="str">
        <f>IFERROR(SUM('Gen. Siniestros Directos'!AE38:AE40)/SUM('Gen. Número de Siniestros'!AE38:AE40),"")</f>
        <v/>
      </c>
      <c r="AF53" s="36" t="str">
        <f>IFERROR(SUM('Gen. Siniestros Directos'!AF38:AF40)/SUM('Gen. Número de Siniestros'!AF38:AF40),"")</f>
        <v/>
      </c>
      <c r="AG53" s="36" t="str">
        <f>IFERROR(SUM('Gen. Siniestros Directos'!AG38:AG40)/SUM('Gen. Número de Siniestros'!AG38:AG40),"")</f>
        <v/>
      </c>
      <c r="AH53" s="36" t="str">
        <f>IFERROR(SUM('Gen. Siniestros Directos'!AH38:AH40)/SUM('Gen. Número de Siniestros'!AH38:AH40),"")</f>
        <v/>
      </c>
      <c r="AI53" s="36" t="str">
        <f>IFERROR(SUM('Gen. Siniestros Directos'!AI38:AI40)/SUM('Gen. Número de Siniestros'!AI38:AI40),"")</f>
        <v/>
      </c>
      <c r="AJ53" s="36" t="str">
        <f>IFERROR(SUM('Gen. Siniestros Directos'!AJ38:AJ40)/SUM('Gen. Número de Siniestros'!AJ38:AJ40),"")</f>
        <v/>
      </c>
      <c r="AK53" s="36" t="str">
        <f>IFERROR(SUM('Gen. Siniestros Directos'!AK38:AK40)/SUM('Gen. Número de Siniestros'!AK38:AK40),"")</f>
        <v/>
      </c>
      <c r="AL53" s="36" t="str">
        <f>IFERROR(SUM('Gen. Siniestros Directos'!AL38:AL40)/SUM('Gen. Número de Siniestros'!AL38:AL40),"")</f>
        <v/>
      </c>
      <c r="AM53" s="36" t="str">
        <f>IFERROR(SUM('Gen. Siniestros Directos'!AM38:AM40)/SUM('Gen. Número de Siniestros'!AM38:AM40),"")</f>
        <v/>
      </c>
      <c r="AN53" s="36" t="str">
        <f>IFERROR(SUM('Gen. Siniestros Directos'!AN38:AN40)/SUM('Gen. Número de Siniestros'!AN38:AN40),"")</f>
        <v/>
      </c>
      <c r="AO53" s="36" t="str">
        <f>IFERROR(SUM('Gen. Siniestros Directos'!AO38:AO40)/SUM('Gen. Número de Siniestros'!AO38:AO40),"")</f>
        <v/>
      </c>
      <c r="AP53" s="36" t="str">
        <f>IFERROR(SUM('Gen. Siniestros Directos'!AP38:AP40)/SUM('Gen. Número de Siniestros'!AP38:AP40),"")</f>
        <v/>
      </c>
      <c r="AQ53" s="36">
        <f>IFERROR(SUM('Gen. Siniestros Directos'!AQ38:AQ40)/SUM('Gen. Número de Siniestros'!AQ38:AQ40),"")</f>
        <v>-266.8491174914771</v>
      </c>
      <c r="AR53" s="81"/>
      <c r="AS53" s="91">
        <f>IFERROR(SUM('Gen. Siniestros Directos'!AS38:AS40)/SUM('Gen. Número de Siniestros'!AS38:AS40),"")</f>
        <v>-281.25510070023046</v>
      </c>
      <c r="AT53" s="71">
        <f t="shared" si="1"/>
        <v>-5.1220344708015286E-2</v>
      </c>
    </row>
    <row r="55" spans="2:46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6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6" hidden="1">
      <c r="B57" s="49" t="s">
        <v>102</v>
      </c>
      <c r="C57" s="50">
        <f>IFERROR(RANK(C59,$C$59:$AP$59,0),"")</f>
        <v>8</v>
      </c>
      <c r="D57" s="50">
        <f t="shared" ref="D57:AP57" si="2">IFERROR(RANK(D59,$C$59:$AP$59,0),"")</f>
        <v>27</v>
      </c>
      <c r="E57" s="50">
        <f t="shared" si="2"/>
        <v>16</v>
      </c>
      <c r="F57" s="50">
        <f t="shared" si="2"/>
        <v>25</v>
      </c>
      <c r="G57" s="50">
        <f t="shared" si="2"/>
        <v>4</v>
      </c>
      <c r="H57" s="50">
        <f t="shared" si="2"/>
        <v>17</v>
      </c>
      <c r="I57" s="50">
        <f t="shared" si="2"/>
        <v>12</v>
      </c>
      <c r="J57" s="50">
        <f t="shared" si="2"/>
        <v>10</v>
      </c>
      <c r="K57" s="50">
        <f t="shared" si="2"/>
        <v>3</v>
      </c>
      <c r="L57" s="50">
        <f t="shared" si="2"/>
        <v>23</v>
      </c>
      <c r="M57" s="50">
        <f t="shared" si="2"/>
        <v>7</v>
      </c>
      <c r="N57" s="50">
        <f t="shared" si="2"/>
        <v>6</v>
      </c>
      <c r="O57" s="50">
        <f t="shared" si="2"/>
        <v>2</v>
      </c>
      <c r="P57" s="50">
        <f t="shared" si="2"/>
        <v>24</v>
      </c>
      <c r="Q57" s="50">
        <f t="shared" si="2"/>
        <v>22</v>
      </c>
      <c r="R57" s="50">
        <f t="shared" si="2"/>
        <v>20</v>
      </c>
      <c r="S57" s="50">
        <f t="shared" si="2"/>
        <v>9</v>
      </c>
      <c r="T57" s="50">
        <f t="shared" si="2"/>
        <v>18</v>
      </c>
      <c r="U57" s="50">
        <f t="shared" si="2"/>
        <v>5</v>
      </c>
      <c r="V57" s="50">
        <f t="shared" si="2"/>
        <v>14</v>
      </c>
      <c r="W57" s="50">
        <f t="shared" si="2"/>
        <v>28</v>
      </c>
      <c r="X57" s="50">
        <f t="shared" si="2"/>
        <v>26</v>
      </c>
      <c r="Y57" s="50">
        <f t="shared" si="2"/>
        <v>11</v>
      </c>
      <c r="Z57" s="50">
        <f t="shared" si="2"/>
        <v>1</v>
      </c>
      <c r="AA57" s="50">
        <f t="shared" si="2"/>
        <v>15</v>
      </c>
      <c r="AB57" s="50">
        <f t="shared" si="2"/>
        <v>13</v>
      </c>
      <c r="AC57" s="50">
        <f t="shared" si="2"/>
        <v>19</v>
      </c>
      <c r="AD57" s="50">
        <f t="shared" si="2"/>
        <v>21</v>
      </c>
      <c r="AE57" s="50" t="str">
        <f t="shared" si="2"/>
        <v/>
      </c>
      <c r="AF57" s="50" t="str">
        <f t="shared" si="2"/>
        <v/>
      </c>
      <c r="AG57" s="50" t="str">
        <f t="shared" si="2"/>
        <v/>
      </c>
      <c r="AH57" s="50" t="str">
        <f t="shared" si="2"/>
        <v/>
      </c>
      <c r="AI57" s="50" t="str">
        <f t="shared" si="2"/>
        <v/>
      </c>
      <c r="AJ57" s="50" t="str">
        <f t="shared" si="2"/>
        <v/>
      </c>
      <c r="AK57" s="50" t="str">
        <f t="shared" si="2"/>
        <v/>
      </c>
      <c r="AL57" s="50" t="str">
        <f t="shared" si="2"/>
        <v/>
      </c>
      <c r="AM57" s="50" t="str">
        <f t="shared" si="2"/>
        <v/>
      </c>
      <c r="AN57" s="50" t="str">
        <f t="shared" si="2"/>
        <v/>
      </c>
      <c r="AO57" s="50" t="str">
        <f t="shared" si="2"/>
        <v/>
      </c>
      <c r="AP57" s="50" t="str">
        <f t="shared" si="2"/>
        <v/>
      </c>
    </row>
    <row r="58" spans="2:46" hidden="1">
      <c r="C58" s="50" t="str">
        <f>C11</f>
        <v>Ace Seguros</v>
      </c>
      <c r="D58" s="50" t="str">
        <f t="shared" ref="D58:AP58" si="3">D11</f>
        <v>Assurant Chile</v>
      </c>
      <c r="E58" s="50" t="str">
        <f t="shared" si="3"/>
        <v>BCI Seguros</v>
      </c>
      <c r="F58" s="50" t="str">
        <f t="shared" si="3"/>
        <v>Cardif</v>
      </c>
      <c r="G58" s="50" t="str">
        <f t="shared" si="3"/>
        <v>Cesce Chile</v>
      </c>
      <c r="H58" s="50" t="str">
        <f t="shared" si="3"/>
        <v>Chartis</v>
      </c>
      <c r="I58" s="50" t="str">
        <f t="shared" si="3"/>
        <v>Chilena Consolidada</v>
      </c>
      <c r="J58" s="50" t="str">
        <f t="shared" si="3"/>
        <v>Chubb de Chile</v>
      </c>
      <c r="K58" s="50" t="str">
        <f t="shared" si="3"/>
        <v>Coface Chile</v>
      </c>
      <c r="L58" s="50" t="str">
        <f t="shared" si="3"/>
        <v>Consorio Nacional</v>
      </c>
      <c r="M58" s="50" t="str">
        <f t="shared" si="3"/>
        <v>Continental Crédito</v>
      </c>
      <c r="N58" s="50" t="str">
        <f t="shared" si="3"/>
        <v>Euler Hermes</v>
      </c>
      <c r="O58" s="50" t="str">
        <f t="shared" si="3"/>
        <v>FAF International</v>
      </c>
      <c r="P58" s="50" t="str">
        <f t="shared" si="3"/>
        <v>HDI Seguros</v>
      </c>
      <c r="Q58" s="50" t="str">
        <f t="shared" si="3"/>
        <v>Huelen</v>
      </c>
      <c r="R58" s="50" t="str">
        <f t="shared" si="3"/>
        <v>Liberty Seguros</v>
      </c>
      <c r="S58" s="50" t="str">
        <f t="shared" si="3"/>
        <v>M. de Carabineros</v>
      </c>
      <c r="T58" s="50" t="str">
        <f t="shared" si="3"/>
        <v>Magallanes</v>
      </c>
      <c r="U58" s="50" t="str">
        <f t="shared" si="3"/>
        <v>Magallanes Gar. y Cré.</v>
      </c>
      <c r="V58" s="50" t="str">
        <f t="shared" si="3"/>
        <v>Mapfre</v>
      </c>
      <c r="W58" s="50" t="str">
        <f t="shared" si="3"/>
        <v>Mapfre Gar. y Cré.</v>
      </c>
      <c r="X58" s="50" t="str">
        <f t="shared" si="3"/>
        <v>Orion Seguros</v>
      </c>
      <c r="Y58" s="50" t="str">
        <f t="shared" si="3"/>
        <v>Penta Security</v>
      </c>
      <c r="Z58" s="50" t="str">
        <f t="shared" si="3"/>
        <v>QBE Chile</v>
      </c>
      <c r="AA58" s="50" t="str">
        <f t="shared" si="3"/>
        <v>Renta Nacional</v>
      </c>
      <c r="AB58" s="50" t="str">
        <f t="shared" si="3"/>
        <v>RSA Seguros</v>
      </c>
      <c r="AC58" s="50" t="str">
        <f t="shared" si="3"/>
        <v>Zenit Seguros</v>
      </c>
      <c r="AD58" s="50" t="str">
        <f t="shared" si="3"/>
        <v>Zurich Santander</v>
      </c>
      <c r="AE58" s="50" t="str">
        <f t="shared" si="3"/>
        <v/>
      </c>
      <c r="AF58" s="50" t="str">
        <f t="shared" si="3"/>
        <v/>
      </c>
      <c r="AG58" s="50" t="str">
        <f t="shared" si="3"/>
        <v/>
      </c>
      <c r="AH58" s="50" t="str">
        <f t="shared" si="3"/>
        <v/>
      </c>
      <c r="AI58" s="50" t="str">
        <f t="shared" si="3"/>
        <v/>
      </c>
      <c r="AJ58" s="50" t="str">
        <f t="shared" si="3"/>
        <v/>
      </c>
      <c r="AK58" s="50" t="str">
        <f t="shared" si="3"/>
        <v/>
      </c>
      <c r="AL58" s="50" t="str">
        <f t="shared" si="3"/>
        <v/>
      </c>
      <c r="AM58" s="50" t="str">
        <f t="shared" si="3"/>
        <v/>
      </c>
      <c r="AN58" s="50" t="str">
        <f t="shared" si="3"/>
        <v/>
      </c>
      <c r="AO58" s="50" t="str">
        <f t="shared" si="3"/>
        <v/>
      </c>
      <c r="AP58" s="50" t="str">
        <f t="shared" si="3"/>
        <v/>
      </c>
    </row>
    <row r="59" spans="2:46" hidden="1">
      <c r="C59" s="52">
        <f>IFERROR(IF(C55=1,(VLOOKUP($B$75,$B$12:$AQ$44,C62+1,FALSE)+C60/1000000)*(-1),""),"")</f>
        <v>183.99472517289087</v>
      </c>
      <c r="D59" s="52">
        <f t="shared" ref="D59:AD59" si="4">IFERROR(IF(D55=1,(VLOOKUP($B$75,$B$12:$AQ$44,D62+1,FALSE)+D60/1000000)*(-1),""),"")</f>
        <v>5.666889182775801</v>
      </c>
      <c r="E59" s="52">
        <f t="shared" si="4"/>
        <v>34.101021254035942</v>
      </c>
      <c r="F59" s="52">
        <f t="shared" si="4"/>
        <v>7.3819411118522931</v>
      </c>
      <c r="G59" s="52">
        <f t="shared" si="4"/>
        <v>435.12373105720974</v>
      </c>
      <c r="H59" s="52">
        <f t="shared" si="4"/>
        <v>31.704401807956948</v>
      </c>
      <c r="I59" s="52">
        <f t="shared" si="4"/>
        <v>96.799406478191557</v>
      </c>
      <c r="J59" s="52">
        <f t="shared" si="4"/>
        <v>150.26843096742928</v>
      </c>
      <c r="K59" s="52">
        <f t="shared" si="4"/>
        <v>554.31357076700169</v>
      </c>
      <c r="L59" s="52">
        <f t="shared" si="4"/>
        <v>18.639625738809251</v>
      </c>
      <c r="M59" s="52">
        <f t="shared" si="4"/>
        <v>251.71098687016189</v>
      </c>
      <c r="N59" s="52">
        <f t="shared" si="4"/>
        <v>325.92550345643747</v>
      </c>
      <c r="O59" s="52">
        <f t="shared" si="4"/>
        <v>830.43946020439955</v>
      </c>
      <c r="P59" s="52">
        <f t="shared" si="4"/>
        <v>17.379870354489064</v>
      </c>
      <c r="Q59" s="52">
        <f t="shared" si="4"/>
        <v>23.361767358895012</v>
      </c>
      <c r="R59" s="52">
        <f t="shared" si="4"/>
        <v>28.740964055220267</v>
      </c>
      <c r="S59" s="52">
        <f t="shared" si="4"/>
        <v>166.91456660419794</v>
      </c>
      <c r="T59" s="52">
        <f t="shared" si="4"/>
        <v>30.192156825267116</v>
      </c>
      <c r="U59" s="52">
        <f t="shared" si="4"/>
        <v>347.96150818698169</v>
      </c>
      <c r="V59" s="52">
        <f t="shared" si="4"/>
        <v>74.662191318052663</v>
      </c>
      <c r="W59" s="52">
        <f t="shared" si="4"/>
        <v>-100.89519698167229</v>
      </c>
      <c r="X59" s="52">
        <f t="shared" si="4"/>
        <v>6.4717592606105336</v>
      </c>
      <c r="Y59" s="52">
        <f t="shared" si="4"/>
        <v>129.2454906650033</v>
      </c>
      <c r="Z59" s="52">
        <f t="shared" si="4"/>
        <v>1861.6020534901036</v>
      </c>
      <c r="AA59" s="52">
        <f t="shared" si="4"/>
        <v>35.538581702529541</v>
      </c>
      <c r="AB59" s="52">
        <f t="shared" si="4"/>
        <v>74.848952551539782</v>
      </c>
      <c r="AC59" s="52">
        <f t="shared" si="4"/>
        <v>28.888519938100028</v>
      </c>
      <c r="AD59" s="52">
        <f t="shared" si="4"/>
        <v>24.679867472649967</v>
      </c>
      <c r="AE59" s="52" t="str">
        <f t="shared" ref="AE59" si="5">IFERROR(IF(AE55=1,(VLOOKUP($B$75,$B$12:$AQ$44,AE62+1,FALSE)+AE60/1000000)*(-1),""),"")</f>
        <v/>
      </c>
      <c r="AF59" s="52" t="str">
        <f t="shared" ref="AF59" si="6">IFERROR(IF(AF55=1,(VLOOKUP($B$75,$B$12:$AQ$44,AF62+1,FALSE)+AF60/1000000)*(-1),""),"")</f>
        <v/>
      </c>
      <c r="AG59" s="52" t="str">
        <f t="shared" ref="AG59" si="7">IFERROR(IF(AG55=1,(VLOOKUP($B$75,$B$12:$AQ$44,AG62+1,FALSE)+AG60/1000000)*(-1),""),"")</f>
        <v/>
      </c>
      <c r="AH59" s="52" t="str">
        <f t="shared" ref="AH59" si="8">IFERROR(IF(AH55=1,(VLOOKUP($B$75,$B$12:$AQ$44,AH62+1,FALSE)+AH60/1000000)*(-1),""),"")</f>
        <v/>
      </c>
      <c r="AI59" s="52" t="str">
        <f t="shared" ref="AI59" si="9">IFERROR(IF(AI55=1,(VLOOKUP($B$75,$B$12:$AQ$44,AI62+1,FALSE)+AI60/1000000)*(-1),""),"")</f>
        <v/>
      </c>
      <c r="AJ59" s="52" t="str">
        <f t="shared" ref="AJ59" si="10">IFERROR(IF(AJ55=1,(VLOOKUP($B$75,$B$12:$AQ$44,AJ62+1,FALSE)+AJ60/1000000)*(-1),""),"")</f>
        <v/>
      </c>
      <c r="AK59" s="52" t="str">
        <f t="shared" ref="AK59" si="11">IFERROR(IF(AK55=1,(VLOOKUP($B$75,$B$12:$AQ$44,AK62+1,FALSE)+AK60/1000000)*(-1),""),"")</f>
        <v/>
      </c>
      <c r="AL59" s="52" t="str">
        <f t="shared" ref="AL59" si="12">IFERROR(IF(AL55=1,(VLOOKUP($B$75,$B$12:$AQ$44,AL62+1,FALSE)+AL60/1000000)*(-1),""),"")</f>
        <v/>
      </c>
      <c r="AM59" s="52" t="str">
        <f t="shared" ref="AM59" si="13">IFERROR(IF(AM55=1,(VLOOKUP($B$75,$B$12:$AQ$44,AM62+1,FALSE)+AM60/1000000)*(-1),""),"")</f>
        <v/>
      </c>
      <c r="AN59" s="52" t="str">
        <f t="shared" ref="AN59" si="14">IFERROR(IF(AN55=1,(VLOOKUP($B$75,$B$12:$AQ$44,AN62+1,FALSE)+AN60/1000000)*(-1),""),"")</f>
        <v/>
      </c>
      <c r="AO59" s="52" t="str">
        <f t="shared" ref="AO59" si="15">IFERROR(IF(AO55=1,(VLOOKUP($B$75,$B$12:$AQ$44,AO62+1,FALSE)+AO60/1000000)*(-1),""),"")</f>
        <v/>
      </c>
      <c r="AP59" s="52" t="str">
        <f t="shared" ref="AP59" si="16">IFERROR(IF(AP55=1,(VLOOKUP($B$75,$B$12:$AQ$44,AP62+1,FALSE)+AP60/1000000)*(-1),""),"")</f>
        <v/>
      </c>
    </row>
    <row r="60" spans="2:46" hidden="1">
      <c r="C60" s="50">
        <v>40</v>
      </c>
      <c r="D60" s="50">
        <f>C60-1</f>
        <v>39</v>
      </c>
      <c r="E60" s="50">
        <f t="shared" ref="E60:AP60" si="17">D60-1</f>
        <v>38</v>
      </c>
      <c r="F60" s="50">
        <f t="shared" si="17"/>
        <v>37</v>
      </c>
      <c r="G60" s="50">
        <f t="shared" si="17"/>
        <v>36</v>
      </c>
      <c r="H60" s="50">
        <f t="shared" si="17"/>
        <v>35</v>
      </c>
      <c r="I60" s="50">
        <f t="shared" si="17"/>
        <v>34</v>
      </c>
      <c r="J60" s="50">
        <f t="shared" si="17"/>
        <v>33</v>
      </c>
      <c r="K60" s="50">
        <f t="shared" si="17"/>
        <v>32</v>
      </c>
      <c r="L60" s="50">
        <f t="shared" si="17"/>
        <v>31</v>
      </c>
      <c r="M60" s="50">
        <f t="shared" si="17"/>
        <v>30</v>
      </c>
      <c r="N60" s="50">
        <f t="shared" si="17"/>
        <v>29</v>
      </c>
      <c r="O60" s="50">
        <f t="shared" si="17"/>
        <v>28</v>
      </c>
      <c r="P60" s="50">
        <f t="shared" si="17"/>
        <v>27</v>
      </c>
      <c r="Q60" s="50">
        <f t="shared" si="17"/>
        <v>26</v>
      </c>
      <c r="R60" s="50">
        <f t="shared" si="17"/>
        <v>25</v>
      </c>
      <c r="S60" s="50">
        <f t="shared" si="17"/>
        <v>24</v>
      </c>
      <c r="T60" s="50">
        <f t="shared" si="17"/>
        <v>23</v>
      </c>
      <c r="U60" s="50">
        <f t="shared" si="17"/>
        <v>22</v>
      </c>
      <c r="V60" s="50">
        <f t="shared" si="17"/>
        <v>21</v>
      </c>
      <c r="W60" s="50">
        <f t="shared" si="17"/>
        <v>20</v>
      </c>
      <c r="X60" s="50">
        <f t="shared" si="17"/>
        <v>19</v>
      </c>
      <c r="Y60" s="50">
        <f t="shared" si="17"/>
        <v>18</v>
      </c>
      <c r="Z60" s="50">
        <f t="shared" si="17"/>
        <v>17</v>
      </c>
      <c r="AA60" s="50">
        <f t="shared" si="17"/>
        <v>16</v>
      </c>
      <c r="AB60" s="50">
        <f t="shared" si="17"/>
        <v>15</v>
      </c>
      <c r="AC60" s="50">
        <f t="shared" si="17"/>
        <v>14</v>
      </c>
      <c r="AD60" s="50">
        <f t="shared" si="17"/>
        <v>13</v>
      </c>
      <c r="AE60" s="50">
        <f t="shared" si="17"/>
        <v>12</v>
      </c>
      <c r="AF60" s="50">
        <f t="shared" si="17"/>
        <v>11</v>
      </c>
      <c r="AG60" s="50">
        <f t="shared" si="17"/>
        <v>10</v>
      </c>
      <c r="AH60" s="50">
        <f t="shared" si="17"/>
        <v>9</v>
      </c>
      <c r="AI60" s="50">
        <f t="shared" si="17"/>
        <v>8</v>
      </c>
      <c r="AJ60" s="50">
        <f t="shared" si="17"/>
        <v>7</v>
      </c>
      <c r="AK60" s="50">
        <f t="shared" si="17"/>
        <v>6</v>
      </c>
      <c r="AL60" s="50">
        <f t="shared" si="17"/>
        <v>5</v>
      </c>
      <c r="AM60" s="50">
        <f t="shared" si="17"/>
        <v>4</v>
      </c>
      <c r="AN60" s="50">
        <f t="shared" si="17"/>
        <v>3</v>
      </c>
      <c r="AO60" s="50">
        <f t="shared" si="17"/>
        <v>2</v>
      </c>
      <c r="AP60" s="50">
        <f t="shared" si="17"/>
        <v>1</v>
      </c>
    </row>
    <row r="61" spans="2:46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6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6" hidden="1">
      <c r="C63" s="50" t="str">
        <f>IFERROR(HLOOKUP(C62,$C$57:$AP$58,2,FALSE),"")</f>
        <v>QBE Chile</v>
      </c>
      <c r="D63" s="50" t="str">
        <f t="shared" ref="D63:AP63" si="18">IFERROR(HLOOKUP(D62,$C$57:$AP$58,2,FALSE),"")</f>
        <v>FAF International</v>
      </c>
      <c r="E63" s="50" t="str">
        <f t="shared" si="18"/>
        <v>Coface Chile</v>
      </c>
      <c r="F63" s="50" t="str">
        <f t="shared" si="18"/>
        <v>Cesce Chile</v>
      </c>
      <c r="G63" s="50" t="str">
        <f t="shared" si="18"/>
        <v>Magallanes Gar. y Cré.</v>
      </c>
      <c r="H63" s="50" t="str">
        <f t="shared" si="18"/>
        <v>Euler Hermes</v>
      </c>
      <c r="I63" s="50" t="str">
        <f t="shared" si="18"/>
        <v>Continental Crédito</v>
      </c>
      <c r="J63" s="50" t="str">
        <f t="shared" si="18"/>
        <v>Ace Seguros</v>
      </c>
      <c r="K63" s="50" t="str">
        <f t="shared" si="18"/>
        <v>M. de Carabineros</v>
      </c>
      <c r="L63" s="50" t="str">
        <f t="shared" si="18"/>
        <v>Chubb de Chile</v>
      </c>
      <c r="M63" s="50" t="str">
        <f t="shared" si="18"/>
        <v>Penta Security</v>
      </c>
      <c r="N63" s="50" t="str">
        <f t="shared" si="18"/>
        <v>Chilena Consolidada</v>
      </c>
      <c r="O63" s="50" t="str">
        <f t="shared" si="18"/>
        <v>RSA Seguros</v>
      </c>
      <c r="P63" s="50" t="str">
        <f t="shared" si="18"/>
        <v>Mapfre</v>
      </c>
      <c r="Q63" s="50" t="str">
        <f t="shared" si="18"/>
        <v>Renta Nacional</v>
      </c>
      <c r="R63" s="50" t="str">
        <f t="shared" si="18"/>
        <v>BCI Seguros</v>
      </c>
      <c r="S63" s="50" t="str">
        <f t="shared" si="18"/>
        <v>Chartis</v>
      </c>
      <c r="T63" s="50" t="str">
        <f t="shared" si="18"/>
        <v>Magallanes</v>
      </c>
      <c r="U63" s="50" t="str">
        <f t="shared" si="18"/>
        <v>Zenit Seguros</v>
      </c>
      <c r="V63" s="50" t="str">
        <f t="shared" si="18"/>
        <v>Liberty Seguros</v>
      </c>
      <c r="W63" s="50" t="str">
        <f t="shared" si="18"/>
        <v>Zurich Santander</v>
      </c>
      <c r="X63" s="50" t="str">
        <f t="shared" si="18"/>
        <v>Huelen</v>
      </c>
      <c r="Y63" s="50" t="str">
        <f t="shared" si="18"/>
        <v>Consorio Nacional</v>
      </c>
      <c r="Z63" s="50" t="str">
        <f t="shared" si="18"/>
        <v>HDI Seguros</v>
      </c>
      <c r="AA63" s="50" t="str">
        <f t="shared" si="18"/>
        <v>Cardif</v>
      </c>
      <c r="AB63" s="50" t="str">
        <f t="shared" si="18"/>
        <v>Orion Seguros</v>
      </c>
      <c r="AC63" s="50" t="str">
        <f t="shared" si="18"/>
        <v>Assurant Chile</v>
      </c>
      <c r="AD63" s="50" t="str">
        <f t="shared" si="18"/>
        <v>Mapfre Gar. y Cré.</v>
      </c>
      <c r="AE63" s="50" t="str">
        <f t="shared" si="18"/>
        <v/>
      </c>
      <c r="AF63" s="50" t="str">
        <f t="shared" si="18"/>
        <v/>
      </c>
      <c r="AG63" s="50" t="str">
        <f t="shared" si="18"/>
        <v/>
      </c>
      <c r="AH63" s="50" t="str">
        <f t="shared" si="18"/>
        <v/>
      </c>
      <c r="AI63" s="50" t="str">
        <f t="shared" si="18"/>
        <v/>
      </c>
      <c r="AJ63" s="50" t="str">
        <f t="shared" si="18"/>
        <v/>
      </c>
      <c r="AK63" s="50" t="str">
        <f t="shared" si="18"/>
        <v/>
      </c>
      <c r="AL63" s="50" t="str">
        <f t="shared" si="18"/>
        <v/>
      </c>
      <c r="AM63" s="50" t="str">
        <f t="shared" si="18"/>
        <v/>
      </c>
      <c r="AN63" s="50" t="str">
        <f t="shared" si="18"/>
        <v/>
      </c>
      <c r="AO63" s="50" t="str">
        <f t="shared" si="18"/>
        <v/>
      </c>
      <c r="AP63" s="50" t="str">
        <f t="shared" si="18"/>
        <v/>
      </c>
    </row>
    <row r="64" spans="2:46" hidden="1">
      <c r="C64" s="52">
        <f>IFERROR((HLOOKUP(C62,$C$57:$AP$59,3,FALSE)-HLOOKUP(C62,$C$57:$AP$60,4,FALSE)/1000000)/$C$69,"")</f>
        <v>1861.6020364901035</v>
      </c>
      <c r="D64" s="52">
        <f t="shared" ref="D64:AP64" si="19">IFERROR((HLOOKUP(D62,$C$57:$AP$59,3,FALSE)-HLOOKUP(D62,$C$57:$AP$60,4,FALSE)/1000000)/$C$69,"")</f>
        <v>830.43943220439951</v>
      </c>
      <c r="E64" s="52">
        <f t="shared" si="19"/>
        <v>554.31353876700166</v>
      </c>
      <c r="F64" s="52">
        <f t="shared" si="19"/>
        <v>435.12369505720972</v>
      </c>
      <c r="G64" s="52">
        <f t="shared" si="19"/>
        <v>347.96148618698169</v>
      </c>
      <c r="H64" s="52">
        <f t="shared" si="19"/>
        <v>325.92547445643748</v>
      </c>
      <c r="I64" s="52">
        <f t="shared" si="19"/>
        <v>251.71095687016188</v>
      </c>
      <c r="J64" s="52">
        <f t="shared" si="19"/>
        <v>183.99468517289085</v>
      </c>
      <c r="K64" s="52">
        <f t="shared" si="19"/>
        <v>166.91454260419795</v>
      </c>
      <c r="L64" s="52">
        <f t="shared" si="19"/>
        <v>150.26839796742928</v>
      </c>
      <c r="M64" s="52">
        <f t="shared" si="19"/>
        <v>129.24547266500329</v>
      </c>
      <c r="N64" s="52">
        <f t="shared" si="19"/>
        <v>96.799372478191557</v>
      </c>
      <c r="O64" s="52">
        <f t="shared" si="19"/>
        <v>74.848937551539777</v>
      </c>
      <c r="P64" s="52">
        <f t="shared" si="19"/>
        <v>74.662170318052659</v>
      </c>
      <c r="Q64" s="52">
        <f t="shared" si="19"/>
        <v>35.538565702529539</v>
      </c>
      <c r="R64" s="52">
        <f t="shared" si="19"/>
        <v>34.100983254035938</v>
      </c>
      <c r="S64" s="52">
        <f t="shared" si="19"/>
        <v>31.704366807956948</v>
      </c>
      <c r="T64" s="52">
        <f t="shared" si="19"/>
        <v>30.192133825267117</v>
      </c>
      <c r="U64" s="52">
        <f t="shared" si="19"/>
        <v>28.888505938100028</v>
      </c>
      <c r="V64" s="52">
        <f t="shared" si="19"/>
        <v>28.740939055220267</v>
      </c>
      <c r="W64" s="52">
        <f t="shared" si="19"/>
        <v>24.679854472649968</v>
      </c>
      <c r="X64" s="52">
        <f t="shared" si="19"/>
        <v>23.361741358895014</v>
      </c>
      <c r="Y64" s="52">
        <f t="shared" si="19"/>
        <v>18.639594738809251</v>
      </c>
      <c r="Z64" s="52">
        <f t="shared" si="19"/>
        <v>17.379843354489065</v>
      </c>
      <c r="AA64" s="52">
        <f t="shared" si="19"/>
        <v>7.3819041118522932</v>
      </c>
      <c r="AB64" s="52">
        <f t="shared" si="19"/>
        <v>6.4717402606105336</v>
      </c>
      <c r="AC64" s="52">
        <f t="shared" si="19"/>
        <v>5.6668501827758009</v>
      </c>
      <c r="AD64" s="52">
        <f t="shared" si="19"/>
        <v>-100.89521698167229</v>
      </c>
      <c r="AE64" s="52" t="str">
        <f t="shared" si="19"/>
        <v/>
      </c>
      <c r="AF64" s="52" t="str">
        <f t="shared" si="19"/>
        <v/>
      </c>
      <c r="AG64" s="52" t="str">
        <f t="shared" si="19"/>
        <v/>
      </c>
      <c r="AH64" s="52" t="str">
        <f t="shared" si="19"/>
        <v/>
      </c>
      <c r="AI64" s="52" t="str">
        <f t="shared" si="19"/>
        <v/>
      </c>
      <c r="AJ64" s="52" t="str">
        <f t="shared" si="19"/>
        <v/>
      </c>
      <c r="AK64" s="52" t="str">
        <f t="shared" si="19"/>
        <v/>
      </c>
      <c r="AL64" s="52" t="str">
        <f t="shared" si="19"/>
        <v/>
      </c>
      <c r="AM64" s="52" t="str">
        <f t="shared" si="19"/>
        <v/>
      </c>
      <c r="AN64" s="52" t="str">
        <f t="shared" si="19"/>
        <v/>
      </c>
      <c r="AO64" s="52" t="str">
        <f t="shared" si="19"/>
        <v/>
      </c>
      <c r="AP64" s="52" t="str">
        <f t="shared" si="19"/>
        <v/>
      </c>
    </row>
    <row r="65" spans="1:42" hidden="1">
      <c r="C65" s="52" t="str">
        <f>IF(ISNUMBER(C64),CONCATENATE(C63," - ",C62),"")</f>
        <v>QBE Chile - 1</v>
      </c>
      <c r="D65" s="52" t="str">
        <f t="shared" ref="D65:AP65" si="20">IF(ISNUMBER(D64),CONCATENATE(D63," - ",D62),"")</f>
        <v>FAF International - 2</v>
      </c>
      <c r="E65" s="52" t="str">
        <f t="shared" si="20"/>
        <v>Coface Chile - 3</v>
      </c>
      <c r="F65" s="52" t="str">
        <f t="shared" si="20"/>
        <v>Cesce Chile - 4</v>
      </c>
      <c r="G65" s="52" t="str">
        <f t="shared" si="20"/>
        <v>Magallanes Gar. y Cré. - 5</v>
      </c>
      <c r="H65" s="52" t="str">
        <f t="shared" si="20"/>
        <v>Euler Hermes - 6</v>
      </c>
      <c r="I65" s="52" t="str">
        <f t="shared" si="20"/>
        <v>Continental Crédito - 7</v>
      </c>
      <c r="J65" s="52" t="str">
        <f t="shared" si="20"/>
        <v>Ace Seguros - 8</v>
      </c>
      <c r="K65" s="52" t="str">
        <f t="shared" si="20"/>
        <v>M. de Carabineros - 9</v>
      </c>
      <c r="L65" s="52" t="str">
        <f t="shared" si="20"/>
        <v>Chubb de Chile - 10</v>
      </c>
      <c r="M65" s="52" t="str">
        <f t="shared" si="20"/>
        <v>Penta Security - 11</v>
      </c>
      <c r="N65" s="52" t="str">
        <f t="shared" si="20"/>
        <v>Chilena Consolidada - 12</v>
      </c>
      <c r="O65" s="52" t="str">
        <f t="shared" si="20"/>
        <v>RSA Seguros - 13</v>
      </c>
      <c r="P65" s="52" t="str">
        <f t="shared" si="20"/>
        <v>Mapfre - 14</v>
      </c>
      <c r="Q65" s="52" t="str">
        <f t="shared" si="20"/>
        <v>Renta Nacional - 15</v>
      </c>
      <c r="R65" s="52" t="str">
        <f t="shared" si="20"/>
        <v>BCI Seguros - 16</v>
      </c>
      <c r="S65" s="52" t="str">
        <f t="shared" si="20"/>
        <v>Chartis - 17</v>
      </c>
      <c r="T65" s="52" t="str">
        <f t="shared" si="20"/>
        <v>Magallanes - 18</v>
      </c>
      <c r="U65" s="52" t="str">
        <f t="shared" si="20"/>
        <v>Zenit Seguros - 19</v>
      </c>
      <c r="V65" s="52" t="str">
        <f t="shared" si="20"/>
        <v>Liberty Seguros - 20</v>
      </c>
      <c r="W65" s="52" t="str">
        <f t="shared" si="20"/>
        <v>Zurich Santander - 21</v>
      </c>
      <c r="X65" s="52" t="str">
        <f t="shared" si="20"/>
        <v>Huelen - 22</v>
      </c>
      <c r="Y65" s="52" t="str">
        <f t="shared" si="20"/>
        <v>Consorio Nacional - 23</v>
      </c>
      <c r="Z65" s="52" t="str">
        <f t="shared" si="20"/>
        <v>HDI Seguros - 24</v>
      </c>
      <c r="AA65" s="52" t="str">
        <f t="shared" si="20"/>
        <v>Cardif - 25</v>
      </c>
      <c r="AB65" s="52" t="str">
        <f t="shared" si="20"/>
        <v>Orion Seguros - 26</v>
      </c>
      <c r="AC65" s="52" t="str">
        <f t="shared" si="20"/>
        <v>Assurant Chile - 27</v>
      </c>
      <c r="AD65" s="52" t="str">
        <f t="shared" si="20"/>
        <v>Mapfre Gar. y Cré. - 28</v>
      </c>
      <c r="AE65" s="52" t="str">
        <f t="shared" si="20"/>
        <v/>
      </c>
      <c r="AF65" s="52" t="str">
        <f t="shared" si="20"/>
        <v/>
      </c>
      <c r="AG65" s="52" t="str">
        <f t="shared" si="20"/>
        <v/>
      </c>
      <c r="AH65" s="52" t="str">
        <f t="shared" si="20"/>
        <v/>
      </c>
      <c r="AI65" s="52" t="str">
        <f t="shared" si="20"/>
        <v/>
      </c>
      <c r="AJ65" s="52" t="str">
        <f t="shared" si="20"/>
        <v/>
      </c>
      <c r="AK65" s="52" t="str">
        <f t="shared" si="20"/>
        <v/>
      </c>
      <c r="AL65" s="52" t="str">
        <f t="shared" si="20"/>
        <v/>
      </c>
      <c r="AM65" s="52" t="str">
        <f t="shared" si="20"/>
        <v/>
      </c>
      <c r="AN65" s="52" t="str">
        <f t="shared" si="20"/>
        <v/>
      </c>
      <c r="AO65" s="52" t="str">
        <f t="shared" si="20"/>
        <v/>
      </c>
      <c r="AP65" s="52" t="str">
        <f t="shared" si="20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21">IF($B$78=D63,D64,"")</f>
        <v/>
      </c>
      <c r="E67" s="52" t="str">
        <f t="shared" si="21"/>
        <v/>
      </c>
      <c r="F67" s="52" t="str">
        <f t="shared" si="21"/>
        <v/>
      </c>
      <c r="G67" s="52" t="str">
        <f t="shared" si="21"/>
        <v/>
      </c>
      <c r="H67" s="52" t="str">
        <f t="shared" si="21"/>
        <v/>
      </c>
      <c r="I67" s="52" t="str">
        <f t="shared" si="21"/>
        <v/>
      </c>
      <c r="J67" s="52" t="str">
        <f t="shared" si="21"/>
        <v/>
      </c>
      <c r="K67" s="52" t="str">
        <f t="shared" si="21"/>
        <v/>
      </c>
      <c r="L67" s="52" t="str">
        <f t="shared" si="21"/>
        <v/>
      </c>
      <c r="M67" s="52" t="str">
        <f t="shared" si="21"/>
        <v/>
      </c>
      <c r="N67" s="52" t="str">
        <f t="shared" si="21"/>
        <v/>
      </c>
      <c r="O67" s="52" t="str">
        <f t="shared" si="21"/>
        <v/>
      </c>
      <c r="P67" s="52" t="str">
        <f t="shared" si="21"/>
        <v/>
      </c>
      <c r="Q67" s="52" t="str">
        <f t="shared" si="21"/>
        <v/>
      </c>
      <c r="R67" s="52" t="str">
        <f t="shared" si="21"/>
        <v/>
      </c>
      <c r="S67" s="52" t="str">
        <f t="shared" si="21"/>
        <v/>
      </c>
      <c r="T67" s="52" t="str">
        <f t="shared" si="21"/>
        <v/>
      </c>
      <c r="U67" s="52" t="str">
        <f t="shared" si="21"/>
        <v/>
      </c>
      <c r="V67" s="52" t="str">
        <f t="shared" si="21"/>
        <v/>
      </c>
      <c r="W67" s="52" t="str">
        <f t="shared" si="21"/>
        <v/>
      </c>
      <c r="X67" s="52" t="str">
        <f t="shared" si="21"/>
        <v/>
      </c>
      <c r="Y67" s="52" t="str">
        <f t="shared" si="21"/>
        <v/>
      </c>
      <c r="Z67" s="52" t="str">
        <f t="shared" si="21"/>
        <v/>
      </c>
      <c r="AA67" s="52" t="str">
        <f t="shared" si="21"/>
        <v/>
      </c>
      <c r="AB67" s="52" t="str">
        <f t="shared" si="21"/>
        <v/>
      </c>
      <c r="AC67" s="52" t="str">
        <f t="shared" si="21"/>
        <v/>
      </c>
      <c r="AD67" s="52" t="str">
        <f t="shared" si="21"/>
        <v/>
      </c>
      <c r="AE67" s="52" t="str">
        <f t="shared" si="21"/>
        <v/>
      </c>
      <c r="AF67" s="52" t="str">
        <f t="shared" si="21"/>
        <v/>
      </c>
      <c r="AG67" s="52" t="str">
        <f t="shared" si="21"/>
        <v/>
      </c>
      <c r="AH67" s="52" t="str">
        <f t="shared" si="21"/>
        <v/>
      </c>
      <c r="AI67" s="52" t="str">
        <f t="shared" si="21"/>
        <v/>
      </c>
      <c r="AJ67" s="52" t="str">
        <f t="shared" si="21"/>
        <v/>
      </c>
      <c r="AK67" s="52" t="str">
        <f t="shared" si="21"/>
        <v/>
      </c>
      <c r="AL67" s="52" t="str">
        <f t="shared" si="21"/>
        <v/>
      </c>
      <c r="AM67" s="52" t="str">
        <f t="shared" si="21"/>
        <v/>
      </c>
      <c r="AN67" s="52" t="str">
        <f t="shared" si="21"/>
        <v/>
      </c>
      <c r="AO67" s="52" t="str">
        <f t="shared" si="21"/>
        <v/>
      </c>
      <c r="AP67" s="52" t="str">
        <f t="shared" si="21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UF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30.09.2012</v>
      </c>
      <c r="D70" s="37" t="s">
        <v>372</v>
      </c>
      <c r="E70" s="37" t="s">
        <v>105</v>
      </c>
      <c r="F70" s="37" t="s">
        <v>22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30.09.2012</v>
      </c>
      <c r="D71" s="37" t="s">
        <v>373</v>
      </c>
      <c r="E71" s="37" t="s">
        <v>106</v>
      </c>
      <c r="F71" s="37" t="s">
        <v>370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30.09.2012</v>
      </c>
      <c r="D72" s="37" t="s">
        <v>374</v>
      </c>
      <c r="E72" s="37" t="s">
        <v>107</v>
      </c>
      <c r="F72" s="37" t="s">
        <v>371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6</v>
      </c>
      <c r="D109" s="50">
        <f t="shared" ref="D109:AH109" si="22">IFERROR(RANK(D111,$C$111:$AH$111,0),"")</f>
        <v>2</v>
      </c>
      <c r="E109" s="50">
        <f t="shared" si="22"/>
        <v>30</v>
      </c>
      <c r="F109" s="50">
        <f t="shared" si="22"/>
        <v>31</v>
      </c>
      <c r="G109" s="50">
        <f t="shared" si="22"/>
        <v>11</v>
      </c>
      <c r="H109" s="50">
        <f t="shared" si="22"/>
        <v>14</v>
      </c>
      <c r="I109" s="50">
        <f t="shared" si="22"/>
        <v>18</v>
      </c>
      <c r="J109" s="50">
        <f t="shared" si="22"/>
        <v>24</v>
      </c>
      <c r="K109" s="50">
        <f t="shared" si="22"/>
        <v>25</v>
      </c>
      <c r="L109" s="50">
        <f t="shared" si="22"/>
        <v>19</v>
      </c>
      <c r="M109" s="50">
        <f t="shared" si="22"/>
        <v>4</v>
      </c>
      <c r="N109" s="50">
        <f t="shared" si="22"/>
        <v>1</v>
      </c>
      <c r="O109" s="50">
        <f t="shared" si="22"/>
        <v>29</v>
      </c>
      <c r="P109" s="50">
        <f t="shared" si="22"/>
        <v>10</v>
      </c>
      <c r="Q109" s="50">
        <f t="shared" si="22"/>
        <v>23</v>
      </c>
      <c r="R109" s="50">
        <f t="shared" si="22"/>
        <v>7</v>
      </c>
      <c r="S109" s="50">
        <f t="shared" si="22"/>
        <v>3</v>
      </c>
      <c r="T109" s="50">
        <f t="shared" si="22"/>
        <v>15</v>
      </c>
      <c r="U109" s="50">
        <f t="shared" si="22"/>
        <v>16</v>
      </c>
      <c r="V109" s="50">
        <f t="shared" si="22"/>
        <v>22</v>
      </c>
      <c r="W109" s="50">
        <f t="shared" si="22"/>
        <v>12</v>
      </c>
      <c r="X109" s="50">
        <f t="shared" si="22"/>
        <v>17</v>
      </c>
      <c r="Y109" s="50">
        <f t="shared" si="22"/>
        <v>27</v>
      </c>
      <c r="Z109" s="50">
        <f t="shared" si="22"/>
        <v>21</v>
      </c>
      <c r="AA109" s="50">
        <f t="shared" si="22"/>
        <v>13</v>
      </c>
      <c r="AB109" s="50">
        <f t="shared" si="22"/>
        <v>8</v>
      </c>
      <c r="AC109" s="50">
        <f t="shared" si="22"/>
        <v>9</v>
      </c>
      <c r="AD109" s="50">
        <f>IFERROR(RANK(AD111,$C$111:$AH$111,0),"")</f>
        <v>5</v>
      </c>
      <c r="AE109" s="50" t="str">
        <f t="shared" si="22"/>
        <v/>
      </c>
      <c r="AF109" s="50">
        <f t="shared" si="22"/>
        <v>20</v>
      </c>
      <c r="AG109" s="50">
        <f t="shared" si="22"/>
        <v>26</v>
      </c>
      <c r="AH109" s="50">
        <f t="shared" si="22"/>
        <v>28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23">IFERROR((HLOOKUP($B$129,$C$11:$AQ$44,C114+1,FALSE)+C112/1000000)*(-1),"")</f>
        <v>422.16699352955305</v>
      </c>
      <c r="D111" s="52">
        <f t="shared" si="23"/>
        <v>4058.4183192668038</v>
      </c>
      <c r="E111" s="52">
        <f t="shared" si="23"/>
        <v>-358.376221678918</v>
      </c>
      <c r="F111" s="52">
        <f t="shared" si="23"/>
        <v>-727.89890930879494</v>
      </c>
      <c r="G111" s="52">
        <f t="shared" si="23"/>
        <v>166.50872429762896</v>
      </c>
      <c r="H111" s="52">
        <f t="shared" si="23"/>
        <v>115.0962033944338</v>
      </c>
      <c r="I111" s="52">
        <f t="shared" si="23"/>
        <v>69.643023784173664</v>
      </c>
      <c r="J111" s="52">
        <f t="shared" si="23"/>
        <v>26.740790381915254</v>
      </c>
      <c r="K111" s="52">
        <f t="shared" si="23"/>
        <v>23.972909257388608</v>
      </c>
      <c r="L111" s="52">
        <f t="shared" si="23"/>
        <v>50.053209987804799</v>
      </c>
      <c r="M111" s="52">
        <f t="shared" si="23"/>
        <v>1593.1549432743398</v>
      </c>
      <c r="N111" s="52">
        <f t="shared" si="23"/>
        <v>6631.356201928992</v>
      </c>
      <c r="O111" s="52">
        <f t="shared" si="23"/>
        <v>11.469846299730847</v>
      </c>
      <c r="P111" s="52">
        <f t="shared" si="23"/>
        <v>201.98987036825056</v>
      </c>
      <c r="Q111" s="52">
        <f t="shared" si="23"/>
        <v>27.362881015512826</v>
      </c>
      <c r="R111" s="52">
        <f t="shared" si="23"/>
        <v>332.2313675791234</v>
      </c>
      <c r="S111" s="52">
        <f t="shared" si="23"/>
        <v>1899.5352147497476</v>
      </c>
      <c r="T111" s="52">
        <f t="shared" si="23"/>
        <v>96.386837524535579</v>
      </c>
      <c r="U111" s="52">
        <f t="shared" si="23"/>
        <v>85.134082851567157</v>
      </c>
      <c r="V111" s="52">
        <f t="shared" si="23"/>
        <v>28.606894679422112</v>
      </c>
      <c r="W111" s="52">
        <f t="shared" si="23"/>
        <v>136.06238123158164</v>
      </c>
      <c r="X111" s="52">
        <f t="shared" si="23"/>
        <v>72.766645922094099</v>
      </c>
      <c r="Y111" s="52">
        <f t="shared" si="23"/>
        <v>17.835905633457827</v>
      </c>
      <c r="Z111" s="52">
        <f t="shared" si="23"/>
        <v>43.089062010560902</v>
      </c>
      <c r="AA111" s="52">
        <f t="shared" si="23"/>
        <v>129.20255685806899</v>
      </c>
      <c r="AB111" s="52">
        <f t="shared" si="23"/>
        <v>290.70966485539839</v>
      </c>
      <c r="AC111" s="52">
        <f t="shared" si="23"/>
        <v>244.89999346335884</v>
      </c>
      <c r="AD111" s="52">
        <f t="shared" si="23"/>
        <v>539.9659788640846</v>
      </c>
      <c r="AE111" s="52" t="str">
        <f t="shared" si="23"/>
        <v/>
      </c>
      <c r="AF111" s="52">
        <f t="shared" si="23"/>
        <v>48.072114807936288</v>
      </c>
      <c r="AG111" s="52">
        <f t="shared" si="23"/>
        <v>22.361532441102074</v>
      </c>
      <c r="AH111" s="52">
        <f t="shared" si="23"/>
        <v>13.877032526251664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24">D112-1</f>
        <v>30</v>
      </c>
      <c r="F112" s="50">
        <f t="shared" si="24"/>
        <v>29</v>
      </c>
      <c r="G112" s="50">
        <f t="shared" si="24"/>
        <v>28</v>
      </c>
      <c r="H112" s="50">
        <f t="shared" si="24"/>
        <v>27</v>
      </c>
      <c r="I112" s="50">
        <f t="shared" si="24"/>
        <v>26</v>
      </c>
      <c r="J112" s="50">
        <f t="shared" si="24"/>
        <v>25</v>
      </c>
      <c r="K112" s="50">
        <f t="shared" si="24"/>
        <v>24</v>
      </c>
      <c r="L112" s="50">
        <f t="shared" si="24"/>
        <v>23</v>
      </c>
      <c r="M112" s="50">
        <f t="shared" si="24"/>
        <v>22</v>
      </c>
      <c r="N112" s="50">
        <f t="shared" si="24"/>
        <v>21</v>
      </c>
      <c r="O112" s="50">
        <f t="shared" si="24"/>
        <v>20</v>
      </c>
      <c r="P112" s="50">
        <f t="shared" si="24"/>
        <v>19</v>
      </c>
      <c r="Q112" s="50">
        <f t="shared" si="24"/>
        <v>18</v>
      </c>
      <c r="R112" s="50">
        <f t="shared" si="24"/>
        <v>17</v>
      </c>
      <c r="S112" s="50">
        <f t="shared" si="24"/>
        <v>16</v>
      </c>
      <c r="T112" s="50">
        <f t="shared" si="24"/>
        <v>15</v>
      </c>
      <c r="U112" s="50">
        <f t="shared" si="24"/>
        <v>14</v>
      </c>
      <c r="V112" s="50">
        <f t="shared" si="24"/>
        <v>13</v>
      </c>
      <c r="W112" s="50">
        <f t="shared" si="24"/>
        <v>12</v>
      </c>
      <c r="X112" s="50">
        <f t="shared" si="24"/>
        <v>11</v>
      </c>
      <c r="Y112" s="50">
        <f t="shared" si="24"/>
        <v>10</v>
      </c>
      <c r="Z112" s="50">
        <f t="shared" si="24"/>
        <v>9</v>
      </c>
      <c r="AA112" s="50">
        <f t="shared" si="24"/>
        <v>8</v>
      </c>
      <c r="AB112" s="50">
        <f t="shared" si="24"/>
        <v>7</v>
      </c>
      <c r="AC112" s="50">
        <f t="shared" si="24"/>
        <v>6</v>
      </c>
      <c r="AD112" s="50">
        <f t="shared" si="24"/>
        <v>5</v>
      </c>
      <c r="AE112" s="50">
        <f t="shared" si="24"/>
        <v>4</v>
      </c>
      <c r="AF112" s="50">
        <f t="shared" si="24"/>
        <v>3</v>
      </c>
      <c r="AG112" s="50">
        <f t="shared" si="24"/>
        <v>2</v>
      </c>
      <c r="AH112" s="50">
        <f t="shared" si="24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12 Casco Aéreo</v>
      </c>
      <c r="D115" s="80" t="str">
        <f t="shared" ref="D115:AH115" si="25">IFERROR(HLOOKUP(D114,$C$109:$AP$110,2,FALSE),"")</f>
        <v>2 Pérdida de Benef. por Incendio</v>
      </c>
      <c r="E115" s="80" t="str">
        <f t="shared" si="25"/>
        <v>17 Todo Riesgo Construc. y Montaje</v>
      </c>
      <c r="F115" s="80" t="str">
        <f t="shared" si="25"/>
        <v>11 Casco Marítimo</v>
      </c>
      <c r="G115" s="80" t="str">
        <f t="shared" si="25"/>
        <v>28 Seguro de Crédito a la Exportación</v>
      </c>
      <c r="H115" s="80" t="str">
        <f t="shared" si="25"/>
        <v>1 Incendio</v>
      </c>
      <c r="I115" s="80" t="str">
        <f t="shared" si="25"/>
        <v>16 Equipo Móvil Contratista</v>
      </c>
      <c r="J115" s="80" t="str">
        <f t="shared" si="25"/>
        <v>26 Fidelidad</v>
      </c>
      <c r="K115" s="80" t="str">
        <f t="shared" si="25"/>
        <v>27 Seguro de Crédito por Ventas a Plazo</v>
      </c>
      <c r="L115" s="80" t="str">
        <f t="shared" si="25"/>
        <v>14 Transporte Marítimo</v>
      </c>
      <c r="M115" s="80" t="str">
        <f t="shared" si="25"/>
        <v>5 Riesgos de la Naturaleza</v>
      </c>
      <c r="N115" s="80" t="str">
        <f t="shared" si="25"/>
        <v>21 Responsabilidad Civil</v>
      </c>
      <c r="O115" s="80" t="str">
        <f t="shared" si="25"/>
        <v>25 Garantía</v>
      </c>
      <c r="P115" s="80" t="str">
        <f t="shared" si="25"/>
        <v>6 Terrorismo</v>
      </c>
      <c r="Q115" s="80" t="str">
        <f t="shared" si="25"/>
        <v>18 Avería de Maquinaria</v>
      </c>
      <c r="R115" s="80" t="str">
        <f t="shared" si="25"/>
        <v>19 Equipo Electrónico</v>
      </c>
      <c r="S115" s="80" t="str">
        <f t="shared" si="25"/>
        <v>22 Multiriesgos</v>
      </c>
      <c r="T115" s="80" t="str">
        <f t="shared" si="25"/>
        <v>7 Otros Riesgos Adicionales Incendio</v>
      </c>
      <c r="U115" s="80" t="str">
        <f t="shared" si="25"/>
        <v>10 Daños Físicos Vehíc. Mot. G2 (VC)</v>
      </c>
      <c r="V115" s="80" t="str">
        <f t="shared" si="25"/>
        <v>30 Seguro Agrícola</v>
      </c>
      <c r="W115" s="80" t="str">
        <f t="shared" si="25"/>
        <v>24 SOAP</v>
      </c>
      <c r="X115" s="80" t="str">
        <f t="shared" si="25"/>
        <v>20 Responsabilidad Civil Vehíc. Mot.</v>
      </c>
      <c r="Y115" s="80" t="str">
        <f t="shared" si="25"/>
        <v>15 Transporte Aéreo</v>
      </c>
      <c r="Z115" s="80" t="str">
        <f t="shared" si="25"/>
        <v>8 Robo</v>
      </c>
      <c r="AA115" s="80" t="str">
        <f t="shared" si="25"/>
        <v>9 Daños Físicos Vehíc. Mot. G1 (VP)</v>
      </c>
      <c r="AB115" s="80" t="str">
        <f t="shared" si="25"/>
        <v>35 Seguro Salud</v>
      </c>
      <c r="AC115" s="80" t="str">
        <f>IFERROR(HLOOKUP(AC114,$C$109:$AP$110,2,FALSE),"")</f>
        <v>23 Accidentes Personales</v>
      </c>
      <c r="AD115" s="80" t="str">
        <f>IFERROR(HLOOKUP(AD114,$C$109:$AP$110,2,FALSE),"")</f>
        <v>50 Otros</v>
      </c>
      <c r="AE115" s="80" t="str">
        <f t="shared" si="25"/>
        <v>13 Transporte Terrestre</v>
      </c>
      <c r="AF115" s="80" t="str">
        <f t="shared" si="25"/>
        <v>3 Terremoto</v>
      </c>
      <c r="AG115" s="80" t="str">
        <f t="shared" si="25"/>
        <v>4 Pérdida de Benef. por Terremoto</v>
      </c>
      <c r="AH115" s="80" t="str">
        <f t="shared" si="25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6631.3561809289922</v>
      </c>
      <c r="D116" s="52">
        <f t="shared" ref="D116:AH116" si="26">IFERROR((HLOOKUP(D114,$C$109:$AP$111,3,FALSE)-HLOOKUP(D114,$C$109:$AP$112,4,FALSE)/1000000)/$C$123,"")</f>
        <v>4058.4182882668038</v>
      </c>
      <c r="E116" s="52">
        <f t="shared" si="26"/>
        <v>1899.5351987497477</v>
      </c>
      <c r="F116" s="52">
        <f t="shared" si="26"/>
        <v>1593.1549212743398</v>
      </c>
      <c r="G116" s="52">
        <f t="shared" si="26"/>
        <v>539.96597386408462</v>
      </c>
      <c r="H116" s="52">
        <f t="shared" si="26"/>
        <v>422.16696152955308</v>
      </c>
      <c r="I116" s="52">
        <f t="shared" si="26"/>
        <v>332.23135057912339</v>
      </c>
      <c r="J116" s="52">
        <f t="shared" si="26"/>
        <v>290.7096578553984</v>
      </c>
      <c r="K116" s="52">
        <f t="shared" si="26"/>
        <v>244.89998746335883</v>
      </c>
      <c r="L116" s="52">
        <f t="shared" si="26"/>
        <v>201.98985136825056</v>
      </c>
      <c r="M116" s="52">
        <f t="shared" si="26"/>
        <v>166.50869629762897</v>
      </c>
      <c r="N116" s="52">
        <f t="shared" si="26"/>
        <v>136.06236923158164</v>
      </c>
      <c r="O116" s="52">
        <f t="shared" si="26"/>
        <v>129.20254885806898</v>
      </c>
      <c r="P116" s="52">
        <f t="shared" si="26"/>
        <v>115.0961763944338</v>
      </c>
      <c r="Q116" s="52">
        <f t="shared" si="26"/>
        <v>96.386822524535575</v>
      </c>
      <c r="R116" s="52">
        <f t="shared" si="26"/>
        <v>85.134068851567164</v>
      </c>
      <c r="S116" s="52">
        <f t="shared" si="26"/>
        <v>72.766634922094099</v>
      </c>
      <c r="T116" s="52">
        <f t="shared" si="26"/>
        <v>69.642997784173659</v>
      </c>
      <c r="U116" s="52">
        <f t="shared" si="26"/>
        <v>50.0531869878048</v>
      </c>
      <c r="V116" s="52">
        <f t="shared" si="26"/>
        <v>48.072111807936288</v>
      </c>
      <c r="W116" s="52">
        <f t="shared" si="26"/>
        <v>43.089053010560903</v>
      </c>
      <c r="X116" s="52">
        <f t="shared" si="26"/>
        <v>28.606881679422113</v>
      </c>
      <c r="Y116" s="52">
        <f t="shared" si="26"/>
        <v>27.362863015512826</v>
      </c>
      <c r="Z116" s="52">
        <f t="shared" si="26"/>
        <v>26.740765381915253</v>
      </c>
      <c r="AA116" s="52">
        <f t="shared" si="26"/>
        <v>23.972885257388608</v>
      </c>
      <c r="AB116" s="52">
        <f t="shared" si="26"/>
        <v>22.361530441102076</v>
      </c>
      <c r="AC116" s="52">
        <f t="shared" si="26"/>
        <v>17.835895633457827</v>
      </c>
      <c r="AD116" s="52">
        <f t="shared" si="26"/>
        <v>13.877031526251665</v>
      </c>
      <c r="AE116" s="52">
        <f t="shared" si="26"/>
        <v>11.469826299730848</v>
      </c>
      <c r="AF116" s="52">
        <f t="shared" si="26"/>
        <v>-358.37625167891798</v>
      </c>
      <c r="AG116" s="52">
        <f t="shared" si="26"/>
        <v>-727.89893830879498</v>
      </c>
      <c r="AH116" s="52" t="str">
        <f t="shared" si="26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27">IF($B$132=D115,D116,"")</f>
        <v/>
      </c>
      <c r="E118" s="52" t="str">
        <f t="shared" si="27"/>
        <v/>
      </c>
      <c r="F118" s="52" t="str">
        <f t="shared" si="27"/>
        <v/>
      </c>
      <c r="G118" s="52" t="str">
        <f t="shared" si="27"/>
        <v/>
      </c>
      <c r="H118" s="52" t="str">
        <f t="shared" si="27"/>
        <v/>
      </c>
      <c r="I118" s="52" t="str">
        <f t="shared" si="27"/>
        <v/>
      </c>
      <c r="J118" s="52" t="str">
        <f t="shared" si="27"/>
        <v/>
      </c>
      <c r="K118" s="52" t="str">
        <f t="shared" si="27"/>
        <v/>
      </c>
      <c r="L118" s="52" t="str">
        <f t="shared" si="27"/>
        <v/>
      </c>
      <c r="M118" s="52" t="str">
        <f t="shared" si="27"/>
        <v/>
      </c>
      <c r="N118" s="52" t="str">
        <f t="shared" si="27"/>
        <v/>
      </c>
      <c r="O118" s="52" t="str">
        <f t="shared" si="27"/>
        <v/>
      </c>
      <c r="P118" s="52" t="str">
        <f t="shared" si="27"/>
        <v/>
      </c>
      <c r="Q118" s="52" t="str">
        <f t="shared" si="27"/>
        <v/>
      </c>
      <c r="R118" s="52" t="str">
        <f t="shared" si="27"/>
        <v/>
      </c>
      <c r="S118" s="52" t="str">
        <f t="shared" si="27"/>
        <v/>
      </c>
      <c r="T118" s="52" t="str">
        <f t="shared" si="27"/>
        <v/>
      </c>
      <c r="U118" s="52" t="str">
        <f t="shared" si="27"/>
        <v/>
      </c>
      <c r="V118" s="52" t="str">
        <f t="shared" si="27"/>
        <v/>
      </c>
      <c r="W118" s="52" t="str">
        <f t="shared" si="27"/>
        <v/>
      </c>
      <c r="X118" s="52" t="str">
        <f t="shared" si="27"/>
        <v/>
      </c>
      <c r="Y118" s="52" t="str">
        <f t="shared" si="27"/>
        <v/>
      </c>
      <c r="Z118" s="52" t="str">
        <f t="shared" si="27"/>
        <v/>
      </c>
      <c r="AA118" s="52" t="str">
        <f t="shared" si="27"/>
        <v/>
      </c>
      <c r="AB118" s="52" t="str">
        <f t="shared" si="27"/>
        <v/>
      </c>
      <c r="AC118" s="52" t="str">
        <f t="shared" si="27"/>
        <v/>
      </c>
      <c r="AD118" s="52" t="str">
        <f t="shared" si="27"/>
        <v/>
      </c>
      <c r="AE118" s="52" t="str">
        <f t="shared" si="27"/>
        <v/>
      </c>
      <c r="AF118" s="52" t="str">
        <f t="shared" si="27"/>
        <v/>
      </c>
      <c r="AG118" s="52" t="str">
        <f t="shared" si="27"/>
        <v/>
      </c>
      <c r="AH118" s="52" t="str">
        <f t="shared" si="27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28">IF(C60&gt;$C$121,C58,IF(C60=$C$121,$AQ$11,IF(C60&lt;$C$121,"")))</f>
        <v>Ace Seguros</v>
      </c>
      <c r="D120" s="50" t="str">
        <f t="shared" si="28"/>
        <v>Assurant Chile</v>
      </c>
      <c r="E120" s="50" t="str">
        <f t="shared" si="28"/>
        <v>BCI Seguros</v>
      </c>
      <c r="F120" s="50" t="str">
        <f t="shared" si="28"/>
        <v>Cardif</v>
      </c>
      <c r="G120" s="50" t="str">
        <f t="shared" si="28"/>
        <v>Cesce Chile</v>
      </c>
      <c r="H120" s="50" t="str">
        <f t="shared" si="28"/>
        <v>Chartis</v>
      </c>
      <c r="I120" s="50" t="str">
        <f t="shared" si="28"/>
        <v>Chilena Consolidada</v>
      </c>
      <c r="J120" s="50" t="str">
        <f t="shared" si="28"/>
        <v>Chubb de Chile</v>
      </c>
      <c r="K120" s="50" t="str">
        <f t="shared" si="28"/>
        <v>Coface Chile</v>
      </c>
      <c r="L120" s="50" t="str">
        <f t="shared" si="28"/>
        <v>Consorio Nacional</v>
      </c>
      <c r="M120" s="50" t="str">
        <f t="shared" si="28"/>
        <v>Continental Crédito</v>
      </c>
      <c r="N120" s="50" t="str">
        <f t="shared" si="28"/>
        <v>Euler Hermes</v>
      </c>
      <c r="O120" s="50" t="str">
        <f t="shared" si="28"/>
        <v>FAF International</v>
      </c>
      <c r="P120" s="50" t="str">
        <f t="shared" si="28"/>
        <v>HDI Seguros</v>
      </c>
      <c r="Q120" s="50" t="str">
        <f t="shared" si="28"/>
        <v>Huelen</v>
      </c>
      <c r="R120" s="50" t="str">
        <f t="shared" si="28"/>
        <v>Liberty Seguros</v>
      </c>
      <c r="S120" s="50" t="str">
        <f t="shared" si="28"/>
        <v>M. de Carabineros</v>
      </c>
      <c r="T120" s="50" t="str">
        <f t="shared" si="28"/>
        <v>Magallanes</v>
      </c>
      <c r="U120" s="50" t="str">
        <f t="shared" si="28"/>
        <v>Magallanes Gar. y Cré.</v>
      </c>
      <c r="V120" s="50" t="str">
        <f t="shared" si="28"/>
        <v>Mapfre</v>
      </c>
      <c r="W120" s="50" t="str">
        <f t="shared" si="28"/>
        <v>Mapfre Gar. y Cré.</v>
      </c>
      <c r="X120" s="50" t="str">
        <f t="shared" si="28"/>
        <v>Orion Seguros</v>
      </c>
      <c r="Y120" s="50" t="str">
        <f t="shared" si="28"/>
        <v>Penta Security</v>
      </c>
      <c r="Z120" s="50" t="str">
        <f t="shared" si="28"/>
        <v>QBE Chile</v>
      </c>
      <c r="AA120" s="50" t="str">
        <f t="shared" si="28"/>
        <v>Renta Nacional</v>
      </c>
      <c r="AB120" s="50" t="str">
        <f t="shared" si="28"/>
        <v>RSA Seguros</v>
      </c>
      <c r="AC120" s="50" t="str">
        <f t="shared" si="28"/>
        <v>Zenit Seguros</v>
      </c>
      <c r="AD120" s="50" t="str">
        <f t="shared" si="28"/>
        <v>Zurich Santander</v>
      </c>
      <c r="AE120" s="50" t="str">
        <f t="shared" si="28"/>
        <v>Mercado</v>
      </c>
      <c r="AF120" s="50" t="str">
        <f t="shared" si="28"/>
        <v/>
      </c>
      <c r="AG120" s="50" t="str">
        <f t="shared" si="28"/>
        <v/>
      </c>
      <c r="AH120" s="50" t="str">
        <f t="shared" si="28"/>
        <v/>
      </c>
      <c r="AI120" s="50" t="str">
        <f t="shared" si="28"/>
        <v/>
      </c>
      <c r="AJ120" s="50" t="str">
        <f t="shared" si="28"/>
        <v/>
      </c>
      <c r="AK120" s="50" t="str">
        <f t="shared" si="28"/>
        <v/>
      </c>
      <c r="AL120" s="50" t="str">
        <f t="shared" si="28"/>
        <v/>
      </c>
      <c r="AM120" s="50" t="str">
        <f t="shared" si="28"/>
        <v/>
      </c>
      <c r="AN120" s="50" t="str">
        <f t="shared" si="28"/>
        <v/>
      </c>
      <c r="AO120" s="50" t="str">
        <f t="shared" si="28"/>
        <v/>
      </c>
      <c r="AP120" s="50" t="str">
        <f t="shared" si="28"/>
        <v/>
      </c>
    </row>
    <row r="121" spans="2:43" hidden="1">
      <c r="B121" s="49" t="s">
        <v>386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UF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30.09.2012</v>
      </c>
      <c r="D124" s="37" t="s">
        <v>372</v>
      </c>
      <c r="E124" s="37" t="s">
        <v>105</v>
      </c>
      <c r="F124" s="37" t="s">
        <v>22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30.09.2012</v>
      </c>
      <c r="D125" s="37" t="s">
        <v>373</v>
      </c>
      <c r="E125" s="37" t="s">
        <v>106</v>
      </c>
      <c r="F125" s="37" t="s">
        <v>370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30.09.2012</v>
      </c>
      <c r="D126" s="37" t="s">
        <v>374</v>
      </c>
      <c r="E126" s="37" t="s">
        <v>107</v>
      </c>
      <c r="F126" s="37" t="s">
        <v>371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385</v>
      </c>
    </row>
    <row r="129" spans="2:2">
      <c r="B129" s="59" t="s">
        <v>341</v>
      </c>
    </row>
    <row r="131" spans="2:2">
      <c r="B131" s="39" t="s">
        <v>384</v>
      </c>
    </row>
    <row r="132" spans="2:2">
      <c r="B132" s="59"/>
    </row>
  </sheetData>
  <sheetProtection sheet="1" objects="1" scenarios="1"/>
  <conditionalFormatting sqref="A1:XFD1048576">
    <cfRule type="cellIs" dxfId="27" priority="1" operator="lessThan">
      <formula>0</formula>
    </cfRule>
  </conditionalFormatting>
  <dataValidations count="5">
    <dataValidation type="list" allowBlank="1" showInputMessage="1" showErrorMessage="1" sqref="B129">
      <formula1>$C$120:$AE$120</formula1>
    </dataValidation>
    <dataValidation type="list" allowBlank="1" showInputMessage="1" showErrorMessage="1" sqref="B132">
      <formula1>$B$11:$B$43</formula1>
    </dataValidation>
    <dataValidation showInputMessage="1" showErrorMessage="1" sqref="E129"/>
    <dataValidation type="list" allowBlank="1" showInputMessage="1" showErrorMessage="1" sqref="B75">
      <formula1>$B$12:$B$44</formula1>
    </dataValidation>
    <dataValidation type="list" allowBlank="1" showInputMessage="1" showErrorMessage="1" sqref="B78">
      <formula1>$B$120:$AD$120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W13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11.42578125" style="39" hidden="1" customWidth="1"/>
    <col min="43" max="43" width="11.42578125" style="39"/>
    <col min="44" max="44" width="2.85546875" style="39" customWidth="1"/>
    <col min="45" max="46" width="11.42578125" style="39"/>
    <col min="47" max="47" width="2.85546875" style="11" customWidth="1"/>
    <col min="48" max="49" width="11.42578125" style="11"/>
    <col min="50" max="16384" width="11.42578125" style="39"/>
  </cols>
  <sheetData>
    <row r="2" spans="2:49">
      <c r="C2" s="96" t="s">
        <v>390</v>
      </c>
    </row>
    <row r="8" spans="2:49" ht="15.75">
      <c r="B8" s="38" t="s">
        <v>354</v>
      </c>
    </row>
    <row r="9" spans="2:49">
      <c r="B9" s="40" t="str">
        <f>Índice!H55</f>
        <v>Cifras al 30.09.2012</v>
      </c>
    </row>
    <row r="11" spans="2:49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30.09.2011</v>
      </c>
      <c r="AT11" s="199" t="s">
        <v>338</v>
      </c>
      <c r="AU11" s="28"/>
      <c r="AV11" s="200" t="s">
        <v>340</v>
      </c>
      <c r="AW11" s="200" t="str">
        <f>CONCATENATE("Part. (%) ",Índice!H57)</f>
        <v>Part. (%) 30.09.2011</v>
      </c>
    </row>
    <row r="12" spans="2:49">
      <c r="B12" s="73" t="s">
        <v>295</v>
      </c>
      <c r="C12" s="46">
        <f>IF('Datos Generales'!C445=0,"",'Datos Generales'!C445)</f>
        <v>865</v>
      </c>
      <c r="D12" s="46" t="str">
        <f>IF('Datos Generales'!D445=0,"",'Datos Generales'!D445)</f>
        <v/>
      </c>
      <c r="E12" s="46">
        <f>IF('Datos Generales'!E445=0,"",'Datos Generales'!E445)</f>
        <v>2044</v>
      </c>
      <c r="F12" s="46">
        <f>IF('Datos Generales'!F445=0,"",'Datos Generales'!F445)</f>
        <v>2</v>
      </c>
      <c r="G12" s="46" t="str">
        <f>IF('Datos Generales'!G445=0,"",'Datos Generales'!G445)</f>
        <v/>
      </c>
      <c r="H12" s="46">
        <f>IF('Datos Generales'!H445=0,"",'Datos Generales'!H445)</f>
        <v>815</v>
      </c>
      <c r="I12" s="46">
        <f>IF('Datos Generales'!I445=0,"",'Datos Generales'!I445)</f>
        <v>2009</v>
      </c>
      <c r="J12" s="46">
        <f>IF('Datos Generales'!J445=0,"",'Datos Generales'!J445)</f>
        <v>24</v>
      </c>
      <c r="K12" s="46" t="str">
        <f>IF('Datos Generales'!K445=0,"",'Datos Generales'!K445)</f>
        <v/>
      </c>
      <c r="L12" s="46">
        <f>IF('Datos Generales'!L445=0,"",'Datos Generales'!L445)</f>
        <v>363</v>
      </c>
      <c r="M12" s="46" t="str">
        <f>IF('Datos Generales'!M445=0,"",'Datos Generales'!M445)</f>
        <v/>
      </c>
      <c r="N12" s="46" t="str">
        <f>IF('Datos Generales'!N445=0,"",'Datos Generales'!N445)</f>
        <v/>
      </c>
      <c r="O12" s="46" t="str">
        <f>IF('Datos Generales'!O445=0,"",'Datos Generales'!O445)</f>
        <v/>
      </c>
      <c r="P12" s="46">
        <f>IF('Datos Generales'!P445=0,"",'Datos Generales'!P445)</f>
        <v>550</v>
      </c>
      <c r="Q12" s="46">
        <f>IF('Datos Generales'!Q445=0,"",'Datos Generales'!Q445)</f>
        <v>1</v>
      </c>
      <c r="R12" s="46">
        <f>IF('Datos Generales'!R445=0,"",'Datos Generales'!R445)</f>
        <v>4844</v>
      </c>
      <c r="S12" s="46">
        <f>IF('Datos Generales'!S445=0,"",'Datos Generales'!S445)</f>
        <v>51</v>
      </c>
      <c r="T12" s="46">
        <f>IF('Datos Generales'!T445=0,"",'Datos Generales'!T445)</f>
        <v>316</v>
      </c>
      <c r="U12" s="46" t="str">
        <f>IF('Datos Generales'!U445=0,"",'Datos Generales'!U445)</f>
        <v/>
      </c>
      <c r="V12" s="46">
        <f>IF('Datos Generales'!V445=0,"",'Datos Generales'!V445)</f>
        <v>3152</v>
      </c>
      <c r="W12" s="46" t="str">
        <f>IF('Datos Generales'!W445=0,"",'Datos Generales'!W445)</f>
        <v/>
      </c>
      <c r="X12" s="46">
        <f>IF('Datos Generales'!X445=0,"",'Datos Generales'!X445)</f>
        <v>3</v>
      </c>
      <c r="Y12" s="46">
        <f>IF('Datos Generales'!Y445=0,"",'Datos Generales'!Y445)</f>
        <v>1007</v>
      </c>
      <c r="Z12" s="46" t="str">
        <f>IF('Datos Generales'!Z445=0,"",'Datos Generales'!Z445)</f>
        <v/>
      </c>
      <c r="AA12" s="46">
        <f>IF('Datos Generales'!AA445=0,"",'Datos Generales'!AA445)</f>
        <v>40</v>
      </c>
      <c r="AB12" s="46">
        <f>IF('Datos Generales'!AB445=0,"",'Datos Generales'!AB445)</f>
        <v>4534</v>
      </c>
      <c r="AC12" s="46">
        <f>IF('Datos Generales'!AC445=0,"",'Datos Generales'!AC445)</f>
        <v>27</v>
      </c>
      <c r="AD12" s="46" t="str">
        <f>IF('Datos Generales'!AD445=0,"",'Datos Generales'!AD445)</f>
        <v/>
      </c>
      <c r="AE12" s="46" t="str">
        <f>IF('Datos Generales'!AE445=0,"",'Datos Generales'!AE445)</f>
        <v/>
      </c>
      <c r="AF12" s="46" t="str">
        <f>IF('Datos Generales'!AF445=0,"",'Datos Generales'!AF445)</f>
        <v/>
      </c>
      <c r="AG12" s="46" t="str">
        <f>IF('Datos Generales'!AG445=0,"",'Datos Generales'!AG445)</f>
        <v/>
      </c>
      <c r="AH12" s="46" t="str">
        <f>IF('Datos Generales'!AH445=0,"",'Datos Generales'!AH445)</f>
        <v/>
      </c>
      <c r="AI12" s="46" t="str">
        <f>IF('Datos Generales'!AI445=0,"",'Datos Generales'!AI445)</f>
        <v/>
      </c>
      <c r="AJ12" s="46" t="str">
        <f>IF('Datos Generales'!AJ445=0,"",'Datos Generales'!AJ445)</f>
        <v/>
      </c>
      <c r="AK12" s="46" t="str">
        <f>IF('Datos Generales'!AK445=0,"",'Datos Generales'!AK445)</f>
        <v/>
      </c>
      <c r="AL12" s="46" t="str">
        <f>IF('Datos Generales'!AL445=0,"",'Datos Generales'!AL445)</f>
        <v/>
      </c>
      <c r="AM12" s="46" t="str">
        <f>IF('Datos Generales'!AM445=0,"",'Datos Generales'!AM445)</f>
        <v/>
      </c>
      <c r="AN12" s="46" t="str">
        <f>IF('Datos Generales'!AN445=0,"",'Datos Generales'!AN445)</f>
        <v/>
      </c>
      <c r="AO12" s="46" t="str">
        <f>IF('Datos Generales'!AO445=0,"",'Datos Generales'!AO445)</f>
        <v/>
      </c>
      <c r="AP12" s="46" t="str">
        <f>IF('Datos Generales'!AP445=0,"",'Datos Generales'!AP445)</f>
        <v/>
      </c>
      <c r="AQ12" s="46">
        <f>IF('Datos Generales'!AQ445=0,"",'Datos Generales'!AQ445)</f>
        <v>20647</v>
      </c>
      <c r="AS12" s="46">
        <f>'Datos Generales'!AS445</f>
        <v>22975</v>
      </c>
      <c r="AT12" s="74">
        <f t="shared" ref="AT12:AT44" si="0">IFERROR(AQ12/AS12-1,"")</f>
        <v>-0.10132752992383021</v>
      </c>
      <c r="AV12" s="34">
        <f>IFERROR(AQ12/$AQ$44,"")</f>
        <v>3.1197728656670861E-2</v>
      </c>
      <c r="AW12" s="34">
        <f t="shared" ref="AW12:AW44" si="1">IFERROR(AS12/$AS$44,"")</f>
        <v>3.2061614119111514E-2</v>
      </c>
    </row>
    <row r="13" spans="2:49">
      <c r="B13" s="73" t="s">
        <v>296</v>
      </c>
      <c r="C13" s="46">
        <f>IF('Datos Generales'!C446=0,"",'Datos Generales'!C446)</f>
        <v>1</v>
      </c>
      <c r="D13" s="46" t="str">
        <f>IF('Datos Generales'!D446=0,"",'Datos Generales'!D446)</f>
        <v/>
      </c>
      <c r="E13" s="46">
        <f>IF('Datos Generales'!E446=0,"",'Datos Generales'!E446)</f>
        <v>7</v>
      </c>
      <c r="F13" s="46" t="str">
        <f>IF('Datos Generales'!F446=0,"",'Datos Generales'!F446)</f>
        <v/>
      </c>
      <c r="G13" s="46" t="str">
        <f>IF('Datos Generales'!G446=0,"",'Datos Generales'!G446)</f>
        <v/>
      </c>
      <c r="H13" s="46" t="str">
        <f>IF('Datos Generales'!H446=0,"",'Datos Generales'!H446)</f>
        <v/>
      </c>
      <c r="I13" s="46">
        <f>IF('Datos Generales'!I446=0,"",'Datos Generales'!I446)</f>
        <v>62</v>
      </c>
      <c r="J13" s="46">
        <f>IF('Datos Generales'!J446=0,"",'Datos Generales'!J446)</f>
        <v>2</v>
      </c>
      <c r="K13" s="46" t="str">
        <f>IF('Datos Generales'!K446=0,"",'Datos Generales'!K446)</f>
        <v/>
      </c>
      <c r="L13" s="46">
        <f>IF('Datos Generales'!L446=0,"",'Datos Generales'!L446)</f>
        <v>3</v>
      </c>
      <c r="M13" s="46" t="str">
        <f>IF('Datos Generales'!M446=0,"",'Datos Generales'!M446)</f>
        <v/>
      </c>
      <c r="N13" s="46" t="str">
        <f>IF('Datos Generales'!N446=0,"",'Datos Generales'!N446)</f>
        <v/>
      </c>
      <c r="O13" s="46" t="str">
        <f>IF('Datos Generales'!O446=0,"",'Datos Generales'!O446)</f>
        <v/>
      </c>
      <c r="P13" s="46" t="str">
        <f>IF('Datos Generales'!P446=0,"",'Datos Generales'!P446)</f>
        <v/>
      </c>
      <c r="Q13" s="46" t="str">
        <f>IF('Datos Generales'!Q446=0,"",'Datos Generales'!Q446)</f>
        <v/>
      </c>
      <c r="R13" s="46">
        <f>IF('Datos Generales'!R446=0,"",'Datos Generales'!R446)</f>
        <v>24</v>
      </c>
      <c r="S13" s="46" t="str">
        <f>IF('Datos Generales'!S446=0,"",'Datos Generales'!S446)</f>
        <v/>
      </c>
      <c r="T13" s="46">
        <f>IF('Datos Generales'!T446=0,"",'Datos Generales'!T446)</f>
        <v>6</v>
      </c>
      <c r="U13" s="46" t="str">
        <f>IF('Datos Generales'!U446=0,"",'Datos Generales'!U446)</f>
        <v/>
      </c>
      <c r="V13" s="46">
        <f>IF('Datos Generales'!V446=0,"",'Datos Generales'!V446)</f>
        <v>19</v>
      </c>
      <c r="W13" s="46" t="str">
        <f>IF('Datos Generales'!W446=0,"",'Datos Generales'!W446)</f>
        <v/>
      </c>
      <c r="X13" s="46" t="str">
        <f>IF('Datos Generales'!X446=0,"",'Datos Generales'!X446)</f>
        <v/>
      </c>
      <c r="Y13" s="46">
        <f>IF('Datos Generales'!Y446=0,"",'Datos Generales'!Y446)</f>
        <v>13</v>
      </c>
      <c r="Z13" s="46" t="str">
        <f>IF('Datos Generales'!Z446=0,"",'Datos Generales'!Z446)</f>
        <v/>
      </c>
      <c r="AA13" s="46" t="str">
        <f>IF('Datos Generales'!AA446=0,"",'Datos Generales'!AA446)</f>
        <v/>
      </c>
      <c r="AB13" s="46">
        <f>IF('Datos Generales'!AB446=0,"",'Datos Generales'!AB446)</f>
        <v>19</v>
      </c>
      <c r="AC13" s="46" t="str">
        <f>IF('Datos Generales'!AC446=0,"",'Datos Generales'!AC446)</f>
        <v/>
      </c>
      <c r="AD13" s="46" t="str">
        <f>IF('Datos Generales'!AD446=0,"",'Datos Generales'!AD446)</f>
        <v/>
      </c>
      <c r="AE13" s="46" t="str">
        <f>IF('Datos Generales'!AE446=0,"",'Datos Generales'!AE446)</f>
        <v/>
      </c>
      <c r="AF13" s="46" t="str">
        <f>IF('Datos Generales'!AF446=0,"",'Datos Generales'!AF446)</f>
        <v/>
      </c>
      <c r="AG13" s="46" t="str">
        <f>IF('Datos Generales'!AG446=0,"",'Datos Generales'!AG446)</f>
        <v/>
      </c>
      <c r="AH13" s="46" t="str">
        <f>IF('Datos Generales'!AH446=0,"",'Datos Generales'!AH446)</f>
        <v/>
      </c>
      <c r="AI13" s="46" t="str">
        <f>IF('Datos Generales'!AI446=0,"",'Datos Generales'!AI446)</f>
        <v/>
      </c>
      <c r="AJ13" s="46" t="str">
        <f>IF('Datos Generales'!AJ446=0,"",'Datos Generales'!AJ446)</f>
        <v/>
      </c>
      <c r="AK13" s="46" t="str">
        <f>IF('Datos Generales'!AK446=0,"",'Datos Generales'!AK446)</f>
        <v/>
      </c>
      <c r="AL13" s="46" t="str">
        <f>IF('Datos Generales'!AL446=0,"",'Datos Generales'!AL446)</f>
        <v/>
      </c>
      <c r="AM13" s="46" t="str">
        <f>IF('Datos Generales'!AM446=0,"",'Datos Generales'!AM446)</f>
        <v/>
      </c>
      <c r="AN13" s="46" t="str">
        <f>IF('Datos Generales'!AN446=0,"",'Datos Generales'!AN446)</f>
        <v/>
      </c>
      <c r="AO13" s="46" t="str">
        <f>IF('Datos Generales'!AO446=0,"",'Datos Generales'!AO446)</f>
        <v/>
      </c>
      <c r="AP13" s="46" t="str">
        <f>IF('Datos Generales'!AP446=0,"",'Datos Generales'!AP446)</f>
        <v/>
      </c>
      <c r="AQ13" s="46">
        <f>IF('Datos Generales'!AQ446=0,"",'Datos Generales'!AQ446)</f>
        <v>156</v>
      </c>
      <c r="AS13" s="46">
        <f>'Datos Generales'!AS446</f>
        <v>471</v>
      </c>
      <c r="AT13" s="74">
        <f t="shared" si="0"/>
        <v>-0.66878980891719753</v>
      </c>
      <c r="AV13" s="34">
        <f t="shared" ref="AV13:AV44" si="2">IFERROR(AQ13/$AQ$44,"")</f>
        <v>2.3571684363058335E-4</v>
      </c>
      <c r="AW13" s="34">
        <f t="shared" si="1"/>
        <v>6.5728053319266688E-4</v>
      </c>
    </row>
    <row r="14" spans="2:49">
      <c r="B14" s="73" t="s">
        <v>297</v>
      </c>
      <c r="C14" s="46">
        <f>IF('Datos Generales'!C447=0,"",'Datos Generales'!C447)</f>
        <v>8</v>
      </c>
      <c r="D14" s="46" t="str">
        <f>IF('Datos Generales'!D447=0,"",'Datos Generales'!D447)</f>
        <v/>
      </c>
      <c r="E14" s="46">
        <f>IF('Datos Generales'!E447=0,"",'Datos Generales'!E447)</f>
        <v>177</v>
      </c>
      <c r="F14" s="46">
        <f>IF('Datos Generales'!F447=0,"",'Datos Generales'!F447)</f>
        <v>1</v>
      </c>
      <c r="G14" s="46" t="str">
        <f>IF('Datos Generales'!G447=0,"",'Datos Generales'!G447)</f>
        <v/>
      </c>
      <c r="H14" s="46">
        <f>IF('Datos Generales'!H447=0,"",'Datos Generales'!H447)</f>
        <v>53</v>
      </c>
      <c r="I14" s="46">
        <f>IF('Datos Generales'!I447=0,"",'Datos Generales'!I447)</f>
        <v>1240</v>
      </c>
      <c r="J14" s="46">
        <f>IF('Datos Generales'!J447=0,"",'Datos Generales'!J447)</f>
        <v>7</v>
      </c>
      <c r="K14" s="46" t="str">
        <f>IF('Datos Generales'!K447=0,"",'Datos Generales'!K447)</f>
        <v/>
      </c>
      <c r="L14" s="46">
        <f>IF('Datos Generales'!L447=0,"",'Datos Generales'!L447)</f>
        <v>138</v>
      </c>
      <c r="M14" s="46" t="str">
        <f>IF('Datos Generales'!M447=0,"",'Datos Generales'!M447)</f>
        <v/>
      </c>
      <c r="N14" s="46" t="str">
        <f>IF('Datos Generales'!N447=0,"",'Datos Generales'!N447)</f>
        <v/>
      </c>
      <c r="O14" s="46" t="str">
        <f>IF('Datos Generales'!O447=0,"",'Datos Generales'!O447)</f>
        <v/>
      </c>
      <c r="P14" s="46">
        <f>IF('Datos Generales'!P447=0,"",'Datos Generales'!P447)</f>
        <v>45</v>
      </c>
      <c r="Q14" s="46" t="str">
        <f>IF('Datos Generales'!Q447=0,"",'Datos Generales'!Q447)</f>
        <v/>
      </c>
      <c r="R14" s="46">
        <f>IF('Datos Generales'!R447=0,"",'Datos Generales'!R447)</f>
        <v>1328</v>
      </c>
      <c r="S14" s="46">
        <f>IF('Datos Generales'!S447=0,"",'Datos Generales'!S447)</f>
        <v>3</v>
      </c>
      <c r="T14" s="46">
        <f>IF('Datos Generales'!T447=0,"",'Datos Generales'!T447)</f>
        <v>116</v>
      </c>
      <c r="U14" s="46" t="str">
        <f>IF('Datos Generales'!U447=0,"",'Datos Generales'!U447)</f>
        <v/>
      </c>
      <c r="V14" s="46">
        <f>IF('Datos Generales'!V447=0,"",'Datos Generales'!V447)</f>
        <v>3594</v>
      </c>
      <c r="W14" s="46" t="str">
        <f>IF('Datos Generales'!W447=0,"",'Datos Generales'!W447)</f>
        <v/>
      </c>
      <c r="X14" s="46" t="str">
        <f>IF('Datos Generales'!X447=0,"",'Datos Generales'!X447)</f>
        <v/>
      </c>
      <c r="Y14" s="46">
        <f>IF('Datos Generales'!Y447=0,"",'Datos Generales'!Y447)</f>
        <v>32</v>
      </c>
      <c r="Z14" s="46" t="str">
        <f>IF('Datos Generales'!Z447=0,"",'Datos Generales'!Z447)</f>
        <v/>
      </c>
      <c r="AA14" s="46">
        <f>IF('Datos Generales'!AA447=0,"",'Datos Generales'!AA447)</f>
        <v>9</v>
      </c>
      <c r="AB14" s="46">
        <f>IF('Datos Generales'!AB447=0,"",'Datos Generales'!AB447)</f>
        <v>548</v>
      </c>
      <c r="AC14" s="46">
        <f>IF('Datos Generales'!AC447=0,"",'Datos Generales'!AC447)</f>
        <v>4</v>
      </c>
      <c r="AD14" s="46">
        <f>IF('Datos Generales'!AD447=0,"",'Datos Generales'!AD447)</f>
        <v>452</v>
      </c>
      <c r="AE14" s="46" t="str">
        <f>IF('Datos Generales'!AE447=0,"",'Datos Generales'!AE447)</f>
        <v/>
      </c>
      <c r="AF14" s="46" t="str">
        <f>IF('Datos Generales'!AF447=0,"",'Datos Generales'!AF447)</f>
        <v/>
      </c>
      <c r="AG14" s="46" t="str">
        <f>IF('Datos Generales'!AG447=0,"",'Datos Generales'!AG447)</f>
        <v/>
      </c>
      <c r="AH14" s="46" t="str">
        <f>IF('Datos Generales'!AH447=0,"",'Datos Generales'!AH447)</f>
        <v/>
      </c>
      <c r="AI14" s="46" t="str">
        <f>IF('Datos Generales'!AI447=0,"",'Datos Generales'!AI447)</f>
        <v/>
      </c>
      <c r="AJ14" s="46" t="str">
        <f>IF('Datos Generales'!AJ447=0,"",'Datos Generales'!AJ447)</f>
        <v/>
      </c>
      <c r="AK14" s="46" t="str">
        <f>IF('Datos Generales'!AK447=0,"",'Datos Generales'!AK447)</f>
        <v/>
      </c>
      <c r="AL14" s="46" t="str">
        <f>IF('Datos Generales'!AL447=0,"",'Datos Generales'!AL447)</f>
        <v/>
      </c>
      <c r="AM14" s="46" t="str">
        <f>IF('Datos Generales'!AM447=0,"",'Datos Generales'!AM447)</f>
        <v/>
      </c>
      <c r="AN14" s="46" t="str">
        <f>IF('Datos Generales'!AN447=0,"",'Datos Generales'!AN447)</f>
        <v/>
      </c>
      <c r="AO14" s="46" t="str">
        <f>IF('Datos Generales'!AO447=0,"",'Datos Generales'!AO447)</f>
        <v/>
      </c>
      <c r="AP14" s="46" t="str">
        <f>IF('Datos Generales'!AP447=0,"",'Datos Generales'!AP447)</f>
        <v/>
      </c>
      <c r="AQ14" s="46">
        <f>IF('Datos Generales'!AQ447=0,"",'Datos Generales'!AQ447)</f>
        <v>7755</v>
      </c>
      <c r="AS14" s="46">
        <f>'Datos Generales'!AS447</f>
        <v>49605</v>
      </c>
      <c r="AT14" s="74">
        <f t="shared" si="0"/>
        <v>-0.84366495312972489</v>
      </c>
      <c r="AV14" s="34">
        <f t="shared" si="2"/>
        <v>1.1717846938174192E-2</v>
      </c>
      <c r="AW14" s="34">
        <f t="shared" si="1"/>
        <v>6.922378099580094E-2</v>
      </c>
    </row>
    <row r="15" spans="2:49">
      <c r="B15" s="73" t="s">
        <v>298</v>
      </c>
      <c r="C15" s="46">
        <f>IF('Datos Generales'!C448=0,"",'Datos Generales'!C448)</f>
        <v>1</v>
      </c>
      <c r="D15" s="46" t="str">
        <f>IF('Datos Generales'!D448=0,"",'Datos Generales'!D448)</f>
        <v/>
      </c>
      <c r="E15" s="46" t="str">
        <f>IF('Datos Generales'!E448=0,"",'Datos Generales'!E448)</f>
        <v/>
      </c>
      <c r="F15" s="46" t="str">
        <f>IF('Datos Generales'!F448=0,"",'Datos Generales'!F448)</f>
        <v/>
      </c>
      <c r="G15" s="46" t="str">
        <f>IF('Datos Generales'!G448=0,"",'Datos Generales'!G448)</f>
        <v/>
      </c>
      <c r="H15" s="46">
        <f>IF('Datos Generales'!H448=0,"",'Datos Generales'!H448)</f>
        <v>5</v>
      </c>
      <c r="I15" s="46" t="str">
        <f>IF('Datos Generales'!I448=0,"",'Datos Generales'!I448)</f>
        <v/>
      </c>
      <c r="J15" s="46" t="str">
        <f>IF('Datos Generales'!J448=0,"",'Datos Generales'!J448)</f>
        <v/>
      </c>
      <c r="K15" s="46" t="str">
        <f>IF('Datos Generales'!K448=0,"",'Datos Generales'!K448)</f>
        <v/>
      </c>
      <c r="L15" s="46">
        <f>IF('Datos Generales'!L448=0,"",'Datos Generales'!L448)</f>
        <v>1</v>
      </c>
      <c r="M15" s="46" t="str">
        <f>IF('Datos Generales'!M448=0,"",'Datos Generales'!M448)</f>
        <v/>
      </c>
      <c r="N15" s="46" t="str">
        <f>IF('Datos Generales'!N448=0,"",'Datos Generales'!N448)</f>
        <v/>
      </c>
      <c r="O15" s="46" t="str">
        <f>IF('Datos Generales'!O448=0,"",'Datos Generales'!O448)</f>
        <v/>
      </c>
      <c r="P15" s="46" t="str">
        <f>IF('Datos Generales'!P448=0,"",'Datos Generales'!P448)</f>
        <v/>
      </c>
      <c r="Q15" s="46" t="str">
        <f>IF('Datos Generales'!Q448=0,"",'Datos Generales'!Q448)</f>
        <v/>
      </c>
      <c r="R15" s="46">
        <f>IF('Datos Generales'!R448=0,"",'Datos Generales'!R448)</f>
        <v>139</v>
      </c>
      <c r="S15" s="46">
        <f>IF('Datos Generales'!S448=0,"",'Datos Generales'!S448)</f>
        <v>4</v>
      </c>
      <c r="T15" s="46" t="str">
        <f>IF('Datos Generales'!T448=0,"",'Datos Generales'!T448)</f>
        <v/>
      </c>
      <c r="U15" s="46" t="str">
        <f>IF('Datos Generales'!U448=0,"",'Datos Generales'!U448)</f>
        <v/>
      </c>
      <c r="V15" s="46">
        <f>IF('Datos Generales'!V448=0,"",'Datos Generales'!V448)</f>
        <v>4</v>
      </c>
      <c r="W15" s="46" t="str">
        <f>IF('Datos Generales'!W448=0,"",'Datos Generales'!W448)</f>
        <v/>
      </c>
      <c r="X15" s="46" t="str">
        <f>IF('Datos Generales'!X448=0,"",'Datos Generales'!X448)</f>
        <v/>
      </c>
      <c r="Y15" s="46" t="str">
        <f>IF('Datos Generales'!Y448=0,"",'Datos Generales'!Y448)</f>
        <v/>
      </c>
      <c r="Z15" s="46" t="str">
        <f>IF('Datos Generales'!Z448=0,"",'Datos Generales'!Z448)</f>
        <v/>
      </c>
      <c r="AA15" s="46" t="str">
        <f>IF('Datos Generales'!AA448=0,"",'Datos Generales'!AA448)</f>
        <v/>
      </c>
      <c r="AB15" s="46">
        <f>IF('Datos Generales'!AB448=0,"",'Datos Generales'!AB448)</f>
        <v>1</v>
      </c>
      <c r="AC15" s="46" t="str">
        <f>IF('Datos Generales'!AC448=0,"",'Datos Generales'!AC448)</f>
        <v/>
      </c>
      <c r="AD15" s="46" t="str">
        <f>IF('Datos Generales'!AD448=0,"",'Datos Generales'!AD448)</f>
        <v/>
      </c>
      <c r="AE15" s="46" t="str">
        <f>IF('Datos Generales'!AE448=0,"",'Datos Generales'!AE448)</f>
        <v/>
      </c>
      <c r="AF15" s="46" t="str">
        <f>IF('Datos Generales'!AF448=0,"",'Datos Generales'!AF448)</f>
        <v/>
      </c>
      <c r="AG15" s="46" t="str">
        <f>IF('Datos Generales'!AG448=0,"",'Datos Generales'!AG448)</f>
        <v/>
      </c>
      <c r="AH15" s="46" t="str">
        <f>IF('Datos Generales'!AH448=0,"",'Datos Generales'!AH448)</f>
        <v/>
      </c>
      <c r="AI15" s="46" t="str">
        <f>IF('Datos Generales'!AI448=0,"",'Datos Generales'!AI448)</f>
        <v/>
      </c>
      <c r="AJ15" s="46" t="str">
        <f>IF('Datos Generales'!AJ448=0,"",'Datos Generales'!AJ448)</f>
        <v/>
      </c>
      <c r="AK15" s="46" t="str">
        <f>IF('Datos Generales'!AK448=0,"",'Datos Generales'!AK448)</f>
        <v/>
      </c>
      <c r="AL15" s="46" t="str">
        <f>IF('Datos Generales'!AL448=0,"",'Datos Generales'!AL448)</f>
        <v/>
      </c>
      <c r="AM15" s="46" t="str">
        <f>IF('Datos Generales'!AM448=0,"",'Datos Generales'!AM448)</f>
        <v/>
      </c>
      <c r="AN15" s="46" t="str">
        <f>IF('Datos Generales'!AN448=0,"",'Datos Generales'!AN448)</f>
        <v/>
      </c>
      <c r="AO15" s="46" t="str">
        <f>IF('Datos Generales'!AO448=0,"",'Datos Generales'!AO448)</f>
        <v/>
      </c>
      <c r="AP15" s="46" t="str">
        <f>IF('Datos Generales'!AP448=0,"",'Datos Generales'!AP448)</f>
        <v/>
      </c>
      <c r="AQ15" s="46">
        <f>IF('Datos Generales'!AQ448=0,"",'Datos Generales'!AQ448)</f>
        <v>155</v>
      </c>
      <c r="AS15" s="46">
        <f>'Datos Generales'!AS448</f>
        <v>483</v>
      </c>
      <c r="AT15" s="74">
        <f t="shared" si="0"/>
        <v>-0.67908902691511386</v>
      </c>
      <c r="AV15" s="34">
        <f t="shared" si="2"/>
        <v>2.34205838222695E-4</v>
      </c>
      <c r="AW15" s="34">
        <f t="shared" si="1"/>
        <v>6.7402653403834001E-4</v>
      </c>
    </row>
    <row r="16" spans="2:49">
      <c r="B16" s="73" t="s">
        <v>299</v>
      </c>
      <c r="C16" s="46">
        <f>IF('Datos Generales'!C449=0,"",'Datos Generales'!C449)</f>
        <v>29</v>
      </c>
      <c r="D16" s="46" t="str">
        <f>IF('Datos Generales'!D449=0,"",'Datos Generales'!D449)</f>
        <v/>
      </c>
      <c r="E16" s="46">
        <f>IF('Datos Generales'!E449=0,"",'Datos Generales'!E449)</f>
        <v>13</v>
      </c>
      <c r="F16" s="46">
        <f>IF('Datos Generales'!F449=0,"",'Datos Generales'!F449)</f>
        <v>2</v>
      </c>
      <c r="G16" s="46" t="str">
        <f>IF('Datos Generales'!G449=0,"",'Datos Generales'!G449)</f>
        <v/>
      </c>
      <c r="H16" s="46">
        <f>IF('Datos Generales'!H449=0,"",'Datos Generales'!H449)</f>
        <v>3</v>
      </c>
      <c r="I16" s="46">
        <f>IF('Datos Generales'!I449=0,"",'Datos Generales'!I449)</f>
        <v>1244</v>
      </c>
      <c r="J16" s="46">
        <f>IF('Datos Generales'!J449=0,"",'Datos Generales'!J449)</f>
        <v>10</v>
      </c>
      <c r="K16" s="46" t="str">
        <f>IF('Datos Generales'!K449=0,"",'Datos Generales'!K449)</f>
        <v/>
      </c>
      <c r="L16" s="46">
        <f>IF('Datos Generales'!L449=0,"",'Datos Generales'!L449)</f>
        <v>176</v>
      </c>
      <c r="M16" s="46" t="str">
        <f>IF('Datos Generales'!M449=0,"",'Datos Generales'!M449)</f>
        <v/>
      </c>
      <c r="N16" s="46" t="str">
        <f>IF('Datos Generales'!N449=0,"",'Datos Generales'!N449)</f>
        <v/>
      </c>
      <c r="O16" s="46" t="str">
        <f>IF('Datos Generales'!O449=0,"",'Datos Generales'!O449)</f>
        <v/>
      </c>
      <c r="P16" s="46">
        <f>IF('Datos Generales'!P449=0,"",'Datos Generales'!P449)</f>
        <v>216</v>
      </c>
      <c r="Q16" s="46" t="str">
        <f>IF('Datos Generales'!Q449=0,"",'Datos Generales'!Q449)</f>
        <v/>
      </c>
      <c r="R16" s="46" t="str">
        <f>IF('Datos Generales'!R449=0,"",'Datos Generales'!R449)</f>
        <v/>
      </c>
      <c r="S16" s="46" t="str">
        <f>IF('Datos Generales'!S449=0,"",'Datos Generales'!S449)</f>
        <v/>
      </c>
      <c r="T16" s="46">
        <f>IF('Datos Generales'!T449=0,"",'Datos Generales'!T449)</f>
        <v>121</v>
      </c>
      <c r="U16" s="46" t="str">
        <f>IF('Datos Generales'!U449=0,"",'Datos Generales'!U449)</f>
        <v/>
      </c>
      <c r="V16" s="46">
        <f>IF('Datos Generales'!V449=0,"",'Datos Generales'!V449)</f>
        <v>302</v>
      </c>
      <c r="W16" s="46" t="str">
        <f>IF('Datos Generales'!W449=0,"",'Datos Generales'!W449)</f>
        <v/>
      </c>
      <c r="X16" s="46" t="str">
        <f>IF('Datos Generales'!X449=0,"",'Datos Generales'!X449)</f>
        <v/>
      </c>
      <c r="Y16" s="46">
        <f>IF('Datos Generales'!Y449=0,"",'Datos Generales'!Y449)</f>
        <v>197</v>
      </c>
      <c r="Z16" s="46" t="str">
        <f>IF('Datos Generales'!Z449=0,"",'Datos Generales'!Z449)</f>
        <v/>
      </c>
      <c r="AA16" s="46">
        <f>IF('Datos Generales'!AA449=0,"",'Datos Generales'!AA449)</f>
        <v>78</v>
      </c>
      <c r="AB16" s="46">
        <f>IF('Datos Generales'!AB449=0,"",'Datos Generales'!AB449)</f>
        <v>1519</v>
      </c>
      <c r="AC16" s="46" t="str">
        <f>IF('Datos Generales'!AC449=0,"",'Datos Generales'!AC449)</f>
        <v/>
      </c>
      <c r="AD16" s="46" t="str">
        <f>IF('Datos Generales'!AD449=0,"",'Datos Generales'!AD449)</f>
        <v/>
      </c>
      <c r="AE16" s="46" t="str">
        <f>IF('Datos Generales'!AE449=0,"",'Datos Generales'!AE449)</f>
        <v/>
      </c>
      <c r="AF16" s="46" t="str">
        <f>IF('Datos Generales'!AF449=0,"",'Datos Generales'!AF449)</f>
        <v/>
      </c>
      <c r="AG16" s="46" t="str">
        <f>IF('Datos Generales'!AG449=0,"",'Datos Generales'!AG449)</f>
        <v/>
      </c>
      <c r="AH16" s="46" t="str">
        <f>IF('Datos Generales'!AH449=0,"",'Datos Generales'!AH449)</f>
        <v/>
      </c>
      <c r="AI16" s="46" t="str">
        <f>IF('Datos Generales'!AI449=0,"",'Datos Generales'!AI449)</f>
        <v/>
      </c>
      <c r="AJ16" s="46" t="str">
        <f>IF('Datos Generales'!AJ449=0,"",'Datos Generales'!AJ449)</f>
        <v/>
      </c>
      <c r="AK16" s="46" t="str">
        <f>IF('Datos Generales'!AK449=0,"",'Datos Generales'!AK449)</f>
        <v/>
      </c>
      <c r="AL16" s="46" t="str">
        <f>IF('Datos Generales'!AL449=0,"",'Datos Generales'!AL449)</f>
        <v/>
      </c>
      <c r="AM16" s="46" t="str">
        <f>IF('Datos Generales'!AM449=0,"",'Datos Generales'!AM449)</f>
        <v/>
      </c>
      <c r="AN16" s="46" t="str">
        <f>IF('Datos Generales'!AN449=0,"",'Datos Generales'!AN449)</f>
        <v/>
      </c>
      <c r="AO16" s="46" t="str">
        <f>IF('Datos Generales'!AO449=0,"",'Datos Generales'!AO449)</f>
        <v/>
      </c>
      <c r="AP16" s="46" t="str">
        <f>IF('Datos Generales'!AP449=0,"",'Datos Generales'!AP449)</f>
        <v/>
      </c>
      <c r="AQ16" s="46">
        <f>IF('Datos Generales'!AQ449=0,"",'Datos Generales'!AQ449)</f>
        <v>3910</v>
      </c>
      <c r="AS16" s="46">
        <f>'Datos Generales'!AS449</f>
        <v>1981</v>
      </c>
      <c r="AT16" s="74">
        <f t="shared" si="0"/>
        <v>0.97375063099444725</v>
      </c>
      <c r="AV16" s="34">
        <f t="shared" si="2"/>
        <v>5.9080311448434673E-3</v>
      </c>
      <c r="AW16" s="34">
        <f t="shared" si="1"/>
        <v>2.764485639606525E-3</v>
      </c>
    </row>
    <row r="17" spans="2:49">
      <c r="B17" s="73" t="s">
        <v>300</v>
      </c>
      <c r="C17" s="46" t="str">
        <f>IF('Datos Generales'!C450=0,"",'Datos Generales'!C450)</f>
        <v/>
      </c>
      <c r="D17" s="46" t="str">
        <f>IF('Datos Generales'!D450=0,"",'Datos Generales'!D450)</f>
        <v/>
      </c>
      <c r="E17" s="46">
        <f>IF('Datos Generales'!E450=0,"",'Datos Generales'!E450)</f>
        <v>5</v>
      </c>
      <c r="F17" s="46" t="str">
        <f>IF('Datos Generales'!F450=0,"",'Datos Generales'!F450)</f>
        <v/>
      </c>
      <c r="G17" s="46" t="str">
        <f>IF('Datos Generales'!G450=0,"",'Datos Generales'!G450)</f>
        <v/>
      </c>
      <c r="H17" s="46">
        <f>IF('Datos Generales'!H450=0,"",'Datos Generales'!H450)</f>
        <v>1</v>
      </c>
      <c r="I17" s="46">
        <f>IF('Datos Generales'!I450=0,"",'Datos Generales'!I450)</f>
        <v>68</v>
      </c>
      <c r="J17" s="46" t="str">
        <f>IF('Datos Generales'!J450=0,"",'Datos Generales'!J450)</f>
        <v/>
      </c>
      <c r="K17" s="46" t="str">
        <f>IF('Datos Generales'!K450=0,"",'Datos Generales'!K450)</f>
        <v/>
      </c>
      <c r="L17" s="46">
        <f>IF('Datos Generales'!L450=0,"",'Datos Generales'!L450)</f>
        <v>13</v>
      </c>
      <c r="M17" s="46" t="str">
        <f>IF('Datos Generales'!M450=0,"",'Datos Generales'!M450)</f>
        <v/>
      </c>
      <c r="N17" s="46" t="str">
        <f>IF('Datos Generales'!N450=0,"",'Datos Generales'!N450)</f>
        <v/>
      </c>
      <c r="O17" s="46" t="str">
        <f>IF('Datos Generales'!O450=0,"",'Datos Generales'!O450)</f>
        <v/>
      </c>
      <c r="P17" s="46">
        <f>IF('Datos Generales'!P450=0,"",'Datos Generales'!P450)</f>
        <v>4</v>
      </c>
      <c r="Q17" s="46" t="str">
        <f>IF('Datos Generales'!Q450=0,"",'Datos Generales'!Q450)</f>
        <v/>
      </c>
      <c r="R17" s="46" t="str">
        <f>IF('Datos Generales'!R450=0,"",'Datos Generales'!R450)</f>
        <v/>
      </c>
      <c r="S17" s="46" t="str">
        <f>IF('Datos Generales'!S450=0,"",'Datos Generales'!S450)</f>
        <v/>
      </c>
      <c r="T17" s="46">
        <f>IF('Datos Generales'!T450=0,"",'Datos Generales'!T450)</f>
        <v>3</v>
      </c>
      <c r="U17" s="46" t="str">
        <f>IF('Datos Generales'!U450=0,"",'Datos Generales'!U450)</f>
        <v/>
      </c>
      <c r="V17" s="46">
        <f>IF('Datos Generales'!V450=0,"",'Datos Generales'!V450)</f>
        <v>18</v>
      </c>
      <c r="W17" s="46" t="str">
        <f>IF('Datos Generales'!W450=0,"",'Datos Generales'!W450)</f>
        <v/>
      </c>
      <c r="X17" s="46" t="str">
        <f>IF('Datos Generales'!X450=0,"",'Datos Generales'!X450)</f>
        <v/>
      </c>
      <c r="Y17" s="46">
        <f>IF('Datos Generales'!Y450=0,"",'Datos Generales'!Y450)</f>
        <v>7</v>
      </c>
      <c r="Z17" s="46" t="str">
        <f>IF('Datos Generales'!Z450=0,"",'Datos Generales'!Z450)</f>
        <v/>
      </c>
      <c r="AA17" s="46">
        <f>IF('Datos Generales'!AA450=0,"",'Datos Generales'!AA450)</f>
        <v>4</v>
      </c>
      <c r="AB17" s="46">
        <f>IF('Datos Generales'!AB450=0,"",'Datos Generales'!AB450)</f>
        <v>38</v>
      </c>
      <c r="AC17" s="46" t="str">
        <f>IF('Datos Generales'!AC450=0,"",'Datos Generales'!AC450)</f>
        <v/>
      </c>
      <c r="AD17" s="46" t="str">
        <f>IF('Datos Generales'!AD450=0,"",'Datos Generales'!AD450)</f>
        <v/>
      </c>
      <c r="AE17" s="46" t="str">
        <f>IF('Datos Generales'!AE450=0,"",'Datos Generales'!AE450)</f>
        <v/>
      </c>
      <c r="AF17" s="46" t="str">
        <f>IF('Datos Generales'!AF450=0,"",'Datos Generales'!AF450)</f>
        <v/>
      </c>
      <c r="AG17" s="46" t="str">
        <f>IF('Datos Generales'!AG450=0,"",'Datos Generales'!AG450)</f>
        <v/>
      </c>
      <c r="AH17" s="46" t="str">
        <f>IF('Datos Generales'!AH450=0,"",'Datos Generales'!AH450)</f>
        <v/>
      </c>
      <c r="AI17" s="46" t="str">
        <f>IF('Datos Generales'!AI450=0,"",'Datos Generales'!AI450)</f>
        <v/>
      </c>
      <c r="AJ17" s="46" t="str">
        <f>IF('Datos Generales'!AJ450=0,"",'Datos Generales'!AJ450)</f>
        <v/>
      </c>
      <c r="AK17" s="46" t="str">
        <f>IF('Datos Generales'!AK450=0,"",'Datos Generales'!AK450)</f>
        <v/>
      </c>
      <c r="AL17" s="46" t="str">
        <f>IF('Datos Generales'!AL450=0,"",'Datos Generales'!AL450)</f>
        <v/>
      </c>
      <c r="AM17" s="46" t="str">
        <f>IF('Datos Generales'!AM450=0,"",'Datos Generales'!AM450)</f>
        <v/>
      </c>
      <c r="AN17" s="46" t="str">
        <f>IF('Datos Generales'!AN450=0,"",'Datos Generales'!AN450)</f>
        <v/>
      </c>
      <c r="AO17" s="46" t="str">
        <f>IF('Datos Generales'!AO450=0,"",'Datos Generales'!AO450)</f>
        <v/>
      </c>
      <c r="AP17" s="46" t="str">
        <f>IF('Datos Generales'!AP450=0,"",'Datos Generales'!AP450)</f>
        <v/>
      </c>
      <c r="AQ17" s="46">
        <f>IF('Datos Generales'!AQ450=0,"",'Datos Generales'!AQ450)</f>
        <v>161</v>
      </c>
      <c r="AS17" s="46">
        <f>'Datos Generales'!AS450</f>
        <v>206</v>
      </c>
      <c r="AT17" s="74">
        <f t="shared" si="0"/>
        <v>-0.21844660194174759</v>
      </c>
      <c r="AV17" s="34">
        <f t="shared" si="2"/>
        <v>2.4327187067002513E-4</v>
      </c>
      <c r="AW17" s="34">
        <f t="shared" si="1"/>
        <v>2.8747301451738724E-4</v>
      </c>
    </row>
    <row r="18" spans="2:49">
      <c r="B18" s="73" t="s">
        <v>301</v>
      </c>
      <c r="C18" s="46">
        <f>IF('Datos Generales'!C451=0,"",'Datos Generales'!C451)</f>
        <v>618</v>
      </c>
      <c r="D18" s="46" t="str">
        <f>IF('Datos Generales'!D451=0,"",'Datos Generales'!D451)</f>
        <v/>
      </c>
      <c r="E18" s="46">
        <f>IF('Datos Generales'!E451=0,"",'Datos Generales'!E451)</f>
        <v>15</v>
      </c>
      <c r="F18" s="46">
        <f>IF('Datos Generales'!F451=0,"",'Datos Generales'!F451)</f>
        <v>2</v>
      </c>
      <c r="G18" s="46" t="str">
        <f>IF('Datos Generales'!G451=0,"",'Datos Generales'!G451)</f>
        <v/>
      </c>
      <c r="H18" s="46">
        <f>IF('Datos Generales'!H451=0,"",'Datos Generales'!H451)</f>
        <v>6</v>
      </c>
      <c r="I18" s="46">
        <f>IF('Datos Generales'!I451=0,"",'Datos Generales'!I451)</f>
        <v>1108</v>
      </c>
      <c r="J18" s="46">
        <f>IF('Datos Generales'!J451=0,"",'Datos Generales'!J451)</f>
        <v>191</v>
      </c>
      <c r="K18" s="46" t="str">
        <f>IF('Datos Generales'!K451=0,"",'Datos Generales'!K451)</f>
        <v/>
      </c>
      <c r="L18" s="46">
        <f>IF('Datos Generales'!L451=0,"",'Datos Generales'!L451)</f>
        <v>167</v>
      </c>
      <c r="M18" s="46" t="str">
        <f>IF('Datos Generales'!M451=0,"",'Datos Generales'!M451)</f>
        <v/>
      </c>
      <c r="N18" s="46" t="str">
        <f>IF('Datos Generales'!N451=0,"",'Datos Generales'!N451)</f>
        <v/>
      </c>
      <c r="O18" s="46" t="str">
        <f>IF('Datos Generales'!O451=0,"",'Datos Generales'!O451)</f>
        <v/>
      </c>
      <c r="P18" s="46">
        <f>IF('Datos Generales'!P451=0,"",'Datos Generales'!P451)</f>
        <v>131</v>
      </c>
      <c r="Q18" s="46" t="str">
        <f>IF('Datos Generales'!Q451=0,"",'Datos Generales'!Q451)</f>
        <v/>
      </c>
      <c r="R18" s="46" t="str">
        <f>IF('Datos Generales'!R451=0,"",'Datos Generales'!R451)</f>
        <v/>
      </c>
      <c r="S18" s="46" t="str">
        <f>IF('Datos Generales'!S451=0,"",'Datos Generales'!S451)</f>
        <v/>
      </c>
      <c r="T18" s="46">
        <f>IF('Datos Generales'!T451=0,"",'Datos Generales'!T451)</f>
        <v>473</v>
      </c>
      <c r="U18" s="46" t="str">
        <f>IF('Datos Generales'!U451=0,"",'Datos Generales'!U451)</f>
        <v/>
      </c>
      <c r="V18" s="46">
        <f>IF('Datos Generales'!V451=0,"",'Datos Generales'!V451)</f>
        <v>809</v>
      </c>
      <c r="W18" s="46" t="str">
        <f>IF('Datos Generales'!W451=0,"",'Datos Generales'!W451)</f>
        <v/>
      </c>
      <c r="X18" s="46" t="str">
        <f>IF('Datos Generales'!X451=0,"",'Datos Generales'!X451)</f>
        <v/>
      </c>
      <c r="Y18" s="46">
        <f>IF('Datos Generales'!Y451=0,"",'Datos Generales'!Y451)</f>
        <v>132</v>
      </c>
      <c r="Z18" s="46">
        <f>IF('Datos Generales'!Z451=0,"",'Datos Generales'!Z451)</f>
        <v>22</v>
      </c>
      <c r="AA18" s="46">
        <f>IF('Datos Generales'!AA451=0,"",'Datos Generales'!AA451)</f>
        <v>33</v>
      </c>
      <c r="AB18" s="46">
        <f>IF('Datos Generales'!AB451=0,"",'Datos Generales'!AB451)</f>
        <v>2527</v>
      </c>
      <c r="AC18" s="46" t="str">
        <f>IF('Datos Generales'!AC451=0,"",'Datos Generales'!AC451)</f>
        <v/>
      </c>
      <c r="AD18" s="46" t="str">
        <f>IF('Datos Generales'!AD451=0,"",'Datos Generales'!AD451)</f>
        <v/>
      </c>
      <c r="AE18" s="46" t="str">
        <f>IF('Datos Generales'!AE451=0,"",'Datos Generales'!AE451)</f>
        <v/>
      </c>
      <c r="AF18" s="46" t="str">
        <f>IF('Datos Generales'!AF451=0,"",'Datos Generales'!AF451)</f>
        <v/>
      </c>
      <c r="AG18" s="46" t="str">
        <f>IF('Datos Generales'!AG451=0,"",'Datos Generales'!AG451)</f>
        <v/>
      </c>
      <c r="AH18" s="46" t="str">
        <f>IF('Datos Generales'!AH451=0,"",'Datos Generales'!AH451)</f>
        <v/>
      </c>
      <c r="AI18" s="46" t="str">
        <f>IF('Datos Generales'!AI451=0,"",'Datos Generales'!AI451)</f>
        <v/>
      </c>
      <c r="AJ18" s="46" t="str">
        <f>IF('Datos Generales'!AJ451=0,"",'Datos Generales'!AJ451)</f>
        <v/>
      </c>
      <c r="AK18" s="46" t="str">
        <f>IF('Datos Generales'!AK451=0,"",'Datos Generales'!AK451)</f>
        <v/>
      </c>
      <c r="AL18" s="46" t="str">
        <f>IF('Datos Generales'!AL451=0,"",'Datos Generales'!AL451)</f>
        <v/>
      </c>
      <c r="AM18" s="46" t="str">
        <f>IF('Datos Generales'!AM451=0,"",'Datos Generales'!AM451)</f>
        <v/>
      </c>
      <c r="AN18" s="46" t="str">
        <f>IF('Datos Generales'!AN451=0,"",'Datos Generales'!AN451)</f>
        <v/>
      </c>
      <c r="AO18" s="46" t="str">
        <f>IF('Datos Generales'!AO451=0,"",'Datos Generales'!AO451)</f>
        <v/>
      </c>
      <c r="AP18" s="46" t="str">
        <f>IF('Datos Generales'!AP451=0,"",'Datos Generales'!AP451)</f>
        <v/>
      </c>
      <c r="AQ18" s="46">
        <f>IF('Datos Generales'!AQ451=0,"",'Datos Generales'!AQ451)</f>
        <v>6234</v>
      </c>
      <c r="AS18" s="46">
        <f>'Datos Generales'!AS451</f>
        <v>4061</v>
      </c>
      <c r="AT18" s="74">
        <f t="shared" si="0"/>
        <v>0.53508987934006402</v>
      </c>
      <c r="AV18" s="34">
        <f t="shared" si="2"/>
        <v>9.4196077127760049E-3</v>
      </c>
      <c r="AW18" s="34">
        <f t="shared" si="1"/>
        <v>5.6671257861898522E-3</v>
      </c>
    </row>
    <row r="19" spans="2:49">
      <c r="B19" s="73" t="s">
        <v>302</v>
      </c>
      <c r="C19" s="46">
        <f>IF('Datos Generales'!C452=0,"",'Datos Generales'!C452)</f>
        <v>2111</v>
      </c>
      <c r="D19" s="46" t="str">
        <f>IF('Datos Generales'!D452=0,"",'Datos Generales'!D452)</f>
        <v/>
      </c>
      <c r="E19" s="46">
        <f>IF('Datos Generales'!E452=0,"",'Datos Generales'!E452)</f>
        <v>489</v>
      </c>
      <c r="F19" s="46">
        <f>IF('Datos Generales'!F452=0,"",'Datos Generales'!F452)</f>
        <v>2749</v>
      </c>
      <c r="G19" s="46" t="str">
        <f>IF('Datos Generales'!G452=0,"",'Datos Generales'!G452)</f>
        <v/>
      </c>
      <c r="H19" s="46">
        <f>IF('Datos Generales'!H452=0,"",'Datos Generales'!H452)</f>
        <v>163</v>
      </c>
      <c r="I19" s="46">
        <f>IF('Datos Generales'!I452=0,"",'Datos Generales'!I452)</f>
        <v>271</v>
      </c>
      <c r="J19" s="46">
        <f>IF('Datos Generales'!J452=0,"",'Datos Generales'!J452)</f>
        <v>4</v>
      </c>
      <c r="K19" s="46" t="str">
        <f>IF('Datos Generales'!K452=0,"",'Datos Generales'!K452)</f>
        <v/>
      </c>
      <c r="L19" s="46">
        <f>IF('Datos Generales'!L452=0,"",'Datos Generales'!L452)</f>
        <v>5170</v>
      </c>
      <c r="M19" s="46" t="str">
        <f>IF('Datos Generales'!M452=0,"",'Datos Generales'!M452)</f>
        <v/>
      </c>
      <c r="N19" s="46" t="str">
        <f>IF('Datos Generales'!N452=0,"",'Datos Generales'!N452)</f>
        <v/>
      </c>
      <c r="O19" s="46" t="str">
        <f>IF('Datos Generales'!O452=0,"",'Datos Generales'!O452)</f>
        <v/>
      </c>
      <c r="P19" s="46">
        <f>IF('Datos Generales'!P452=0,"",'Datos Generales'!P452)</f>
        <v>177</v>
      </c>
      <c r="Q19" s="46" t="str">
        <f>IF('Datos Generales'!Q452=0,"",'Datos Generales'!Q452)</f>
        <v/>
      </c>
      <c r="R19" s="46">
        <f>IF('Datos Generales'!R452=0,"",'Datos Generales'!R452)</f>
        <v>436</v>
      </c>
      <c r="S19" s="46" t="str">
        <f>IF('Datos Generales'!S452=0,"",'Datos Generales'!S452)</f>
        <v/>
      </c>
      <c r="T19" s="46">
        <f>IF('Datos Generales'!T452=0,"",'Datos Generales'!T452)</f>
        <v>188</v>
      </c>
      <c r="U19" s="46" t="str">
        <f>IF('Datos Generales'!U452=0,"",'Datos Generales'!U452)</f>
        <v/>
      </c>
      <c r="V19" s="46">
        <f>IF('Datos Generales'!V452=0,"",'Datos Generales'!V452)</f>
        <v>234</v>
      </c>
      <c r="W19" s="46" t="str">
        <f>IF('Datos Generales'!W452=0,"",'Datos Generales'!W452)</f>
        <v/>
      </c>
      <c r="X19" s="46" t="str">
        <f>IF('Datos Generales'!X452=0,"",'Datos Generales'!X452)</f>
        <v/>
      </c>
      <c r="Y19" s="46">
        <f>IF('Datos Generales'!Y452=0,"",'Datos Generales'!Y452)</f>
        <v>173</v>
      </c>
      <c r="Z19" s="46" t="str">
        <f>IF('Datos Generales'!Z452=0,"",'Datos Generales'!Z452)</f>
        <v/>
      </c>
      <c r="AA19" s="46">
        <f>IF('Datos Generales'!AA452=0,"",'Datos Generales'!AA452)</f>
        <v>83</v>
      </c>
      <c r="AB19" s="46">
        <f>IF('Datos Generales'!AB452=0,"",'Datos Generales'!AB452)</f>
        <v>649</v>
      </c>
      <c r="AC19" s="46">
        <f>IF('Datos Generales'!AC452=0,"",'Datos Generales'!AC452)</f>
        <v>417</v>
      </c>
      <c r="AD19" s="46">
        <f>IF('Datos Generales'!AD452=0,"",'Datos Generales'!AD452)</f>
        <v>393</v>
      </c>
      <c r="AE19" s="46" t="str">
        <f>IF('Datos Generales'!AE452=0,"",'Datos Generales'!AE452)</f>
        <v/>
      </c>
      <c r="AF19" s="46" t="str">
        <f>IF('Datos Generales'!AF452=0,"",'Datos Generales'!AF452)</f>
        <v/>
      </c>
      <c r="AG19" s="46" t="str">
        <f>IF('Datos Generales'!AG452=0,"",'Datos Generales'!AG452)</f>
        <v/>
      </c>
      <c r="AH19" s="46" t="str">
        <f>IF('Datos Generales'!AH452=0,"",'Datos Generales'!AH452)</f>
        <v/>
      </c>
      <c r="AI19" s="46" t="str">
        <f>IF('Datos Generales'!AI452=0,"",'Datos Generales'!AI452)</f>
        <v/>
      </c>
      <c r="AJ19" s="46" t="str">
        <f>IF('Datos Generales'!AJ452=0,"",'Datos Generales'!AJ452)</f>
        <v/>
      </c>
      <c r="AK19" s="46" t="str">
        <f>IF('Datos Generales'!AK452=0,"",'Datos Generales'!AK452)</f>
        <v/>
      </c>
      <c r="AL19" s="46" t="str">
        <f>IF('Datos Generales'!AL452=0,"",'Datos Generales'!AL452)</f>
        <v/>
      </c>
      <c r="AM19" s="46" t="str">
        <f>IF('Datos Generales'!AM452=0,"",'Datos Generales'!AM452)</f>
        <v/>
      </c>
      <c r="AN19" s="46" t="str">
        <f>IF('Datos Generales'!AN452=0,"",'Datos Generales'!AN452)</f>
        <v/>
      </c>
      <c r="AO19" s="46" t="str">
        <f>IF('Datos Generales'!AO452=0,"",'Datos Generales'!AO452)</f>
        <v/>
      </c>
      <c r="AP19" s="46" t="str">
        <f>IF('Datos Generales'!AP452=0,"",'Datos Generales'!AP452)</f>
        <v/>
      </c>
      <c r="AQ19" s="46">
        <f>IF('Datos Generales'!AQ452=0,"",'Datos Generales'!AQ452)</f>
        <v>13707</v>
      </c>
      <c r="AS19" s="46">
        <f>'Datos Generales'!AS452</f>
        <v>12585</v>
      </c>
      <c r="AT19" s="74">
        <f t="shared" si="0"/>
        <v>8.9153754469606605E-2</v>
      </c>
      <c r="AV19" s="34">
        <f t="shared" si="2"/>
        <v>2.0711351125925679E-2</v>
      </c>
      <c r="AW19" s="34">
        <f t="shared" si="1"/>
        <v>1.7562368386899604E-2</v>
      </c>
    </row>
    <row r="20" spans="2:49">
      <c r="B20" s="73" t="s">
        <v>303</v>
      </c>
      <c r="C20" s="46" t="str">
        <f>IF('Datos Generales'!C453=0,"",'Datos Generales'!C453)</f>
        <v/>
      </c>
      <c r="D20" s="46" t="str">
        <f>IF('Datos Generales'!D453=0,"",'Datos Generales'!D453)</f>
        <v/>
      </c>
      <c r="E20" s="46">
        <f>IF('Datos Generales'!E453=0,"",'Datos Generales'!E453)</f>
        <v>47810</v>
      </c>
      <c r="F20" s="46" t="str">
        <f>IF('Datos Generales'!F453=0,"",'Datos Generales'!F453)</f>
        <v/>
      </c>
      <c r="G20" s="46" t="str">
        <f>IF('Datos Generales'!G453=0,"",'Datos Generales'!G453)</f>
        <v/>
      </c>
      <c r="H20" s="46">
        <f>IF('Datos Generales'!H453=0,"",'Datos Generales'!H453)</f>
        <v>2736</v>
      </c>
      <c r="I20" s="46">
        <f>IF('Datos Generales'!I453=0,"",'Datos Generales'!I453)</f>
        <v>8132</v>
      </c>
      <c r="J20" s="46" t="str">
        <f>IF('Datos Generales'!J453=0,"",'Datos Generales'!J453)</f>
        <v/>
      </c>
      <c r="K20" s="46" t="str">
        <f>IF('Datos Generales'!K453=0,"",'Datos Generales'!K453)</f>
        <v/>
      </c>
      <c r="L20" s="46">
        <f>IF('Datos Generales'!L453=0,"",'Datos Generales'!L453)</f>
        <v>17644</v>
      </c>
      <c r="M20" s="46" t="str">
        <f>IF('Datos Generales'!M453=0,"",'Datos Generales'!M453)</f>
        <v/>
      </c>
      <c r="N20" s="46" t="str">
        <f>IF('Datos Generales'!N453=0,"",'Datos Generales'!N453)</f>
        <v/>
      </c>
      <c r="O20" s="46" t="str">
        <f>IF('Datos Generales'!O453=0,"",'Datos Generales'!O453)</f>
        <v/>
      </c>
      <c r="P20" s="46">
        <f>IF('Datos Generales'!P453=0,"",'Datos Generales'!P453)</f>
        <v>5293</v>
      </c>
      <c r="Q20" s="46" t="str">
        <f>IF('Datos Generales'!Q453=0,"",'Datos Generales'!Q453)</f>
        <v/>
      </c>
      <c r="R20" s="46">
        <f>IF('Datos Generales'!R453=0,"",'Datos Generales'!R453)</f>
        <v>34197</v>
      </c>
      <c r="S20" s="46" t="str">
        <f>IF('Datos Generales'!S453=0,"",'Datos Generales'!S453)</f>
        <v/>
      </c>
      <c r="T20" s="46">
        <f>IF('Datos Generales'!T453=0,"",'Datos Generales'!T453)</f>
        <v>45648</v>
      </c>
      <c r="U20" s="46" t="str">
        <f>IF('Datos Generales'!U453=0,"",'Datos Generales'!U453)</f>
        <v/>
      </c>
      <c r="V20" s="46">
        <f>IF('Datos Generales'!V453=0,"",'Datos Generales'!V453)</f>
        <v>11185</v>
      </c>
      <c r="W20" s="46" t="str">
        <f>IF('Datos Generales'!W453=0,"",'Datos Generales'!W453)</f>
        <v/>
      </c>
      <c r="X20" s="46" t="str">
        <f>IF('Datos Generales'!X453=0,"",'Datos Generales'!X453)</f>
        <v/>
      </c>
      <c r="Y20" s="46">
        <f>IF('Datos Generales'!Y453=0,"",'Datos Generales'!Y453)</f>
        <v>16525</v>
      </c>
      <c r="Z20" s="46" t="str">
        <f>IF('Datos Generales'!Z453=0,"",'Datos Generales'!Z453)</f>
        <v/>
      </c>
      <c r="AA20" s="46">
        <f>IF('Datos Generales'!AA453=0,"",'Datos Generales'!AA453)</f>
        <v>6126</v>
      </c>
      <c r="AB20" s="46">
        <f>IF('Datos Generales'!AB453=0,"",'Datos Generales'!AB453)</f>
        <v>34203</v>
      </c>
      <c r="AC20" s="46">
        <f>IF('Datos Generales'!AC453=0,"",'Datos Generales'!AC453)</f>
        <v>2518</v>
      </c>
      <c r="AD20" s="46" t="str">
        <f>IF('Datos Generales'!AD453=0,"",'Datos Generales'!AD453)</f>
        <v/>
      </c>
      <c r="AE20" s="46" t="str">
        <f>IF('Datos Generales'!AE453=0,"",'Datos Generales'!AE453)</f>
        <v/>
      </c>
      <c r="AF20" s="46" t="str">
        <f>IF('Datos Generales'!AF453=0,"",'Datos Generales'!AF453)</f>
        <v/>
      </c>
      <c r="AG20" s="46" t="str">
        <f>IF('Datos Generales'!AG453=0,"",'Datos Generales'!AG453)</f>
        <v/>
      </c>
      <c r="AH20" s="46" t="str">
        <f>IF('Datos Generales'!AH453=0,"",'Datos Generales'!AH453)</f>
        <v/>
      </c>
      <c r="AI20" s="46" t="str">
        <f>IF('Datos Generales'!AI453=0,"",'Datos Generales'!AI453)</f>
        <v/>
      </c>
      <c r="AJ20" s="46" t="str">
        <f>IF('Datos Generales'!AJ453=0,"",'Datos Generales'!AJ453)</f>
        <v/>
      </c>
      <c r="AK20" s="46" t="str">
        <f>IF('Datos Generales'!AK453=0,"",'Datos Generales'!AK453)</f>
        <v/>
      </c>
      <c r="AL20" s="46" t="str">
        <f>IF('Datos Generales'!AL453=0,"",'Datos Generales'!AL453)</f>
        <v/>
      </c>
      <c r="AM20" s="46" t="str">
        <f>IF('Datos Generales'!AM453=0,"",'Datos Generales'!AM453)</f>
        <v/>
      </c>
      <c r="AN20" s="46" t="str">
        <f>IF('Datos Generales'!AN453=0,"",'Datos Generales'!AN453)</f>
        <v/>
      </c>
      <c r="AO20" s="46" t="str">
        <f>IF('Datos Generales'!AO453=0,"",'Datos Generales'!AO453)</f>
        <v/>
      </c>
      <c r="AP20" s="46" t="str">
        <f>IF('Datos Generales'!AP453=0,"",'Datos Generales'!AP453)</f>
        <v/>
      </c>
      <c r="AQ20" s="46">
        <f>IF('Datos Generales'!AQ453=0,"",'Datos Generales'!AQ453)</f>
        <v>232017</v>
      </c>
      <c r="AS20" s="46">
        <f>'Datos Generales'!AS453</f>
        <v>245727</v>
      </c>
      <c r="AT20" s="74">
        <f t="shared" si="0"/>
        <v>-5.5793624632213823E-2</v>
      </c>
      <c r="AV20" s="34">
        <f t="shared" si="2"/>
        <v>0.35057894172203241</v>
      </c>
      <c r="AW20" s="34">
        <f t="shared" si="1"/>
        <v>0.34291204581705831</v>
      </c>
    </row>
    <row r="21" spans="2:49">
      <c r="B21" s="73" t="s">
        <v>304</v>
      </c>
      <c r="C21" s="46" t="str">
        <f>IF('Datos Generales'!C454=0,"",'Datos Generales'!C454)</f>
        <v/>
      </c>
      <c r="D21" s="46" t="str">
        <f>IF('Datos Generales'!D454=0,"",'Datos Generales'!D454)</f>
        <v/>
      </c>
      <c r="E21" s="46">
        <f>IF('Datos Generales'!E454=0,"",'Datos Generales'!E454)</f>
        <v>11656</v>
      </c>
      <c r="F21" s="46" t="str">
        <f>IF('Datos Generales'!F454=0,"",'Datos Generales'!F454)</f>
        <v/>
      </c>
      <c r="G21" s="46" t="str">
        <f>IF('Datos Generales'!G454=0,"",'Datos Generales'!G454)</f>
        <v/>
      </c>
      <c r="H21" s="46">
        <f>IF('Datos Generales'!H454=0,"",'Datos Generales'!H454)</f>
        <v>133</v>
      </c>
      <c r="I21" s="46">
        <f>IF('Datos Generales'!I454=0,"",'Datos Generales'!I454)</f>
        <v>2030</v>
      </c>
      <c r="J21" s="46" t="str">
        <f>IF('Datos Generales'!J454=0,"",'Datos Generales'!J454)</f>
        <v/>
      </c>
      <c r="K21" s="46" t="str">
        <f>IF('Datos Generales'!K454=0,"",'Datos Generales'!K454)</f>
        <v/>
      </c>
      <c r="L21" s="46">
        <f>IF('Datos Generales'!L454=0,"",'Datos Generales'!L454)</f>
        <v>515</v>
      </c>
      <c r="M21" s="46" t="str">
        <f>IF('Datos Generales'!M454=0,"",'Datos Generales'!M454)</f>
        <v/>
      </c>
      <c r="N21" s="46" t="str">
        <f>IF('Datos Generales'!N454=0,"",'Datos Generales'!N454)</f>
        <v/>
      </c>
      <c r="O21" s="46" t="str">
        <f>IF('Datos Generales'!O454=0,"",'Datos Generales'!O454)</f>
        <v/>
      </c>
      <c r="P21" s="46">
        <f>IF('Datos Generales'!P454=0,"",'Datos Generales'!P454)</f>
        <v>605</v>
      </c>
      <c r="Q21" s="46">
        <f>IF('Datos Generales'!Q454=0,"",'Datos Generales'!Q454)</f>
        <v>1</v>
      </c>
      <c r="R21" s="46">
        <f>IF('Datos Generales'!R454=0,"",'Datos Generales'!R454)</f>
        <v>21830</v>
      </c>
      <c r="S21" s="46" t="str">
        <f>IF('Datos Generales'!S454=0,"",'Datos Generales'!S454)</f>
        <v/>
      </c>
      <c r="T21" s="46">
        <f>IF('Datos Generales'!T454=0,"",'Datos Generales'!T454)</f>
        <v>2782</v>
      </c>
      <c r="U21" s="46" t="str">
        <f>IF('Datos Generales'!U454=0,"",'Datos Generales'!U454)</f>
        <v/>
      </c>
      <c r="V21" s="46">
        <f>IF('Datos Generales'!V454=0,"",'Datos Generales'!V454)</f>
        <v>5242</v>
      </c>
      <c r="W21" s="46" t="str">
        <f>IF('Datos Generales'!W454=0,"",'Datos Generales'!W454)</f>
        <v/>
      </c>
      <c r="X21" s="46" t="str">
        <f>IF('Datos Generales'!X454=0,"",'Datos Generales'!X454)</f>
        <v/>
      </c>
      <c r="Y21" s="46">
        <f>IF('Datos Generales'!Y454=0,"",'Datos Generales'!Y454)</f>
        <v>2516</v>
      </c>
      <c r="Z21" s="46" t="str">
        <f>IF('Datos Generales'!Z454=0,"",'Datos Generales'!Z454)</f>
        <v/>
      </c>
      <c r="AA21" s="46">
        <f>IF('Datos Generales'!AA454=0,"",'Datos Generales'!AA454)</f>
        <v>1176</v>
      </c>
      <c r="AB21" s="46">
        <f>IF('Datos Generales'!AB454=0,"",'Datos Generales'!AB454)</f>
        <v>2015</v>
      </c>
      <c r="AC21" s="46">
        <f>IF('Datos Generales'!AC454=0,"",'Datos Generales'!AC454)</f>
        <v>1099</v>
      </c>
      <c r="AD21" s="46" t="str">
        <f>IF('Datos Generales'!AD454=0,"",'Datos Generales'!AD454)</f>
        <v/>
      </c>
      <c r="AE21" s="46" t="str">
        <f>IF('Datos Generales'!AE454=0,"",'Datos Generales'!AE454)</f>
        <v/>
      </c>
      <c r="AF21" s="46" t="str">
        <f>IF('Datos Generales'!AF454=0,"",'Datos Generales'!AF454)</f>
        <v/>
      </c>
      <c r="AG21" s="46" t="str">
        <f>IF('Datos Generales'!AG454=0,"",'Datos Generales'!AG454)</f>
        <v/>
      </c>
      <c r="AH21" s="46" t="str">
        <f>IF('Datos Generales'!AH454=0,"",'Datos Generales'!AH454)</f>
        <v/>
      </c>
      <c r="AI21" s="46" t="str">
        <f>IF('Datos Generales'!AI454=0,"",'Datos Generales'!AI454)</f>
        <v/>
      </c>
      <c r="AJ21" s="46" t="str">
        <f>IF('Datos Generales'!AJ454=0,"",'Datos Generales'!AJ454)</f>
        <v/>
      </c>
      <c r="AK21" s="46" t="str">
        <f>IF('Datos Generales'!AK454=0,"",'Datos Generales'!AK454)</f>
        <v/>
      </c>
      <c r="AL21" s="46" t="str">
        <f>IF('Datos Generales'!AL454=0,"",'Datos Generales'!AL454)</f>
        <v/>
      </c>
      <c r="AM21" s="46" t="str">
        <f>IF('Datos Generales'!AM454=0,"",'Datos Generales'!AM454)</f>
        <v/>
      </c>
      <c r="AN21" s="46" t="str">
        <f>IF('Datos Generales'!AN454=0,"",'Datos Generales'!AN454)</f>
        <v/>
      </c>
      <c r="AO21" s="46" t="str">
        <f>IF('Datos Generales'!AO454=0,"",'Datos Generales'!AO454)</f>
        <v/>
      </c>
      <c r="AP21" s="46" t="str">
        <f>IF('Datos Generales'!AP454=0,"",'Datos Generales'!AP454)</f>
        <v/>
      </c>
      <c r="AQ21" s="46">
        <f>IF('Datos Generales'!AQ454=0,"",'Datos Generales'!AQ454)</f>
        <v>51600</v>
      </c>
      <c r="AS21" s="46">
        <f>'Datos Generales'!AS454</f>
        <v>61540</v>
      </c>
      <c r="AT21" s="74">
        <f t="shared" si="0"/>
        <v>-0.16152096197595056</v>
      </c>
      <c r="AV21" s="34">
        <f t="shared" si="2"/>
        <v>7.7967879047039113E-2</v>
      </c>
      <c r="AW21" s="34">
        <f t="shared" si="1"/>
        <v>8.5879074336893249E-2</v>
      </c>
    </row>
    <row r="22" spans="2:49">
      <c r="B22" s="73" t="s">
        <v>305</v>
      </c>
      <c r="C22" s="46" t="str">
        <f>IF('Datos Generales'!C455=0,"",'Datos Generales'!C455)</f>
        <v/>
      </c>
      <c r="D22" s="46" t="str">
        <f>IF('Datos Generales'!D455=0,"",'Datos Generales'!D455)</f>
        <v/>
      </c>
      <c r="E22" s="46" t="str">
        <f>IF('Datos Generales'!E455=0,"",'Datos Generales'!E455)</f>
        <v/>
      </c>
      <c r="F22" s="46" t="str">
        <f>IF('Datos Generales'!F455=0,"",'Datos Generales'!F455)</f>
        <v/>
      </c>
      <c r="G22" s="46" t="str">
        <f>IF('Datos Generales'!G455=0,"",'Datos Generales'!G455)</f>
        <v/>
      </c>
      <c r="H22" s="46" t="str">
        <f>IF('Datos Generales'!H455=0,"",'Datos Generales'!H455)</f>
        <v/>
      </c>
      <c r="I22" s="46">
        <f>IF('Datos Generales'!I455=0,"",'Datos Generales'!I455)</f>
        <v>3</v>
      </c>
      <c r="J22" s="46" t="str">
        <f>IF('Datos Generales'!J455=0,"",'Datos Generales'!J455)</f>
        <v/>
      </c>
      <c r="K22" s="46" t="str">
        <f>IF('Datos Generales'!K455=0,"",'Datos Generales'!K455)</f>
        <v/>
      </c>
      <c r="L22" s="46" t="str">
        <f>IF('Datos Generales'!L455=0,"",'Datos Generales'!L455)</f>
        <v/>
      </c>
      <c r="M22" s="46" t="str">
        <f>IF('Datos Generales'!M455=0,"",'Datos Generales'!M455)</f>
        <v/>
      </c>
      <c r="N22" s="46" t="str">
        <f>IF('Datos Generales'!N455=0,"",'Datos Generales'!N455)</f>
        <v/>
      </c>
      <c r="O22" s="46" t="str">
        <f>IF('Datos Generales'!O455=0,"",'Datos Generales'!O455)</f>
        <v/>
      </c>
      <c r="P22" s="46" t="str">
        <f>IF('Datos Generales'!P455=0,"",'Datos Generales'!P455)</f>
        <v/>
      </c>
      <c r="Q22" s="46" t="str">
        <f>IF('Datos Generales'!Q455=0,"",'Datos Generales'!Q455)</f>
        <v/>
      </c>
      <c r="R22" s="46" t="str">
        <f>IF('Datos Generales'!R455=0,"",'Datos Generales'!R455)</f>
        <v/>
      </c>
      <c r="S22" s="46" t="str">
        <f>IF('Datos Generales'!S455=0,"",'Datos Generales'!S455)</f>
        <v/>
      </c>
      <c r="T22" s="46">
        <f>IF('Datos Generales'!T455=0,"",'Datos Generales'!T455)</f>
        <v>7</v>
      </c>
      <c r="U22" s="46" t="str">
        <f>IF('Datos Generales'!U455=0,"",'Datos Generales'!U455)</f>
        <v/>
      </c>
      <c r="V22" s="46">
        <f>IF('Datos Generales'!V455=0,"",'Datos Generales'!V455)</f>
        <v>54</v>
      </c>
      <c r="W22" s="46" t="str">
        <f>IF('Datos Generales'!W455=0,"",'Datos Generales'!W455)</f>
        <v/>
      </c>
      <c r="X22" s="46">
        <f>IF('Datos Generales'!X455=0,"",'Datos Generales'!X455)</f>
        <v>7</v>
      </c>
      <c r="Y22" s="46">
        <f>IF('Datos Generales'!Y455=0,"",'Datos Generales'!Y455)</f>
        <v>67</v>
      </c>
      <c r="Z22" s="46" t="str">
        <f>IF('Datos Generales'!Z455=0,"",'Datos Generales'!Z455)</f>
        <v/>
      </c>
      <c r="AA22" s="46" t="str">
        <f>IF('Datos Generales'!AA455=0,"",'Datos Generales'!AA455)</f>
        <v/>
      </c>
      <c r="AB22" s="46">
        <f>IF('Datos Generales'!AB455=0,"",'Datos Generales'!AB455)</f>
        <v>115</v>
      </c>
      <c r="AC22" s="46" t="str">
        <f>IF('Datos Generales'!AC455=0,"",'Datos Generales'!AC455)</f>
        <v/>
      </c>
      <c r="AD22" s="46" t="str">
        <f>IF('Datos Generales'!AD455=0,"",'Datos Generales'!AD455)</f>
        <v/>
      </c>
      <c r="AE22" s="46" t="str">
        <f>IF('Datos Generales'!AE455=0,"",'Datos Generales'!AE455)</f>
        <v/>
      </c>
      <c r="AF22" s="46" t="str">
        <f>IF('Datos Generales'!AF455=0,"",'Datos Generales'!AF455)</f>
        <v/>
      </c>
      <c r="AG22" s="46" t="str">
        <f>IF('Datos Generales'!AG455=0,"",'Datos Generales'!AG455)</f>
        <v/>
      </c>
      <c r="AH22" s="46" t="str">
        <f>IF('Datos Generales'!AH455=0,"",'Datos Generales'!AH455)</f>
        <v/>
      </c>
      <c r="AI22" s="46" t="str">
        <f>IF('Datos Generales'!AI455=0,"",'Datos Generales'!AI455)</f>
        <v/>
      </c>
      <c r="AJ22" s="46" t="str">
        <f>IF('Datos Generales'!AJ455=0,"",'Datos Generales'!AJ455)</f>
        <v/>
      </c>
      <c r="AK22" s="46" t="str">
        <f>IF('Datos Generales'!AK455=0,"",'Datos Generales'!AK455)</f>
        <v/>
      </c>
      <c r="AL22" s="46" t="str">
        <f>IF('Datos Generales'!AL455=0,"",'Datos Generales'!AL455)</f>
        <v/>
      </c>
      <c r="AM22" s="46" t="str">
        <f>IF('Datos Generales'!AM455=0,"",'Datos Generales'!AM455)</f>
        <v/>
      </c>
      <c r="AN22" s="46" t="str">
        <f>IF('Datos Generales'!AN455=0,"",'Datos Generales'!AN455)</f>
        <v/>
      </c>
      <c r="AO22" s="46" t="str">
        <f>IF('Datos Generales'!AO455=0,"",'Datos Generales'!AO455)</f>
        <v/>
      </c>
      <c r="AP22" s="46" t="str">
        <f>IF('Datos Generales'!AP455=0,"",'Datos Generales'!AP455)</f>
        <v/>
      </c>
      <c r="AQ22" s="46">
        <f>IF('Datos Generales'!AQ455=0,"",'Datos Generales'!AQ455)</f>
        <v>253</v>
      </c>
      <c r="AS22" s="46">
        <f>'Datos Generales'!AS455</f>
        <v>335</v>
      </c>
      <c r="AT22" s="74">
        <f t="shared" si="0"/>
        <v>-0.24477611940298505</v>
      </c>
      <c r="AV22" s="34">
        <f t="shared" si="2"/>
        <v>3.8228436819575377E-4</v>
      </c>
      <c r="AW22" s="34">
        <f t="shared" si="1"/>
        <v>4.6749252360837244E-4</v>
      </c>
    </row>
    <row r="23" spans="2:49">
      <c r="B23" s="73" t="s">
        <v>306</v>
      </c>
      <c r="C23" s="46" t="str">
        <f>IF('Datos Generales'!C456=0,"",'Datos Generales'!C456)</f>
        <v/>
      </c>
      <c r="D23" s="46" t="str">
        <f>IF('Datos Generales'!D456=0,"",'Datos Generales'!D456)</f>
        <v/>
      </c>
      <c r="E23" s="46" t="str">
        <f>IF('Datos Generales'!E456=0,"",'Datos Generales'!E456)</f>
        <v/>
      </c>
      <c r="F23" s="46" t="str">
        <f>IF('Datos Generales'!F456=0,"",'Datos Generales'!F456)</f>
        <v/>
      </c>
      <c r="G23" s="46" t="str">
        <f>IF('Datos Generales'!G456=0,"",'Datos Generales'!G456)</f>
        <v/>
      </c>
      <c r="H23" s="46">
        <f>IF('Datos Generales'!H456=0,"",'Datos Generales'!H456)</f>
        <v>1</v>
      </c>
      <c r="I23" s="46">
        <f>IF('Datos Generales'!I456=0,"",'Datos Generales'!I456)</f>
        <v>3</v>
      </c>
      <c r="J23" s="46" t="str">
        <f>IF('Datos Generales'!J456=0,"",'Datos Generales'!J456)</f>
        <v/>
      </c>
      <c r="K23" s="46" t="str">
        <f>IF('Datos Generales'!K456=0,"",'Datos Generales'!K456)</f>
        <v/>
      </c>
      <c r="L23" s="46" t="str">
        <f>IF('Datos Generales'!L456=0,"",'Datos Generales'!L456)</f>
        <v/>
      </c>
      <c r="M23" s="46" t="str">
        <f>IF('Datos Generales'!M456=0,"",'Datos Generales'!M456)</f>
        <v/>
      </c>
      <c r="N23" s="46" t="str">
        <f>IF('Datos Generales'!N456=0,"",'Datos Generales'!N456)</f>
        <v/>
      </c>
      <c r="O23" s="46" t="str">
        <f>IF('Datos Generales'!O456=0,"",'Datos Generales'!O456)</f>
        <v/>
      </c>
      <c r="P23" s="46" t="str">
        <f>IF('Datos Generales'!P456=0,"",'Datos Generales'!P456)</f>
        <v/>
      </c>
      <c r="Q23" s="46" t="str">
        <f>IF('Datos Generales'!Q456=0,"",'Datos Generales'!Q456)</f>
        <v/>
      </c>
      <c r="R23" s="46">
        <f>IF('Datos Generales'!R456=0,"",'Datos Generales'!R456)</f>
        <v>3</v>
      </c>
      <c r="S23" s="46" t="str">
        <f>IF('Datos Generales'!S456=0,"",'Datos Generales'!S456)</f>
        <v/>
      </c>
      <c r="T23" s="46" t="str">
        <f>IF('Datos Generales'!T456=0,"",'Datos Generales'!T456)</f>
        <v/>
      </c>
      <c r="U23" s="46" t="str">
        <f>IF('Datos Generales'!U456=0,"",'Datos Generales'!U456)</f>
        <v/>
      </c>
      <c r="V23" s="46">
        <f>IF('Datos Generales'!V456=0,"",'Datos Generales'!V456)</f>
        <v>9</v>
      </c>
      <c r="W23" s="46" t="str">
        <f>IF('Datos Generales'!W456=0,"",'Datos Generales'!W456)</f>
        <v/>
      </c>
      <c r="X23" s="46" t="str">
        <f>IF('Datos Generales'!X456=0,"",'Datos Generales'!X456)</f>
        <v/>
      </c>
      <c r="Y23" s="46">
        <f>IF('Datos Generales'!Y456=0,"",'Datos Generales'!Y456)</f>
        <v>4</v>
      </c>
      <c r="Z23" s="46" t="str">
        <f>IF('Datos Generales'!Z456=0,"",'Datos Generales'!Z456)</f>
        <v/>
      </c>
      <c r="AA23" s="46" t="str">
        <f>IF('Datos Generales'!AA456=0,"",'Datos Generales'!AA456)</f>
        <v/>
      </c>
      <c r="AB23" s="46" t="str">
        <f>IF('Datos Generales'!AB456=0,"",'Datos Generales'!AB456)</f>
        <v/>
      </c>
      <c r="AC23" s="46" t="str">
        <f>IF('Datos Generales'!AC456=0,"",'Datos Generales'!AC456)</f>
        <v/>
      </c>
      <c r="AD23" s="46" t="str">
        <f>IF('Datos Generales'!AD456=0,"",'Datos Generales'!AD456)</f>
        <v/>
      </c>
      <c r="AE23" s="46" t="str">
        <f>IF('Datos Generales'!AE456=0,"",'Datos Generales'!AE456)</f>
        <v/>
      </c>
      <c r="AF23" s="46" t="str">
        <f>IF('Datos Generales'!AF456=0,"",'Datos Generales'!AF456)</f>
        <v/>
      </c>
      <c r="AG23" s="46" t="str">
        <f>IF('Datos Generales'!AG456=0,"",'Datos Generales'!AG456)</f>
        <v/>
      </c>
      <c r="AH23" s="46" t="str">
        <f>IF('Datos Generales'!AH456=0,"",'Datos Generales'!AH456)</f>
        <v/>
      </c>
      <c r="AI23" s="46" t="str">
        <f>IF('Datos Generales'!AI456=0,"",'Datos Generales'!AI456)</f>
        <v/>
      </c>
      <c r="AJ23" s="46" t="str">
        <f>IF('Datos Generales'!AJ456=0,"",'Datos Generales'!AJ456)</f>
        <v/>
      </c>
      <c r="AK23" s="46" t="str">
        <f>IF('Datos Generales'!AK456=0,"",'Datos Generales'!AK456)</f>
        <v/>
      </c>
      <c r="AL23" s="46" t="str">
        <f>IF('Datos Generales'!AL456=0,"",'Datos Generales'!AL456)</f>
        <v/>
      </c>
      <c r="AM23" s="46" t="str">
        <f>IF('Datos Generales'!AM456=0,"",'Datos Generales'!AM456)</f>
        <v/>
      </c>
      <c r="AN23" s="46" t="str">
        <f>IF('Datos Generales'!AN456=0,"",'Datos Generales'!AN456)</f>
        <v/>
      </c>
      <c r="AO23" s="46" t="str">
        <f>IF('Datos Generales'!AO456=0,"",'Datos Generales'!AO456)</f>
        <v/>
      </c>
      <c r="AP23" s="46" t="str">
        <f>IF('Datos Generales'!AP456=0,"",'Datos Generales'!AP456)</f>
        <v/>
      </c>
      <c r="AQ23" s="46">
        <f>IF('Datos Generales'!AQ456=0,"",'Datos Generales'!AQ456)</f>
        <v>20</v>
      </c>
      <c r="AS23" s="46">
        <f>'Datos Generales'!AS456</f>
        <v>284</v>
      </c>
      <c r="AT23" s="74">
        <f t="shared" si="0"/>
        <v>-0.92957746478873238</v>
      </c>
      <c r="AV23" s="34">
        <f t="shared" si="2"/>
        <v>3.0220108157767097E-5</v>
      </c>
      <c r="AW23" s="34">
        <f t="shared" si="1"/>
        <v>3.9632202001426201E-4</v>
      </c>
    </row>
    <row r="24" spans="2:49">
      <c r="B24" s="73" t="s">
        <v>307</v>
      </c>
      <c r="C24" s="46">
        <f>IF('Datos Generales'!C457=0,"",'Datos Generales'!C457)</f>
        <v>387</v>
      </c>
      <c r="D24" s="46" t="str">
        <f>IF('Datos Generales'!D457=0,"",'Datos Generales'!D457)</f>
        <v/>
      </c>
      <c r="E24" s="46">
        <f>IF('Datos Generales'!E457=0,"",'Datos Generales'!E457)</f>
        <v>471</v>
      </c>
      <c r="F24" s="46" t="str">
        <f>IF('Datos Generales'!F457=0,"",'Datos Generales'!F457)</f>
        <v/>
      </c>
      <c r="G24" s="46" t="str">
        <f>IF('Datos Generales'!G457=0,"",'Datos Generales'!G457)</f>
        <v/>
      </c>
      <c r="H24" s="46">
        <f>IF('Datos Generales'!H457=0,"",'Datos Generales'!H457)</f>
        <v>106</v>
      </c>
      <c r="I24" s="46">
        <f>IF('Datos Generales'!I457=0,"",'Datos Generales'!I457)</f>
        <v>162</v>
      </c>
      <c r="J24" s="46">
        <f>IF('Datos Generales'!J457=0,"",'Datos Generales'!J457)</f>
        <v>239</v>
      </c>
      <c r="K24" s="46" t="str">
        <f>IF('Datos Generales'!K457=0,"",'Datos Generales'!K457)</f>
        <v/>
      </c>
      <c r="L24" s="46">
        <f>IF('Datos Generales'!L457=0,"",'Datos Generales'!L457)</f>
        <v>1</v>
      </c>
      <c r="M24" s="46" t="str">
        <f>IF('Datos Generales'!M457=0,"",'Datos Generales'!M457)</f>
        <v/>
      </c>
      <c r="N24" s="46" t="str">
        <f>IF('Datos Generales'!N457=0,"",'Datos Generales'!N457)</f>
        <v/>
      </c>
      <c r="O24" s="46" t="str">
        <f>IF('Datos Generales'!O457=0,"",'Datos Generales'!O457)</f>
        <v/>
      </c>
      <c r="P24" s="46">
        <f>IF('Datos Generales'!P457=0,"",'Datos Generales'!P457)</f>
        <v>13593</v>
      </c>
      <c r="Q24" s="46" t="str">
        <f>IF('Datos Generales'!Q457=0,"",'Datos Generales'!Q457)</f>
        <v/>
      </c>
      <c r="R24" s="46">
        <f>IF('Datos Generales'!R457=0,"",'Datos Generales'!R457)</f>
        <v>234</v>
      </c>
      <c r="S24" s="46" t="str">
        <f>IF('Datos Generales'!S457=0,"",'Datos Generales'!S457)</f>
        <v/>
      </c>
      <c r="T24" s="46">
        <f>IF('Datos Generales'!T457=0,"",'Datos Generales'!T457)</f>
        <v>184</v>
      </c>
      <c r="U24" s="46" t="str">
        <f>IF('Datos Generales'!U457=0,"",'Datos Generales'!U457)</f>
        <v/>
      </c>
      <c r="V24" s="46">
        <f>IF('Datos Generales'!V457=0,"",'Datos Generales'!V457)</f>
        <v>4412</v>
      </c>
      <c r="W24" s="46" t="str">
        <f>IF('Datos Generales'!W457=0,"",'Datos Generales'!W457)</f>
        <v/>
      </c>
      <c r="X24" s="46">
        <f>IF('Datos Generales'!X457=0,"",'Datos Generales'!X457)</f>
        <v>13379</v>
      </c>
      <c r="Y24" s="46">
        <f>IF('Datos Generales'!Y457=0,"",'Datos Generales'!Y457)</f>
        <v>279</v>
      </c>
      <c r="Z24" s="46" t="str">
        <f>IF('Datos Generales'!Z457=0,"",'Datos Generales'!Z457)</f>
        <v/>
      </c>
      <c r="AA24" s="46">
        <f>IF('Datos Generales'!AA457=0,"",'Datos Generales'!AA457)</f>
        <v>82</v>
      </c>
      <c r="AB24" s="46">
        <f>IF('Datos Generales'!AB457=0,"",'Datos Generales'!AB457)</f>
        <v>185</v>
      </c>
      <c r="AC24" s="46" t="str">
        <f>IF('Datos Generales'!AC457=0,"",'Datos Generales'!AC457)</f>
        <v/>
      </c>
      <c r="AD24" s="46" t="str">
        <f>IF('Datos Generales'!AD457=0,"",'Datos Generales'!AD457)</f>
        <v/>
      </c>
      <c r="AE24" s="46" t="str">
        <f>IF('Datos Generales'!AE457=0,"",'Datos Generales'!AE457)</f>
        <v/>
      </c>
      <c r="AF24" s="46" t="str">
        <f>IF('Datos Generales'!AF457=0,"",'Datos Generales'!AF457)</f>
        <v/>
      </c>
      <c r="AG24" s="46" t="str">
        <f>IF('Datos Generales'!AG457=0,"",'Datos Generales'!AG457)</f>
        <v/>
      </c>
      <c r="AH24" s="46" t="str">
        <f>IF('Datos Generales'!AH457=0,"",'Datos Generales'!AH457)</f>
        <v/>
      </c>
      <c r="AI24" s="46" t="str">
        <f>IF('Datos Generales'!AI457=0,"",'Datos Generales'!AI457)</f>
        <v/>
      </c>
      <c r="AJ24" s="46" t="str">
        <f>IF('Datos Generales'!AJ457=0,"",'Datos Generales'!AJ457)</f>
        <v/>
      </c>
      <c r="AK24" s="46" t="str">
        <f>IF('Datos Generales'!AK457=0,"",'Datos Generales'!AK457)</f>
        <v/>
      </c>
      <c r="AL24" s="46" t="str">
        <f>IF('Datos Generales'!AL457=0,"",'Datos Generales'!AL457)</f>
        <v/>
      </c>
      <c r="AM24" s="46" t="str">
        <f>IF('Datos Generales'!AM457=0,"",'Datos Generales'!AM457)</f>
        <v/>
      </c>
      <c r="AN24" s="46" t="str">
        <f>IF('Datos Generales'!AN457=0,"",'Datos Generales'!AN457)</f>
        <v/>
      </c>
      <c r="AO24" s="46" t="str">
        <f>IF('Datos Generales'!AO457=0,"",'Datos Generales'!AO457)</f>
        <v/>
      </c>
      <c r="AP24" s="46" t="str">
        <f>IF('Datos Generales'!AP457=0,"",'Datos Generales'!AP457)</f>
        <v/>
      </c>
      <c r="AQ24" s="46">
        <f>IF('Datos Generales'!AQ457=0,"",'Datos Generales'!AQ457)</f>
        <v>33714</v>
      </c>
      <c r="AS24" s="46">
        <f>'Datos Generales'!AS457</f>
        <v>41781</v>
      </c>
      <c r="AT24" s="74">
        <f t="shared" si="0"/>
        <v>-0.19307819343720833</v>
      </c>
      <c r="AV24" s="34">
        <f t="shared" si="2"/>
        <v>5.0942036321547993E-2</v>
      </c>
      <c r="AW24" s="34">
        <f t="shared" si="1"/>
        <v>5.8305388444422117E-2</v>
      </c>
    </row>
    <row r="25" spans="2:49">
      <c r="B25" s="73" t="s">
        <v>308</v>
      </c>
      <c r="C25" s="46">
        <f>IF('Datos Generales'!C458=0,"",'Datos Generales'!C458)</f>
        <v>1132</v>
      </c>
      <c r="D25" s="46" t="str">
        <f>IF('Datos Generales'!D458=0,"",'Datos Generales'!D458)</f>
        <v/>
      </c>
      <c r="E25" s="46">
        <f>IF('Datos Generales'!E458=0,"",'Datos Generales'!E458)</f>
        <v>143</v>
      </c>
      <c r="F25" s="46" t="str">
        <f>IF('Datos Generales'!F458=0,"",'Datos Generales'!F458)</f>
        <v/>
      </c>
      <c r="G25" s="46" t="str">
        <f>IF('Datos Generales'!G458=0,"",'Datos Generales'!G458)</f>
        <v/>
      </c>
      <c r="H25" s="46">
        <f>IF('Datos Generales'!H458=0,"",'Datos Generales'!H458)</f>
        <v>761</v>
      </c>
      <c r="I25" s="46">
        <f>IF('Datos Generales'!I458=0,"",'Datos Generales'!I458)</f>
        <v>619</v>
      </c>
      <c r="J25" s="46">
        <f>IF('Datos Generales'!J458=0,"",'Datos Generales'!J458)</f>
        <v>473</v>
      </c>
      <c r="K25" s="46" t="str">
        <f>IF('Datos Generales'!K458=0,"",'Datos Generales'!K458)</f>
        <v/>
      </c>
      <c r="L25" s="46" t="str">
        <f>IF('Datos Generales'!L458=0,"",'Datos Generales'!L458)</f>
        <v/>
      </c>
      <c r="M25" s="46" t="str">
        <f>IF('Datos Generales'!M458=0,"",'Datos Generales'!M458)</f>
        <v/>
      </c>
      <c r="N25" s="46" t="str">
        <f>IF('Datos Generales'!N458=0,"",'Datos Generales'!N458)</f>
        <v/>
      </c>
      <c r="O25" s="46" t="str">
        <f>IF('Datos Generales'!O458=0,"",'Datos Generales'!O458)</f>
        <v/>
      </c>
      <c r="P25" s="46">
        <f>IF('Datos Generales'!P458=0,"",'Datos Generales'!P458)</f>
        <v>354</v>
      </c>
      <c r="Q25" s="46" t="str">
        <f>IF('Datos Generales'!Q458=0,"",'Datos Generales'!Q458)</f>
        <v/>
      </c>
      <c r="R25" s="46">
        <f>IF('Datos Generales'!R458=0,"",'Datos Generales'!R458)</f>
        <v>833</v>
      </c>
      <c r="S25" s="46" t="str">
        <f>IF('Datos Generales'!S458=0,"",'Datos Generales'!S458)</f>
        <v/>
      </c>
      <c r="T25" s="46">
        <f>IF('Datos Generales'!T458=0,"",'Datos Generales'!T458)</f>
        <v>198</v>
      </c>
      <c r="U25" s="46" t="str">
        <f>IF('Datos Generales'!U458=0,"",'Datos Generales'!U458)</f>
        <v/>
      </c>
      <c r="V25" s="46">
        <f>IF('Datos Generales'!V458=0,"",'Datos Generales'!V458)</f>
        <v>270</v>
      </c>
      <c r="W25" s="46" t="str">
        <f>IF('Datos Generales'!W458=0,"",'Datos Generales'!W458)</f>
        <v/>
      </c>
      <c r="X25" s="46">
        <f>IF('Datos Generales'!X458=0,"",'Datos Generales'!X458)</f>
        <v>109</v>
      </c>
      <c r="Y25" s="46">
        <f>IF('Datos Generales'!Y458=0,"",'Datos Generales'!Y458)</f>
        <v>242</v>
      </c>
      <c r="Z25" s="46" t="str">
        <f>IF('Datos Generales'!Z458=0,"",'Datos Generales'!Z458)</f>
        <v/>
      </c>
      <c r="AA25" s="46">
        <f>IF('Datos Generales'!AA458=0,"",'Datos Generales'!AA458)</f>
        <v>46</v>
      </c>
      <c r="AB25" s="46">
        <f>IF('Datos Generales'!AB458=0,"",'Datos Generales'!AB458)</f>
        <v>511</v>
      </c>
      <c r="AC25" s="46" t="str">
        <f>IF('Datos Generales'!AC458=0,"",'Datos Generales'!AC458)</f>
        <v/>
      </c>
      <c r="AD25" s="46" t="str">
        <f>IF('Datos Generales'!AD458=0,"",'Datos Generales'!AD458)</f>
        <v/>
      </c>
      <c r="AE25" s="46" t="str">
        <f>IF('Datos Generales'!AE458=0,"",'Datos Generales'!AE458)</f>
        <v/>
      </c>
      <c r="AF25" s="46" t="str">
        <f>IF('Datos Generales'!AF458=0,"",'Datos Generales'!AF458)</f>
        <v/>
      </c>
      <c r="AG25" s="46" t="str">
        <f>IF('Datos Generales'!AG458=0,"",'Datos Generales'!AG458)</f>
        <v/>
      </c>
      <c r="AH25" s="46" t="str">
        <f>IF('Datos Generales'!AH458=0,"",'Datos Generales'!AH458)</f>
        <v/>
      </c>
      <c r="AI25" s="46" t="str">
        <f>IF('Datos Generales'!AI458=0,"",'Datos Generales'!AI458)</f>
        <v/>
      </c>
      <c r="AJ25" s="46" t="str">
        <f>IF('Datos Generales'!AJ458=0,"",'Datos Generales'!AJ458)</f>
        <v/>
      </c>
      <c r="AK25" s="46" t="str">
        <f>IF('Datos Generales'!AK458=0,"",'Datos Generales'!AK458)</f>
        <v/>
      </c>
      <c r="AL25" s="46" t="str">
        <f>IF('Datos Generales'!AL458=0,"",'Datos Generales'!AL458)</f>
        <v/>
      </c>
      <c r="AM25" s="46" t="str">
        <f>IF('Datos Generales'!AM458=0,"",'Datos Generales'!AM458)</f>
        <v/>
      </c>
      <c r="AN25" s="46" t="str">
        <f>IF('Datos Generales'!AN458=0,"",'Datos Generales'!AN458)</f>
        <v/>
      </c>
      <c r="AO25" s="46" t="str">
        <f>IF('Datos Generales'!AO458=0,"",'Datos Generales'!AO458)</f>
        <v/>
      </c>
      <c r="AP25" s="46" t="str">
        <f>IF('Datos Generales'!AP458=0,"",'Datos Generales'!AP458)</f>
        <v/>
      </c>
      <c r="AQ25" s="46">
        <f>IF('Datos Generales'!AQ458=0,"",'Datos Generales'!AQ458)</f>
        <v>5691</v>
      </c>
      <c r="AS25" s="46">
        <f>'Datos Generales'!AS458</f>
        <v>8172</v>
      </c>
      <c r="AT25" s="74">
        <f t="shared" si="0"/>
        <v>-0.30359765051395005</v>
      </c>
      <c r="AV25" s="34">
        <f t="shared" si="2"/>
        <v>8.5991317762926268E-3</v>
      </c>
      <c r="AW25" s="34">
        <f t="shared" si="1"/>
        <v>1.1404026575903342E-2</v>
      </c>
    </row>
    <row r="26" spans="2:49">
      <c r="B26" s="73" t="s">
        <v>309</v>
      </c>
      <c r="C26" s="46">
        <f>IF('Datos Generales'!C459=0,"",'Datos Generales'!C459)</f>
        <v>163</v>
      </c>
      <c r="D26" s="46" t="str">
        <f>IF('Datos Generales'!D459=0,"",'Datos Generales'!D459)</f>
        <v/>
      </c>
      <c r="E26" s="46">
        <f>IF('Datos Generales'!E459=0,"",'Datos Generales'!E459)</f>
        <v>14</v>
      </c>
      <c r="F26" s="46" t="str">
        <f>IF('Datos Generales'!F459=0,"",'Datos Generales'!F459)</f>
        <v/>
      </c>
      <c r="G26" s="46" t="str">
        <f>IF('Datos Generales'!G459=0,"",'Datos Generales'!G459)</f>
        <v/>
      </c>
      <c r="H26" s="46">
        <f>IF('Datos Generales'!H459=0,"",'Datos Generales'!H459)</f>
        <v>46</v>
      </c>
      <c r="I26" s="46">
        <f>IF('Datos Generales'!I459=0,"",'Datos Generales'!I459)</f>
        <v>86</v>
      </c>
      <c r="J26" s="46">
        <f>IF('Datos Generales'!J459=0,"",'Datos Generales'!J459)</f>
        <v>85</v>
      </c>
      <c r="K26" s="46" t="str">
        <f>IF('Datos Generales'!K459=0,"",'Datos Generales'!K459)</f>
        <v/>
      </c>
      <c r="L26" s="46" t="str">
        <f>IF('Datos Generales'!L459=0,"",'Datos Generales'!L459)</f>
        <v/>
      </c>
      <c r="M26" s="46" t="str">
        <f>IF('Datos Generales'!M459=0,"",'Datos Generales'!M459)</f>
        <v/>
      </c>
      <c r="N26" s="46" t="str">
        <f>IF('Datos Generales'!N459=0,"",'Datos Generales'!N459)</f>
        <v/>
      </c>
      <c r="O26" s="46" t="str">
        <f>IF('Datos Generales'!O459=0,"",'Datos Generales'!O459)</f>
        <v/>
      </c>
      <c r="P26" s="46">
        <f>IF('Datos Generales'!P459=0,"",'Datos Generales'!P459)</f>
        <v>68</v>
      </c>
      <c r="Q26" s="46" t="str">
        <f>IF('Datos Generales'!Q459=0,"",'Datos Generales'!Q459)</f>
        <v/>
      </c>
      <c r="R26" s="46">
        <f>IF('Datos Generales'!R459=0,"",'Datos Generales'!R459)</f>
        <v>48</v>
      </c>
      <c r="S26" s="46" t="str">
        <f>IF('Datos Generales'!S459=0,"",'Datos Generales'!S459)</f>
        <v/>
      </c>
      <c r="T26" s="46">
        <f>IF('Datos Generales'!T459=0,"",'Datos Generales'!T459)</f>
        <v>58</v>
      </c>
      <c r="U26" s="46" t="str">
        <f>IF('Datos Generales'!U459=0,"",'Datos Generales'!U459)</f>
        <v/>
      </c>
      <c r="V26" s="46">
        <f>IF('Datos Generales'!V459=0,"",'Datos Generales'!V459)</f>
        <v>45</v>
      </c>
      <c r="W26" s="46" t="str">
        <f>IF('Datos Generales'!W459=0,"",'Datos Generales'!W459)</f>
        <v/>
      </c>
      <c r="X26" s="46">
        <f>IF('Datos Generales'!X459=0,"",'Datos Generales'!X459)</f>
        <v>15</v>
      </c>
      <c r="Y26" s="46">
        <f>IF('Datos Generales'!Y459=0,"",'Datos Generales'!Y459)</f>
        <v>118</v>
      </c>
      <c r="Z26" s="46" t="str">
        <f>IF('Datos Generales'!Z459=0,"",'Datos Generales'!Z459)</f>
        <v/>
      </c>
      <c r="AA26" s="46">
        <f>IF('Datos Generales'!AA459=0,"",'Datos Generales'!AA459)</f>
        <v>1</v>
      </c>
      <c r="AB26" s="46">
        <f>IF('Datos Generales'!AB459=0,"",'Datos Generales'!AB459)</f>
        <v>71</v>
      </c>
      <c r="AC26" s="46" t="str">
        <f>IF('Datos Generales'!AC459=0,"",'Datos Generales'!AC459)</f>
        <v/>
      </c>
      <c r="AD26" s="46" t="str">
        <f>IF('Datos Generales'!AD459=0,"",'Datos Generales'!AD459)</f>
        <v/>
      </c>
      <c r="AE26" s="46" t="str">
        <f>IF('Datos Generales'!AE459=0,"",'Datos Generales'!AE459)</f>
        <v/>
      </c>
      <c r="AF26" s="46" t="str">
        <f>IF('Datos Generales'!AF459=0,"",'Datos Generales'!AF459)</f>
        <v/>
      </c>
      <c r="AG26" s="46" t="str">
        <f>IF('Datos Generales'!AG459=0,"",'Datos Generales'!AG459)</f>
        <v/>
      </c>
      <c r="AH26" s="46" t="str">
        <f>IF('Datos Generales'!AH459=0,"",'Datos Generales'!AH459)</f>
        <v/>
      </c>
      <c r="AI26" s="46" t="str">
        <f>IF('Datos Generales'!AI459=0,"",'Datos Generales'!AI459)</f>
        <v/>
      </c>
      <c r="AJ26" s="46" t="str">
        <f>IF('Datos Generales'!AJ459=0,"",'Datos Generales'!AJ459)</f>
        <v/>
      </c>
      <c r="AK26" s="46" t="str">
        <f>IF('Datos Generales'!AK459=0,"",'Datos Generales'!AK459)</f>
        <v/>
      </c>
      <c r="AL26" s="46" t="str">
        <f>IF('Datos Generales'!AL459=0,"",'Datos Generales'!AL459)</f>
        <v/>
      </c>
      <c r="AM26" s="46" t="str">
        <f>IF('Datos Generales'!AM459=0,"",'Datos Generales'!AM459)</f>
        <v/>
      </c>
      <c r="AN26" s="46" t="str">
        <f>IF('Datos Generales'!AN459=0,"",'Datos Generales'!AN459)</f>
        <v/>
      </c>
      <c r="AO26" s="46" t="str">
        <f>IF('Datos Generales'!AO459=0,"",'Datos Generales'!AO459)</f>
        <v/>
      </c>
      <c r="AP26" s="46" t="str">
        <f>IF('Datos Generales'!AP459=0,"",'Datos Generales'!AP459)</f>
        <v/>
      </c>
      <c r="AQ26" s="46">
        <f>IF('Datos Generales'!AQ459=0,"",'Datos Generales'!AQ459)</f>
        <v>818</v>
      </c>
      <c r="AS26" s="46">
        <f>'Datos Generales'!AS459</f>
        <v>1524</v>
      </c>
      <c r="AT26" s="74">
        <f t="shared" si="0"/>
        <v>-0.46325459317585305</v>
      </c>
      <c r="AV26" s="34">
        <f t="shared" si="2"/>
        <v>1.2360024236526743E-3</v>
      </c>
      <c r="AW26" s="34">
        <f t="shared" si="1"/>
        <v>2.1267421074004766E-3</v>
      </c>
    </row>
    <row r="27" spans="2:49">
      <c r="B27" s="73" t="s">
        <v>310</v>
      </c>
      <c r="C27" s="46" t="str">
        <f>IF('Datos Generales'!C460=0,"",'Datos Generales'!C460)</f>
        <v/>
      </c>
      <c r="D27" s="46" t="str">
        <f>IF('Datos Generales'!D460=0,"",'Datos Generales'!D460)</f>
        <v/>
      </c>
      <c r="E27" s="46">
        <f>IF('Datos Generales'!E460=0,"",'Datos Generales'!E460)</f>
        <v>170</v>
      </c>
      <c r="F27" s="46" t="str">
        <f>IF('Datos Generales'!F460=0,"",'Datos Generales'!F460)</f>
        <v/>
      </c>
      <c r="G27" s="46" t="str">
        <f>IF('Datos Generales'!G460=0,"",'Datos Generales'!G460)</f>
        <v/>
      </c>
      <c r="H27" s="46" t="str">
        <f>IF('Datos Generales'!H460=0,"",'Datos Generales'!H460)</f>
        <v/>
      </c>
      <c r="I27" s="46">
        <f>IF('Datos Generales'!I460=0,"",'Datos Generales'!I460)</f>
        <v>147</v>
      </c>
      <c r="J27" s="46">
        <f>IF('Datos Generales'!J460=0,"",'Datos Generales'!J460)</f>
        <v>77</v>
      </c>
      <c r="K27" s="46" t="str">
        <f>IF('Datos Generales'!K460=0,"",'Datos Generales'!K460)</f>
        <v/>
      </c>
      <c r="L27" s="46">
        <f>IF('Datos Generales'!L460=0,"",'Datos Generales'!L460)</f>
        <v>10</v>
      </c>
      <c r="M27" s="46" t="str">
        <f>IF('Datos Generales'!M460=0,"",'Datos Generales'!M460)</f>
        <v/>
      </c>
      <c r="N27" s="46" t="str">
        <f>IF('Datos Generales'!N460=0,"",'Datos Generales'!N460)</f>
        <v/>
      </c>
      <c r="O27" s="46" t="str">
        <f>IF('Datos Generales'!O460=0,"",'Datos Generales'!O460)</f>
        <v/>
      </c>
      <c r="P27" s="46">
        <f>IF('Datos Generales'!P460=0,"",'Datos Generales'!P460)</f>
        <v>17</v>
      </c>
      <c r="Q27" s="46" t="str">
        <f>IF('Datos Generales'!Q460=0,"",'Datos Generales'!Q460)</f>
        <v/>
      </c>
      <c r="R27" s="46">
        <f>IF('Datos Generales'!R460=0,"",'Datos Generales'!R460)</f>
        <v>497</v>
      </c>
      <c r="S27" s="46" t="str">
        <f>IF('Datos Generales'!S460=0,"",'Datos Generales'!S460)</f>
        <v/>
      </c>
      <c r="T27" s="46">
        <f>IF('Datos Generales'!T460=0,"",'Datos Generales'!T460)</f>
        <v>216</v>
      </c>
      <c r="U27" s="46" t="str">
        <f>IF('Datos Generales'!U460=0,"",'Datos Generales'!U460)</f>
        <v/>
      </c>
      <c r="V27" s="46">
        <f>IF('Datos Generales'!V460=0,"",'Datos Generales'!V460)</f>
        <v>179</v>
      </c>
      <c r="W27" s="46" t="str">
        <f>IF('Datos Generales'!W460=0,"",'Datos Generales'!W460)</f>
        <v/>
      </c>
      <c r="X27" s="46">
        <f>IF('Datos Generales'!X460=0,"",'Datos Generales'!X460)</f>
        <v>8</v>
      </c>
      <c r="Y27" s="46">
        <f>IF('Datos Generales'!Y460=0,"",'Datos Generales'!Y460)</f>
        <v>183</v>
      </c>
      <c r="Z27" s="46" t="str">
        <f>IF('Datos Generales'!Z460=0,"",'Datos Generales'!Z460)</f>
        <v/>
      </c>
      <c r="AA27" s="46">
        <f>IF('Datos Generales'!AA460=0,"",'Datos Generales'!AA460)</f>
        <v>80</v>
      </c>
      <c r="AB27" s="46">
        <f>IF('Datos Generales'!AB460=0,"",'Datos Generales'!AB460)</f>
        <v>261</v>
      </c>
      <c r="AC27" s="46" t="str">
        <f>IF('Datos Generales'!AC460=0,"",'Datos Generales'!AC460)</f>
        <v/>
      </c>
      <c r="AD27" s="46" t="str">
        <f>IF('Datos Generales'!AD460=0,"",'Datos Generales'!AD460)</f>
        <v/>
      </c>
      <c r="AE27" s="46" t="str">
        <f>IF('Datos Generales'!AE460=0,"",'Datos Generales'!AE460)</f>
        <v/>
      </c>
      <c r="AF27" s="46" t="str">
        <f>IF('Datos Generales'!AF460=0,"",'Datos Generales'!AF460)</f>
        <v/>
      </c>
      <c r="AG27" s="46" t="str">
        <f>IF('Datos Generales'!AG460=0,"",'Datos Generales'!AG460)</f>
        <v/>
      </c>
      <c r="AH27" s="46" t="str">
        <f>IF('Datos Generales'!AH460=0,"",'Datos Generales'!AH460)</f>
        <v/>
      </c>
      <c r="AI27" s="46" t="str">
        <f>IF('Datos Generales'!AI460=0,"",'Datos Generales'!AI460)</f>
        <v/>
      </c>
      <c r="AJ27" s="46" t="str">
        <f>IF('Datos Generales'!AJ460=0,"",'Datos Generales'!AJ460)</f>
        <v/>
      </c>
      <c r="AK27" s="46" t="str">
        <f>IF('Datos Generales'!AK460=0,"",'Datos Generales'!AK460)</f>
        <v/>
      </c>
      <c r="AL27" s="46" t="str">
        <f>IF('Datos Generales'!AL460=0,"",'Datos Generales'!AL460)</f>
        <v/>
      </c>
      <c r="AM27" s="46" t="str">
        <f>IF('Datos Generales'!AM460=0,"",'Datos Generales'!AM460)</f>
        <v/>
      </c>
      <c r="AN27" s="46" t="str">
        <f>IF('Datos Generales'!AN460=0,"",'Datos Generales'!AN460)</f>
        <v/>
      </c>
      <c r="AO27" s="46" t="str">
        <f>IF('Datos Generales'!AO460=0,"",'Datos Generales'!AO460)</f>
        <v/>
      </c>
      <c r="AP27" s="46" t="str">
        <f>IF('Datos Generales'!AP460=0,"",'Datos Generales'!AP460)</f>
        <v/>
      </c>
      <c r="AQ27" s="46">
        <f>IF('Datos Generales'!AQ460=0,"",'Datos Generales'!AQ460)</f>
        <v>1845</v>
      </c>
      <c r="AS27" s="46">
        <f>'Datos Generales'!AS460</f>
        <v>1816</v>
      </c>
      <c r="AT27" s="74">
        <f t="shared" si="0"/>
        <v>1.5969162995594699E-2</v>
      </c>
      <c r="AV27" s="34">
        <f t="shared" si="2"/>
        <v>2.7878049775540148E-3</v>
      </c>
      <c r="AW27" s="34">
        <f t="shared" si="1"/>
        <v>2.5342281279785205E-3</v>
      </c>
    </row>
    <row r="28" spans="2:49">
      <c r="B28" s="73" t="s">
        <v>311</v>
      </c>
      <c r="C28" s="46">
        <f>IF('Datos Generales'!C461=0,"",'Datos Generales'!C461)</f>
        <v>13</v>
      </c>
      <c r="D28" s="46" t="str">
        <f>IF('Datos Generales'!D461=0,"",'Datos Generales'!D461)</f>
        <v/>
      </c>
      <c r="E28" s="46">
        <f>IF('Datos Generales'!E461=0,"",'Datos Generales'!E461)</f>
        <v>18</v>
      </c>
      <c r="F28" s="46" t="str">
        <f>IF('Datos Generales'!F461=0,"",'Datos Generales'!F461)</f>
        <v/>
      </c>
      <c r="G28" s="46" t="str">
        <f>IF('Datos Generales'!G461=0,"",'Datos Generales'!G461)</f>
        <v/>
      </c>
      <c r="H28" s="46">
        <f>IF('Datos Generales'!H461=0,"",'Datos Generales'!H461)</f>
        <v>7</v>
      </c>
      <c r="I28" s="46">
        <f>IF('Datos Generales'!I461=0,"",'Datos Generales'!I461)</f>
        <v>166</v>
      </c>
      <c r="J28" s="46" t="str">
        <f>IF('Datos Generales'!J461=0,"",'Datos Generales'!J461)</f>
        <v/>
      </c>
      <c r="K28" s="46" t="str">
        <f>IF('Datos Generales'!K461=0,"",'Datos Generales'!K461)</f>
        <v/>
      </c>
      <c r="L28" s="46">
        <f>IF('Datos Generales'!L461=0,"",'Datos Generales'!L461)</f>
        <v>15</v>
      </c>
      <c r="M28" s="46" t="str">
        <f>IF('Datos Generales'!M461=0,"",'Datos Generales'!M461)</f>
        <v/>
      </c>
      <c r="N28" s="46" t="str">
        <f>IF('Datos Generales'!N461=0,"",'Datos Generales'!N461)</f>
        <v/>
      </c>
      <c r="O28" s="46" t="str">
        <f>IF('Datos Generales'!O461=0,"",'Datos Generales'!O461)</f>
        <v/>
      </c>
      <c r="P28" s="46">
        <f>IF('Datos Generales'!P461=0,"",'Datos Generales'!P461)</f>
        <v>1</v>
      </c>
      <c r="Q28" s="46" t="str">
        <f>IF('Datos Generales'!Q461=0,"",'Datos Generales'!Q461)</f>
        <v/>
      </c>
      <c r="R28" s="46">
        <f>IF('Datos Generales'!R461=0,"",'Datos Generales'!R461)</f>
        <v>60</v>
      </c>
      <c r="S28" s="46" t="str">
        <f>IF('Datos Generales'!S461=0,"",'Datos Generales'!S461)</f>
        <v/>
      </c>
      <c r="T28" s="46">
        <f>IF('Datos Generales'!T461=0,"",'Datos Generales'!T461)</f>
        <v>273</v>
      </c>
      <c r="U28" s="46" t="str">
        <f>IF('Datos Generales'!U461=0,"",'Datos Generales'!U461)</f>
        <v/>
      </c>
      <c r="V28" s="46">
        <f>IF('Datos Generales'!V461=0,"",'Datos Generales'!V461)</f>
        <v>55</v>
      </c>
      <c r="W28" s="46" t="str">
        <f>IF('Datos Generales'!W461=0,"",'Datos Generales'!W461)</f>
        <v/>
      </c>
      <c r="X28" s="46">
        <f>IF('Datos Generales'!X461=0,"",'Datos Generales'!X461)</f>
        <v>30</v>
      </c>
      <c r="Y28" s="46">
        <f>IF('Datos Generales'!Y461=0,"",'Datos Generales'!Y461)</f>
        <v>332</v>
      </c>
      <c r="Z28" s="46" t="str">
        <f>IF('Datos Generales'!Z461=0,"",'Datos Generales'!Z461)</f>
        <v/>
      </c>
      <c r="AA28" s="46">
        <f>IF('Datos Generales'!AA461=0,"",'Datos Generales'!AA461)</f>
        <v>2</v>
      </c>
      <c r="AB28" s="46">
        <f>IF('Datos Generales'!AB461=0,"",'Datos Generales'!AB461)</f>
        <v>376</v>
      </c>
      <c r="AC28" s="46" t="str">
        <f>IF('Datos Generales'!AC461=0,"",'Datos Generales'!AC461)</f>
        <v/>
      </c>
      <c r="AD28" s="46" t="str">
        <f>IF('Datos Generales'!AD461=0,"",'Datos Generales'!AD461)</f>
        <v/>
      </c>
      <c r="AE28" s="46" t="str">
        <f>IF('Datos Generales'!AE461=0,"",'Datos Generales'!AE461)</f>
        <v/>
      </c>
      <c r="AF28" s="46" t="str">
        <f>IF('Datos Generales'!AF461=0,"",'Datos Generales'!AF461)</f>
        <v/>
      </c>
      <c r="AG28" s="46" t="str">
        <f>IF('Datos Generales'!AG461=0,"",'Datos Generales'!AG461)</f>
        <v/>
      </c>
      <c r="AH28" s="46" t="str">
        <f>IF('Datos Generales'!AH461=0,"",'Datos Generales'!AH461)</f>
        <v/>
      </c>
      <c r="AI28" s="46" t="str">
        <f>IF('Datos Generales'!AI461=0,"",'Datos Generales'!AI461)</f>
        <v/>
      </c>
      <c r="AJ28" s="46" t="str">
        <f>IF('Datos Generales'!AJ461=0,"",'Datos Generales'!AJ461)</f>
        <v/>
      </c>
      <c r="AK28" s="46" t="str">
        <f>IF('Datos Generales'!AK461=0,"",'Datos Generales'!AK461)</f>
        <v/>
      </c>
      <c r="AL28" s="46" t="str">
        <f>IF('Datos Generales'!AL461=0,"",'Datos Generales'!AL461)</f>
        <v/>
      </c>
      <c r="AM28" s="46" t="str">
        <f>IF('Datos Generales'!AM461=0,"",'Datos Generales'!AM461)</f>
        <v/>
      </c>
      <c r="AN28" s="46" t="str">
        <f>IF('Datos Generales'!AN461=0,"",'Datos Generales'!AN461)</f>
        <v/>
      </c>
      <c r="AO28" s="46" t="str">
        <f>IF('Datos Generales'!AO461=0,"",'Datos Generales'!AO461)</f>
        <v/>
      </c>
      <c r="AP28" s="46" t="str">
        <f>IF('Datos Generales'!AP461=0,"",'Datos Generales'!AP461)</f>
        <v/>
      </c>
      <c r="AQ28" s="46">
        <f>IF('Datos Generales'!AQ461=0,"",'Datos Generales'!AQ461)</f>
        <v>1348</v>
      </c>
      <c r="AS28" s="46">
        <f>'Datos Generales'!AS461</f>
        <v>939</v>
      </c>
      <c r="AT28" s="74">
        <f t="shared" si="0"/>
        <v>0.43556975505857287</v>
      </c>
      <c r="AV28" s="34">
        <f t="shared" si="2"/>
        <v>2.0368352898335021E-3</v>
      </c>
      <c r="AW28" s="34">
        <f t="shared" si="1"/>
        <v>1.3103745661739157E-3</v>
      </c>
    </row>
    <row r="29" spans="2:49">
      <c r="B29" s="73" t="s">
        <v>312</v>
      </c>
      <c r="C29" s="46" t="str">
        <f>IF('Datos Generales'!C462=0,"",'Datos Generales'!C462)</f>
        <v/>
      </c>
      <c r="D29" s="46" t="str">
        <f>IF('Datos Generales'!D462=0,"",'Datos Generales'!D462)</f>
        <v/>
      </c>
      <c r="E29" s="46">
        <f>IF('Datos Generales'!E462=0,"",'Datos Generales'!E462)</f>
        <v>17</v>
      </c>
      <c r="F29" s="46" t="str">
        <f>IF('Datos Generales'!F462=0,"",'Datos Generales'!F462)</f>
        <v/>
      </c>
      <c r="G29" s="46" t="str">
        <f>IF('Datos Generales'!G462=0,"",'Datos Generales'!G462)</f>
        <v/>
      </c>
      <c r="H29" s="46" t="str">
        <f>IF('Datos Generales'!H462=0,"",'Datos Generales'!H462)</f>
        <v/>
      </c>
      <c r="I29" s="46">
        <f>IF('Datos Generales'!I462=0,"",'Datos Generales'!I462)</f>
        <v>15</v>
      </c>
      <c r="J29" s="46" t="str">
        <f>IF('Datos Generales'!J462=0,"",'Datos Generales'!J462)</f>
        <v/>
      </c>
      <c r="K29" s="46" t="str">
        <f>IF('Datos Generales'!K462=0,"",'Datos Generales'!K462)</f>
        <v/>
      </c>
      <c r="L29" s="46">
        <f>IF('Datos Generales'!L462=0,"",'Datos Generales'!L462)</f>
        <v>1</v>
      </c>
      <c r="M29" s="46" t="str">
        <f>IF('Datos Generales'!M462=0,"",'Datos Generales'!M462)</f>
        <v/>
      </c>
      <c r="N29" s="46" t="str">
        <f>IF('Datos Generales'!N462=0,"",'Datos Generales'!N462)</f>
        <v/>
      </c>
      <c r="O29" s="46" t="str">
        <f>IF('Datos Generales'!O462=0,"",'Datos Generales'!O462)</f>
        <v/>
      </c>
      <c r="P29" s="46">
        <f>IF('Datos Generales'!P462=0,"",'Datos Generales'!P462)</f>
        <v>4</v>
      </c>
      <c r="Q29" s="46" t="str">
        <f>IF('Datos Generales'!Q462=0,"",'Datos Generales'!Q462)</f>
        <v/>
      </c>
      <c r="R29" s="46">
        <f>IF('Datos Generales'!R462=0,"",'Datos Generales'!R462)</f>
        <v>2</v>
      </c>
      <c r="S29" s="46" t="str">
        <f>IF('Datos Generales'!S462=0,"",'Datos Generales'!S462)</f>
        <v/>
      </c>
      <c r="T29" s="46" t="str">
        <f>IF('Datos Generales'!T462=0,"",'Datos Generales'!T462)</f>
        <v/>
      </c>
      <c r="U29" s="46" t="str">
        <f>IF('Datos Generales'!U462=0,"",'Datos Generales'!U462)</f>
        <v/>
      </c>
      <c r="V29" s="46">
        <f>IF('Datos Generales'!V462=0,"",'Datos Generales'!V462)</f>
        <v>2</v>
      </c>
      <c r="W29" s="46" t="str">
        <f>IF('Datos Generales'!W462=0,"",'Datos Generales'!W462)</f>
        <v/>
      </c>
      <c r="X29" s="46" t="str">
        <f>IF('Datos Generales'!X462=0,"",'Datos Generales'!X462)</f>
        <v/>
      </c>
      <c r="Y29" s="46">
        <f>IF('Datos Generales'!Y462=0,"",'Datos Generales'!Y462)</f>
        <v>1</v>
      </c>
      <c r="Z29" s="46" t="str">
        <f>IF('Datos Generales'!Z462=0,"",'Datos Generales'!Z462)</f>
        <v/>
      </c>
      <c r="AA29" s="46">
        <f>IF('Datos Generales'!AA462=0,"",'Datos Generales'!AA462)</f>
        <v>1</v>
      </c>
      <c r="AB29" s="46">
        <f>IF('Datos Generales'!AB462=0,"",'Datos Generales'!AB462)</f>
        <v>84</v>
      </c>
      <c r="AC29" s="46" t="str">
        <f>IF('Datos Generales'!AC462=0,"",'Datos Generales'!AC462)</f>
        <v/>
      </c>
      <c r="AD29" s="46" t="str">
        <f>IF('Datos Generales'!AD462=0,"",'Datos Generales'!AD462)</f>
        <v/>
      </c>
      <c r="AE29" s="46" t="str">
        <f>IF('Datos Generales'!AE462=0,"",'Datos Generales'!AE462)</f>
        <v/>
      </c>
      <c r="AF29" s="46" t="str">
        <f>IF('Datos Generales'!AF462=0,"",'Datos Generales'!AF462)</f>
        <v/>
      </c>
      <c r="AG29" s="46" t="str">
        <f>IF('Datos Generales'!AG462=0,"",'Datos Generales'!AG462)</f>
        <v/>
      </c>
      <c r="AH29" s="46" t="str">
        <f>IF('Datos Generales'!AH462=0,"",'Datos Generales'!AH462)</f>
        <v/>
      </c>
      <c r="AI29" s="46" t="str">
        <f>IF('Datos Generales'!AI462=0,"",'Datos Generales'!AI462)</f>
        <v/>
      </c>
      <c r="AJ29" s="46" t="str">
        <f>IF('Datos Generales'!AJ462=0,"",'Datos Generales'!AJ462)</f>
        <v/>
      </c>
      <c r="AK29" s="46" t="str">
        <f>IF('Datos Generales'!AK462=0,"",'Datos Generales'!AK462)</f>
        <v/>
      </c>
      <c r="AL29" s="46" t="str">
        <f>IF('Datos Generales'!AL462=0,"",'Datos Generales'!AL462)</f>
        <v/>
      </c>
      <c r="AM29" s="46" t="str">
        <f>IF('Datos Generales'!AM462=0,"",'Datos Generales'!AM462)</f>
        <v/>
      </c>
      <c r="AN29" s="46" t="str">
        <f>IF('Datos Generales'!AN462=0,"",'Datos Generales'!AN462)</f>
        <v/>
      </c>
      <c r="AO29" s="46" t="str">
        <f>IF('Datos Generales'!AO462=0,"",'Datos Generales'!AO462)</f>
        <v/>
      </c>
      <c r="AP29" s="46" t="str">
        <f>IF('Datos Generales'!AP462=0,"",'Datos Generales'!AP462)</f>
        <v/>
      </c>
      <c r="AQ29" s="46">
        <f>IF('Datos Generales'!AQ462=0,"",'Datos Generales'!AQ462)</f>
        <v>127</v>
      </c>
      <c r="AS29" s="46">
        <f>'Datos Generales'!AS462</f>
        <v>136</v>
      </c>
      <c r="AT29" s="74">
        <f t="shared" si="0"/>
        <v>-6.6176470588235281E-2</v>
      </c>
      <c r="AV29" s="34">
        <f t="shared" si="2"/>
        <v>1.9189768680182107E-4</v>
      </c>
      <c r="AW29" s="34">
        <f t="shared" si="1"/>
        <v>1.8978800958429449E-4</v>
      </c>
    </row>
    <row r="30" spans="2:49">
      <c r="B30" s="73" t="s">
        <v>313</v>
      </c>
      <c r="C30" s="46">
        <f>IF('Datos Generales'!C463=0,"",'Datos Generales'!C463)</f>
        <v>59</v>
      </c>
      <c r="D30" s="46" t="str">
        <f>IF('Datos Generales'!D463=0,"",'Datos Generales'!D463)</f>
        <v/>
      </c>
      <c r="E30" s="46">
        <f>IF('Datos Generales'!E463=0,"",'Datos Generales'!E463)</f>
        <v>306</v>
      </c>
      <c r="F30" s="46" t="str">
        <f>IF('Datos Generales'!F463=0,"",'Datos Generales'!F463)</f>
        <v/>
      </c>
      <c r="G30" s="46" t="str">
        <f>IF('Datos Generales'!G463=0,"",'Datos Generales'!G463)</f>
        <v/>
      </c>
      <c r="H30" s="46">
        <f>IF('Datos Generales'!H463=0,"",'Datos Generales'!H463)</f>
        <v>39</v>
      </c>
      <c r="I30" s="46">
        <f>IF('Datos Generales'!I463=0,"",'Datos Generales'!I463)</f>
        <v>23</v>
      </c>
      <c r="J30" s="46">
        <f>IF('Datos Generales'!J463=0,"",'Datos Generales'!J463)</f>
        <v>5</v>
      </c>
      <c r="K30" s="46" t="str">
        <f>IF('Datos Generales'!K463=0,"",'Datos Generales'!K463)</f>
        <v/>
      </c>
      <c r="L30" s="46">
        <f>IF('Datos Generales'!L463=0,"",'Datos Generales'!L463)</f>
        <v>4</v>
      </c>
      <c r="M30" s="46" t="str">
        <f>IF('Datos Generales'!M463=0,"",'Datos Generales'!M463)</f>
        <v/>
      </c>
      <c r="N30" s="46" t="str">
        <f>IF('Datos Generales'!N463=0,"",'Datos Generales'!N463)</f>
        <v/>
      </c>
      <c r="O30" s="46" t="str">
        <f>IF('Datos Generales'!O463=0,"",'Datos Generales'!O463)</f>
        <v/>
      </c>
      <c r="P30" s="46">
        <f>IF('Datos Generales'!P463=0,"",'Datos Generales'!P463)</f>
        <v>31</v>
      </c>
      <c r="Q30" s="46" t="str">
        <f>IF('Datos Generales'!Q463=0,"",'Datos Generales'!Q463)</f>
        <v/>
      </c>
      <c r="R30" s="46">
        <f>IF('Datos Generales'!R463=0,"",'Datos Generales'!R463)</f>
        <v>251</v>
      </c>
      <c r="S30" s="46" t="str">
        <f>IF('Datos Generales'!S463=0,"",'Datos Generales'!S463)</f>
        <v/>
      </c>
      <c r="T30" s="46">
        <f>IF('Datos Generales'!T463=0,"",'Datos Generales'!T463)</f>
        <v>253</v>
      </c>
      <c r="U30" s="46" t="str">
        <f>IF('Datos Generales'!U463=0,"",'Datos Generales'!U463)</f>
        <v/>
      </c>
      <c r="V30" s="46">
        <f>IF('Datos Generales'!V463=0,"",'Datos Generales'!V463)</f>
        <v>102</v>
      </c>
      <c r="W30" s="46" t="str">
        <f>IF('Datos Generales'!W463=0,"",'Datos Generales'!W463)</f>
        <v/>
      </c>
      <c r="X30" s="46" t="str">
        <f>IF('Datos Generales'!X463=0,"",'Datos Generales'!X463)</f>
        <v/>
      </c>
      <c r="Y30" s="46">
        <f>IF('Datos Generales'!Y463=0,"",'Datos Generales'!Y463)</f>
        <v>54</v>
      </c>
      <c r="Z30" s="46" t="str">
        <f>IF('Datos Generales'!Z463=0,"",'Datos Generales'!Z463)</f>
        <v/>
      </c>
      <c r="AA30" s="46">
        <f>IF('Datos Generales'!AA463=0,"",'Datos Generales'!AA463)</f>
        <v>6</v>
      </c>
      <c r="AB30" s="46">
        <f>IF('Datos Generales'!AB463=0,"",'Datos Generales'!AB463)</f>
        <v>320</v>
      </c>
      <c r="AC30" s="46" t="str">
        <f>IF('Datos Generales'!AC463=0,"",'Datos Generales'!AC463)</f>
        <v/>
      </c>
      <c r="AD30" s="46" t="str">
        <f>IF('Datos Generales'!AD463=0,"",'Datos Generales'!AD463)</f>
        <v/>
      </c>
      <c r="AE30" s="46" t="str">
        <f>IF('Datos Generales'!AE463=0,"",'Datos Generales'!AE463)</f>
        <v/>
      </c>
      <c r="AF30" s="46" t="str">
        <f>IF('Datos Generales'!AF463=0,"",'Datos Generales'!AF463)</f>
        <v/>
      </c>
      <c r="AG30" s="46" t="str">
        <f>IF('Datos Generales'!AG463=0,"",'Datos Generales'!AG463)</f>
        <v/>
      </c>
      <c r="AH30" s="46" t="str">
        <f>IF('Datos Generales'!AH463=0,"",'Datos Generales'!AH463)</f>
        <v/>
      </c>
      <c r="AI30" s="46" t="str">
        <f>IF('Datos Generales'!AI463=0,"",'Datos Generales'!AI463)</f>
        <v/>
      </c>
      <c r="AJ30" s="46" t="str">
        <f>IF('Datos Generales'!AJ463=0,"",'Datos Generales'!AJ463)</f>
        <v/>
      </c>
      <c r="AK30" s="46" t="str">
        <f>IF('Datos Generales'!AK463=0,"",'Datos Generales'!AK463)</f>
        <v/>
      </c>
      <c r="AL30" s="46" t="str">
        <f>IF('Datos Generales'!AL463=0,"",'Datos Generales'!AL463)</f>
        <v/>
      </c>
      <c r="AM30" s="46" t="str">
        <f>IF('Datos Generales'!AM463=0,"",'Datos Generales'!AM463)</f>
        <v/>
      </c>
      <c r="AN30" s="46" t="str">
        <f>IF('Datos Generales'!AN463=0,"",'Datos Generales'!AN463)</f>
        <v/>
      </c>
      <c r="AO30" s="46" t="str">
        <f>IF('Datos Generales'!AO463=0,"",'Datos Generales'!AO463)</f>
        <v/>
      </c>
      <c r="AP30" s="46" t="str">
        <f>IF('Datos Generales'!AP463=0,"",'Datos Generales'!AP463)</f>
        <v/>
      </c>
      <c r="AQ30" s="46">
        <f>IF('Datos Generales'!AQ463=0,"",'Datos Generales'!AQ463)</f>
        <v>1453</v>
      </c>
      <c r="AS30" s="46">
        <f>'Datos Generales'!AS463</f>
        <v>1577</v>
      </c>
      <c r="AT30" s="74">
        <f t="shared" si="0"/>
        <v>-7.8630310716550467E-2</v>
      </c>
      <c r="AV30" s="34">
        <f t="shared" si="2"/>
        <v>2.1954908576617797E-3</v>
      </c>
      <c r="AW30" s="34">
        <f t="shared" si="1"/>
        <v>2.2007036111355324E-3</v>
      </c>
    </row>
    <row r="31" spans="2:49">
      <c r="B31" s="73" t="s">
        <v>314</v>
      </c>
      <c r="C31" s="46" t="str">
        <f>IF('Datos Generales'!C464=0,"",'Datos Generales'!C464)</f>
        <v/>
      </c>
      <c r="D31" s="46" t="str">
        <f>IF('Datos Generales'!D464=0,"",'Datos Generales'!D464)</f>
        <v/>
      </c>
      <c r="E31" s="46">
        <f>IF('Datos Generales'!E464=0,"",'Datos Generales'!E464)</f>
        <v>9578</v>
      </c>
      <c r="F31" s="46" t="str">
        <f>IF('Datos Generales'!F464=0,"",'Datos Generales'!F464)</f>
        <v/>
      </c>
      <c r="G31" s="46" t="str">
        <f>IF('Datos Generales'!G464=0,"",'Datos Generales'!G464)</f>
        <v/>
      </c>
      <c r="H31" s="46">
        <f>IF('Datos Generales'!H464=0,"",'Datos Generales'!H464)</f>
        <v>748</v>
      </c>
      <c r="I31" s="46">
        <f>IF('Datos Generales'!I464=0,"",'Datos Generales'!I464)</f>
        <v>4193</v>
      </c>
      <c r="J31" s="46">
        <f>IF('Datos Generales'!J464=0,"",'Datos Generales'!J464)</f>
        <v>10</v>
      </c>
      <c r="K31" s="46" t="str">
        <f>IF('Datos Generales'!K464=0,"",'Datos Generales'!K464)</f>
        <v/>
      </c>
      <c r="L31" s="46">
        <f>IF('Datos Generales'!L464=0,"",'Datos Generales'!L464)</f>
        <v>578</v>
      </c>
      <c r="M31" s="46" t="str">
        <f>IF('Datos Generales'!M464=0,"",'Datos Generales'!M464)</f>
        <v/>
      </c>
      <c r="N31" s="46" t="str">
        <f>IF('Datos Generales'!N464=0,"",'Datos Generales'!N464)</f>
        <v/>
      </c>
      <c r="O31" s="46" t="str">
        <f>IF('Datos Generales'!O464=0,"",'Datos Generales'!O464)</f>
        <v/>
      </c>
      <c r="P31" s="46">
        <f>IF('Datos Generales'!P464=0,"",'Datos Generales'!P464)</f>
        <v>1596</v>
      </c>
      <c r="Q31" s="46" t="str">
        <f>IF('Datos Generales'!Q464=0,"",'Datos Generales'!Q464)</f>
        <v/>
      </c>
      <c r="R31" s="46">
        <f>IF('Datos Generales'!R464=0,"",'Datos Generales'!R464)</f>
        <v>6914</v>
      </c>
      <c r="S31" s="46" t="str">
        <f>IF('Datos Generales'!S464=0,"",'Datos Generales'!S464)</f>
        <v/>
      </c>
      <c r="T31" s="46">
        <f>IF('Datos Generales'!T464=0,"",'Datos Generales'!T464)</f>
        <v>3544</v>
      </c>
      <c r="U31" s="46" t="str">
        <f>IF('Datos Generales'!U464=0,"",'Datos Generales'!U464)</f>
        <v/>
      </c>
      <c r="V31" s="46">
        <f>IF('Datos Generales'!V464=0,"",'Datos Generales'!V464)</f>
        <v>2614</v>
      </c>
      <c r="W31" s="46" t="str">
        <f>IF('Datos Generales'!W464=0,"",'Datos Generales'!W464)</f>
        <v/>
      </c>
      <c r="X31" s="46" t="str">
        <f>IF('Datos Generales'!X464=0,"",'Datos Generales'!X464)</f>
        <v/>
      </c>
      <c r="Y31" s="46">
        <f>IF('Datos Generales'!Y464=0,"",'Datos Generales'!Y464)</f>
        <v>6877</v>
      </c>
      <c r="Z31" s="46" t="str">
        <f>IF('Datos Generales'!Z464=0,"",'Datos Generales'!Z464)</f>
        <v/>
      </c>
      <c r="AA31" s="46">
        <f>IF('Datos Generales'!AA464=0,"",'Datos Generales'!AA464)</f>
        <v>1573</v>
      </c>
      <c r="AB31" s="46">
        <f>IF('Datos Generales'!AB464=0,"",'Datos Generales'!AB464)</f>
        <v>15187</v>
      </c>
      <c r="AC31" s="46">
        <f>IF('Datos Generales'!AC464=0,"",'Datos Generales'!AC464)</f>
        <v>1255</v>
      </c>
      <c r="AD31" s="46" t="str">
        <f>IF('Datos Generales'!AD464=0,"",'Datos Generales'!AD464)</f>
        <v/>
      </c>
      <c r="AE31" s="46" t="str">
        <f>IF('Datos Generales'!AE464=0,"",'Datos Generales'!AE464)</f>
        <v/>
      </c>
      <c r="AF31" s="46" t="str">
        <f>IF('Datos Generales'!AF464=0,"",'Datos Generales'!AF464)</f>
        <v/>
      </c>
      <c r="AG31" s="46" t="str">
        <f>IF('Datos Generales'!AG464=0,"",'Datos Generales'!AG464)</f>
        <v/>
      </c>
      <c r="AH31" s="46" t="str">
        <f>IF('Datos Generales'!AH464=0,"",'Datos Generales'!AH464)</f>
        <v/>
      </c>
      <c r="AI31" s="46" t="str">
        <f>IF('Datos Generales'!AI464=0,"",'Datos Generales'!AI464)</f>
        <v/>
      </c>
      <c r="AJ31" s="46" t="str">
        <f>IF('Datos Generales'!AJ464=0,"",'Datos Generales'!AJ464)</f>
        <v/>
      </c>
      <c r="AK31" s="46" t="str">
        <f>IF('Datos Generales'!AK464=0,"",'Datos Generales'!AK464)</f>
        <v/>
      </c>
      <c r="AL31" s="46" t="str">
        <f>IF('Datos Generales'!AL464=0,"",'Datos Generales'!AL464)</f>
        <v/>
      </c>
      <c r="AM31" s="46" t="str">
        <f>IF('Datos Generales'!AM464=0,"",'Datos Generales'!AM464)</f>
        <v/>
      </c>
      <c r="AN31" s="46" t="str">
        <f>IF('Datos Generales'!AN464=0,"",'Datos Generales'!AN464)</f>
        <v/>
      </c>
      <c r="AO31" s="46" t="str">
        <f>IF('Datos Generales'!AO464=0,"",'Datos Generales'!AO464)</f>
        <v/>
      </c>
      <c r="AP31" s="46" t="str">
        <f>IF('Datos Generales'!AP464=0,"",'Datos Generales'!AP464)</f>
        <v/>
      </c>
      <c r="AQ31" s="46">
        <f>IF('Datos Generales'!AQ464=0,"",'Datos Generales'!AQ464)</f>
        <v>54667</v>
      </c>
      <c r="AS31" s="46">
        <f>'Datos Generales'!AS464</f>
        <v>50305</v>
      </c>
      <c r="AT31" s="74">
        <f t="shared" si="0"/>
        <v>8.671106251863625E-2</v>
      </c>
      <c r="AV31" s="34">
        <f t="shared" si="2"/>
        <v>8.260213263303269E-2</v>
      </c>
      <c r="AW31" s="34">
        <f t="shared" si="1"/>
        <v>7.020063104513187E-2</v>
      </c>
    </row>
    <row r="32" spans="2:49">
      <c r="B32" s="73" t="s">
        <v>315</v>
      </c>
      <c r="C32" s="46">
        <f>IF('Datos Generales'!C465=0,"",'Datos Generales'!C465)</f>
        <v>493</v>
      </c>
      <c r="D32" s="46" t="str">
        <f>IF('Datos Generales'!D465=0,"",'Datos Generales'!D465)</f>
        <v/>
      </c>
      <c r="E32" s="46">
        <f>IF('Datos Generales'!E465=0,"",'Datos Generales'!E465)</f>
        <v>348</v>
      </c>
      <c r="F32" s="46" t="str">
        <f>IF('Datos Generales'!F465=0,"",'Datos Generales'!F465)</f>
        <v/>
      </c>
      <c r="G32" s="46" t="str">
        <f>IF('Datos Generales'!G465=0,"",'Datos Generales'!G465)</f>
        <v/>
      </c>
      <c r="H32" s="46">
        <f>IF('Datos Generales'!H465=0,"",'Datos Generales'!H465)</f>
        <v>630</v>
      </c>
      <c r="I32" s="46">
        <f>IF('Datos Generales'!I465=0,"",'Datos Generales'!I465)</f>
        <v>2759</v>
      </c>
      <c r="J32" s="46">
        <f>IF('Datos Generales'!J465=0,"",'Datos Generales'!J465)</f>
        <v>560</v>
      </c>
      <c r="K32" s="46" t="str">
        <f>IF('Datos Generales'!K465=0,"",'Datos Generales'!K465)</f>
        <v/>
      </c>
      <c r="L32" s="46">
        <f>IF('Datos Generales'!L465=0,"",'Datos Generales'!L465)</f>
        <v>27</v>
      </c>
      <c r="M32" s="46" t="str">
        <f>IF('Datos Generales'!M465=0,"",'Datos Generales'!M465)</f>
        <v/>
      </c>
      <c r="N32" s="46" t="str">
        <f>IF('Datos Generales'!N465=0,"",'Datos Generales'!N465)</f>
        <v/>
      </c>
      <c r="O32" s="46" t="str">
        <f>IF('Datos Generales'!O465=0,"",'Datos Generales'!O465)</f>
        <v/>
      </c>
      <c r="P32" s="46">
        <f>IF('Datos Generales'!P465=0,"",'Datos Generales'!P465)</f>
        <v>164</v>
      </c>
      <c r="Q32" s="46" t="str">
        <f>IF('Datos Generales'!Q465=0,"",'Datos Generales'!Q465)</f>
        <v/>
      </c>
      <c r="R32" s="46">
        <f>IF('Datos Generales'!R465=0,"",'Datos Generales'!R465)</f>
        <v>1151</v>
      </c>
      <c r="S32" s="46" t="str">
        <f>IF('Datos Generales'!S465=0,"",'Datos Generales'!S465)</f>
        <v/>
      </c>
      <c r="T32" s="46">
        <f>IF('Datos Generales'!T465=0,"",'Datos Generales'!T465)</f>
        <v>3039</v>
      </c>
      <c r="U32" s="46" t="str">
        <f>IF('Datos Generales'!U465=0,"",'Datos Generales'!U465)</f>
        <v/>
      </c>
      <c r="V32" s="46">
        <f>IF('Datos Generales'!V465=0,"",'Datos Generales'!V465)</f>
        <v>513</v>
      </c>
      <c r="W32" s="46" t="str">
        <f>IF('Datos Generales'!W465=0,"",'Datos Generales'!W465)</f>
        <v/>
      </c>
      <c r="X32" s="46">
        <f>IF('Datos Generales'!X465=0,"",'Datos Generales'!X465)</f>
        <v>20</v>
      </c>
      <c r="Y32" s="46">
        <f>IF('Datos Generales'!Y465=0,"",'Datos Generales'!Y465)</f>
        <v>279</v>
      </c>
      <c r="Z32" s="46" t="str">
        <f>IF('Datos Generales'!Z465=0,"",'Datos Generales'!Z465)</f>
        <v/>
      </c>
      <c r="AA32" s="46">
        <f>IF('Datos Generales'!AA465=0,"",'Datos Generales'!AA465)</f>
        <v>21</v>
      </c>
      <c r="AB32" s="46">
        <f>IF('Datos Generales'!AB465=0,"",'Datos Generales'!AB465)</f>
        <v>740</v>
      </c>
      <c r="AC32" s="46" t="str">
        <f>IF('Datos Generales'!AC465=0,"",'Datos Generales'!AC465)</f>
        <v/>
      </c>
      <c r="AD32" s="46" t="str">
        <f>IF('Datos Generales'!AD465=0,"",'Datos Generales'!AD465)</f>
        <v/>
      </c>
      <c r="AE32" s="46" t="str">
        <f>IF('Datos Generales'!AE465=0,"",'Datos Generales'!AE465)</f>
        <v/>
      </c>
      <c r="AF32" s="46" t="str">
        <f>IF('Datos Generales'!AF465=0,"",'Datos Generales'!AF465)</f>
        <v/>
      </c>
      <c r="AG32" s="46" t="str">
        <f>IF('Datos Generales'!AG465=0,"",'Datos Generales'!AG465)</f>
        <v/>
      </c>
      <c r="AH32" s="46" t="str">
        <f>IF('Datos Generales'!AH465=0,"",'Datos Generales'!AH465)</f>
        <v/>
      </c>
      <c r="AI32" s="46" t="str">
        <f>IF('Datos Generales'!AI465=0,"",'Datos Generales'!AI465)</f>
        <v/>
      </c>
      <c r="AJ32" s="46" t="str">
        <f>IF('Datos Generales'!AJ465=0,"",'Datos Generales'!AJ465)</f>
        <v/>
      </c>
      <c r="AK32" s="46" t="str">
        <f>IF('Datos Generales'!AK465=0,"",'Datos Generales'!AK465)</f>
        <v/>
      </c>
      <c r="AL32" s="46" t="str">
        <f>IF('Datos Generales'!AL465=0,"",'Datos Generales'!AL465)</f>
        <v/>
      </c>
      <c r="AM32" s="46" t="str">
        <f>IF('Datos Generales'!AM465=0,"",'Datos Generales'!AM465)</f>
        <v/>
      </c>
      <c r="AN32" s="46" t="str">
        <f>IF('Datos Generales'!AN465=0,"",'Datos Generales'!AN465)</f>
        <v/>
      </c>
      <c r="AO32" s="46" t="str">
        <f>IF('Datos Generales'!AO465=0,"",'Datos Generales'!AO465)</f>
        <v/>
      </c>
      <c r="AP32" s="46" t="str">
        <f>IF('Datos Generales'!AP465=0,"",'Datos Generales'!AP465)</f>
        <v/>
      </c>
      <c r="AQ32" s="46">
        <f>IF('Datos Generales'!AQ465=0,"",'Datos Generales'!AQ465)</f>
        <v>10744</v>
      </c>
      <c r="AS32" s="46">
        <f>'Datos Generales'!AS465</f>
        <v>7295</v>
      </c>
      <c r="AT32" s="74">
        <f t="shared" si="0"/>
        <v>0.47278958190541465</v>
      </c>
      <c r="AV32" s="34">
        <f t="shared" si="2"/>
        <v>1.6234242102352484E-2</v>
      </c>
      <c r="AW32" s="34">
        <f t="shared" si="1"/>
        <v>1.0180173014098737E-2</v>
      </c>
    </row>
    <row r="33" spans="2:49">
      <c r="B33" s="73" t="s">
        <v>316</v>
      </c>
      <c r="C33" s="46" t="str">
        <f>IF('Datos Generales'!C466=0,"",'Datos Generales'!C466)</f>
        <v/>
      </c>
      <c r="D33" s="46" t="str">
        <f>IF('Datos Generales'!D466=0,"",'Datos Generales'!D466)</f>
        <v/>
      </c>
      <c r="E33" s="46" t="str">
        <f>IF('Datos Generales'!E466=0,"",'Datos Generales'!E466)</f>
        <v/>
      </c>
      <c r="F33" s="46" t="str">
        <f>IF('Datos Generales'!F466=0,"",'Datos Generales'!F466)</f>
        <v/>
      </c>
      <c r="G33" s="46" t="str">
        <f>IF('Datos Generales'!G466=0,"",'Datos Generales'!G466)</f>
        <v/>
      </c>
      <c r="H33" s="46" t="str">
        <f>IF('Datos Generales'!H466=0,"",'Datos Generales'!H466)</f>
        <v/>
      </c>
      <c r="I33" s="46" t="str">
        <f>IF('Datos Generales'!I466=0,"",'Datos Generales'!I466)</f>
        <v/>
      </c>
      <c r="J33" s="46" t="str">
        <f>IF('Datos Generales'!J466=0,"",'Datos Generales'!J466)</f>
        <v/>
      </c>
      <c r="K33" s="46" t="str">
        <f>IF('Datos Generales'!K466=0,"",'Datos Generales'!K466)</f>
        <v/>
      </c>
      <c r="L33" s="46" t="str">
        <f>IF('Datos Generales'!L466=0,"",'Datos Generales'!L466)</f>
        <v/>
      </c>
      <c r="M33" s="46" t="str">
        <f>IF('Datos Generales'!M466=0,"",'Datos Generales'!M466)</f>
        <v/>
      </c>
      <c r="N33" s="46" t="str">
        <f>IF('Datos Generales'!N466=0,"",'Datos Generales'!N466)</f>
        <v/>
      </c>
      <c r="O33" s="46" t="str">
        <f>IF('Datos Generales'!O466=0,"",'Datos Generales'!O466)</f>
        <v/>
      </c>
      <c r="P33" s="46" t="str">
        <f>IF('Datos Generales'!P466=0,"",'Datos Generales'!P466)</f>
        <v/>
      </c>
      <c r="Q33" s="46" t="str">
        <f>IF('Datos Generales'!Q466=0,"",'Datos Generales'!Q466)</f>
        <v/>
      </c>
      <c r="R33" s="46" t="str">
        <f>IF('Datos Generales'!R466=0,"",'Datos Generales'!R466)</f>
        <v/>
      </c>
      <c r="S33" s="46" t="str">
        <f>IF('Datos Generales'!S466=0,"",'Datos Generales'!S466)</f>
        <v/>
      </c>
      <c r="T33" s="46">
        <f>IF('Datos Generales'!T466=0,"",'Datos Generales'!T466)</f>
        <v>20</v>
      </c>
      <c r="U33" s="46" t="str">
        <f>IF('Datos Generales'!U466=0,"",'Datos Generales'!U466)</f>
        <v/>
      </c>
      <c r="V33" s="46">
        <f>IF('Datos Generales'!V466=0,"",'Datos Generales'!V466)</f>
        <v>810</v>
      </c>
      <c r="W33" s="46" t="str">
        <f>IF('Datos Generales'!W466=0,"",'Datos Generales'!W466)</f>
        <v/>
      </c>
      <c r="X33" s="46">
        <f>IF('Datos Generales'!X466=0,"",'Datos Generales'!X466)</f>
        <v>14</v>
      </c>
      <c r="Y33" s="46" t="str">
        <f>IF('Datos Generales'!Y466=0,"",'Datos Generales'!Y466)</f>
        <v/>
      </c>
      <c r="Z33" s="46" t="str">
        <f>IF('Datos Generales'!Z466=0,"",'Datos Generales'!Z466)</f>
        <v/>
      </c>
      <c r="AA33" s="46">
        <f>IF('Datos Generales'!AA466=0,"",'Datos Generales'!AA466)</f>
        <v>1</v>
      </c>
      <c r="AB33" s="46" t="str">
        <f>IF('Datos Generales'!AB466=0,"",'Datos Generales'!AB466)</f>
        <v/>
      </c>
      <c r="AC33" s="46" t="str">
        <f>IF('Datos Generales'!AC466=0,"",'Datos Generales'!AC466)</f>
        <v/>
      </c>
      <c r="AD33" s="46">
        <f>IF('Datos Generales'!AD466=0,"",'Datos Generales'!AD466)</f>
        <v>1073</v>
      </c>
      <c r="AE33" s="46" t="str">
        <f>IF('Datos Generales'!AE466=0,"",'Datos Generales'!AE466)</f>
        <v/>
      </c>
      <c r="AF33" s="46" t="str">
        <f>IF('Datos Generales'!AF466=0,"",'Datos Generales'!AF466)</f>
        <v/>
      </c>
      <c r="AG33" s="46" t="str">
        <f>IF('Datos Generales'!AG466=0,"",'Datos Generales'!AG466)</f>
        <v/>
      </c>
      <c r="AH33" s="46" t="str">
        <f>IF('Datos Generales'!AH466=0,"",'Datos Generales'!AH466)</f>
        <v/>
      </c>
      <c r="AI33" s="46" t="str">
        <f>IF('Datos Generales'!AI466=0,"",'Datos Generales'!AI466)</f>
        <v/>
      </c>
      <c r="AJ33" s="46" t="str">
        <f>IF('Datos Generales'!AJ466=0,"",'Datos Generales'!AJ466)</f>
        <v/>
      </c>
      <c r="AK33" s="46" t="str">
        <f>IF('Datos Generales'!AK466=0,"",'Datos Generales'!AK466)</f>
        <v/>
      </c>
      <c r="AL33" s="46" t="str">
        <f>IF('Datos Generales'!AL466=0,"",'Datos Generales'!AL466)</f>
        <v/>
      </c>
      <c r="AM33" s="46" t="str">
        <f>IF('Datos Generales'!AM466=0,"",'Datos Generales'!AM466)</f>
        <v/>
      </c>
      <c r="AN33" s="46" t="str">
        <f>IF('Datos Generales'!AN466=0,"",'Datos Generales'!AN466)</f>
        <v/>
      </c>
      <c r="AO33" s="46" t="str">
        <f>IF('Datos Generales'!AO466=0,"",'Datos Generales'!AO466)</f>
        <v/>
      </c>
      <c r="AP33" s="46" t="str">
        <f>IF('Datos Generales'!AP466=0,"",'Datos Generales'!AP466)</f>
        <v/>
      </c>
      <c r="AQ33" s="46">
        <f>IF('Datos Generales'!AQ466=0,"",'Datos Generales'!AQ466)</f>
        <v>1918</v>
      </c>
      <c r="AS33" s="46">
        <f>'Datos Generales'!AS466</f>
        <v>2480</v>
      </c>
      <c r="AT33" s="74">
        <f t="shared" si="0"/>
        <v>-0.22661290322580641</v>
      </c>
      <c r="AV33" s="34">
        <f t="shared" si="2"/>
        <v>2.8981083723298644E-3</v>
      </c>
      <c r="AW33" s="34">
        <f t="shared" si="1"/>
        <v>3.4608401747724289E-3</v>
      </c>
    </row>
    <row r="34" spans="2:49">
      <c r="B34" s="73" t="s">
        <v>317</v>
      </c>
      <c r="C34" s="46">
        <f>IF('Datos Generales'!C467=0,"",'Datos Generales'!C467)</f>
        <v>2297</v>
      </c>
      <c r="D34" s="46" t="str">
        <f>IF('Datos Generales'!D467=0,"",'Datos Generales'!D467)</f>
        <v/>
      </c>
      <c r="E34" s="46">
        <f>IF('Datos Generales'!E467=0,"",'Datos Generales'!E467)</f>
        <v>99</v>
      </c>
      <c r="F34" s="46">
        <f>IF('Datos Generales'!F467=0,"",'Datos Generales'!F467)</f>
        <v>10287</v>
      </c>
      <c r="G34" s="46" t="str">
        <f>IF('Datos Generales'!G467=0,"",'Datos Generales'!G467)</f>
        <v/>
      </c>
      <c r="H34" s="46">
        <f>IF('Datos Generales'!H467=0,"",'Datos Generales'!H467)</f>
        <v>1199</v>
      </c>
      <c r="I34" s="46">
        <f>IF('Datos Generales'!I467=0,"",'Datos Generales'!I467)</f>
        <v>1783</v>
      </c>
      <c r="J34" s="46">
        <f>IF('Datos Generales'!J467=0,"",'Datos Generales'!J467)</f>
        <v>2351</v>
      </c>
      <c r="K34" s="46" t="str">
        <f>IF('Datos Generales'!K467=0,"",'Datos Generales'!K467)</f>
        <v/>
      </c>
      <c r="L34" s="46">
        <f>IF('Datos Generales'!L467=0,"",'Datos Generales'!L467)</f>
        <v>48</v>
      </c>
      <c r="M34" s="46" t="str">
        <f>IF('Datos Generales'!M467=0,"",'Datos Generales'!M467)</f>
        <v/>
      </c>
      <c r="N34" s="46" t="str">
        <f>IF('Datos Generales'!N467=0,"",'Datos Generales'!N467)</f>
        <v/>
      </c>
      <c r="O34" s="46" t="str">
        <f>IF('Datos Generales'!O467=0,"",'Datos Generales'!O467)</f>
        <v/>
      </c>
      <c r="P34" s="46">
        <f>IF('Datos Generales'!P467=0,"",'Datos Generales'!P467)</f>
        <v>333</v>
      </c>
      <c r="Q34" s="46" t="str">
        <f>IF('Datos Generales'!Q467=0,"",'Datos Generales'!Q467)</f>
        <v/>
      </c>
      <c r="R34" s="46">
        <f>IF('Datos Generales'!R467=0,"",'Datos Generales'!R467)</f>
        <v>406</v>
      </c>
      <c r="S34" s="46" t="str">
        <f>IF('Datos Generales'!S467=0,"",'Datos Generales'!S467)</f>
        <v/>
      </c>
      <c r="T34" s="46">
        <f>IF('Datos Generales'!T467=0,"",'Datos Generales'!T467)</f>
        <v>331</v>
      </c>
      <c r="U34" s="46" t="str">
        <f>IF('Datos Generales'!U467=0,"",'Datos Generales'!U467)</f>
        <v/>
      </c>
      <c r="V34" s="46">
        <f>IF('Datos Generales'!V467=0,"",'Datos Generales'!V467)</f>
        <v>140</v>
      </c>
      <c r="W34" s="46" t="str">
        <f>IF('Datos Generales'!W467=0,"",'Datos Generales'!W467)</f>
        <v/>
      </c>
      <c r="X34" s="46">
        <f>IF('Datos Generales'!X467=0,"",'Datos Generales'!X467)</f>
        <v>6</v>
      </c>
      <c r="Y34" s="46">
        <f>IF('Datos Generales'!Y467=0,"",'Datos Generales'!Y467)</f>
        <v>290</v>
      </c>
      <c r="Z34" s="46" t="str">
        <f>IF('Datos Generales'!Z467=0,"",'Datos Generales'!Z467)</f>
        <v/>
      </c>
      <c r="AA34" s="46">
        <f>IF('Datos Generales'!AA467=0,"",'Datos Generales'!AA467)</f>
        <v>8</v>
      </c>
      <c r="AB34" s="46">
        <f>IF('Datos Generales'!AB467=0,"",'Datos Generales'!AB467)</f>
        <v>300</v>
      </c>
      <c r="AC34" s="46">
        <f>IF('Datos Generales'!AC467=0,"",'Datos Generales'!AC467)</f>
        <v>2</v>
      </c>
      <c r="AD34" s="46" t="str">
        <f>IF('Datos Generales'!AD467=0,"",'Datos Generales'!AD467)</f>
        <v/>
      </c>
      <c r="AE34" s="46" t="str">
        <f>IF('Datos Generales'!AE467=0,"",'Datos Generales'!AE467)</f>
        <v/>
      </c>
      <c r="AF34" s="46" t="str">
        <f>IF('Datos Generales'!AF467=0,"",'Datos Generales'!AF467)</f>
        <v/>
      </c>
      <c r="AG34" s="46" t="str">
        <f>IF('Datos Generales'!AG467=0,"",'Datos Generales'!AG467)</f>
        <v/>
      </c>
      <c r="AH34" s="46" t="str">
        <f>IF('Datos Generales'!AH467=0,"",'Datos Generales'!AH467)</f>
        <v/>
      </c>
      <c r="AI34" s="46" t="str">
        <f>IF('Datos Generales'!AI467=0,"",'Datos Generales'!AI467)</f>
        <v/>
      </c>
      <c r="AJ34" s="46" t="str">
        <f>IF('Datos Generales'!AJ467=0,"",'Datos Generales'!AJ467)</f>
        <v/>
      </c>
      <c r="AK34" s="46" t="str">
        <f>IF('Datos Generales'!AK467=0,"",'Datos Generales'!AK467)</f>
        <v/>
      </c>
      <c r="AL34" s="46" t="str">
        <f>IF('Datos Generales'!AL467=0,"",'Datos Generales'!AL467)</f>
        <v/>
      </c>
      <c r="AM34" s="46" t="str">
        <f>IF('Datos Generales'!AM467=0,"",'Datos Generales'!AM467)</f>
        <v/>
      </c>
      <c r="AN34" s="46" t="str">
        <f>IF('Datos Generales'!AN467=0,"",'Datos Generales'!AN467)</f>
        <v/>
      </c>
      <c r="AO34" s="46" t="str">
        <f>IF('Datos Generales'!AO467=0,"",'Datos Generales'!AO467)</f>
        <v/>
      </c>
      <c r="AP34" s="46" t="str">
        <f>IF('Datos Generales'!AP467=0,"",'Datos Generales'!AP467)</f>
        <v/>
      </c>
      <c r="AQ34" s="46">
        <f>IF('Datos Generales'!AQ467=0,"",'Datos Generales'!AQ467)</f>
        <v>19880</v>
      </c>
      <c r="AS34" s="46">
        <f>'Datos Generales'!AS467</f>
        <v>17805</v>
      </c>
      <c r="AT34" s="74">
        <f t="shared" si="0"/>
        <v>0.11654029766919405</v>
      </c>
      <c r="AV34" s="34">
        <f t="shared" si="2"/>
        <v>3.0038787508820494E-2</v>
      </c>
      <c r="AW34" s="34">
        <f t="shared" si="1"/>
        <v>2.4846878754767376E-2</v>
      </c>
    </row>
    <row r="35" spans="2:49">
      <c r="B35" s="73" t="s">
        <v>318</v>
      </c>
      <c r="C35" s="46" t="str">
        <f>IF('Datos Generales'!C468=0,"",'Datos Generales'!C468)</f>
        <v/>
      </c>
      <c r="D35" s="46" t="str">
        <f>IF('Datos Generales'!D468=0,"",'Datos Generales'!D468)</f>
        <v/>
      </c>
      <c r="E35" s="46">
        <f>IF('Datos Generales'!E468=0,"",'Datos Generales'!E468)</f>
        <v>7112</v>
      </c>
      <c r="F35" s="46" t="str">
        <f>IF('Datos Generales'!F468=0,"",'Datos Generales'!F468)</f>
        <v/>
      </c>
      <c r="G35" s="46" t="str">
        <f>IF('Datos Generales'!G468=0,"",'Datos Generales'!G468)</f>
        <v/>
      </c>
      <c r="H35" s="46" t="str">
        <f>IF('Datos Generales'!H468=0,"",'Datos Generales'!H468)</f>
        <v/>
      </c>
      <c r="I35" s="46">
        <f>IF('Datos Generales'!I468=0,"",'Datos Generales'!I468)</f>
        <v>663</v>
      </c>
      <c r="J35" s="46" t="str">
        <f>IF('Datos Generales'!J468=0,"",'Datos Generales'!J468)</f>
        <v/>
      </c>
      <c r="K35" s="46" t="str">
        <f>IF('Datos Generales'!K468=0,"",'Datos Generales'!K468)</f>
        <v/>
      </c>
      <c r="L35" s="46">
        <f>IF('Datos Generales'!L468=0,"",'Datos Generales'!L468)</f>
        <v>1187</v>
      </c>
      <c r="M35" s="46" t="str">
        <f>IF('Datos Generales'!M468=0,"",'Datos Generales'!M468)</f>
        <v/>
      </c>
      <c r="N35" s="46" t="str">
        <f>IF('Datos Generales'!N468=0,"",'Datos Generales'!N468)</f>
        <v/>
      </c>
      <c r="O35" s="46" t="str">
        <f>IF('Datos Generales'!O468=0,"",'Datos Generales'!O468)</f>
        <v/>
      </c>
      <c r="P35" s="46">
        <f>IF('Datos Generales'!P468=0,"",'Datos Generales'!P468)</f>
        <v>4</v>
      </c>
      <c r="Q35" s="46" t="str">
        <f>IF('Datos Generales'!Q468=0,"",'Datos Generales'!Q468)</f>
        <v/>
      </c>
      <c r="R35" s="46">
        <f>IF('Datos Generales'!R468=0,"",'Datos Generales'!R468)</f>
        <v>215</v>
      </c>
      <c r="S35" s="46" t="str">
        <f>IF('Datos Generales'!S468=0,"",'Datos Generales'!S468)</f>
        <v/>
      </c>
      <c r="T35" s="46">
        <f>IF('Datos Generales'!T468=0,"",'Datos Generales'!T468)</f>
        <v>3618</v>
      </c>
      <c r="U35" s="46" t="str">
        <f>IF('Datos Generales'!U468=0,"",'Datos Generales'!U468)</f>
        <v/>
      </c>
      <c r="V35" s="46">
        <f>IF('Datos Generales'!V468=0,"",'Datos Generales'!V468)</f>
        <v>1270</v>
      </c>
      <c r="W35" s="46" t="str">
        <f>IF('Datos Generales'!W468=0,"",'Datos Generales'!W468)</f>
        <v/>
      </c>
      <c r="X35" s="46" t="str">
        <f>IF('Datos Generales'!X468=0,"",'Datos Generales'!X468)</f>
        <v/>
      </c>
      <c r="Y35" s="46">
        <f>IF('Datos Generales'!Y468=0,"",'Datos Generales'!Y468)</f>
        <v>5767</v>
      </c>
      <c r="Z35" s="46" t="str">
        <f>IF('Datos Generales'!Z468=0,"",'Datos Generales'!Z468)</f>
        <v/>
      </c>
      <c r="AA35" s="46">
        <f>IF('Datos Generales'!AA468=0,"",'Datos Generales'!AA468)</f>
        <v>594</v>
      </c>
      <c r="AB35" s="46">
        <f>IF('Datos Generales'!AB468=0,"",'Datos Generales'!AB468)</f>
        <v>1131</v>
      </c>
      <c r="AC35" s="46">
        <f>IF('Datos Generales'!AC468=0,"",'Datos Generales'!AC468)</f>
        <v>136</v>
      </c>
      <c r="AD35" s="46" t="str">
        <f>IF('Datos Generales'!AD468=0,"",'Datos Generales'!AD468)</f>
        <v/>
      </c>
      <c r="AE35" s="46" t="str">
        <f>IF('Datos Generales'!AE468=0,"",'Datos Generales'!AE468)</f>
        <v/>
      </c>
      <c r="AF35" s="46" t="str">
        <f>IF('Datos Generales'!AF468=0,"",'Datos Generales'!AF468)</f>
        <v/>
      </c>
      <c r="AG35" s="46" t="str">
        <f>IF('Datos Generales'!AG468=0,"",'Datos Generales'!AG468)</f>
        <v/>
      </c>
      <c r="AH35" s="46" t="str">
        <f>IF('Datos Generales'!AH468=0,"",'Datos Generales'!AH468)</f>
        <v/>
      </c>
      <c r="AI35" s="46" t="str">
        <f>IF('Datos Generales'!AI468=0,"",'Datos Generales'!AI468)</f>
        <v/>
      </c>
      <c r="AJ35" s="46" t="str">
        <f>IF('Datos Generales'!AJ468=0,"",'Datos Generales'!AJ468)</f>
        <v/>
      </c>
      <c r="AK35" s="46" t="str">
        <f>IF('Datos Generales'!AK468=0,"",'Datos Generales'!AK468)</f>
        <v/>
      </c>
      <c r="AL35" s="46" t="str">
        <f>IF('Datos Generales'!AL468=0,"",'Datos Generales'!AL468)</f>
        <v/>
      </c>
      <c r="AM35" s="46" t="str">
        <f>IF('Datos Generales'!AM468=0,"",'Datos Generales'!AM468)</f>
        <v/>
      </c>
      <c r="AN35" s="46" t="str">
        <f>IF('Datos Generales'!AN468=0,"",'Datos Generales'!AN468)</f>
        <v/>
      </c>
      <c r="AO35" s="46" t="str">
        <f>IF('Datos Generales'!AO468=0,"",'Datos Generales'!AO468)</f>
        <v/>
      </c>
      <c r="AP35" s="46" t="str">
        <f>IF('Datos Generales'!AP468=0,"",'Datos Generales'!AP468)</f>
        <v/>
      </c>
      <c r="AQ35" s="46">
        <f>IF('Datos Generales'!AQ468=0,"",'Datos Generales'!AQ468)</f>
        <v>21697</v>
      </c>
      <c r="AS35" s="46">
        <f>'Datos Generales'!AS468</f>
        <v>22672</v>
      </c>
      <c r="AT35" s="74">
        <f t="shared" si="0"/>
        <v>-4.3004587155963336E-2</v>
      </c>
      <c r="AV35" s="34">
        <f t="shared" si="2"/>
        <v>3.2784284334953638E-2</v>
      </c>
      <c r="AW35" s="34">
        <f t="shared" si="1"/>
        <v>3.1638777597758266E-2</v>
      </c>
    </row>
    <row r="36" spans="2:49">
      <c r="B36" s="73" t="s">
        <v>319</v>
      </c>
      <c r="C36" s="46" t="str">
        <f>IF('Datos Generales'!C469=0,"",'Datos Generales'!C469)</f>
        <v/>
      </c>
      <c r="D36" s="46" t="str">
        <f>IF('Datos Generales'!D469=0,"",'Datos Generales'!D469)</f>
        <v/>
      </c>
      <c r="E36" s="46">
        <f>IF('Datos Generales'!E469=0,"",'Datos Generales'!E469)</f>
        <v>34</v>
      </c>
      <c r="F36" s="46" t="str">
        <f>IF('Datos Generales'!F469=0,"",'Datos Generales'!F469)</f>
        <v/>
      </c>
      <c r="G36" s="46">
        <f>IF('Datos Generales'!G469=0,"",'Datos Generales'!G469)</f>
        <v>8</v>
      </c>
      <c r="H36" s="46" t="str">
        <f>IF('Datos Generales'!H469=0,"",'Datos Generales'!H469)</f>
        <v/>
      </c>
      <c r="I36" s="46">
        <f>IF('Datos Generales'!I469=0,"",'Datos Generales'!I469)</f>
        <v>1</v>
      </c>
      <c r="J36" s="46" t="str">
        <f>IF('Datos Generales'!J469=0,"",'Datos Generales'!J469)</f>
        <v/>
      </c>
      <c r="K36" s="46" t="str">
        <f>IF('Datos Generales'!K469=0,"",'Datos Generales'!K469)</f>
        <v/>
      </c>
      <c r="L36" s="46">
        <f>IF('Datos Generales'!L469=0,"",'Datos Generales'!L469)</f>
        <v>2</v>
      </c>
      <c r="M36" s="46">
        <f>IF('Datos Generales'!M469=0,"",'Datos Generales'!M469)</f>
        <v>220</v>
      </c>
      <c r="N36" s="46" t="str">
        <f>IF('Datos Generales'!N469=0,"",'Datos Generales'!N469)</f>
        <v/>
      </c>
      <c r="O36" s="46" t="str">
        <f>IF('Datos Generales'!O469=0,"",'Datos Generales'!O469)</f>
        <v/>
      </c>
      <c r="P36" s="46">
        <f>IF('Datos Generales'!P469=0,"",'Datos Generales'!P469)</f>
        <v>361</v>
      </c>
      <c r="Q36" s="46" t="str">
        <f>IF('Datos Generales'!Q469=0,"",'Datos Generales'!Q469)</f>
        <v/>
      </c>
      <c r="R36" s="46" t="str">
        <f>IF('Datos Generales'!R469=0,"",'Datos Generales'!R469)</f>
        <v/>
      </c>
      <c r="S36" s="46" t="str">
        <f>IF('Datos Generales'!S469=0,"",'Datos Generales'!S469)</f>
        <v/>
      </c>
      <c r="T36" s="46" t="str">
        <f>IF('Datos Generales'!T469=0,"",'Datos Generales'!T469)</f>
        <v/>
      </c>
      <c r="U36" s="46">
        <f>IF('Datos Generales'!U469=0,"",'Datos Generales'!U469)</f>
        <v>15</v>
      </c>
      <c r="V36" s="46">
        <f>IF('Datos Generales'!V469=0,"",'Datos Generales'!V469)</f>
        <v>23</v>
      </c>
      <c r="W36" s="46">
        <f>IF('Datos Generales'!W469=0,"",'Datos Generales'!W469)</f>
        <v>33</v>
      </c>
      <c r="X36" s="46" t="str">
        <f>IF('Datos Generales'!X469=0,"",'Datos Generales'!X469)</f>
        <v/>
      </c>
      <c r="Y36" s="46">
        <f>IF('Datos Generales'!Y469=0,"",'Datos Generales'!Y469)</f>
        <v>8</v>
      </c>
      <c r="Z36" s="46" t="str">
        <f>IF('Datos Generales'!Z469=0,"",'Datos Generales'!Z469)</f>
        <v/>
      </c>
      <c r="AA36" s="46" t="str">
        <f>IF('Datos Generales'!AA469=0,"",'Datos Generales'!AA469)</f>
        <v/>
      </c>
      <c r="AB36" s="46" t="str">
        <f>IF('Datos Generales'!AB469=0,"",'Datos Generales'!AB469)</f>
        <v/>
      </c>
      <c r="AC36" s="46" t="str">
        <f>IF('Datos Generales'!AC469=0,"",'Datos Generales'!AC469)</f>
        <v/>
      </c>
      <c r="AD36" s="46" t="str">
        <f>IF('Datos Generales'!AD469=0,"",'Datos Generales'!AD469)</f>
        <v/>
      </c>
      <c r="AE36" s="46" t="str">
        <f>IF('Datos Generales'!AE469=0,"",'Datos Generales'!AE469)</f>
        <v/>
      </c>
      <c r="AF36" s="46" t="str">
        <f>IF('Datos Generales'!AF469=0,"",'Datos Generales'!AF469)</f>
        <v/>
      </c>
      <c r="AG36" s="46" t="str">
        <f>IF('Datos Generales'!AG469=0,"",'Datos Generales'!AG469)</f>
        <v/>
      </c>
      <c r="AH36" s="46" t="str">
        <f>IF('Datos Generales'!AH469=0,"",'Datos Generales'!AH469)</f>
        <v/>
      </c>
      <c r="AI36" s="46" t="str">
        <f>IF('Datos Generales'!AI469=0,"",'Datos Generales'!AI469)</f>
        <v/>
      </c>
      <c r="AJ36" s="46" t="str">
        <f>IF('Datos Generales'!AJ469=0,"",'Datos Generales'!AJ469)</f>
        <v/>
      </c>
      <c r="AK36" s="46" t="str">
        <f>IF('Datos Generales'!AK469=0,"",'Datos Generales'!AK469)</f>
        <v/>
      </c>
      <c r="AL36" s="46" t="str">
        <f>IF('Datos Generales'!AL469=0,"",'Datos Generales'!AL469)</f>
        <v/>
      </c>
      <c r="AM36" s="46" t="str">
        <f>IF('Datos Generales'!AM469=0,"",'Datos Generales'!AM469)</f>
        <v/>
      </c>
      <c r="AN36" s="46" t="str">
        <f>IF('Datos Generales'!AN469=0,"",'Datos Generales'!AN469)</f>
        <v/>
      </c>
      <c r="AO36" s="46" t="str">
        <f>IF('Datos Generales'!AO469=0,"",'Datos Generales'!AO469)</f>
        <v/>
      </c>
      <c r="AP36" s="46" t="str">
        <f>IF('Datos Generales'!AP469=0,"",'Datos Generales'!AP469)</f>
        <v/>
      </c>
      <c r="AQ36" s="46">
        <f>IF('Datos Generales'!AQ469=0,"",'Datos Generales'!AQ469)</f>
        <v>705</v>
      </c>
      <c r="AS36" s="46">
        <f>'Datos Generales'!AS469</f>
        <v>669</v>
      </c>
      <c r="AT36" s="74">
        <f t="shared" si="0"/>
        <v>5.3811659192825045E-2</v>
      </c>
      <c r="AV36" s="34">
        <f t="shared" si="2"/>
        <v>1.0652588125612901E-3</v>
      </c>
      <c r="AW36" s="34">
        <f t="shared" si="1"/>
        <v>9.3358954714627216E-4</v>
      </c>
    </row>
    <row r="37" spans="2:49">
      <c r="B37" s="73" t="s">
        <v>320</v>
      </c>
      <c r="C37" s="46">
        <f>IF('Datos Generales'!C470=0,"",'Datos Generales'!C470)</f>
        <v>1</v>
      </c>
      <c r="D37" s="46" t="str">
        <f>IF('Datos Generales'!D470=0,"",'Datos Generales'!D470)</f>
        <v/>
      </c>
      <c r="E37" s="46">
        <f>IF('Datos Generales'!E470=0,"",'Datos Generales'!E470)</f>
        <v>28</v>
      </c>
      <c r="F37" s="46" t="str">
        <f>IF('Datos Generales'!F470=0,"",'Datos Generales'!F470)</f>
        <v/>
      </c>
      <c r="G37" s="46" t="str">
        <f>IF('Datos Generales'!G470=0,"",'Datos Generales'!G470)</f>
        <v/>
      </c>
      <c r="H37" s="46">
        <f>IF('Datos Generales'!H470=0,"",'Datos Generales'!H470)</f>
        <v>48</v>
      </c>
      <c r="I37" s="46">
        <f>IF('Datos Generales'!I470=0,"",'Datos Generales'!I470)</f>
        <v>6</v>
      </c>
      <c r="J37" s="46">
        <f>IF('Datos Generales'!J470=0,"",'Datos Generales'!J470)</f>
        <v>66</v>
      </c>
      <c r="K37" s="46" t="str">
        <f>IF('Datos Generales'!K470=0,"",'Datos Generales'!K470)</f>
        <v/>
      </c>
      <c r="L37" s="46" t="str">
        <f>IF('Datos Generales'!L470=0,"",'Datos Generales'!L470)</f>
        <v/>
      </c>
      <c r="M37" s="46" t="str">
        <f>IF('Datos Generales'!M470=0,"",'Datos Generales'!M470)</f>
        <v/>
      </c>
      <c r="N37" s="46" t="str">
        <f>IF('Datos Generales'!N470=0,"",'Datos Generales'!N470)</f>
        <v/>
      </c>
      <c r="O37" s="46" t="str">
        <f>IF('Datos Generales'!O470=0,"",'Datos Generales'!O470)</f>
        <v/>
      </c>
      <c r="P37" s="46">
        <f>IF('Datos Generales'!P470=0,"",'Datos Generales'!P470)</f>
        <v>389</v>
      </c>
      <c r="Q37" s="46" t="str">
        <f>IF('Datos Generales'!Q470=0,"",'Datos Generales'!Q470)</f>
        <v/>
      </c>
      <c r="R37" s="46">
        <f>IF('Datos Generales'!R470=0,"",'Datos Generales'!R470)</f>
        <v>13</v>
      </c>
      <c r="S37" s="46" t="str">
        <f>IF('Datos Generales'!S470=0,"",'Datos Generales'!S470)</f>
        <v/>
      </c>
      <c r="T37" s="46" t="str">
        <f>IF('Datos Generales'!T470=0,"",'Datos Generales'!T470)</f>
        <v/>
      </c>
      <c r="U37" s="46" t="str">
        <f>IF('Datos Generales'!U470=0,"",'Datos Generales'!U470)</f>
        <v/>
      </c>
      <c r="V37" s="46" t="str">
        <f>IF('Datos Generales'!V470=0,"",'Datos Generales'!V470)</f>
        <v/>
      </c>
      <c r="W37" s="46" t="str">
        <f>IF('Datos Generales'!W470=0,"",'Datos Generales'!W470)</f>
        <v/>
      </c>
      <c r="X37" s="46" t="str">
        <f>IF('Datos Generales'!X470=0,"",'Datos Generales'!X470)</f>
        <v/>
      </c>
      <c r="Y37" s="46" t="str">
        <f>IF('Datos Generales'!Y470=0,"",'Datos Generales'!Y470)</f>
        <v/>
      </c>
      <c r="Z37" s="46" t="str">
        <f>IF('Datos Generales'!Z470=0,"",'Datos Generales'!Z470)</f>
        <v/>
      </c>
      <c r="AA37" s="46" t="str">
        <f>IF('Datos Generales'!AA470=0,"",'Datos Generales'!AA470)</f>
        <v/>
      </c>
      <c r="AB37" s="46">
        <f>IF('Datos Generales'!AB470=0,"",'Datos Generales'!AB470)</f>
        <v>2</v>
      </c>
      <c r="AC37" s="46" t="str">
        <f>IF('Datos Generales'!AC470=0,"",'Datos Generales'!AC470)</f>
        <v/>
      </c>
      <c r="AD37" s="46" t="str">
        <f>IF('Datos Generales'!AD470=0,"",'Datos Generales'!AD470)</f>
        <v/>
      </c>
      <c r="AE37" s="46" t="str">
        <f>IF('Datos Generales'!AE470=0,"",'Datos Generales'!AE470)</f>
        <v/>
      </c>
      <c r="AF37" s="46" t="str">
        <f>IF('Datos Generales'!AF470=0,"",'Datos Generales'!AF470)</f>
        <v/>
      </c>
      <c r="AG37" s="46" t="str">
        <f>IF('Datos Generales'!AG470=0,"",'Datos Generales'!AG470)</f>
        <v/>
      </c>
      <c r="AH37" s="46" t="str">
        <f>IF('Datos Generales'!AH470=0,"",'Datos Generales'!AH470)</f>
        <v/>
      </c>
      <c r="AI37" s="46" t="str">
        <f>IF('Datos Generales'!AI470=0,"",'Datos Generales'!AI470)</f>
        <v/>
      </c>
      <c r="AJ37" s="46" t="str">
        <f>IF('Datos Generales'!AJ470=0,"",'Datos Generales'!AJ470)</f>
        <v/>
      </c>
      <c r="AK37" s="46" t="str">
        <f>IF('Datos Generales'!AK470=0,"",'Datos Generales'!AK470)</f>
        <v/>
      </c>
      <c r="AL37" s="46" t="str">
        <f>IF('Datos Generales'!AL470=0,"",'Datos Generales'!AL470)</f>
        <v/>
      </c>
      <c r="AM37" s="46" t="str">
        <f>IF('Datos Generales'!AM470=0,"",'Datos Generales'!AM470)</f>
        <v/>
      </c>
      <c r="AN37" s="46" t="str">
        <f>IF('Datos Generales'!AN470=0,"",'Datos Generales'!AN470)</f>
        <v/>
      </c>
      <c r="AO37" s="46" t="str">
        <f>IF('Datos Generales'!AO470=0,"",'Datos Generales'!AO470)</f>
        <v/>
      </c>
      <c r="AP37" s="46" t="str">
        <f>IF('Datos Generales'!AP470=0,"",'Datos Generales'!AP470)</f>
        <v/>
      </c>
      <c r="AQ37" s="46">
        <f>IF('Datos Generales'!AQ470=0,"",'Datos Generales'!AQ470)</f>
        <v>553</v>
      </c>
      <c r="AS37" s="46">
        <f>'Datos Generales'!AS470</f>
        <v>481</v>
      </c>
      <c r="AT37" s="74">
        <f t="shared" si="0"/>
        <v>0.1496881496881497</v>
      </c>
      <c r="AV37" s="34">
        <f t="shared" si="2"/>
        <v>8.3558599056226027E-4</v>
      </c>
      <c r="AW37" s="34">
        <f t="shared" si="1"/>
        <v>6.7123553389739445E-4</v>
      </c>
    </row>
    <row r="38" spans="2:49">
      <c r="B38" s="73" t="s">
        <v>321</v>
      </c>
      <c r="C38" s="46" t="str">
        <f>IF('Datos Generales'!C471=0,"",'Datos Generales'!C471)</f>
        <v/>
      </c>
      <c r="D38" s="46" t="str">
        <f>IF('Datos Generales'!D471=0,"",'Datos Generales'!D471)</f>
        <v/>
      </c>
      <c r="E38" s="46" t="str">
        <f>IF('Datos Generales'!E471=0,"",'Datos Generales'!E471)</f>
        <v/>
      </c>
      <c r="F38" s="46" t="str">
        <f>IF('Datos Generales'!F471=0,"",'Datos Generales'!F471)</f>
        <v/>
      </c>
      <c r="G38" s="46">
        <f>IF('Datos Generales'!G471=0,"",'Datos Generales'!G471)</f>
        <v>61</v>
      </c>
      <c r="H38" s="46" t="str">
        <f>IF('Datos Generales'!H471=0,"",'Datos Generales'!H471)</f>
        <v/>
      </c>
      <c r="I38" s="46" t="str">
        <f>IF('Datos Generales'!I471=0,"",'Datos Generales'!I471)</f>
        <v/>
      </c>
      <c r="J38" s="46" t="str">
        <f>IF('Datos Generales'!J471=0,"",'Datos Generales'!J471)</f>
        <v/>
      </c>
      <c r="K38" s="46">
        <f>IF('Datos Generales'!K471=0,"",'Datos Generales'!K471)</f>
        <v>187</v>
      </c>
      <c r="L38" s="46" t="str">
        <f>IF('Datos Generales'!L471=0,"",'Datos Generales'!L471)</f>
        <v/>
      </c>
      <c r="M38" s="46">
        <f>IF('Datos Generales'!M471=0,"",'Datos Generales'!M471)</f>
        <v>1703</v>
      </c>
      <c r="N38" s="46" t="str">
        <f>IF('Datos Generales'!N471=0,"",'Datos Generales'!N471)</f>
        <v/>
      </c>
      <c r="O38" s="46" t="str">
        <f>IF('Datos Generales'!O471=0,"",'Datos Generales'!O471)</f>
        <v/>
      </c>
      <c r="P38" s="46" t="str">
        <f>IF('Datos Generales'!P471=0,"",'Datos Generales'!P471)</f>
        <v/>
      </c>
      <c r="Q38" s="46" t="str">
        <f>IF('Datos Generales'!Q471=0,"",'Datos Generales'!Q471)</f>
        <v/>
      </c>
      <c r="R38" s="46" t="str">
        <f>IF('Datos Generales'!R471=0,"",'Datos Generales'!R471)</f>
        <v/>
      </c>
      <c r="S38" s="46" t="str">
        <f>IF('Datos Generales'!S471=0,"",'Datos Generales'!S471)</f>
        <v/>
      </c>
      <c r="T38" s="46" t="str">
        <f>IF('Datos Generales'!T471=0,"",'Datos Generales'!T471)</f>
        <v/>
      </c>
      <c r="U38" s="46">
        <f>IF('Datos Generales'!U471=0,"",'Datos Generales'!U471)</f>
        <v>121</v>
      </c>
      <c r="V38" s="46" t="str">
        <f>IF('Datos Generales'!V471=0,"",'Datos Generales'!V471)</f>
        <v/>
      </c>
      <c r="W38" s="46">
        <f>IF('Datos Generales'!W471=0,"",'Datos Generales'!W471)</f>
        <v>118</v>
      </c>
      <c r="X38" s="46" t="str">
        <f>IF('Datos Generales'!X471=0,"",'Datos Generales'!X471)</f>
        <v/>
      </c>
      <c r="Y38" s="46" t="str">
        <f>IF('Datos Generales'!Y471=0,"",'Datos Generales'!Y471)</f>
        <v/>
      </c>
      <c r="Z38" s="46" t="str">
        <f>IF('Datos Generales'!Z471=0,"",'Datos Generales'!Z471)</f>
        <v/>
      </c>
      <c r="AA38" s="46" t="str">
        <f>IF('Datos Generales'!AA471=0,"",'Datos Generales'!AA471)</f>
        <v/>
      </c>
      <c r="AB38" s="46" t="str">
        <f>IF('Datos Generales'!AB471=0,"",'Datos Generales'!AB471)</f>
        <v/>
      </c>
      <c r="AC38" s="46" t="str">
        <f>IF('Datos Generales'!AC471=0,"",'Datos Generales'!AC471)</f>
        <v/>
      </c>
      <c r="AD38" s="46" t="str">
        <f>IF('Datos Generales'!AD471=0,"",'Datos Generales'!AD471)</f>
        <v/>
      </c>
      <c r="AE38" s="46" t="str">
        <f>IF('Datos Generales'!AE471=0,"",'Datos Generales'!AE471)</f>
        <v/>
      </c>
      <c r="AF38" s="46" t="str">
        <f>IF('Datos Generales'!AF471=0,"",'Datos Generales'!AF471)</f>
        <v/>
      </c>
      <c r="AG38" s="46" t="str">
        <f>IF('Datos Generales'!AG471=0,"",'Datos Generales'!AG471)</f>
        <v/>
      </c>
      <c r="AH38" s="46" t="str">
        <f>IF('Datos Generales'!AH471=0,"",'Datos Generales'!AH471)</f>
        <v/>
      </c>
      <c r="AI38" s="46" t="str">
        <f>IF('Datos Generales'!AI471=0,"",'Datos Generales'!AI471)</f>
        <v/>
      </c>
      <c r="AJ38" s="46" t="str">
        <f>IF('Datos Generales'!AJ471=0,"",'Datos Generales'!AJ471)</f>
        <v/>
      </c>
      <c r="AK38" s="46" t="str">
        <f>IF('Datos Generales'!AK471=0,"",'Datos Generales'!AK471)</f>
        <v/>
      </c>
      <c r="AL38" s="46" t="str">
        <f>IF('Datos Generales'!AL471=0,"",'Datos Generales'!AL471)</f>
        <v/>
      </c>
      <c r="AM38" s="46" t="str">
        <f>IF('Datos Generales'!AM471=0,"",'Datos Generales'!AM471)</f>
        <v/>
      </c>
      <c r="AN38" s="46" t="str">
        <f>IF('Datos Generales'!AN471=0,"",'Datos Generales'!AN471)</f>
        <v/>
      </c>
      <c r="AO38" s="46" t="str">
        <f>IF('Datos Generales'!AO471=0,"",'Datos Generales'!AO471)</f>
        <v/>
      </c>
      <c r="AP38" s="46" t="str">
        <f>IF('Datos Generales'!AP471=0,"",'Datos Generales'!AP471)</f>
        <v/>
      </c>
      <c r="AQ38" s="46">
        <f>IF('Datos Generales'!AQ471=0,"",'Datos Generales'!AQ471)</f>
        <v>2190</v>
      </c>
      <c r="AS38" s="46">
        <f>'Datos Generales'!AS471</f>
        <v>2130</v>
      </c>
      <c r="AT38" s="74">
        <f t="shared" si="0"/>
        <v>2.8169014084507005E-2</v>
      </c>
      <c r="AV38" s="34">
        <f t="shared" si="2"/>
        <v>3.3091018432754972E-3</v>
      </c>
      <c r="AW38" s="34">
        <f t="shared" si="1"/>
        <v>2.972415150106965E-3</v>
      </c>
    </row>
    <row r="39" spans="2:49">
      <c r="B39" s="73" t="s">
        <v>322</v>
      </c>
      <c r="C39" s="46" t="str">
        <f>IF('Datos Generales'!C472=0,"",'Datos Generales'!C472)</f>
        <v/>
      </c>
      <c r="D39" s="46" t="str">
        <f>IF('Datos Generales'!D472=0,"",'Datos Generales'!D472)</f>
        <v/>
      </c>
      <c r="E39" s="46" t="str">
        <f>IF('Datos Generales'!E472=0,"",'Datos Generales'!E472)</f>
        <v/>
      </c>
      <c r="F39" s="46" t="str">
        <f>IF('Datos Generales'!F472=0,"",'Datos Generales'!F472)</f>
        <v/>
      </c>
      <c r="G39" s="46">
        <f>IF('Datos Generales'!G472=0,"",'Datos Generales'!G472)</f>
        <v>3</v>
      </c>
      <c r="H39" s="46" t="str">
        <f>IF('Datos Generales'!H472=0,"",'Datos Generales'!H472)</f>
        <v/>
      </c>
      <c r="I39" s="46" t="str">
        <f>IF('Datos Generales'!I472=0,"",'Datos Generales'!I472)</f>
        <v/>
      </c>
      <c r="J39" s="46" t="str">
        <f>IF('Datos Generales'!J472=0,"",'Datos Generales'!J472)</f>
        <v/>
      </c>
      <c r="K39" s="46">
        <f>IF('Datos Generales'!K472=0,"",'Datos Generales'!K472)</f>
        <v>60</v>
      </c>
      <c r="L39" s="46" t="str">
        <f>IF('Datos Generales'!L472=0,"",'Datos Generales'!L472)</f>
        <v/>
      </c>
      <c r="M39" s="46">
        <f>IF('Datos Generales'!M472=0,"",'Datos Generales'!M472)</f>
        <v>81</v>
      </c>
      <c r="N39" s="46">
        <f>IF('Datos Generales'!N472=0,"",'Datos Generales'!N472)</f>
        <v>6</v>
      </c>
      <c r="O39" s="46" t="str">
        <f>IF('Datos Generales'!O472=0,"",'Datos Generales'!O472)</f>
        <v/>
      </c>
      <c r="P39" s="46" t="str">
        <f>IF('Datos Generales'!P472=0,"",'Datos Generales'!P472)</f>
        <v/>
      </c>
      <c r="Q39" s="46" t="str">
        <f>IF('Datos Generales'!Q472=0,"",'Datos Generales'!Q472)</f>
        <v/>
      </c>
      <c r="R39" s="46" t="str">
        <f>IF('Datos Generales'!R472=0,"",'Datos Generales'!R472)</f>
        <v/>
      </c>
      <c r="S39" s="46" t="str">
        <f>IF('Datos Generales'!S472=0,"",'Datos Generales'!S472)</f>
        <v/>
      </c>
      <c r="T39" s="46" t="str">
        <f>IF('Datos Generales'!T472=0,"",'Datos Generales'!T472)</f>
        <v/>
      </c>
      <c r="U39" s="46">
        <f>IF('Datos Generales'!U472=0,"",'Datos Generales'!U472)</f>
        <v>11</v>
      </c>
      <c r="V39" s="46" t="str">
        <f>IF('Datos Generales'!V472=0,"",'Datos Generales'!V472)</f>
        <v/>
      </c>
      <c r="W39" s="46">
        <f>IF('Datos Generales'!W472=0,"",'Datos Generales'!W472)</f>
        <v>15</v>
      </c>
      <c r="X39" s="46" t="str">
        <f>IF('Datos Generales'!X472=0,"",'Datos Generales'!X472)</f>
        <v/>
      </c>
      <c r="Y39" s="46" t="str">
        <f>IF('Datos Generales'!Y472=0,"",'Datos Generales'!Y472)</f>
        <v/>
      </c>
      <c r="Z39" s="46" t="str">
        <f>IF('Datos Generales'!Z472=0,"",'Datos Generales'!Z472)</f>
        <v/>
      </c>
      <c r="AA39" s="46" t="str">
        <f>IF('Datos Generales'!AA472=0,"",'Datos Generales'!AA472)</f>
        <v/>
      </c>
      <c r="AB39" s="46" t="str">
        <f>IF('Datos Generales'!AB472=0,"",'Datos Generales'!AB472)</f>
        <v/>
      </c>
      <c r="AC39" s="46" t="str">
        <f>IF('Datos Generales'!AC472=0,"",'Datos Generales'!AC472)</f>
        <v/>
      </c>
      <c r="AD39" s="46" t="str">
        <f>IF('Datos Generales'!AD472=0,"",'Datos Generales'!AD472)</f>
        <v/>
      </c>
      <c r="AE39" s="46" t="str">
        <f>IF('Datos Generales'!AE472=0,"",'Datos Generales'!AE472)</f>
        <v/>
      </c>
      <c r="AF39" s="46" t="str">
        <f>IF('Datos Generales'!AF472=0,"",'Datos Generales'!AF472)</f>
        <v/>
      </c>
      <c r="AG39" s="46" t="str">
        <f>IF('Datos Generales'!AG472=0,"",'Datos Generales'!AG472)</f>
        <v/>
      </c>
      <c r="AH39" s="46" t="str">
        <f>IF('Datos Generales'!AH472=0,"",'Datos Generales'!AH472)</f>
        <v/>
      </c>
      <c r="AI39" s="46" t="str">
        <f>IF('Datos Generales'!AI472=0,"",'Datos Generales'!AI472)</f>
        <v/>
      </c>
      <c r="AJ39" s="46" t="str">
        <f>IF('Datos Generales'!AJ472=0,"",'Datos Generales'!AJ472)</f>
        <v/>
      </c>
      <c r="AK39" s="46" t="str">
        <f>IF('Datos Generales'!AK472=0,"",'Datos Generales'!AK472)</f>
        <v/>
      </c>
      <c r="AL39" s="46" t="str">
        <f>IF('Datos Generales'!AL472=0,"",'Datos Generales'!AL472)</f>
        <v/>
      </c>
      <c r="AM39" s="46" t="str">
        <f>IF('Datos Generales'!AM472=0,"",'Datos Generales'!AM472)</f>
        <v/>
      </c>
      <c r="AN39" s="46" t="str">
        <f>IF('Datos Generales'!AN472=0,"",'Datos Generales'!AN472)</f>
        <v/>
      </c>
      <c r="AO39" s="46" t="str">
        <f>IF('Datos Generales'!AO472=0,"",'Datos Generales'!AO472)</f>
        <v/>
      </c>
      <c r="AP39" s="46" t="str">
        <f>IF('Datos Generales'!AP472=0,"",'Datos Generales'!AP472)</f>
        <v/>
      </c>
      <c r="AQ39" s="46">
        <f>IF('Datos Generales'!AQ472=0,"",'Datos Generales'!AQ472)</f>
        <v>176</v>
      </c>
      <c r="AS39" s="46">
        <f>'Datos Generales'!AS472</f>
        <v>164</v>
      </c>
      <c r="AT39" s="74">
        <f t="shared" si="0"/>
        <v>7.3170731707317138E-2</v>
      </c>
      <c r="AV39" s="34">
        <f t="shared" si="2"/>
        <v>2.6593695178835043E-4</v>
      </c>
      <c r="AW39" s="34">
        <f t="shared" si="1"/>
        <v>2.2886201155753158E-4</v>
      </c>
    </row>
    <row r="40" spans="2:49">
      <c r="B40" s="73" t="s">
        <v>323</v>
      </c>
      <c r="C40" s="46" t="str">
        <f>IF('Datos Generales'!C473=0,"",'Datos Generales'!C473)</f>
        <v/>
      </c>
      <c r="D40" s="46" t="str">
        <f>IF('Datos Generales'!D473=0,"",'Datos Generales'!D473)</f>
        <v/>
      </c>
      <c r="E40" s="46" t="str">
        <f>IF('Datos Generales'!E473=0,"",'Datos Generales'!E473)</f>
        <v/>
      </c>
      <c r="F40" s="46" t="str">
        <f>IF('Datos Generales'!F473=0,"",'Datos Generales'!F473)</f>
        <v/>
      </c>
      <c r="G40" s="46" t="str">
        <f>IF('Datos Generales'!G473=0,"",'Datos Generales'!G473)</f>
        <v/>
      </c>
      <c r="H40" s="46" t="str">
        <f>IF('Datos Generales'!H473=0,"",'Datos Generales'!H473)</f>
        <v/>
      </c>
      <c r="I40" s="46" t="str">
        <f>IF('Datos Generales'!I473=0,"",'Datos Generales'!I473)</f>
        <v/>
      </c>
      <c r="J40" s="46" t="str">
        <f>IF('Datos Generales'!J473=0,"",'Datos Generales'!J473)</f>
        <v/>
      </c>
      <c r="K40" s="46" t="str">
        <f>IF('Datos Generales'!K473=0,"",'Datos Generales'!K473)</f>
        <v/>
      </c>
      <c r="L40" s="46" t="str">
        <f>IF('Datos Generales'!L473=0,"",'Datos Generales'!L473)</f>
        <v/>
      </c>
      <c r="M40" s="46" t="str">
        <f>IF('Datos Generales'!M473=0,"",'Datos Generales'!M473)</f>
        <v/>
      </c>
      <c r="N40" s="46" t="str">
        <f>IF('Datos Generales'!N473=0,"",'Datos Generales'!N473)</f>
        <v/>
      </c>
      <c r="O40" s="46" t="str">
        <f>IF('Datos Generales'!O473=0,"",'Datos Generales'!O473)</f>
        <v/>
      </c>
      <c r="P40" s="46" t="str">
        <f>IF('Datos Generales'!P473=0,"",'Datos Generales'!P473)</f>
        <v/>
      </c>
      <c r="Q40" s="46" t="str">
        <f>IF('Datos Generales'!Q473=0,"",'Datos Generales'!Q473)</f>
        <v/>
      </c>
      <c r="R40" s="46" t="str">
        <f>IF('Datos Generales'!R473=0,"",'Datos Generales'!R473)</f>
        <v/>
      </c>
      <c r="S40" s="46" t="str">
        <f>IF('Datos Generales'!S473=0,"",'Datos Generales'!S473)</f>
        <v/>
      </c>
      <c r="T40" s="46" t="str">
        <f>IF('Datos Generales'!T473=0,"",'Datos Generales'!T473)</f>
        <v/>
      </c>
      <c r="U40" s="46" t="str">
        <f>IF('Datos Generales'!U473=0,"",'Datos Generales'!U473)</f>
        <v/>
      </c>
      <c r="V40" s="46" t="str">
        <f>IF('Datos Generales'!V473=0,"",'Datos Generales'!V473)</f>
        <v/>
      </c>
      <c r="W40" s="46" t="str">
        <f>IF('Datos Generales'!W473=0,"",'Datos Generales'!W473)</f>
        <v/>
      </c>
      <c r="X40" s="46" t="str">
        <f>IF('Datos Generales'!X473=0,"",'Datos Generales'!X473)</f>
        <v/>
      </c>
      <c r="Y40" s="46" t="str">
        <f>IF('Datos Generales'!Y473=0,"",'Datos Generales'!Y473)</f>
        <v/>
      </c>
      <c r="Z40" s="46" t="str">
        <f>IF('Datos Generales'!Z473=0,"",'Datos Generales'!Z473)</f>
        <v/>
      </c>
      <c r="AA40" s="46" t="str">
        <f>IF('Datos Generales'!AA473=0,"",'Datos Generales'!AA473)</f>
        <v/>
      </c>
      <c r="AB40" s="46" t="str">
        <f>IF('Datos Generales'!AB473=0,"",'Datos Generales'!AB473)</f>
        <v/>
      </c>
      <c r="AC40" s="46" t="str">
        <f>IF('Datos Generales'!AC473=0,"",'Datos Generales'!AC473)</f>
        <v/>
      </c>
      <c r="AD40" s="46" t="str">
        <f>IF('Datos Generales'!AD473=0,"",'Datos Generales'!AD473)</f>
        <v/>
      </c>
      <c r="AE40" s="46" t="str">
        <f>IF('Datos Generales'!AE473=0,"",'Datos Generales'!AE473)</f>
        <v/>
      </c>
      <c r="AF40" s="46" t="str">
        <f>IF('Datos Generales'!AF473=0,"",'Datos Generales'!AF473)</f>
        <v/>
      </c>
      <c r="AG40" s="46" t="str">
        <f>IF('Datos Generales'!AG473=0,"",'Datos Generales'!AG473)</f>
        <v/>
      </c>
      <c r="AH40" s="46" t="str">
        <f>IF('Datos Generales'!AH473=0,"",'Datos Generales'!AH473)</f>
        <v/>
      </c>
      <c r="AI40" s="46" t="str">
        <f>IF('Datos Generales'!AI473=0,"",'Datos Generales'!AI473)</f>
        <v/>
      </c>
      <c r="AJ40" s="46" t="str">
        <f>IF('Datos Generales'!AJ473=0,"",'Datos Generales'!AJ473)</f>
        <v/>
      </c>
      <c r="AK40" s="46" t="str">
        <f>IF('Datos Generales'!AK473=0,"",'Datos Generales'!AK473)</f>
        <v/>
      </c>
      <c r="AL40" s="46" t="str">
        <f>IF('Datos Generales'!AL473=0,"",'Datos Generales'!AL473)</f>
        <v/>
      </c>
      <c r="AM40" s="46" t="str">
        <f>IF('Datos Generales'!AM473=0,"",'Datos Generales'!AM473)</f>
        <v/>
      </c>
      <c r="AN40" s="46" t="str">
        <f>IF('Datos Generales'!AN473=0,"",'Datos Generales'!AN473)</f>
        <v/>
      </c>
      <c r="AO40" s="46" t="str">
        <f>IF('Datos Generales'!AO473=0,"",'Datos Generales'!AO473)</f>
        <v/>
      </c>
      <c r="AP40" s="46" t="str">
        <f>IF('Datos Generales'!AP473=0,"",'Datos Generales'!AP473)</f>
        <v/>
      </c>
      <c r="AQ40" s="46" t="str">
        <f>IF('Datos Generales'!AQ473=0,"",'Datos Generales'!AQ473)</f>
        <v/>
      </c>
      <c r="AS40" s="46">
        <f>'Datos Generales'!AS473</f>
        <v>0</v>
      </c>
      <c r="AT40" s="74" t="str">
        <f t="shared" si="0"/>
        <v/>
      </c>
      <c r="AV40" s="34" t="str">
        <f t="shared" si="2"/>
        <v/>
      </c>
      <c r="AW40" s="34">
        <f t="shared" si="1"/>
        <v>0</v>
      </c>
    </row>
    <row r="41" spans="2:49">
      <c r="B41" s="73" t="s">
        <v>324</v>
      </c>
      <c r="C41" s="46" t="str">
        <f>IF('Datos Generales'!C474=0,"",'Datos Generales'!C474)</f>
        <v/>
      </c>
      <c r="D41" s="46" t="str">
        <f>IF('Datos Generales'!D474=0,"",'Datos Generales'!D474)</f>
        <v/>
      </c>
      <c r="E41" s="46" t="str">
        <f>IF('Datos Generales'!E474=0,"",'Datos Generales'!E474)</f>
        <v/>
      </c>
      <c r="F41" s="46" t="str">
        <f>IF('Datos Generales'!F474=0,"",'Datos Generales'!F474)</f>
        <v/>
      </c>
      <c r="G41" s="46" t="str">
        <f>IF('Datos Generales'!G474=0,"",'Datos Generales'!G474)</f>
        <v/>
      </c>
      <c r="H41" s="46" t="str">
        <f>IF('Datos Generales'!H474=0,"",'Datos Generales'!H474)</f>
        <v/>
      </c>
      <c r="I41" s="46" t="str">
        <f>IF('Datos Generales'!I474=0,"",'Datos Generales'!I474)</f>
        <v/>
      </c>
      <c r="J41" s="46" t="str">
        <f>IF('Datos Generales'!J474=0,"",'Datos Generales'!J474)</f>
        <v/>
      </c>
      <c r="K41" s="46" t="str">
        <f>IF('Datos Generales'!K474=0,"",'Datos Generales'!K474)</f>
        <v/>
      </c>
      <c r="L41" s="46" t="str">
        <f>IF('Datos Generales'!L474=0,"",'Datos Generales'!L474)</f>
        <v/>
      </c>
      <c r="M41" s="46" t="str">
        <f>IF('Datos Generales'!M474=0,"",'Datos Generales'!M474)</f>
        <v/>
      </c>
      <c r="N41" s="46" t="str">
        <f>IF('Datos Generales'!N474=0,"",'Datos Generales'!N474)</f>
        <v/>
      </c>
      <c r="O41" s="46" t="str">
        <f>IF('Datos Generales'!O474=0,"",'Datos Generales'!O474)</f>
        <v/>
      </c>
      <c r="P41" s="46">
        <f>IF('Datos Generales'!P474=0,"",'Datos Generales'!P474)</f>
        <v>40</v>
      </c>
      <c r="Q41" s="46" t="str">
        <f>IF('Datos Generales'!Q474=0,"",'Datos Generales'!Q474)</f>
        <v/>
      </c>
      <c r="R41" s="46" t="str">
        <f>IF('Datos Generales'!R474=0,"",'Datos Generales'!R474)</f>
        <v/>
      </c>
      <c r="S41" s="46" t="str">
        <f>IF('Datos Generales'!S474=0,"",'Datos Generales'!S474)</f>
        <v/>
      </c>
      <c r="T41" s="46">
        <f>IF('Datos Generales'!T474=0,"",'Datos Generales'!T474)</f>
        <v>2419</v>
      </c>
      <c r="U41" s="46" t="str">
        <f>IF('Datos Generales'!U474=0,"",'Datos Generales'!U474)</f>
        <v/>
      </c>
      <c r="V41" s="46">
        <f>IF('Datos Generales'!V474=0,"",'Datos Generales'!V474)</f>
        <v>152</v>
      </c>
      <c r="W41" s="46" t="str">
        <f>IF('Datos Generales'!W474=0,"",'Datos Generales'!W474)</f>
        <v/>
      </c>
      <c r="X41" s="46" t="str">
        <f>IF('Datos Generales'!X474=0,"",'Datos Generales'!X474)</f>
        <v/>
      </c>
      <c r="Y41" s="46" t="str">
        <f>IF('Datos Generales'!Y474=0,"",'Datos Generales'!Y474)</f>
        <v/>
      </c>
      <c r="Z41" s="46" t="str">
        <f>IF('Datos Generales'!Z474=0,"",'Datos Generales'!Z474)</f>
        <v/>
      </c>
      <c r="AA41" s="46" t="str">
        <f>IF('Datos Generales'!AA474=0,"",'Datos Generales'!AA474)</f>
        <v/>
      </c>
      <c r="AB41" s="46" t="str">
        <f>IF('Datos Generales'!AB474=0,"",'Datos Generales'!AB474)</f>
        <v/>
      </c>
      <c r="AC41" s="46" t="str">
        <f>IF('Datos Generales'!AC474=0,"",'Datos Generales'!AC474)</f>
        <v/>
      </c>
      <c r="AD41" s="46" t="str">
        <f>IF('Datos Generales'!AD474=0,"",'Datos Generales'!AD474)</f>
        <v/>
      </c>
      <c r="AE41" s="46" t="str">
        <f>IF('Datos Generales'!AE474=0,"",'Datos Generales'!AE474)</f>
        <v/>
      </c>
      <c r="AF41" s="46" t="str">
        <f>IF('Datos Generales'!AF474=0,"",'Datos Generales'!AF474)</f>
        <v/>
      </c>
      <c r="AG41" s="46" t="str">
        <f>IF('Datos Generales'!AG474=0,"",'Datos Generales'!AG474)</f>
        <v/>
      </c>
      <c r="AH41" s="46" t="str">
        <f>IF('Datos Generales'!AH474=0,"",'Datos Generales'!AH474)</f>
        <v/>
      </c>
      <c r="AI41" s="46" t="str">
        <f>IF('Datos Generales'!AI474=0,"",'Datos Generales'!AI474)</f>
        <v/>
      </c>
      <c r="AJ41" s="46" t="str">
        <f>IF('Datos Generales'!AJ474=0,"",'Datos Generales'!AJ474)</f>
        <v/>
      </c>
      <c r="AK41" s="46" t="str">
        <f>IF('Datos Generales'!AK474=0,"",'Datos Generales'!AK474)</f>
        <v/>
      </c>
      <c r="AL41" s="46" t="str">
        <f>IF('Datos Generales'!AL474=0,"",'Datos Generales'!AL474)</f>
        <v/>
      </c>
      <c r="AM41" s="46" t="str">
        <f>IF('Datos Generales'!AM474=0,"",'Datos Generales'!AM474)</f>
        <v/>
      </c>
      <c r="AN41" s="46" t="str">
        <f>IF('Datos Generales'!AN474=0,"",'Datos Generales'!AN474)</f>
        <v/>
      </c>
      <c r="AO41" s="46" t="str">
        <f>IF('Datos Generales'!AO474=0,"",'Datos Generales'!AO474)</f>
        <v/>
      </c>
      <c r="AP41" s="46" t="str">
        <f>IF('Datos Generales'!AP474=0,"",'Datos Generales'!AP474)</f>
        <v/>
      </c>
      <c r="AQ41" s="46">
        <f>IF('Datos Generales'!AQ474=0,"",'Datos Generales'!AQ474)</f>
        <v>2611</v>
      </c>
      <c r="AS41" s="46">
        <f>'Datos Generales'!AS474</f>
        <v>2360</v>
      </c>
      <c r="AT41" s="74">
        <f t="shared" si="0"/>
        <v>0.10635593220338979</v>
      </c>
      <c r="AV41" s="34">
        <f t="shared" si="2"/>
        <v>3.9452351199964946E-3</v>
      </c>
      <c r="AW41" s="34">
        <f t="shared" si="1"/>
        <v>3.2933801663156985E-3</v>
      </c>
    </row>
    <row r="42" spans="2:49">
      <c r="B42" s="73" t="s">
        <v>325</v>
      </c>
      <c r="C42" s="46" t="str">
        <f>IF('Datos Generales'!C475=0,"",'Datos Generales'!C475)</f>
        <v/>
      </c>
      <c r="D42" s="46" t="str">
        <f>IF('Datos Generales'!D475=0,"",'Datos Generales'!D475)</f>
        <v/>
      </c>
      <c r="E42" s="46" t="str">
        <f>IF('Datos Generales'!E475=0,"",'Datos Generales'!E475)</f>
        <v/>
      </c>
      <c r="F42" s="46">
        <f>IF('Datos Generales'!F475=0,"",'Datos Generales'!F475)</f>
        <v>516</v>
      </c>
      <c r="G42" s="46" t="str">
        <f>IF('Datos Generales'!G475=0,"",'Datos Generales'!G475)</f>
        <v/>
      </c>
      <c r="H42" s="46" t="str">
        <f>IF('Datos Generales'!H475=0,"",'Datos Generales'!H475)</f>
        <v/>
      </c>
      <c r="I42" s="46" t="str">
        <f>IF('Datos Generales'!I475=0,"",'Datos Generales'!I475)</f>
        <v/>
      </c>
      <c r="J42" s="46" t="str">
        <f>IF('Datos Generales'!J475=0,"",'Datos Generales'!J475)</f>
        <v/>
      </c>
      <c r="K42" s="46" t="str">
        <f>IF('Datos Generales'!K475=0,"",'Datos Generales'!K475)</f>
        <v/>
      </c>
      <c r="L42" s="46" t="str">
        <f>IF('Datos Generales'!L475=0,"",'Datos Generales'!L475)</f>
        <v/>
      </c>
      <c r="M42" s="46" t="str">
        <f>IF('Datos Generales'!M475=0,"",'Datos Generales'!M475)</f>
        <v/>
      </c>
      <c r="N42" s="46" t="str">
        <f>IF('Datos Generales'!N475=0,"",'Datos Generales'!N475)</f>
        <v/>
      </c>
      <c r="O42" s="46" t="str">
        <f>IF('Datos Generales'!O475=0,"",'Datos Generales'!O475)</f>
        <v/>
      </c>
      <c r="P42" s="46" t="str">
        <f>IF('Datos Generales'!P475=0,"",'Datos Generales'!P475)</f>
        <v/>
      </c>
      <c r="Q42" s="46" t="str">
        <f>IF('Datos Generales'!Q475=0,"",'Datos Generales'!Q475)</f>
        <v/>
      </c>
      <c r="R42" s="46" t="str">
        <f>IF('Datos Generales'!R475=0,"",'Datos Generales'!R475)</f>
        <v/>
      </c>
      <c r="S42" s="46" t="str">
        <f>IF('Datos Generales'!S475=0,"",'Datos Generales'!S475)</f>
        <v/>
      </c>
      <c r="T42" s="46" t="str">
        <f>IF('Datos Generales'!T475=0,"",'Datos Generales'!T475)</f>
        <v/>
      </c>
      <c r="U42" s="46" t="str">
        <f>IF('Datos Generales'!U475=0,"",'Datos Generales'!U475)</f>
        <v/>
      </c>
      <c r="V42" s="46" t="str">
        <f>IF('Datos Generales'!V475=0,"",'Datos Generales'!V475)</f>
        <v/>
      </c>
      <c r="W42" s="46" t="str">
        <f>IF('Datos Generales'!W475=0,"",'Datos Generales'!W475)</f>
        <v/>
      </c>
      <c r="X42" s="46" t="str">
        <f>IF('Datos Generales'!X475=0,"",'Datos Generales'!X475)</f>
        <v/>
      </c>
      <c r="Y42" s="46" t="str">
        <f>IF('Datos Generales'!Y475=0,"",'Datos Generales'!Y475)</f>
        <v/>
      </c>
      <c r="Z42" s="46" t="str">
        <f>IF('Datos Generales'!Z475=0,"",'Datos Generales'!Z475)</f>
        <v/>
      </c>
      <c r="AA42" s="46" t="str">
        <f>IF('Datos Generales'!AA475=0,"",'Datos Generales'!AA475)</f>
        <v/>
      </c>
      <c r="AB42" s="46" t="str">
        <f>IF('Datos Generales'!AB475=0,"",'Datos Generales'!AB475)</f>
        <v/>
      </c>
      <c r="AC42" s="46" t="str">
        <f>IF('Datos Generales'!AC475=0,"",'Datos Generales'!AC475)</f>
        <v/>
      </c>
      <c r="AD42" s="46" t="str">
        <f>IF('Datos Generales'!AD475=0,"",'Datos Generales'!AD475)</f>
        <v/>
      </c>
      <c r="AE42" s="46" t="str">
        <f>IF('Datos Generales'!AE475=0,"",'Datos Generales'!AE475)</f>
        <v/>
      </c>
      <c r="AF42" s="46" t="str">
        <f>IF('Datos Generales'!AF475=0,"",'Datos Generales'!AF475)</f>
        <v/>
      </c>
      <c r="AG42" s="46" t="str">
        <f>IF('Datos Generales'!AG475=0,"",'Datos Generales'!AG475)</f>
        <v/>
      </c>
      <c r="AH42" s="46" t="str">
        <f>IF('Datos Generales'!AH475=0,"",'Datos Generales'!AH475)</f>
        <v/>
      </c>
      <c r="AI42" s="46" t="str">
        <f>IF('Datos Generales'!AI475=0,"",'Datos Generales'!AI475)</f>
        <v/>
      </c>
      <c r="AJ42" s="46" t="str">
        <f>IF('Datos Generales'!AJ475=0,"",'Datos Generales'!AJ475)</f>
        <v/>
      </c>
      <c r="AK42" s="46" t="str">
        <f>IF('Datos Generales'!AK475=0,"",'Datos Generales'!AK475)</f>
        <v/>
      </c>
      <c r="AL42" s="46" t="str">
        <f>IF('Datos Generales'!AL475=0,"",'Datos Generales'!AL475)</f>
        <v/>
      </c>
      <c r="AM42" s="46" t="str">
        <f>IF('Datos Generales'!AM475=0,"",'Datos Generales'!AM475)</f>
        <v/>
      </c>
      <c r="AN42" s="46" t="str">
        <f>IF('Datos Generales'!AN475=0,"",'Datos Generales'!AN475)</f>
        <v/>
      </c>
      <c r="AO42" s="46" t="str">
        <f>IF('Datos Generales'!AO475=0,"",'Datos Generales'!AO475)</f>
        <v/>
      </c>
      <c r="AP42" s="46" t="str">
        <f>IF('Datos Generales'!AP475=0,"",'Datos Generales'!AP475)</f>
        <v/>
      </c>
      <c r="AQ42" s="46">
        <f>IF('Datos Generales'!AQ475=0,"",'Datos Generales'!AQ475)</f>
        <v>516</v>
      </c>
      <c r="AS42" s="46">
        <f>'Datos Generales'!AS475</f>
        <v>331</v>
      </c>
      <c r="AT42" s="74">
        <f t="shared" si="0"/>
        <v>0.55891238670694854</v>
      </c>
      <c r="AV42" s="34">
        <f t="shared" si="2"/>
        <v>7.7967879047039109E-4</v>
      </c>
      <c r="AW42" s="34">
        <f t="shared" si="1"/>
        <v>4.6191052332648143E-4</v>
      </c>
    </row>
    <row r="43" spans="2:49">
      <c r="B43" s="73" t="s">
        <v>326</v>
      </c>
      <c r="C43" s="46">
        <f>IF('Datos Generales'!C476=0,"",'Datos Generales'!C476)</f>
        <v>952</v>
      </c>
      <c r="D43" s="46">
        <f>IF('Datos Generales'!D476=0,"",'Datos Generales'!D476)</f>
        <v>183</v>
      </c>
      <c r="E43" s="46">
        <f>IF('Datos Generales'!E476=0,"",'Datos Generales'!E476)</f>
        <v>6674</v>
      </c>
      <c r="F43" s="46">
        <f>IF('Datos Generales'!F476=0,"",'Datos Generales'!F476)</f>
        <v>100722</v>
      </c>
      <c r="G43" s="46" t="str">
        <f>IF('Datos Generales'!G476=0,"",'Datos Generales'!G476)</f>
        <v/>
      </c>
      <c r="H43" s="46">
        <f>IF('Datos Generales'!H476=0,"",'Datos Generales'!H476)</f>
        <v>1975</v>
      </c>
      <c r="I43" s="46">
        <f>IF('Datos Generales'!I476=0,"",'Datos Generales'!I476)</f>
        <v>212</v>
      </c>
      <c r="J43" s="46">
        <f>IF('Datos Generales'!J476=0,"",'Datos Generales'!J476)</f>
        <v>4</v>
      </c>
      <c r="K43" s="46" t="str">
        <f>IF('Datos Generales'!K476=0,"",'Datos Generales'!K476)</f>
        <v/>
      </c>
      <c r="L43" s="46">
        <f>IF('Datos Generales'!L476=0,"",'Datos Generales'!L476)</f>
        <v>386</v>
      </c>
      <c r="M43" s="46" t="str">
        <f>IF('Datos Generales'!M476=0,"",'Datos Generales'!M476)</f>
        <v/>
      </c>
      <c r="N43" s="46" t="str">
        <f>IF('Datos Generales'!N476=0,"",'Datos Generales'!N476)</f>
        <v/>
      </c>
      <c r="O43" s="46">
        <f>IF('Datos Generales'!O476=0,"",'Datos Generales'!O476)</f>
        <v>2</v>
      </c>
      <c r="P43" s="46" t="str">
        <f>IF('Datos Generales'!P476=0,"",'Datos Generales'!P476)</f>
        <v/>
      </c>
      <c r="Q43" s="46">
        <f>IF('Datos Generales'!Q476=0,"",'Datos Generales'!Q476)</f>
        <v>41</v>
      </c>
      <c r="R43" s="46">
        <f>IF('Datos Generales'!R476=0,"",'Datos Generales'!R476)</f>
        <v>551</v>
      </c>
      <c r="S43" s="46" t="str">
        <f>IF('Datos Generales'!S476=0,"",'Datos Generales'!S476)</f>
        <v/>
      </c>
      <c r="T43" s="46">
        <f>IF('Datos Generales'!T476=0,"",'Datos Generales'!T476)</f>
        <v>22628</v>
      </c>
      <c r="U43" s="46" t="str">
        <f>IF('Datos Generales'!U476=0,"",'Datos Generales'!U476)</f>
        <v/>
      </c>
      <c r="V43" s="46">
        <f>IF('Datos Generales'!V476=0,"",'Datos Generales'!V476)</f>
        <v>691</v>
      </c>
      <c r="W43" s="46" t="str">
        <f>IF('Datos Generales'!W476=0,"",'Datos Generales'!W476)</f>
        <v/>
      </c>
      <c r="X43" s="46">
        <f>IF('Datos Generales'!X476=0,"",'Datos Generales'!X476)</f>
        <v>4</v>
      </c>
      <c r="Y43" s="46">
        <f>IF('Datos Generales'!Y476=0,"",'Datos Generales'!Y476)</f>
        <v>527</v>
      </c>
      <c r="Z43" s="46" t="str">
        <f>IF('Datos Generales'!Z476=0,"",'Datos Generales'!Z476)</f>
        <v/>
      </c>
      <c r="AA43" s="46">
        <f>IF('Datos Generales'!AA476=0,"",'Datos Generales'!AA476)</f>
        <v>18</v>
      </c>
      <c r="AB43" s="46">
        <f>IF('Datos Generales'!AB476=0,"",'Datos Generales'!AB476)</f>
        <v>5106</v>
      </c>
      <c r="AC43" s="46">
        <f>IF('Datos Generales'!AC476=0,"",'Datos Generales'!AC476)</f>
        <v>314</v>
      </c>
      <c r="AD43" s="46">
        <f>IF('Datos Generales'!AD476=0,"",'Datos Generales'!AD476)</f>
        <v>23553</v>
      </c>
      <c r="AE43" s="46" t="str">
        <f>IF('Datos Generales'!AE476=0,"",'Datos Generales'!AE476)</f>
        <v/>
      </c>
      <c r="AF43" s="46" t="str">
        <f>IF('Datos Generales'!AF476=0,"",'Datos Generales'!AF476)</f>
        <v/>
      </c>
      <c r="AG43" s="46" t="str">
        <f>IF('Datos Generales'!AG476=0,"",'Datos Generales'!AG476)</f>
        <v/>
      </c>
      <c r="AH43" s="46" t="str">
        <f>IF('Datos Generales'!AH476=0,"",'Datos Generales'!AH476)</f>
        <v/>
      </c>
      <c r="AI43" s="46" t="str">
        <f>IF('Datos Generales'!AI476=0,"",'Datos Generales'!AI476)</f>
        <v/>
      </c>
      <c r="AJ43" s="46" t="str">
        <f>IF('Datos Generales'!AJ476=0,"",'Datos Generales'!AJ476)</f>
        <v/>
      </c>
      <c r="AK43" s="46" t="str">
        <f>IF('Datos Generales'!AK476=0,"",'Datos Generales'!AK476)</f>
        <v/>
      </c>
      <c r="AL43" s="46" t="str">
        <f>IF('Datos Generales'!AL476=0,"",'Datos Generales'!AL476)</f>
        <v/>
      </c>
      <c r="AM43" s="46" t="str">
        <f>IF('Datos Generales'!AM476=0,"",'Datos Generales'!AM476)</f>
        <v/>
      </c>
      <c r="AN43" s="46" t="str">
        <f>IF('Datos Generales'!AN476=0,"",'Datos Generales'!AN476)</f>
        <v/>
      </c>
      <c r="AO43" s="46" t="str">
        <f>IF('Datos Generales'!AO476=0,"",'Datos Generales'!AO476)</f>
        <v/>
      </c>
      <c r="AP43" s="46" t="str">
        <f>IF('Datos Generales'!AP476=0,"",'Datos Generales'!AP476)</f>
        <v/>
      </c>
      <c r="AQ43" s="46">
        <f>IF('Datos Generales'!AQ476=0,"",'Datos Generales'!AQ476)</f>
        <v>164543</v>
      </c>
      <c r="AS43" s="46">
        <f>'Datos Generales'!AS476</f>
        <v>153699</v>
      </c>
      <c r="AT43" s="74">
        <f t="shared" si="0"/>
        <v>7.0553484407836153E-2</v>
      </c>
      <c r="AV43" s="34">
        <f t="shared" si="2"/>
        <v>0.24862536283017356</v>
      </c>
      <c r="AW43" s="34">
        <f t="shared" si="1"/>
        <v>0.21448696533159176</v>
      </c>
    </row>
    <row r="44" spans="2:49">
      <c r="B44" s="76" t="s">
        <v>327</v>
      </c>
      <c r="C44" s="77">
        <f>IF('Datos Generales'!C477=0,"",'Datos Generales'!C477)</f>
        <v>9130</v>
      </c>
      <c r="D44" s="77">
        <f>IF('Datos Generales'!D477=0,"",'Datos Generales'!D477)</f>
        <v>183</v>
      </c>
      <c r="E44" s="77">
        <f>IF('Datos Generales'!E477=0,"",'Datos Generales'!E477)</f>
        <v>87228</v>
      </c>
      <c r="F44" s="77">
        <f>IF('Datos Generales'!F477=0,"",'Datos Generales'!F477)</f>
        <v>114281</v>
      </c>
      <c r="G44" s="77">
        <f>IF('Datos Generales'!G477=0,"",'Datos Generales'!G477)</f>
        <v>72</v>
      </c>
      <c r="H44" s="77">
        <f>IF('Datos Generales'!H477=0,"",'Datos Generales'!H477)</f>
        <v>9475</v>
      </c>
      <c r="I44" s="77">
        <f>IF('Datos Generales'!I477=0,"",'Datos Generales'!I477)</f>
        <v>27005</v>
      </c>
      <c r="J44" s="77">
        <f>IF('Datos Generales'!J477=0,"",'Datos Generales'!J477)</f>
        <v>4108</v>
      </c>
      <c r="K44" s="77">
        <f>IF('Datos Generales'!K477=0,"",'Datos Generales'!K477)</f>
        <v>247</v>
      </c>
      <c r="L44" s="77">
        <f>IF('Datos Generales'!L477=0,"",'Datos Generales'!L477)</f>
        <v>26449</v>
      </c>
      <c r="M44" s="77">
        <f>IF('Datos Generales'!M477=0,"",'Datos Generales'!M477)</f>
        <v>2004</v>
      </c>
      <c r="N44" s="77">
        <f>IF('Datos Generales'!N477=0,"",'Datos Generales'!N477)</f>
        <v>6</v>
      </c>
      <c r="O44" s="77">
        <f>IF('Datos Generales'!O477=0,"",'Datos Generales'!O477)</f>
        <v>2</v>
      </c>
      <c r="P44" s="77">
        <f>IF('Datos Generales'!P477=0,"",'Datos Generales'!P477)</f>
        <v>23976</v>
      </c>
      <c r="Q44" s="77">
        <f>IF('Datos Generales'!Q477=0,"",'Datos Generales'!Q477)</f>
        <v>43</v>
      </c>
      <c r="R44" s="77">
        <f>IF('Datos Generales'!R477=0,"",'Datos Generales'!R477)</f>
        <v>73976</v>
      </c>
      <c r="S44" s="77">
        <f>IF('Datos Generales'!S477=0,"",'Datos Generales'!S477)</f>
        <v>58</v>
      </c>
      <c r="T44" s="77">
        <f>IF('Datos Generales'!T477=0,"",'Datos Generales'!T477)</f>
        <v>86441</v>
      </c>
      <c r="U44" s="77">
        <f>IF('Datos Generales'!U477=0,"",'Datos Generales'!U477)</f>
        <v>147</v>
      </c>
      <c r="V44" s="77">
        <f>IF('Datos Generales'!V477=0,"",'Datos Generales'!V477)</f>
        <v>35900</v>
      </c>
      <c r="W44" s="77">
        <f>IF('Datos Generales'!W477=0,"",'Datos Generales'!W477)</f>
        <v>166</v>
      </c>
      <c r="X44" s="77">
        <f>IF('Datos Generales'!X477=0,"",'Datos Generales'!X477)</f>
        <v>13595</v>
      </c>
      <c r="Y44" s="77">
        <f>IF('Datos Generales'!Y477=0,"",'Datos Generales'!Y477)</f>
        <v>35630</v>
      </c>
      <c r="Z44" s="77">
        <f>IF('Datos Generales'!Z477=0,"",'Datos Generales'!Z477)</f>
        <v>22</v>
      </c>
      <c r="AA44" s="77">
        <f>IF('Datos Generales'!AA477=0,"",'Datos Generales'!AA477)</f>
        <v>9982</v>
      </c>
      <c r="AB44" s="77">
        <f>IF('Datos Generales'!AB477=0,"",'Datos Generales'!AB477)</f>
        <v>70442</v>
      </c>
      <c r="AC44" s="77">
        <f>IF('Datos Generales'!AC477=0,"",'Datos Generales'!AC477)</f>
        <v>5772</v>
      </c>
      <c r="AD44" s="77">
        <f>IF('Datos Generales'!AD477=0,"",'Datos Generales'!AD477)</f>
        <v>25471</v>
      </c>
      <c r="AE44" s="77" t="str">
        <f>IF('Datos Generales'!AE477=0,"",'Datos Generales'!AE477)</f>
        <v/>
      </c>
      <c r="AF44" s="77" t="str">
        <f>IF('Datos Generales'!AF477=0,"",'Datos Generales'!AF477)</f>
        <v/>
      </c>
      <c r="AG44" s="77" t="str">
        <f>IF('Datos Generales'!AG477=0,"",'Datos Generales'!AG477)</f>
        <v/>
      </c>
      <c r="AH44" s="77" t="str">
        <f>IF('Datos Generales'!AH477=0,"",'Datos Generales'!AH477)</f>
        <v/>
      </c>
      <c r="AI44" s="77" t="str">
        <f>IF('Datos Generales'!AI477=0,"",'Datos Generales'!AI477)</f>
        <v/>
      </c>
      <c r="AJ44" s="77" t="str">
        <f>IF('Datos Generales'!AJ477=0,"",'Datos Generales'!AJ477)</f>
        <v/>
      </c>
      <c r="AK44" s="77" t="str">
        <f>IF('Datos Generales'!AK477=0,"",'Datos Generales'!AK477)</f>
        <v/>
      </c>
      <c r="AL44" s="77" t="str">
        <f>IF('Datos Generales'!AL477=0,"",'Datos Generales'!AL477)</f>
        <v/>
      </c>
      <c r="AM44" s="77" t="str">
        <f>IF('Datos Generales'!AM477=0,"",'Datos Generales'!AM477)</f>
        <v/>
      </c>
      <c r="AN44" s="77" t="str">
        <f>IF('Datos Generales'!AN477=0,"",'Datos Generales'!AN477)</f>
        <v/>
      </c>
      <c r="AO44" s="77" t="str">
        <f>IF('Datos Generales'!AO477=0,"",'Datos Generales'!AO477)</f>
        <v/>
      </c>
      <c r="AP44" s="77" t="str">
        <f>IF('Datos Generales'!AP477=0,"",'Datos Generales'!AP477)</f>
        <v/>
      </c>
      <c r="AQ44" s="77">
        <f>IF('Datos Generales'!AQ477=0,"",'Datos Generales'!AQ477)</f>
        <v>661811</v>
      </c>
      <c r="AS44" s="77">
        <f>'Datos Generales'!AS477</f>
        <v>716589</v>
      </c>
      <c r="AT44" s="78">
        <f t="shared" si="0"/>
        <v>-7.6442702860356482E-2</v>
      </c>
      <c r="AV44" s="35">
        <f t="shared" si="2"/>
        <v>1</v>
      </c>
      <c r="AW44" s="35">
        <f t="shared" si="1"/>
        <v>1</v>
      </c>
    </row>
    <row r="46" spans="2:49">
      <c r="B46" s="80" t="s">
        <v>329</v>
      </c>
      <c r="C46" s="32">
        <f>IF(SUM(C12:C18)=0,"",SUM(C12:C18))</f>
        <v>1522</v>
      </c>
      <c r="D46" s="70" t="str">
        <f t="shared" ref="D46:AS46" si="3">IF(SUM(D12:D18)=0,"",SUM(D12:D18))</f>
        <v/>
      </c>
      <c r="E46" s="70">
        <f t="shared" si="3"/>
        <v>2261</v>
      </c>
      <c r="F46" s="70">
        <f t="shared" si="3"/>
        <v>7</v>
      </c>
      <c r="G46" s="70" t="str">
        <f t="shared" si="3"/>
        <v/>
      </c>
      <c r="H46" s="70">
        <f t="shared" si="3"/>
        <v>883</v>
      </c>
      <c r="I46" s="70">
        <f t="shared" si="3"/>
        <v>5731</v>
      </c>
      <c r="J46" s="70">
        <f t="shared" si="3"/>
        <v>234</v>
      </c>
      <c r="K46" s="70" t="str">
        <f t="shared" si="3"/>
        <v/>
      </c>
      <c r="L46" s="70">
        <f t="shared" si="3"/>
        <v>861</v>
      </c>
      <c r="M46" s="70" t="str">
        <f t="shared" si="3"/>
        <v/>
      </c>
      <c r="N46" s="70" t="str">
        <f t="shared" si="3"/>
        <v/>
      </c>
      <c r="O46" s="70" t="str">
        <f t="shared" si="3"/>
        <v/>
      </c>
      <c r="P46" s="70">
        <f t="shared" si="3"/>
        <v>946</v>
      </c>
      <c r="Q46" s="70">
        <f t="shared" si="3"/>
        <v>1</v>
      </c>
      <c r="R46" s="70">
        <f t="shared" si="3"/>
        <v>6335</v>
      </c>
      <c r="S46" s="70">
        <f t="shared" si="3"/>
        <v>58</v>
      </c>
      <c r="T46" s="70">
        <f t="shared" si="3"/>
        <v>1035</v>
      </c>
      <c r="U46" s="70" t="str">
        <f t="shared" si="3"/>
        <v/>
      </c>
      <c r="V46" s="70">
        <f t="shared" si="3"/>
        <v>7898</v>
      </c>
      <c r="W46" s="70" t="str">
        <f t="shared" si="3"/>
        <v/>
      </c>
      <c r="X46" s="70">
        <f t="shared" si="3"/>
        <v>3</v>
      </c>
      <c r="Y46" s="70">
        <f t="shared" si="3"/>
        <v>1388</v>
      </c>
      <c r="Z46" s="70">
        <f t="shared" si="3"/>
        <v>22</v>
      </c>
      <c r="AA46" s="70">
        <f t="shared" si="3"/>
        <v>164</v>
      </c>
      <c r="AB46" s="70">
        <f t="shared" si="3"/>
        <v>9186</v>
      </c>
      <c r="AC46" s="70">
        <f t="shared" si="3"/>
        <v>31</v>
      </c>
      <c r="AD46" s="70">
        <f t="shared" si="3"/>
        <v>452</v>
      </c>
      <c r="AE46" s="70" t="str">
        <f t="shared" si="3"/>
        <v/>
      </c>
      <c r="AF46" s="70" t="str">
        <f t="shared" si="3"/>
        <v/>
      </c>
      <c r="AG46" s="70" t="str">
        <f t="shared" si="3"/>
        <v/>
      </c>
      <c r="AH46" s="70" t="str">
        <f t="shared" si="3"/>
        <v/>
      </c>
      <c r="AI46" s="70" t="str">
        <f t="shared" si="3"/>
        <v/>
      </c>
      <c r="AJ46" s="70" t="str">
        <f t="shared" si="3"/>
        <v/>
      </c>
      <c r="AK46" s="70" t="str">
        <f t="shared" si="3"/>
        <v/>
      </c>
      <c r="AL46" s="70" t="str">
        <f t="shared" si="3"/>
        <v/>
      </c>
      <c r="AM46" s="70" t="str">
        <f t="shared" si="3"/>
        <v/>
      </c>
      <c r="AN46" s="70" t="str">
        <f t="shared" si="3"/>
        <v/>
      </c>
      <c r="AO46" s="70" t="str">
        <f t="shared" si="3"/>
        <v/>
      </c>
      <c r="AP46" s="70" t="str">
        <f t="shared" si="3"/>
        <v/>
      </c>
      <c r="AQ46" s="70">
        <f t="shared" si="3"/>
        <v>39018</v>
      </c>
      <c r="AR46" s="81"/>
      <c r="AS46" s="32">
        <f t="shared" si="3"/>
        <v>79782</v>
      </c>
      <c r="AT46" s="71">
        <f t="shared" ref="AT46:AT53" si="4">AQ46/AS46-1</f>
        <v>-0.51094231781604871</v>
      </c>
      <c r="AV46" s="33">
        <f>IFERROR(AQ46/$AQ$44,"")</f>
        <v>5.8956409004987831E-2</v>
      </c>
      <c r="AW46" s="33">
        <f>IFERROR(AS46/$AS$44,"")</f>
        <v>0.11133578662245723</v>
      </c>
    </row>
    <row r="47" spans="2:49">
      <c r="B47" s="80" t="s">
        <v>330</v>
      </c>
      <c r="C47" s="32">
        <f>IF(SUM(C12:C13,C16:C18)=0,"",SUM(C12:C13,C16:C18))</f>
        <v>1513</v>
      </c>
      <c r="D47" s="70" t="str">
        <f t="shared" ref="D47:AS47" si="5">IF(SUM(D12:D13,D16:D18)=0,"",SUM(D12:D13,D16:D18))</f>
        <v/>
      </c>
      <c r="E47" s="70">
        <f t="shared" si="5"/>
        <v>2084</v>
      </c>
      <c r="F47" s="70">
        <f t="shared" si="5"/>
        <v>6</v>
      </c>
      <c r="G47" s="70" t="str">
        <f t="shared" si="5"/>
        <v/>
      </c>
      <c r="H47" s="70">
        <f t="shared" si="5"/>
        <v>825</v>
      </c>
      <c r="I47" s="70">
        <f t="shared" si="5"/>
        <v>4491</v>
      </c>
      <c r="J47" s="70">
        <f t="shared" si="5"/>
        <v>227</v>
      </c>
      <c r="K47" s="70" t="str">
        <f t="shared" si="5"/>
        <v/>
      </c>
      <c r="L47" s="70">
        <f t="shared" si="5"/>
        <v>722</v>
      </c>
      <c r="M47" s="70" t="str">
        <f t="shared" si="5"/>
        <v/>
      </c>
      <c r="N47" s="70" t="str">
        <f t="shared" si="5"/>
        <v/>
      </c>
      <c r="O47" s="70" t="str">
        <f t="shared" si="5"/>
        <v/>
      </c>
      <c r="P47" s="70">
        <f t="shared" si="5"/>
        <v>901</v>
      </c>
      <c r="Q47" s="70">
        <f t="shared" si="5"/>
        <v>1</v>
      </c>
      <c r="R47" s="70">
        <f t="shared" si="5"/>
        <v>4868</v>
      </c>
      <c r="S47" s="70">
        <f t="shared" si="5"/>
        <v>51</v>
      </c>
      <c r="T47" s="70">
        <f t="shared" si="5"/>
        <v>919</v>
      </c>
      <c r="U47" s="70" t="str">
        <f t="shared" si="5"/>
        <v/>
      </c>
      <c r="V47" s="70">
        <f t="shared" si="5"/>
        <v>4300</v>
      </c>
      <c r="W47" s="70" t="str">
        <f t="shared" si="5"/>
        <v/>
      </c>
      <c r="X47" s="70">
        <f t="shared" si="5"/>
        <v>3</v>
      </c>
      <c r="Y47" s="70">
        <f t="shared" si="5"/>
        <v>1356</v>
      </c>
      <c r="Z47" s="70">
        <f t="shared" si="5"/>
        <v>22</v>
      </c>
      <c r="AA47" s="70">
        <f t="shared" si="5"/>
        <v>155</v>
      </c>
      <c r="AB47" s="70">
        <f t="shared" si="5"/>
        <v>8637</v>
      </c>
      <c r="AC47" s="70">
        <f t="shared" si="5"/>
        <v>27</v>
      </c>
      <c r="AD47" s="70" t="str">
        <f t="shared" si="5"/>
        <v/>
      </c>
      <c r="AE47" s="70" t="str">
        <f t="shared" si="5"/>
        <v/>
      </c>
      <c r="AF47" s="70" t="str">
        <f t="shared" si="5"/>
        <v/>
      </c>
      <c r="AG47" s="70" t="str">
        <f t="shared" si="5"/>
        <v/>
      </c>
      <c r="AH47" s="70" t="str">
        <f t="shared" si="5"/>
        <v/>
      </c>
      <c r="AI47" s="70" t="str">
        <f t="shared" si="5"/>
        <v/>
      </c>
      <c r="AJ47" s="70" t="str">
        <f t="shared" si="5"/>
        <v/>
      </c>
      <c r="AK47" s="70" t="str">
        <f t="shared" si="5"/>
        <v/>
      </c>
      <c r="AL47" s="70" t="str">
        <f t="shared" si="5"/>
        <v/>
      </c>
      <c r="AM47" s="70" t="str">
        <f t="shared" si="5"/>
        <v/>
      </c>
      <c r="AN47" s="70" t="str">
        <f t="shared" si="5"/>
        <v/>
      </c>
      <c r="AO47" s="70" t="str">
        <f t="shared" si="5"/>
        <v/>
      </c>
      <c r="AP47" s="70" t="str">
        <f t="shared" si="5"/>
        <v/>
      </c>
      <c r="AQ47" s="70">
        <f t="shared" si="5"/>
        <v>31108</v>
      </c>
      <c r="AR47" s="81"/>
      <c r="AS47" s="32">
        <f t="shared" si="5"/>
        <v>29694</v>
      </c>
      <c r="AT47" s="71">
        <f t="shared" si="4"/>
        <v>4.7619047619047672E-2</v>
      </c>
      <c r="AV47" s="33">
        <f t="shared" ref="AV47:AV53" si="6">IFERROR(AQ47/$AQ$44,"")</f>
        <v>4.7004356228590942E-2</v>
      </c>
      <c r="AW47" s="33">
        <f t="shared" ref="AW47:AW53" si="7">IFERROR(AS47/$AS$44,"")</f>
        <v>4.1437979092617941E-2</v>
      </c>
    </row>
    <row r="48" spans="2:49">
      <c r="B48" s="80" t="s">
        <v>331</v>
      </c>
      <c r="C48" s="32">
        <f>IF(SUM(C14:C15)=0,"",SUM(C14:C15))</f>
        <v>9</v>
      </c>
      <c r="D48" s="70" t="str">
        <f t="shared" ref="D48:AS48" si="8">IF(SUM(D14:D15)=0,"",SUM(D14:D15))</f>
        <v/>
      </c>
      <c r="E48" s="70">
        <f t="shared" si="8"/>
        <v>177</v>
      </c>
      <c r="F48" s="70">
        <f t="shared" si="8"/>
        <v>1</v>
      </c>
      <c r="G48" s="70" t="str">
        <f t="shared" si="8"/>
        <v/>
      </c>
      <c r="H48" s="70">
        <f t="shared" si="8"/>
        <v>58</v>
      </c>
      <c r="I48" s="70">
        <f t="shared" si="8"/>
        <v>1240</v>
      </c>
      <c r="J48" s="70">
        <f t="shared" si="8"/>
        <v>7</v>
      </c>
      <c r="K48" s="70" t="str">
        <f t="shared" si="8"/>
        <v/>
      </c>
      <c r="L48" s="70">
        <f t="shared" si="8"/>
        <v>139</v>
      </c>
      <c r="M48" s="70" t="str">
        <f t="shared" si="8"/>
        <v/>
      </c>
      <c r="N48" s="70" t="str">
        <f t="shared" si="8"/>
        <v/>
      </c>
      <c r="O48" s="70" t="str">
        <f t="shared" si="8"/>
        <v/>
      </c>
      <c r="P48" s="70">
        <f t="shared" si="8"/>
        <v>45</v>
      </c>
      <c r="Q48" s="70" t="str">
        <f t="shared" si="8"/>
        <v/>
      </c>
      <c r="R48" s="70">
        <f t="shared" si="8"/>
        <v>1467</v>
      </c>
      <c r="S48" s="70">
        <f t="shared" si="8"/>
        <v>7</v>
      </c>
      <c r="T48" s="70">
        <f t="shared" si="8"/>
        <v>116</v>
      </c>
      <c r="U48" s="70" t="str">
        <f t="shared" si="8"/>
        <v/>
      </c>
      <c r="V48" s="70">
        <f t="shared" si="8"/>
        <v>3598</v>
      </c>
      <c r="W48" s="70" t="str">
        <f t="shared" si="8"/>
        <v/>
      </c>
      <c r="X48" s="70" t="str">
        <f t="shared" si="8"/>
        <v/>
      </c>
      <c r="Y48" s="70">
        <f t="shared" si="8"/>
        <v>32</v>
      </c>
      <c r="Z48" s="70" t="str">
        <f t="shared" si="8"/>
        <v/>
      </c>
      <c r="AA48" s="70">
        <f t="shared" si="8"/>
        <v>9</v>
      </c>
      <c r="AB48" s="70">
        <f t="shared" si="8"/>
        <v>549</v>
      </c>
      <c r="AC48" s="70">
        <f t="shared" si="8"/>
        <v>4</v>
      </c>
      <c r="AD48" s="70">
        <f t="shared" si="8"/>
        <v>452</v>
      </c>
      <c r="AE48" s="70" t="str">
        <f t="shared" si="8"/>
        <v/>
      </c>
      <c r="AF48" s="70" t="str">
        <f t="shared" si="8"/>
        <v/>
      </c>
      <c r="AG48" s="70" t="str">
        <f t="shared" si="8"/>
        <v/>
      </c>
      <c r="AH48" s="70" t="str">
        <f t="shared" si="8"/>
        <v/>
      </c>
      <c r="AI48" s="70" t="str">
        <f t="shared" si="8"/>
        <v/>
      </c>
      <c r="AJ48" s="70" t="str">
        <f t="shared" si="8"/>
        <v/>
      </c>
      <c r="AK48" s="70" t="str">
        <f t="shared" si="8"/>
        <v/>
      </c>
      <c r="AL48" s="70" t="str">
        <f t="shared" si="8"/>
        <v/>
      </c>
      <c r="AM48" s="70" t="str">
        <f t="shared" si="8"/>
        <v/>
      </c>
      <c r="AN48" s="70" t="str">
        <f t="shared" si="8"/>
        <v/>
      </c>
      <c r="AO48" s="70" t="str">
        <f t="shared" si="8"/>
        <v/>
      </c>
      <c r="AP48" s="70" t="str">
        <f t="shared" si="8"/>
        <v/>
      </c>
      <c r="AQ48" s="70">
        <f t="shared" si="8"/>
        <v>7910</v>
      </c>
      <c r="AR48" s="81"/>
      <c r="AS48" s="32">
        <f t="shared" si="8"/>
        <v>50088</v>
      </c>
      <c r="AT48" s="71">
        <f t="shared" si="4"/>
        <v>-0.84207794282063575</v>
      </c>
      <c r="AV48" s="33">
        <f t="shared" si="6"/>
        <v>1.1952052776396887E-2</v>
      </c>
      <c r="AW48" s="33">
        <f t="shared" si="7"/>
        <v>6.9897807529839276E-2</v>
      </c>
    </row>
    <row r="49" spans="2:49">
      <c r="B49" s="80" t="s">
        <v>332</v>
      </c>
      <c r="C49" s="32" t="str">
        <f>IF(SUM(C20:C21,C31)=0,"",SUM(C20:C21,C31))</f>
        <v/>
      </c>
      <c r="D49" s="70" t="str">
        <f t="shared" ref="D49:AS49" si="9">IF(SUM(D20:D21,D31)=0,"",SUM(D20:D21,D31))</f>
        <v/>
      </c>
      <c r="E49" s="70">
        <f t="shared" si="9"/>
        <v>69044</v>
      </c>
      <c r="F49" s="70" t="str">
        <f t="shared" si="9"/>
        <v/>
      </c>
      <c r="G49" s="70" t="str">
        <f t="shared" si="9"/>
        <v/>
      </c>
      <c r="H49" s="70">
        <f t="shared" si="9"/>
        <v>3617</v>
      </c>
      <c r="I49" s="70">
        <f t="shared" si="9"/>
        <v>14355</v>
      </c>
      <c r="J49" s="70">
        <f t="shared" si="9"/>
        <v>10</v>
      </c>
      <c r="K49" s="70" t="str">
        <f t="shared" si="9"/>
        <v/>
      </c>
      <c r="L49" s="70">
        <f t="shared" si="9"/>
        <v>18737</v>
      </c>
      <c r="M49" s="70" t="str">
        <f t="shared" si="9"/>
        <v/>
      </c>
      <c r="N49" s="70" t="str">
        <f t="shared" si="9"/>
        <v/>
      </c>
      <c r="O49" s="70" t="str">
        <f t="shared" si="9"/>
        <v/>
      </c>
      <c r="P49" s="70">
        <f t="shared" si="9"/>
        <v>7494</v>
      </c>
      <c r="Q49" s="70">
        <f t="shared" si="9"/>
        <v>1</v>
      </c>
      <c r="R49" s="70">
        <f t="shared" si="9"/>
        <v>62941</v>
      </c>
      <c r="S49" s="70" t="str">
        <f t="shared" si="9"/>
        <v/>
      </c>
      <c r="T49" s="70">
        <f t="shared" si="9"/>
        <v>51974</v>
      </c>
      <c r="U49" s="70" t="str">
        <f t="shared" si="9"/>
        <v/>
      </c>
      <c r="V49" s="70">
        <f t="shared" si="9"/>
        <v>19041</v>
      </c>
      <c r="W49" s="70" t="str">
        <f t="shared" si="9"/>
        <v/>
      </c>
      <c r="X49" s="70" t="str">
        <f t="shared" si="9"/>
        <v/>
      </c>
      <c r="Y49" s="70">
        <f t="shared" si="9"/>
        <v>25918</v>
      </c>
      <c r="Z49" s="70" t="str">
        <f t="shared" si="9"/>
        <v/>
      </c>
      <c r="AA49" s="70">
        <f t="shared" si="9"/>
        <v>8875</v>
      </c>
      <c r="AB49" s="70">
        <f t="shared" si="9"/>
        <v>51405</v>
      </c>
      <c r="AC49" s="70">
        <f t="shared" si="9"/>
        <v>4872</v>
      </c>
      <c r="AD49" s="70" t="str">
        <f t="shared" si="9"/>
        <v/>
      </c>
      <c r="AE49" s="70" t="str">
        <f t="shared" si="9"/>
        <v/>
      </c>
      <c r="AF49" s="70" t="str">
        <f t="shared" si="9"/>
        <v/>
      </c>
      <c r="AG49" s="70" t="str">
        <f t="shared" si="9"/>
        <v/>
      </c>
      <c r="AH49" s="70" t="str">
        <f t="shared" si="9"/>
        <v/>
      </c>
      <c r="AI49" s="70" t="str">
        <f t="shared" si="9"/>
        <v/>
      </c>
      <c r="AJ49" s="70" t="str">
        <f t="shared" si="9"/>
        <v/>
      </c>
      <c r="AK49" s="70" t="str">
        <f t="shared" si="9"/>
        <v/>
      </c>
      <c r="AL49" s="70" t="str">
        <f t="shared" si="9"/>
        <v/>
      </c>
      <c r="AM49" s="70" t="str">
        <f t="shared" si="9"/>
        <v/>
      </c>
      <c r="AN49" s="70" t="str">
        <f t="shared" si="9"/>
        <v/>
      </c>
      <c r="AO49" s="70" t="str">
        <f t="shared" si="9"/>
        <v/>
      </c>
      <c r="AP49" s="70" t="str">
        <f t="shared" si="9"/>
        <v/>
      </c>
      <c r="AQ49" s="70">
        <f t="shared" si="9"/>
        <v>338284</v>
      </c>
      <c r="AR49" s="81"/>
      <c r="AS49" s="32">
        <f t="shared" si="9"/>
        <v>357572</v>
      </c>
      <c r="AT49" s="71">
        <f t="shared" si="4"/>
        <v>-5.3941583792914471E-2</v>
      </c>
      <c r="AV49" s="33">
        <f t="shared" si="6"/>
        <v>0.5111489534021042</v>
      </c>
      <c r="AW49" s="33">
        <f t="shared" si="7"/>
        <v>0.49899175119908346</v>
      </c>
    </row>
    <row r="50" spans="2:49">
      <c r="B50" s="80" t="s">
        <v>333</v>
      </c>
      <c r="C50" s="32" t="str">
        <f>IF(SUM(C22:C23)=0,"",SUM(C22:C23))</f>
        <v/>
      </c>
      <c r="D50" s="70" t="str">
        <f t="shared" ref="D50:AS50" si="10">IF(SUM(D22:D23)=0,"",SUM(D22:D23))</f>
        <v/>
      </c>
      <c r="E50" s="70" t="str">
        <f t="shared" si="10"/>
        <v/>
      </c>
      <c r="F50" s="70" t="str">
        <f t="shared" si="10"/>
        <v/>
      </c>
      <c r="G50" s="70" t="str">
        <f t="shared" si="10"/>
        <v/>
      </c>
      <c r="H50" s="70">
        <f t="shared" si="10"/>
        <v>1</v>
      </c>
      <c r="I50" s="70">
        <f t="shared" si="10"/>
        <v>6</v>
      </c>
      <c r="J50" s="70" t="str">
        <f t="shared" si="10"/>
        <v/>
      </c>
      <c r="K50" s="70" t="str">
        <f t="shared" si="10"/>
        <v/>
      </c>
      <c r="L50" s="70" t="str">
        <f t="shared" si="10"/>
        <v/>
      </c>
      <c r="M50" s="70" t="str">
        <f t="shared" si="10"/>
        <v/>
      </c>
      <c r="N50" s="70" t="str">
        <f t="shared" si="10"/>
        <v/>
      </c>
      <c r="O50" s="70" t="str">
        <f t="shared" si="10"/>
        <v/>
      </c>
      <c r="P50" s="70" t="str">
        <f t="shared" si="10"/>
        <v/>
      </c>
      <c r="Q50" s="70" t="str">
        <f t="shared" si="10"/>
        <v/>
      </c>
      <c r="R50" s="70">
        <f t="shared" si="10"/>
        <v>3</v>
      </c>
      <c r="S50" s="70" t="str">
        <f t="shared" si="10"/>
        <v/>
      </c>
      <c r="T50" s="70">
        <f t="shared" si="10"/>
        <v>7</v>
      </c>
      <c r="U50" s="70" t="str">
        <f t="shared" si="10"/>
        <v/>
      </c>
      <c r="V50" s="70">
        <f t="shared" si="10"/>
        <v>63</v>
      </c>
      <c r="W50" s="70" t="str">
        <f t="shared" si="10"/>
        <v/>
      </c>
      <c r="X50" s="70">
        <f t="shared" si="10"/>
        <v>7</v>
      </c>
      <c r="Y50" s="70">
        <f t="shared" si="10"/>
        <v>71</v>
      </c>
      <c r="Z50" s="70" t="str">
        <f t="shared" si="10"/>
        <v/>
      </c>
      <c r="AA50" s="70" t="str">
        <f t="shared" si="10"/>
        <v/>
      </c>
      <c r="AB50" s="70">
        <f t="shared" si="10"/>
        <v>115</v>
      </c>
      <c r="AC50" s="70" t="str">
        <f t="shared" si="10"/>
        <v/>
      </c>
      <c r="AD50" s="70" t="str">
        <f t="shared" si="10"/>
        <v/>
      </c>
      <c r="AE50" s="70" t="str">
        <f t="shared" si="10"/>
        <v/>
      </c>
      <c r="AF50" s="70" t="str">
        <f t="shared" si="10"/>
        <v/>
      </c>
      <c r="AG50" s="70" t="str">
        <f t="shared" si="10"/>
        <v/>
      </c>
      <c r="AH50" s="70" t="str">
        <f t="shared" si="10"/>
        <v/>
      </c>
      <c r="AI50" s="70" t="str">
        <f t="shared" si="10"/>
        <v/>
      </c>
      <c r="AJ50" s="70" t="str">
        <f t="shared" si="10"/>
        <v/>
      </c>
      <c r="AK50" s="70" t="str">
        <f t="shared" si="10"/>
        <v/>
      </c>
      <c r="AL50" s="70" t="str">
        <f t="shared" si="10"/>
        <v/>
      </c>
      <c r="AM50" s="70" t="str">
        <f t="shared" si="10"/>
        <v/>
      </c>
      <c r="AN50" s="70" t="str">
        <f t="shared" si="10"/>
        <v/>
      </c>
      <c r="AO50" s="70" t="str">
        <f t="shared" si="10"/>
        <v/>
      </c>
      <c r="AP50" s="70" t="str">
        <f t="shared" si="10"/>
        <v/>
      </c>
      <c r="AQ50" s="70">
        <f t="shared" si="10"/>
        <v>273</v>
      </c>
      <c r="AR50" s="81"/>
      <c r="AS50" s="32">
        <f t="shared" si="10"/>
        <v>619</v>
      </c>
      <c r="AT50" s="71">
        <f t="shared" si="4"/>
        <v>-0.55896607431340872</v>
      </c>
      <c r="AV50" s="33">
        <f t="shared" si="6"/>
        <v>4.1250447635352087E-4</v>
      </c>
      <c r="AW50" s="33">
        <f t="shared" si="7"/>
        <v>8.638145436226345E-4</v>
      </c>
    </row>
    <row r="51" spans="2:49">
      <c r="B51" s="80" t="s">
        <v>334</v>
      </c>
      <c r="C51" s="32">
        <f>IF(SUM(C24:C26)=0,"",SUM(C24:C26))</f>
        <v>1682</v>
      </c>
      <c r="D51" s="70" t="str">
        <f t="shared" ref="D51:AS51" si="11">IF(SUM(D24:D26)=0,"",SUM(D24:D26))</f>
        <v/>
      </c>
      <c r="E51" s="70">
        <f t="shared" si="11"/>
        <v>628</v>
      </c>
      <c r="F51" s="70" t="str">
        <f t="shared" si="11"/>
        <v/>
      </c>
      <c r="G51" s="70" t="str">
        <f t="shared" si="11"/>
        <v/>
      </c>
      <c r="H51" s="70">
        <f t="shared" si="11"/>
        <v>913</v>
      </c>
      <c r="I51" s="70">
        <f t="shared" si="11"/>
        <v>867</v>
      </c>
      <c r="J51" s="70">
        <f t="shared" si="11"/>
        <v>797</v>
      </c>
      <c r="K51" s="70" t="str">
        <f t="shared" si="11"/>
        <v/>
      </c>
      <c r="L51" s="70">
        <f t="shared" si="11"/>
        <v>1</v>
      </c>
      <c r="M51" s="70" t="str">
        <f t="shared" si="11"/>
        <v/>
      </c>
      <c r="N51" s="70" t="str">
        <f t="shared" si="11"/>
        <v/>
      </c>
      <c r="O51" s="70" t="str">
        <f t="shared" si="11"/>
        <v/>
      </c>
      <c r="P51" s="70">
        <f t="shared" si="11"/>
        <v>14015</v>
      </c>
      <c r="Q51" s="70" t="str">
        <f t="shared" si="11"/>
        <v/>
      </c>
      <c r="R51" s="70">
        <f t="shared" si="11"/>
        <v>1115</v>
      </c>
      <c r="S51" s="70" t="str">
        <f t="shared" si="11"/>
        <v/>
      </c>
      <c r="T51" s="70">
        <f t="shared" si="11"/>
        <v>440</v>
      </c>
      <c r="U51" s="70" t="str">
        <f t="shared" si="11"/>
        <v/>
      </c>
      <c r="V51" s="70">
        <f t="shared" si="11"/>
        <v>4727</v>
      </c>
      <c r="W51" s="70" t="str">
        <f t="shared" si="11"/>
        <v/>
      </c>
      <c r="X51" s="70">
        <f t="shared" si="11"/>
        <v>13503</v>
      </c>
      <c r="Y51" s="70">
        <f t="shared" si="11"/>
        <v>639</v>
      </c>
      <c r="Z51" s="70" t="str">
        <f t="shared" si="11"/>
        <v/>
      </c>
      <c r="AA51" s="70">
        <f t="shared" si="11"/>
        <v>129</v>
      </c>
      <c r="AB51" s="70">
        <f t="shared" si="11"/>
        <v>767</v>
      </c>
      <c r="AC51" s="70" t="str">
        <f t="shared" si="11"/>
        <v/>
      </c>
      <c r="AD51" s="70" t="str">
        <f t="shared" si="11"/>
        <v/>
      </c>
      <c r="AE51" s="70" t="str">
        <f t="shared" si="11"/>
        <v/>
      </c>
      <c r="AF51" s="70" t="str">
        <f t="shared" si="11"/>
        <v/>
      </c>
      <c r="AG51" s="70" t="str">
        <f t="shared" si="11"/>
        <v/>
      </c>
      <c r="AH51" s="70" t="str">
        <f t="shared" si="11"/>
        <v/>
      </c>
      <c r="AI51" s="70" t="str">
        <f t="shared" si="11"/>
        <v/>
      </c>
      <c r="AJ51" s="70" t="str">
        <f t="shared" si="11"/>
        <v/>
      </c>
      <c r="AK51" s="70" t="str">
        <f t="shared" si="11"/>
        <v/>
      </c>
      <c r="AL51" s="70" t="str">
        <f t="shared" si="11"/>
        <v/>
      </c>
      <c r="AM51" s="70" t="str">
        <f t="shared" si="11"/>
        <v/>
      </c>
      <c r="AN51" s="70" t="str">
        <f t="shared" si="11"/>
        <v/>
      </c>
      <c r="AO51" s="70" t="str">
        <f t="shared" si="11"/>
        <v/>
      </c>
      <c r="AP51" s="70" t="str">
        <f t="shared" si="11"/>
        <v/>
      </c>
      <c r="AQ51" s="70">
        <f t="shared" si="11"/>
        <v>40223</v>
      </c>
      <c r="AR51" s="81"/>
      <c r="AS51" s="32">
        <f t="shared" si="11"/>
        <v>51477</v>
      </c>
      <c r="AT51" s="71">
        <f t="shared" si="4"/>
        <v>-0.21862190881364496</v>
      </c>
      <c r="AV51" s="33">
        <f t="shared" si="6"/>
        <v>6.0777170521493298E-2</v>
      </c>
      <c r="AW51" s="33">
        <f t="shared" si="7"/>
        <v>7.1836157127725939E-2</v>
      </c>
    </row>
    <row r="52" spans="2:49">
      <c r="B52" s="80" t="s">
        <v>335</v>
      </c>
      <c r="C52" s="32">
        <f>IF(SUM(C27:C30)=0,"",SUM(C27:C30))</f>
        <v>72</v>
      </c>
      <c r="D52" s="70" t="str">
        <f t="shared" ref="D52:AS52" si="12">IF(SUM(D27:D30)=0,"",SUM(D27:D30))</f>
        <v/>
      </c>
      <c r="E52" s="70">
        <f t="shared" si="12"/>
        <v>511</v>
      </c>
      <c r="F52" s="70" t="str">
        <f t="shared" si="12"/>
        <v/>
      </c>
      <c r="G52" s="70" t="str">
        <f t="shared" si="12"/>
        <v/>
      </c>
      <c r="H52" s="70">
        <f t="shared" si="12"/>
        <v>46</v>
      </c>
      <c r="I52" s="70">
        <f t="shared" si="12"/>
        <v>351</v>
      </c>
      <c r="J52" s="70">
        <f t="shared" si="12"/>
        <v>82</v>
      </c>
      <c r="K52" s="70" t="str">
        <f t="shared" si="12"/>
        <v/>
      </c>
      <c r="L52" s="70">
        <f t="shared" si="12"/>
        <v>30</v>
      </c>
      <c r="M52" s="70" t="str">
        <f t="shared" si="12"/>
        <v/>
      </c>
      <c r="N52" s="70" t="str">
        <f t="shared" si="12"/>
        <v/>
      </c>
      <c r="O52" s="70" t="str">
        <f t="shared" si="12"/>
        <v/>
      </c>
      <c r="P52" s="70">
        <f t="shared" si="12"/>
        <v>53</v>
      </c>
      <c r="Q52" s="70" t="str">
        <f t="shared" si="12"/>
        <v/>
      </c>
      <c r="R52" s="70">
        <f t="shared" si="12"/>
        <v>810</v>
      </c>
      <c r="S52" s="70" t="str">
        <f t="shared" si="12"/>
        <v/>
      </c>
      <c r="T52" s="70">
        <f t="shared" si="12"/>
        <v>742</v>
      </c>
      <c r="U52" s="70" t="str">
        <f t="shared" si="12"/>
        <v/>
      </c>
      <c r="V52" s="70">
        <f t="shared" si="12"/>
        <v>338</v>
      </c>
      <c r="W52" s="70" t="str">
        <f t="shared" si="12"/>
        <v/>
      </c>
      <c r="X52" s="70">
        <f t="shared" si="12"/>
        <v>38</v>
      </c>
      <c r="Y52" s="70">
        <f t="shared" si="12"/>
        <v>570</v>
      </c>
      <c r="Z52" s="70" t="str">
        <f t="shared" si="12"/>
        <v/>
      </c>
      <c r="AA52" s="70">
        <f t="shared" si="12"/>
        <v>89</v>
      </c>
      <c r="AB52" s="70">
        <f t="shared" si="12"/>
        <v>1041</v>
      </c>
      <c r="AC52" s="70" t="str">
        <f t="shared" si="12"/>
        <v/>
      </c>
      <c r="AD52" s="70" t="str">
        <f t="shared" si="12"/>
        <v/>
      </c>
      <c r="AE52" s="70" t="str">
        <f t="shared" si="12"/>
        <v/>
      </c>
      <c r="AF52" s="70" t="str">
        <f t="shared" si="12"/>
        <v/>
      </c>
      <c r="AG52" s="70" t="str">
        <f t="shared" si="12"/>
        <v/>
      </c>
      <c r="AH52" s="70" t="str">
        <f t="shared" si="12"/>
        <v/>
      </c>
      <c r="AI52" s="70" t="str">
        <f t="shared" si="12"/>
        <v/>
      </c>
      <c r="AJ52" s="70" t="str">
        <f t="shared" si="12"/>
        <v/>
      </c>
      <c r="AK52" s="70" t="str">
        <f t="shared" si="12"/>
        <v/>
      </c>
      <c r="AL52" s="70" t="str">
        <f t="shared" si="12"/>
        <v/>
      </c>
      <c r="AM52" s="70" t="str">
        <f t="shared" si="12"/>
        <v/>
      </c>
      <c r="AN52" s="70" t="str">
        <f t="shared" si="12"/>
        <v/>
      </c>
      <c r="AO52" s="70" t="str">
        <f t="shared" si="12"/>
        <v/>
      </c>
      <c r="AP52" s="70" t="str">
        <f t="shared" si="12"/>
        <v/>
      </c>
      <c r="AQ52" s="70">
        <f t="shared" si="12"/>
        <v>4773</v>
      </c>
      <c r="AR52" s="81"/>
      <c r="AS52" s="32">
        <f t="shared" si="12"/>
        <v>4468</v>
      </c>
      <c r="AT52" s="71">
        <f t="shared" si="4"/>
        <v>6.8263205013428863E-2</v>
      </c>
      <c r="AV52" s="33">
        <f t="shared" si="6"/>
        <v>7.2120288118511173E-3</v>
      </c>
      <c r="AW52" s="33">
        <f t="shared" si="7"/>
        <v>6.2350943148722629E-3</v>
      </c>
    </row>
    <row r="53" spans="2:49">
      <c r="B53" s="80" t="s">
        <v>336</v>
      </c>
      <c r="C53" s="32" t="str">
        <f>IF(SUM(C38:C40)=0,"",SUM(C38:C40))</f>
        <v/>
      </c>
      <c r="D53" s="70" t="str">
        <f t="shared" ref="D53:AS53" si="13">IF(SUM(D38:D40)=0,"",SUM(D38:D40))</f>
        <v/>
      </c>
      <c r="E53" s="70" t="str">
        <f t="shared" si="13"/>
        <v/>
      </c>
      <c r="F53" s="70" t="str">
        <f t="shared" si="13"/>
        <v/>
      </c>
      <c r="G53" s="70">
        <f t="shared" si="13"/>
        <v>64</v>
      </c>
      <c r="H53" s="70" t="str">
        <f t="shared" si="13"/>
        <v/>
      </c>
      <c r="I53" s="70" t="str">
        <f t="shared" si="13"/>
        <v/>
      </c>
      <c r="J53" s="70" t="str">
        <f t="shared" si="13"/>
        <v/>
      </c>
      <c r="K53" s="70">
        <f t="shared" si="13"/>
        <v>247</v>
      </c>
      <c r="L53" s="70" t="str">
        <f t="shared" si="13"/>
        <v/>
      </c>
      <c r="M53" s="70">
        <f t="shared" si="13"/>
        <v>1784</v>
      </c>
      <c r="N53" s="70">
        <f t="shared" si="13"/>
        <v>6</v>
      </c>
      <c r="O53" s="70" t="str">
        <f t="shared" si="13"/>
        <v/>
      </c>
      <c r="P53" s="70" t="str">
        <f t="shared" si="13"/>
        <v/>
      </c>
      <c r="Q53" s="70" t="str">
        <f t="shared" si="13"/>
        <v/>
      </c>
      <c r="R53" s="70" t="str">
        <f t="shared" si="13"/>
        <v/>
      </c>
      <c r="S53" s="70" t="str">
        <f t="shared" si="13"/>
        <v/>
      </c>
      <c r="T53" s="70" t="str">
        <f t="shared" si="13"/>
        <v/>
      </c>
      <c r="U53" s="70">
        <f t="shared" si="13"/>
        <v>132</v>
      </c>
      <c r="V53" s="70" t="str">
        <f t="shared" si="13"/>
        <v/>
      </c>
      <c r="W53" s="70">
        <f t="shared" si="13"/>
        <v>133</v>
      </c>
      <c r="X53" s="70" t="str">
        <f t="shared" si="13"/>
        <v/>
      </c>
      <c r="Y53" s="70" t="str">
        <f t="shared" si="13"/>
        <v/>
      </c>
      <c r="Z53" s="70" t="str">
        <f t="shared" si="13"/>
        <v/>
      </c>
      <c r="AA53" s="70" t="str">
        <f t="shared" si="13"/>
        <v/>
      </c>
      <c r="AB53" s="70" t="str">
        <f t="shared" si="13"/>
        <v/>
      </c>
      <c r="AC53" s="70" t="str">
        <f t="shared" si="13"/>
        <v/>
      </c>
      <c r="AD53" s="70" t="str">
        <f t="shared" si="13"/>
        <v/>
      </c>
      <c r="AE53" s="70" t="str">
        <f t="shared" si="13"/>
        <v/>
      </c>
      <c r="AF53" s="70" t="str">
        <f t="shared" si="13"/>
        <v/>
      </c>
      <c r="AG53" s="70" t="str">
        <f t="shared" si="13"/>
        <v/>
      </c>
      <c r="AH53" s="70" t="str">
        <f t="shared" si="13"/>
        <v/>
      </c>
      <c r="AI53" s="70" t="str">
        <f t="shared" si="13"/>
        <v/>
      </c>
      <c r="AJ53" s="70" t="str">
        <f t="shared" si="13"/>
        <v/>
      </c>
      <c r="AK53" s="70" t="str">
        <f t="shared" si="13"/>
        <v/>
      </c>
      <c r="AL53" s="70" t="str">
        <f t="shared" si="13"/>
        <v/>
      </c>
      <c r="AM53" s="70" t="str">
        <f t="shared" si="13"/>
        <v/>
      </c>
      <c r="AN53" s="70" t="str">
        <f t="shared" si="13"/>
        <v/>
      </c>
      <c r="AO53" s="70" t="str">
        <f t="shared" si="13"/>
        <v/>
      </c>
      <c r="AP53" s="70" t="str">
        <f t="shared" si="13"/>
        <v/>
      </c>
      <c r="AQ53" s="70">
        <f t="shared" si="13"/>
        <v>2366</v>
      </c>
      <c r="AR53" s="81"/>
      <c r="AS53" s="32">
        <f t="shared" si="13"/>
        <v>2294</v>
      </c>
      <c r="AT53" s="71">
        <f t="shared" si="4"/>
        <v>3.1386224934611962E-2</v>
      </c>
      <c r="AV53" s="33">
        <f t="shared" si="6"/>
        <v>3.5750387950638477E-3</v>
      </c>
      <c r="AW53" s="33">
        <f t="shared" si="7"/>
        <v>3.2012771616644967E-3</v>
      </c>
    </row>
    <row r="55" spans="2:49" hidden="1">
      <c r="B55" s="49" t="s">
        <v>101</v>
      </c>
      <c r="C55" s="50">
        <f>INDEX(Benchmark!$D$9:$D$48,COLUMNS(Benchmark!$D$9:D48),)</f>
        <v>1</v>
      </c>
      <c r="D55" s="50">
        <f>INDEX(Benchmark!$D$9:$D$48,COLUMNS(Benchmark!$D$9:E48),)</f>
        <v>1</v>
      </c>
      <c r="E55" s="50">
        <f>INDEX(Benchmark!$D$9:$D$48,COLUMNS(Benchmark!$D$9:F48),)</f>
        <v>1</v>
      </c>
      <c r="F55" s="50">
        <f>INDEX(Benchmark!$D$9:$D$48,COLUMNS(Benchmark!$D$9:G48),)</f>
        <v>1</v>
      </c>
      <c r="G55" s="50">
        <f>INDEX(Benchmark!$D$9:$D$48,COLUMNS(Benchmark!$D$9:H48),)</f>
        <v>1</v>
      </c>
      <c r="H55" s="50">
        <f>INDEX(Benchmark!$D$9:$D$48,COLUMNS(Benchmark!$D$9:I48),)</f>
        <v>1</v>
      </c>
      <c r="I55" s="50">
        <f>INDEX(Benchmark!$D$9:$D$48,COLUMNS(Benchmark!$D$9:J48),)</f>
        <v>1</v>
      </c>
      <c r="J55" s="50">
        <f>INDEX(Benchmark!$D$9:$D$48,COLUMNS(Benchmark!$D$9:K48),)</f>
        <v>1</v>
      </c>
      <c r="K55" s="50">
        <f>INDEX(Benchmark!$D$9:$D$48,COLUMNS(Benchmark!$D$9:L48),)</f>
        <v>1</v>
      </c>
      <c r="L55" s="50">
        <f>INDEX(Benchmark!$D$9:$D$48,COLUMNS(Benchmark!$D$9:M48),)</f>
        <v>1</v>
      </c>
      <c r="M55" s="50">
        <f>INDEX(Benchmark!$D$9:$D$48,COLUMNS(Benchmark!$D$9:N48),)</f>
        <v>1</v>
      </c>
      <c r="N55" s="50">
        <f>INDEX(Benchmark!$D$9:$D$48,COLUMNS(Benchmark!$D$9:O48),)</f>
        <v>1</v>
      </c>
      <c r="O55" s="50">
        <f>INDEX(Benchmark!$D$9:$D$48,COLUMNS(Benchmark!$D$9:P48),)</f>
        <v>1</v>
      </c>
      <c r="P55" s="50">
        <f>INDEX(Benchmark!$D$9:$D$48,COLUMNS(Benchmark!$D$9:Q48),)</f>
        <v>1</v>
      </c>
      <c r="Q55" s="50">
        <f>INDEX(Benchmark!$D$9:$D$48,COLUMNS(Benchmark!$D$9:R48),)</f>
        <v>1</v>
      </c>
      <c r="R55" s="50">
        <f>INDEX(Benchmark!$D$9:$D$48,COLUMNS(Benchmark!$D$9:S48),)</f>
        <v>1</v>
      </c>
      <c r="S55" s="50">
        <f>INDEX(Benchmark!$D$9:$D$48,COLUMNS(Benchmark!$D$9:T48),)</f>
        <v>1</v>
      </c>
      <c r="T55" s="50">
        <f>INDEX(Benchmark!$D$9:$D$48,COLUMNS(Benchmark!$D$9:U48),)</f>
        <v>1</v>
      </c>
      <c r="U55" s="50">
        <f>INDEX(Benchmark!$D$9:$D$48,COLUMNS(Benchmark!$D$9:V48),)</f>
        <v>1</v>
      </c>
      <c r="V55" s="50">
        <f>INDEX(Benchmark!$D$9:$D$48,COLUMNS(Benchmark!$D$9:W48),)</f>
        <v>1</v>
      </c>
      <c r="W55" s="50">
        <f>INDEX(Benchmark!$D$9:$D$48,COLUMNS(Benchmark!$D$9:X48),)</f>
        <v>1</v>
      </c>
      <c r="X55" s="50">
        <f>INDEX(Benchmark!$D$9:$D$48,COLUMNS(Benchmark!$D$9:Y48),)</f>
        <v>1</v>
      </c>
      <c r="Y55" s="50">
        <f>INDEX(Benchmark!$D$9:$D$48,COLUMNS(Benchmark!$D$9:Z48),)</f>
        <v>1</v>
      </c>
      <c r="Z55" s="50">
        <f>INDEX(Benchmark!$D$9:$D$48,COLUMNS(Benchmark!$D$9:AA48),)</f>
        <v>1</v>
      </c>
      <c r="AA55" s="50">
        <f>INDEX(Benchmark!$D$9:$D$48,COLUMNS(Benchmark!$D$9:AB48),)</f>
        <v>1</v>
      </c>
      <c r="AB55" s="50">
        <f>INDEX(Benchmark!$D$9:$D$48,COLUMNS(Benchmark!$D$9:AC48),)</f>
        <v>1</v>
      </c>
      <c r="AC55" s="50">
        <f>INDEX(Benchmark!$D$9:$D$48,COLUMNS(Benchmark!$D$9:AD48),)</f>
        <v>1</v>
      </c>
      <c r="AD55" s="50">
        <f>INDEX(Benchmark!$D$9:$D$48,COLUMNS(Benchmark!$D$9:AE48),)</f>
        <v>1</v>
      </c>
      <c r="AE55" s="50">
        <f>INDEX(Benchmark!$D$9:$D$48,COLUMNS(Benchmark!$D$9:AF48),)</f>
        <v>0</v>
      </c>
      <c r="AF55" s="50">
        <f>INDEX(Benchmark!$D$9:$D$48,COLUMNS(Benchmark!$D$9:AG48),)</f>
        <v>0</v>
      </c>
      <c r="AG55" s="50">
        <f>INDEX(Benchmark!$D$9:$D$48,COLUMNS(Benchmark!$D$9:AH48),)</f>
        <v>0</v>
      </c>
      <c r="AH55" s="50">
        <f>INDEX(Benchmark!$D$9:$D$48,COLUMNS(Benchmark!$D$9:AI48),)</f>
        <v>0</v>
      </c>
      <c r="AI55" s="50">
        <f>INDEX(Benchmark!$D$9:$D$48,COLUMNS(Benchmark!$D$9:AJ48),)</f>
        <v>0</v>
      </c>
      <c r="AJ55" s="50">
        <f>INDEX(Benchmark!$D$9:$D$48,COLUMNS(Benchmark!$D$9:AK48),)</f>
        <v>0</v>
      </c>
      <c r="AK55" s="50">
        <f>INDEX(Benchmark!$D$9:$D$48,COLUMNS(Benchmark!$D$9:AL48),)</f>
        <v>0</v>
      </c>
      <c r="AL55" s="50">
        <f>INDEX(Benchmark!$D$9:$D$48,COLUMNS(Benchmark!$D$9:AM48),)</f>
        <v>0</v>
      </c>
      <c r="AM55" s="50">
        <f>INDEX(Benchmark!$D$9:$D$48,COLUMNS(Benchmark!$D$9:AN48),)</f>
        <v>0</v>
      </c>
      <c r="AN55" s="50">
        <f>INDEX(Benchmark!$D$9:$D$48,COLUMNS(Benchmark!$D$9:AO48),)</f>
        <v>0</v>
      </c>
      <c r="AO55" s="50">
        <f>INDEX(Benchmark!$D$9:$D$48,COLUMNS(Benchmark!$D$9:AP48),)</f>
        <v>0</v>
      </c>
      <c r="AP55" s="50">
        <f>INDEX(Benchmark!$D$9:$D$48,COLUMNS(Benchmark!$D$9:AQ48),)</f>
        <v>0</v>
      </c>
    </row>
    <row r="56" spans="2:49" hidden="1"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</row>
    <row r="57" spans="2:49" hidden="1">
      <c r="B57" s="49" t="s">
        <v>102</v>
      </c>
      <c r="C57" s="50">
        <f>IFERROR(RANK(C59,$C$59:$AP$59,0),"")</f>
        <v>15</v>
      </c>
      <c r="D57" s="50">
        <f t="shared" ref="D57:AP57" si="14">IFERROR(RANK(D59,$C$59:$AP$59,0),"")</f>
        <v>20</v>
      </c>
      <c r="E57" s="50">
        <f t="shared" si="14"/>
        <v>2</v>
      </c>
      <c r="F57" s="50">
        <f t="shared" si="14"/>
        <v>1</v>
      </c>
      <c r="G57" s="50">
        <f t="shared" si="14"/>
        <v>23</v>
      </c>
      <c r="H57" s="50">
        <f t="shared" si="14"/>
        <v>14</v>
      </c>
      <c r="I57" s="50">
        <f t="shared" si="14"/>
        <v>8</v>
      </c>
      <c r="J57" s="50">
        <f t="shared" si="14"/>
        <v>17</v>
      </c>
      <c r="K57" s="50">
        <f t="shared" si="14"/>
        <v>19</v>
      </c>
      <c r="L57" s="50">
        <f t="shared" si="14"/>
        <v>9</v>
      </c>
      <c r="M57" s="50">
        <f t="shared" si="14"/>
        <v>18</v>
      </c>
      <c r="N57" s="50">
        <f t="shared" si="14"/>
        <v>27</v>
      </c>
      <c r="O57" s="50">
        <f t="shared" si="14"/>
        <v>28</v>
      </c>
      <c r="P57" s="50">
        <f t="shared" si="14"/>
        <v>11</v>
      </c>
      <c r="Q57" s="50">
        <f t="shared" si="14"/>
        <v>25</v>
      </c>
      <c r="R57" s="50">
        <f t="shared" si="14"/>
        <v>4</v>
      </c>
      <c r="S57" s="50">
        <f t="shared" si="14"/>
        <v>24</v>
      </c>
      <c r="T57" s="50">
        <f t="shared" si="14"/>
        <v>3</v>
      </c>
      <c r="U57" s="50">
        <f t="shared" si="14"/>
        <v>22</v>
      </c>
      <c r="V57" s="50">
        <f t="shared" si="14"/>
        <v>6</v>
      </c>
      <c r="W57" s="50">
        <f t="shared" si="14"/>
        <v>21</v>
      </c>
      <c r="X57" s="50">
        <f t="shared" si="14"/>
        <v>12</v>
      </c>
      <c r="Y57" s="50">
        <f t="shared" si="14"/>
        <v>7</v>
      </c>
      <c r="Z57" s="50">
        <f t="shared" si="14"/>
        <v>26</v>
      </c>
      <c r="AA57" s="50">
        <f t="shared" si="14"/>
        <v>13</v>
      </c>
      <c r="AB57" s="50">
        <f t="shared" si="14"/>
        <v>5</v>
      </c>
      <c r="AC57" s="50">
        <f t="shared" si="14"/>
        <v>16</v>
      </c>
      <c r="AD57" s="50">
        <f t="shared" si="14"/>
        <v>10</v>
      </c>
      <c r="AE57" s="50" t="str">
        <f t="shared" si="14"/>
        <v/>
      </c>
      <c r="AF57" s="50" t="str">
        <f t="shared" si="14"/>
        <v/>
      </c>
      <c r="AG57" s="50" t="str">
        <f t="shared" si="14"/>
        <v/>
      </c>
      <c r="AH57" s="50" t="str">
        <f t="shared" si="14"/>
        <v/>
      </c>
      <c r="AI57" s="50" t="str">
        <f t="shared" si="14"/>
        <v/>
      </c>
      <c r="AJ57" s="50" t="str">
        <f t="shared" si="14"/>
        <v/>
      </c>
      <c r="AK57" s="50" t="str">
        <f t="shared" si="14"/>
        <v/>
      </c>
      <c r="AL57" s="50" t="str">
        <f t="shared" si="14"/>
        <v/>
      </c>
      <c r="AM57" s="50" t="str">
        <f t="shared" si="14"/>
        <v/>
      </c>
      <c r="AN57" s="50" t="str">
        <f t="shared" si="14"/>
        <v/>
      </c>
      <c r="AO57" s="50" t="str">
        <f t="shared" si="14"/>
        <v/>
      </c>
      <c r="AP57" s="50" t="str">
        <f t="shared" si="14"/>
        <v/>
      </c>
    </row>
    <row r="58" spans="2:49" hidden="1">
      <c r="C58" s="50" t="str">
        <f>C11</f>
        <v>Ace Seguros</v>
      </c>
      <c r="D58" s="50" t="str">
        <f t="shared" ref="D58:AP58" si="15">D11</f>
        <v>Assurant Chile</v>
      </c>
      <c r="E58" s="50" t="str">
        <f t="shared" si="15"/>
        <v>BCI Seguros</v>
      </c>
      <c r="F58" s="50" t="str">
        <f t="shared" si="15"/>
        <v>Cardif</v>
      </c>
      <c r="G58" s="50" t="str">
        <f t="shared" si="15"/>
        <v>Cesce Chile</v>
      </c>
      <c r="H58" s="50" t="str">
        <f t="shared" si="15"/>
        <v>Chartis</v>
      </c>
      <c r="I58" s="50" t="str">
        <f t="shared" si="15"/>
        <v>Chilena Consolidada</v>
      </c>
      <c r="J58" s="50" t="str">
        <f t="shared" si="15"/>
        <v>Chubb de Chile</v>
      </c>
      <c r="K58" s="50" t="str">
        <f t="shared" si="15"/>
        <v>Coface Chile</v>
      </c>
      <c r="L58" s="50" t="str">
        <f t="shared" si="15"/>
        <v>Consorio Nacional</v>
      </c>
      <c r="M58" s="50" t="str">
        <f t="shared" si="15"/>
        <v>Continental Crédito</v>
      </c>
      <c r="N58" s="50" t="str">
        <f t="shared" si="15"/>
        <v>Euler Hermes</v>
      </c>
      <c r="O58" s="50" t="str">
        <f t="shared" si="15"/>
        <v>FAF International</v>
      </c>
      <c r="P58" s="50" t="str">
        <f t="shared" si="15"/>
        <v>HDI Seguros</v>
      </c>
      <c r="Q58" s="50" t="str">
        <f t="shared" si="15"/>
        <v>Huelen</v>
      </c>
      <c r="R58" s="50" t="str">
        <f t="shared" si="15"/>
        <v>Liberty Seguros</v>
      </c>
      <c r="S58" s="50" t="str">
        <f t="shared" si="15"/>
        <v>M. de Carabineros</v>
      </c>
      <c r="T58" s="50" t="str">
        <f t="shared" si="15"/>
        <v>Magallanes</v>
      </c>
      <c r="U58" s="50" t="str">
        <f t="shared" si="15"/>
        <v>Magallanes Gar. y Cré.</v>
      </c>
      <c r="V58" s="50" t="str">
        <f t="shared" si="15"/>
        <v>Mapfre</v>
      </c>
      <c r="W58" s="50" t="str">
        <f t="shared" si="15"/>
        <v>Mapfre Gar. y Cré.</v>
      </c>
      <c r="X58" s="50" t="str">
        <f t="shared" si="15"/>
        <v>Orion Seguros</v>
      </c>
      <c r="Y58" s="50" t="str">
        <f t="shared" si="15"/>
        <v>Penta Security</v>
      </c>
      <c r="Z58" s="50" t="str">
        <f t="shared" si="15"/>
        <v>QBE Chile</v>
      </c>
      <c r="AA58" s="50" t="str">
        <f t="shared" si="15"/>
        <v>Renta Nacional</v>
      </c>
      <c r="AB58" s="50" t="str">
        <f t="shared" si="15"/>
        <v>RSA Seguros</v>
      </c>
      <c r="AC58" s="50" t="str">
        <f t="shared" si="15"/>
        <v>Zenit Seguros</v>
      </c>
      <c r="AD58" s="50" t="str">
        <f t="shared" si="15"/>
        <v>Zurich Santander</v>
      </c>
      <c r="AE58" s="50" t="str">
        <f t="shared" si="15"/>
        <v/>
      </c>
      <c r="AF58" s="50" t="str">
        <f t="shared" si="15"/>
        <v/>
      </c>
      <c r="AG58" s="50" t="str">
        <f t="shared" si="15"/>
        <v/>
      </c>
      <c r="AH58" s="50" t="str">
        <f t="shared" si="15"/>
        <v/>
      </c>
      <c r="AI58" s="50" t="str">
        <f t="shared" si="15"/>
        <v/>
      </c>
      <c r="AJ58" s="50" t="str">
        <f t="shared" si="15"/>
        <v/>
      </c>
      <c r="AK58" s="50" t="str">
        <f t="shared" si="15"/>
        <v/>
      </c>
      <c r="AL58" s="50" t="str">
        <f t="shared" si="15"/>
        <v/>
      </c>
      <c r="AM58" s="50" t="str">
        <f t="shared" si="15"/>
        <v/>
      </c>
      <c r="AN58" s="50" t="str">
        <f t="shared" si="15"/>
        <v/>
      </c>
      <c r="AO58" s="50" t="str">
        <f t="shared" si="15"/>
        <v/>
      </c>
      <c r="AP58" s="50" t="str">
        <f t="shared" si="15"/>
        <v/>
      </c>
    </row>
    <row r="59" spans="2:49" hidden="1">
      <c r="C59" s="52">
        <f>IFERROR(IF(C55=1,VLOOKUP($B$75,$B$12:$AQ$44,C62+1,FALSE)+C60/1000000,""),"")</f>
        <v>9130.0000400000008</v>
      </c>
      <c r="D59" s="52">
        <f t="shared" ref="D59:AP59" si="16">IFERROR(IF(D55=1,VLOOKUP($B$75,$B$12:$AQ$44,D62+1,FALSE)+D60/1000000,""),"")</f>
        <v>183.00003899999999</v>
      </c>
      <c r="E59" s="52">
        <f t="shared" si="16"/>
        <v>87228.000037999998</v>
      </c>
      <c r="F59" s="52">
        <f t="shared" si="16"/>
        <v>114281.00003700001</v>
      </c>
      <c r="G59" s="52">
        <f t="shared" si="16"/>
        <v>72.000035999999994</v>
      </c>
      <c r="H59" s="52">
        <f t="shared" si="16"/>
        <v>9475.0000349999991</v>
      </c>
      <c r="I59" s="52">
        <f t="shared" si="16"/>
        <v>27005.000034000001</v>
      </c>
      <c r="J59" s="52">
        <f t="shared" si="16"/>
        <v>4108.0000330000003</v>
      </c>
      <c r="K59" s="52">
        <f t="shared" si="16"/>
        <v>247.000032</v>
      </c>
      <c r="L59" s="52">
        <f t="shared" si="16"/>
        <v>26449.000031</v>
      </c>
      <c r="M59" s="52">
        <f t="shared" si="16"/>
        <v>2004.0000299999999</v>
      </c>
      <c r="N59" s="52">
        <f t="shared" si="16"/>
        <v>6.0000289999999996</v>
      </c>
      <c r="O59" s="52">
        <f t="shared" si="16"/>
        <v>2.0000279999999999</v>
      </c>
      <c r="P59" s="52">
        <f t="shared" si="16"/>
        <v>23976.000026999998</v>
      </c>
      <c r="Q59" s="52">
        <f t="shared" si="16"/>
        <v>43.000025999999998</v>
      </c>
      <c r="R59" s="52">
        <f t="shared" si="16"/>
        <v>73976.000025000001</v>
      </c>
      <c r="S59" s="52">
        <f t="shared" si="16"/>
        <v>58.000024000000003</v>
      </c>
      <c r="T59" s="52">
        <f t="shared" si="16"/>
        <v>86441.000023000001</v>
      </c>
      <c r="U59" s="52">
        <f t="shared" si="16"/>
        <v>147.000022</v>
      </c>
      <c r="V59" s="52">
        <f t="shared" si="16"/>
        <v>35900.000021</v>
      </c>
      <c r="W59" s="52">
        <f t="shared" si="16"/>
        <v>166.00002000000001</v>
      </c>
      <c r="X59" s="52">
        <f t="shared" si="16"/>
        <v>13595.000018999999</v>
      </c>
      <c r="Y59" s="52">
        <f t="shared" si="16"/>
        <v>35630.000017999999</v>
      </c>
      <c r="Z59" s="52">
        <f t="shared" si="16"/>
        <v>22.000017</v>
      </c>
      <c r="AA59" s="52">
        <f t="shared" si="16"/>
        <v>9982.000016</v>
      </c>
      <c r="AB59" s="52">
        <f t="shared" si="16"/>
        <v>70442.000014999998</v>
      </c>
      <c r="AC59" s="52">
        <f t="shared" si="16"/>
        <v>5772.0000140000002</v>
      </c>
      <c r="AD59" s="52">
        <f t="shared" si="16"/>
        <v>25471.000013000001</v>
      </c>
      <c r="AE59" s="52" t="str">
        <f t="shared" si="16"/>
        <v/>
      </c>
      <c r="AF59" s="52" t="str">
        <f t="shared" si="16"/>
        <v/>
      </c>
      <c r="AG59" s="52" t="str">
        <f t="shared" si="16"/>
        <v/>
      </c>
      <c r="AH59" s="52" t="str">
        <f t="shared" si="16"/>
        <v/>
      </c>
      <c r="AI59" s="52" t="str">
        <f t="shared" si="16"/>
        <v/>
      </c>
      <c r="AJ59" s="52" t="str">
        <f t="shared" si="16"/>
        <v/>
      </c>
      <c r="AK59" s="52" t="str">
        <f t="shared" si="16"/>
        <v/>
      </c>
      <c r="AL59" s="52" t="str">
        <f t="shared" si="16"/>
        <v/>
      </c>
      <c r="AM59" s="52" t="str">
        <f t="shared" si="16"/>
        <v/>
      </c>
      <c r="AN59" s="52" t="str">
        <f t="shared" si="16"/>
        <v/>
      </c>
      <c r="AO59" s="52" t="str">
        <f t="shared" si="16"/>
        <v/>
      </c>
      <c r="AP59" s="52" t="str">
        <f t="shared" si="16"/>
        <v/>
      </c>
    </row>
    <row r="60" spans="2:49" hidden="1">
      <c r="C60" s="50">
        <v>40</v>
      </c>
      <c r="D60" s="50">
        <f>C60-1</f>
        <v>39</v>
      </c>
      <c r="E60" s="50">
        <f t="shared" ref="E60:AP60" si="17">D60-1</f>
        <v>38</v>
      </c>
      <c r="F60" s="50">
        <f t="shared" si="17"/>
        <v>37</v>
      </c>
      <c r="G60" s="50">
        <f t="shared" si="17"/>
        <v>36</v>
      </c>
      <c r="H60" s="50">
        <f t="shared" si="17"/>
        <v>35</v>
      </c>
      <c r="I60" s="50">
        <f t="shared" si="17"/>
        <v>34</v>
      </c>
      <c r="J60" s="50">
        <f t="shared" si="17"/>
        <v>33</v>
      </c>
      <c r="K60" s="50">
        <f t="shared" si="17"/>
        <v>32</v>
      </c>
      <c r="L60" s="50">
        <f t="shared" si="17"/>
        <v>31</v>
      </c>
      <c r="M60" s="50">
        <f t="shared" si="17"/>
        <v>30</v>
      </c>
      <c r="N60" s="50">
        <f t="shared" si="17"/>
        <v>29</v>
      </c>
      <c r="O60" s="50">
        <f t="shared" si="17"/>
        <v>28</v>
      </c>
      <c r="P60" s="50">
        <f t="shared" si="17"/>
        <v>27</v>
      </c>
      <c r="Q60" s="50">
        <f t="shared" si="17"/>
        <v>26</v>
      </c>
      <c r="R60" s="50">
        <f t="shared" si="17"/>
        <v>25</v>
      </c>
      <c r="S60" s="50">
        <f t="shared" si="17"/>
        <v>24</v>
      </c>
      <c r="T60" s="50">
        <f t="shared" si="17"/>
        <v>23</v>
      </c>
      <c r="U60" s="50">
        <f t="shared" si="17"/>
        <v>22</v>
      </c>
      <c r="V60" s="50">
        <f t="shared" si="17"/>
        <v>21</v>
      </c>
      <c r="W60" s="50">
        <f t="shared" si="17"/>
        <v>20</v>
      </c>
      <c r="X60" s="50">
        <f t="shared" si="17"/>
        <v>19</v>
      </c>
      <c r="Y60" s="50">
        <f t="shared" si="17"/>
        <v>18</v>
      </c>
      <c r="Z60" s="50">
        <f t="shared" si="17"/>
        <v>17</v>
      </c>
      <c r="AA60" s="50">
        <f t="shared" si="17"/>
        <v>16</v>
      </c>
      <c r="AB60" s="50">
        <f t="shared" si="17"/>
        <v>15</v>
      </c>
      <c r="AC60" s="50">
        <f t="shared" si="17"/>
        <v>14</v>
      </c>
      <c r="AD60" s="50">
        <f t="shared" si="17"/>
        <v>13</v>
      </c>
      <c r="AE60" s="50">
        <f t="shared" si="17"/>
        <v>12</v>
      </c>
      <c r="AF60" s="50">
        <f t="shared" si="17"/>
        <v>11</v>
      </c>
      <c r="AG60" s="50">
        <f t="shared" si="17"/>
        <v>10</v>
      </c>
      <c r="AH60" s="50">
        <f t="shared" si="17"/>
        <v>9</v>
      </c>
      <c r="AI60" s="50">
        <f t="shared" si="17"/>
        <v>8</v>
      </c>
      <c r="AJ60" s="50">
        <f t="shared" si="17"/>
        <v>7</v>
      </c>
      <c r="AK60" s="50">
        <f t="shared" si="17"/>
        <v>6</v>
      </c>
      <c r="AL60" s="50">
        <f t="shared" si="17"/>
        <v>5</v>
      </c>
      <c r="AM60" s="50">
        <f t="shared" si="17"/>
        <v>4</v>
      </c>
      <c r="AN60" s="50">
        <f t="shared" si="17"/>
        <v>3</v>
      </c>
      <c r="AO60" s="50">
        <f t="shared" si="17"/>
        <v>2</v>
      </c>
      <c r="AP60" s="50">
        <f t="shared" si="17"/>
        <v>1</v>
      </c>
    </row>
    <row r="61" spans="2:49" hidden="1"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</row>
    <row r="62" spans="2:49" hidden="1">
      <c r="B62" s="49" t="s">
        <v>103</v>
      </c>
      <c r="C62" s="50">
        <v>1</v>
      </c>
      <c r="D62" s="50">
        <v>2</v>
      </c>
      <c r="E62" s="50">
        <v>3</v>
      </c>
      <c r="F62" s="50">
        <v>4</v>
      </c>
      <c r="G62" s="50">
        <v>5</v>
      </c>
      <c r="H62" s="50">
        <v>6</v>
      </c>
      <c r="I62" s="50">
        <v>7</v>
      </c>
      <c r="J62" s="50">
        <v>8</v>
      </c>
      <c r="K62" s="50">
        <v>9</v>
      </c>
      <c r="L62" s="50">
        <v>10</v>
      </c>
      <c r="M62" s="50">
        <v>11</v>
      </c>
      <c r="N62" s="50">
        <v>12</v>
      </c>
      <c r="O62" s="50">
        <v>13</v>
      </c>
      <c r="P62" s="50">
        <v>14</v>
      </c>
      <c r="Q62" s="50">
        <v>15</v>
      </c>
      <c r="R62" s="50">
        <v>16</v>
      </c>
      <c r="S62" s="50">
        <v>17</v>
      </c>
      <c r="T62" s="50">
        <v>18</v>
      </c>
      <c r="U62" s="50">
        <v>19</v>
      </c>
      <c r="V62" s="50">
        <v>20</v>
      </c>
      <c r="W62" s="50">
        <v>21</v>
      </c>
      <c r="X62" s="50">
        <v>22</v>
      </c>
      <c r="Y62" s="50">
        <v>23</v>
      </c>
      <c r="Z62" s="50">
        <v>24</v>
      </c>
      <c r="AA62" s="50">
        <v>25</v>
      </c>
      <c r="AB62" s="50">
        <v>26</v>
      </c>
      <c r="AC62" s="50">
        <v>27</v>
      </c>
      <c r="AD62" s="50">
        <v>28</v>
      </c>
      <c r="AE62" s="50">
        <v>29</v>
      </c>
      <c r="AF62" s="50">
        <v>30</v>
      </c>
      <c r="AG62" s="50">
        <v>31</v>
      </c>
      <c r="AH62" s="50">
        <v>32</v>
      </c>
      <c r="AI62" s="50">
        <v>33</v>
      </c>
      <c r="AJ62" s="50">
        <v>34</v>
      </c>
      <c r="AK62" s="50">
        <v>35</v>
      </c>
      <c r="AL62" s="50">
        <v>36</v>
      </c>
      <c r="AM62" s="50">
        <v>37</v>
      </c>
      <c r="AN62" s="50">
        <v>38</v>
      </c>
      <c r="AO62" s="50">
        <v>39</v>
      </c>
      <c r="AP62" s="50">
        <v>40</v>
      </c>
    </row>
    <row r="63" spans="2:49" hidden="1">
      <c r="C63" s="50" t="str">
        <f>IFERROR(HLOOKUP(C62,$C$57:$AP$58,2,FALSE),"")</f>
        <v>Cardif</v>
      </c>
      <c r="D63" s="50" t="str">
        <f t="shared" ref="D63:AP63" si="18">IFERROR(HLOOKUP(D62,$C$57:$AP$58,2,FALSE),"")</f>
        <v>BCI Seguros</v>
      </c>
      <c r="E63" s="50" t="str">
        <f t="shared" si="18"/>
        <v>Magallanes</v>
      </c>
      <c r="F63" s="50" t="str">
        <f t="shared" si="18"/>
        <v>Liberty Seguros</v>
      </c>
      <c r="G63" s="50" t="str">
        <f t="shared" si="18"/>
        <v>RSA Seguros</v>
      </c>
      <c r="H63" s="50" t="str">
        <f t="shared" si="18"/>
        <v>Mapfre</v>
      </c>
      <c r="I63" s="50" t="str">
        <f t="shared" si="18"/>
        <v>Penta Security</v>
      </c>
      <c r="J63" s="50" t="str">
        <f t="shared" si="18"/>
        <v>Chilena Consolidada</v>
      </c>
      <c r="K63" s="50" t="str">
        <f t="shared" si="18"/>
        <v>Consorio Nacional</v>
      </c>
      <c r="L63" s="50" t="str">
        <f t="shared" si="18"/>
        <v>Zurich Santander</v>
      </c>
      <c r="M63" s="50" t="str">
        <f t="shared" si="18"/>
        <v>HDI Seguros</v>
      </c>
      <c r="N63" s="50" t="str">
        <f t="shared" si="18"/>
        <v>Orion Seguros</v>
      </c>
      <c r="O63" s="50" t="str">
        <f t="shared" si="18"/>
        <v>Renta Nacional</v>
      </c>
      <c r="P63" s="50" t="str">
        <f t="shared" si="18"/>
        <v>Chartis</v>
      </c>
      <c r="Q63" s="50" t="str">
        <f t="shared" si="18"/>
        <v>Ace Seguros</v>
      </c>
      <c r="R63" s="50" t="str">
        <f t="shared" si="18"/>
        <v>Zenit Seguros</v>
      </c>
      <c r="S63" s="50" t="str">
        <f t="shared" si="18"/>
        <v>Chubb de Chile</v>
      </c>
      <c r="T63" s="50" t="str">
        <f t="shared" si="18"/>
        <v>Continental Crédito</v>
      </c>
      <c r="U63" s="50" t="str">
        <f t="shared" si="18"/>
        <v>Coface Chile</v>
      </c>
      <c r="V63" s="50" t="str">
        <f t="shared" si="18"/>
        <v>Assurant Chile</v>
      </c>
      <c r="W63" s="50" t="str">
        <f t="shared" si="18"/>
        <v>Mapfre Gar. y Cré.</v>
      </c>
      <c r="X63" s="50" t="str">
        <f t="shared" si="18"/>
        <v>Magallanes Gar. y Cré.</v>
      </c>
      <c r="Y63" s="50" t="str">
        <f t="shared" si="18"/>
        <v>Cesce Chile</v>
      </c>
      <c r="Z63" s="50" t="str">
        <f t="shared" si="18"/>
        <v>M. de Carabineros</v>
      </c>
      <c r="AA63" s="50" t="str">
        <f t="shared" si="18"/>
        <v>Huelen</v>
      </c>
      <c r="AB63" s="50" t="str">
        <f t="shared" si="18"/>
        <v>QBE Chile</v>
      </c>
      <c r="AC63" s="50" t="str">
        <f t="shared" si="18"/>
        <v>Euler Hermes</v>
      </c>
      <c r="AD63" s="50" t="str">
        <f t="shared" si="18"/>
        <v>FAF International</v>
      </c>
      <c r="AE63" s="50" t="str">
        <f t="shared" si="18"/>
        <v/>
      </c>
      <c r="AF63" s="50" t="str">
        <f t="shared" si="18"/>
        <v/>
      </c>
      <c r="AG63" s="50" t="str">
        <f t="shared" si="18"/>
        <v/>
      </c>
      <c r="AH63" s="50" t="str">
        <f t="shared" si="18"/>
        <v/>
      </c>
      <c r="AI63" s="50" t="str">
        <f t="shared" si="18"/>
        <v/>
      </c>
      <c r="AJ63" s="50" t="str">
        <f t="shared" si="18"/>
        <v/>
      </c>
      <c r="AK63" s="50" t="str">
        <f t="shared" si="18"/>
        <v/>
      </c>
      <c r="AL63" s="50" t="str">
        <f t="shared" si="18"/>
        <v/>
      </c>
      <c r="AM63" s="50" t="str">
        <f t="shared" si="18"/>
        <v/>
      </c>
      <c r="AN63" s="50" t="str">
        <f t="shared" si="18"/>
        <v/>
      </c>
      <c r="AO63" s="50" t="str">
        <f t="shared" si="18"/>
        <v/>
      </c>
      <c r="AP63" s="50" t="str">
        <f t="shared" si="18"/>
        <v/>
      </c>
    </row>
    <row r="64" spans="2:49" hidden="1">
      <c r="C64" s="52">
        <f>IFERROR((HLOOKUP(C62,$C$57:$AP$59,3,FALSE)-HLOOKUP(C62,$C$57:$AP$60,4,FALSE)/1000000)/$C$69,"")</f>
        <v>114.28100000000001</v>
      </c>
      <c r="D64" s="52">
        <f t="shared" ref="D64:AP64" si="19">IFERROR((HLOOKUP(D62,$C$57:$AP$59,3,FALSE)-HLOOKUP(D62,$C$57:$AP$60,4,FALSE)/1000000)/$C$69,"")</f>
        <v>87.227999999999994</v>
      </c>
      <c r="E64" s="52">
        <f t="shared" si="19"/>
        <v>86.441000000000003</v>
      </c>
      <c r="F64" s="52">
        <f t="shared" si="19"/>
        <v>73.975999999999999</v>
      </c>
      <c r="G64" s="52">
        <f t="shared" si="19"/>
        <v>70.441999999999993</v>
      </c>
      <c r="H64" s="52">
        <f t="shared" si="19"/>
        <v>35.9</v>
      </c>
      <c r="I64" s="52">
        <f t="shared" si="19"/>
        <v>35.630000000000003</v>
      </c>
      <c r="J64" s="52">
        <f t="shared" si="19"/>
        <v>27.004999999999999</v>
      </c>
      <c r="K64" s="52">
        <f t="shared" si="19"/>
        <v>26.449000000000002</v>
      </c>
      <c r="L64" s="52">
        <f t="shared" si="19"/>
        <v>25.471</v>
      </c>
      <c r="M64" s="52">
        <f t="shared" si="19"/>
        <v>23.975999999999999</v>
      </c>
      <c r="N64" s="52">
        <f t="shared" si="19"/>
        <v>13.595000000000001</v>
      </c>
      <c r="O64" s="52">
        <f t="shared" si="19"/>
        <v>9.9819999999999993</v>
      </c>
      <c r="P64" s="52">
        <f t="shared" si="19"/>
        <v>9.4749999999999996</v>
      </c>
      <c r="Q64" s="52">
        <f t="shared" si="19"/>
        <v>9.1300000000000008</v>
      </c>
      <c r="R64" s="52">
        <f t="shared" si="19"/>
        <v>5.7720000000000002</v>
      </c>
      <c r="S64" s="52">
        <f t="shared" si="19"/>
        <v>4.1079999999999997</v>
      </c>
      <c r="T64" s="52">
        <f t="shared" si="19"/>
        <v>2.004</v>
      </c>
      <c r="U64" s="52">
        <f t="shared" si="19"/>
        <v>0.247</v>
      </c>
      <c r="V64" s="52">
        <f t="shared" si="19"/>
        <v>0.183</v>
      </c>
      <c r="W64" s="52">
        <f t="shared" si="19"/>
        <v>0.16600000000000001</v>
      </c>
      <c r="X64" s="52">
        <f t="shared" si="19"/>
        <v>0.14699999999999999</v>
      </c>
      <c r="Y64" s="52">
        <f t="shared" si="19"/>
        <v>7.1999999999999995E-2</v>
      </c>
      <c r="Z64" s="52">
        <f t="shared" si="19"/>
        <v>5.8000000000000003E-2</v>
      </c>
      <c r="AA64" s="52">
        <f t="shared" si="19"/>
        <v>4.2999999999999997E-2</v>
      </c>
      <c r="AB64" s="52">
        <f t="shared" si="19"/>
        <v>2.1999999999999999E-2</v>
      </c>
      <c r="AC64" s="52">
        <f t="shared" si="19"/>
        <v>6.0000000000000001E-3</v>
      </c>
      <c r="AD64" s="52">
        <f t="shared" si="19"/>
        <v>2E-3</v>
      </c>
      <c r="AE64" s="52" t="str">
        <f t="shared" si="19"/>
        <v/>
      </c>
      <c r="AF64" s="52" t="str">
        <f t="shared" si="19"/>
        <v/>
      </c>
      <c r="AG64" s="52" t="str">
        <f t="shared" si="19"/>
        <v/>
      </c>
      <c r="AH64" s="52" t="str">
        <f t="shared" si="19"/>
        <v/>
      </c>
      <c r="AI64" s="52" t="str">
        <f t="shared" si="19"/>
        <v/>
      </c>
      <c r="AJ64" s="52" t="str">
        <f t="shared" si="19"/>
        <v/>
      </c>
      <c r="AK64" s="52" t="str">
        <f t="shared" si="19"/>
        <v/>
      </c>
      <c r="AL64" s="52" t="str">
        <f t="shared" si="19"/>
        <v/>
      </c>
      <c r="AM64" s="52" t="str">
        <f t="shared" si="19"/>
        <v/>
      </c>
      <c r="AN64" s="52" t="str">
        <f t="shared" si="19"/>
        <v/>
      </c>
      <c r="AO64" s="52" t="str">
        <f t="shared" si="19"/>
        <v/>
      </c>
      <c r="AP64" s="52" t="str">
        <f t="shared" si="19"/>
        <v/>
      </c>
    </row>
    <row r="65" spans="1:42" hidden="1">
      <c r="C65" s="52" t="str">
        <f>IF(ISNUMBER(C64),CONCATENATE(C63," - ",C62),"")</f>
        <v>Cardif - 1</v>
      </c>
      <c r="D65" s="52" t="str">
        <f t="shared" ref="D65:AP65" si="20">IF(ISNUMBER(D64),CONCATENATE(D63," - ",D62),"")</f>
        <v>BCI Seguros - 2</v>
      </c>
      <c r="E65" s="52" t="str">
        <f t="shared" si="20"/>
        <v>Magallanes - 3</v>
      </c>
      <c r="F65" s="52" t="str">
        <f t="shared" si="20"/>
        <v>Liberty Seguros - 4</v>
      </c>
      <c r="G65" s="52" t="str">
        <f t="shared" si="20"/>
        <v>RSA Seguros - 5</v>
      </c>
      <c r="H65" s="52" t="str">
        <f t="shared" si="20"/>
        <v>Mapfre - 6</v>
      </c>
      <c r="I65" s="52" t="str">
        <f t="shared" si="20"/>
        <v>Penta Security - 7</v>
      </c>
      <c r="J65" s="52" t="str">
        <f t="shared" si="20"/>
        <v>Chilena Consolidada - 8</v>
      </c>
      <c r="K65" s="52" t="str">
        <f t="shared" si="20"/>
        <v>Consorio Nacional - 9</v>
      </c>
      <c r="L65" s="52" t="str">
        <f t="shared" si="20"/>
        <v>Zurich Santander - 10</v>
      </c>
      <c r="M65" s="52" t="str">
        <f t="shared" si="20"/>
        <v>HDI Seguros - 11</v>
      </c>
      <c r="N65" s="52" t="str">
        <f t="shared" si="20"/>
        <v>Orion Seguros - 12</v>
      </c>
      <c r="O65" s="52" t="str">
        <f t="shared" si="20"/>
        <v>Renta Nacional - 13</v>
      </c>
      <c r="P65" s="52" t="str">
        <f t="shared" si="20"/>
        <v>Chartis - 14</v>
      </c>
      <c r="Q65" s="52" t="str">
        <f t="shared" si="20"/>
        <v>Ace Seguros - 15</v>
      </c>
      <c r="R65" s="52" t="str">
        <f t="shared" si="20"/>
        <v>Zenit Seguros - 16</v>
      </c>
      <c r="S65" s="52" t="str">
        <f t="shared" si="20"/>
        <v>Chubb de Chile - 17</v>
      </c>
      <c r="T65" s="52" t="str">
        <f t="shared" si="20"/>
        <v>Continental Crédito - 18</v>
      </c>
      <c r="U65" s="52" t="str">
        <f t="shared" si="20"/>
        <v>Coface Chile - 19</v>
      </c>
      <c r="V65" s="52" t="str">
        <f t="shared" si="20"/>
        <v>Assurant Chile - 20</v>
      </c>
      <c r="W65" s="52" t="str">
        <f t="shared" si="20"/>
        <v>Mapfre Gar. y Cré. - 21</v>
      </c>
      <c r="X65" s="52" t="str">
        <f t="shared" si="20"/>
        <v>Magallanes Gar. y Cré. - 22</v>
      </c>
      <c r="Y65" s="52" t="str">
        <f t="shared" si="20"/>
        <v>Cesce Chile - 23</v>
      </c>
      <c r="Z65" s="52" t="str">
        <f t="shared" si="20"/>
        <v>M. de Carabineros - 24</v>
      </c>
      <c r="AA65" s="52" t="str">
        <f t="shared" si="20"/>
        <v>Huelen - 25</v>
      </c>
      <c r="AB65" s="52" t="str">
        <f t="shared" si="20"/>
        <v>QBE Chile - 26</v>
      </c>
      <c r="AC65" s="52" t="str">
        <f t="shared" si="20"/>
        <v>Euler Hermes - 27</v>
      </c>
      <c r="AD65" s="52" t="str">
        <f t="shared" si="20"/>
        <v>FAF International - 28</v>
      </c>
      <c r="AE65" s="52" t="str">
        <f t="shared" si="20"/>
        <v/>
      </c>
      <c r="AF65" s="52" t="str">
        <f t="shared" si="20"/>
        <v/>
      </c>
      <c r="AG65" s="52" t="str">
        <f t="shared" si="20"/>
        <v/>
      </c>
      <c r="AH65" s="52" t="str">
        <f t="shared" si="20"/>
        <v/>
      </c>
      <c r="AI65" s="52" t="str">
        <f t="shared" si="20"/>
        <v/>
      </c>
      <c r="AJ65" s="52" t="str">
        <f t="shared" si="20"/>
        <v/>
      </c>
      <c r="AK65" s="52" t="str">
        <f t="shared" si="20"/>
        <v/>
      </c>
      <c r="AL65" s="52" t="str">
        <f t="shared" si="20"/>
        <v/>
      </c>
      <c r="AM65" s="52" t="str">
        <f t="shared" si="20"/>
        <v/>
      </c>
      <c r="AN65" s="52" t="str">
        <f t="shared" si="20"/>
        <v/>
      </c>
      <c r="AO65" s="52" t="str">
        <f t="shared" si="20"/>
        <v/>
      </c>
      <c r="AP65" s="52" t="str">
        <f t="shared" si="20"/>
        <v/>
      </c>
    </row>
    <row r="66" spans="1:42" hidden="1"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</row>
    <row r="67" spans="1:42" hidden="1">
      <c r="B67" s="49" t="s">
        <v>104</v>
      </c>
      <c r="C67" s="52" t="str">
        <f>IF($B$78=C63,C64,"")</f>
        <v/>
      </c>
      <c r="D67" s="52" t="str">
        <f t="shared" ref="D67:AP67" si="21">IF($B$78=D63,D64,"")</f>
        <v/>
      </c>
      <c r="E67" s="52" t="str">
        <f t="shared" si="21"/>
        <v/>
      </c>
      <c r="F67" s="52" t="str">
        <f t="shared" si="21"/>
        <v/>
      </c>
      <c r="G67" s="52" t="str">
        <f t="shared" si="21"/>
        <v/>
      </c>
      <c r="H67" s="52" t="str">
        <f t="shared" si="21"/>
        <v/>
      </c>
      <c r="I67" s="52" t="str">
        <f t="shared" si="21"/>
        <v/>
      </c>
      <c r="J67" s="52" t="str">
        <f t="shared" si="21"/>
        <v/>
      </c>
      <c r="K67" s="52" t="str">
        <f t="shared" si="21"/>
        <v/>
      </c>
      <c r="L67" s="52" t="str">
        <f t="shared" si="21"/>
        <v/>
      </c>
      <c r="M67" s="52" t="str">
        <f t="shared" si="21"/>
        <v/>
      </c>
      <c r="N67" s="52" t="str">
        <f t="shared" si="21"/>
        <v/>
      </c>
      <c r="O67" s="52" t="str">
        <f t="shared" si="21"/>
        <v/>
      </c>
      <c r="P67" s="52" t="str">
        <f t="shared" si="21"/>
        <v/>
      </c>
      <c r="Q67" s="52" t="str">
        <f t="shared" si="21"/>
        <v/>
      </c>
      <c r="R67" s="52" t="str">
        <f t="shared" si="21"/>
        <v/>
      </c>
      <c r="S67" s="52" t="str">
        <f t="shared" si="21"/>
        <v/>
      </c>
      <c r="T67" s="52" t="str">
        <f t="shared" si="21"/>
        <v/>
      </c>
      <c r="U67" s="52" t="str">
        <f t="shared" si="21"/>
        <v/>
      </c>
      <c r="V67" s="52" t="str">
        <f t="shared" si="21"/>
        <v/>
      </c>
      <c r="W67" s="52" t="str">
        <f t="shared" si="21"/>
        <v/>
      </c>
      <c r="X67" s="52" t="str">
        <f t="shared" si="21"/>
        <v/>
      </c>
      <c r="Y67" s="52" t="str">
        <f t="shared" si="21"/>
        <v/>
      </c>
      <c r="Z67" s="52" t="str">
        <f t="shared" si="21"/>
        <v/>
      </c>
      <c r="AA67" s="52" t="str">
        <f t="shared" si="21"/>
        <v/>
      </c>
      <c r="AB67" s="52" t="str">
        <f t="shared" si="21"/>
        <v/>
      </c>
      <c r="AC67" s="52" t="str">
        <f t="shared" si="21"/>
        <v/>
      </c>
      <c r="AD67" s="52" t="str">
        <f t="shared" si="21"/>
        <v/>
      </c>
      <c r="AE67" s="52" t="str">
        <f t="shared" si="21"/>
        <v/>
      </c>
      <c r="AF67" s="52" t="str">
        <f t="shared" si="21"/>
        <v/>
      </c>
      <c r="AG67" s="52" t="str">
        <f t="shared" si="21"/>
        <v/>
      </c>
      <c r="AH67" s="52" t="str">
        <f t="shared" si="21"/>
        <v/>
      </c>
      <c r="AI67" s="52" t="str">
        <f t="shared" si="21"/>
        <v/>
      </c>
      <c r="AJ67" s="52" t="str">
        <f t="shared" si="21"/>
        <v/>
      </c>
      <c r="AK67" s="52" t="str">
        <f t="shared" si="21"/>
        <v/>
      </c>
      <c r="AL67" s="52" t="str">
        <f t="shared" si="21"/>
        <v/>
      </c>
      <c r="AM67" s="52" t="str">
        <f t="shared" si="21"/>
        <v/>
      </c>
      <c r="AN67" s="52" t="str">
        <f t="shared" si="21"/>
        <v/>
      </c>
      <c r="AO67" s="52" t="str">
        <f t="shared" si="21"/>
        <v/>
      </c>
      <c r="AP67" s="52" t="str">
        <f t="shared" si="21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108</v>
      </c>
      <c r="C69" s="37">
        <f>IF(MAX(C59:AP59)&lt;100000,1,IF(AND(MAX(C59:AP59)&gt;=100000,MAX(C59:AP59)&lt;100000000),1000,IF(MAX(C59:AP59)&gt;=100000000,1000000)))</f>
        <v>1000</v>
      </c>
      <c r="D69" s="37">
        <v>1000000</v>
      </c>
      <c r="E69" s="37">
        <v>1000</v>
      </c>
      <c r="F69" s="37">
        <v>1</v>
      </c>
      <c r="G69" s="37" t="str">
        <f>INDEX(D70:F72,MATCH(Índice!$H$51,C70:C72,0),MATCH(C69,D69:F69,0))</f>
        <v>Miles de Siniestros</v>
      </c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1:42" hidden="1">
      <c r="C70" s="37" t="str">
        <f>Índice!H52</f>
        <v>Cifras en UF al 30.09.2012</v>
      </c>
      <c r="D70" s="37" t="s">
        <v>382</v>
      </c>
      <c r="E70" s="37" t="s">
        <v>383</v>
      </c>
      <c r="F70" s="37" t="s">
        <v>16</v>
      </c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C71" s="37" t="str">
        <f>Índice!H53</f>
        <v>Cifras en M$ al 30.09.2012</v>
      </c>
      <c r="D71" s="37" t="s">
        <v>382</v>
      </c>
      <c r="E71" s="37" t="s">
        <v>383</v>
      </c>
      <c r="F71" s="37" t="s">
        <v>16</v>
      </c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Índice!H54</f>
        <v>Cifras en US$ al 30.09.2012</v>
      </c>
      <c r="D72" s="37" t="s">
        <v>382</v>
      </c>
      <c r="E72" s="37" t="s">
        <v>383</v>
      </c>
      <c r="F72" s="37" t="s">
        <v>16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4" spans="1:42">
      <c r="B74" s="54" t="s">
        <v>337</v>
      </c>
    </row>
    <row r="75" spans="1:42">
      <c r="A75" s="56"/>
      <c r="B75" s="59" t="s">
        <v>327</v>
      </c>
      <c r="C75" s="57"/>
    </row>
    <row r="76" spans="1:42">
      <c r="B76" s="58"/>
    </row>
    <row r="77" spans="1:42">
      <c r="B77" s="54" t="s">
        <v>116</v>
      </c>
    </row>
    <row r="78" spans="1:42">
      <c r="A78" s="56"/>
      <c r="B78" s="59"/>
      <c r="C78" s="57"/>
    </row>
    <row r="79" spans="1:42">
      <c r="B79" s="58"/>
    </row>
    <row r="108" spans="2:43">
      <c r="AI108" s="88"/>
      <c r="AJ108" s="88"/>
      <c r="AK108" s="88"/>
      <c r="AL108" s="88"/>
      <c r="AM108" s="88"/>
      <c r="AN108" s="88"/>
      <c r="AO108" s="88"/>
      <c r="AP108" s="88"/>
      <c r="AQ108" s="88"/>
    </row>
    <row r="109" spans="2:43" hidden="1">
      <c r="B109" s="49" t="s">
        <v>102</v>
      </c>
      <c r="C109" s="50">
        <f>IFERROR(RANK(C111,$C$111:$AH$111,0),"")</f>
        <v>7</v>
      </c>
      <c r="D109" s="50">
        <f t="shared" ref="D109:AH109" si="22">IFERROR(RANK(D111,$C$111:$AH$111,0),"")</f>
        <v>28</v>
      </c>
      <c r="E109" s="50">
        <f t="shared" si="22"/>
        <v>11</v>
      </c>
      <c r="F109" s="50">
        <f t="shared" si="22"/>
        <v>29</v>
      </c>
      <c r="G109" s="50">
        <f t="shared" si="22"/>
        <v>14</v>
      </c>
      <c r="H109" s="50">
        <f t="shared" si="22"/>
        <v>27</v>
      </c>
      <c r="I109" s="50">
        <f t="shared" si="22"/>
        <v>12</v>
      </c>
      <c r="J109" s="50">
        <f t="shared" si="22"/>
        <v>9</v>
      </c>
      <c r="K109" s="50">
        <f t="shared" si="22"/>
        <v>1</v>
      </c>
      <c r="L109" s="50">
        <f t="shared" si="22"/>
        <v>4</v>
      </c>
      <c r="M109" s="50">
        <f t="shared" si="22"/>
        <v>25</v>
      </c>
      <c r="N109" s="50">
        <f t="shared" si="22"/>
        <v>31</v>
      </c>
      <c r="O109" s="50">
        <f t="shared" si="22"/>
        <v>5</v>
      </c>
      <c r="P109" s="50">
        <f t="shared" si="22"/>
        <v>13</v>
      </c>
      <c r="Q109" s="50">
        <f t="shared" si="22"/>
        <v>21</v>
      </c>
      <c r="R109" s="50">
        <f t="shared" si="22"/>
        <v>18</v>
      </c>
      <c r="S109" s="50">
        <f t="shared" si="22"/>
        <v>20</v>
      </c>
      <c r="T109" s="50">
        <f t="shared" si="22"/>
        <v>30</v>
      </c>
      <c r="U109" s="50">
        <f t="shared" si="22"/>
        <v>19</v>
      </c>
      <c r="V109" s="50">
        <f t="shared" si="22"/>
        <v>3</v>
      </c>
      <c r="W109" s="50">
        <f t="shared" si="22"/>
        <v>10</v>
      </c>
      <c r="X109" s="50">
        <f t="shared" si="22"/>
        <v>17</v>
      </c>
      <c r="Y109" s="50">
        <f t="shared" si="22"/>
        <v>8</v>
      </c>
      <c r="Z109" s="50">
        <f t="shared" si="22"/>
        <v>6</v>
      </c>
      <c r="AA109" s="50">
        <f t="shared" si="22"/>
        <v>22</v>
      </c>
      <c r="AB109" s="50">
        <f t="shared" si="22"/>
        <v>23</v>
      </c>
      <c r="AC109" s="50">
        <f>IFERROR(RANK(AC111,$C$111:$AH$111,0),"")</f>
        <v>16</v>
      </c>
      <c r="AD109" s="50">
        <f>IFERROR(RANK(AD111,$C$111:$AH$111,0),"")</f>
        <v>26</v>
      </c>
      <c r="AE109" s="50" t="str">
        <f t="shared" si="22"/>
        <v/>
      </c>
      <c r="AF109" s="50">
        <f t="shared" si="22"/>
        <v>15</v>
      </c>
      <c r="AG109" s="50">
        <f t="shared" si="22"/>
        <v>24</v>
      </c>
      <c r="AH109" s="50">
        <f t="shared" si="22"/>
        <v>2</v>
      </c>
      <c r="AI109" s="88"/>
      <c r="AJ109" s="88"/>
      <c r="AK109" s="88"/>
      <c r="AL109" s="88"/>
      <c r="AM109" s="88"/>
      <c r="AN109" s="88"/>
      <c r="AO109" s="88"/>
      <c r="AP109" s="88"/>
      <c r="AQ109" s="88"/>
    </row>
    <row r="110" spans="2:43" hidden="1">
      <c r="C110" s="52" t="str">
        <f>B12</f>
        <v>1 Incendio</v>
      </c>
      <c r="D110" s="52" t="str">
        <f>B13</f>
        <v>2 Pérdida de Benef. por Incendio</v>
      </c>
      <c r="E110" s="52" t="str">
        <f>B14</f>
        <v>3 Terremoto</v>
      </c>
      <c r="F110" s="52" t="str">
        <f>B15</f>
        <v>4 Pérdida de Benef. por Terremoto</v>
      </c>
      <c r="G110" s="52" t="str">
        <f>B16</f>
        <v>5 Riesgos de la Naturaleza</v>
      </c>
      <c r="H110" s="52" t="str">
        <f>B17</f>
        <v>6 Terrorismo</v>
      </c>
      <c r="I110" s="52" t="str">
        <f>B18</f>
        <v>7 Otros Riesgos Adicionales Incendio</v>
      </c>
      <c r="J110" s="52" t="str">
        <f>B19</f>
        <v>8 Robo</v>
      </c>
      <c r="K110" s="52" t="str">
        <f>B20</f>
        <v>9 Daños Físicos Vehíc. Mot. G1 (VP)</v>
      </c>
      <c r="L110" s="52" t="str">
        <f>B21</f>
        <v>10 Daños Físicos Vehíc. Mot. G2 (VC)</v>
      </c>
      <c r="M110" s="52" t="str">
        <f>B22</f>
        <v>11 Casco Marítimo</v>
      </c>
      <c r="N110" s="52" t="str">
        <f>B23</f>
        <v>12 Casco Aéreo</v>
      </c>
      <c r="O110" s="52" t="str">
        <f>B24</f>
        <v>13 Transporte Terrestre</v>
      </c>
      <c r="P110" s="52" t="str">
        <f>B25</f>
        <v>14 Transporte Marítimo</v>
      </c>
      <c r="Q110" s="52" t="str">
        <f>B26</f>
        <v>15 Transporte Aéreo</v>
      </c>
      <c r="R110" s="52" t="str">
        <f>B27</f>
        <v>16 Equipo Móvil Contratista</v>
      </c>
      <c r="S110" s="52" t="str">
        <f>B28</f>
        <v>17 Todo Riesgo Construc. y Montaje</v>
      </c>
      <c r="T110" s="52" t="str">
        <f>B29</f>
        <v>18 Avería de Maquinaria</v>
      </c>
      <c r="U110" s="52" t="str">
        <f>B30</f>
        <v>19 Equipo Electrónico</v>
      </c>
      <c r="V110" s="52" t="str">
        <f>B31</f>
        <v>20 Responsabilidad Civil Vehíc. Mot.</v>
      </c>
      <c r="W110" s="52" t="str">
        <f>B32</f>
        <v>21 Responsabilidad Civil</v>
      </c>
      <c r="X110" s="52" t="str">
        <f>B33</f>
        <v>22 Multiriesgos</v>
      </c>
      <c r="Y110" s="52" t="str">
        <f>B34</f>
        <v>23 Accidentes Personales</v>
      </c>
      <c r="Z110" s="52" t="str">
        <f>B35</f>
        <v>24 SOAP</v>
      </c>
      <c r="AA110" s="52" t="str">
        <f>B36</f>
        <v>25 Garantía</v>
      </c>
      <c r="AB110" s="52" t="str">
        <f>B37</f>
        <v>26 Fidelidad</v>
      </c>
      <c r="AC110" s="52" t="str">
        <f>B38</f>
        <v>27 Seguro de Crédito por Ventas a Plazo</v>
      </c>
      <c r="AD110" s="52" t="str">
        <f>B39</f>
        <v>28 Seguro de Crédito a la Exportación</v>
      </c>
      <c r="AE110" s="52" t="str">
        <f>B40</f>
        <v>29 Otros Seguros de Crédito</v>
      </c>
      <c r="AF110" s="52" t="str">
        <f>B41</f>
        <v>30 Seguro Agrícola</v>
      </c>
      <c r="AG110" s="52" t="str">
        <f>B42</f>
        <v>35 Seguro Salud</v>
      </c>
      <c r="AH110" s="52" t="str">
        <f>B43</f>
        <v>50 Otros</v>
      </c>
      <c r="AI110" s="89"/>
      <c r="AJ110" s="89"/>
      <c r="AK110" s="89"/>
      <c r="AL110" s="89"/>
      <c r="AM110" s="89"/>
      <c r="AN110" s="89"/>
      <c r="AO110" s="89"/>
      <c r="AP110" s="89"/>
      <c r="AQ110" s="88"/>
    </row>
    <row r="111" spans="2:43" hidden="1">
      <c r="C111" s="52">
        <f t="shared" ref="C111:AH111" si="23">IFERROR(HLOOKUP($B$129,$C$11:$AQ$44,C114+1,FALSE)+C112/1000000,"")</f>
        <v>20647.000032</v>
      </c>
      <c r="D111" s="52">
        <f t="shared" si="23"/>
        <v>156.00003100000001</v>
      </c>
      <c r="E111" s="52">
        <f t="shared" si="23"/>
        <v>7755.0000300000002</v>
      </c>
      <c r="F111" s="52">
        <f t="shared" si="23"/>
        <v>155.00002900000001</v>
      </c>
      <c r="G111" s="52">
        <f t="shared" si="23"/>
        <v>3910.0000279999999</v>
      </c>
      <c r="H111" s="52">
        <f t="shared" si="23"/>
        <v>161.00002699999999</v>
      </c>
      <c r="I111" s="52">
        <f t="shared" si="23"/>
        <v>6234.0000259999997</v>
      </c>
      <c r="J111" s="52">
        <f t="shared" si="23"/>
        <v>13707.000024999999</v>
      </c>
      <c r="K111" s="52">
        <f t="shared" si="23"/>
        <v>232017.00002400001</v>
      </c>
      <c r="L111" s="52">
        <f t="shared" si="23"/>
        <v>51600.000023000001</v>
      </c>
      <c r="M111" s="52">
        <f t="shared" si="23"/>
        <v>253.000022</v>
      </c>
      <c r="N111" s="52">
        <f t="shared" si="23"/>
        <v>20.000021</v>
      </c>
      <c r="O111" s="52">
        <f t="shared" si="23"/>
        <v>33714.000019999999</v>
      </c>
      <c r="P111" s="52">
        <f t="shared" si="23"/>
        <v>5691.0000190000001</v>
      </c>
      <c r="Q111" s="52">
        <f t="shared" si="23"/>
        <v>818.00001799999995</v>
      </c>
      <c r="R111" s="52">
        <f t="shared" si="23"/>
        <v>1845.0000170000001</v>
      </c>
      <c r="S111" s="52">
        <f t="shared" si="23"/>
        <v>1348.000016</v>
      </c>
      <c r="T111" s="52">
        <f t="shared" si="23"/>
        <v>127.000015</v>
      </c>
      <c r="U111" s="52">
        <f t="shared" si="23"/>
        <v>1453.000014</v>
      </c>
      <c r="V111" s="52">
        <f t="shared" si="23"/>
        <v>54667.000012999997</v>
      </c>
      <c r="W111" s="52">
        <f t="shared" si="23"/>
        <v>10744.000012</v>
      </c>
      <c r="X111" s="52">
        <f t="shared" si="23"/>
        <v>1918.0000110000001</v>
      </c>
      <c r="Y111" s="52">
        <f t="shared" si="23"/>
        <v>19880.00001</v>
      </c>
      <c r="Z111" s="52">
        <f t="shared" si="23"/>
        <v>21697.000008999999</v>
      </c>
      <c r="AA111" s="52">
        <f t="shared" si="23"/>
        <v>705.00000799999998</v>
      </c>
      <c r="AB111" s="52">
        <f t="shared" si="23"/>
        <v>553.00000699999998</v>
      </c>
      <c r="AC111" s="52">
        <f t="shared" si="23"/>
        <v>2190.0000060000002</v>
      </c>
      <c r="AD111" s="52">
        <f t="shared" si="23"/>
        <v>176.00000499999999</v>
      </c>
      <c r="AE111" s="52" t="str">
        <f t="shared" si="23"/>
        <v/>
      </c>
      <c r="AF111" s="52">
        <f t="shared" si="23"/>
        <v>2611.0000030000001</v>
      </c>
      <c r="AG111" s="52">
        <f t="shared" si="23"/>
        <v>516.00000199999999</v>
      </c>
      <c r="AH111" s="52">
        <f t="shared" si="23"/>
        <v>164543.00000100001</v>
      </c>
      <c r="AI111" s="88"/>
      <c r="AJ111" s="88"/>
      <c r="AK111" s="88"/>
      <c r="AL111" s="88"/>
      <c r="AM111" s="88"/>
      <c r="AN111" s="88"/>
      <c r="AO111" s="88"/>
      <c r="AP111" s="88"/>
      <c r="AQ111" s="88"/>
    </row>
    <row r="112" spans="2:43" hidden="1">
      <c r="C112" s="50">
        <v>32</v>
      </c>
      <c r="D112" s="50">
        <f>C112-1</f>
        <v>31</v>
      </c>
      <c r="E112" s="50">
        <f t="shared" ref="E112:AH112" si="24">D112-1</f>
        <v>30</v>
      </c>
      <c r="F112" s="50">
        <f t="shared" si="24"/>
        <v>29</v>
      </c>
      <c r="G112" s="50">
        <f t="shared" si="24"/>
        <v>28</v>
      </c>
      <c r="H112" s="50">
        <f t="shared" si="24"/>
        <v>27</v>
      </c>
      <c r="I112" s="50">
        <f t="shared" si="24"/>
        <v>26</v>
      </c>
      <c r="J112" s="50">
        <f t="shared" si="24"/>
        <v>25</v>
      </c>
      <c r="K112" s="50">
        <f t="shared" si="24"/>
        <v>24</v>
      </c>
      <c r="L112" s="50">
        <f t="shared" si="24"/>
        <v>23</v>
      </c>
      <c r="M112" s="50">
        <f t="shared" si="24"/>
        <v>22</v>
      </c>
      <c r="N112" s="50">
        <f t="shared" si="24"/>
        <v>21</v>
      </c>
      <c r="O112" s="50">
        <f t="shared" si="24"/>
        <v>20</v>
      </c>
      <c r="P112" s="50">
        <f t="shared" si="24"/>
        <v>19</v>
      </c>
      <c r="Q112" s="50">
        <f t="shared" si="24"/>
        <v>18</v>
      </c>
      <c r="R112" s="50">
        <f t="shared" si="24"/>
        <v>17</v>
      </c>
      <c r="S112" s="50">
        <f t="shared" si="24"/>
        <v>16</v>
      </c>
      <c r="T112" s="50">
        <f t="shared" si="24"/>
        <v>15</v>
      </c>
      <c r="U112" s="50">
        <f t="shared" si="24"/>
        <v>14</v>
      </c>
      <c r="V112" s="50">
        <f t="shared" si="24"/>
        <v>13</v>
      </c>
      <c r="W112" s="50">
        <f t="shared" si="24"/>
        <v>12</v>
      </c>
      <c r="X112" s="50">
        <f t="shared" si="24"/>
        <v>11</v>
      </c>
      <c r="Y112" s="50">
        <f t="shared" si="24"/>
        <v>10</v>
      </c>
      <c r="Z112" s="50">
        <f t="shared" si="24"/>
        <v>9</v>
      </c>
      <c r="AA112" s="50">
        <f t="shared" si="24"/>
        <v>8</v>
      </c>
      <c r="AB112" s="50">
        <f t="shared" si="24"/>
        <v>7</v>
      </c>
      <c r="AC112" s="50">
        <f t="shared" si="24"/>
        <v>6</v>
      </c>
      <c r="AD112" s="50">
        <f>AC112-1</f>
        <v>5</v>
      </c>
      <c r="AE112" s="50">
        <f t="shared" si="24"/>
        <v>4</v>
      </c>
      <c r="AF112" s="50">
        <f t="shared" si="24"/>
        <v>3</v>
      </c>
      <c r="AG112" s="50">
        <f t="shared" si="24"/>
        <v>2</v>
      </c>
      <c r="AH112" s="50">
        <f t="shared" si="24"/>
        <v>1</v>
      </c>
      <c r="AI112" s="88"/>
      <c r="AJ112" s="88"/>
      <c r="AK112" s="88"/>
      <c r="AL112" s="88"/>
      <c r="AM112" s="88"/>
      <c r="AN112" s="88"/>
      <c r="AO112" s="88"/>
      <c r="AP112" s="88"/>
      <c r="AQ112" s="88"/>
    </row>
    <row r="113" spans="2:43" hidden="1">
      <c r="AI113" s="88"/>
      <c r="AJ113" s="88"/>
      <c r="AK113" s="88"/>
      <c r="AL113" s="88"/>
      <c r="AM113" s="88"/>
      <c r="AN113" s="88"/>
      <c r="AO113" s="88"/>
      <c r="AP113" s="88"/>
      <c r="AQ113" s="88"/>
    </row>
    <row r="114" spans="2:43" hidden="1">
      <c r="B114" s="49" t="s">
        <v>103</v>
      </c>
      <c r="C114" s="50">
        <v>1</v>
      </c>
      <c r="D114" s="50">
        <v>2</v>
      </c>
      <c r="E114" s="50">
        <v>3</v>
      </c>
      <c r="F114" s="50">
        <v>4</v>
      </c>
      <c r="G114" s="50">
        <v>5</v>
      </c>
      <c r="H114" s="50">
        <v>6</v>
      </c>
      <c r="I114" s="50">
        <v>7</v>
      </c>
      <c r="J114" s="50">
        <v>8</v>
      </c>
      <c r="K114" s="50">
        <v>9</v>
      </c>
      <c r="L114" s="50">
        <v>10</v>
      </c>
      <c r="M114" s="50">
        <v>11</v>
      </c>
      <c r="N114" s="50">
        <v>12</v>
      </c>
      <c r="O114" s="50">
        <v>13</v>
      </c>
      <c r="P114" s="50">
        <v>14</v>
      </c>
      <c r="Q114" s="50">
        <v>15</v>
      </c>
      <c r="R114" s="50">
        <v>16</v>
      </c>
      <c r="S114" s="50">
        <v>17</v>
      </c>
      <c r="T114" s="50">
        <v>18</v>
      </c>
      <c r="U114" s="50">
        <v>19</v>
      </c>
      <c r="V114" s="50">
        <v>20</v>
      </c>
      <c r="W114" s="50">
        <v>21</v>
      </c>
      <c r="X114" s="50">
        <v>22</v>
      </c>
      <c r="Y114" s="50">
        <v>23</v>
      </c>
      <c r="Z114" s="50">
        <v>24</v>
      </c>
      <c r="AA114" s="50">
        <v>25</v>
      </c>
      <c r="AB114" s="50">
        <v>26</v>
      </c>
      <c r="AC114" s="50">
        <v>27</v>
      </c>
      <c r="AD114" s="50">
        <v>28</v>
      </c>
      <c r="AE114" s="50">
        <v>29</v>
      </c>
      <c r="AF114" s="50">
        <v>30</v>
      </c>
      <c r="AG114" s="50">
        <v>31</v>
      </c>
      <c r="AH114" s="50">
        <v>32</v>
      </c>
      <c r="AI114" s="90"/>
      <c r="AJ114" s="90"/>
      <c r="AK114" s="90"/>
      <c r="AL114" s="90"/>
      <c r="AM114" s="90"/>
      <c r="AN114" s="90"/>
      <c r="AO114" s="90"/>
      <c r="AP114" s="90"/>
      <c r="AQ114" s="88"/>
    </row>
    <row r="115" spans="2:43" hidden="1">
      <c r="C115" s="80" t="str">
        <f>IFERROR(HLOOKUP(C114,$C$109:$AP$110,2,FALSE),"")</f>
        <v>9 Daños Físicos Vehíc. Mot. G1 (VP)</v>
      </c>
      <c r="D115" s="80" t="str">
        <f t="shared" ref="D115:AH115" si="25">IFERROR(HLOOKUP(D114,$C$109:$AP$110,2,FALSE),"")</f>
        <v>50 Otros</v>
      </c>
      <c r="E115" s="80" t="str">
        <f t="shared" si="25"/>
        <v>20 Responsabilidad Civil Vehíc. Mot.</v>
      </c>
      <c r="F115" s="80" t="str">
        <f t="shared" si="25"/>
        <v>10 Daños Físicos Vehíc. Mot. G2 (VC)</v>
      </c>
      <c r="G115" s="80" t="str">
        <f t="shared" si="25"/>
        <v>13 Transporte Terrestre</v>
      </c>
      <c r="H115" s="80" t="str">
        <f t="shared" si="25"/>
        <v>24 SOAP</v>
      </c>
      <c r="I115" s="80" t="str">
        <f t="shared" si="25"/>
        <v>1 Incendio</v>
      </c>
      <c r="J115" s="80" t="str">
        <f t="shared" si="25"/>
        <v>23 Accidentes Personales</v>
      </c>
      <c r="K115" s="80" t="str">
        <f t="shared" si="25"/>
        <v>8 Robo</v>
      </c>
      <c r="L115" s="80" t="str">
        <f t="shared" si="25"/>
        <v>21 Responsabilidad Civil</v>
      </c>
      <c r="M115" s="80" t="str">
        <f t="shared" si="25"/>
        <v>3 Terremoto</v>
      </c>
      <c r="N115" s="80" t="str">
        <f t="shared" si="25"/>
        <v>7 Otros Riesgos Adicionales Incendio</v>
      </c>
      <c r="O115" s="80" t="str">
        <f t="shared" si="25"/>
        <v>14 Transporte Marítimo</v>
      </c>
      <c r="P115" s="80" t="str">
        <f t="shared" si="25"/>
        <v>5 Riesgos de la Naturaleza</v>
      </c>
      <c r="Q115" s="80" t="str">
        <f t="shared" si="25"/>
        <v>30 Seguro Agrícola</v>
      </c>
      <c r="R115" s="80" t="str">
        <f t="shared" si="25"/>
        <v>27 Seguro de Crédito por Ventas a Plazo</v>
      </c>
      <c r="S115" s="80" t="str">
        <f t="shared" si="25"/>
        <v>22 Multiriesgos</v>
      </c>
      <c r="T115" s="80" t="str">
        <f t="shared" si="25"/>
        <v>16 Equipo Móvil Contratista</v>
      </c>
      <c r="U115" s="80" t="str">
        <f t="shared" si="25"/>
        <v>19 Equipo Electrónico</v>
      </c>
      <c r="V115" s="80" t="str">
        <f t="shared" si="25"/>
        <v>17 Todo Riesgo Construc. y Montaje</v>
      </c>
      <c r="W115" s="80" t="str">
        <f t="shared" si="25"/>
        <v>15 Transporte Aéreo</v>
      </c>
      <c r="X115" s="80" t="str">
        <f t="shared" si="25"/>
        <v>25 Garantía</v>
      </c>
      <c r="Y115" s="80" t="str">
        <f t="shared" si="25"/>
        <v>26 Fidelidad</v>
      </c>
      <c r="Z115" s="80" t="str">
        <f t="shared" si="25"/>
        <v>35 Seguro Salud</v>
      </c>
      <c r="AA115" s="80" t="str">
        <f t="shared" si="25"/>
        <v>11 Casco Marítimo</v>
      </c>
      <c r="AB115" s="80" t="str">
        <f t="shared" si="25"/>
        <v>28 Seguro de Crédito a la Exportación</v>
      </c>
      <c r="AC115" s="80" t="str">
        <f t="shared" si="25"/>
        <v>6 Terrorismo</v>
      </c>
      <c r="AD115" s="80" t="str">
        <f t="shared" si="25"/>
        <v>2 Pérdida de Benef. por Incendio</v>
      </c>
      <c r="AE115" s="80" t="str">
        <f t="shared" si="25"/>
        <v>4 Pérdida de Benef. por Terremoto</v>
      </c>
      <c r="AF115" s="80" t="str">
        <f t="shared" si="25"/>
        <v>18 Avería de Maquinaria</v>
      </c>
      <c r="AG115" s="80" t="str">
        <f t="shared" si="25"/>
        <v>12 Casco Aéreo</v>
      </c>
      <c r="AH115" s="80" t="str">
        <f t="shared" si="25"/>
        <v/>
      </c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C116" s="52">
        <f>IFERROR((HLOOKUP(C114,$C$109:$AP$111,3,FALSE)-HLOOKUP(C114,$C$109:$AP$112,4,FALSE)/1000000)/$C$123,"")</f>
        <v>232.017</v>
      </c>
      <c r="D116" s="52">
        <f t="shared" ref="D116:AH116" si="26">IFERROR((HLOOKUP(D114,$C$109:$AP$111,3,FALSE)-HLOOKUP(D114,$C$109:$AP$112,4,FALSE)/1000000)/$C$123,"")</f>
        <v>164.54300000000001</v>
      </c>
      <c r="E116" s="52">
        <f t="shared" si="26"/>
        <v>54.667000000000002</v>
      </c>
      <c r="F116" s="52">
        <f t="shared" si="26"/>
        <v>51.6</v>
      </c>
      <c r="G116" s="52">
        <f t="shared" si="26"/>
        <v>33.713999999999999</v>
      </c>
      <c r="H116" s="52">
        <f t="shared" si="26"/>
        <v>21.696999999999999</v>
      </c>
      <c r="I116" s="52">
        <f t="shared" si="26"/>
        <v>20.646999999999998</v>
      </c>
      <c r="J116" s="52">
        <f t="shared" si="26"/>
        <v>19.88</v>
      </c>
      <c r="K116" s="52">
        <f t="shared" si="26"/>
        <v>13.707000000000001</v>
      </c>
      <c r="L116" s="52">
        <f t="shared" si="26"/>
        <v>10.744</v>
      </c>
      <c r="M116" s="52">
        <f t="shared" si="26"/>
        <v>7.7549999999999999</v>
      </c>
      <c r="N116" s="52">
        <f t="shared" si="26"/>
        <v>6.234</v>
      </c>
      <c r="O116" s="52">
        <f t="shared" si="26"/>
        <v>5.6909999999999998</v>
      </c>
      <c r="P116" s="52">
        <f t="shared" si="26"/>
        <v>3.91</v>
      </c>
      <c r="Q116" s="52">
        <f t="shared" si="26"/>
        <v>2.6110000000000002</v>
      </c>
      <c r="R116" s="52">
        <f t="shared" si="26"/>
        <v>2.19</v>
      </c>
      <c r="S116" s="52">
        <f t="shared" si="26"/>
        <v>1.9179999999999999</v>
      </c>
      <c r="T116" s="52">
        <f t="shared" si="26"/>
        <v>1.845</v>
      </c>
      <c r="U116" s="52">
        <f t="shared" si="26"/>
        <v>1.4530000000000001</v>
      </c>
      <c r="V116" s="52">
        <f t="shared" si="26"/>
        <v>1.3480000000000001</v>
      </c>
      <c r="W116" s="52">
        <f t="shared" si="26"/>
        <v>0.81799999999999995</v>
      </c>
      <c r="X116" s="52">
        <f t="shared" si="26"/>
        <v>0.70499999999999996</v>
      </c>
      <c r="Y116" s="52">
        <f t="shared" si="26"/>
        <v>0.55300000000000005</v>
      </c>
      <c r="Z116" s="52">
        <f t="shared" si="26"/>
        <v>0.51600000000000001</v>
      </c>
      <c r="AA116" s="52">
        <f t="shared" si="26"/>
        <v>0.253</v>
      </c>
      <c r="AB116" s="52">
        <f t="shared" si="26"/>
        <v>0.17599999999999999</v>
      </c>
      <c r="AC116" s="52">
        <f t="shared" si="26"/>
        <v>0.161</v>
      </c>
      <c r="AD116" s="52">
        <f t="shared" si="26"/>
        <v>0.156</v>
      </c>
      <c r="AE116" s="52">
        <f t="shared" si="26"/>
        <v>0.155</v>
      </c>
      <c r="AF116" s="52">
        <f t="shared" si="26"/>
        <v>0.127</v>
      </c>
      <c r="AG116" s="52">
        <f t="shared" si="26"/>
        <v>0.02</v>
      </c>
      <c r="AH116" s="52" t="str">
        <f t="shared" si="26"/>
        <v/>
      </c>
      <c r="AI116" s="88"/>
      <c r="AJ116" s="88"/>
      <c r="AK116" s="88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104</v>
      </c>
      <c r="C118" s="52" t="str">
        <f>IF($B$132=C115,C116,"")</f>
        <v/>
      </c>
      <c r="D118" s="52" t="str">
        <f t="shared" ref="D118:AH118" si="27">IF($B$132=D115,D116,"")</f>
        <v/>
      </c>
      <c r="E118" s="52" t="str">
        <f t="shared" si="27"/>
        <v/>
      </c>
      <c r="F118" s="52" t="str">
        <f t="shared" si="27"/>
        <v/>
      </c>
      <c r="G118" s="52" t="str">
        <f t="shared" si="27"/>
        <v/>
      </c>
      <c r="H118" s="52" t="str">
        <f t="shared" si="27"/>
        <v/>
      </c>
      <c r="I118" s="52" t="str">
        <f t="shared" si="27"/>
        <v/>
      </c>
      <c r="J118" s="52" t="str">
        <f t="shared" si="27"/>
        <v/>
      </c>
      <c r="K118" s="52" t="str">
        <f t="shared" si="27"/>
        <v/>
      </c>
      <c r="L118" s="52" t="str">
        <f t="shared" si="27"/>
        <v/>
      </c>
      <c r="M118" s="52" t="str">
        <f t="shared" si="27"/>
        <v/>
      </c>
      <c r="N118" s="52" t="str">
        <f t="shared" si="27"/>
        <v/>
      </c>
      <c r="O118" s="52" t="str">
        <f t="shared" si="27"/>
        <v/>
      </c>
      <c r="P118" s="52" t="str">
        <f t="shared" si="27"/>
        <v/>
      </c>
      <c r="Q118" s="52" t="str">
        <f t="shared" si="27"/>
        <v/>
      </c>
      <c r="R118" s="52" t="str">
        <f t="shared" si="27"/>
        <v/>
      </c>
      <c r="S118" s="52" t="str">
        <f t="shared" si="27"/>
        <v/>
      </c>
      <c r="T118" s="52" t="str">
        <f t="shared" si="27"/>
        <v/>
      </c>
      <c r="U118" s="52" t="str">
        <f t="shared" si="27"/>
        <v/>
      </c>
      <c r="V118" s="52" t="str">
        <f t="shared" si="27"/>
        <v/>
      </c>
      <c r="W118" s="52" t="str">
        <f t="shared" si="27"/>
        <v/>
      </c>
      <c r="X118" s="52" t="str">
        <f t="shared" si="27"/>
        <v/>
      </c>
      <c r="Y118" s="52" t="str">
        <f t="shared" si="27"/>
        <v/>
      </c>
      <c r="Z118" s="52" t="str">
        <f t="shared" si="27"/>
        <v/>
      </c>
      <c r="AA118" s="52" t="str">
        <f t="shared" si="27"/>
        <v/>
      </c>
      <c r="AB118" s="52" t="str">
        <f t="shared" si="27"/>
        <v/>
      </c>
      <c r="AC118" s="52" t="str">
        <f t="shared" si="27"/>
        <v/>
      </c>
      <c r="AD118" s="52" t="str">
        <f t="shared" si="27"/>
        <v/>
      </c>
      <c r="AE118" s="52" t="str">
        <f t="shared" si="27"/>
        <v/>
      </c>
      <c r="AF118" s="52" t="str">
        <f t="shared" si="27"/>
        <v/>
      </c>
      <c r="AG118" s="52" t="str">
        <f t="shared" si="27"/>
        <v/>
      </c>
      <c r="AH118" s="52" t="str">
        <f t="shared" si="27"/>
        <v/>
      </c>
    </row>
    <row r="119" spans="2:43" hidden="1"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</row>
    <row r="120" spans="2:43" hidden="1">
      <c r="C120" s="50" t="str">
        <f t="shared" ref="C120:AP120" si="28">IF(C60&gt;$C$121,C58,IF(C60=$C$121,$AQ$11,IF(C60&lt;$C$121,"")))</f>
        <v>Ace Seguros</v>
      </c>
      <c r="D120" s="50" t="str">
        <f t="shared" si="28"/>
        <v>Assurant Chile</v>
      </c>
      <c r="E120" s="50" t="str">
        <f t="shared" si="28"/>
        <v>BCI Seguros</v>
      </c>
      <c r="F120" s="50" t="str">
        <f t="shared" si="28"/>
        <v>Cardif</v>
      </c>
      <c r="G120" s="50" t="str">
        <f t="shared" si="28"/>
        <v>Cesce Chile</v>
      </c>
      <c r="H120" s="50" t="str">
        <f t="shared" si="28"/>
        <v>Chartis</v>
      </c>
      <c r="I120" s="50" t="str">
        <f t="shared" si="28"/>
        <v>Chilena Consolidada</v>
      </c>
      <c r="J120" s="50" t="str">
        <f t="shared" si="28"/>
        <v>Chubb de Chile</v>
      </c>
      <c r="K120" s="50" t="str">
        <f t="shared" si="28"/>
        <v>Coface Chile</v>
      </c>
      <c r="L120" s="50" t="str">
        <f t="shared" si="28"/>
        <v>Consorio Nacional</v>
      </c>
      <c r="M120" s="50" t="str">
        <f t="shared" si="28"/>
        <v>Continental Crédito</v>
      </c>
      <c r="N120" s="50" t="str">
        <f t="shared" si="28"/>
        <v>Euler Hermes</v>
      </c>
      <c r="O120" s="50" t="str">
        <f t="shared" si="28"/>
        <v>FAF International</v>
      </c>
      <c r="P120" s="50" t="str">
        <f t="shared" si="28"/>
        <v>HDI Seguros</v>
      </c>
      <c r="Q120" s="50" t="str">
        <f t="shared" si="28"/>
        <v>Huelen</v>
      </c>
      <c r="R120" s="50" t="str">
        <f t="shared" si="28"/>
        <v>Liberty Seguros</v>
      </c>
      <c r="S120" s="50" t="str">
        <f t="shared" si="28"/>
        <v>M. de Carabineros</v>
      </c>
      <c r="T120" s="50" t="str">
        <f t="shared" si="28"/>
        <v>Magallanes</v>
      </c>
      <c r="U120" s="50" t="str">
        <f t="shared" si="28"/>
        <v>Magallanes Gar. y Cré.</v>
      </c>
      <c r="V120" s="50" t="str">
        <f t="shared" si="28"/>
        <v>Mapfre</v>
      </c>
      <c r="W120" s="50" t="str">
        <f t="shared" si="28"/>
        <v>Mapfre Gar. y Cré.</v>
      </c>
      <c r="X120" s="50" t="str">
        <f t="shared" si="28"/>
        <v>Orion Seguros</v>
      </c>
      <c r="Y120" s="50" t="str">
        <f t="shared" si="28"/>
        <v>Penta Security</v>
      </c>
      <c r="Z120" s="50" t="str">
        <f t="shared" si="28"/>
        <v>QBE Chile</v>
      </c>
      <c r="AA120" s="50" t="str">
        <f t="shared" si="28"/>
        <v>Renta Nacional</v>
      </c>
      <c r="AB120" s="50" t="str">
        <f t="shared" si="28"/>
        <v>RSA Seguros</v>
      </c>
      <c r="AC120" s="50" t="str">
        <f t="shared" si="28"/>
        <v>Zenit Seguros</v>
      </c>
      <c r="AD120" s="50" t="str">
        <f t="shared" si="28"/>
        <v>Zurich Santander</v>
      </c>
      <c r="AE120" s="50" t="str">
        <f t="shared" si="28"/>
        <v>Mercado</v>
      </c>
      <c r="AF120" s="50" t="str">
        <f t="shared" si="28"/>
        <v/>
      </c>
      <c r="AG120" s="50" t="str">
        <f t="shared" si="28"/>
        <v/>
      </c>
      <c r="AH120" s="50" t="str">
        <f t="shared" si="28"/>
        <v/>
      </c>
      <c r="AI120" s="50" t="str">
        <f t="shared" si="28"/>
        <v/>
      </c>
      <c r="AJ120" s="50" t="str">
        <f t="shared" si="28"/>
        <v/>
      </c>
      <c r="AK120" s="50" t="str">
        <f t="shared" si="28"/>
        <v/>
      </c>
      <c r="AL120" s="50" t="str">
        <f t="shared" si="28"/>
        <v/>
      </c>
      <c r="AM120" s="50" t="str">
        <f t="shared" si="28"/>
        <v/>
      </c>
      <c r="AN120" s="50" t="str">
        <f t="shared" si="28"/>
        <v/>
      </c>
      <c r="AO120" s="50" t="str">
        <f t="shared" si="28"/>
        <v/>
      </c>
      <c r="AP120" s="50" t="str">
        <f t="shared" si="28"/>
        <v/>
      </c>
    </row>
    <row r="121" spans="2:43" hidden="1">
      <c r="B121" s="49" t="s">
        <v>386</v>
      </c>
      <c r="C121" s="50">
        <f>COUNTIF(C11:AP11,"")</f>
        <v>12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</row>
    <row r="122" spans="2:43" hidden="1"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</row>
    <row r="123" spans="2:43" hidden="1">
      <c r="B123" s="49" t="s">
        <v>108</v>
      </c>
      <c r="C123" s="37">
        <f>IF(MAX(C111:AP111)&lt;100000,1,IF(AND(MAX(C111:AP111)&gt;=100000,MAX(C111:AP111)&lt;100000000),1000,IF(MAX(C111:AP111)&gt;=100000000,1000000)))</f>
        <v>1000</v>
      </c>
      <c r="D123" s="37">
        <v>1000000</v>
      </c>
      <c r="E123" s="37">
        <v>1000</v>
      </c>
      <c r="F123" s="37">
        <v>1</v>
      </c>
      <c r="G123" s="37" t="str">
        <f>INDEX(D124:F126,MATCH(Índice!$H$51,C124:C126,0),MATCH(C123,D123:F123,0))</f>
        <v>Miles de Siniestros</v>
      </c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37" t="str">
        <f>Índice!H52</f>
        <v>Cifras en UF al 30.09.2012</v>
      </c>
      <c r="D124" s="37" t="s">
        <v>382</v>
      </c>
      <c r="E124" s="37" t="s">
        <v>383</v>
      </c>
      <c r="F124" s="37" t="s">
        <v>16</v>
      </c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</row>
    <row r="125" spans="2:43" hidden="1">
      <c r="C125" s="37" t="str">
        <f>Índice!H53</f>
        <v>Cifras en M$ al 30.09.2012</v>
      </c>
      <c r="D125" s="37" t="s">
        <v>382</v>
      </c>
      <c r="E125" s="37" t="s">
        <v>383</v>
      </c>
      <c r="F125" s="37" t="s">
        <v>16</v>
      </c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</row>
    <row r="126" spans="2:43" hidden="1">
      <c r="C126" s="37" t="str">
        <f>Índice!H54</f>
        <v>Cifras en US$ al 30.09.2012</v>
      </c>
      <c r="D126" s="37" t="s">
        <v>382</v>
      </c>
      <c r="E126" s="37" t="s">
        <v>383</v>
      </c>
      <c r="F126" s="37" t="s">
        <v>16</v>
      </c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8" spans="2:43">
      <c r="B128" s="54" t="s">
        <v>385</v>
      </c>
    </row>
    <row r="129" spans="2:2">
      <c r="B129" s="59" t="s">
        <v>341</v>
      </c>
    </row>
    <row r="131" spans="2:2">
      <c r="B131" s="39" t="s">
        <v>384</v>
      </c>
    </row>
    <row r="132" spans="2:2">
      <c r="B132" s="59"/>
    </row>
  </sheetData>
  <sheetProtection sheet="1" objects="1" scenarios="1"/>
  <conditionalFormatting sqref="A1:XFD1048576">
    <cfRule type="cellIs" dxfId="26" priority="2" operator="lessThan">
      <formula>0</formula>
    </cfRule>
  </conditionalFormatting>
  <dataValidations count="5">
    <dataValidation type="list" allowBlank="1" showInputMessage="1" showErrorMessage="1" sqref="B129">
      <formula1>$C$120:$AE$120</formula1>
    </dataValidation>
    <dataValidation type="list" allowBlank="1" showInputMessage="1" showErrorMessage="1" sqref="B132">
      <formula1>$B$11:$B$43</formula1>
    </dataValidation>
    <dataValidation showInputMessage="1" showErrorMessage="1" sqref="E129"/>
    <dataValidation type="list" allowBlank="1" showInputMessage="1" showErrorMessage="1" sqref="B75">
      <formula1>$B$12:$B$44</formula1>
    </dataValidation>
    <dataValidation type="list" allowBlank="1" showInputMessage="1" showErrorMessage="1" sqref="B78">
      <formula1>$B$120:$AD$120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2:AT113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43" width="11.42578125" style="39"/>
    <col min="44" max="44" width="2.85546875" style="39" customWidth="1"/>
    <col min="45" max="16384" width="11.42578125" style="39"/>
  </cols>
  <sheetData>
    <row r="2" spans="2:46">
      <c r="C2" s="96" t="s">
        <v>390</v>
      </c>
    </row>
    <row r="8" spans="2:46" ht="15.75">
      <c r="B8" s="38" t="s">
        <v>357</v>
      </c>
      <c r="C8" s="82" t="s">
        <v>358</v>
      </c>
      <c r="D8" s="205" t="s">
        <v>358</v>
      </c>
      <c r="E8" s="205" t="s">
        <v>359</v>
      </c>
      <c r="F8" s="205" t="s">
        <v>360</v>
      </c>
    </row>
    <row r="9" spans="2:46">
      <c r="B9" s="40" t="str">
        <f>Índice!H55</f>
        <v>Cifras al 30.09.2012</v>
      </c>
      <c r="C9" s="39" t="s">
        <v>378</v>
      </c>
    </row>
    <row r="11" spans="2:46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  <c r="AS11" s="199" t="str">
        <f>CONCATENATE("Mercado ",Índice!H57)</f>
        <v>Mercado 30.09.2011</v>
      </c>
      <c r="AT11" s="199" t="s">
        <v>348</v>
      </c>
    </row>
    <row r="12" spans="2:46">
      <c r="B12" s="73" t="s">
        <v>295</v>
      </c>
      <c r="C12" s="83">
        <f>IF(IF($C$8=$D$8,'Datos Generales'!C484,IF($C$8=$E$8,'Datos Generales'!C559,IF($C$8=$F$8,'Datos Generales'!C670)))=0,"",IF($C$8=$D$8,'Datos Generales'!C484,IF($C$8=$E$8,'Datos Generales'!C559,IF($C$8=$F$8,'Datos Generales'!C670))))</f>
        <v>179.15724967641293</v>
      </c>
      <c r="D12" s="83" t="str">
        <f>IF(IF($C$8=$D$8,'Datos Generales'!D484,IF($C$8=$E$8,'Datos Generales'!D559,IF($C$8=$F$8,'Datos Generales'!D670)))=0,"",IF($C$8=$D$8,'Datos Generales'!D484,IF($C$8=$E$8,'Datos Generales'!D559,IF($C$8=$F$8,'Datos Generales'!D670))))</f>
        <v/>
      </c>
      <c r="E12" s="83">
        <f>IF(IF($C$8=$D$8,'Datos Generales'!E484,IF($C$8=$E$8,'Datos Generales'!E559,IF($C$8=$F$8,'Datos Generales'!E670)))=0,"",IF($C$8=$D$8,'Datos Generales'!E484,IF($C$8=$E$8,'Datos Generales'!E559,IF($C$8=$F$8,'Datos Generales'!E670))))</f>
        <v>55.990032266149115</v>
      </c>
      <c r="F12" s="83">
        <f>IF(IF($C$8=$D$8,'Datos Generales'!F484,IF($C$8=$E$8,'Datos Generales'!F559,IF($C$8=$F$8,'Datos Generales'!F670)))=0,"",IF($C$8=$D$8,'Datos Generales'!F484,IF($C$8=$E$8,'Datos Generales'!F559,IF($C$8=$F$8,'Datos Generales'!F670))))</f>
        <v>-12.052493438320209</v>
      </c>
      <c r="G12" s="83" t="str">
        <f>IF(IF($C$8=$D$8,'Datos Generales'!G484,IF($C$8=$E$8,'Datos Generales'!G559,IF($C$8=$F$8,'Datos Generales'!G670)))=0,"",IF($C$8=$D$8,'Datos Generales'!G484,IF($C$8=$E$8,'Datos Generales'!G559,IF($C$8=$F$8,'Datos Generales'!G670))))</f>
        <v/>
      </c>
      <c r="H12" s="83">
        <f>IF(IF($C$8=$D$8,'Datos Generales'!H484,IF($C$8=$E$8,'Datos Generales'!H559,IF($C$8=$F$8,'Datos Generales'!H670)))=0,"",IF($C$8=$D$8,'Datos Generales'!H484,IF($C$8=$E$8,'Datos Generales'!H559,IF($C$8=$F$8,'Datos Generales'!H670))))</f>
        <v>39.530629986567476</v>
      </c>
      <c r="I12" s="83">
        <f>IF(IF($C$8=$D$8,'Datos Generales'!I484,IF($C$8=$E$8,'Datos Generales'!I559,IF($C$8=$F$8,'Datos Generales'!I670)))=0,"",IF($C$8=$D$8,'Datos Generales'!I484,IF($C$8=$E$8,'Datos Generales'!I559,IF($C$8=$F$8,'Datos Generales'!I670))))</f>
        <v>188.93859250473733</v>
      </c>
      <c r="J12" s="83">
        <f>IF(IF($C$8=$D$8,'Datos Generales'!J484,IF($C$8=$E$8,'Datos Generales'!J559,IF($C$8=$F$8,'Datos Generales'!J670)))=0,"",IF($C$8=$D$8,'Datos Generales'!J484,IF($C$8=$E$8,'Datos Generales'!J559,IF($C$8=$F$8,'Datos Generales'!J670))))</f>
        <v>27.388269853464493</v>
      </c>
      <c r="K12" s="83" t="str">
        <f>IF(IF($C$8=$D$8,'Datos Generales'!K484,IF($C$8=$E$8,'Datos Generales'!K559,IF($C$8=$F$8,'Datos Generales'!K670)))=0,"",IF($C$8=$D$8,'Datos Generales'!K484,IF($C$8=$E$8,'Datos Generales'!K559,IF($C$8=$F$8,'Datos Generales'!K670))))</f>
        <v/>
      </c>
      <c r="L12" s="83">
        <f>IF(IF($C$8=$D$8,'Datos Generales'!L484,IF($C$8=$E$8,'Datos Generales'!L559,IF($C$8=$F$8,'Datos Generales'!L670)))=0,"",IF($C$8=$D$8,'Datos Generales'!L484,IF($C$8=$E$8,'Datos Generales'!L559,IF($C$8=$F$8,'Datos Generales'!L670))))</f>
        <v>116.95868085472563</v>
      </c>
      <c r="M12" s="83" t="str">
        <f>IF(IF($C$8=$D$8,'Datos Generales'!M484,IF($C$8=$E$8,'Datos Generales'!M559,IF($C$8=$F$8,'Datos Generales'!M670)))=0,"",IF($C$8=$D$8,'Datos Generales'!M484,IF($C$8=$E$8,'Datos Generales'!M559,IF($C$8=$F$8,'Datos Generales'!M670))))</f>
        <v/>
      </c>
      <c r="N12" s="83" t="str">
        <f>IF(IF($C$8=$D$8,'Datos Generales'!N484,IF($C$8=$E$8,'Datos Generales'!N559,IF($C$8=$F$8,'Datos Generales'!N670)))=0,"",IF($C$8=$D$8,'Datos Generales'!N484,IF($C$8=$E$8,'Datos Generales'!N559,IF($C$8=$F$8,'Datos Generales'!N670))))</f>
        <v/>
      </c>
      <c r="O12" s="83" t="str">
        <f>IF(IF($C$8=$D$8,'Datos Generales'!O484,IF($C$8=$E$8,'Datos Generales'!O559,IF($C$8=$F$8,'Datos Generales'!O670)))=0,"",IF($C$8=$D$8,'Datos Generales'!O484,IF($C$8=$E$8,'Datos Generales'!O559,IF($C$8=$F$8,'Datos Generales'!O670))))</f>
        <v/>
      </c>
      <c r="P12" s="83">
        <f>IF(IF($C$8=$D$8,'Datos Generales'!P484,IF($C$8=$E$8,'Datos Generales'!P559,IF($C$8=$F$8,'Datos Generales'!P670)))=0,"",IF($C$8=$D$8,'Datos Generales'!P484,IF($C$8=$E$8,'Datos Generales'!P559,IF($C$8=$F$8,'Datos Generales'!P670))))</f>
        <v>81.29855079162914</v>
      </c>
      <c r="Q12" s="83">
        <f>IF(IF($C$8=$D$8,'Datos Generales'!Q484,IF($C$8=$E$8,'Datos Generales'!Q559,IF($C$8=$F$8,'Datos Generales'!Q670)))=0,"",IF($C$8=$D$8,'Datos Generales'!Q484,IF($C$8=$E$8,'Datos Generales'!Q559,IF($C$8=$F$8,'Datos Generales'!Q670))))</f>
        <v>41.453802364618305</v>
      </c>
      <c r="R12" s="83">
        <f>IF(IF($C$8=$D$8,'Datos Generales'!R484,IF($C$8=$E$8,'Datos Generales'!R559,IF($C$8=$F$8,'Datos Generales'!R670)))=0,"",IF($C$8=$D$8,'Datos Generales'!R484,IF($C$8=$E$8,'Datos Generales'!R559,IF($C$8=$F$8,'Datos Generales'!R670))))</f>
        <v>83.773749547132937</v>
      </c>
      <c r="S12" s="83">
        <f>IF(IF($C$8=$D$8,'Datos Generales'!S484,IF($C$8=$E$8,'Datos Generales'!S559,IF($C$8=$F$8,'Datos Generales'!S670)))=0,"",IF($C$8=$D$8,'Datos Generales'!S484,IF($C$8=$E$8,'Datos Generales'!S559,IF($C$8=$F$8,'Datos Generales'!S670))))</f>
        <v>51.650926129292039</v>
      </c>
      <c r="T12" s="83">
        <f>IF(IF($C$8=$D$8,'Datos Generales'!T484,IF($C$8=$E$8,'Datos Generales'!T559,IF($C$8=$F$8,'Datos Generales'!T670)))=0,"",IF($C$8=$D$8,'Datos Generales'!T484,IF($C$8=$E$8,'Datos Generales'!T559,IF($C$8=$F$8,'Datos Generales'!T670))))</f>
        <v>109.10318549319756</v>
      </c>
      <c r="U12" s="83" t="str">
        <f>IF(IF($C$8=$D$8,'Datos Generales'!U484,IF($C$8=$E$8,'Datos Generales'!U559,IF($C$8=$F$8,'Datos Generales'!U670)))=0,"",IF($C$8=$D$8,'Datos Generales'!U484,IF($C$8=$E$8,'Datos Generales'!U559,IF($C$8=$F$8,'Datos Generales'!U670))))</f>
        <v/>
      </c>
      <c r="V12" s="83">
        <f>IF(IF($C$8=$D$8,'Datos Generales'!V484,IF($C$8=$E$8,'Datos Generales'!V559,IF($C$8=$F$8,'Datos Generales'!V670)))=0,"",IF($C$8=$D$8,'Datos Generales'!V484,IF($C$8=$E$8,'Datos Generales'!V559,IF($C$8=$F$8,'Datos Generales'!V670))))</f>
        <v>172.28254104287814</v>
      </c>
      <c r="W12" s="83" t="str">
        <f>IF(IF($C$8=$D$8,'Datos Generales'!W484,IF($C$8=$E$8,'Datos Generales'!W559,IF($C$8=$F$8,'Datos Generales'!W670)))=0,"",IF($C$8=$D$8,'Datos Generales'!W484,IF($C$8=$E$8,'Datos Generales'!W559,IF($C$8=$F$8,'Datos Generales'!W670))))</f>
        <v/>
      </c>
      <c r="X12" s="83">
        <f>IF(IF($C$8=$D$8,'Datos Generales'!X484,IF($C$8=$E$8,'Datos Generales'!X559,IF($C$8=$F$8,'Datos Generales'!X670)))=0,"",IF($C$8=$D$8,'Datos Generales'!X484,IF($C$8=$E$8,'Datos Generales'!X559,IF($C$8=$F$8,'Datos Generales'!X670))))</f>
        <v>16.011226278407651</v>
      </c>
      <c r="Y12" s="83">
        <f>IF(IF($C$8=$D$8,'Datos Generales'!Y484,IF($C$8=$E$8,'Datos Generales'!Y559,IF($C$8=$F$8,'Datos Generales'!Y670)))=0,"",IF($C$8=$D$8,'Datos Generales'!Y484,IF($C$8=$E$8,'Datos Generales'!Y559,IF($C$8=$F$8,'Datos Generales'!Y670))))</f>
        <v>630.40899367800262</v>
      </c>
      <c r="Z12" s="83">
        <f>IF(IF($C$8=$D$8,'Datos Generales'!Z484,IF($C$8=$E$8,'Datos Generales'!Z559,IF($C$8=$F$8,'Datos Generales'!Z670)))=0,"",IF($C$8=$D$8,'Datos Generales'!Z484,IF($C$8=$E$8,'Datos Generales'!Z559,IF($C$8=$F$8,'Datos Generales'!Z670))))</f>
        <v>451.2692042837129</v>
      </c>
      <c r="AA12" s="83">
        <f>IF(IF($C$8=$D$8,'Datos Generales'!AA484,IF($C$8=$E$8,'Datos Generales'!AA559,IF($C$8=$F$8,'Datos Generales'!AA670)))=0,"",IF($C$8=$D$8,'Datos Generales'!AA484,IF($C$8=$E$8,'Datos Generales'!AA559,IF($C$8=$F$8,'Datos Generales'!AA670))))</f>
        <v>65.490252568904253</v>
      </c>
      <c r="AB12" s="83">
        <f>IF(IF($C$8=$D$8,'Datos Generales'!AB484,IF($C$8=$E$8,'Datos Generales'!AB559,IF($C$8=$F$8,'Datos Generales'!AB670)))=0,"",IF($C$8=$D$8,'Datos Generales'!AB484,IF($C$8=$E$8,'Datos Generales'!AB559,IF($C$8=$F$8,'Datos Generales'!AB670))))</f>
        <v>414.2505792892602</v>
      </c>
      <c r="AC12" s="83">
        <f>IF(IF($C$8=$D$8,'Datos Generales'!AC484,IF($C$8=$E$8,'Datos Generales'!AC559,IF($C$8=$F$8,'Datos Generales'!AC670)))=0,"",IF($C$8=$D$8,'Datos Generales'!AC484,IF($C$8=$E$8,'Datos Generales'!AC559,IF($C$8=$F$8,'Datos Generales'!AC670))))</f>
        <v>26.361081700725219</v>
      </c>
      <c r="AD12" s="83" t="str">
        <f>IF(IF($C$8=$D$8,'Datos Generales'!AD484,IF($C$8=$E$8,'Datos Generales'!AD559,IF($C$8=$F$8,'Datos Generales'!AD670)))=0,"",IF($C$8=$D$8,'Datos Generales'!AD484,IF($C$8=$E$8,'Datos Generales'!AD559,IF($C$8=$F$8,'Datos Generales'!AD670))))</f>
        <v/>
      </c>
      <c r="AE12" s="83" t="str">
        <f>IF(IF($C$8=$D$8,'Datos Generales'!AE484,IF($C$8=$E$8,'Datos Generales'!AE559,IF($C$8=$F$8,'Datos Generales'!AE670)))=0,"",IF($C$8=$D$8,'Datos Generales'!AE484,IF($C$8=$E$8,'Datos Generales'!AE559,IF($C$8=$F$8,'Datos Generales'!AE670))))</f>
        <v/>
      </c>
      <c r="AF12" s="83" t="str">
        <f>IF(IF($C$8=$D$8,'Datos Generales'!AF484,IF($C$8=$E$8,'Datos Generales'!AF559,IF($C$8=$F$8,'Datos Generales'!AF670)))=0,"",IF($C$8=$D$8,'Datos Generales'!AF484,IF($C$8=$E$8,'Datos Generales'!AF559,IF($C$8=$F$8,'Datos Generales'!AF670))))</f>
        <v/>
      </c>
      <c r="AG12" s="83" t="str">
        <f>IF(IF($C$8=$D$8,'Datos Generales'!AG484,IF($C$8=$E$8,'Datos Generales'!AG559,IF($C$8=$F$8,'Datos Generales'!AG670)))=0,"",IF($C$8=$D$8,'Datos Generales'!AG484,IF($C$8=$E$8,'Datos Generales'!AG559,IF($C$8=$F$8,'Datos Generales'!AG670))))</f>
        <v/>
      </c>
      <c r="AH12" s="83" t="str">
        <f>IF(IF($C$8=$D$8,'Datos Generales'!AH484,IF($C$8=$E$8,'Datos Generales'!AH559,IF($C$8=$F$8,'Datos Generales'!AH670)))=0,"",IF($C$8=$D$8,'Datos Generales'!AH484,IF($C$8=$E$8,'Datos Generales'!AH559,IF($C$8=$F$8,'Datos Generales'!AH670))))</f>
        <v/>
      </c>
      <c r="AI12" s="83" t="str">
        <f>IF(IF($C$8=$D$8,'Datos Generales'!AI484,IF($C$8=$E$8,'Datos Generales'!AI559,IF($C$8=$F$8,'Datos Generales'!AI670)))=0,"",IF($C$8=$D$8,'Datos Generales'!AI484,IF($C$8=$E$8,'Datos Generales'!AI559,IF($C$8=$F$8,'Datos Generales'!AI670))))</f>
        <v/>
      </c>
      <c r="AJ12" s="83" t="str">
        <f>IF(IF($C$8=$D$8,'Datos Generales'!AJ484,IF($C$8=$E$8,'Datos Generales'!AJ559,IF($C$8=$F$8,'Datos Generales'!AJ670)))=0,"",IF($C$8=$D$8,'Datos Generales'!AJ484,IF($C$8=$E$8,'Datos Generales'!AJ559,IF($C$8=$F$8,'Datos Generales'!AJ670))))</f>
        <v/>
      </c>
      <c r="AK12" s="83" t="str">
        <f>IF(IF($C$8=$D$8,'Datos Generales'!AK484,IF($C$8=$E$8,'Datos Generales'!AK559,IF($C$8=$F$8,'Datos Generales'!AK670)))=0,"",IF($C$8=$D$8,'Datos Generales'!AK484,IF($C$8=$E$8,'Datos Generales'!AK559,IF($C$8=$F$8,'Datos Generales'!AK670))))</f>
        <v/>
      </c>
      <c r="AL12" s="83" t="str">
        <f>IF(IF($C$8=$D$8,'Datos Generales'!AL484,IF($C$8=$E$8,'Datos Generales'!AL559,IF($C$8=$F$8,'Datos Generales'!AL670)))=0,"",IF($C$8=$D$8,'Datos Generales'!AL484,IF($C$8=$E$8,'Datos Generales'!AL559,IF($C$8=$F$8,'Datos Generales'!AL670))))</f>
        <v/>
      </c>
      <c r="AM12" s="83" t="str">
        <f>IF(IF($C$8=$D$8,'Datos Generales'!AM484,IF($C$8=$E$8,'Datos Generales'!AM559,IF($C$8=$F$8,'Datos Generales'!AM670)))=0,"",IF($C$8=$D$8,'Datos Generales'!AM484,IF($C$8=$E$8,'Datos Generales'!AM559,IF($C$8=$F$8,'Datos Generales'!AM670))))</f>
        <v/>
      </c>
      <c r="AN12" s="83" t="str">
        <f>IF(IF($C$8=$D$8,'Datos Generales'!AN484,IF($C$8=$E$8,'Datos Generales'!AN559,IF($C$8=$F$8,'Datos Generales'!AN670)))=0,"",IF($C$8=$D$8,'Datos Generales'!AN484,IF($C$8=$E$8,'Datos Generales'!AN559,IF($C$8=$F$8,'Datos Generales'!AN670))))</f>
        <v/>
      </c>
      <c r="AO12" s="83" t="str">
        <f>IF(IF($C$8=$D$8,'Datos Generales'!AO484,IF($C$8=$E$8,'Datos Generales'!AO559,IF($C$8=$F$8,'Datos Generales'!AO670)))=0,"",IF($C$8=$D$8,'Datos Generales'!AO484,IF($C$8=$E$8,'Datos Generales'!AO559,IF($C$8=$F$8,'Datos Generales'!AO670))))</f>
        <v/>
      </c>
      <c r="AP12" s="83" t="str">
        <f>IF(IF($C$8=$D$8,'Datos Generales'!AP484,IF($C$8=$E$8,'Datos Generales'!AP559,IF($C$8=$F$8,'Datos Generales'!AP670)))=0,"",IF($C$8=$D$8,'Datos Generales'!AP484,IF($C$8=$E$8,'Datos Generales'!AP559,IF($C$8=$F$8,'Datos Generales'!AP670))))</f>
        <v/>
      </c>
      <c r="AQ12" s="83">
        <f>IF(IF($C$8=$D$8,'Datos Generales'!AQ484,IF($C$8=$E$8,'Datos Generales'!AQ559,IF($C$8=$F$8,'Datos Generales'!AQ670)))=0,"",IF($C$8=$D$8,'Datos Generales'!AQ484,IF($C$8=$E$8,'Datos Generales'!AQ559,IF($C$8=$F$8,'Datos Generales'!AQ670))))</f>
        <v>183.0866417668941</v>
      </c>
      <c r="AS12" s="83">
        <f>IF(IF($C$8=$D$8,'Datos Generales'!AS484,IF($C$8=$E$8,'Datos Generales'!AS559,IF($C$8=$F$8,'Datos Generales'!AS670)))=0,"",IF($C$8=$D$8,'Datos Generales'!AS484,IF($C$8=$E$8,'Datos Generales'!AS559,IF($C$8=$F$8,'Datos Generales'!AS670))))</f>
        <v>141.338595133826</v>
      </c>
      <c r="AT12" s="94">
        <f>IFERROR(AQ12-AS12,"")</f>
        <v>41.7480466330681</v>
      </c>
    </row>
    <row r="13" spans="2:46">
      <c r="B13" s="73" t="s">
        <v>296</v>
      </c>
      <c r="C13" s="83">
        <f>IF(IF($C$8=$D$8,'Datos Generales'!C485,IF($C$8=$E$8,'Datos Generales'!C560,IF($C$8=$F$8,'Datos Generales'!C671)))=0,"",IF($C$8=$D$8,'Datos Generales'!C485,IF($C$8=$E$8,'Datos Generales'!C560,IF($C$8=$F$8,'Datos Generales'!C671))))</f>
        <v>1.3556376129416221</v>
      </c>
      <c r="D13" s="83" t="str">
        <f>IF(IF($C$8=$D$8,'Datos Generales'!D485,IF($C$8=$E$8,'Datos Generales'!D560,IF($C$8=$F$8,'Datos Generales'!D671)))=0,"",IF($C$8=$D$8,'Datos Generales'!D485,IF($C$8=$E$8,'Datos Generales'!D560,IF($C$8=$F$8,'Datos Generales'!D671))))</f>
        <v/>
      </c>
      <c r="E13" s="83">
        <f>IF(IF($C$8=$D$8,'Datos Generales'!E485,IF($C$8=$E$8,'Datos Generales'!E560,IF($C$8=$F$8,'Datos Generales'!E671)))=0,"",IF($C$8=$D$8,'Datos Generales'!E485,IF($C$8=$E$8,'Datos Generales'!E560,IF($C$8=$F$8,'Datos Generales'!E671))))</f>
        <v>-57.421775651620088</v>
      </c>
      <c r="F13" s="83" t="str">
        <f>IF(IF($C$8=$D$8,'Datos Generales'!F485,IF($C$8=$E$8,'Datos Generales'!F560,IF($C$8=$F$8,'Datos Generales'!F671)))=0,"",IF($C$8=$D$8,'Datos Generales'!F485,IF($C$8=$E$8,'Datos Generales'!F560,IF($C$8=$F$8,'Datos Generales'!F671))))</f>
        <v/>
      </c>
      <c r="G13" s="83" t="str">
        <f>IF(IF($C$8=$D$8,'Datos Generales'!G485,IF($C$8=$E$8,'Datos Generales'!G560,IF($C$8=$F$8,'Datos Generales'!G671)))=0,"",IF($C$8=$D$8,'Datos Generales'!G485,IF($C$8=$E$8,'Datos Generales'!G560,IF($C$8=$F$8,'Datos Generales'!G671))))</f>
        <v/>
      </c>
      <c r="H13" s="83" t="str">
        <f>IF(IF($C$8=$D$8,'Datos Generales'!H485,IF($C$8=$E$8,'Datos Generales'!H560,IF($C$8=$F$8,'Datos Generales'!H671)))=0,"",IF($C$8=$D$8,'Datos Generales'!H485,IF($C$8=$E$8,'Datos Generales'!H560,IF($C$8=$F$8,'Datos Generales'!H671))))</f>
        <v/>
      </c>
      <c r="I13" s="83">
        <f>IF(IF($C$8=$D$8,'Datos Generales'!I485,IF($C$8=$E$8,'Datos Generales'!I560,IF($C$8=$F$8,'Datos Generales'!I671)))=0,"",IF($C$8=$D$8,'Datos Generales'!I485,IF($C$8=$E$8,'Datos Generales'!I560,IF($C$8=$F$8,'Datos Generales'!I671))))</f>
        <v>16.032557350802939</v>
      </c>
      <c r="J13" s="83">
        <f>IF(IF($C$8=$D$8,'Datos Generales'!J485,IF($C$8=$E$8,'Datos Generales'!J560,IF($C$8=$F$8,'Datos Generales'!J671)))=0,"",IF($C$8=$D$8,'Datos Generales'!J485,IF($C$8=$E$8,'Datos Generales'!J560,IF($C$8=$F$8,'Datos Generales'!J671))))</f>
        <v>76.211254890159495</v>
      </c>
      <c r="K13" s="83" t="str">
        <f>IF(IF($C$8=$D$8,'Datos Generales'!K485,IF($C$8=$E$8,'Datos Generales'!K560,IF($C$8=$F$8,'Datos Generales'!K671)))=0,"",IF($C$8=$D$8,'Datos Generales'!K485,IF($C$8=$E$8,'Datos Generales'!K560,IF($C$8=$F$8,'Datos Generales'!K671))))</f>
        <v/>
      </c>
      <c r="L13" s="83">
        <f>IF(IF($C$8=$D$8,'Datos Generales'!L485,IF($C$8=$E$8,'Datos Generales'!L560,IF($C$8=$F$8,'Datos Generales'!L671)))=0,"",IF($C$8=$D$8,'Datos Generales'!L485,IF($C$8=$E$8,'Datos Generales'!L560,IF($C$8=$F$8,'Datos Generales'!L671))))</f>
        <v>-6.4053217755064633</v>
      </c>
      <c r="M13" s="83" t="str">
        <f>IF(IF($C$8=$D$8,'Datos Generales'!M485,IF($C$8=$E$8,'Datos Generales'!M560,IF($C$8=$F$8,'Datos Generales'!M671)))=0,"",IF($C$8=$D$8,'Datos Generales'!M485,IF($C$8=$E$8,'Datos Generales'!M560,IF($C$8=$F$8,'Datos Generales'!M671))))</f>
        <v/>
      </c>
      <c r="N13" s="83" t="str">
        <f>IF(IF($C$8=$D$8,'Datos Generales'!N485,IF($C$8=$E$8,'Datos Generales'!N560,IF($C$8=$F$8,'Datos Generales'!N671)))=0,"",IF($C$8=$D$8,'Datos Generales'!N485,IF($C$8=$E$8,'Datos Generales'!N560,IF($C$8=$F$8,'Datos Generales'!N671))))</f>
        <v/>
      </c>
      <c r="O13" s="83" t="str">
        <f>IF(IF($C$8=$D$8,'Datos Generales'!O485,IF($C$8=$E$8,'Datos Generales'!O560,IF($C$8=$F$8,'Datos Generales'!O671)))=0,"",IF($C$8=$D$8,'Datos Generales'!O485,IF($C$8=$E$8,'Datos Generales'!O560,IF($C$8=$F$8,'Datos Generales'!O671))))</f>
        <v/>
      </c>
      <c r="P13" s="83">
        <f>IF(IF($C$8=$D$8,'Datos Generales'!P485,IF($C$8=$E$8,'Datos Generales'!P560,IF($C$8=$F$8,'Datos Generales'!P671)))=0,"",IF($C$8=$D$8,'Datos Generales'!P485,IF($C$8=$E$8,'Datos Generales'!P560,IF($C$8=$F$8,'Datos Generales'!P671))))</f>
        <v>-3.2059785147127511</v>
      </c>
      <c r="Q13" s="83" t="str">
        <f>IF(IF($C$8=$D$8,'Datos Generales'!Q485,IF($C$8=$E$8,'Datos Generales'!Q560,IF($C$8=$F$8,'Datos Generales'!Q671)))=0,"",IF($C$8=$D$8,'Datos Generales'!Q485,IF($C$8=$E$8,'Datos Generales'!Q560,IF($C$8=$F$8,'Datos Generales'!Q671))))</f>
        <v/>
      </c>
      <c r="R13" s="83">
        <f>IF(IF($C$8=$D$8,'Datos Generales'!R485,IF($C$8=$E$8,'Datos Generales'!R560,IF($C$8=$F$8,'Datos Generales'!R671)))=0,"",IF($C$8=$D$8,'Datos Generales'!R485,IF($C$8=$E$8,'Datos Generales'!R560,IF($C$8=$F$8,'Datos Generales'!R671))))</f>
        <v>191.67161184280744</v>
      </c>
      <c r="S13" s="83" t="str">
        <f>IF(IF($C$8=$D$8,'Datos Generales'!S485,IF($C$8=$E$8,'Datos Generales'!S560,IF($C$8=$F$8,'Datos Generales'!S671)))=0,"",IF($C$8=$D$8,'Datos Generales'!S485,IF($C$8=$E$8,'Datos Generales'!S560,IF($C$8=$F$8,'Datos Generales'!S671))))</f>
        <v/>
      </c>
      <c r="T13" s="83">
        <f>IF(IF($C$8=$D$8,'Datos Generales'!T485,IF($C$8=$E$8,'Datos Generales'!T560,IF($C$8=$F$8,'Datos Generales'!T671)))=0,"",IF($C$8=$D$8,'Datos Generales'!T485,IF($C$8=$E$8,'Datos Generales'!T560,IF($C$8=$F$8,'Datos Generales'!T671))))</f>
        <v>21.925233601745642</v>
      </c>
      <c r="U13" s="83" t="str">
        <f>IF(IF($C$8=$D$8,'Datos Generales'!U485,IF($C$8=$E$8,'Datos Generales'!U560,IF($C$8=$F$8,'Datos Generales'!U671)))=0,"",IF($C$8=$D$8,'Datos Generales'!U485,IF($C$8=$E$8,'Datos Generales'!U560,IF($C$8=$F$8,'Datos Generales'!U671))))</f>
        <v/>
      </c>
      <c r="V13" s="83">
        <f>IF(IF($C$8=$D$8,'Datos Generales'!V485,IF($C$8=$E$8,'Datos Generales'!V560,IF($C$8=$F$8,'Datos Generales'!V671)))=0,"",IF($C$8=$D$8,'Datos Generales'!V485,IF($C$8=$E$8,'Datos Generales'!V560,IF($C$8=$F$8,'Datos Generales'!V671))))</f>
        <v>1348.8115569188146</v>
      </c>
      <c r="W13" s="83" t="str">
        <f>IF(IF($C$8=$D$8,'Datos Generales'!W485,IF($C$8=$E$8,'Datos Generales'!W560,IF($C$8=$F$8,'Datos Generales'!W671)))=0,"",IF($C$8=$D$8,'Datos Generales'!W485,IF($C$8=$E$8,'Datos Generales'!W560,IF($C$8=$F$8,'Datos Generales'!W671))))</f>
        <v/>
      </c>
      <c r="X13" s="83" t="str">
        <f>IF(IF($C$8=$D$8,'Datos Generales'!X485,IF($C$8=$E$8,'Datos Generales'!X560,IF($C$8=$F$8,'Datos Generales'!X671)))=0,"",IF($C$8=$D$8,'Datos Generales'!X485,IF($C$8=$E$8,'Datos Generales'!X560,IF($C$8=$F$8,'Datos Generales'!X671))))</f>
        <v/>
      </c>
      <c r="Y13" s="83" t="str">
        <f>IF(IF($C$8=$D$8,'Datos Generales'!Y485,IF($C$8=$E$8,'Datos Generales'!Y560,IF($C$8=$F$8,'Datos Generales'!Y671)))=0,"",IF($C$8=$D$8,'Datos Generales'!Y485,IF($C$8=$E$8,'Datos Generales'!Y560,IF($C$8=$F$8,'Datos Generales'!Y671))))</f>
        <v/>
      </c>
      <c r="Z13" s="83" t="str">
        <f>IF(IF($C$8=$D$8,'Datos Generales'!Z485,IF($C$8=$E$8,'Datos Generales'!Z560,IF($C$8=$F$8,'Datos Generales'!Z671)))=0,"",IF($C$8=$D$8,'Datos Generales'!Z485,IF($C$8=$E$8,'Datos Generales'!Z560,IF($C$8=$F$8,'Datos Generales'!Z671))))</f>
        <v/>
      </c>
      <c r="AA13" s="83" t="str">
        <f>IF(IF($C$8=$D$8,'Datos Generales'!AA485,IF($C$8=$E$8,'Datos Generales'!AA560,IF($C$8=$F$8,'Datos Generales'!AA671)))=0,"",IF($C$8=$D$8,'Datos Generales'!AA485,IF($C$8=$E$8,'Datos Generales'!AA560,IF($C$8=$F$8,'Datos Generales'!AA671))))</f>
        <v/>
      </c>
      <c r="AB13" s="83">
        <f>IF(IF($C$8=$D$8,'Datos Generales'!AB485,IF($C$8=$E$8,'Datos Generales'!AB560,IF($C$8=$F$8,'Datos Generales'!AB671)))=0,"",IF($C$8=$D$8,'Datos Generales'!AB485,IF($C$8=$E$8,'Datos Generales'!AB560,IF($C$8=$F$8,'Datos Generales'!AB671))))</f>
        <v>49.275927741503686</v>
      </c>
      <c r="AC13" s="83" t="str">
        <f>IF(IF($C$8=$D$8,'Datos Generales'!AC485,IF($C$8=$E$8,'Datos Generales'!AC560,IF($C$8=$F$8,'Datos Generales'!AC671)))=0,"",IF($C$8=$D$8,'Datos Generales'!AC485,IF($C$8=$E$8,'Datos Generales'!AC560,IF($C$8=$F$8,'Datos Generales'!AC671))))</f>
        <v/>
      </c>
      <c r="AD13" s="83" t="str">
        <f>IF(IF($C$8=$D$8,'Datos Generales'!AD485,IF($C$8=$E$8,'Datos Generales'!AD560,IF($C$8=$F$8,'Datos Generales'!AD671)))=0,"",IF($C$8=$D$8,'Datos Generales'!AD485,IF($C$8=$E$8,'Datos Generales'!AD560,IF($C$8=$F$8,'Datos Generales'!AD671))))</f>
        <v/>
      </c>
      <c r="AE13" s="83" t="str">
        <f>IF(IF($C$8=$D$8,'Datos Generales'!AE485,IF($C$8=$E$8,'Datos Generales'!AE560,IF($C$8=$F$8,'Datos Generales'!AE671)))=0,"",IF($C$8=$D$8,'Datos Generales'!AE485,IF($C$8=$E$8,'Datos Generales'!AE560,IF($C$8=$F$8,'Datos Generales'!AE671))))</f>
        <v/>
      </c>
      <c r="AF13" s="83" t="str">
        <f>IF(IF($C$8=$D$8,'Datos Generales'!AF485,IF($C$8=$E$8,'Datos Generales'!AF560,IF($C$8=$F$8,'Datos Generales'!AF671)))=0,"",IF($C$8=$D$8,'Datos Generales'!AF485,IF($C$8=$E$8,'Datos Generales'!AF560,IF($C$8=$F$8,'Datos Generales'!AF671))))</f>
        <v/>
      </c>
      <c r="AG13" s="83" t="str">
        <f>IF(IF($C$8=$D$8,'Datos Generales'!AG485,IF($C$8=$E$8,'Datos Generales'!AG560,IF($C$8=$F$8,'Datos Generales'!AG671)))=0,"",IF($C$8=$D$8,'Datos Generales'!AG485,IF($C$8=$E$8,'Datos Generales'!AG560,IF($C$8=$F$8,'Datos Generales'!AG671))))</f>
        <v/>
      </c>
      <c r="AH13" s="83" t="str">
        <f>IF(IF($C$8=$D$8,'Datos Generales'!AH485,IF($C$8=$E$8,'Datos Generales'!AH560,IF($C$8=$F$8,'Datos Generales'!AH671)))=0,"",IF($C$8=$D$8,'Datos Generales'!AH485,IF($C$8=$E$8,'Datos Generales'!AH560,IF($C$8=$F$8,'Datos Generales'!AH671))))</f>
        <v/>
      </c>
      <c r="AI13" s="83" t="str">
        <f>IF(IF($C$8=$D$8,'Datos Generales'!AI485,IF($C$8=$E$8,'Datos Generales'!AI560,IF($C$8=$F$8,'Datos Generales'!AI671)))=0,"",IF($C$8=$D$8,'Datos Generales'!AI485,IF($C$8=$E$8,'Datos Generales'!AI560,IF($C$8=$F$8,'Datos Generales'!AI671))))</f>
        <v/>
      </c>
      <c r="AJ13" s="83" t="str">
        <f>IF(IF($C$8=$D$8,'Datos Generales'!AJ485,IF($C$8=$E$8,'Datos Generales'!AJ560,IF($C$8=$F$8,'Datos Generales'!AJ671)))=0,"",IF($C$8=$D$8,'Datos Generales'!AJ485,IF($C$8=$E$8,'Datos Generales'!AJ560,IF($C$8=$F$8,'Datos Generales'!AJ671))))</f>
        <v/>
      </c>
      <c r="AK13" s="83" t="str">
        <f>IF(IF($C$8=$D$8,'Datos Generales'!AK485,IF($C$8=$E$8,'Datos Generales'!AK560,IF($C$8=$F$8,'Datos Generales'!AK671)))=0,"",IF($C$8=$D$8,'Datos Generales'!AK485,IF($C$8=$E$8,'Datos Generales'!AK560,IF($C$8=$F$8,'Datos Generales'!AK671))))</f>
        <v/>
      </c>
      <c r="AL13" s="83" t="str">
        <f>IF(IF($C$8=$D$8,'Datos Generales'!AL485,IF($C$8=$E$8,'Datos Generales'!AL560,IF($C$8=$F$8,'Datos Generales'!AL671)))=0,"",IF($C$8=$D$8,'Datos Generales'!AL485,IF($C$8=$E$8,'Datos Generales'!AL560,IF($C$8=$F$8,'Datos Generales'!AL671))))</f>
        <v/>
      </c>
      <c r="AM13" s="83" t="str">
        <f>IF(IF($C$8=$D$8,'Datos Generales'!AM485,IF($C$8=$E$8,'Datos Generales'!AM560,IF($C$8=$F$8,'Datos Generales'!AM671)))=0,"",IF($C$8=$D$8,'Datos Generales'!AM485,IF($C$8=$E$8,'Datos Generales'!AM560,IF($C$8=$F$8,'Datos Generales'!AM671))))</f>
        <v/>
      </c>
      <c r="AN13" s="83" t="str">
        <f>IF(IF($C$8=$D$8,'Datos Generales'!AN485,IF($C$8=$E$8,'Datos Generales'!AN560,IF($C$8=$F$8,'Datos Generales'!AN671)))=0,"",IF($C$8=$D$8,'Datos Generales'!AN485,IF($C$8=$E$8,'Datos Generales'!AN560,IF($C$8=$F$8,'Datos Generales'!AN671))))</f>
        <v/>
      </c>
      <c r="AO13" s="83" t="str">
        <f>IF(IF($C$8=$D$8,'Datos Generales'!AO485,IF($C$8=$E$8,'Datos Generales'!AO560,IF($C$8=$F$8,'Datos Generales'!AO671)))=0,"",IF($C$8=$D$8,'Datos Generales'!AO485,IF($C$8=$E$8,'Datos Generales'!AO560,IF($C$8=$F$8,'Datos Generales'!AO671))))</f>
        <v/>
      </c>
      <c r="AP13" s="83" t="str">
        <f>IF(IF($C$8=$D$8,'Datos Generales'!AP485,IF($C$8=$E$8,'Datos Generales'!AP560,IF($C$8=$F$8,'Datos Generales'!AP671)))=0,"",IF($C$8=$D$8,'Datos Generales'!AP485,IF($C$8=$E$8,'Datos Generales'!AP560,IF($C$8=$F$8,'Datos Generales'!AP671))))</f>
        <v/>
      </c>
      <c r="AQ13" s="83">
        <f>IF(IF($C$8=$D$8,'Datos Generales'!AQ485,IF($C$8=$E$8,'Datos Generales'!AQ560,IF($C$8=$F$8,'Datos Generales'!AQ671)))=0,"",IF($C$8=$D$8,'Datos Generales'!AQ485,IF($C$8=$E$8,'Datos Generales'!AQ560,IF($C$8=$F$8,'Datos Generales'!AQ671))))</f>
        <v>80.385456772902018</v>
      </c>
      <c r="AS13" s="83">
        <f>IF(IF($C$8=$D$8,'Datos Generales'!AS485,IF($C$8=$E$8,'Datos Generales'!AS560,IF($C$8=$F$8,'Datos Generales'!AS671)))=0,"",IF($C$8=$D$8,'Datos Generales'!AS485,IF($C$8=$E$8,'Datos Generales'!AS560,IF($C$8=$F$8,'Datos Generales'!AS671))))</f>
        <v>30.9393383645154</v>
      </c>
      <c r="AT13" s="94">
        <f t="shared" ref="AT13:AT44" si="0">IFERROR(AQ13-AS13,"")</f>
        <v>49.446118408386617</v>
      </c>
    </row>
    <row r="14" spans="2:46">
      <c r="B14" s="73" t="s">
        <v>297</v>
      </c>
      <c r="C14" s="83">
        <f>IF(IF($C$8=$D$8,'Datos Generales'!C486,IF($C$8=$E$8,'Datos Generales'!C561,IF($C$8=$F$8,'Datos Generales'!C672)))=0,"",IF($C$8=$D$8,'Datos Generales'!C486,IF($C$8=$E$8,'Datos Generales'!C561,IF($C$8=$F$8,'Datos Generales'!C672))))</f>
        <v>-3.4378493795499043</v>
      </c>
      <c r="D14" s="83" t="str">
        <f>IF(IF($C$8=$D$8,'Datos Generales'!D486,IF($C$8=$E$8,'Datos Generales'!D561,IF($C$8=$F$8,'Datos Generales'!D672)))=0,"",IF($C$8=$D$8,'Datos Generales'!D486,IF($C$8=$E$8,'Datos Generales'!D561,IF($C$8=$F$8,'Datos Generales'!D672))))</f>
        <v/>
      </c>
      <c r="E14" s="83">
        <f>IF(IF($C$8=$D$8,'Datos Generales'!E486,IF($C$8=$E$8,'Datos Generales'!E561,IF($C$8=$F$8,'Datos Generales'!E672)))=0,"",IF($C$8=$D$8,'Datos Generales'!E486,IF($C$8=$E$8,'Datos Generales'!E561,IF($C$8=$F$8,'Datos Generales'!E672))))</f>
        <v>-20.786984594606615</v>
      </c>
      <c r="F14" s="83">
        <f>IF(IF($C$8=$D$8,'Datos Generales'!F486,IF($C$8=$E$8,'Datos Generales'!F561,IF($C$8=$F$8,'Datos Generales'!F672)))=0,"",IF($C$8=$D$8,'Datos Generales'!F486,IF($C$8=$E$8,'Datos Generales'!F561,IF($C$8=$F$8,'Datos Generales'!F672))))</f>
        <v>3.7885592044025667</v>
      </c>
      <c r="G14" s="83" t="str">
        <f>IF(IF($C$8=$D$8,'Datos Generales'!G486,IF($C$8=$E$8,'Datos Generales'!G561,IF($C$8=$F$8,'Datos Generales'!G672)))=0,"",IF($C$8=$D$8,'Datos Generales'!G486,IF($C$8=$E$8,'Datos Generales'!G561,IF($C$8=$F$8,'Datos Generales'!G672))))</f>
        <v/>
      </c>
      <c r="H14" s="83">
        <f>IF(IF($C$8=$D$8,'Datos Generales'!H486,IF($C$8=$E$8,'Datos Generales'!H561,IF($C$8=$F$8,'Datos Generales'!H672)))=0,"",IF($C$8=$D$8,'Datos Generales'!H486,IF($C$8=$E$8,'Datos Generales'!H561,IF($C$8=$F$8,'Datos Generales'!H672))))</f>
        <v>-39.417447462234172</v>
      </c>
      <c r="I14" s="83">
        <f>IF(IF($C$8=$D$8,'Datos Generales'!I486,IF($C$8=$E$8,'Datos Generales'!I561,IF($C$8=$F$8,'Datos Generales'!I672)))=0,"",IF($C$8=$D$8,'Datos Generales'!I486,IF($C$8=$E$8,'Datos Generales'!I561,IF($C$8=$F$8,'Datos Generales'!I672))))</f>
        <v>-31.197075689328223</v>
      </c>
      <c r="J14" s="83">
        <f>IF(IF($C$8=$D$8,'Datos Generales'!J486,IF($C$8=$E$8,'Datos Generales'!J561,IF($C$8=$F$8,'Datos Generales'!J672)))=0,"",IF($C$8=$D$8,'Datos Generales'!J486,IF($C$8=$E$8,'Datos Generales'!J561,IF($C$8=$F$8,'Datos Generales'!J672))))</f>
        <v>-3.6566684221649561</v>
      </c>
      <c r="K14" s="83" t="str">
        <f>IF(IF($C$8=$D$8,'Datos Generales'!K486,IF($C$8=$E$8,'Datos Generales'!K561,IF($C$8=$F$8,'Datos Generales'!K672)))=0,"",IF($C$8=$D$8,'Datos Generales'!K486,IF($C$8=$E$8,'Datos Generales'!K561,IF($C$8=$F$8,'Datos Generales'!K672))))</f>
        <v/>
      </c>
      <c r="L14" s="83">
        <f>IF(IF($C$8=$D$8,'Datos Generales'!L486,IF($C$8=$E$8,'Datos Generales'!L561,IF($C$8=$F$8,'Datos Generales'!L672)))=0,"",IF($C$8=$D$8,'Datos Generales'!L486,IF($C$8=$E$8,'Datos Generales'!L561,IF($C$8=$F$8,'Datos Generales'!L672))))</f>
        <v>-381.64772630083536</v>
      </c>
      <c r="M14" s="83" t="str">
        <f>IF(IF($C$8=$D$8,'Datos Generales'!M486,IF($C$8=$E$8,'Datos Generales'!M561,IF($C$8=$F$8,'Datos Generales'!M672)))=0,"",IF($C$8=$D$8,'Datos Generales'!M486,IF($C$8=$E$8,'Datos Generales'!M561,IF($C$8=$F$8,'Datos Generales'!M672))))</f>
        <v/>
      </c>
      <c r="N14" s="83" t="str">
        <f>IF(IF($C$8=$D$8,'Datos Generales'!N486,IF($C$8=$E$8,'Datos Generales'!N561,IF($C$8=$F$8,'Datos Generales'!N672)))=0,"",IF($C$8=$D$8,'Datos Generales'!N486,IF($C$8=$E$8,'Datos Generales'!N561,IF($C$8=$F$8,'Datos Generales'!N672))))</f>
        <v/>
      </c>
      <c r="O14" s="83" t="str">
        <f>IF(IF($C$8=$D$8,'Datos Generales'!O486,IF($C$8=$E$8,'Datos Generales'!O561,IF($C$8=$F$8,'Datos Generales'!O672)))=0,"",IF($C$8=$D$8,'Datos Generales'!O486,IF($C$8=$E$8,'Datos Generales'!O561,IF($C$8=$F$8,'Datos Generales'!O672))))</f>
        <v/>
      </c>
      <c r="P14" s="83">
        <f>IF(IF($C$8=$D$8,'Datos Generales'!P486,IF($C$8=$E$8,'Datos Generales'!P561,IF($C$8=$F$8,'Datos Generales'!P672)))=0,"",IF($C$8=$D$8,'Datos Generales'!P486,IF($C$8=$E$8,'Datos Generales'!P561,IF($C$8=$F$8,'Datos Generales'!P672))))</f>
        <v>16.214886895758802</v>
      </c>
      <c r="Q14" s="83" t="str">
        <f>IF(IF($C$8=$D$8,'Datos Generales'!Q486,IF($C$8=$E$8,'Datos Generales'!Q561,IF($C$8=$F$8,'Datos Generales'!Q672)))=0,"",IF($C$8=$D$8,'Datos Generales'!Q486,IF($C$8=$E$8,'Datos Generales'!Q561,IF($C$8=$F$8,'Datos Generales'!Q672))))</f>
        <v/>
      </c>
      <c r="R14" s="83">
        <f>IF(IF($C$8=$D$8,'Datos Generales'!R486,IF($C$8=$E$8,'Datos Generales'!R561,IF($C$8=$F$8,'Datos Generales'!R672)))=0,"",IF($C$8=$D$8,'Datos Generales'!R486,IF($C$8=$E$8,'Datos Generales'!R561,IF($C$8=$F$8,'Datos Generales'!R672))))</f>
        <v>-19.852649854237068</v>
      </c>
      <c r="S14" s="83" t="str">
        <f>IF(IF($C$8=$D$8,'Datos Generales'!S486,IF($C$8=$E$8,'Datos Generales'!S561,IF($C$8=$F$8,'Datos Generales'!S672)))=0,"",IF($C$8=$D$8,'Datos Generales'!S486,IF($C$8=$E$8,'Datos Generales'!S561,IF($C$8=$F$8,'Datos Generales'!S672))))</f>
        <v/>
      </c>
      <c r="T14" s="83">
        <f>IF(IF($C$8=$D$8,'Datos Generales'!T486,IF($C$8=$E$8,'Datos Generales'!T561,IF($C$8=$F$8,'Datos Generales'!T672)))=0,"",IF($C$8=$D$8,'Datos Generales'!T486,IF($C$8=$E$8,'Datos Generales'!T561,IF($C$8=$F$8,'Datos Generales'!T672))))</f>
        <v>-28.990869406589269</v>
      </c>
      <c r="U14" s="83" t="str">
        <f>IF(IF($C$8=$D$8,'Datos Generales'!U486,IF($C$8=$E$8,'Datos Generales'!U561,IF($C$8=$F$8,'Datos Generales'!U672)))=0,"",IF($C$8=$D$8,'Datos Generales'!U486,IF($C$8=$E$8,'Datos Generales'!U561,IF($C$8=$F$8,'Datos Generales'!U672))))</f>
        <v/>
      </c>
      <c r="V14" s="83">
        <f>IF(IF($C$8=$D$8,'Datos Generales'!V486,IF($C$8=$E$8,'Datos Generales'!V561,IF($C$8=$F$8,'Datos Generales'!V672)))=0,"",IF($C$8=$D$8,'Datos Generales'!V486,IF($C$8=$E$8,'Datos Generales'!V561,IF($C$8=$F$8,'Datos Generales'!V672))))</f>
        <v>-19.587889165487461</v>
      </c>
      <c r="W14" s="83" t="str">
        <f>IF(IF($C$8=$D$8,'Datos Generales'!W486,IF($C$8=$E$8,'Datos Generales'!W561,IF($C$8=$F$8,'Datos Generales'!W672)))=0,"",IF($C$8=$D$8,'Datos Generales'!W486,IF($C$8=$E$8,'Datos Generales'!W561,IF($C$8=$F$8,'Datos Generales'!W672))))</f>
        <v/>
      </c>
      <c r="X14" s="83">
        <f>IF(IF($C$8=$D$8,'Datos Generales'!X486,IF($C$8=$E$8,'Datos Generales'!X561,IF($C$8=$F$8,'Datos Generales'!X672)))=0,"",IF($C$8=$D$8,'Datos Generales'!X486,IF($C$8=$E$8,'Datos Generales'!X561,IF($C$8=$F$8,'Datos Generales'!X672))))</f>
        <v>6.2179546471542597</v>
      </c>
      <c r="Y14" s="83">
        <f>IF(IF($C$8=$D$8,'Datos Generales'!Y486,IF($C$8=$E$8,'Datos Generales'!Y561,IF($C$8=$F$8,'Datos Generales'!Y672)))=0,"",IF($C$8=$D$8,'Datos Generales'!Y486,IF($C$8=$E$8,'Datos Generales'!Y561,IF($C$8=$F$8,'Datos Generales'!Y672))))</f>
        <v>-83.246100966203969</v>
      </c>
      <c r="Z14" s="83" t="str">
        <f>IF(IF($C$8=$D$8,'Datos Generales'!Z486,IF($C$8=$E$8,'Datos Generales'!Z561,IF($C$8=$F$8,'Datos Generales'!Z672)))=0,"",IF($C$8=$D$8,'Datos Generales'!Z486,IF($C$8=$E$8,'Datos Generales'!Z561,IF($C$8=$F$8,'Datos Generales'!Z672))))</f>
        <v/>
      </c>
      <c r="AA14" s="83">
        <f>IF(IF($C$8=$D$8,'Datos Generales'!AA486,IF($C$8=$E$8,'Datos Generales'!AA561,IF($C$8=$F$8,'Datos Generales'!AA672)))=0,"",IF($C$8=$D$8,'Datos Generales'!AA486,IF($C$8=$E$8,'Datos Generales'!AA561,IF($C$8=$F$8,'Datos Generales'!AA672))))</f>
        <v>4.8862621695993198</v>
      </c>
      <c r="AB14" s="83">
        <f>IF(IF($C$8=$D$8,'Datos Generales'!AB486,IF($C$8=$E$8,'Datos Generales'!AB561,IF($C$8=$F$8,'Datos Generales'!AB672)))=0,"",IF($C$8=$D$8,'Datos Generales'!AB486,IF($C$8=$E$8,'Datos Generales'!AB561,IF($C$8=$F$8,'Datos Generales'!AB672))))</f>
        <v>-10.499044530712331</v>
      </c>
      <c r="AC14" s="83">
        <f>IF(IF($C$8=$D$8,'Datos Generales'!AC486,IF($C$8=$E$8,'Datos Generales'!AC561,IF($C$8=$F$8,'Datos Generales'!AC672)))=0,"",IF($C$8=$D$8,'Datos Generales'!AC486,IF($C$8=$E$8,'Datos Generales'!AC561,IF($C$8=$F$8,'Datos Generales'!AC672))))</f>
        <v>3.5749688736627574</v>
      </c>
      <c r="AD14" s="83">
        <f>IF(IF($C$8=$D$8,'Datos Generales'!AD486,IF($C$8=$E$8,'Datos Generales'!AD561,IF($C$8=$F$8,'Datos Generales'!AD672)))=0,"",IF($C$8=$D$8,'Datos Generales'!AD486,IF($C$8=$E$8,'Datos Generales'!AD561,IF($C$8=$F$8,'Datos Generales'!AD672))))</f>
        <v>0.71437989588739326</v>
      </c>
      <c r="AE14" s="83" t="str">
        <f>IF(IF($C$8=$D$8,'Datos Generales'!AE486,IF($C$8=$E$8,'Datos Generales'!AE561,IF($C$8=$F$8,'Datos Generales'!AE672)))=0,"",IF($C$8=$D$8,'Datos Generales'!AE486,IF($C$8=$E$8,'Datos Generales'!AE561,IF($C$8=$F$8,'Datos Generales'!AE672))))</f>
        <v/>
      </c>
      <c r="AF14" s="83" t="str">
        <f>IF(IF($C$8=$D$8,'Datos Generales'!AF486,IF($C$8=$E$8,'Datos Generales'!AF561,IF($C$8=$F$8,'Datos Generales'!AF672)))=0,"",IF($C$8=$D$8,'Datos Generales'!AF486,IF($C$8=$E$8,'Datos Generales'!AF561,IF($C$8=$F$8,'Datos Generales'!AF672))))</f>
        <v/>
      </c>
      <c r="AG14" s="83" t="str">
        <f>IF(IF($C$8=$D$8,'Datos Generales'!AG486,IF($C$8=$E$8,'Datos Generales'!AG561,IF($C$8=$F$8,'Datos Generales'!AG672)))=0,"",IF($C$8=$D$8,'Datos Generales'!AG486,IF($C$8=$E$8,'Datos Generales'!AG561,IF($C$8=$F$8,'Datos Generales'!AG672))))</f>
        <v/>
      </c>
      <c r="AH14" s="83" t="str">
        <f>IF(IF($C$8=$D$8,'Datos Generales'!AH486,IF($C$8=$E$8,'Datos Generales'!AH561,IF($C$8=$F$8,'Datos Generales'!AH672)))=0,"",IF($C$8=$D$8,'Datos Generales'!AH486,IF($C$8=$E$8,'Datos Generales'!AH561,IF($C$8=$F$8,'Datos Generales'!AH672))))</f>
        <v/>
      </c>
      <c r="AI14" s="83" t="str">
        <f>IF(IF($C$8=$D$8,'Datos Generales'!AI486,IF($C$8=$E$8,'Datos Generales'!AI561,IF($C$8=$F$8,'Datos Generales'!AI672)))=0,"",IF($C$8=$D$8,'Datos Generales'!AI486,IF($C$8=$E$8,'Datos Generales'!AI561,IF($C$8=$F$8,'Datos Generales'!AI672))))</f>
        <v/>
      </c>
      <c r="AJ14" s="83" t="str">
        <f>IF(IF($C$8=$D$8,'Datos Generales'!AJ486,IF($C$8=$E$8,'Datos Generales'!AJ561,IF($C$8=$F$8,'Datos Generales'!AJ672)))=0,"",IF($C$8=$D$8,'Datos Generales'!AJ486,IF($C$8=$E$8,'Datos Generales'!AJ561,IF($C$8=$F$8,'Datos Generales'!AJ672))))</f>
        <v/>
      </c>
      <c r="AK14" s="83" t="str">
        <f>IF(IF($C$8=$D$8,'Datos Generales'!AK486,IF($C$8=$E$8,'Datos Generales'!AK561,IF($C$8=$F$8,'Datos Generales'!AK672)))=0,"",IF($C$8=$D$8,'Datos Generales'!AK486,IF($C$8=$E$8,'Datos Generales'!AK561,IF($C$8=$F$8,'Datos Generales'!AK672))))</f>
        <v/>
      </c>
      <c r="AL14" s="83" t="str">
        <f>IF(IF($C$8=$D$8,'Datos Generales'!AL486,IF($C$8=$E$8,'Datos Generales'!AL561,IF($C$8=$F$8,'Datos Generales'!AL672)))=0,"",IF($C$8=$D$8,'Datos Generales'!AL486,IF($C$8=$E$8,'Datos Generales'!AL561,IF($C$8=$F$8,'Datos Generales'!AL672))))</f>
        <v/>
      </c>
      <c r="AM14" s="83" t="str">
        <f>IF(IF($C$8=$D$8,'Datos Generales'!AM486,IF($C$8=$E$8,'Datos Generales'!AM561,IF($C$8=$F$8,'Datos Generales'!AM672)))=0,"",IF($C$8=$D$8,'Datos Generales'!AM486,IF($C$8=$E$8,'Datos Generales'!AM561,IF($C$8=$F$8,'Datos Generales'!AM672))))</f>
        <v/>
      </c>
      <c r="AN14" s="83" t="str">
        <f>IF(IF($C$8=$D$8,'Datos Generales'!AN486,IF($C$8=$E$8,'Datos Generales'!AN561,IF($C$8=$F$8,'Datos Generales'!AN672)))=0,"",IF($C$8=$D$8,'Datos Generales'!AN486,IF($C$8=$E$8,'Datos Generales'!AN561,IF($C$8=$F$8,'Datos Generales'!AN672))))</f>
        <v/>
      </c>
      <c r="AO14" s="83" t="str">
        <f>IF(IF($C$8=$D$8,'Datos Generales'!AO486,IF($C$8=$E$8,'Datos Generales'!AO561,IF($C$8=$F$8,'Datos Generales'!AO672)))=0,"",IF($C$8=$D$8,'Datos Generales'!AO486,IF($C$8=$E$8,'Datos Generales'!AO561,IF($C$8=$F$8,'Datos Generales'!AO672))))</f>
        <v/>
      </c>
      <c r="AP14" s="83" t="str">
        <f>IF(IF($C$8=$D$8,'Datos Generales'!AP486,IF($C$8=$E$8,'Datos Generales'!AP561,IF($C$8=$F$8,'Datos Generales'!AP672)))=0,"",IF($C$8=$D$8,'Datos Generales'!AP486,IF($C$8=$E$8,'Datos Generales'!AP561,IF($C$8=$F$8,'Datos Generales'!AP672))))</f>
        <v/>
      </c>
      <c r="AQ14" s="83">
        <f>IF(IF($C$8=$D$8,'Datos Generales'!AQ486,IF($C$8=$E$8,'Datos Generales'!AQ561,IF($C$8=$F$8,'Datos Generales'!AQ672)))=0,"",IF($C$8=$D$8,'Datos Generales'!AQ486,IF($C$8=$E$8,'Datos Generales'!AQ561,IF($C$8=$F$8,'Datos Generales'!AQ672))))</f>
        <v>-25.372781368194612</v>
      </c>
      <c r="AS14" s="83">
        <f>IF(IF($C$8=$D$8,'Datos Generales'!AS486,IF($C$8=$E$8,'Datos Generales'!AS561,IF($C$8=$F$8,'Datos Generales'!AS672)))=0,"",IF($C$8=$D$8,'Datos Generales'!AS486,IF($C$8=$E$8,'Datos Generales'!AS561,IF($C$8=$F$8,'Datos Generales'!AS672))))</f>
        <v>-29.975225835763499</v>
      </c>
      <c r="AT14" s="94">
        <f t="shared" si="0"/>
        <v>4.6024444675688869</v>
      </c>
    </row>
    <row r="15" spans="2:46">
      <c r="B15" s="73" t="s">
        <v>298</v>
      </c>
      <c r="C15" s="83">
        <f>IF(IF($C$8=$D$8,'Datos Generales'!C487,IF($C$8=$E$8,'Datos Generales'!C562,IF($C$8=$F$8,'Datos Generales'!C673)))=0,"",IF($C$8=$D$8,'Datos Generales'!C487,IF($C$8=$E$8,'Datos Generales'!C562,IF($C$8=$F$8,'Datos Generales'!C673))))</f>
        <v>2.1587925317558678</v>
      </c>
      <c r="D15" s="83" t="str">
        <f>IF(IF($C$8=$D$8,'Datos Generales'!D487,IF($C$8=$E$8,'Datos Generales'!D562,IF($C$8=$F$8,'Datos Generales'!D673)))=0,"",IF($C$8=$D$8,'Datos Generales'!D487,IF($C$8=$E$8,'Datos Generales'!D562,IF($C$8=$F$8,'Datos Generales'!D673))))</f>
        <v/>
      </c>
      <c r="E15" s="83" t="str">
        <f>IF(IF($C$8=$D$8,'Datos Generales'!E487,IF($C$8=$E$8,'Datos Generales'!E562,IF($C$8=$F$8,'Datos Generales'!E673)))=0,"",IF($C$8=$D$8,'Datos Generales'!E487,IF($C$8=$E$8,'Datos Generales'!E562,IF($C$8=$F$8,'Datos Generales'!E673))))</f>
        <v/>
      </c>
      <c r="F15" s="83" t="str">
        <f>IF(IF($C$8=$D$8,'Datos Generales'!F487,IF($C$8=$E$8,'Datos Generales'!F562,IF($C$8=$F$8,'Datos Generales'!F673)))=0,"",IF($C$8=$D$8,'Datos Generales'!F487,IF($C$8=$E$8,'Datos Generales'!F562,IF($C$8=$F$8,'Datos Generales'!F673))))</f>
        <v/>
      </c>
      <c r="G15" s="83" t="str">
        <f>IF(IF($C$8=$D$8,'Datos Generales'!G487,IF($C$8=$E$8,'Datos Generales'!G562,IF($C$8=$F$8,'Datos Generales'!G673)))=0,"",IF($C$8=$D$8,'Datos Generales'!G487,IF($C$8=$E$8,'Datos Generales'!G562,IF($C$8=$F$8,'Datos Generales'!G673))))</f>
        <v/>
      </c>
      <c r="H15" s="83">
        <f>IF(IF($C$8=$D$8,'Datos Generales'!H487,IF($C$8=$E$8,'Datos Generales'!H562,IF($C$8=$F$8,'Datos Generales'!H673)))=0,"",IF($C$8=$D$8,'Datos Generales'!H487,IF($C$8=$E$8,'Datos Generales'!H562,IF($C$8=$F$8,'Datos Generales'!H673))))</f>
        <v>-2.4348936009138051</v>
      </c>
      <c r="I15" s="83" t="str">
        <f>IF(IF($C$8=$D$8,'Datos Generales'!I487,IF($C$8=$E$8,'Datos Generales'!I562,IF($C$8=$F$8,'Datos Generales'!I673)))=0,"",IF($C$8=$D$8,'Datos Generales'!I487,IF($C$8=$E$8,'Datos Generales'!I562,IF($C$8=$F$8,'Datos Generales'!I673))))</f>
        <v/>
      </c>
      <c r="J15" s="83">
        <f>IF(IF($C$8=$D$8,'Datos Generales'!J487,IF($C$8=$E$8,'Datos Generales'!J562,IF($C$8=$F$8,'Datos Generales'!J673)))=0,"",IF($C$8=$D$8,'Datos Generales'!J487,IF($C$8=$E$8,'Datos Generales'!J562,IF($C$8=$F$8,'Datos Generales'!J673))))</f>
        <v>1.4678080341940561E-2</v>
      </c>
      <c r="K15" s="83" t="str">
        <f>IF(IF($C$8=$D$8,'Datos Generales'!K487,IF($C$8=$E$8,'Datos Generales'!K562,IF($C$8=$F$8,'Datos Generales'!K673)))=0,"",IF($C$8=$D$8,'Datos Generales'!K487,IF($C$8=$E$8,'Datos Generales'!K562,IF($C$8=$F$8,'Datos Generales'!K673))))</f>
        <v/>
      </c>
      <c r="L15" s="83">
        <f>IF(IF($C$8=$D$8,'Datos Generales'!L487,IF($C$8=$E$8,'Datos Generales'!L562,IF($C$8=$F$8,'Datos Generales'!L673)))=0,"",IF($C$8=$D$8,'Datos Generales'!L487,IF($C$8=$E$8,'Datos Generales'!L562,IF($C$8=$F$8,'Datos Generales'!L673))))</f>
        <v>-812.68172554347814</v>
      </c>
      <c r="M15" s="83" t="str">
        <f>IF(IF($C$8=$D$8,'Datos Generales'!M487,IF($C$8=$E$8,'Datos Generales'!M562,IF($C$8=$F$8,'Datos Generales'!M673)))=0,"",IF($C$8=$D$8,'Datos Generales'!M487,IF($C$8=$E$8,'Datos Generales'!M562,IF($C$8=$F$8,'Datos Generales'!M673))))</f>
        <v/>
      </c>
      <c r="N15" s="83" t="str">
        <f>IF(IF($C$8=$D$8,'Datos Generales'!N487,IF($C$8=$E$8,'Datos Generales'!N562,IF($C$8=$F$8,'Datos Generales'!N673)))=0,"",IF($C$8=$D$8,'Datos Generales'!N487,IF($C$8=$E$8,'Datos Generales'!N562,IF($C$8=$F$8,'Datos Generales'!N673))))</f>
        <v/>
      </c>
      <c r="O15" s="83" t="str">
        <f>IF(IF($C$8=$D$8,'Datos Generales'!O487,IF($C$8=$E$8,'Datos Generales'!O562,IF($C$8=$F$8,'Datos Generales'!O673)))=0,"",IF($C$8=$D$8,'Datos Generales'!O487,IF($C$8=$E$8,'Datos Generales'!O562,IF($C$8=$F$8,'Datos Generales'!O673))))</f>
        <v/>
      </c>
      <c r="P15" s="83">
        <f>IF(IF($C$8=$D$8,'Datos Generales'!P487,IF($C$8=$E$8,'Datos Generales'!P562,IF($C$8=$F$8,'Datos Generales'!P673)))=0,"",IF($C$8=$D$8,'Datos Generales'!P487,IF($C$8=$E$8,'Datos Generales'!P562,IF($C$8=$F$8,'Datos Generales'!P673))))</f>
        <v>5.9675366008911518E-3</v>
      </c>
      <c r="Q15" s="83" t="str">
        <f>IF(IF($C$8=$D$8,'Datos Generales'!Q487,IF($C$8=$E$8,'Datos Generales'!Q562,IF($C$8=$F$8,'Datos Generales'!Q673)))=0,"",IF($C$8=$D$8,'Datos Generales'!Q487,IF($C$8=$E$8,'Datos Generales'!Q562,IF($C$8=$F$8,'Datos Generales'!Q673))))</f>
        <v/>
      </c>
      <c r="R15" s="83">
        <f>IF(IF($C$8=$D$8,'Datos Generales'!R487,IF($C$8=$E$8,'Datos Generales'!R562,IF($C$8=$F$8,'Datos Generales'!R673)))=0,"",IF($C$8=$D$8,'Datos Generales'!R487,IF($C$8=$E$8,'Datos Generales'!R562,IF($C$8=$F$8,'Datos Generales'!R673))))</f>
        <v>-37.602619045411714</v>
      </c>
      <c r="S15" s="83" t="str">
        <f>IF(IF($C$8=$D$8,'Datos Generales'!S487,IF($C$8=$E$8,'Datos Generales'!S562,IF($C$8=$F$8,'Datos Generales'!S673)))=0,"",IF($C$8=$D$8,'Datos Generales'!S487,IF($C$8=$E$8,'Datos Generales'!S562,IF($C$8=$F$8,'Datos Generales'!S673))))</f>
        <v/>
      </c>
      <c r="T15" s="83">
        <f>IF(IF($C$8=$D$8,'Datos Generales'!T487,IF($C$8=$E$8,'Datos Generales'!T562,IF($C$8=$F$8,'Datos Generales'!T673)))=0,"",IF($C$8=$D$8,'Datos Generales'!T487,IF($C$8=$E$8,'Datos Generales'!T562,IF($C$8=$F$8,'Datos Generales'!T673))))</f>
        <v>-4.4832277847563295</v>
      </c>
      <c r="U15" s="83" t="str">
        <f>IF(IF($C$8=$D$8,'Datos Generales'!U487,IF($C$8=$E$8,'Datos Generales'!U562,IF($C$8=$F$8,'Datos Generales'!U673)))=0,"",IF($C$8=$D$8,'Datos Generales'!U487,IF($C$8=$E$8,'Datos Generales'!U562,IF($C$8=$F$8,'Datos Generales'!U673))))</f>
        <v/>
      </c>
      <c r="V15" s="83">
        <f>IF(IF($C$8=$D$8,'Datos Generales'!V487,IF($C$8=$E$8,'Datos Generales'!V562,IF($C$8=$F$8,'Datos Generales'!V673)))=0,"",IF($C$8=$D$8,'Datos Generales'!V487,IF($C$8=$E$8,'Datos Generales'!V562,IF($C$8=$F$8,'Datos Generales'!V673))))</f>
        <v>-14.060168949421966</v>
      </c>
      <c r="W15" s="83" t="str">
        <f>IF(IF($C$8=$D$8,'Datos Generales'!W487,IF($C$8=$E$8,'Datos Generales'!W562,IF($C$8=$F$8,'Datos Generales'!W673)))=0,"",IF($C$8=$D$8,'Datos Generales'!W487,IF($C$8=$E$8,'Datos Generales'!W562,IF($C$8=$F$8,'Datos Generales'!W673))))</f>
        <v/>
      </c>
      <c r="X15" s="83" t="str">
        <f>IF(IF($C$8=$D$8,'Datos Generales'!X487,IF($C$8=$E$8,'Datos Generales'!X562,IF($C$8=$F$8,'Datos Generales'!X673)))=0,"",IF($C$8=$D$8,'Datos Generales'!X487,IF($C$8=$E$8,'Datos Generales'!X562,IF($C$8=$F$8,'Datos Generales'!X673))))</f>
        <v/>
      </c>
      <c r="Y15" s="83" t="str">
        <f>IF(IF($C$8=$D$8,'Datos Generales'!Y487,IF($C$8=$E$8,'Datos Generales'!Y562,IF($C$8=$F$8,'Datos Generales'!Y673)))=0,"",IF($C$8=$D$8,'Datos Generales'!Y487,IF($C$8=$E$8,'Datos Generales'!Y562,IF($C$8=$F$8,'Datos Generales'!Y673))))</f>
        <v/>
      </c>
      <c r="Z15" s="83" t="str">
        <f>IF(IF($C$8=$D$8,'Datos Generales'!Z487,IF($C$8=$E$8,'Datos Generales'!Z562,IF($C$8=$F$8,'Datos Generales'!Z673)))=0,"",IF($C$8=$D$8,'Datos Generales'!Z487,IF($C$8=$E$8,'Datos Generales'!Z562,IF($C$8=$F$8,'Datos Generales'!Z673))))</f>
        <v/>
      </c>
      <c r="AA15" s="83" t="str">
        <f>IF(IF($C$8=$D$8,'Datos Generales'!AA487,IF($C$8=$E$8,'Datos Generales'!AA562,IF($C$8=$F$8,'Datos Generales'!AA673)))=0,"",IF($C$8=$D$8,'Datos Generales'!AA487,IF($C$8=$E$8,'Datos Generales'!AA562,IF($C$8=$F$8,'Datos Generales'!AA673))))</f>
        <v/>
      </c>
      <c r="AB15" s="83">
        <f>IF(IF($C$8=$D$8,'Datos Generales'!AB487,IF($C$8=$E$8,'Datos Generales'!AB562,IF($C$8=$F$8,'Datos Generales'!AB673)))=0,"",IF($C$8=$D$8,'Datos Generales'!AB487,IF($C$8=$E$8,'Datos Generales'!AB562,IF($C$8=$F$8,'Datos Generales'!AB673))))</f>
        <v>122.6774826261601</v>
      </c>
      <c r="AC15" s="83" t="str">
        <f>IF(IF($C$8=$D$8,'Datos Generales'!AC487,IF($C$8=$E$8,'Datos Generales'!AC562,IF($C$8=$F$8,'Datos Generales'!AC673)))=0,"",IF($C$8=$D$8,'Datos Generales'!AC487,IF($C$8=$E$8,'Datos Generales'!AC562,IF($C$8=$F$8,'Datos Generales'!AC673))))</f>
        <v/>
      </c>
      <c r="AD15" s="83" t="str">
        <f>IF(IF($C$8=$D$8,'Datos Generales'!AD487,IF($C$8=$E$8,'Datos Generales'!AD562,IF($C$8=$F$8,'Datos Generales'!AD673)))=0,"",IF($C$8=$D$8,'Datos Generales'!AD487,IF($C$8=$E$8,'Datos Generales'!AD562,IF($C$8=$F$8,'Datos Generales'!AD673))))</f>
        <v/>
      </c>
      <c r="AE15" s="83" t="str">
        <f>IF(IF($C$8=$D$8,'Datos Generales'!AE487,IF($C$8=$E$8,'Datos Generales'!AE562,IF($C$8=$F$8,'Datos Generales'!AE673)))=0,"",IF($C$8=$D$8,'Datos Generales'!AE487,IF($C$8=$E$8,'Datos Generales'!AE562,IF($C$8=$F$8,'Datos Generales'!AE673))))</f>
        <v/>
      </c>
      <c r="AF15" s="83" t="str">
        <f>IF(IF($C$8=$D$8,'Datos Generales'!AF487,IF($C$8=$E$8,'Datos Generales'!AF562,IF($C$8=$F$8,'Datos Generales'!AF673)))=0,"",IF($C$8=$D$8,'Datos Generales'!AF487,IF($C$8=$E$8,'Datos Generales'!AF562,IF($C$8=$F$8,'Datos Generales'!AF673))))</f>
        <v/>
      </c>
      <c r="AG15" s="83" t="str">
        <f>IF(IF($C$8=$D$8,'Datos Generales'!AG487,IF($C$8=$E$8,'Datos Generales'!AG562,IF($C$8=$F$8,'Datos Generales'!AG673)))=0,"",IF($C$8=$D$8,'Datos Generales'!AG487,IF($C$8=$E$8,'Datos Generales'!AG562,IF($C$8=$F$8,'Datos Generales'!AG673))))</f>
        <v/>
      </c>
      <c r="AH15" s="83" t="str">
        <f>IF(IF($C$8=$D$8,'Datos Generales'!AH487,IF($C$8=$E$8,'Datos Generales'!AH562,IF($C$8=$F$8,'Datos Generales'!AH673)))=0,"",IF($C$8=$D$8,'Datos Generales'!AH487,IF($C$8=$E$8,'Datos Generales'!AH562,IF($C$8=$F$8,'Datos Generales'!AH673))))</f>
        <v/>
      </c>
      <c r="AI15" s="83" t="str">
        <f>IF(IF($C$8=$D$8,'Datos Generales'!AI487,IF($C$8=$E$8,'Datos Generales'!AI562,IF($C$8=$F$8,'Datos Generales'!AI673)))=0,"",IF($C$8=$D$8,'Datos Generales'!AI487,IF($C$8=$E$8,'Datos Generales'!AI562,IF($C$8=$F$8,'Datos Generales'!AI673))))</f>
        <v/>
      </c>
      <c r="AJ15" s="83" t="str">
        <f>IF(IF($C$8=$D$8,'Datos Generales'!AJ487,IF($C$8=$E$8,'Datos Generales'!AJ562,IF($C$8=$F$8,'Datos Generales'!AJ673)))=0,"",IF($C$8=$D$8,'Datos Generales'!AJ487,IF($C$8=$E$8,'Datos Generales'!AJ562,IF($C$8=$F$8,'Datos Generales'!AJ673))))</f>
        <v/>
      </c>
      <c r="AK15" s="83" t="str">
        <f>IF(IF($C$8=$D$8,'Datos Generales'!AK487,IF($C$8=$E$8,'Datos Generales'!AK562,IF($C$8=$F$8,'Datos Generales'!AK673)))=0,"",IF($C$8=$D$8,'Datos Generales'!AK487,IF($C$8=$E$8,'Datos Generales'!AK562,IF($C$8=$F$8,'Datos Generales'!AK673))))</f>
        <v/>
      </c>
      <c r="AL15" s="83" t="str">
        <f>IF(IF($C$8=$D$8,'Datos Generales'!AL487,IF($C$8=$E$8,'Datos Generales'!AL562,IF($C$8=$F$8,'Datos Generales'!AL673)))=0,"",IF($C$8=$D$8,'Datos Generales'!AL487,IF($C$8=$E$8,'Datos Generales'!AL562,IF($C$8=$F$8,'Datos Generales'!AL673))))</f>
        <v/>
      </c>
      <c r="AM15" s="83" t="str">
        <f>IF(IF($C$8=$D$8,'Datos Generales'!AM487,IF($C$8=$E$8,'Datos Generales'!AM562,IF($C$8=$F$8,'Datos Generales'!AM673)))=0,"",IF($C$8=$D$8,'Datos Generales'!AM487,IF($C$8=$E$8,'Datos Generales'!AM562,IF($C$8=$F$8,'Datos Generales'!AM673))))</f>
        <v/>
      </c>
      <c r="AN15" s="83" t="str">
        <f>IF(IF($C$8=$D$8,'Datos Generales'!AN487,IF($C$8=$E$8,'Datos Generales'!AN562,IF($C$8=$F$8,'Datos Generales'!AN673)))=0,"",IF($C$8=$D$8,'Datos Generales'!AN487,IF($C$8=$E$8,'Datos Generales'!AN562,IF($C$8=$F$8,'Datos Generales'!AN673))))</f>
        <v/>
      </c>
      <c r="AO15" s="83" t="str">
        <f>IF(IF($C$8=$D$8,'Datos Generales'!AO487,IF($C$8=$E$8,'Datos Generales'!AO562,IF($C$8=$F$8,'Datos Generales'!AO673)))=0,"",IF($C$8=$D$8,'Datos Generales'!AO487,IF($C$8=$E$8,'Datos Generales'!AO562,IF($C$8=$F$8,'Datos Generales'!AO673))))</f>
        <v/>
      </c>
      <c r="AP15" s="83" t="str">
        <f>IF(IF($C$8=$D$8,'Datos Generales'!AP487,IF($C$8=$E$8,'Datos Generales'!AP562,IF($C$8=$F$8,'Datos Generales'!AP673)))=0,"",IF($C$8=$D$8,'Datos Generales'!AP487,IF($C$8=$E$8,'Datos Generales'!AP562,IF($C$8=$F$8,'Datos Generales'!AP673))))</f>
        <v/>
      </c>
      <c r="AQ15" s="83">
        <f>IF(IF($C$8=$D$8,'Datos Generales'!AQ487,IF($C$8=$E$8,'Datos Generales'!AQ562,IF($C$8=$F$8,'Datos Generales'!AQ673)))=0,"",IF($C$8=$D$8,'Datos Generales'!AQ487,IF($C$8=$E$8,'Datos Generales'!AQ562,IF($C$8=$F$8,'Datos Generales'!AQ673))))</f>
        <v>-17.952614991132936</v>
      </c>
      <c r="AS15" s="83">
        <f>IF(IF($C$8=$D$8,'Datos Generales'!AS487,IF($C$8=$E$8,'Datos Generales'!AS562,IF($C$8=$F$8,'Datos Generales'!AS673)))=0,"",IF($C$8=$D$8,'Datos Generales'!AS487,IF($C$8=$E$8,'Datos Generales'!AS562,IF($C$8=$F$8,'Datos Generales'!AS673))))</f>
        <v>103.063317974714</v>
      </c>
      <c r="AT15" s="94">
        <f t="shared" si="0"/>
        <v>-121.01593296584693</v>
      </c>
    </row>
    <row r="16" spans="2:46">
      <c r="B16" s="73" t="s">
        <v>299</v>
      </c>
      <c r="C16" s="83">
        <f>IF(IF($C$8=$D$8,'Datos Generales'!C488,IF($C$8=$E$8,'Datos Generales'!C563,IF($C$8=$F$8,'Datos Generales'!C674)))=0,"",IF($C$8=$D$8,'Datos Generales'!C488,IF($C$8=$E$8,'Datos Generales'!C563,IF($C$8=$F$8,'Datos Generales'!C674))))</f>
        <v>71.271273302956189</v>
      </c>
      <c r="D16" s="83" t="str">
        <f>IF(IF($C$8=$D$8,'Datos Generales'!D488,IF($C$8=$E$8,'Datos Generales'!D563,IF($C$8=$F$8,'Datos Generales'!D674)))=0,"",IF($C$8=$D$8,'Datos Generales'!D488,IF($C$8=$E$8,'Datos Generales'!D563,IF($C$8=$F$8,'Datos Generales'!D674))))</f>
        <v/>
      </c>
      <c r="E16" s="83">
        <f>IF(IF($C$8=$D$8,'Datos Generales'!E488,IF($C$8=$E$8,'Datos Generales'!E563,IF($C$8=$F$8,'Datos Generales'!E674)))=0,"",IF($C$8=$D$8,'Datos Generales'!E488,IF($C$8=$E$8,'Datos Generales'!E563,IF($C$8=$F$8,'Datos Generales'!E674))))</f>
        <v>166.54145698309463</v>
      </c>
      <c r="F16" s="83">
        <f>IF(IF($C$8=$D$8,'Datos Generales'!F488,IF($C$8=$E$8,'Datos Generales'!F563,IF($C$8=$F$8,'Datos Generales'!F674)))=0,"",IF($C$8=$D$8,'Datos Generales'!F488,IF($C$8=$E$8,'Datos Generales'!F563,IF($C$8=$F$8,'Datos Generales'!F674))))</f>
        <v>48.704598983513073</v>
      </c>
      <c r="G16" s="83" t="str">
        <f>IF(IF($C$8=$D$8,'Datos Generales'!G488,IF($C$8=$E$8,'Datos Generales'!G563,IF($C$8=$F$8,'Datos Generales'!G674)))=0,"",IF($C$8=$D$8,'Datos Generales'!G488,IF($C$8=$E$8,'Datos Generales'!G563,IF($C$8=$F$8,'Datos Generales'!G674))))</f>
        <v/>
      </c>
      <c r="H16" s="83">
        <f>IF(IF($C$8=$D$8,'Datos Generales'!H488,IF($C$8=$E$8,'Datos Generales'!H563,IF($C$8=$F$8,'Datos Generales'!H674)))=0,"",IF($C$8=$D$8,'Datos Generales'!H488,IF($C$8=$E$8,'Datos Generales'!H563,IF($C$8=$F$8,'Datos Generales'!H674))))</f>
        <v>14.853095990046894</v>
      </c>
      <c r="I16" s="83">
        <f>IF(IF($C$8=$D$8,'Datos Generales'!I488,IF($C$8=$E$8,'Datos Generales'!I563,IF($C$8=$F$8,'Datos Generales'!I674)))=0,"",IF($C$8=$D$8,'Datos Generales'!I488,IF($C$8=$E$8,'Datos Generales'!I563,IF($C$8=$F$8,'Datos Generales'!I674))))</f>
        <v>63.896056988606595</v>
      </c>
      <c r="J16" s="83">
        <f>IF(IF($C$8=$D$8,'Datos Generales'!J488,IF($C$8=$E$8,'Datos Generales'!J563,IF($C$8=$F$8,'Datos Generales'!J674)))=0,"",IF($C$8=$D$8,'Datos Generales'!J488,IF($C$8=$E$8,'Datos Generales'!J563,IF($C$8=$F$8,'Datos Generales'!J674))))</f>
        <v>2235.1317901650591</v>
      </c>
      <c r="K16" s="83" t="str">
        <f>IF(IF($C$8=$D$8,'Datos Generales'!K488,IF($C$8=$E$8,'Datos Generales'!K563,IF($C$8=$F$8,'Datos Generales'!K674)))=0,"",IF($C$8=$D$8,'Datos Generales'!K488,IF($C$8=$E$8,'Datos Generales'!K563,IF($C$8=$F$8,'Datos Generales'!K674))))</f>
        <v/>
      </c>
      <c r="L16" s="83">
        <f>IF(IF($C$8=$D$8,'Datos Generales'!L488,IF($C$8=$E$8,'Datos Generales'!L563,IF($C$8=$F$8,'Datos Generales'!L674)))=0,"",IF($C$8=$D$8,'Datos Generales'!L488,IF($C$8=$E$8,'Datos Generales'!L563,IF($C$8=$F$8,'Datos Generales'!L674))))</f>
        <v>286.37146604718782</v>
      </c>
      <c r="M16" s="83" t="str">
        <f>IF(IF($C$8=$D$8,'Datos Generales'!M488,IF($C$8=$E$8,'Datos Generales'!M563,IF($C$8=$F$8,'Datos Generales'!M674)))=0,"",IF($C$8=$D$8,'Datos Generales'!M488,IF($C$8=$E$8,'Datos Generales'!M563,IF($C$8=$F$8,'Datos Generales'!M674))))</f>
        <v/>
      </c>
      <c r="N16" s="83" t="str">
        <f>IF(IF($C$8=$D$8,'Datos Generales'!N488,IF($C$8=$E$8,'Datos Generales'!N563,IF($C$8=$F$8,'Datos Generales'!N674)))=0,"",IF($C$8=$D$8,'Datos Generales'!N488,IF($C$8=$E$8,'Datos Generales'!N563,IF($C$8=$F$8,'Datos Generales'!N674))))</f>
        <v/>
      </c>
      <c r="O16" s="83" t="str">
        <f>IF(IF($C$8=$D$8,'Datos Generales'!O488,IF($C$8=$E$8,'Datos Generales'!O563,IF($C$8=$F$8,'Datos Generales'!O674)))=0,"",IF($C$8=$D$8,'Datos Generales'!O488,IF($C$8=$E$8,'Datos Generales'!O563,IF($C$8=$F$8,'Datos Generales'!O674))))</f>
        <v/>
      </c>
      <c r="P16" s="83">
        <f>IF(IF($C$8=$D$8,'Datos Generales'!P488,IF($C$8=$E$8,'Datos Generales'!P563,IF($C$8=$F$8,'Datos Generales'!P674)))=0,"",IF($C$8=$D$8,'Datos Generales'!P488,IF($C$8=$E$8,'Datos Generales'!P563,IF($C$8=$F$8,'Datos Generales'!P674))))</f>
        <v>286.98422647028099</v>
      </c>
      <c r="Q16" s="83" t="str">
        <f>IF(IF($C$8=$D$8,'Datos Generales'!Q488,IF($C$8=$E$8,'Datos Generales'!Q563,IF($C$8=$F$8,'Datos Generales'!Q674)))=0,"",IF($C$8=$D$8,'Datos Generales'!Q488,IF($C$8=$E$8,'Datos Generales'!Q563,IF($C$8=$F$8,'Datos Generales'!Q674))))</f>
        <v/>
      </c>
      <c r="R16" s="83" t="str">
        <f>IF(IF($C$8=$D$8,'Datos Generales'!R488,IF($C$8=$E$8,'Datos Generales'!R563,IF($C$8=$F$8,'Datos Generales'!R674)))=0,"",IF($C$8=$D$8,'Datos Generales'!R488,IF($C$8=$E$8,'Datos Generales'!R563,IF($C$8=$F$8,'Datos Generales'!R674))))</f>
        <v/>
      </c>
      <c r="S16" s="83" t="str">
        <f>IF(IF($C$8=$D$8,'Datos Generales'!S488,IF($C$8=$E$8,'Datos Generales'!S563,IF($C$8=$F$8,'Datos Generales'!S674)))=0,"",IF($C$8=$D$8,'Datos Generales'!S488,IF($C$8=$E$8,'Datos Generales'!S563,IF($C$8=$F$8,'Datos Generales'!S674))))</f>
        <v/>
      </c>
      <c r="T16" s="83">
        <f>IF(IF($C$8=$D$8,'Datos Generales'!T488,IF($C$8=$E$8,'Datos Generales'!T563,IF($C$8=$F$8,'Datos Generales'!T674)))=0,"",IF($C$8=$D$8,'Datos Generales'!T488,IF($C$8=$E$8,'Datos Generales'!T563,IF($C$8=$F$8,'Datos Generales'!T674))))</f>
        <v>147.6594204618269</v>
      </c>
      <c r="U16" s="83" t="str">
        <f>IF(IF($C$8=$D$8,'Datos Generales'!U488,IF($C$8=$E$8,'Datos Generales'!U563,IF($C$8=$F$8,'Datos Generales'!U674)))=0,"",IF($C$8=$D$8,'Datos Generales'!U488,IF($C$8=$E$8,'Datos Generales'!U563,IF($C$8=$F$8,'Datos Generales'!U674))))</f>
        <v/>
      </c>
      <c r="V16" s="83">
        <f>IF(IF($C$8=$D$8,'Datos Generales'!V488,IF($C$8=$E$8,'Datos Generales'!V563,IF($C$8=$F$8,'Datos Generales'!V674)))=0,"",IF($C$8=$D$8,'Datos Generales'!V488,IF($C$8=$E$8,'Datos Generales'!V563,IF($C$8=$F$8,'Datos Generales'!V674))))</f>
        <v>33.332900017182951</v>
      </c>
      <c r="W16" s="83" t="str">
        <f>IF(IF($C$8=$D$8,'Datos Generales'!W488,IF($C$8=$E$8,'Datos Generales'!W563,IF($C$8=$F$8,'Datos Generales'!W674)))=0,"",IF($C$8=$D$8,'Datos Generales'!W488,IF($C$8=$E$8,'Datos Generales'!W563,IF($C$8=$F$8,'Datos Generales'!W674))))</f>
        <v/>
      </c>
      <c r="X16" s="83" t="str">
        <f>IF(IF($C$8=$D$8,'Datos Generales'!X488,IF($C$8=$E$8,'Datos Generales'!X563,IF($C$8=$F$8,'Datos Generales'!X674)))=0,"",IF($C$8=$D$8,'Datos Generales'!X488,IF($C$8=$E$8,'Datos Generales'!X563,IF($C$8=$F$8,'Datos Generales'!X674))))</f>
        <v/>
      </c>
      <c r="Y16" s="83">
        <f>IF(IF($C$8=$D$8,'Datos Generales'!Y488,IF($C$8=$E$8,'Datos Generales'!Y563,IF($C$8=$F$8,'Datos Generales'!Y674)))=0,"",IF($C$8=$D$8,'Datos Generales'!Y488,IF($C$8=$E$8,'Datos Generales'!Y563,IF($C$8=$F$8,'Datos Generales'!Y674))))</f>
        <v>95.091875390783045</v>
      </c>
      <c r="Z16" s="83">
        <f>IF(IF($C$8=$D$8,'Datos Generales'!Z488,IF($C$8=$E$8,'Datos Generales'!Z563,IF($C$8=$F$8,'Datos Generales'!Z674)))=0,"",IF($C$8=$D$8,'Datos Generales'!Z488,IF($C$8=$E$8,'Datos Generales'!Z563,IF($C$8=$F$8,'Datos Generales'!Z674))))</f>
        <v>1016.9162845155626</v>
      </c>
      <c r="AA16" s="83">
        <f>IF(IF($C$8=$D$8,'Datos Generales'!AA488,IF($C$8=$E$8,'Datos Generales'!AA563,IF($C$8=$F$8,'Datos Generales'!AA674)))=0,"",IF($C$8=$D$8,'Datos Generales'!AA488,IF($C$8=$E$8,'Datos Generales'!AA563,IF($C$8=$F$8,'Datos Generales'!AA674))))</f>
        <v>40455.150214592279</v>
      </c>
      <c r="AB16" s="83">
        <f>IF(IF($C$8=$D$8,'Datos Generales'!AB488,IF($C$8=$E$8,'Datos Generales'!AB563,IF($C$8=$F$8,'Datos Generales'!AB674)))=0,"",IF($C$8=$D$8,'Datos Generales'!AB488,IF($C$8=$E$8,'Datos Generales'!AB563,IF($C$8=$F$8,'Datos Generales'!AB674))))</f>
        <v>151.86593785167096</v>
      </c>
      <c r="AC16" s="83" t="str">
        <f>IF(IF($C$8=$D$8,'Datos Generales'!AC488,IF($C$8=$E$8,'Datos Generales'!AC563,IF($C$8=$F$8,'Datos Generales'!AC674)))=0,"",IF($C$8=$D$8,'Datos Generales'!AC488,IF($C$8=$E$8,'Datos Generales'!AC563,IF($C$8=$F$8,'Datos Generales'!AC674))))</f>
        <v/>
      </c>
      <c r="AD16" s="83" t="str">
        <f>IF(IF($C$8=$D$8,'Datos Generales'!AD488,IF($C$8=$E$8,'Datos Generales'!AD563,IF($C$8=$F$8,'Datos Generales'!AD674)))=0,"",IF($C$8=$D$8,'Datos Generales'!AD488,IF($C$8=$E$8,'Datos Generales'!AD563,IF($C$8=$F$8,'Datos Generales'!AD674))))</f>
        <v/>
      </c>
      <c r="AE16" s="83" t="str">
        <f>IF(IF($C$8=$D$8,'Datos Generales'!AE488,IF($C$8=$E$8,'Datos Generales'!AE563,IF($C$8=$F$8,'Datos Generales'!AE674)))=0,"",IF($C$8=$D$8,'Datos Generales'!AE488,IF($C$8=$E$8,'Datos Generales'!AE563,IF($C$8=$F$8,'Datos Generales'!AE674))))</f>
        <v/>
      </c>
      <c r="AF16" s="83" t="str">
        <f>IF(IF($C$8=$D$8,'Datos Generales'!AF488,IF($C$8=$E$8,'Datos Generales'!AF563,IF($C$8=$F$8,'Datos Generales'!AF674)))=0,"",IF($C$8=$D$8,'Datos Generales'!AF488,IF($C$8=$E$8,'Datos Generales'!AF563,IF($C$8=$F$8,'Datos Generales'!AF674))))</f>
        <v/>
      </c>
      <c r="AG16" s="83" t="str">
        <f>IF(IF($C$8=$D$8,'Datos Generales'!AG488,IF($C$8=$E$8,'Datos Generales'!AG563,IF($C$8=$F$8,'Datos Generales'!AG674)))=0,"",IF($C$8=$D$8,'Datos Generales'!AG488,IF($C$8=$E$8,'Datos Generales'!AG563,IF($C$8=$F$8,'Datos Generales'!AG674))))</f>
        <v/>
      </c>
      <c r="AH16" s="83" t="str">
        <f>IF(IF($C$8=$D$8,'Datos Generales'!AH488,IF($C$8=$E$8,'Datos Generales'!AH563,IF($C$8=$F$8,'Datos Generales'!AH674)))=0,"",IF($C$8=$D$8,'Datos Generales'!AH488,IF($C$8=$E$8,'Datos Generales'!AH563,IF($C$8=$F$8,'Datos Generales'!AH674))))</f>
        <v/>
      </c>
      <c r="AI16" s="83" t="str">
        <f>IF(IF($C$8=$D$8,'Datos Generales'!AI488,IF($C$8=$E$8,'Datos Generales'!AI563,IF($C$8=$F$8,'Datos Generales'!AI674)))=0,"",IF($C$8=$D$8,'Datos Generales'!AI488,IF($C$8=$E$8,'Datos Generales'!AI563,IF($C$8=$F$8,'Datos Generales'!AI674))))</f>
        <v/>
      </c>
      <c r="AJ16" s="83" t="str">
        <f>IF(IF($C$8=$D$8,'Datos Generales'!AJ488,IF($C$8=$E$8,'Datos Generales'!AJ563,IF($C$8=$F$8,'Datos Generales'!AJ674)))=0,"",IF($C$8=$D$8,'Datos Generales'!AJ488,IF($C$8=$E$8,'Datos Generales'!AJ563,IF($C$8=$F$8,'Datos Generales'!AJ674))))</f>
        <v/>
      </c>
      <c r="AK16" s="83" t="str">
        <f>IF(IF($C$8=$D$8,'Datos Generales'!AK488,IF($C$8=$E$8,'Datos Generales'!AK563,IF($C$8=$F$8,'Datos Generales'!AK674)))=0,"",IF($C$8=$D$8,'Datos Generales'!AK488,IF($C$8=$E$8,'Datos Generales'!AK563,IF($C$8=$F$8,'Datos Generales'!AK674))))</f>
        <v/>
      </c>
      <c r="AL16" s="83" t="str">
        <f>IF(IF($C$8=$D$8,'Datos Generales'!AL488,IF($C$8=$E$8,'Datos Generales'!AL563,IF($C$8=$F$8,'Datos Generales'!AL674)))=0,"",IF($C$8=$D$8,'Datos Generales'!AL488,IF($C$8=$E$8,'Datos Generales'!AL563,IF($C$8=$F$8,'Datos Generales'!AL674))))</f>
        <v/>
      </c>
      <c r="AM16" s="83" t="str">
        <f>IF(IF($C$8=$D$8,'Datos Generales'!AM488,IF($C$8=$E$8,'Datos Generales'!AM563,IF($C$8=$F$8,'Datos Generales'!AM674)))=0,"",IF($C$8=$D$8,'Datos Generales'!AM488,IF($C$8=$E$8,'Datos Generales'!AM563,IF($C$8=$F$8,'Datos Generales'!AM674))))</f>
        <v/>
      </c>
      <c r="AN16" s="83" t="str">
        <f>IF(IF($C$8=$D$8,'Datos Generales'!AN488,IF($C$8=$E$8,'Datos Generales'!AN563,IF($C$8=$F$8,'Datos Generales'!AN674)))=0,"",IF($C$8=$D$8,'Datos Generales'!AN488,IF($C$8=$E$8,'Datos Generales'!AN563,IF($C$8=$F$8,'Datos Generales'!AN674))))</f>
        <v/>
      </c>
      <c r="AO16" s="83" t="str">
        <f>IF(IF($C$8=$D$8,'Datos Generales'!AO488,IF($C$8=$E$8,'Datos Generales'!AO563,IF($C$8=$F$8,'Datos Generales'!AO674)))=0,"",IF($C$8=$D$8,'Datos Generales'!AO488,IF($C$8=$E$8,'Datos Generales'!AO563,IF($C$8=$F$8,'Datos Generales'!AO674))))</f>
        <v/>
      </c>
      <c r="AP16" s="83" t="str">
        <f>IF(IF($C$8=$D$8,'Datos Generales'!AP488,IF($C$8=$E$8,'Datos Generales'!AP563,IF($C$8=$F$8,'Datos Generales'!AP674)))=0,"",IF($C$8=$D$8,'Datos Generales'!AP488,IF($C$8=$E$8,'Datos Generales'!AP563,IF($C$8=$F$8,'Datos Generales'!AP674))))</f>
        <v/>
      </c>
      <c r="AQ16" s="83">
        <f>IF(IF($C$8=$D$8,'Datos Generales'!AQ488,IF($C$8=$E$8,'Datos Generales'!AQ563,IF($C$8=$F$8,'Datos Generales'!AQ674)))=0,"",IF($C$8=$D$8,'Datos Generales'!AQ488,IF($C$8=$E$8,'Datos Generales'!AQ563,IF($C$8=$F$8,'Datos Generales'!AQ674))))</f>
        <v>96.200746345251545</v>
      </c>
      <c r="AS16" s="83">
        <f>IF(IF($C$8=$D$8,'Datos Generales'!AS488,IF($C$8=$E$8,'Datos Generales'!AS563,IF($C$8=$F$8,'Datos Generales'!AS674)))=0,"",IF($C$8=$D$8,'Datos Generales'!AS488,IF($C$8=$E$8,'Datos Generales'!AS563,IF($C$8=$F$8,'Datos Generales'!AS674))))</f>
        <v>19.293746030535399</v>
      </c>
      <c r="AT16" s="94">
        <f t="shared" si="0"/>
        <v>76.907000314716143</v>
      </c>
    </row>
    <row r="17" spans="2:46">
      <c r="B17" s="73" t="s">
        <v>300</v>
      </c>
      <c r="C17" s="83">
        <f>IF(IF($C$8=$D$8,'Datos Generales'!C489,IF($C$8=$E$8,'Datos Generales'!C564,IF($C$8=$F$8,'Datos Generales'!C675)))=0,"",IF($C$8=$D$8,'Datos Generales'!C489,IF($C$8=$E$8,'Datos Generales'!C564,IF($C$8=$F$8,'Datos Generales'!C675))))</f>
        <v>-212.57852887312515</v>
      </c>
      <c r="D17" s="83" t="str">
        <f>IF(IF($C$8=$D$8,'Datos Generales'!D489,IF($C$8=$E$8,'Datos Generales'!D564,IF($C$8=$F$8,'Datos Generales'!D675)))=0,"",IF($C$8=$D$8,'Datos Generales'!D489,IF($C$8=$E$8,'Datos Generales'!D564,IF($C$8=$F$8,'Datos Generales'!D675))))</f>
        <v/>
      </c>
      <c r="E17" s="83">
        <f>IF(IF($C$8=$D$8,'Datos Generales'!E489,IF($C$8=$E$8,'Datos Generales'!E564,IF($C$8=$F$8,'Datos Generales'!E675)))=0,"",IF($C$8=$D$8,'Datos Generales'!E489,IF($C$8=$E$8,'Datos Generales'!E564,IF($C$8=$F$8,'Datos Generales'!E675))))</f>
        <v>-7.1774605711397061</v>
      </c>
      <c r="F17" s="83">
        <f>IF(IF($C$8=$D$8,'Datos Generales'!F489,IF($C$8=$E$8,'Datos Generales'!F564,IF($C$8=$F$8,'Datos Generales'!F675)))=0,"",IF($C$8=$D$8,'Datos Generales'!F489,IF($C$8=$E$8,'Datos Generales'!F564,IF($C$8=$F$8,'Datos Generales'!F675))))</f>
        <v>-8.9126559714795009E-2</v>
      </c>
      <c r="G17" s="83" t="str">
        <f>IF(IF($C$8=$D$8,'Datos Generales'!G489,IF($C$8=$E$8,'Datos Generales'!G564,IF($C$8=$F$8,'Datos Generales'!G675)))=0,"",IF($C$8=$D$8,'Datos Generales'!G489,IF($C$8=$E$8,'Datos Generales'!G564,IF($C$8=$F$8,'Datos Generales'!G675))))</f>
        <v/>
      </c>
      <c r="H17" s="83" t="str">
        <f>IF(IF($C$8=$D$8,'Datos Generales'!H489,IF($C$8=$E$8,'Datos Generales'!H564,IF($C$8=$F$8,'Datos Generales'!H675)))=0,"",IF($C$8=$D$8,'Datos Generales'!H489,IF($C$8=$E$8,'Datos Generales'!H564,IF($C$8=$F$8,'Datos Generales'!H675))))</f>
        <v/>
      </c>
      <c r="I17" s="83">
        <f>IF(IF($C$8=$D$8,'Datos Generales'!I489,IF($C$8=$E$8,'Datos Generales'!I564,IF($C$8=$F$8,'Datos Generales'!I675)))=0,"",IF($C$8=$D$8,'Datos Generales'!I489,IF($C$8=$E$8,'Datos Generales'!I564,IF($C$8=$F$8,'Datos Generales'!I675))))</f>
        <v>-1.3901979896001908</v>
      </c>
      <c r="J17" s="83">
        <f>IF(IF($C$8=$D$8,'Datos Generales'!J489,IF($C$8=$E$8,'Datos Generales'!J564,IF($C$8=$F$8,'Datos Generales'!J675)))=0,"",IF($C$8=$D$8,'Datos Generales'!J489,IF($C$8=$E$8,'Datos Generales'!J564,IF($C$8=$F$8,'Datos Generales'!J675))))</f>
        <v>7966.666666666667</v>
      </c>
      <c r="K17" s="83" t="str">
        <f>IF(IF($C$8=$D$8,'Datos Generales'!K489,IF($C$8=$E$8,'Datos Generales'!K564,IF($C$8=$F$8,'Datos Generales'!K675)))=0,"",IF($C$8=$D$8,'Datos Generales'!K489,IF($C$8=$E$8,'Datos Generales'!K564,IF($C$8=$F$8,'Datos Generales'!K675))))</f>
        <v/>
      </c>
      <c r="L17" s="83">
        <f>IF(IF($C$8=$D$8,'Datos Generales'!L489,IF($C$8=$E$8,'Datos Generales'!L564,IF($C$8=$F$8,'Datos Generales'!L675)))=0,"",IF($C$8=$D$8,'Datos Generales'!L489,IF($C$8=$E$8,'Datos Generales'!L564,IF($C$8=$F$8,'Datos Generales'!L675))))</f>
        <v>3.7054509103570665</v>
      </c>
      <c r="M17" s="83" t="str">
        <f>IF(IF($C$8=$D$8,'Datos Generales'!M489,IF($C$8=$E$8,'Datos Generales'!M564,IF($C$8=$F$8,'Datos Generales'!M675)))=0,"",IF($C$8=$D$8,'Datos Generales'!M489,IF($C$8=$E$8,'Datos Generales'!M564,IF($C$8=$F$8,'Datos Generales'!M675))))</f>
        <v/>
      </c>
      <c r="N17" s="83" t="str">
        <f>IF(IF($C$8=$D$8,'Datos Generales'!N489,IF($C$8=$E$8,'Datos Generales'!N564,IF($C$8=$F$8,'Datos Generales'!N675)))=0,"",IF($C$8=$D$8,'Datos Generales'!N489,IF($C$8=$E$8,'Datos Generales'!N564,IF($C$8=$F$8,'Datos Generales'!N675))))</f>
        <v/>
      </c>
      <c r="O17" s="83" t="str">
        <f>IF(IF($C$8=$D$8,'Datos Generales'!O489,IF($C$8=$E$8,'Datos Generales'!O564,IF($C$8=$F$8,'Datos Generales'!O675)))=0,"",IF($C$8=$D$8,'Datos Generales'!O489,IF($C$8=$E$8,'Datos Generales'!O564,IF($C$8=$F$8,'Datos Generales'!O675))))</f>
        <v/>
      </c>
      <c r="P17" s="83">
        <f>IF(IF($C$8=$D$8,'Datos Generales'!P489,IF($C$8=$E$8,'Datos Generales'!P564,IF($C$8=$F$8,'Datos Generales'!P675)))=0,"",IF($C$8=$D$8,'Datos Generales'!P489,IF($C$8=$E$8,'Datos Generales'!P564,IF($C$8=$F$8,'Datos Generales'!P675))))</f>
        <v>1.4081201595869515</v>
      </c>
      <c r="Q17" s="83" t="str">
        <f>IF(IF($C$8=$D$8,'Datos Generales'!Q489,IF($C$8=$E$8,'Datos Generales'!Q564,IF($C$8=$F$8,'Datos Generales'!Q675)))=0,"",IF($C$8=$D$8,'Datos Generales'!Q489,IF($C$8=$E$8,'Datos Generales'!Q564,IF($C$8=$F$8,'Datos Generales'!Q675))))</f>
        <v/>
      </c>
      <c r="R17" s="83" t="str">
        <f>IF(IF($C$8=$D$8,'Datos Generales'!R489,IF($C$8=$E$8,'Datos Generales'!R564,IF($C$8=$F$8,'Datos Generales'!R675)))=0,"",IF($C$8=$D$8,'Datos Generales'!R489,IF($C$8=$E$8,'Datos Generales'!R564,IF($C$8=$F$8,'Datos Generales'!R675))))</f>
        <v/>
      </c>
      <c r="S17" s="83" t="str">
        <f>IF(IF($C$8=$D$8,'Datos Generales'!S489,IF($C$8=$E$8,'Datos Generales'!S564,IF($C$8=$F$8,'Datos Generales'!S675)))=0,"",IF($C$8=$D$8,'Datos Generales'!S489,IF($C$8=$E$8,'Datos Generales'!S564,IF($C$8=$F$8,'Datos Generales'!S675))))</f>
        <v/>
      </c>
      <c r="T17" s="83">
        <f>IF(IF($C$8=$D$8,'Datos Generales'!T489,IF($C$8=$E$8,'Datos Generales'!T564,IF($C$8=$F$8,'Datos Generales'!T675)))=0,"",IF($C$8=$D$8,'Datos Generales'!T489,IF($C$8=$E$8,'Datos Generales'!T564,IF($C$8=$F$8,'Datos Generales'!T675))))</f>
        <v>11.616174741260012</v>
      </c>
      <c r="U17" s="83" t="str">
        <f>IF(IF($C$8=$D$8,'Datos Generales'!U489,IF($C$8=$E$8,'Datos Generales'!U564,IF($C$8=$F$8,'Datos Generales'!U675)))=0,"",IF($C$8=$D$8,'Datos Generales'!U489,IF($C$8=$E$8,'Datos Generales'!U564,IF($C$8=$F$8,'Datos Generales'!U675))))</f>
        <v/>
      </c>
      <c r="V17" s="83">
        <f>IF(IF($C$8=$D$8,'Datos Generales'!V489,IF($C$8=$E$8,'Datos Generales'!V564,IF($C$8=$F$8,'Datos Generales'!V675)))=0,"",IF($C$8=$D$8,'Datos Generales'!V489,IF($C$8=$E$8,'Datos Generales'!V564,IF($C$8=$F$8,'Datos Generales'!V675))))</f>
        <v>0.87184758268786022</v>
      </c>
      <c r="W17" s="83" t="str">
        <f>IF(IF($C$8=$D$8,'Datos Generales'!W489,IF($C$8=$E$8,'Datos Generales'!W564,IF($C$8=$F$8,'Datos Generales'!W675)))=0,"",IF($C$8=$D$8,'Datos Generales'!W489,IF($C$8=$E$8,'Datos Generales'!W564,IF($C$8=$F$8,'Datos Generales'!W675))))</f>
        <v/>
      </c>
      <c r="X17" s="83" t="str">
        <f>IF(IF($C$8=$D$8,'Datos Generales'!X489,IF($C$8=$E$8,'Datos Generales'!X564,IF($C$8=$F$8,'Datos Generales'!X675)))=0,"",IF($C$8=$D$8,'Datos Generales'!X489,IF($C$8=$E$8,'Datos Generales'!X564,IF($C$8=$F$8,'Datos Generales'!X675))))</f>
        <v/>
      </c>
      <c r="Y17" s="83" t="str">
        <f>IF(IF($C$8=$D$8,'Datos Generales'!Y489,IF($C$8=$E$8,'Datos Generales'!Y564,IF($C$8=$F$8,'Datos Generales'!Y675)))=0,"",IF($C$8=$D$8,'Datos Generales'!Y489,IF($C$8=$E$8,'Datos Generales'!Y564,IF($C$8=$F$8,'Datos Generales'!Y675))))</f>
        <v/>
      </c>
      <c r="Z17" s="83">
        <f>IF(IF($C$8=$D$8,'Datos Generales'!Z489,IF($C$8=$E$8,'Datos Generales'!Z564,IF($C$8=$F$8,'Datos Generales'!Z675)))=0,"",IF($C$8=$D$8,'Datos Generales'!Z489,IF($C$8=$E$8,'Datos Generales'!Z564,IF($C$8=$F$8,'Datos Generales'!Z675))))</f>
        <v>0.26386478712530015</v>
      </c>
      <c r="AA17" s="83">
        <f>IF(IF($C$8=$D$8,'Datos Generales'!AA489,IF($C$8=$E$8,'Datos Generales'!AA564,IF($C$8=$F$8,'Datos Generales'!AA675)))=0,"",IF($C$8=$D$8,'Datos Generales'!AA489,IF($C$8=$E$8,'Datos Generales'!AA564,IF($C$8=$F$8,'Datos Generales'!AA675))))</f>
        <v>263.24675324675326</v>
      </c>
      <c r="AB17" s="83">
        <f>IF(IF($C$8=$D$8,'Datos Generales'!AB489,IF($C$8=$E$8,'Datos Generales'!AB564,IF($C$8=$F$8,'Datos Generales'!AB675)))=0,"",IF($C$8=$D$8,'Datos Generales'!AB489,IF($C$8=$E$8,'Datos Generales'!AB564,IF($C$8=$F$8,'Datos Generales'!AB675))))</f>
        <v>5.5220357302403515</v>
      </c>
      <c r="AC17" s="83" t="str">
        <f>IF(IF($C$8=$D$8,'Datos Generales'!AC489,IF($C$8=$E$8,'Datos Generales'!AC564,IF($C$8=$F$8,'Datos Generales'!AC675)))=0,"",IF($C$8=$D$8,'Datos Generales'!AC489,IF($C$8=$E$8,'Datos Generales'!AC564,IF($C$8=$F$8,'Datos Generales'!AC675))))</f>
        <v/>
      </c>
      <c r="AD17" s="83" t="str">
        <f>IF(IF($C$8=$D$8,'Datos Generales'!AD489,IF($C$8=$E$8,'Datos Generales'!AD564,IF($C$8=$F$8,'Datos Generales'!AD675)))=0,"",IF($C$8=$D$8,'Datos Generales'!AD489,IF($C$8=$E$8,'Datos Generales'!AD564,IF($C$8=$F$8,'Datos Generales'!AD675))))</f>
        <v/>
      </c>
      <c r="AE17" s="83" t="str">
        <f>IF(IF($C$8=$D$8,'Datos Generales'!AE489,IF($C$8=$E$8,'Datos Generales'!AE564,IF($C$8=$F$8,'Datos Generales'!AE675)))=0,"",IF($C$8=$D$8,'Datos Generales'!AE489,IF($C$8=$E$8,'Datos Generales'!AE564,IF($C$8=$F$8,'Datos Generales'!AE675))))</f>
        <v/>
      </c>
      <c r="AF17" s="83" t="str">
        <f>IF(IF($C$8=$D$8,'Datos Generales'!AF489,IF($C$8=$E$8,'Datos Generales'!AF564,IF($C$8=$F$8,'Datos Generales'!AF675)))=0,"",IF($C$8=$D$8,'Datos Generales'!AF489,IF($C$8=$E$8,'Datos Generales'!AF564,IF($C$8=$F$8,'Datos Generales'!AF675))))</f>
        <v/>
      </c>
      <c r="AG17" s="83" t="str">
        <f>IF(IF($C$8=$D$8,'Datos Generales'!AG489,IF($C$8=$E$8,'Datos Generales'!AG564,IF($C$8=$F$8,'Datos Generales'!AG675)))=0,"",IF($C$8=$D$8,'Datos Generales'!AG489,IF($C$8=$E$8,'Datos Generales'!AG564,IF($C$8=$F$8,'Datos Generales'!AG675))))</f>
        <v/>
      </c>
      <c r="AH17" s="83" t="str">
        <f>IF(IF($C$8=$D$8,'Datos Generales'!AH489,IF($C$8=$E$8,'Datos Generales'!AH564,IF($C$8=$F$8,'Datos Generales'!AH675)))=0,"",IF($C$8=$D$8,'Datos Generales'!AH489,IF($C$8=$E$8,'Datos Generales'!AH564,IF($C$8=$F$8,'Datos Generales'!AH675))))</f>
        <v/>
      </c>
      <c r="AI17" s="83" t="str">
        <f>IF(IF($C$8=$D$8,'Datos Generales'!AI489,IF($C$8=$E$8,'Datos Generales'!AI564,IF($C$8=$F$8,'Datos Generales'!AI675)))=0,"",IF($C$8=$D$8,'Datos Generales'!AI489,IF($C$8=$E$8,'Datos Generales'!AI564,IF($C$8=$F$8,'Datos Generales'!AI675))))</f>
        <v/>
      </c>
      <c r="AJ17" s="83" t="str">
        <f>IF(IF($C$8=$D$8,'Datos Generales'!AJ489,IF($C$8=$E$8,'Datos Generales'!AJ564,IF($C$8=$F$8,'Datos Generales'!AJ675)))=0,"",IF($C$8=$D$8,'Datos Generales'!AJ489,IF($C$8=$E$8,'Datos Generales'!AJ564,IF($C$8=$F$8,'Datos Generales'!AJ675))))</f>
        <v/>
      </c>
      <c r="AK17" s="83" t="str">
        <f>IF(IF($C$8=$D$8,'Datos Generales'!AK489,IF($C$8=$E$8,'Datos Generales'!AK564,IF($C$8=$F$8,'Datos Generales'!AK675)))=0,"",IF($C$8=$D$8,'Datos Generales'!AK489,IF($C$8=$E$8,'Datos Generales'!AK564,IF($C$8=$F$8,'Datos Generales'!AK675))))</f>
        <v/>
      </c>
      <c r="AL17" s="83" t="str">
        <f>IF(IF($C$8=$D$8,'Datos Generales'!AL489,IF($C$8=$E$8,'Datos Generales'!AL564,IF($C$8=$F$8,'Datos Generales'!AL675)))=0,"",IF($C$8=$D$8,'Datos Generales'!AL489,IF($C$8=$E$8,'Datos Generales'!AL564,IF($C$8=$F$8,'Datos Generales'!AL675))))</f>
        <v/>
      </c>
      <c r="AM17" s="83" t="str">
        <f>IF(IF($C$8=$D$8,'Datos Generales'!AM489,IF($C$8=$E$8,'Datos Generales'!AM564,IF($C$8=$F$8,'Datos Generales'!AM675)))=0,"",IF($C$8=$D$8,'Datos Generales'!AM489,IF($C$8=$E$8,'Datos Generales'!AM564,IF($C$8=$F$8,'Datos Generales'!AM675))))</f>
        <v/>
      </c>
      <c r="AN17" s="83" t="str">
        <f>IF(IF($C$8=$D$8,'Datos Generales'!AN489,IF($C$8=$E$8,'Datos Generales'!AN564,IF($C$8=$F$8,'Datos Generales'!AN675)))=0,"",IF($C$8=$D$8,'Datos Generales'!AN489,IF($C$8=$E$8,'Datos Generales'!AN564,IF($C$8=$F$8,'Datos Generales'!AN675))))</f>
        <v/>
      </c>
      <c r="AO17" s="83" t="str">
        <f>IF(IF($C$8=$D$8,'Datos Generales'!AO489,IF($C$8=$E$8,'Datos Generales'!AO564,IF($C$8=$F$8,'Datos Generales'!AO675)))=0,"",IF($C$8=$D$8,'Datos Generales'!AO489,IF($C$8=$E$8,'Datos Generales'!AO564,IF($C$8=$F$8,'Datos Generales'!AO675))))</f>
        <v/>
      </c>
      <c r="AP17" s="83" t="str">
        <f>IF(IF($C$8=$D$8,'Datos Generales'!AP489,IF($C$8=$E$8,'Datos Generales'!AP564,IF($C$8=$F$8,'Datos Generales'!AP675)))=0,"",IF($C$8=$D$8,'Datos Generales'!AP489,IF($C$8=$E$8,'Datos Generales'!AP564,IF($C$8=$F$8,'Datos Generales'!AP675))))</f>
        <v/>
      </c>
      <c r="AQ17" s="83">
        <f>IF(IF($C$8=$D$8,'Datos Generales'!AQ489,IF($C$8=$E$8,'Datos Generales'!AQ564,IF($C$8=$F$8,'Datos Generales'!AQ675)))=0,"",IF($C$8=$D$8,'Datos Generales'!AQ489,IF($C$8=$E$8,'Datos Generales'!AQ564,IF($C$8=$F$8,'Datos Generales'!AQ675))))</f>
        <v>4.0180977299870664</v>
      </c>
      <c r="AS17" s="83">
        <f>IF(IF($C$8=$D$8,'Datos Generales'!AS489,IF($C$8=$E$8,'Datos Generales'!AS564,IF($C$8=$F$8,'Datos Generales'!AS675)))=0,"",IF($C$8=$D$8,'Datos Generales'!AS489,IF($C$8=$E$8,'Datos Generales'!AS564,IF($C$8=$F$8,'Datos Generales'!AS675))))</f>
        <v>3.6245777476732202</v>
      </c>
      <c r="AT17" s="94">
        <f t="shared" si="0"/>
        <v>0.39351998231384622</v>
      </c>
    </row>
    <row r="18" spans="2:46">
      <c r="B18" s="73" t="s">
        <v>301</v>
      </c>
      <c r="C18" s="83">
        <f>IF(IF($C$8=$D$8,'Datos Generales'!C490,IF($C$8=$E$8,'Datos Generales'!C565,IF($C$8=$F$8,'Datos Generales'!C676)))=0,"",IF($C$8=$D$8,'Datos Generales'!C490,IF($C$8=$E$8,'Datos Generales'!C565,IF($C$8=$F$8,'Datos Generales'!C676))))</f>
        <v>1046.9028287738533</v>
      </c>
      <c r="D18" s="83" t="str">
        <f>IF(IF($C$8=$D$8,'Datos Generales'!D490,IF($C$8=$E$8,'Datos Generales'!D565,IF($C$8=$F$8,'Datos Generales'!D676)))=0,"",IF($C$8=$D$8,'Datos Generales'!D490,IF($C$8=$E$8,'Datos Generales'!D565,IF($C$8=$F$8,'Datos Generales'!D676))))</f>
        <v/>
      </c>
      <c r="E18" s="83">
        <f>IF(IF($C$8=$D$8,'Datos Generales'!E490,IF($C$8=$E$8,'Datos Generales'!E565,IF($C$8=$F$8,'Datos Generales'!E676)))=0,"",IF($C$8=$D$8,'Datos Generales'!E490,IF($C$8=$E$8,'Datos Generales'!E565,IF($C$8=$F$8,'Datos Generales'!E676))))</f>
        <v>7.7000011205342984</v>
      </c>
      <c r="F18" s="83">
        <f>IF(IF($C$8=$D$8,'Datos Generales'!F490,IF($C$8=$E$8,'Datos Generales'!F565,IF($C$8=$F$8,'Datos Generales'!F676)))=0,"",IF($C$8=$D$8,'Datos Generales'!F490,IF($C$8=$E$8,'Datos Generales'!F565,IF($C$8=$F$8,'Datos Generales'!F676))))</f>
        <v>28.865428304156087</v>
      </c>
      <c r="G18" s="83" t="str">
        <f>IF(IF($C$8=$D$8,'Datos Generales'!G490,IF($C$8=$E$8,'Datos Generales'!G565,IF($C$8=$F$8,'Datos Generales'!G676)))=0,"",IF($C$8=$D$8,'Datos Generales'!G490,IF($C$8=$E$8,'Datos Generales'!G565,IF($C$8=$F$8,'Datos Generales'!G676))))</f>
        <v/>
      </c>
      <c r="H18" s="83">
        <f>IF(IF($C$8=$D$8,'Datos Generales'!H490,IF($C$8=$E$8,'Datos Generales'!H565,IF($C$8=$F$8,'Datos Generales'!H676)))=0,"",IF($C$8=$D$8,'Datos Generales'!H490,IF($C$8=$E$8,'Datos Generales'!H565,IF($C$8=$F$8,'Datos Generales'!H676))))</f>
        <v>-19.09433962264151</v>
      </c>
      <c r="I18" s="83">
        <f>IF(IF($C$8=$D$8,'Datos Generales'!I490,IF($C$8=$E$8,'Datos Generales'!I565,IF($C$8=$F$8,'Datos Generales'!I676)))=0,"",IF($C$8=$D$8,'Datos Generales'!I490,IF($C$8=$E$8,'Datos Generales'!I565,IF($C$8=$F$8,'Datos Generales'!I676))))</f>
        <v>23.830440451911155</v>
      </c>
      <c r="J18" s="83">
        <f>IF(IF($C$8=$D$8,'Datos Generales'!J490,IF($C$8=$E$8,'Datos Generales'!J565,IF($C$8=$F$8,'Datos Generales'!J676)))=0,"",IF($C$8=$D$8,'Datos Generales'!J490,IF($C$8=$E$8,'Datos Generales'!J565,IF($C$8=$F$8,'Datos Generales'!J676))))</f>
        <v>2649.3701689666163</v>
      </c>
      <c r="K18" s="83" t="str">
        <f>IF(IF($C$8=$D$8,'Datos Generales'!K490,IF($C$8=$E$8,'Datos Generales'!K565,IF($C$8=$F$8,'Datos Generales'!K676)))=0,"",IF($C$8=$D$8,'Datos Generales'!K490,IF($C$8=$E$8,'Datos Generales'!K565,IF($C$8=$F$8,'Datos Generales'!K676))))</f>
        <v/>
      </c>
      <c r="L18" s="83">
        <f>IF(IF($C$8=$D$8,'Datos Generales'!L490,IF($C$8=$E$8,'Datos Generales'!L565,IF($C$8=$F$8,'Datos Generales'!L676)))=0,"",IF($C$8=$D$8,'Datos Generales'!L490,IF($C$8=$E$8,'Datos Generales'!L565,IF($C$8=$F$8,'Datos Generales'!L676))))</f>
        <v>26.12932800156052</v>
      </c>
      <c r="M18" s="83" t="str">
        <f>IF(IF($C$8=$D$8,'Datos Generales'!M490,IF($C$8=$E$8,'Datos Generales'!M565,IF($C$8=$F$8,'Datos Generales'!M676)))=0,"",IF($C$8=$D$8,'Datos Generales'!M490,IF($C$8=$E$8,'Datos Generales'!M565,IF($C$8=$F$8,'Datos Generales'!M676))))</f>
        <v/>
      </c>
      <c r="N18" s="83" t="str">
        <f>IF(IF($C$8=$D$8,'Datos Generales'!N490,IF($C$8=$E$8,'Datos Generales'!N565,IF($C$8=$F$8,'Datos Generales'!N676)))=0,"",IF($C$8=$D$8,'Datos Generales'!N490,IF($C$8=$E$8,'Datos Generales'!N565,IF($C$8=$F$8,'Datos Generales'!N676))))</f>
        <v/>
      </c>
      <c r="O18" s="83" t="str">
        <f>IF(IF($C$8=$D$8,'Datos Generales'!O490,IF($C$8=$E$8,'Datos Generales'!O565,IF($C$8=$F$8,'Datos Generales'!O676)))=0,"",IF($C$8=$D$8,'Datos Generales'!O490,IF($C$8=$E$8,'Datos Generales'!O565,IF($C$8=$F$8,'Datos Generales'!O676))))</f>
        <v/>
      </c>
      <c r="P18" s="83">
        <f>IF(IF($C$8=$D$8,'Datos Generales'!P490,IF($C$8=$E$8,'Datos Generales'!P565,IF($C$8=$F$8,'Datos Generales'!P676)))=0,"",IF($C$8=$D$8,'Datos Generales'!P490,IF($C$8=$E$8,'Datos Generales'!P565,IF($C$8=$F$8,'Datos Generales'!P676))))</f>
        <v>55.980934957392513</v>
      </c>
      <c r="Q18" s="83" t="str">
        <f>IF(IF($C$8=$D$8,'Datos Generales'!Q490,IF($C$8=$E$8,'Datos Generales'!Q565,IF($C$8=$F$8,'Datos Generales'!Q676)))=0,"",IF($C$8=$D$8,'Datos Generales'!Q490,IF($C$8=$E$8,'Datos Generales'!Q565,IF($C$8=$F$8,'Datos Generales'!Q676))))</f>
        <v/>
      </c>
      <c r="R18" s="83" t="str">
        <f>IF(IF($C$8=$D$8,'Datos Generales'!R490,IF($C$8=$E$8,'Datos Generales'!R565,IF($C$8=$F$8,'Datos Generales'!R676)))=0,"",IF($C$8=$D$8,'Datos Generales'!R490,IF($C$8=$E$8,'Datos Generales'!R565,IF($C$8=$F$8,'Datos Generales'!R676))))</f>
        <v/>
      </c>
      <c r="S18" s="83" t="str">
        <f>IF(IF($C$8=$D$8,'Datos Generales'!S490,IF($C$8=$E$8,'Datos Generales'!S565,IF($C$8=$F$8,'Datos Generales'!S676)))=0,"",IF($C$8=$D$8,'Datos Generales'!S490,IF($C$8=$E$8,'Datos Generales'!S565,IF($C$8=$F$8,'Datos Generales'!S676))))</f>
        <v/>
      </c>
      <c r="T18" s="83">
        <f>IF(IF($C$8=$D$8,'Datos Generales'!T490,IF($C$8=$E$8,'Datos Generales'!T565,IF($C$8=$F$8,'Datos Generales'!T676)))=0,"",IF($C$8=$D$8,'Datos Generales'!T490,IF($C$8=$E$8,'Datos Generales'!T565,IF($C$8=$F$8,'Datos Generales'!T676))))</f>
        <v>545.34526861818279</v>
      </c>
      <c r="U18" s="83" t="str">
        <f>IF(IF($C$8=$D$8,'Datos Generales'!U490,IF($C$8=$E$8,'Datos Generales'!U565,IF($C$8=$F$8,'Datos Generales'!U676)))=0,"",IF($C$8=$D$8,'Datos Generales'!U490,IF($C$8=$E$8,'Datos Generales'!U565,IF($C$8=$F$8,'Datos Generales'!U676))))</f>
        <v/>
      </c>
      <c r="V18" s="83">
        <f>IF(IF($C$8=$D$8,'Datos Generales'!V490,IF($C$8=$E$8,'Datos Generales'!V565,IF($C$8=$F$8,'Datos Generales'!V676)))=0,"",IF($C$8=$D$8,'Datos Generales'!V490,IF($C$8=$E$8,'Datos Generales'!V565,IF($C$8=$F$8,'Datos Generales'!V676))))</f>
        <v>25.199088204837121</v>
      </c>
      <c r="W18" s="83" t="str">
        <f>IF(IF($C$8=$D$8,'Datos Generales'!W490,IF($C$8=$E$8,'Datos Generales'!W565,IF($C$8=$F$8,'Datos Generales'!W676)))=0,"",IF($C$8=$D$8,'Datos Generales'!W490,IF($C$8=$E$8,'Datos Generales'!W565,IF($C$8=$F$8,'Datos Generales'!W676))))</f>
        <v/>
      </c>
      <c r="X18" s="83" t="str">
        <f>IF(IF($C$8=$D$8,'Datos Generales'!X490,IF($C$8=$E$8,'Datos Generales'!X565,IF($C$8=$F$8,'Datos Generales'!X676)))=0,"",IF($C$8=$D$8,'Datos Generales'!X490,IF($C$8=$E$8,'Datos Generales'!X565,IF($C$8=$F$8,'Datos Generales'!X676))))</f>
        <v/>
      </c>
      <c r="Y18" s="83" t="str">
        <f>IF(IF($C$8=$D$8,'Datos Generales'!Y490,IF($C$8=$E$8,'Datos Generales'!Y565,IF($C$8=$F$8,'Datos Generales'!Y676)))=0,"",IF($C$8=$D$8,'Datos Generales'!Y490,IF($C$8=$E$8,'Datos Generales'!Y565,IF($C$8=$F$8,'Datos Generales'!Y676))))</f>
        <v/>
      </c>
      <c r="Z18" s="83">
        <f>IF(IF($C$8=$D$8,'Datos Generales'!Z490,IF($C$8=$E$8,'Datos Generales'!Z565,IF($C$8=$F$8,'Datos Generales'!Z676)))=0,"",IF($C$8=$D$8,'Datos Generales'!Z490,IF($C$8=$E$8,'Datos Generales'!Z565,IF($C$8=$F$8,'Datos Generales'!Z676))))</f>
        <v>262.55122450970828</v>
      </c>
      <c r="AA18" s="83">
        <f>IF(IF($C$8=$D$8,'Datos Generales'!AA490,IF($C$8=$E$8,'Datos Generales'!AA565,IF($C$8=$F$8,'Datos Generales'!AA676)))=0,"",IF($C$8=$D$8,'Datos Generales'!AA490,IF($C$8=$E$8,'Datos Generales'!AA565,IF($C$8=$F$8,'Datos Generales'!AA676))))</f>
        <v>292.9073423340115</v>
      </c>
      <c r="AB18" s="83">
        <f>IF(IF($C$8=$D$8,'Datos Generales'!AB490,IF($C$8=$E$8,'Datos Generales'!AB565,IF($C$8=$F$8,'Datos Generales'!AB676)))=0,"",IF($C$8=$D$8,'Datos Generales'!AB490,IF($C$8=$E$8,'Datos Generales'!AB565,IF($C$8=$F$8,'Datos Generales'!AB676))))</f>
        <v>91.512067239580659</v>
      </c>
      <c r="AC18" s="83" t="str">
        <f>IF(IF($C$8=$D$8,'Datos Generales'!AC490,IF($C$8=$E$8,'Datos Generales'!AC565,IF($C$8=$F$8,'Datos Generales'!AC676)))=0,"",IF($C$8=$D$8,'Datos Generales'!AC490,IF($C$8=$E$8,'Datos Generales'!AC565,IF($C$8=$F$8,'Datos Generales'!AC676))))</f>
        <v/>
      </c>
      <c r="AD18" s="83" t="str">
        <f>IF(IF($C$8=$D$8,'Datos Generales'!AD490,IF($C$8=$E$8,'Datos Generales'!AD565,IF($C$8=$F$8,'Datos Generales'!AD676)))=0,"",IF($C$8=$D$8,'Datos Generales'!AD490,IF($C$8=$E$8,'Datos Generales'!AD565,IF($C$8=$F$8,'Datos Generales'!AD676))))</f>
        <v/>
      </c>
      <c r="AE18" s="83" t="str">
        <f>IF(IF($C$8=$D$8,'Datos Generales'!AE490,IF($C$8=$E$8,'Datos Generales'!AE565,IF($C$8=$F$8,'Datos Generales'!AE676)))=0,"",IF($C$8=$D$8,'Datos Generales'!AE490,IF($C$8=$E$8,'Datos Generales'!AE565,IF($C$8=$F$8,'Datos Generales'!AE676))))</f>
        <v/>
      </c>
      <c r="AF18" s="83" t="str">
        <f>IF(IF($C$8=$D$8,'Datos Generales'!AF490,IF($C$8=$E$8,'Datos Generales'!AF565,IF($C$8=$F$8,'Datos Generales'!AF676)))=0,"",IF($C$8=$D$8,'Datos Generales'!AF490,IF($C$8=$E$8,'Datos Generales'!AF565,IF($C$8=$F$8,'Datos Generales'!AF676))))</f>
        <v/>
      </c>
      <c r="AG18" s="83" t="str">
        <f>IF(IF($C$8=$D$8,'Datos Generales'!AG490,IF($C$8=$E$8,'Datos Generales'!AG565,IF($C$8=$F$8,'Datos Generales'!AG676)))=0,"",IF($C$8=$D$8,'Datos Generales'!AG490,IF($C$8=$E$8,'Datos Generales'!AG565,IF($C$8=$F$8,'Datos Generales'!AG676))))</f>
        <v/>
      </c>
      <c r="AH18" s="83" t="str">
        <f>IF(IF($C$8=$D$8,'Datos Generales'!AH490,IF($C$8=$E$8,'Datos Generales'!AH565,IF($C$8=$F$8,'Datos Generales'!AH676)))=0,"",IF($C$8=$D$8,'Datos Generales'!AH490,IF($C$8=$E$8,'Datos Generales'!AH565,IF($C$8=$F$8,'Datos Generales'!AH676))))</f>
        <v/>
      </c>
      <c r="AI18" s="83" t="str">
        <f>IF(IF($C$8=$D$8,'Datos Generales'!AI490,IF($C$8=$E$8,'Datos Generales'!AI565,IF($C$8=$F$8,'Datos Generales'!AI676)))=0,"",IF($C$8=$D$8,'Datos Generales'!AI490,IF($C$8=$E$8,'Datos Generales'!AI565,IF($C$8=$F$8,'Datos Generales'!AI676))))</f>
        <v/>
      </c>
      <c r="AJ18" s="83" t="str">
        <f>IF(IF($C$8=$D$8,'Datos Generales'!AJ490,IF($C$8=$E$8,'Datos Generales'!AJ565,IF($C$8=$F$8,'Datos Generales'!AJ676)))=0,"",IF($C$8=$D$8,'Datos Generales'!AJ490,IF($C$8=$E$8,'Datos Generales'!AJ565,IF($C$8=$F$8,'Datos Generales'!AJ676))))</f>
        <v/>
      </c>
      <c r="AK18" s="83" t="str">
        <f>IF(IF($C$8=$D$8,'Datos Generales'!AK490,IF($C$8=$E$8,'Datos Generales'!AK565,IF($C$8=$F$8,'Datos Generales'!AK676)))=0,"",IF($C$8=$D$8,'Datos Generales'!AK490,IF($C$8=$E$8,'Datos Generales'!AK565,IF($C$8=$F$8,'Datos Generales'!AK676))))</f>
        <v/>
      </c>
      <c r="AL18" s="83" t="str">
        <f>IF(IF($C$8=$D$8,'Datos Generales'!AL490,IF($C$8=$E$8,'Datos Generales'!AL565,IF($C$8=$F$8,'Datos Generales'!AL676)))=0,"",IF($C$8=$D$8,'Datos Generales'!AL490,IF($C$8=$E$8,'Datos Generales'!AL565,IF($C$8=$F$8,'Datos Generales'!AL676))))</f>
        <v/>
      </c>
      <c r="AM18" s="83" t="str">
        <f>IF(IF($C$8=$D$8,'Datos Generales'!AM490,IF($C$8=$E$8,'Datos Generales'!AM565,IF($C$8=$F$8,'Datos Generales'!AM676)))=0,"",IF($C$8=$D$8,'Datos Generales'!AM490,IF($C$8=$E$8,'Datos Generales'!AM565,IF($C$8=$F$8,'Datos Generales'!AM676))))</f>
        <v/>
      </c>
      <c r="AN18" s="83" t="str">
        <f>IF(IF($C$8=$D$8,'Datos Generales'!AN490,IF($C$8=$E$8,'Datos Generales'!AN565,IF($C$8=$F$8,'Datos Generales'!AN676)))=0,"",IF($C$8=$D$8,'Datos Generales'!AN490,IF($C$8=$E$8,'Datos Generales'!AN565,IF($C$8=$F$8,'Datos Generales'!AN676))))</f>
        <v/>
      </c>
      <c r="AO18" s="83" t="str">
        <f>IF(IF($C$8=$D$8,'Datos Generales'!AO490,IF($C$8=$E$8,'Datos Generales'!AO565,IF($C$8=$F$8,'Datos Generales'!AO676)))=0,"",IF($C$8=$D$8,'Datos Generales'!AO490,IF($C$8=$E$8,'Datos Generales'!AO565,IF($C$8=$F$8,'Datos Generales'!AO676))))</f>
        <v/>
      </c>
      <c r="AP18" s="83" t="str">
        <f>IF(IF($C$8=$D$8,'Datos Generales'!AP490,IF($C$8=$E$8,'Datos Generales'!AP565,IF($C$8=$F$8,'Datos Generales'!AP676)))=0,"",IF($C$8=$D$8,'Datos Generales'!AP490,IF($C$8=$E$8,'Datos Generales'!AP565,IF($C$8=$F$8,'Datos Generales'!AP676))))</f>
        <v/>
      </c>
      <c r="AQ18" s="83">
        <f>IF(IF($C$8=$D$8,'Datos Generales'!AQ490,IF($C$8=$E$8,'Datos Generales'!AQ565,IF($C$8=$F$8,'Datos Generales'!AQ676)))=0,"",IF($C$8=$D$8,'Datos Generales'!AQ490,IF($C$8=$E$8,'Datos Generales'!AQ565,IF($C$8=$F$8,'Datos Generales'!AQ676))))</f>
        <v>64.96968381874359</v>
      </c>
      <c r="AS18" s="83">
        <f>IF(IF($C$8=$D$8,'Datos Generales'!AS490,IF($C$8=$E$8,'Datos Generales'!AS565,IF($C$8=$F$8,'Datos Generales'!AS676)))=0,"",IF($C$8=$D$8,'Datos Generales'!AS490,IF($C$8=$E$8,'Datos Generales'!AS565,IF($C$8=$F$8,'Datos Generales'!AS676))))</f>
        <v>26.393785976217099</v>
      </c>
      <c r="AT18" s="94">
        <f t="shared" si="0"/>
        <v>38.575897842526487</v>
      </c>
    </row>
    <row r="19" spans="2:46">
      <c r="B19" s="73" t="s">
        <v>302</v>
      </c>
      <c r="C19" s="83">
        <f>IF(IF($C$8=$D$8,'Datos Generales'!C491,IF($C$8=$E$8,'Datos Generales'!C566,IF($C$8=$F$8,'Datos Generales'!C677)))=0,"",IF($C$8=$D$8,'Datos Generales'!C491,IF($C$8=$E$8,'Datos Generales'!C566,IF($C$8=$F$8,'Datos Generales'!C677))))</f>
        <v>28.709815363878118</v>
      </c>
      <c r="D19" s="83" t="str">
        <f>IF(IF($C$8=$D$8,'Datos Generales'!D491,IF($C$8=$E$8,'Datos Generales'!D566,IF($C$8=$F$8,'Datos Generales'!D677)))=0,"",IF($C$8=$D$8,'Datos Generales'!D491,IF($C$8=$E$8,'Datos Generales'!D566,IF($C$8=$F$8,'Datos Generales'!D677))))</f>
        <v/>
      </c>
      <c r="E19" s="83">
        <f>IF(IF($C$8=$D$8,'Datos Generales'!E491,IF($C$8=$E$8,'Datos Generales'!E566,IF($C$8=$F$8,'Datos Generales'!E677)))=0,"",IF($C$8=$D$8,'Datos Generales'!E491,IF($C$8=$E$8,'Datos Generales'!E566,IF($C$8=$F$8,'Datos Generales'!E677))))</f>
        <v>75.830974351990605</v>
      </c>
      <c r="F19" s="83">
        <f>IF(IF($C$8=$D$8,'Datos Generales'!F491,IF($C$8=$E$8,'Datos Generales'!F566,IF($C$8=$F$8,'Datos Generales'!F677)))=0,"",IF($C$8=$D$8,'Datos Generales'!F491,IF($C$8=$E$8,'Datos Generales'!F566,IF($C$8=$F$8,'Datos Generales'!F677))))</f>
        <v>-19.626449533331954</v>
      </c>
      <c r="G19" s="83" t="str">
        <f>IF(IF($C$8=$D$8,'Datos Generales'!G491,IF($C$8=$E$8,'Datos Generales'!G566,IF($C$8=$F$8,'Datos Generales'!G677)))=0,"",IF($C$8=$D$8,'Datos Generales'!G491,IF($C$8=$E$8,'Datos Generales'!G566,IF($C$8=$F$8,'Datos Generales'!G677))))</f>
        <v/>
      </c>
      <c r="H19" s="83">
        <f>IF(IF($C$8=$D$8,'Datos Generales'!H491,IF($C$8=$E$8,'Datos Generales'!H566,IF($C$8=$F$8,'Datos Generales'!H677)))=0,"",IF($C$8=$D$8,'Datos Generales'!H491,IF($C$8=$E$8,'Datos Generales'!H566,IF($C$8=$F$8,'Datos Generales'!H677))))</f>
        <v>182.37810595405531</v>
      </c>
      <c r="I19" s="83">
        <f>IF(IF($C$8=$D$8,'Datos Generales'!I491,IF($C$8=$E$8,'Datos Generales'!I566,IF($C$8=$F$8,'Datos Generales'!I677)))=0,"",IF($C$8=$D$8,'Datos Generales'!I491,IF($C$8=$E$8,'Datos Generales'!I566,IF($C$8=$F$8,'Datos Generales'!I677))))</f>
        <v>84.724172090428056</v>
      </c>
      <c r="J19" s="83">
        <f>IF(IF($C$8=$D$8,'Datos Generales'!J491,IF($C$8=$E$8,'Datos Generales'!J566,IF($C$8=$F$8,'Datos Generales'!J677)))=0,"",IF($C$8=$D$8,'Datos Generales'!J491,IF($C$8=$E$8,'Datos Generales'!J566,IF($C$8=$F$8,'Datos Generales'!J677))))</f>
        <v>-15.022784566535169</v>
      </c>
      <c r="K19" s="83" t="str">
        <f>IF(IF($C$8=$D$8,'Datos Generales'!K491,IF($C$8=$E$8,'Datos Generales'!K566,IF($C$8=$F$8,'Datos Generales'!K677)))=0,"",IF($C$8=$D$8,'Datos Generales'!K491,IF($C$8=$E$8,'Datos Generales'!K566,IF($C$8=$F$8,'Datos Generales'!K677))))</f>
        <v/>
      </c>
      <c r="L19" s="83">
        <f>IF(IF($C$8=$D$8,'Datos Generales'!L491,IF($C$8=$E$8,'Datos Generales'!L566,IF($C$8=$F$8,'Datos Generales'!L677)))=0,"",IF($C$8=$D$8,'Datos Generales'!L491,IF($C$8=$E$8,'Datos Generales'!L566,IF($C$8=$F$8,'Datos Generales'!L677))))</f>
        <v>29.140534408221985</v>
      </c>
      <c r="M19" s="83" t="str">
        <f>IF(IF($C$8=$D$8,'Datos Generales'!M491,IF($C$8=$E$8,'Datos Generales'!M566,IF($C$8=$F$8,'Datos Generales'!M677)))=0,"",IF($C$8=$D$8,'Datos Generales'!M491,IF($C$8=$E$8,'Datos Generales'!M566,IF($C$8=$F$8,'Datos Generales'!M677))))</f>
        <v/>
      </c>
      <c r="N19" s="83" t="str">
        <f>IF(IF($C$8=$D$8,'Datos Generales'!N491,IF($C$8=$E$8,'Datos Generales'!N566,IF($C$8=$F$8,'Datos Generales'!N677)))=0,"",IF($C$8=$D$8,'Datos Generales'!N491,IF($C$8=$E$8,'Datos Generales'!N566,IF($C$8=$F$8,'Datos Generales'!N677))))</f>
        <v/>
      </c>
      <c r="O19" s="83" t="str">
        <f>IF(IF($C$8=$D$8,'Datos Generales'!O491,IF($C$8=$E$8,'Datos Generales'!O566,IF($C$8=$F$8,'Datos Generales'!O677)))=0,"",IF($C$8=$D$8,'Datos Generales'!O491,IF($C$8=$E$8,'Datos Generales'!O566,IF($C$8=$F$8,'Datos Generales'!O677))))</f>
        <v/>
      </c>
      <c r="P19" s="83">
        <f>IF(IF($C$8=$D$8,'Datos Generales'!P491,IF($C$8=$E$8,'Datos Generales'!P566,IF($C$8=$F$8,'Datos Generales'!P677)))=0,"",IF($C$8=$D$8,'Datos Generales'!P491,IF($C$8=$E$8,'Datos Generales'!P566,IF($C$8=$F$8,'Datos Generales'!P677))))</f>
        <v>64.387151260189157</v>
      </c>
      <c r="Q19" s="83" t="str">
        <f>IF(IF($C$8=$D$8,'Datos Generales'!Q491,IF($C$8=$E$8,'Datos Generales'!Q566,IF($C$8=$F$8,'Datos Generales'!Q677)))=0,"",IF($C$8=$D$8,'Datos Generales'!Q491,IF($C$8=$E$8,'Datos Generales'!Q566,IF($C$8=$F$8,'Datos Generales'!Q677))))</f>
        <v/>
      </c>
      <c r="R19" s="83">
        <f>IF(IF($C$8=$D$8,'Datos Generales'!R491,IF($C$8=$E$8,'Datos Generales'!R566,IF($C$8=$F$8,'Datos Generales'!R677)))=0,"",IF($C$8=$D$8,'Datos Generales'!R491,IF($C$8=$E$8,'Datos Generales'!R566,IF($C$8=$F$8,'Datos Generales'!R677))))</f>
        <v>43.315091187752905</v>
      </c>
      <c r="S19" s="83" t="str">
        <f>IF(IF($C$8=$D$8,'Datos Generales'!S491,IF($C$8=$E$8,'Datos Generales'!S566,IF($C$8=$F$8,'Datos Generales'!S677)))=0,"",IF($C$8=$D$8,'Datos Generales'!S491,IF($C$8=$E$8,'Datos Generales'!S566,IF($C$8=$F$8,'Datos Generales'!S677))))</f>
        <v/>
      </c>
      <c r="T19" s="83">
        <f>IF(IF($C$8=$D$8,'Datos Generales'!T491,IF($C$8=$E$8,'Datos Generales'!T566,IF($C$8=$F$8,'Datos Generales'!T677)))=0,"",IF($C$8=$D$8,'Datos Generales'!T491,IF($C$8=$E$8,'Datos Generales'!T566,IF($C$8=$F$8,'Datos Generales'!T677))))</f>
        <v>36.012614854777745</v>
      </c>
      <c r="U19" s="83" t="str">
        <f>IF(IF($C$8=$D$8,'Datos Generales'!U491,IF($C$8=$E$8,'Datos Generales'!U566,IF($C$8=$F$8,'Datos Generales'!U677)))=0,"",IF($C$8=$D$8,'Datos Generales'!U491,IF($C$8=$E$8,'Datos Generales'!U566,IF($C$8=$F$8,'Datos Generales'!U677))))</f>
        <v/>
      </c>
      <c r="V19" s="83">
        <f>IF(IF($C$8=$D$8,'Datos Generales'!V491,IF($C$8=$E$8,'Datos Generales'!V566,IF($C$8=$F$8,'Datos Generales'!V677)))=0,"",IF($C$8=$D$8,'Datos Generales'!V491,IF($C$8=$E$8,'Datos Generales'!V566,IF($C$8=$F$8,'Datos Generales'!V677))))</f>
        <v>32.191164649021495</v>
      </c>
      <c r="W19" s="83" t="str">
        <f>IF(IF($C$8=$D$8,'Datos Generales'!W491,IF($C$8=$E$8,'Datos Generales'!W566,IF($C$8=$F$8,'Datos Generales'!W677)))=0,"",IF($C$8=$D$8,'Datos Generales'!W491,IF($C$8=$E$8,'Datos Generales'!W566,IF($C$8=$F$8,'Datos Generales'!W677))))</f>
        <v/>
      </c>
      <c r="X19" s="83" t="str">
        <f>IF(IF($C$8=$D$8,'Datos Generales'!X491,IF($C$8=$E$8,'Datos Generales'!X566,IF($C$8=$F$8,'Datos Generales'!X677)))=0,"",IF($C$8=$D$8,'Datos Generales'!X491,IF($C$8=$E$8,'Datos Generales'!X566,IF($C$8=$F$8,'Datos Generales'!X677))))</f>
        <v/>
      </c>
      <c r="Y19" s="83">
        <f>IF(IF($C$8=$D$8,'Datos Generales'!Y491,IF($C$8=$E$8,'Datos Generales'!Y566,IF($C$8=$F$8,'Datos Generales'!Y677)))=0,"",IF($C$8=$D$8,'Datos Generales'!Y491,IF($C$8=$E$8,'Datos Generales'!Y566,IF($C$8=$F$8,'Datos Generales'!Y677))))</f>
        <v>52.25451496285983</v>
      </c>
      <c r="Z19" s="83">
        <f>IF(IF($C$8=$D$8,'Datos Generales'!Z491,IF($C$8=$E$8,'Datos Generales'!Z566,IF($C$8=$F$8,'Datos Generales'!Z677)))=0,"",IF($C$8=$D$8,'Datos Generales'!Z491,IF($C$8=$E$8,'Datos Generales'!Z566,IF($C$8=$F$8,'Datos Generales'!Z677))))</f>
        <v>1366.5967016491754</v>
      </c>
      <c r="AA19" s="83">
        <f>IF(IF($C$8=$D$8,'Datos Generales'!AA491,IF($C$8=$E$8,'Datos Generales'!AA566,IF($C$8=$F$8,'Datos Generales'!AA677)))=0,"",IF($C$8=$D$8,'Datos Generales'!AA491,IF($C$8=$E$8,'Datos Generales'!AA566,IF($C$8=$F$8,'Datos Generales'!AA677))))</f>
        <v>48.176808119782393</v>
      </c>
      <c r="AB19" s="83">
        <f>IF(IF($C$8=$D$8,'Datos Generales'!AB491,IF($C$8=$E$8,'Datos Generales'!AB566,IF($C$8=$F$8,'Datos Generales'!AB677)))=0,"",IF($C$8=$D$8,'Datos Generales'!AB491,IF($C$8=$E$8,'Datos Generales'!AB566,IF($C$8=$F$8,'Datos Generales'!AB677))))</f>
        <v>53.414992409040586</v>
      </c>
      <c r="AC19" s="83">
        <f>IF(IF($C$8=$D$8,'Datos Generales'!AC491,IF($C$8=$E$8,'Datos Generales'!AC566,IF($C$8=$F$8,'Datos Generales'!AC677)))=0,"",IF($C$8=$D$8,'Datos Generales'!AC491,IF($C$8=$E$8,'Datos Generales'!AC566,IF($C$8=$F$8,'Datos Generales'!AC677))))</f>
        <v>23.44216901071756</v>
      </c>
      <c r="AD19" s="83">
        <f>IF(IF($C$8=$D$8,'Datos Generales'!AD491,IF($C$8=$E$8,'Datos Generales'!AD566,IF($C$8=$F$8,'Datos Generales'!AD677)))=0,"",IF($C$8=$D$8,'Datos Generales'!AD491,IF($C$8=$E$8,'Datos Generales'!AD566,IF($C$8=$F$8,'Datos Generales'!AD677))))</f>
        <v>56.371209922546939</v>
      </c>
      <c r="AE19" s="83" t="str">
        <f>IF(IF($C$8=$D$8,'Datos Generales'!AE491,IF($C$8=$E$8,'Datos Generales'!AE566,IF($C$8=$F$8,'Datos Generales'!AE677)))=0,"",IF($C$8=$D$8,'Datos Generales'!AE491,IF($C$8=$E$8,'Datos Generales'!AE566,IF($C$8=$F$8,'Datos Generales'!AE677))))</f>
        <v/>
      </c>
      <c r="AF19" s="83" t="str">
        <f>IF(IF($C$8=$D$8,'Datos Generales'!AF491,IF($C$8=$E$8,'Datos Generales'!AF566,IF($C$8=$F$8,'Datos Generales'!AF677)))=0,"",IF($C$8=$D$8,'Datos Generales'!AF491,IF($C$8=$E$8,'Datos Generales'!AF566,IF($C$8=$F$8,'Datos Generales'!AF677))))</f>
        <v/>
      </c>
      <c r="AG19" s="83" t="str">
        <f>IF(IF($C$8=$D$8,'Datos Generales'!AG491,IF($C$8=$E$8,'Datos Generales'!AG566,IF($C$8=$F$8,'Datos Generales'!AG677)))=0,"",IF($C$8=$D$8,'Datos Generales'!AG491,IF($C$8=$E$8,'Datos Generales'!AG566,IF($C$8=$F$8,'Datos Generales'!AG677))))</f>
        <v/>
      </c>
      <c r="AH19" s="83" t="str">
        <f>IF(IF($C$8=$D$8,'Datos Generales'!AH491,IF($C$8=$E$8,'Datos Generales'!AH566,IF($C$8=$F$8,'Datos Generales'!AH677)))=0,"",IF($C$8=$D$8,'Datos Generales'!AH491,IF($C$8=$E$8,'Datos Generales'!AH566,IF($C$8=$F$8,'Datos Generales'!AH677))))</f>
        <v/>
      </c>
      <c r="AI19" s="83" t="str">
        <f>IF(IF($C$8=$D$8,'Datos Generales'!AI491,IF($C$8=$E$8,'Datos Generales'!AI566,IF($C$8=$F$8,'Datos Generales'!AI677)))=0,"",IF($C$8=$D$8,'Datos Generales'!AI491,IF($C$8=$E$8,'Datos Generales'!AI566,IF($C$8=$F$8,'Datos Generales'!AI677))))</f>
        <v/>
      </c>
      <c r="AJ19" s="83" t="str">
        <f>IF(IF($C$8=$D$8,'Datos Generales'!AJ491,IF($C$8=$E$8,'Datos Generales'!AJ566,IF($C$8=$F$8,'Datos Generales'!AJ677)))=0,"",IF($C$8=$D$8,'Datos Generales'!AJ491,IF($C$8=$E$8,'Datos Generales'!AJ566,IF($C$8=$F$8,'Datos Generales'!AJ677))))</f>
        <v/>
      </c>
      <c r="AK19" s="83" t="str">
        <f>IF(IF($C$8=$D$8,'Datos Generales'!AK491,IF($C$8=$E$8,'Datos Generales'!AK566,IF($C$8=$F$8,'Datos Generales'!AK677)))=0,"",IF($C$8=$D$8,'Datos Generales'!AK491,IF($C$8=$E$8,'Datos Generales'!AK566,IF($C$8=$F$8,'Datos Generales'!AK677))))</f>
        <v/>
      </c>
      <c r="AL19" s="83" t="str">
        <f>IF(IF($C$8=$D$8,'Datos Generales'!AL491,IF($C$8=$E$8,'Datos Generales'!AL566,IF($C$8=$F$8,'Datos Generales'!AL677)))=0,"",IF($C$8=$D$8,'Datos Generales'!AL491,IF($C$8=$E$8,'Datos Generales'!AL566,IF($C$8=$F$8,'Datos Generales'!AL677))))</f>
        <v/>
      </c>
      <c r="AM19" s="83" t="str">
        <f>IF(IF($C$8=$D$8,'Datos Generales'!AM491,IF($C$8=$E$8,'Datos Generales'!AM566,IF($C$8=$F$8,'Datos Generales'!AM677)))=0,"",IF($C$8=$D$8,'Datos Generales'!AM491,IF($C$8=$E$8,'Datos Generales'!AM566,IF($C$8=$F$8,'Datos Generales'!AM677))))</f>
        <v/>
      </c>
      <c r="AN19" s="83" t="str">
        <f>IF(IF($C$8=$D$8,'Datos Generales'!AN491,IF($C$8=$E$8,'Datos Generales'!AN566,IF($C$8=$F$8,'Datos Generales'!AN677)))=0,"",IF($C$8=$D$8,'Datos Generales'!AN491,IF($C$8=$E$8,'Datos Generales'!AN566,IF($C$8=$F$8,'Datos Generales'!AN677))))</f>
        <v/>
      </c>
      <c r="AO19" s="83" t="str">
        <f>IF(IF($C$8=$D$8,'Datos Generales'!AO491,IF($C$8=$E$8,'Datos Generales'!AO566,IF($C$8=$F$8,'Datos Generales'!AO677)))=0,"",IF($C$8=$D$8,'Datos Generales'!AO491,IF($C$8=$E$8,'Datos Generales'!AO566,IF($C$8=$F$8,'Datos Generales'!AO677))))</f>
        <v/>
      </c>
      <c r="AP19" s="83" t="str">
        <f>IF(IF($C$8=$D$8,'Datos Generales'!AP491,IF($C$8=$E$8,'Datos Generales'!AP566,IF($C$8=$F$8,'Datos Generales'!AP677)))=0,"",IF($C$8=$D$8,'Datos Generales'!AP491,IF($C$8=$E$8,'Datos Generales'!AP566,IF($C$8=$F$8,'Datos Generales'!AP677))))</f>
        <v/>
      </c>
      <c r="AQ19" s="83">
        <f>IF(IF($C$8=$D$8,'Datos Generales'!AQ491,IF($C$8=$E$8,'Datos Generales'!AQ566,IF($C$8=$F$8,'Datos Generales'!AQ677)))=0,"",IF($C$8=$D$8,'Datos Generales'!AQ491,IF($C$8=$E$8,'Datos Generales'!AQ566,IF($C$8=$F$8,'Datos Generales'!AQ677))))</f>
        <v>25.955991762859217</v>
      </c>
      <c r="AS19" s="83">
        <f>IF(IF($C$8=$D$8,'Datos Generales'!AS491,IF($C$8=$E$8,'Datos Generales'!AS566,IF($C$8=$F$8,'Datos Generales'!AS677)))=0,"",IF($C$8=$D$8,'Datos Generales'!AS491,IF($C$8=$E$8,'Datos Generales'!AS566,IF($C$8=$F$8,'Datos Generales'!AS677))))</f>
        <v>38.137789438222001</v>
      </c>
      <c r="AT19" s="94">
        <f t="shared" si="0"/>
        <v>-12.181797675362784</v>
      </c>
    </row>
    <row r="20" spans="2:46">
      <c r="B20" s="73" t="s">
        <v>303</v>
      </c>
      <c r="C20" s="83" t="str">
        <f>IF(IF($C$8=$D$8,'Datos Generales'!C492,IF($C$8=$E$8,'Datos Generales'!C567,IF($C$8=$F$8,'Datos Generales'!C678)))=0,"",IF($C$8=$D$8,'Datos Generales'!C492,IF($C$8=$E$8,'Datos Generales'!C567,IF($C$8=$F$8,'Datos Generales'!C678))))</f>
        <v/>
      </c>
      <c r="D20" s="83" t="str">
        <f>IF(IF($C$8=$D$8,'Datos Generales'!D492,IF($C$8=$E$8,'Datos Generales'!D567,IF($C$8=$F$8,'Datos Generales'!D678)))=0,"",IF($C$8=$D$8,'Datos Generales'!D492,IF($C$8=$E$8,'Datos Generales'!D567,IF($C$8=$F$8,'Datos Generales'!D678))))</f>
        <v/>
      </c>
      <c r="E20" s="83">
        <f>IF(IF($C$8=$D$8,'Datos Generales'!E492,IF($C$8=$E$8,'Datos Generales'!E567,IF($C$8=$F$8,'Datos Generales'!E678)))=0,"",IF($C$8=$D$8,'Datos Generales'!E492,IF($C$8=$E$8,'Datos Generales'!E567,IF($C$8=$F$8,'Datos Generales'!E678))))</f>
        <v>77.806020370599001</v>
      </c>
      <c r="F20" s="83" t="str">
        <f>IF(IF($C$8=$D$8,'Datos Generales'!F492,IF($C$8=$E$8,'Datos Generales'!F567,IF($C$8=$F$8,'Datos Generales'!F678)))=0,"",IF($C$8=$D$8,'Datos Generales'!F492,IF($C$8=$E$8,'Datos Generales'!F567,IF($C$8=$F$8,'Datos Generales'!F678))))</f>
        <v/>
      </c>
      <c r="G20" s="83" t="str">
        <f>IF(IF($C$8=$D$8,'Datos Generales'!G492,IF($C$8=$E$8,'Datos Generales'!G567,IF($C$8=$F$8,'Datos Generales'!G678)))=0,"",IF($C$8=$D$8,'Datos Generales'!G492,IF($C$8=$E$8,'Datos Generales'!G567,IF($C$8=$F$8,'Datos Generales'!G678))))</f>
        <v/>
      </c>
      <c r="H20" s="83">
        <f>IF(IF($C$8=$D$8,'Datos Generales'!H492,IF($C$8=$E$8,'Datos Generales'!H567,IF($C$8=$F$8,'Datos Generales'!H678)))=0,"",IF($C$8=$D$8,'Datos Generales'!H492,IF($C$8=$E$8,'Datos Generales'!H567,IF($C$8=$F$8,'Datos Generales'!H678))))</f>
        <v>75.749451707793639</v>
      </c>
      <c r="I20" s="83">
        <f>IF(IF($C$8=$D$8,'Datos Generales'!I492,IF($C$8=$E$8,'Datos Generales'!I567,IF($C$8=$F$8,'Datos Generales'!I678)))=0,"",IF($C$8=$D$8,'Datos Generales'!I492,IF($C$8=$E$8,'Datos Generales'!I567,IF($C$8=$F$8,'Datos Generales'!I678))))</f>
        <v>55.150833236192263</v>
      </c>
      <c r="J20" s="83" t="str">
        <f>IF(IF($C$8=$D$8,'Datos Generales'!J492,IF($C$8=$E$8,'Datos Generales'!J567,IF($C$8=$F$8,'Datos Generales'!J678)))=0,"",IF($C$8=$D$8,'Datos Generales'!J492,IF($C$8=$E$8,'Datos Generales'!J567,IF($C$8=$F$8,'Datos Generales'!J678))))</f>
        <v/>
      </c>
      <c r="K20" s="83" t="str">
        <f>IF(IF($C$8=$D$8,'Datos Generales'!K492,IF($C$8=$E$8,'Datos Generales'!K567,IF($C$8=$F$8,'Datos Generales'!K678)))=0,"",IF($C$8=$D$8,'Datos Generales'!K492,IF($C$8=$E$8,'Datos Generales'!K567,IF($C$8=$F$8,'Datos Generales'!K678))))</f>
        <v/>
      </c>
      <c r="L20" s="83">
        <f>IF(IF($C$8=$D$8,'Datos Generales'!L492,IF($C$8=$E$8,'Datos Generales'!L567,IF($C$8=$F$8,'Datos Generales'!L678)))=0,"",IF($C$8=$D$8,'Datos Generales'!L492,IF($C$8=$E$8,'Datos Generales'!L567,IF($C$8=$F$8,'Datos Generales'!L678))))</f>
        <v>68.651529479400111</v>
      </c>
      <c r="M20" s="83" t="str">
        <f>IF(IF($C$8=$D$8,'Datos Generales'!M492,IF($C$8=$E$8,'Datos Generales'!M567,IF($C$8=$F$8,'Datos Generales'!M678)))=0,"",IF($C$8=$D$8,'Datos Generales'!M492,IF($C$8=$E$8,'Datos Generales'!M567,IF($C$8=$F$8,'Datos Generales'!M678))))</f>
        <v/>
      </c>
      <c r="N20" s="83" t="str">
        <f>IF(IF($C$8=$D$8,'Datos Generales'!N492,IF($C$8=$E$8,'Datos Generales'!N567,IF($C$8=$F$8,'Datos Generales'!N678)))=0,"",IF($C$8=$D$8,'Datos Generales'!N492,IF($C$8=$E$8,'Datos Generales'!N567,IF($C$8=$F$8,'Datos Generales'!N678))))</f>
        <v/>
      </c>
      <c r="O20" s="83" t="str">
        <f>IF(IF($C$8=$D$8,'Datos Generales'!O492,IF($C$8=$E$8,'Datos Generales'!O567,IF($C$8=$F$8,'Datos Generales'!O678)))=0,"",IF($C$8=$D$8,'Datos Generales'!O492,IF($C$8=$E$8,'Datos Generales'!O567,IF($C$8=$F$8,'Datos Generales'!O678))))</f>
        <v/>
      </c>
      <c r="P20" s="83">
        <f>IF(IF($C$8=$D$8,'Datos Generales'!P492,IF($C$8=$E$8,'Datos Generales'!P567,IF($C$8=$F$8,'Datos Generales'!P678)))=0,"",IF($C$8=$D$8,'Datos Generales'!P492,IF($C$8=$E$8,'Datos Generales'!P567,IF($C$8=$F$8,'Datos Generales'!P678))))</f>
        <v>133.06180537573152</v>
      </c>
      <c r="Q20" s="83" t="str">
        <f>IF(IF($C$8=$D$8,'Datos Generales'!Q492,IF($C$8=$E$8,'Datos Generales'!Q567,IF($C$8=$F$8,'Datos Generales'!Q678)))=0,"",IF($C$8=$D$8,'Datos Generales'!Q492,IF($C$8=$E$8,'Datos Generales'!Q567,IF($C$8=$F$8,'Datos Generales'!Q678))))</f>
        <v/>
      </c>
      <c r="R20" s="83">
        <f>IF(IF($C$8=$D$8,'Datos Generales'!R492,IF($C$8=$E$8,'Datos Generales'!R567,IF($C$8=$F$8,'Datos Generales'!R678)))=0,"",IF($C$8=$D$8,'Datos Generales'!R492,IF($C$8=$E$8,'Datos Generales'!R567,IF($C$8=$F$8,'Datos Generales'!R678))))</f>
        <v>78.630046792563505</v>
      </c>
      <c r="S20" s="83" t="str">
        <f>IF(IF($C$8=$D$8,'Datos Generales'!S492,IF($C$8=$E$8,'Datos Generales'!S567,IF($C$8=$F$8,'Datos Generales'!S678)))=0,"",IF($C$8=$D$8,'Datos Generales'!S492,IF($C$8=$E$8,'Datos Generales'!S567,IF($C$8=$F$8,'Datos Generales'!S678))))</f>
        <v/>
      </c>
      <c r="T20" s="83">
        <f>IF(IF($C$8=$D$8,'Datos Generales'!T492,IF($C$8=$E$8,'Datos Generales'!T567,IF($C$8=$F$8,'Datos Generales'!T678)))=0,"",IF($C$8=$D$8,'Datos Generales'!T492,IF($C$8=$E$8,'Datos Generales'!T567,IF($C$8=$F$8,'Datos Generales'!T678))))</f>
        <v>69.290622916316309</v>
      </c>
      <c r="U20" s="83" t="str">
        <f>IF(IF($C$8=$D$8,'Datos Generales'!U492,IF($C$8=$E$8,'Datos Generales'!U567,IF($C$8=$F$8,'Datos Generales'!U678)))=0,"",IF($C$8=$D$8,'Datos Generales'!U492,IF($C$8=$E$8,'Datos Generales'!U567,IF($C$8=$F$8,'Datos Generales'!U678))))</f>
        <v/>
      </c>
      <c r="V20" s="83">
        <f>IF(IF($C$8=$D$8,'Datos Generales'!V492,IF($C$8=$E$8,'Datos Generales'!V567,IF($C$8=$F$8,'Datos Generales'!V678)))=0,"",IF($C$8=$D$8,'Datos Generales'!V492,IF($C$8=$E$8,'Datos Generales'!V567,IF($C$8=$F$8,'Datos Generales'!V678))))</f>
        <v>74.697967693787149</v>
      </c>
      <c r="W20" s="83" t="str">
        <f>IF(IF($C$8=$D$8,'Datos Generales'!W492,IF($C$8=$E$8,'Datos Generales'!W567,IF($C$8=$F$8,'Datos Generales'!W678)))=0,"",IF($C$8=$D$8,'Datos Generales'!W492,IF($C$8=$E$8,'Datos Generales'!W567,IF($C$8=$F$8,'Datos Generales'!W678))))</f>
        <v/>
      </c>
      <c r="X20" s="83" t="str">
        <f>IF(IF($C$8=$D$8,'Datos Generales'!X492,IF($C$8=$E$8,'Datos Generales'!X567,IF($C$8=$F$8,'Datos Generales'!X678)))=0,"",IF($C$8=$D$8,'Datos Generales'!X492,IF($C$8=$E$8,'Datos Generales'!X567,IF($C$8=$F$8,'Datos Generales'!X678))))</f>
        <v/>
      </c>
      <c r="Y20" s="83">
        <f>IF(IF($C$8=$D$8,'Datos Generales'!Y492,IF($C$8=$E$8,'Datos Generales'!Y567,IF($C$8=$F$8,'Datos Generales'!Y678)))=0,"",IF($C$8=$D$8,'Datos Generales'!Y492,IF($C$8=$E$8,'Datos Generales'!Y567,IF($C$8=$F$8,'Datos Generales'!Y678))))</f>
        <v>60.692374757349619</v>
      </c>
      <c r="Z20" s="83" t="str">
        <f>IF(IF($C$8=$D$8,'Datos Generales'!Z492,IF($C$8=$E$8,'Datos Generales'!Z567,IF($C$8=$F$8,'Datos Generales'!Z678)))=0,"",IF($C$8=$D$8,'Datos Generales'!Z492,IF($C$8=$E$8,'Datos Generales'!Z567,IF($C$8=$F$8,'Datos Generales'!Z678))))</f>
        <v/>
      </c>
      <c r="AA20" s="83">
        <f>IF(IF($C$8=$D$8,'Datos Generales'!AA492,IF($C$8=$E$8,'Datos Generales'!AA567,IF($C$8=$F$8,'Datos Generales'!AA678)))=0,"",IF($C$8=$D$8,'Datos Generales'!AA492,IF($C$8=$E$8,'Datos Generales'!AA567,IF($C$8=$F$8,'Datos Generales'!AA678))))</f>
        <v>122.62359869586061</v>
      </c>
      <c r="AB20" s="83">
        <f>IF(IF($C$8=$D$8,'Datos Generales'!AB492,IF($C$8=$E$8,'Datos Generales'!AB567,IF($C$8=$F$8,'Datos Generales'!AB678)))=0,"",IF($C$8=$D$8,'Datos Generales'!AB492,IF($C$8=$E$8,'Datos Generales'!AB567,IF($C$8=$F$8,'Datos Generales'!AB678))))</f>
        <v>95.706813603342326</v>
      </c>
      <c r="AC20" s="83">
        <f>IF(IF($C$8=$D$8,'Datos Generales'!AC492,IF($C$8=$E$8,'Datos Generales'!AC567,IF($C$8=$F$8,'Datos Generales'!AC678)))=0,"",IF($C$8=$D$8,'Datos Generales'!AC492,IF($C$8=$E$8,'Datos Generales'!AC567,IF($C$8=$F$8,'Datos Generales'!AC678))))</f>
        <v>-2998.8302922266507</v>
      </c>
      <c r="AD20" s="83" t="str">
        <f>IF(IF($C$8=$D$8,'Datos Generales'!AD492,IF($C$8=$E$8,'Datos Generales'!AD567,IF($C$8=$F$8,'Datos Generales'!AD678)))=0,"",IF($C$8=$D$8,'Datos Generales'!AD492,IF($C$8=$E$8,'Datos Generales'!AD567,IF($C$8=$F$8,'Datos Generales'!AD678))))</f>
        <v/>
      </c>
      <c r="AE20" s="83" t="str">
        <f>IF(IF($C$8=$D$8,'Datos Generales'!AE492,IF($C$8=$E$8,'Datos Generales'!AE567,IF($C$8=$F$8,'Datos Generales'!AE678)))=0,"",IF($C$8=$D$8,'Datos Generales'!AE492,IF($C$8=$E$8,'Datos Generales'!AE567,IF($C$8=$F$8,'Datos Generales'!AE678))))</f>
        <v/>
      </c>
      <c r="AF20" s="83" t="str">
        <f>IF(IF($C$8=$D$8,'Datos Generales'!AF492,IF($C$8=$E$8,'Datos Generales'!AF567,IF($C$8=$F$8,'Datos Generales'!AF678)))=0,"",IF($C$8=$D$8,'Datos Generales'!AF492,IF($C$8=$E$8,'Datos Generales'!AF567,IF($C$8=$F$8,'Datos Generales'!AF678))))</f>
        <v/>
      </c>
      <c r="AG20" s="83" t="str">
        <f>IF(IF($C$8=$D$8,'Datos Generales'!AG492,IF($C$8=$E$8,'Datos Generales'!AG567,IF($C$8=$F$8,'Datos Generales'!AG678)))=0,"",IF($C$8=$D$8,'Datos Generales'!AG492,IF($C$8=$E$8,'Datos Generales'!AG567,IF($C$8=$F$8,'Datos Generales'!AG678))))</f>
        <v/>
      </c>
      <c r="AH20" s="83" t="str">
        <f>IF(IF($C$8=$D$8,'Datos Generales'!AH492,IF($C$8=$E$8,'Datos Generales'!AH567,IF($C$8=$F$8,'Datos Generales'!AH678)))=0,"",IF($C$8=$D$8,'Datos Generales'!AH492,IF($C$8=$E$8,'Datos Generales'!AH567,IF($C$8=$F$8,'Datos Generales'!AH678))))</f>
        <v/>
      </c>
      <c r="AI20" s="83" t="str">
        <f>IF(IF($C$8=$D$8,'Datos Generales'!AI492,IF($C$8=$E$8,'Datos Generales'!AI567,IF($C$8=$F$8,'Datos Generales'!AI678)))=0,"",IF($C$8=$D$8,'Datos Generales'!AI492,IF($C$8=$E$8,'Datos Generales'!AI567,IF($C$8=$F$8,'Datos Generales'!AI678))))</f>
        <v/>
      </c>
      <c r="AJ20" s="83" t="str">
        <f>IF(IF($C$8=$D$8,'Datos Generales'!AJ492,IF($C$8=$E$8,'Datos Generales'!AJ567,IF($C$8=$F$8,'Datos Generales'!AJ678)))=0,"",IF($C$8=$D$8,'Datos Generales'!AJ492,IF($C$8=$E$8,'Datos Generales'!AJ567,IF($C$8=$F$8,'Datos Generales'!AJ678))))</f>
        <v/>
      </c>
      <c r="AK20" s="83" t="str">
        <f>IF(IF($C$8=$D$8,'Datos Generales'!AK492,IF($C$8=$E$8,'Datos Generales'!AK567,IF($C$8=$F$8,'Datos Generales'!AK678)))=0,"",IF($C$8=$D$8,'Datos Generales'!AK492,IF($C$8=$E$8,'Datos Generales'!AK567,IF($C$8=$F$8,'Datos Generales'!AK678))))</f>
        <v/>
      </c>
      <c r="AL20" s="83" t="str">
        <f>IF(IF($C$8=$D$8,'Datos Generales'!AL492,IF($C$8=$E$8,'Datos Generales'!AL567,IF($C$8=$F$8,'Datos Generales'!AL678)))=0,"",IF($C$8=$D$8,'Datos Generales'!AL492,IF($C$8=$E$8,'Datos Generales'!AL567,IF($C$8=$F$8,'Datos Generales'!AL678))))</f>
        <v/>
      </c>
      <c r="AM20" s="83" t="str">
        <f>IF(IF($C$8=$D$8,'Datos Generales'!AM492,IF($C$8=$E$8,'Datos Generales'!AM567,IF($C$8=$F$8,'Datos Generales'!AM678)))=0,"",IF($C$8=$D$8,'Datos Generales'!AM492,IF($C$8=$E$8,'Datos Generales'!AM567,IF($C$8=$F$8,'Datos Generales'!AM678))))</f>
        <v/>
      </c>
      <c r="AN20" s="83" t="str">
        <f>IF(IF($C$8=$D$8,'Datos Generales'!AN492,IF($C$8=$E$8,'Datos Generales'!AN567,IF($C$8=$F$8,'Datos Generales'!AN678)))=0,"",IF($C$8=$D$8,'Datos Generales'!AN492,IF($C$8=$E$8,'Datos Generales'!AN567,IF($C$8=$F$8,'Datos Generales'!AN678))))</f>
        <v/>
      </c>
      <c r="AO20" s="83" t="str">
        <f>IF(IF($C$8=$D$8,'Datos Generales'!AO492,IF($C$8=$E$8,'Datos Generales'!AO567,IF($C$8=$F$8,'Datos Generales'!AO678)))=0,"",IF($C$8=$D$8,'Datos Generales'!AO492,IF($C$8=$E$8,'Datos Generales'!AO567,IF($C$8=$F$8,'Datos Generales'!AO678))))</f>
        <v/>
      </c>
      <c r="AP20" s="83" t="str">
        <f>IF(IF($C$8=$D$8,'Datos Generales'!AP492,IF($C$8=$E$8,'Datos Generales'!AP567,IF($C$8=$F$8,'Datos Generales'!AP678)))=0,"",IF($C$8=$D$8,'Datos Generales'!AP492,IF($C$8=$E$8,'Datos Generales'!AP567,IF($C$8=$F$8,'Datos Generales'!AP678))))</f>
        <v/>
      </c>
      <c r="AQ20" s="83">
        <f>IF(IF($C$8=$D$8,'Datos Generales'!AQ492,IF($C$8=$E$8,'Datos Generales'!AQ567,IF($C$8=$F$8,'Datos Generales'!AQ678)))=0,"",IF($C$8=$D$8,'Datos Generales'!AQ492,IF($C$8=$E$8,'Datos Generales'!AQ567,IF($C$8=$F$8,'Datos Generales'!AQ678))))</f>
        <v>73.966946384491123</v>
      </c>
      <c r="AS20" s="83">
        <f>IF(IF($C$8=$D$8,'Datos Generales'!AS492,IF($C$8=$E$8,'Datos Generales'!AS567,IF($C$8=$F$8,'Datos Generales'!AS678)))=0,"",IF($C$8=$D$8,'Datos Generales'!AS492,IF($C$8=$E$8,'Datos Generales'!AS567,IF($C$8=$F$8,'Datos Generales'!AS678))))</f>
        <v>78.946079718450804</v>
      </c>
      <c r="AT20" s="94">
        <f t="shared" si="0"/>
        <v>-4.9791333339596804</v>
      </c>
    </row>
    <row r="21" spans="2:46">
      <c r="B21" s="73" t="s">
        <v>304</v>
      </c>
      <c r="C21" s="83" t="str">
        <f>IF(IF($C$8=$D$8,'Datos Generales'!C493,IF($C$8=$E$8,'Datos Generales'!C568,IF($C$8=$F$8,'Datos Generales'!C679)))=0,"",IF($C$8=$D$8,'Datos Generales'!C493,IF($C$8=$E$8,'Datos Generales'!C568,IF($C$8=$F$8,'Datos Generales'!C679))))</f>
        <v/>
      </c>
      <c r="D21" s="83" t="str">
        <f>IF(IF($C$8=$D$8,'Datos Generales'!D493,IF($C$8=$E$8,'Datos Generales'!D568,IF($C$8=$F$8,'Datos Generales'!D679)))=0,"",IF($C$8=$D$8,'Datos Generales'!D493,IF($C$8=$E$8,'Datos Generales'!D568,IF($C$8=$F$8,'Datos Generales'!D679))))</f>
        <v/>
      </c>
      <c r="E21" s="83">
        <f>IF(IF($C$8=$D$8,'Datos Generales'!E493,IF($C$8=$E$8,'Datos Generales'!E568,IF($C$8=$F$8,'Datos Generales'!E679)))=0,"",IF($C$8=$D$8,'Datos Generales'!E493,IF($C$8=$E$8,'Datos Generales'!E568,IF($C$8=$F$8,'Datos Generales'!E679))))</f>
        <v>74.409584163786889</v>
      </c>
      <c r="F21" s="83" t="str">
        <f>IF(IF($C$8=$D$8,'Datos Generales'!F493,IF($C$8=$E$8,'Datos Generales'!F568,IF($C$8=$F$8,'Datos Generales'!F679)))=0,"",IF($C$8=$D$8,'Datos Generales'!F493,IF($C$8=$E$8,'Datos Generales'!F568,IF($C$8=$F$8,'Datos Generales'!F679))))</f>
        <v/>
      </c>
      <c r="G21" s="83" t="str">
        <f>IF(IF($C$8=$D$8,'Datos Generales'!G493,IF($C$8=$E$8,'Datos Generales'!G568,IF($C$8=$F$8,'Datos Generales'!G679)))=0,"",IF($C$8=$D$8,'Datos Generales'!G493,IF($C$8=$E$8,'Datos Generales'!G568,IF($C$8=$F$8,'Datos Generales'!G679))))</f>
        <v/>
      </c>
      <c r="H21" s="83">
        <f>IF(IF($C$8=$D$8,'Datos Generales'!H493,IF($C$8=$E$8,'Datos Generales'!H568,IF($C$8=$F$8,'Datos Generales'!H679)))=0,"",IF($C$8=$D$8,'Datos Generales'!H493,IF($C$8=$E$8,'Datos Generales'!H568,IF($C$8=$F$8,'Datos Generales'!H679))))</f>
        <v>49.442344242778667</v>
      </c>
      <c r="I21" s="83">
        <f>IF(IF($C$8=$D$8,'Datos Generales'!I493,IF($C$8=$E$8,'Datos Generales'!I568,IF($C$8=$F$8,'Datos Generales'!I679)))=0,"",IF($C$8=$D$8,'Datos Generales'!I493,IF($C$8=$E$8,'Datos Generales'!I568,IF($C$8=$F$8,'Datos Generales'!I679))))</f>
        <v>2197.7606693844637</v>
      </c>
      <c r="J21" s="83" t="str">
        <f>IF(IF($C$8=$D$8,'Datos Generales'!J493,IF($C$8=$E$8,'Datos Generales'!J568,IF($C$8=$F$8,'Datos Generales'!J679)))=0,"",IF($C$8=$D$8,'Datos Generales'!J493,IF($C$8=$E$8,'Datos Generales'!J568,IF($C$8=$F$8,'Datos Generales'!J679))))</f>
        <v/>
      </c>
      <c r="K21" s="83" t="str">
        <f>IF(IF($C$8=$D$8,'Datos Generales'!K493,IF($C$8=$E$8,'Datos Generales'!K568,IF($C$8=$F$8,'Datos Generales'!K679)))=0,"",IF($C$8=$D$8,'Datos Generales'!K493,IF($C$8=$E$8,'Datos Generales'!K568,IF($C$8=$F$8,'Datos Generales'!K679))))</f>
        <v/>
      </c>
      <c r="L21" s="83">
        <f>IF(IF($C$8=$D$8,'Datos Generales'!L493,IF($C$8=$E$8,'Datos Generales'!L568,IF($C$8=$F$8,'Datos Generales'!L679)))=0,"",IF($C$8=$D$8,'Datos Generales'!L493,IF($C$8=$E$8,'Datos Generales'!L568,IF($C$8=$F$8,'Datos Generales'!L679))))</f>
        <v>143.28585518274264</v>
      </c>
      <c r="M21" s="83" t="str">
        <f>IF(IF($C$8=$D$8,'Datos Generales'!M493,IF($C$8=$E$8,'Datos Generales'!M568,IF($C$8=$F$8,'Datos Generales'!M679)))=0,"",IF($C$8=$D$8,'Datos Generales'!M493,IF($C$8=$E$8,'Datos Generales'!M568,IF($C$8=$F$8,'Datos Generales'!M679))))</f>
        <v/>
      </c>
      <c r="N21" s="83" t="str">
        <f>IF(IF($C$8=$D$8,'Datos Generales'!N493,IF($C$8=$E$8,'Datos Generales'!N568,IF($C$8=$F$8,'Datos Generales'!N679)))=0,"",IF($C$8=$D$8,'Datos Generales'!N493,IF($C$8=$E$8,'Datos Generales'!N568,IF($C$8=$F$8,'Datos Generales'!N679))))</f>
        <v/>
      </c>
      <c r="O21" s="83" t="str">
        <f>IF(IF($C$8=$D$8,'Datos Generales'!O493,IF($C$8=$E$8,'Datos Generales'!O568,IF($C$8=$F$8,'Datos Generales'!O679)))=0,"",IF($C$8=$D$8,'Datos Generales'!O493,IF($C$8=$E$8,'Datos Generales'!O568,IF($C$8=$F$8,'Datos Generales'!O679))))</f>
        <v/>
      </c>
      <c r="P21" s="83">
        <f>IF(IF($C$8=$D$8,'Datos Generales'!P493,IF($C$8=$E$8,'Datos Generales'!P568,IF($C$8=$F$8,'Datos Generales'!P679)))=0,"",IF($C$8=$D$8,'Datos Generales'!P493,IF($C$8=$E$8,'Datos Generales'!P568,IF($C$8=$F$8,'Datos Generales'!P679))))</f>
        <v>90.729304582110416</v>
      </c>
      <c r="Q21" s="83">
        <f>IF(IF($C$8=$D$8,'Datos Generales'!Q493,IF($C$8=$E$8,'Datos Generales'!Q568,IF($C$8=$F$8,'Datos Generales'!Q679)))=0,"",IF($C$8=$D$8,'Datos Generales'!Q493,IF($C$8=$E$8,'Datos Generales'!Q568,IF($C$8=$F$8,'Datos Generales'!Q679))))</f>
        <v>2.9217595921302046</v>
      </c>
      <c r="R21" s="83">
        <f>IF(IF($C$8=$D$8,'Datos Generales'!R493,IF($C$8=$E$8,'Datos Generales'!R568,IF($C$8=$F$8,'Datos Generales'!R679)))=0,"",IF($C$8=$D$8,'Datos Generales'!R493,IF($C$8=$E$8,'Datos Generales'!R568,IF($C$8=$F$8,'Datos Generales'!R679))))</f>
        <v>74.230362486297906</v>
      </c>
      <c r="S21" s="83" t="str">
        <f>IF(IF($C$8=$D$8,'Datos Generales'!S493,IF($C$8=$E$8,'Datos Generales'!S568,IF($C$8=$F$8,'Datos Generales'!S679)))=0,"",IF($C$8=$D$8,'Datos Generales'!S493,IF($C$8=$E$8,'Datos Generales'!S568,IF($C$8=$F$8,'Datos Generales'!S679))))</f>
        <v/>
      </c>
      <c r="T21" s="83">
        <f>IF(IF($C$8=$D$8,'Datos Generales'!T493,IF($C$8=$E$8,'Datos Generales'!T568,IF($C$8=$F$8,'Datos Generales'!T679)))=0,"",IF($C$8=$D$8,'Datos Generales'!T493,IF($C$8=$E$8,'Datos Generales'!T568,IF($C$8=$F$8,'Datos Generales'!T679))))</f>
        <v>62.513874902155621</v>
      </c>
      <c r="U21" s="83" t="str">
        <f>IF(IF($C$8=$D$8,'Datos Generales'!U493,IF($C$8=$E$8,'Datos Generales'!U568,IF($C$8=$F$8,'Datos Generales'!U679)))=0,"",IF($C$8=$D$8,'Datos Generales'!U493,IF($C$8=$E$8,'Datos Generales'!U568,IF($C$8=$F$8,'Datos Generales'!U679))))</f>
        <v/>
      </c>
      <c r="V21" s="83">
        <f>IF(IF($C$8=$D$8,'Datos Generales'!V493,IF($C$8=$E$8,'Datos Generales'!V568,IF($C$8=$F$8,'Datos Generales'!V679)))=0,"",IF($C$8=$D$8,'Datos Generales'!V493,IF($C$8=$E$8,'Datos Generales'!V568,IF($C$8=$F$8,'Datos Generales'!V679))))</f>
        <v>81.494074974362874</v>
      </c>
      <c r="W21" s="83" t="str">
        <f>IF(IF($C$8=$D$8,'Datos Generales'!W493,IF($C$8=$E$8,'Datos Generales'!W568,IF($C$8=$F$8,'Datos Generales'!W679)))=0,"",IF($C$8=$D$8,'Datos Generales'!W493,IF($C$8=$E$8,'Datos Generales'!W568,IF($C$8=$F$8,'Datos Generales'!W679))))</f>
        <v/>
      </c>
      <c r="X21" s="83" t="str">
        <f>IF(IF($C$8=$D$8,'Datos Generales'!X493,IF($C$8=$E$8,'Datos Generales'!X568,IF($C$8=$F$8,'Datos Generales'!X679)))=0,"",IF($C$8=$D$8,'Datos Generales'!X493,IF($C$8=$E$8,'Datos Generales'!X568,IF($C$8=$F$8,'Datos Generales'!X679))))</f>
        <v/>
      </c>
      <c r="Y21" s="83">
        <f>IF(IF($C$8=$D$8,'Datos Generales'!Y493,IF($C$8=$E$8,'Datos Generales'!Y568,IF($C$8=$F$8,'Datos Generales'!Y679)))=0,"",IF($C$8=$D$8,'Datos Generales'!Y493,IF($C$8=$E$8,'Datos Generales'!Y568,IF($C$8=$F$8,'Datos Generales'!Y679))))</f>
        <v>65.286916388112047</v>
      </c>
      <c r="Z21" s="83" t="str">
        <f>IF(IF($C$8=$D$8,'Datos Generales'!Z493,IF($C$8=$E$8,'Datos Generales'!Z568,IF($C$8=$F$8,'Datos Generales'!Z679)))=0,"",IF($C$8=$D$8,'Datos Generales'!Z493,IF($C$8=$E$8,'Datos Generales'!Z568,IF($C$8=$F$8,'Datos Generales'!Z679))))</f>
        <v/>
      </c>
      <c r="AA21" s="83">
        <f>IF(IF($C$8=$D$8,'Datos Generales'!AA493,IF($C$8=$E$8,'Datos Generales'!AA568,IF($C$8=$F$8,'Datos Generales'!AA679)))=0,"",IF($C$8=$D$8,'Datos Generales'!AA493,IF($C$8=$E$8,'Datos Generales'!AA568,IF($C$8=$F$8,'Datos Generales'!AA679))))</f>
        <v>116.00926704453592</v>
      </c>
      <c r="AB21" s="83">
        <f>IF(IF($C$8=$D$8,'Datos Generales'!AB493,IF($C$8=$E$8,'Datos Generales'!AB568,IF($C$8=$F$8,'Datos Generales'!AB679)))=0,"",IF($C$8=$D$8,'Datos Generales'!AB493,IF($C$8=$E$8,'Datos Generales'!AB568,IF($C$8=$F$8,'Datos Generales'!AB679))))</f>
        <v>77.214027885534861</v>
      </c>
      <c r="AC21" s="83">
        <f>IF(IF($C$8=$D$8,'Datos Generales'!AC493,IF($C$8=$E$8,'Datos Generales'!AC568,IF($C$8=$F$8,'Datos Generales'!AC679)))=0,"",IF($C$8=$D$8,'Datos Generales'!AC493,IF($C$8=$E$8,'Datos Generales'!AC568,IF($C$8=$F$8,'Datos Generales'!AC679))))</f>
        <v>-1841.8779107929861</v>
      </c>
      <c r="AD21" s="83" t="str">
        <f>IF(IF($C$8=$D$8,'Datos Generales'!AD493,IF($C$8=$E$8,'Datos Generales'!AD568,IF($C$8=$F$8,'Datos Generales'!AD679)))=0,"",IF($C$8=$D$8,'Datos Generales'!AD493,IF($C$8=$E$8,'Datos Generales'!AD568,IF($C$8=$F$8,'Datos Generales'!AD679))))</f>
        <v/>
      </c>
      <c r="AE21" s="83" t="str">
        <f>IF(IF($C$8=$D$8,'Datos Generales'!AE493,IF($C$8=$E$8,'Datos Generales'!AE568,IF($C$8=$F$8,'Datos Generales'!AE679)))=0,"",IF($C$8=$D$8,'Datos Generales'!AE493,IF($C$8=$E$8,'Datos Generales'!AE568,IF($C$8=$F$8,'Datos Generales'!AE679))))</f>
        <v/>
      </c>
      <c r="AF21" s="83" t="str">
        <f>IF(IF($C$8=$D$8,'Datos Generales'!AF493,IF($C$8=$E$8,'Datos Generales'!AF568,IF($C$8=$F$8,'Datos Generales'!AF679)))=0,"",IF($C$8=$D$8,'Datos Generales'!AF493,IF($C$8=$E$8,'Datos Generales'!AF568,IF($C$8=$F$8,'Datos Generales'!AF679))))</f>
        <v/>
      </c>
      <c r="AG21" s="83" t="str">
        <f>IF(IF($C$8=$D$8,'Datos Generales'!AG493,IF($C$8=$E$8,'Datos Generales'!AG568,IF($C$8=$F$8,'Datos Generales'!AG679)))=0,"",IF($C$8=$D$8,'Datos Generales'!AG493,IF($C$8=$E$8,'Datos Generales'!AG568,IF($C$8=$F$8,'Datos Generales'!AG679))))</f>
        <v/>
      </c>
      <c r="AH21" s="83" t="str">
        <f>IF(IF($C$8=$D$8,'Datos Generales'!AH493,IF($C$8=$E$8,'Datos Generales'!AH568,IF($C$8=$F$8,'Datos Generales'!AH679)))=0,"",IF($C$8=$D$8,'Datos Generales'!AH493,IF($C$8=$E$8,'Datos Generales'!AH568,IF($C$8=$F$8,'Datos Generales'!AH679))))</f>
        <v/>
      </c>
      <c r="AI21" s="83" t="str">
        <f>IF(IF($C$8=$D$8,'Datos Generales'!AI493,IF($C$8=$E$8,'Datos Generales'!AI568,IF($C$8=$F$8,'Datos Generales'!AI679)))=0,"",IF($C$8=$D$8,'Datos Generales'!AI493,IF($C$8=$E$8,'Datos Generales'!AI568,IF($C$8=$F$8,'Datos Generales'!AI679))))</f>
        <v/>
      </c>
      <c r="AJ21" s="83" t="str">
        <f>IF(IF($C$8=$D$8,'Datos Generales'!AJ493,IF($C$8=$E$8,'Datos Generales'!AJ568,IF($C$8=$F$8,'Datos Generales'!AJ679)))=0,"",IF($C$8=$D$8,'Datos Generales'!AJ493,IF($C$8=$E$8,'Datos Generales'!AJ568,IF($C$8=$F$8,'Datos Generales'!AJ679))))</f>
        <v/>
      </c>
      <c r="AK21" s="83" t="str">
        <f>IF(IF($C$8=$D$8,'Datos Generales'!AK493,IF($C$8=$E$8,'Datos Generales'!AK568,IF($C$8=$F$8,'Datos Generales'!AK679)))=0,"",IF($C$8=$D$8,'Datos Generales'!AK493,IF($C$8=$E$8,'Datos Generales'!AK568,IF($C$8=$F$8,'Datos Generales'!AK679))))</f>
        <v/>
      </c>
      <c r="AL21" s="83" t="str">
        <f>IF(IF($C$8=$D$8,'Datos Generales'!AL493,IF($C$8=$E$8,'Datos Generales'!AL568,IF($C$8=$F$8,'Datos Generales'!AL679)))=0,"",IF($C$8=$D$8,'Datos Generales'!AL493,IF($C$8=$E$8,'Datos Generales'!AL568,IF($C$8=$F$8,'Datos Generales'!AL679))))</f>
        <v/>
      </c>
      <c r="AM21" s="83" t="str">
        <f>IF(IF($C$8=$D$8,'Datos Generales'!AM493,IF($C$8=$E$8,'Datos Generales'!AM568,IF($C$8=$F$8,'Datos Generales'!AM679)))=0,"",IF($C$8=$D$8,'Datos Generales'!AM493,IF($C$8=$E$8,'Datos Generales'!AM568,IF($C$8=$F$8,'Datos Generales'!AM679))))</f>
        <v/>
      </c>
      <c r="AN21" s="83" t="str">
        <f>IF(IF($C$8=$D$8,'Datos Generales'!AN493,IF($C$8=$E$8,'Datos Generales'!AN568,IF($C$8=$F$8,'Datos Generales'!AN679)))=0,"",IF($C$8=$D$8,'Datos Generales'!AN493,IF($C$8=$E$8,'Datos Generales'!AN568,IF($C$8=$F$8,'Datos Generales'!AN679))))</f>
        <v/>
      </c>
      <c r="AO21" s="83" t="str">
        <f>IF(IF($C$8=$D$8,'Datos Generales'!AO493,IF($C$8=$E$8,'Datos Generales'!AO568,IF($C$8=$F$8,'Datos Generales'!AO679)))=0,"",IF($C$8=$D$8,'Datos Generales'!AO493,IF($C$8=$E$8,'Datos Generales'!AO568,IF($C$8=$F$8,'Datos Generales'!AO679))))</f>
        <v/>
      </c>
      <c r="AP21" s="83" t="str">
        <f>IF(IF($C$8=$D$8,'Datos Generales'!AP493,IF($C$8=$E$8,'Datos Generales'!AP568,IF($C$8=$F$8,'Datos Generales'!AP679)))=0,"",IF($C$8=$D$8,'Datos Generales'!AP493,IF($C$8=$E$8,'Datos Generales'!AP568,IF($C$8=$F$8,'Datos Generales'!AP679))))</f>
        <v/>
      </c>
      <c r="AQ21" s="83">
        <f>IF(IF($C$8=$D$8,'Datos Generales'!AQ493,IF($C$8=$E$8,'Datos Generales'!AQ568,IF($C$8=$F$8,'Datos Generales'!AQ679)))=0,"",IF($C$8=$D$8,'Datos Generales'!AQ493,IF($C$8=$E$8,'Datos Generales'!AQ568,IF($C$8=$F$8,'Datos Generales'!AQ679))))</f>
        <v>80.056692647606752</v>
      </c>
      <c r="AS21" s="83">
        <f>IF(IF($C$8=$D$8,'Datos Generales'!AS493,IF($C$8=$E$8,'Datos Generales'!AS568,IF($C$8=$F$8,'Datos Generales'!AS679)))=0,"",IF($C$8=$D$8,'Datos Generales'!AS493,IF($C$8=$E$8,'Datos Generales'!AS568,IF($C$8=$F$8,'Datos Generales'!AS679))))</f>
        <v>70.327746059637306</v>
      </c>
      <c r="AT21" s="94">
        <f t="shared" si="0"/>
        <v>9.7289465879694461</v>
      </c>
    </row>
    <row r="22" spans="2:46">
      <c r="B22" s="73" t="s">
        <v>305</v>
      </c>
      <c r="C22" s="83" t="str">
        <f>IF(IF($C$8=$D$8,'Datos Generales'!C494,IF($C$8=$E$8,'Datos Generales'!C569,IF($C$8=$F$8,'Datos Generales'!C680)))=0,"",IF($C$8=$D$8,'Datos Generales'!C494,IF($C$8=$E$8,'Datos Generales'!C569,IF($C$8=$F$8,'Datos Generales'!C680))))</f>
        <v/>
      </c>
      <c r="D22" s="83" t="str">
        <f>IF(IF($C$8=$D$8,'Datos Generales'!D494,IF($C$8=$E$8,'Datos Generales'!D569,IF($C$8=$F$8,'Datos Generales'!D680)))=0,"",IF($C$8=$D$8,'Datos Generales'!D494,IF($C$8=$E$8,'Datos Generales'!D569,IF($C$8=$F$8,'Datos Generales'!D680))))</f>
        <v/>
      </c>
      <c r="E22" s="83" t="str">
        <f>IF(IF($C$8=$D$8,'Datos Generales'!E494,IF($C$8=$E$8,'Datos Generales'!E569,IF($C$8=$F$8,'Datos Generales'!E680)))=0,"",IF($C$8=$D$8,'Datos Generales'!E494,IF($C$8=$E$8,'Datos Generales'!E569,IF($C$8=$F$8,'Datos Generales'!E680))))</f>
        <v/>
      </c>
      <c r="F22" s="83" t="str">
        <f>IF(IF($C$8=$D$8,'Datos Generales'!F494,IF($C$8=$E$8,'Datos Generales'!F569,IF($C$8=$F$8,'Datos Generales'!F680)))=0,"",IF($C$8=$D$8,'Datos Generales'!F494,IF($C$8=$E$8,'Datos Generales'!F569,IF($C$8=$F$8,'Datos Generales'!F680))))</f>
        <v/>
      </c>
      <c r="G22" s="83" t="str">
        <f>IF(IF($C$8=$D$8,'Datos Generales'!G494,IF($C$8=$E$8,'Datos Generales'!G569,IF($C$8=$F$8,'Datos Generales'!G680)))=0,"",IF($C$8=$D$8,'Datos Generales'!G494,IF($C$8=$E$8,'Datos Generales'!G569,IF($C$8=$F$8,'Datos Generales'!G680))))</f>
        <v/>
      </c>
      <c r="H22" s="83" t="str">
        <f>IF(IF($C$8=$D$8,'Datos Generales'!H494,IF($C$8=$E$8,'Datos Generales'!H569,IF($C$8=$F$8,'Datos Generales'!H680)))=0,"",IF($C$8=$D$8,'Datos Generales'!H494,IF($C$8=$E$8,'Datos Generales'!H569,IF($C$8=$F$8,'Datos Generales'!H680))))</f>
        <v/>
      </c>
      <c r="I22" s="83">
        <f>IF(IF($C$8=$D$8,'Datos Generales'!I494,IF($C$8=$E$8,'Datos Generales'!I569,IF($C$8=$F$8,'Datos Generales'!I680)))=0,"",IF($C$8=$D$8,'Datos Generales'!I494,IF($C$8=$E$8,'Datos Generales'!I569,IF($C$8=$F$8,'Datos Generales'!I680))))</f>
        <v>9.9627539404783292</v>
      </c>
      <c r="J22" s="83" t="str">
        <f>IF(IF($C$8=$D$8,'Datos Generales'!J494,IF($C$8=$E$8,'Datos Generales'!J569,IF($C$8=$F$8,'Datos Generales'!J680)))=0,"",IF($C$8=$D$8,'Datos Generales'!J494,IF($C$8=$E$8,'Datos Generales'!J569,IF($C$8=$F$8,'Datos Generales'!J680))))</f>
        <v/>
      </c>
      <c r="K22" s="83" t="str">
        <f>IF(IF($C$8=$D$8,'Datos Generales'!K494,IF($C$8=$E$8,'Datos Generales'!K569,IF($C$8=$F$8,'Datos Generales'!K680)))=0,"",IF($C$8=$D$8,'Datos Generales'!K494,IF($C$8=$E$8,'Datos Generales'!K569,IF($C$8=$F$8,'Datos Generales'!K680))))</f>
        <v/>
      </c>
      <c r="L22" s="83" t="str">
        <f>IF(IF($C$8=$D$8,'Datos Generales'!L494,IF($C$8=$E$8,'Datos Generales'!L569,IF($C$8=$F$8,'Datos Generales'!L680)))=0,"",IF($C$8=$D$8,'Datos Generales'!L494,IF($C$8=$E$8,'Datos Generales'!L569,IF($C$8=$F$8,'Datos Generales'!L680))))</f>
        <v/>
      </c>
      <c r="M22" s="83" t="str">
        <f>IF(IF($C$8=$D$8,'Datos Generales'!M494,IF($C$8=$E$8,'Datos Generales'!M569,IF($C$8=$F$8,'Datos Generales'!M680)))=0,"",IF($C$8=$D$8,'Datos Generales'!M494,IF($C$8=$E$8,'Datos Generales'!M569,IF($C$8=$F$8,'Datos Generales'!M680))))</f>
        <v/>
      </c>
      <c r="N22" s="83" t="str">
        <f>IF(IF($C$8=$D$8,'Datos Generales'!N494,IF($C$8=$E$8,'Datos Generales'!N569,IF($C$8=$F$8,'Datos Generales'!N680)))=0,"",IF($C$8=$D$8,'Datos Generales'!N494,IF($C$8=$E$8,'Datos Generales'!N569,IF($C$8=$F$8,'Datos Generales'!N680))))</f>
        <v/>
      </c>
      <c r="O22" s="83" t="str">
        <f>IF(IF($C$8=$D$8,'Datos Generales'!O494,IF($C$8=$E$8,'Datos Generales'!O569,IF($C$8=$F$8,'Datos Generales'!O680)))=0,"",IF($C$8=$D$8,'Datos Generales'!O494,IF($C$8=$E$8,'Datos Generales'!O569,IF($C$8=$F$8,'Datos Generales'!O680))))</f>
        <v/>
      </c>
      <c r="P22" s="83" t="str">
        <f>IF(IF($C$8=$D$8,'Datos Generales'!P494,IF($C$8=$E$8,'Datos Generales'!P569,IF($C$8=$F$8,'Datos Generales'!P680)))=0,"",IF($C$8=$D$8,'Datos Generales'!P494,IF($C$8=$E$8,'Datos Generales'!P569,IF($C$8=$F$8,'Datos Generales'!P680))))</f>
        <v/>
      </c>
      <c r="Q22" s="83" t="str">
        <f>IF(IF($C$8=$D$8,'Datos Generales'!Q494,IF($C$8=$E$8,'Datos Generales'!Q569,IF($C$8=$F$8,'Datos Generales'!Q680)))=0,"",IF($C$8=$D$8,'Datos Generales'!Q494,IF($C$8=$E$8,'Datos Generales'!Q569,IF($C$8=$F$8,'Datos Generales'!Q680))))</f>
        <v/>
      </c>
      <c r="R22" s="83">
        <f>IF(IF($C$8=$D$8,'Datos Generales'!R494,IF($C$8=$E$8,'Datos Generales'!R569,IF($C$8=$F$8,'Datos Generales'!R680)))=0,"",IF($C$8=$D$8,'Datos Generales'!R494,IF($C$8=$E$8,'Datos Generales'!R569,IF($C$8=$F$8,'Datos Generales'!R680))))</f>
        <v>-2.8451251934447046</v>
      </c>
      <c r="S22" s="83" t="str">
        <f>IF(IF($C$8=$D$8,'Datos Generales'!S494,IF($C$8=$E$8,'Datos Generales'!S569,IF($C$8=$F$8,'Datos Generales'!S680)))=0,"",IF($C$8=$D$8,'Datos Generales'!S494,IF($C$8=$E$8,'Datos Generales'!S569,IF($C$8=$F$8,'Datos Generales'!S680))))</f>
        <v/>
      </c>
      <c r="T22" s="83">
        <f>IF(IF($C$8=$D$8,'Datos Generales'!T494,IF($C$8=$E$8,'Datos Generales'!T569,IF($C$8=$F$8,'Datos Generales'!T680)))=0,"",IF($C$8=$D$8,'Datos Generales'!T494,IF($C$8=$E$8,'Datos Generales'!T569,IF($C$8=$F$8,'Datos Generales'!T680))))</f>
        <v>-38.716023538804457</v>
      </c>
      <c r="U22" s="83" t="str">
        <f>IF(IF($C$8=$D$8,'Datos Generales'!U494,IF($C$8=$E$8,'Datos Generales'!U569,IF($C$8=$F$8,'Datos Generales'!U680)))=0,"",IF($C$8=$D$8,'Datos Generales'!U494,IF($C$8=$E$8,'Datos Generales'!U569,IF($C$8=$F$8,'Datos Generales'!U680))))</f>
        <v/>
      </c>
      <c r="V22" s="83">
        <f>IF(IF($C$8=$D$8,'Datos Generales'!V494,IF($C$8=$E$8,'Datos Generales'!V569,IF($C$8=$F$8,'Datos Generales'!V680)))=0,"",IF($C$8=$D$8,'Datos Generales'!V494,IF($C$8=$E$8,'Datos Generales'!V569,IF($C$8=$F$8,'Datos Generales'!V680))))</f>
        <v>46.052391499200233</v>
      </c>
      <c r="W22" s="83" t="str">
        <f>IF(IF($C$8=$D$8,'Datos Generales'!W494,IF($C$8=$E$8,'Datos Generales'!W569,IF($C$8=$F$8,'Datos Generales'!W680)))=0,"",IF($C$8=$D$8,'Datos Generales'!W494,IF($C$8=$E$8,'Datos Generales'!W569,IF($C$8=$F$8,'Datos Generales'!W680))))</f>
        <v/>
      </c>
      <c r="X22" s="83">
        <f>IF(IF($C$8=$D$8,'Datos Generales'!X494,IF($C$8=$E$8,'Datos Generales'!X569,IF($C$8=$F$8,'Datos Generales'!X680)))=0,"",IF($C$8=$D$8,'Datos Generales'!X494,IF($C$8=$E$8,'Datos Generales'!X569,IF($C$8=$F$8,'Datos Generales'!X680))))</f>
        <v>133.99100792620297</v>
      </c>
      <c r="Y22" s="83">
        <f>IF(IF($C$8=$D$8,'Datos Generales'!Y494,IF($C$8=$E$8,'Datos Generales'!Y569,IF($C$8=$F$8,'Datos Generales'!Y680)))=0,"",IF($C$8=$D$8,'Datos Generales'!Y494,IF($C$8=$E$8,'Datos Generales'!Y569,IF($C$8=$F$8,'Datos Generales'!Y680))))</f>
        <v>369.72766512436726</v>
      </c>
      <c r="Z22" s="83" t="str">
        <f>IF(IF($C$8=$D$8,'Datos Generales'!Z494,IF($C$8=$E$8,'Datos Generales'!Z569,IF($C$8=$F$8,'Datos Generales'!Z680)))=0,"",IF($C$8=$D$8,'Datos Generales'!Z494,IF($C$8=$E$8,'Datos Generales'!Z569,IF($C$8=$F$8,'Datos Generales'!Z680))))</f>
        <v/>
      </c>
      <c r="AA22" s="83" t="str">
        <f>IF(IF($C$8=$D$8,'Datos Generales'!AA494,IF($C$8=$E$8,'Datos Generales'!AA569,IF($C$8=$F$8,'Datos Generales'!AA680)))=0,"",IF($C$8=$D$8,'Datos Generales'!AA494,IF($C$8=$E$8,'Datos Generales'!AA569,IF($C$8=$F$8,'Datos Generales'!AA680))))</f>
        <v/>
      </c>
      <c r="AB22" s="83">
        <f>IF(IF($C$8=$D$8,'Datos Generales'!AB494,IF($C$8=$E$8,'Datos Generales'!AB569,IF($C$8=$F$8,'Datos Generales'!AB680)))=0,"",IF($C$8=$D$8,'Datos Generales'!AB494,IF($C$8=$E$8,'Datos Generales'!AB569,IF($C$8=$F$8,'Datos Generales'!AB680))))</f>
        <v>30.520070540262363</v>
      </c>
      <c r="AC22" s="83" t="str">
        <f>IF(IF($C$8=$D$8,'Datos Generales'!AC494,IF($C$8=$E$8,'Datos Generales'!AC569,IF($C$8=$F$8,'Datos Generales'!AC680)))=0,"",IF($C$8=$D$8,'Datos Generales'!AC494,IF($C$8=$E$8,'Datos Generales'!AC569,IF($C$8=$F$8,'Datos Generales'!AC680))))</f>
        <v/>
      </c>
      <c r="AD22" s="83" t="str">
        <f>IF(IF($C$8=$D$8,'Datos Generales'!AD494,IF($C$8=$E$8,'Datos Generales'!AD569,IF($C$8=$F$8,'Datos Generales'!AD680)))=0,"",IF($C$8=$D$8,'Datos Generales'!AD494,IF($C$8=$E$8,'Datos Generales'!AD569,IF($C$8=$F$8,'Datos Generales'!AD680))))</f>
        <v/>
      </c>
      <c r="AE22" s="83" t="str">
        <f>IF(IF($C$8=$D$8,'Datos Generales'!AE494,IF($C$8=$E$8,'Datos Generales'!AE569,IF($C$8=$F$8,'Datos Generales'!AE680)))=0,"",IF($C$8=$D$8,'Datos Generales'!AE494,IF($C$8=$E$8,'Datos Generales'!AE569,IF($C$8=$F$8,'Datos Generales'!AE680))))</f>
        <v/>
      </c>
      <c r="AF22" s="83" t="str">
        <f>IF(IF($C$8=$D$8,'Datos Generales'!AF494,IF($C$8=$E$8,'Datos Generales'!AF569,IF($C$8=$F$8,'Datos Generales'!AF680)))=0,"",IF($C$8=$D$8,'Datos Generales'!AF494,IF($C$8=$E$8,'Datos Generales'!AF569,IF($C$8=$F$8,'Datos Generales'!AF680))))</f>
        <v/>
      </c>
      <c r="AG22" s="83" t="str">
        <f>IF(IF($C$8=$D$8,'Datos Generales'!AG494,IF($C$8=$E$8,'Datos Generales'!AG569,IF($C$8=$F$8,'Datos Generales'!AG680)))=0,"",IF($C$8=$D$8,'Datos Generales'!AG494,IF($C$8=$E$8,'Datos Generales'!AG569,IF($C$8=$F$8,'Datos Generales'!AG680))))</f>
        <v/>
      </c>
      <c r="AH22" s="83" t="str">
        <f>IF(IF($C$8=$D$8,'Datos Generales'!AH494,IF($C$8=$E$8,'Datos Generales'!AH569,IF($C$8=$F$8,'Datos Generales'!AH680)))=0,"",IF($C$8=$D$8,'Datos Generales'!AH494,IF($C$8=$E$8,'Datos Generales'!AH569,IF($C$8=$F$8,'Datos Generales'!AH680))))</f>
        <v/>
      </c>
      <c r="AI22" s="83" t="str">
        <f>IF(IF($C$8=$D$8,'Datos Generales'!AI494,IF($C$8=$E$8,'Datos Generales'!AI569,IF($C$8=$F$8,'Datos Generales'!AI680)))=0,"",IF($C$8=$D$8,'Datos Generales'!AI494,IF($C$8=$E$8,'Datos Generales'!AI569,IF($C$8=$F$8,'Datos Generales'!AI680))))</f>
        <v/>
      </c>
      <c r="AJ22" s="83" t="str">
        <f>IF(IF($C$8=$D$8,'Datos Generales'!AJ494,IF($C$8=$E$8,'Datos Generales'!AJ569,IF($C$8=$F$8,'Datos Generales'!AJ680)))=0,"",IF($C$8=$D$8,'Datos Generales'!AJ494,IF($C$8=$E$8,'Datos Generales'!AJ569,IF($C$8=$F$8,'Datos Generales'!AJ680))))</f>
        <v/>
      </c>
      <c r="AK22" s="83" t="str">
        <f>IF(IF($C$8=$D$8,'Datos Generales'!AK494,IF($C$8=$E$8,'Datos Generales'!AK569,IF($C$8=$F$8,'Datos Generales'!AK680)))=0,"",IF($C$8=$D$8,'Datos Generales'!AK494,IF($C$8=$E$8,'Datos Generales'!AK569,IF($C$8=$F$8,'Datos Generales'!AK680))))</f>
        <v/>
      </c>
      <c r="AL22" s="83" t="str">
        <f>IF(IF($C$8=$D$8,'Datos Generales'!AL494,IF($C$8=$E$8,'Datos Generales'!AL569,IF($C$8=$F$8,'Datos Generales'!AL680)))=0,"",IF($C$8=$D$8,'Datos Generales'!AL494,IF($C$8=$E$8,'Datos Generales'!AL569,IF($C$8=$F$8,'Datos Generales'!AL680))))</f>
        <v/>
      </c>
      <c r="AM22" s="83" t="str">
        <f>IF(IF($C$8=$D$8,'Datos Generales'!AM494,IF($C$8=$E$8,'Datos Generales'!AM569,IF($C$8=$F$8,'Datos Generales'!AM680)))=0,"",IF($C$8=$D$8,'Datos Generales'!AM494,IF($C$8=$E$8,'Datos Generales'!AM569,IF($C$8=$F$8,'Datos Generales'!AM680))))</f>
        <v/>
      </c>
      <c r="AN22" s="83" t="str">
        <f>IF(IF($C$8=$D$8,'Datos Generales'!AN494,IF($C$8=$E$8,'Datos Generales'!AN569,IF($C$8=$F$8,'Datos Generales'!AN680)))=0,"",IF($C$8=$D$8,'Datos Generales'!AN494,IF($C$8=$E$8,'Datos Generales'!AN569,IF($C$8=$F$8,'Datos Generales'!AN680))))</f>
        <v/>
      </c>
      <c r="AO22" s="83" t="str">
        <f>IF(IF($C$8=$D$8,'Datos Generales'!AO494,IF($C$8=$E$8,'Datos Generales'!AO569,IF($C$8=$F$8,'Datos Generales'!AO680)))=0,"",IF($C$8=$D$8,'Datos Generales'!AO494,IF($C$8=$E$8,'Datos Generales'!AO569,IF($C$8=$F$8,'Datos Generales'!AO680))))</f>
        <v/>
      </c>
      <c r="AP22" s="83" t="str">
        <f>IF(IF($C$8=$D$8,'Datos Generales'!AP494,IF($C$8=$E$8,'Datos Generales'!AP569,IF($C$8=$F$8,'Datos Generales'!AP680)))=0,"",IF($C$8=$D$8,'Datos Generales'!AP494,IF($C$8=$E$8,'Datos Generales'!AP569,IF($C$8=$F$8,'Datos Generales'!AP680))))</f>
        <v/>
      </c>
      <c r="AQ22" s="83">
        <f>IF(IF($C$8=$D$8,'Datos Generales'!AQ494,IF($C$8=$E$8,'Datos Generales'!AQ569,IF($C$8=$F$8,'Datos Generales'!AQ680)))=0,"",IF($C$8=$D$8,'Datos Generales'!AQ494,IF($C$8=$E$8,'Datos Generales'!AQ569,IF($C$8=$F$8,'Datos Generales'!AQ680))))</f>
        <v>95.529374626048977</v>
      </c>
      <c r="AS22" s="83">
        <f>IF(IF($C$8=$D$8,'Datos Generales'!AS494,IF($C$8=$E$8,'Datos Generales'!AS569,IF($C$8=$F$8,'Datos Generales'!AS680)))=0,"",IF($C$8=$D$8,'Datos Generales'!AS494,IF($C$8=$E$8,'Datos Generales'!AS569,IF($C$8=$F$8,'Datos Generales'!AS680))))</f>
        <v>-50.490448788093097</v>
      </c>
      <c r="AT22" s="94">
        <f t="shared" si="0"/>
        <v>146.01982341414208</v>
      </c>
    </row>
    <row r="23" spans="2:46">
      <c r="B23" s="73" t="s">
        <v>306</v>
      </c>
      <c r="C23" s="83" t="str">
        <f>IF(IF($C$8=$D$8,'Datos Generales'!C495,IF($C$8=$E$8,'Datos Generales'!C570,IF($C$8=$F$8,'Datos Generales'!C681)))=0,"",IF($C$8=$D$8,'Datos Generales'!C495,IF($C$8=$E$8,'Datos Generales'!C570,IF($C$8=$F$8,'Datos Generales'!C681))))</f>
        <v/>
      </c>
      <c r="D23" s="83" t="str">
        <f>IF(IF($C$8=$D$8,'Datos Generales'!D495,IF($C$8=$E$8,'Datos Generales'!D570,IF($C$8=$F$8,'Datos Generales'!D681)))=0,"",IF($C$8=$D$8,'Datos Generales'!D495,IF($C$8=$E$8,'Datos Generales'!D570,IF($C$8=$F$8,'Datos Generales'!D681))))</f>
        <v/>
      </c>
      <c r="E23" s="83" t="str">
        <f>IF(IF($C$8=$D$8,'Datos Generales'!E495,IF($C$8=$E$8,'Datos Generales'!E570,IF($C$8=$F$8,'Datos Generales'!E681)))=0,"",IF($C$8=$D$8,'Datos Generales'!E495,IF($C$8=$E$8,'Datos Generales'!E570,IF($C$8=$F$8,'Datos Generales'!E681))))</f>
        <v/>
      </c>
      <c r="F23" s="83" t="str">
        <f>IF(IF($C$8=$D$8,'Datos Generales'!F495,IF($C$8=$E$8,'Datos Generales'!F570,IF($C$8=$F$8,'Datos Generales'!F681)))=0,"",IF($C$8=$D$8,'Datos Generales'!F495,IF($C$8=$E$8,'Datos Generales'!F570,IF($C$8=$F$8,'Datos Generales'!F681))))</f>
        <v/>
      </c>
      <c r="G23" s="83" t="str">
        <f>IF(IF($C$8=$D$8,'Datos Generales'!G495,IF($C$8=$E$8,'Datos Generales'!G570,IF($C$8=$F$8,'Datos Generales'!G681)))=0,"",IF($C$8=$D$8,'Datos Generales'!G495,IF($C$8=$E$8,'Datos Generales'!G570,IF($C$8=$F$8,'Datos Generales'!G681))))</f>
        <v/>
      </c>
      <c r="H23" s="83">
        <f>IF(IF($C$8=$D$8,'Datos Generales'!H495,IF($C$8=$E$8,'Datos Generales'!H570,IF($C$8=$F$8,'Datos Generales'!H681)))=0,"",IF($C$8=$D$8,'Datos Generales'!H495,IF($C$8=$E$8,'Datos Generales'!H570,IF($C$8=$F$8,'Datos Generales'!H681))))</f>
        <v>479.49534568072761</v>
      </c>
      <c r="I23" s="83" t="str">
        <f>IF(IF($C$8=$D$8,'Datos Generales'!I495,IF($C$8=$E$8,'Datos Generales'!I570,IF($C$8=$F$8,'Datos Generales'!I681)))=0,"",IF($C$8=$D$8,'Datos Generales'!I495,IF($C$8=$E$8,'Datos Generales'!I570,IF($C$8=$F$8,'Datos Generales'!I681))))</f>
        <v/>
      </c>
      <c r="J23" s="83" t="str">
        <f>IF(IF($C$8=$D$8,'Datos Generales'!J495,IF($C$8=$E$8,'Datos Generales'!J570,IF($C$8=$F$8,'Datos Generales'!J681)))=0,"",IF($C$8=$D$8,'Datos Generales'!J495,IF($C$8=$E$8,'Datos Generales'!J570,IF($C$8=$F$8,'Datos Generales'!J681))))</f>
        <v/>
      </c>
      <c r="K23" s="83" t="str">
        <f>IF(IF($C$8=$D$8,'Datos Generales'!K495,IF($C$8=$E$8,'Datos Generales'!K570,IF($C$8=$F$8,'Datos Generales'!K681)))=0,"",IF($C$8=$D$8,'Datos Generales'!K495,IF($C$8=$E$8,'Datos Generales'!K570,IF($C$8=$F$8,'Datos Generales'!K681))))</f>
        <v/>
      </c>
      <c r="L23" s="83" t="str">
        <f>IF(IF($C$8=$D$8,'Datos Generales'!L495,IF($C$8=$E$8,'Datos Generales'!L570,IF($C$8=$F$8,'Datos Generales'!L681)))=0,"",IF($C$8=$D$8,'Datos Generales'!L495,IF($C$8=$E$8,'Datos Generales'!L570,IF($C$8=$F$8,'Datos Generales'!L681))))</f>
        <v/>
      </c>
      <c r="M23" s="83" t="str">
        <f>IF(IF($C$8=$D$8,'Datos Generales'!M495,IF($C$8=$E$8,'Datos Generales'!M570,IF($C$8=$F$8,'Datos Generales'!M681)))=0,"",IF($C$8=$D$8,'Datos Generales'!M495,IF($C$8=$E$8,'Datos Generales'!M570,IF($C$8=$F$8,'Datos Generales'!M681))))</f>
        <v/>
      </c>
      <c r="N23" s="83" t="str">
        <f>IF(IF($C$8=$D$8,'Datos Generales'!N495,IF($C$8=$E$8,'Datos Generales'!N570,IF($C$8=$F$8,'Datos Generales'!N681)))=0,"",IF($C$8=$D$8,'Datos Generales'!N495,IF($C$8=$E$8,'Datos Generales'!N570,IF($C$8=$F$8,'Datos Generales'!N681))))</f>
        <v/>
      </c>
      <c r="O23" s="83" t="str">
        <f>IF(IF($C$8=$D$8,'Datos Generales'!O495,IF($C$8=$E$8,'Datos Generales'!O570,IF($C$8=$F$8,'Datos Generales'!O681)))=0,"",IF($C$8=$D$8,'Datos Generales'!O495,IF($C$8=$E$8,'Datos Generales'!O570,IF($C$8=$F$8,'Datos Generales'!O681))))</f>
        <v/>
      </c>
      <c r="P23" s="83" t="str">
        <f>IF(IF($C$8=$D$8,'Datos Generales'!P495,IF($C$8=$E$8,'Datos Generales'!P570,IF($C$8=$F$8,'Datos Generales'!P681)))=0,"",IF($C$8=$D$8,'Datos Generales'!P495,IF($C$8=$E$8,'Datos Generales'!P570,IF($C$8=$F$8,'Datos Generales'!P681))))</f>
        <v/>
      </c>
      <c r="Q23" s="83" t="str">
        <f>IF(IF($C$8=$D$8,'Datos Generales'!Q495,IF($C$8=$E$8,'Datos Generales'!Q570,IF($C$8=$F$8,'Datos Generales'!Q681)))=0,"",IF($C$8=$D$8,'Datos Generales'!Q495,IF($C$8=$E$8,'Datos Generales'!Q570,IF($C$8=$F$8,'Datos Generales'!Q681))))</f>
        <v/>
      </c>
      <c r="R23" s="83">
        <f>IF(IF($C$8=$D$8,'Datos Generales'!R495,IF($C$8=$E$8,'Datos Generales'!R570,IF($C$8=$F$8,'Datos Generales'!R681)))=0,"",IF($C$8=$D$8,'Datos Generales'!R495,IF($C$8=$E$8,'Datos Generales'!R570,IF($C$8=$F$8,'Datos Generales'!R681))))</f>
        <v>79.20410256410257</v>
      </c>
      <c r="S23" s="83" t="str">
        <f>IF(IF($C$8=$D$8,'Datos Generales'!S495,IF($C$8=$E$8,'Datos Generales'!S570,IF($C$8=$F$8,'Datos Generales'!S681)))=0,"",IF($C$8=$D$8,'Datos Generales'!S495,IF($C$8=$E$8,'Datos Generales'!S570,IF($C$8=$F$8,'Datos Generales'!S681))))</f>
        <v/>
      </c>
      <c r="T23" s="83">
        <f>IF(IF($C$8=$D$8,'Datos Generales'!T495,IF($C$8=$E$8,'Datos Generales'!T570,IF($C$8=$F$8,'Datos Generales'!T681)))=0,"",IF($C$8=$D$8,'Datos Generales'!T495,IF($C$8=$E$8,'Datos Generales'!T570,IF($C$8=$F$8,'Datos Generales'!T681))))</f>
        <v>15.931463214138924</v>
      </c>
      <c r="U23" s="83" t="str">
        <f>IF(IF($C$8=$D$8,'Datos Generales'!U495,IF($C$8=$E$8,'Datos Generales'!U570,IF($C$8=$F$8,'Datos Generales'!U681)))=0,"",IF($C$8=$D$8,'Datos Generales'!U495,IF($C$8=$E$8,'Datos Generales'!U570,IF($C$8=$F$8,'Datos Generales'!U681))))</f>
        <v/>
      </c>
      <c r="V23" s="83">
        <f>IF(IF($C$8=$D$8,'Datos Generales'!V495,IF($C$8=$E$8,'Datos Generales'!V570,IF($C$8=$F$8,'Datos Generales'!V681)))=0,"",IF($C$8=$D$8,'Datos Generales'!V495,IF($C$8=$E$8,'Datos Generales'!V570,IF($C$8=$F$8,'Datos Generales'!V681))))</f>
        <v>12.934626712755112</v>
      </c>
      <c r="W23" s="83" t="str">
        <f>IF(IF($C$8=$D$8,'Datos Generales'!W495,IF($C$8=$E$8,'Datos Generales'!W570,IF($C$8=$F$8,'Datos Generales'!W681)))=0,"",IF($C$8=$D$8,'Datos Generales'!W495,IF($C$8=$E$8,'Datos Generales'!W570,IF($C$8=$F$8,'Datos Generales'!W681))))</f>
        <v/>
      </c>
      <c r="X23" s="83">
        <f>IF(IF($C$8=$D$8,'Datos Generales'!X495,IF($C$8=$E$8,'Datos Generales'!X570,IF($C$8=$F$8,'Datos Generales'!X681)))=0,"",IF($C$8=$D$8,'Datos Generales'!X495,IF($C$8=$E$8,'Datos Generales'!X570,IF($C$8=$F$8,'Datos Generales'!X681))))</f>
        <v>22.573857261431556</v>
      </c>
      <c r="Y23" s="83">
        <f>IF(IF($C$8=$D$8,'Datos Generales'!Y495,IF($C$8=$E$8,'Datos Generales'!Y570,IF($C$8=$F$8,'Datos Generales'!Y681)))=0,"",IF($C$8=$D$8,'Datos Generales'!Y495,IF($C$8=$E$8,'Datos Generales'!Y570,IF($C$8=$F$8,'Datos Generales'!Y681))))</f>
        <v>30.6625956655461</v>
      </c>
      <c r="Z23" s="83" t="str">
        <f>IF(IF($C$8=$D$8,'Datos Generales'!Z495,IF($C$8=$E$8,'Datos Generales'!Z570,IF($C$8=$F$8,'Datos Generales'!Z681)))=0,"",IF($C$8=$D$8,'Datos Generales'!Z495,IF($C$8=$E$8,'Datos Generales'!Z570,IF($C$8=$F$8,'Datos Generales'!Z681))))</f>
        <v/>
      </c>
      <c r="AA23" s="83" t="str">
        <f>IF(IF($C$8=$D$8,'Datos Generales'!AA495,IF($C$8=$E$8,'Datos Generales'!AA570,IF($C$8=$F$8,'Datos Generales'!AA681)))=0,"",IF($C$8=$D$8,'Datos Generales'!AA495,IF($C$8=$E$8,'Datos Generales'!AA570,IF($C$8=$F$8,'Datos Generales'!AA681))))</f>
        <v/>
      </c>
      <c r="AB23" s="83" t="str">
        <f>IF(IF($C$8=$D$8,'Datos Generales'!AB495,IF($C$8=$E$8,'Datos Generales'!AB570,IF($C$8=$F$8,'Datos Generales'!AB681)))=0,"",IF($C$8=$D$8,'Datos Generales'!AB495,IF($C$8=$E$8,'Datos Generales'!AB570,IF($C$8=$F$8,'Datos Generales'!AB681))))</f>
        <v/>
      </c>
      <c r="AC23" s="83" t="str">
        <f>IF(IF($C$8=$D$8,'Datos Generales'!AC495,IF($C$8=$E$8,'Datos Generales'!AC570,IF($C$8=$F$8,'Datos Generales'!AC681)))=0,"",IF($C$8=$D$8,'Datos Generales'!AC495,IF($C$8=$E$8,'Datos Generales'!AC570,IF($C$8=$F$8,'Datos Generales'!AC681))))</f>
        <v/>
      </c>
      <c r="AD23" s="83" t="str">
        <f>IF(IF($C$8=$D$8,'Datos Generales'!AD495,IF($C$8=$E$8,'Datos Generales'!AD570,IF($C$8=$F$8,'Datos Generales'!AD681)))=0,"",IF($C$8=$D$8,'Datos Generales'!AD495,IF($C$8=$E$8,'Datos Generales'!AD570,IF($C$8=$F$8,'Datos Generales'!AD681))))</f>
        <v/>
      </c>
      <c r="AE23" s="83" t="str">
        <f>IF(IF($C$8=$D$8,'Datos Generales'!AE495,IF($C$8=$E$8,'Datos Generales'!AE570,IF($C$8=$F$8,'Datos Generales'!AE681)))=0,"",IF($C$8=$D$8,'Datos Generales'!AE495,IF($C$8=$E$8,'Datos Generales'!AE570,IF($C$8=$F$8,'Datos Generales'!AE681))))</f>
        <v/>
      </c>
      <c r="AF23" s="83" t="str">
        <f>IF(IF($C$8=$D$8,'Datos Generales'!AF495,IF($C$8=$E$8,'Datos Generales'!AF570,IF($C$8=$F$8,'Datos Generales'!AF681)))=0,"",IF($C$8=$D$8,'Datos Generales'!AF495,IF($C$8=$E$8,'Datos Generales'!AF570,IF($C$8=$F$8,'Datos Generales'!AF681))))</f>
        <v/>
      </c>
      <c r="AG23" s="83" t="str">
        <f>IF(IF($C$8=$D$8,'Datos Generales'!AG495,IF($C$8=$E$8,'Datos Generales'!AG570,IF($C$8=$F$8,'Datos Generales'!AG681)))=0,"",IF($C$8=$D$8,'Datos Generales'!AG495,IF($C$8=$E$8,'Datos Generales'!AG570,IF($C$8=$F$8,'Datos Generales'!AG681))))</f>
        <v/>
      </c>
      <c r="AH23" s="83" t="str">
        <f>IF(IF($C$8=$D$8,'Datos Generales'!AH495,IF($C$8=$E$8,'Datos Generales'!AH570,IF($C$8=$F$8,'Datos Generales'!AH681)))=0,"",IF($C$8=$D$8,'Datos Generales'!AH495,IF($C$8=$E$8,'Datos Generales'!AH570,IF($C$8=$F$8,'Datos Generales'!AH681))))</f>
        <v/>
      </c>
      <c r="AI23" s="83" t="str">
        <f>IF(IF($C$8=$D$8,'Datos Generales'!AI495,IF($C$8=$E$8,'Datos Generales'!AI570,IF($C$8=$F$8,'Datos Generales'!AI681)))=0,"",IF($C$8=$D$8,'Datos Generales'!AI495,IF($C$8=$E$8,'Datos Generales'!AI570,IF($C$8=$F$8,'Datos Generales'!AI681))))</f>
        <v/>
      </c>
      <c r="AJ23" s="83" t="str">
        <f>IF(IF($C$8=$D$8,'Datos Generales'!AJ495,IF($C$8=$E$8,'Datos Generales'!AJ570,IF($C$8=$F$8,'Datos Generales'!AJ681)))=0,"",IF($C$8=$D$8,'Datos Generales'!AJ495,IF($C$8=$E$8,'Datos Generales'!AJ570,IF($C$8=$F$8,'Datos Generales'!AJ681))))</f>
        <v/>
      </c>
      <c r="AK23" s="83" t="str">
        <f>IF(IF($C$8=$D$8,'Datos Generales'!AK495,IF($C$8=$E$8,'Datos Generales'!AK570,IF($C$8=$F$8,'Datos Generales'!AK681)))=0,"",IF($C$8=$D$8,'Datos Generales'!AK495,IF($C$8=$E$8,'Datos Generales'!AK570,IF($C$8=$F$8,'Datos Generales'!AK681))))</f>
        <v/>
      </c>
      <c r="AL23" s="83" t="str">
        <f>IF(IF($C$8=$D$8,'Datos Generales'!AL495,IF($C$8=$E$8,'Datos Generales'!AL570,IF($C$8=$F$8,'Datos Generales'!AL681)))=0,"",IF($C$8=$D$8,'Datos Generales'!AL495,IF($C$8=$E$8,'Datos Generales'!AL570,IF($C$8=$F$8,'Datos Generales'!AL681))))</f>
        <v/>
      </c>
      <c r="AM23" s="83" t="str">
        <f>IF(IF($C$8=$D$8,'Datos Generales'!AM495,IF($C$8=$E$8,'Datos Generales'!AM570,IF($C$8=$F$8,'Datos Generales'!AM681)))=0,"",IF($C$8=$D$8,'Datos Generales'!AM495,IF($C$8=$E$8,'Datos Generales'!AM570,IF($C$8=$F$8,'Datos Generales'!AM681))))</f>
        <v/>
      </c>
      <c r="AN23" s="83" t="str">
        <f>IF(IF($C$8=$D$8,'Datos Generales'!AN495,IF($C$8=$E$8,'Datos Generales'!AN570,IF($C$8=$F$8,'Datos Generales'!AN681)))=0,"",IF($C$8=$D$8,'Datos Generales'!AN495,IF($C$8=$E$8,'Datos Generales'!AN570,IF($C$8=$F$8,'Datos Generales'!AN681))))</f>
        <v/>
      </c>
      <c r="AO23" s="83" t="str">
        <f>IF(IF($C$8=$D$8,'Datos Generales'!AO495,IF($C$8=$E$8,'Datos Generales'!AO570,IF($C$8=$F$8,'Datos Generales'!AO681)))=0,"",IF($C$8=$D$8,'Datos Generales'!AO495,IF($C$8=$E$8,'Datos Generales'!AO570,IF($C$8=$F$8,'Datos Generales'!AO681))))</f>
        <v/>
      </c>
      <c r="AP23" s="83" t="str">
        <f>IF(IF($C$8=$D$8,'Datos Generales'!AP495,IF($C$8=$E$8,'Datos Generales'!AP570,IF($C$8=$F$8,'Datos Generales'!AP681)))=0,"",IF($C$8=$D$8,'Datos Generales'!AP495,IF($C$8=$E$8,'Datos Generales'!AP570,IF($C$8=$F$8,'Datos Generales'!AP681))))</f>
        <v/>
      </c>
      <c r="AQ23" s="83">
        <f>IF(IF($C$8=$D$8,'Datos Generales'!AQ495,IF($C$8=$E$8,'Datos Generales'!AQ570,IF($C$8=$F$8,'Datos Generales'!AQ681)))=0,"",IF($C$8=$D$8,'Datos Generales'!AQ495,IF($C$8=$E$8,'Datos Generales'!AQ570,IF($C$8=$F$8,'Datos Generales'!AQ681))))</f>
        <v>30.170319081779017</v>
      </c>
      <c r="AS23" s="83">
        <f>IF(IF($C$8=$D$8,'Datos Generales'!AS495,IF($C$8=$E$8,'Datos Generales'!AS570,IF($C$8=$F$8,'Datos Generales'!AS681)))=0,"",IF($C$8=$D$8,'Datos Generales'!AS495,IF($C$8=$E$8,'Datos Generales'!AS570,IF($C$8=$F$8,'Datos Generales'!AS681))))</f>
        <v>4.7417037303291201</v>
      </c>
      <c r="AT23" s="94">
        <f t="shared" si="0"/>
        <v>25.428615351449896</v>
      </c>
    </row>
    <row r="24" spans="2:46">
      <c r="B24" s="73" t="s">
        <v>307</v>
      </c>
      <c r="C24" s="83">
        <f>IF(IF($C$8=$D$8,'Datos Generales'!C496,IF($C$8=$E$8,'Datos Generales'!C571,IF($C$8=$F$8,'Datos Generales'!C682)))=0,"",IF($C$8=$D$8,'Datos Generales'!C496,IF($C$8=$E$8,'Datos Generales'!C571,IF($C$8=$F$8,'Datos Generales'!C682))))</f>
        <v>42.61740327468047</v>
      </c>
      <c r="D24" s="83" t="str">
        <f>IF(IF($C$8=$D$8,'Datos Generales'!D496,IF($C$8=$E$8,'Datos Generales'!D571,IF($C$8=$F$8,'Datos Generales'!D682)))=0,"",IF($C$8=$D$8,'Datos Generales'!D496,IF($C$8=$E$8,'Datos Generales'!D571,IF($C$8=$F$8,'Datos Generales'!D682))))</f>
        <v/>
      </c>
      <c r="E24" s="83">
        <f>IF(IF($C$8=$D$8,'Datos Generales'!E496,IF($C$8=$E$8,'Datos Generales'!E571,IF($C$8=$F$8,'Datos Generales'!E682)))=0,"",IF($C$8=$D$8,'Datos Generales'!E496,IF($C$8=$E$8,'Datos Generales'!E571,IF($C$8=$F$8,'Datos Generales'!E682))))</f>
        <v>67.178609816710804</v>
      </c>
      <c r="F24" s="83" t="str">
        <f>IF(IF($C$8=$D$8,'Datos Generales'!F496,IF($C$8=$E$8,'Datos Generales'!F571,IF($C$8=$F$8,'Datos Generales'!F682)))=0,"",IF($C$8=$D$8,'Datos Generales'!F496,IF($C$8=$E$8,'Datos Generales'!F571,IF($C$8=$F$8,'Datos Generales'!F682))))</f>
        <v/>
      </c>
      <c r="G24" s="83" t="str">
        <f>IF(IF($C$8=$D$8,'Datos Generales'!G496,IF($C$8=$E$8,'Datos Generales'!G571,IF($C$8=$F$8,'Datos Generales'!G682)))=0,"",IF($C$8=$D$8,'Datos Generales'!G496,IF($C$8=$E$8,'Datos Generales'!G571,IF($C$8=$F$8,'Datos Generales'!G682))))</f>
        <v/>
      </c>
      <c r="H24" s="83">
        <f>IF(IF($C$8=$D$8,'Datos Generales'!H496,IF($C$8=$E$8,'Datos Generales'!H571,IF($C$8=$F$8,'Datos Generales'!H682)))=0,"",IF($C$8=$D$8,'Datos Generales'!H496,IF($C$8=$E$8,'Datos Generales'!H571,IF($C$8=$F$8,'Datos Generales'!H682))))</f>
        <v>15.730776428134522</v>
      </c>
      <c r="I24" s="83">
        <f>IF(IF($C$8=$D$8,'Datos Generales'!I496,IF($C$8=$E$8,'Datos Generales'!I571,IF($C$8=$F$8,'Datos Generales'!I682)))=0,"",IF($C$8=$D$8,'Datos Generales'!I496,IF($C$8=$E$8,'Datos Generales'!I571,IF($C$8=$F$8,'Datos Generales'!I682))))</f>
        <v>-53.78970977020154</v>
      </c>
      <c r="J24" s="83">
        <f>IF(IF($C$8=$D$8,'Datos Generales'!J496,IF($C$8=$E$8,'Datos Generales'!J571,IF($C$8=$F$8,'Datos Generales'!J682)))=0,"",IF($C$8=$D$8,'Datos Generales'!J496,IF($C$8=$E$8,'Datos Generales'!J571,IF($C$8=$F$8,'Datos Generales'!J682))))</f>
        <v>60.28700789513919</v>
      </c>
      <c r="K24" s="83" t="str">
        <f>IF(IF($C$8=$D$8,'Datos Generales'!K496,IF($C$8=$E$8,'Datos Generales'!K571,IF($C$8=$F$8,'Datos Generales'!K682)))=0,"",IF($C$8=$D$8,'Datos Generales'!K496,IF($C$8=$E$8,'Datos Generales'!K571,IF($C$8=$F$8,'Datos Generales'!K682))))</f>
        <v/>
      </c>
      <c r="L24" s="83">
        <f>IF(IF($C$8=$D$8,'Datos Generales'!L496,IF($C$8=$E$8,'Datos Generales'!L571,IF($C$8=$F$8,'Datos Generales'!L682)))=0,"",IF($C$8=$D$8,'Datos Generales'!L496,IF($C$8=$E$8,'Datos Generales'!L571,IF($C$8=$F$8,'Datos Generales'!L682))))</f>
        <v>2.2404651958269199</v>
      </c>
      <c r="M24" s="83" t="str">
        <f>IF(IF($C$8=$D$8,'Datos Generales'!M496,IF($C$8=$E$8,'Datos Generales'!M571,IF($C$8=$F$8,'Datos Generales'!M682)))=0,"",IF($C$8=$D$8,'Datos Generales'!M496,IF($C$8=$E$8,'Datos Generales'!M571,IF($C$8=$F$8,'Datos Generales'!M682))))</f>
        <v/>
      </c>
      <c r="N24" s="83" t="str">
        <f>IF(IF($C$8=$D$8,'Datos Generales'!N496,IF($C$8=$E$8,'Datos Generales'!N571,IF($C$8=$F$8,'Datos Generales'!N682)))=0,"",IF($C$8=$D$8,'Datos Generales'!N496,IF($C$8=$E$8,'Datos Generales'!N571,IF($C$8=$F$8,'Datos Generales'!N682))))</f>
        <v/>
      </c>
      <c r="O24" s="83" t="str">
        <f>IF(IF($C$8=$D$8,'Datos Generales'!O496,IF($C$8=$E$8,'Datos Generales'!O571,IF($C$8=$F$8,'Datos Generales'!O682)))=0,"",IF($C$8=$D$8,'Datos Generales'!O496,IF($C$8=$E$8,'Datos Generales'!O571,IF($C$8=$F$8,'Datos Generales'!O682))))</f>
        <v/>
      </c>
      <c r="P24" s="83">
        <f>IF(IF($C$8=$D$8,'Datos Generales'!P496,IF($C$8=$E$8,'Datos Generales'!P571,IF($C$8=$F$8,'Datos Generales'!P682)))=0,"",IF($C$8=$D$8,'Datos Generales'!P496,IF($C$8=$E$8,'Datos Generales'!P571,IF($C$8=$F$8,'Datos Generales'!P682))))</f>
        <v>63.616108322029788</v>
      </c>
      <c r="Q24" s="83" t="str">
        <f>IF(IF($C$8=$D$8,'Datos Generales'!Q496,IF($C$8=$E$8,'Datos Generales'!Q571,IF($C$8=$F$8,'Datos Generales'!Q682)))=0,"",IF($C$8=$D$8,'Datos Generales'!Q496,IF($C$8=$E$8,'Datos Generales'!Q571,IF($C$8=$F$8,'Datos Generales'!Q682))))</f>
        <v/>
      </c>
      <c r="R24" s="83">
        <f>IF(IF($C$8=$D$8,'Datos Generales'!R496,IF($C$8=$E$8,'Datos Generales'!R571,IF($C$8=$F$8,'Datos Generales'!R682)))=0,"",IF($C$8=$D$8,'Datos Generales'!R496,IF($C$8=$E$8,'Datos Generales'!R571,IF($C$8=$F$8,'Datos Generales'!R682))))</f>
        <v>127.27632319005893</v>
      </c>
      <c r="S24" s="83" t="str">
        <f>IF(IF($C$8=$D$8,'Datos Generales'!S496,IF($C$8=$E$8,'Datos Generales'!S571,IF($C$8=$F$8,'Datos Generales'!S682)))=0,"",IF($C$8=$D$8,'Datos Generales'!S496,IF($C$8=$E$8,'Datos Generales'!S571,IF($C$8=$F$8,'Datos Generales'!S682))))</f>
        <v/>
      </c>
      <c r="T24" s="83">
        <f>IF(IF($C$8=$D$8,'Datos Generales'!T496,IF($C$8=$E$8,'Datos Generales'!T571,IF($C$8=$F$8,'Datos Generales'!T682)))=0,"",IF($C$8=$D$8,'Datos Generales'!T496,IF($C$8=$E$8,'Datos Generales'!T571,IF($C$8=$F$8,'Datos Generales'!T682))))</f>
        <v>30.11180958066581</v>
      </c>
      <c r="U24" s="83" t="str">
        <f>IF(IF($C$8=$D$8,'Datos Generales'!U496,IF($C$8=$E$8,'Datos Generales'!U571,IF($C$8=$F$8,'Datos Generales'!U682)))=0,"",IF($C$8=$D$8,'Datos Generales'!U496,IF($C$8=$E$8,'Datos Generales'!U571,IF($C$8=$F$8,'Datos Generales'!U682))))</f>
        <v/>
      </c>
      <c r="V24" s="83">
        <f>IF(IF($C$8=$D$8,'Datos Generales'!V496,IF($C$8=$E$8,'Datos Generales'!V571,IF($C$8=$F$8,'Datos Generales'!V682)))=0,"",IF($C$8=$D$8,'Datos Generales'!V496,IF($C$8=$E$8,'Datos Generales'!V571,IF($C$8=$F$8,'Datos Generales'!V682))))</f>
        <v>64.455904940167812</v>
      </c>
      <c r="W24" s="83" t="str">
        <f>IF(IF($C$8=$D$8,'Datos Generales'!W496,IF($C$8=$E$8,'Datos Generales'!W571,IF($C$8=$F$8,'Datos Generales'!W682)))=0,"",IF($C$8=$D$8,'Datos Generales'!W496,IF($C$8=$E$8,'Datos Generales'!W571,IF($C$8=$F$8,'Datos Generales'!W682))))</f>
        <v/>
      </c>
      <c r="X24" s="83">
        <f>IF(IF($C$8=$D$8,'Datos Generales'!X496,IF($C$8=$E$8,'Datos Generales'!X571,IF($C$8=$F$8,'Datos Generales'!X682)))=0,"",IF($C$8=$D$8,'Datos Generales'!X496,IF($C$8=$E$8,'Datos Generales'!X571,IF($C$8=$F$8,'Datos Generales'!X682))))</f>
        <v>11.323229877850045</v>
      </c>
      <c r="Y24" s="83">
        <f>IF(IF($C$8=$D$8,'Datos Generales'!Y496,IF($C$8=$E$8,'Datos Generales'!Y571,IF($C$8=$F$8,'Datos Generales'!Y682)))=0,"",IF($C$8=$D$8,'Datos Generales'!Y496,IF($C$8=$E$8,'Datos Generales'!Y571,IF($C$8=$F$8,'Datos Generales'!Y682))))</f>
        <v>26.943500235567146</v>
      </c>
      <c r="Z24" s="83" t="str">
        <f>IF(IF($C$8=$D$8,'Datos Generales'!Z496,IF($C$8=$E$8,'Datos Generales'!Z571,IF($C$8=$F$8,'Datos Generales'!Z682)))=0,"",IF($C$8=$D$8,'Datos Generales'!Z496,IF($C$8=$E$8,'Datos Generales'!Z571,IF($C$8=$F$8,'Datos Generales'!Z682))))</f>
        <v/>
      </c>
      <c r="AA24" s="83">
        <f>IF(IF($C$8=$D$8,'Datos Generales'!AA496,IF($C$8=$E$8,'Datos Generales'!AA571,IF($C$8=$F$8,'Datos Generales'!AA682)))=0,"",IF($C$8=$D$8,'Datos Generales'!AA496,IF($C$8=$E$8,'Datos Generales'!AA571,IF($C$8=$F$8,'Datos Generales'!AA682))))</f>
        <v>209.5215062590691</v>
      </c>
      <c r="AB24" s="83">
        <f>IF(IF($C$8=$D$8,'Datos Generales'!AB496,IF($C$8=$E$8,'Datos Generales'!AB571,IF($C$8=$F$8,'Datos Generales'!AB682)))=0,"",IF($C$8=$D$8,'Datos Generales'!AB496,IF($C$8=$E$8,'Datos Generales'!AB571,IF($C$8=$F$8,'Datos Generales'!AB682))))</f>
        <v>63.758875218620993</v>
      </c>
      <c r="AC24" s="83" t="str">
        <f>IF(IF($C$8=$D$8,'Datos Generales'!AC496,IF($C$8=$E$8,'Datos Generales'!AC571,IF($C$8=$F$8,'Datos Generales'!AC682)))=0,"",IF($C$8=$D$8,'Datos Generales'!AC496,IF($C$8=$E$8,'Datos Generales'!AC571,IF($C$8=$F$8,'Datos Generales'!AC682))))</f>
        <v/>
      </c>
      <c r="AD24" s="83" t="str">
        <f>IF(IF($C$8=$D$8,'Datos Generales'!AD496,IF($C$8=$E$8,'Datos Generales'!AD571,IF($C$8=$F$8,'Datos Generales'!AD682)))=0,"",IF($C$8=$D$8,'Datos Generales'!AD496,IF($C$8=$E$8,'Datos Generales'!AD571,IF($C$8=$F$8,'Datos Generales'!AD682))))</f>
        <v/>
      </c>
      <c r="AE24" s="83" t="str">
        <f>IF(IF($C$8=$D$8,'Datos Generales'!AE496,IF($C$8=$E$8,'Datos Generales'!AE571,IF($C$8=$F$8,'Datos Generales'!AE682)))=0,"",IF($C$8=$D$8,'Datos Generales'!AE496,IF($C$8=$E$8,'Datos Generales'!AE571,IF($C$8=$F$8,'Datos Generales'!AE682))))</f>
        <v/>
      </c>
      <c r="AF24" s="83" t="str">
        <f>IF(IF($C$8=$D$8,'Datos Generales'!AF496,IF($C$8=$E$8,'Datos Generales'!AF571,IF($C$8=$F$8,'Datos Generales'!AF682)))=0,"",IF($C$8=$D$8,'Datos Generales'!AF496,IF($C$8=$E$8,'Datos Generales'!AF571,IF($C$8=$F$8,'Datos Generales'!AF682))))</f>
        <v/>
      </c>
      <c r="AG24" s="83" t="str">
        <f>IF(IF($C$8=$D$8,'Datos Generales'!AG496,IF($C$8=$E$8,'Datos Generales'!AG571,IF($C$8=$F$8,'Datos Generales'!AG682)))=0,"",IF($C$8=$D$8,'Datos Generales'!AG496,IF($C$8=$E$8,'Datos Generales'!AG571,IF($C$8=$F$8,'Datos Generales'!AG682))))</f>
        <v/>
      </c>
      <c r="AH24" s="83" t="str">
        <f>IF(IF($C$8=$D$8,'Datos Generales'!AH496,IF($C$8=$E$8,'Datos Generales'!AH571,IF($C$8=$F$8,'Datos Generales'!AH682)))=0,"",IF($C$8=$D$8,'Datos Generales'!AH496,IF($C$8=$E$8,'Datos Generales'!AH571,IF($C$8=$F$8,'Datos Generales'!AH682))))</f>
        <v/>
      </c>
      <c r="AI24" s="83" t="str">
        <f>IF(IF($C$8=$D$8,'Datos Generales'!AI496,IF($C$8=$E$8,'Datos Generales'!AI571,IF($C$8=$F$8,'Datos Generales'!AI682)))=0,"",IF($C$8=$D$8,'Datos Generales'!AI496,IF($C$8=$E$8,'Datos Generales'!AI571,IF($C$8=$F$8,'Datos Generales'!AI682))))</f>
        <v/>
      </c>
      <c r="AJ24" s="83" t="str">
        <f>IF(IF($C$8=$D$8,'Datos Generales'!AJ496,IF($C$8=$E$8,'Datos Generales'!AJ571,IF($C$8=$F$8,'Datos Generales'!AJ682)))=0,"",IF($C$8=$D$8,'Datos Generales'!AJ496,IF($C$8=$E$8,'Datos Generales'!AJ571,IF($C$8=$F$8,'Datos Generales'!AJ682))))</f>
        <v/>
      </c>
      <c r="AK24" s="83" t="str">
        <f>IF(IF($C$8=$D$8,'Datos Generales'!AK496,IF($C$8=$E$8,'Datos Generales'!AK571,IF($C$8=$F$8,'Datos Generales'!AK682)))=0,"",IF($C$8=$D$8,'Datos Generales'!AK496,IF($C$8=$E$8,'Datos Generales'!AK571,IF($C$8=$F$8,'Datos Generales'!AK682))))</f>
        <v/>
      </c>
      <c r="AL24" s="83" t="str">
        <f>IF(IF($C$8=$D$8,'Datos Generales'!AL496,IF($C$8=$E$8,'Datos Generales'!AL571,IF($C$8=$F$8,'Datos Generales'!AL682)))=0,"",IF($C$8=$D$8,'Datos Generales'!AL496,IF($C$8=$E$8,'Datos Generales'!AL571,IF($C$8=$F$8,'Datos Generales'!AL682))))</f>
        <v/>
      </c>
      <c r="AM24" s="83" t="str">
        <f>IF(IF($C$8=$D$8,'Datos Generales'!AM496,IF($C$8=$E$8,'Datos Generales'!AM571,IF($C$8=$F$8,'Datos Generales'!AM682)))=0,"",IF($C$8=$D$8,'Datos Generales'!AM496,IF($C$8=$E$8,'Datos Generales'!AM571,IF($C$8=$F$8,'Datos Generales'!AM682))))</f>
        <v/>
      </c>
      <c r="AN24" s="83" t="str">
        <f>IF(IF($C$8=$D$8,'Datos Generales'!AN496,IF($C$8=$E$8,'Datos Generales'!AN571,IF($C$8=$F$8,'Datos Generales'!AN682)))=0,"",IF($C$8=$D$8,'Datos Generales'!AN496,IF($C$8=$E$8,'Datos Generales'!AN571,IF($C$8=$F$8,'Datos Generales'!AN682))))</f>
        <v/>
      </c>
      <c r="AO24" s="83" t="str">
        <f>IF(IF($C$8=$D$8,'Datos Generales'!AO496,IF($C$8=$E$8,'Datos Generales'!AO571,IF($C$8=$F$8,'Datos Generales'!AO682)))=0,"",IF($C$8=$D$8,'Datos Generales'!AO496,IF($C$8=$E$8,'Datos Generales'!AO571,IF($C$8=$F$8,'Datos Generales'!AO682))))</f>
        <v/>
      </c>
      <c r="AP24" s="83" t="str">
        <f>IF(IF($C$8=$D$8,'Datos Generales'!AP496,IF($C$8=$E$8,'Datos Generales'!AP571,IF($C$8=$F$8,'Datos Generales'!AP682)))=0,"",IF($C$8=$D$8,'Datos Generales'!AP496,IF($C$8=$E$8,'Datos Generales'!AP571,IF($C$8=$F$8,'Datos Generales'!AP682))))</f>
        <v/>
      </c>
      <c r="AQ24" s="83">
        <f>IF(IF($C$8=$D$8,'Datos Generales'!AQ496,IF($C$8=$E$8,'Datos Generales'!AQ571,IF($C$8=$F$8,'Datos Generales'!AQ682)))=0,"",IF($C$8=$D$8,'Datos Generales'!AQ496,IF($C$8=$E$8,'Datos Generales'!AQ571,IF($C$8=$F$8,'Datos Generales'!AQ682))))</f>
        <v>47.90352153703067</v>
      </c>
      <c r="AS24" s="83">
        <f>IF(IF($C$8=$D$8,'Datos Generales'!AS496,IF($C$8=$E$8,'Datos Generales'!AS571,IF($C$8=$F$8,'Datos Generales'!AS682)))=0,"",IF($C$8=$D$8,'Datos Generales'!AS496,IF($C$8=$E$8,'Datos Generales'!AS571,IF($C$8=$F$8,'Datos Generales'!AS682))))</f>
        <v>43.0470569269769</v>
      </c>
      <c r="AT24" s="94">
        <f t="shared" si="0"/>
        <v>4.8564646100537701</v>
      </c>
    </row>
    <row r="25" spans="2:46">
      <c r="B25" s="73" t="s">
        <v>308</v>
      </c>
      <c r="C25" s="83">
        <f>IF(IF($C$8=$D$8,'Datos Generales'!C497,IF($C$8=$E$8,'Datos Generales'!C572,IF($C$8=$F$8,'Datos Generales'!C683)))=0,"",IF($C$8=$D$8,'Datos Generales'!C497,IF($C$8=$E$8,'Datos Generales'!C572,IF($C$8=$F$8,'Datos Generales'!C683))))</f>
        <v>29.86042750887183</v>
      </c>
      <c r="D25" s="83" t="str">
        <f>IF(IF($C$8=$D$8,'Datos Generales'!D497,IF($C$8=$E$8,'Datos Generales'!D572,IF($C$8=$F$8,'Datos Generales'!D683)))=0,"",IF($C$8=$D$8,'Datos Generales'!D497,IF($C$8=$E$8,'Datos Generales'!D572,IF($C$8=$F$8,'Datos Generales'!D683))))</f>
        <v/>
      </c>
      <c r="E25" s="83">
        <f>IF(IF($C$8=$D$8,'Datos Generales'!E497,IF($C$8=$E$8,'Datos Generales'!E572,IF($C$8=$F$8,'Datos Generales'!E683)))=0,"",IF($C$8=$D$8,'Datos Generales'!E497,IF($C$8=$E$8,'Datos Generales'!E572,IF($C$8=$F$8,'Datos Generales'!E683))))</f>
        <v>1.2691779858630392</v>
      </c>
      <c r="F25" s="83" t="str">
        <f>IF(IF($C$8=$D$8,'Datos Generales'!F497,IF($C$8=$E$8,'Datos Generales'!F572,IF($C$8=$F$8,'Datos Generales'!F683)))=0,"",IF($C$8=$D$8,'Datos Generales'!F497,IF($C$8=$E$8,'Datos Generales'!F572,IF($C$8=$F$8,'Datos Generales'!F683))))</f>
        <v/>
      </c>
      <c r="G25" s="83" t="str">
        <f>IF(IF($C$8=$D$8,'Datos Generales'!G497,IF($C$8=$E$8,'Datos Generales'!G572,IF($C$8=$F$8,'Datos Generales'!G683)))=0,"",IF($C$8=$D$8,'Datos Generales'!G497,IF($C$8=$E$8,'Datos Generales'!G572,IF($C$8=$F$8,'Datos Generales'!G683))))</f>
        <v/>
      </c>
      <c r="H25" s="83">
        <f>IF(IF($C$8=$D$8,'Datos Generales'!H497,IF($C$8=$E$8,'Datos Generales'!H572,IF($C$8=$F$8,'Datos Generales'!H683)))=0,"",IF($C$8=$D$8,'Datos Generales'!H497,IF($C$8=$E$8,'Datos Generales'!H572,IF($C$8=$F$8,'Datos Generales'!H683))))</f>
        <v>29.965223825379205</v>
      </c>
      <c r="I25" s="83">
        <f>IF(IF($C$8=$D$8,'Datos Generales'!I497,IF($C$8=$E$8,'Datos Generales'!I572,IF($C$8=$F$8,'Datos Generales'!I683)))=0,"",IF($C$8=$D$8,'Datos Generales'!I497,IF($C$8=$E$8,'Datos Generales'!I572,IF($C$8=$F$8,'Datos Generales'!I683))))</f>
        <v>-67.426422618345299</v>
      </c>
      <c r="J25" s="83">
        <f>IF(IF($C$8=$D$8,'Datos Generales'!J497,IF($C$8=$E$8,'Datos Generales'!J572,IF($C$8=$F$8,'Datos Generales'!J683)))=0,"",IF($C$8=$D$8,'Datos Generales'!J497,IF($C$8=$E$8,'Datos Generales'!J572,IF($C$8=$F$8,'Datos Generales'!J683))))</f>
        <v>37.378394421624634</v>
      </c>
      <c r="K25" s="83" t="str">
        <f>IF(IF($C$8=$D$8,'Datos Generales'!K497,IF($C$8=$E$8,'Datos Generales'!K572,IF($C$8=$F$8,'Datos Generales'!K683)))=0,"",IF($C$8=$D$8,'Datos Generales'!K497,IF($C$8=$E$8,'Datos Generales'!K572,IF($C$8=$F$8,'Datos Generales'!K683))))</f>
        <v/>
      </c>
      <c r="L25" s="83" t="str">
        <f>IF(IF($C$8=$D$8,'Datos Generales'!L497,IF($C$8=$E$8,'Datos Generales'!L572,IF($C$8=$F$8,'Datos Generales'!L683)))=0,"",IF($C$8=$D$8,'Datos Generales'!L497,IF($C$8=$E$8,'Datos Generales'!L572,IF($C$8=$F$8,'Datos Generales'!L683))))</f>
        <v/>
      </c>
      <c r="M25" s="83" t="str">
        <f>IF(IF($C$8=$D$8,'Datos Generales'!M497,IF($C$8=$E$8,'Datos Generales'!M572,IF($C$8=$F$8,'Datos Generales'!M683)))=0,"",IF($C$8=$D$8,'Datos Generales'!M497,IF($C$8=$E$8,'Datos Generales'!M572,IF($C$8=$F$8,'Datos Generales'!M683))))</f>
        <v/>
      </c>
      <c r="N25" s="83" t="str">
        <f>IF(IF($C$8=$D$8,'Datos Generales'!N497,IF($C$8=$E$8,'Datos Generales'!N572,IF($C$8=$F$8,'Datos Generales'!N683)))=0,"",IF($C$8=$D$8,'Datos Generales'!N497,IF($C$8=$E$8,'Datos Generales'!N572,IF($C$8=$F$8,'Datos Generales'!N683))))</f>
        <v/>
      </c>
      <c r="O25" s="83" t="str">
        <f>IF(IF($C$8=$D$8,'Datos Generales'!O497,IF($C$8=$E$8,'Datos Generales'!O572,IF($C$8=$F$8,'Datos Generales'!O683)))=0,"",IF($C$8=$D$8,'Datos Generales'!O497,IF($C$8=$E$8,'Datos Generales'!O572,IF($C$8=$F$8,'Datos Generales'!O683))))</f>
        <v/>
      </c>
      <c r="P25" s="83">
        <f>IF(IF($C$8=$D$8,'Datos Generales'!P497,IF($C$8=$E$8,'Datos Generales'!P572,IF($C$8=$F$8,'Datos Generales'!P683)))=0,"",IF($C$8=$D$8,'Datos Generales'!P497,IF($C$8=$E$8,'Datos Generales'!P572,IF($C$8=$F$8,'Datos Generales'!P683))))</f>
        <v>26.191174171357094</v>
      </c>
      <c r="Q25" s="83" t="str">
        <f>IF(IF($C$8=$D$8,'Datos Generales'!Q497,IF($C$8=$E$8,'Datos Generales'!Q572,IF($C$8=$F$8,'Datos Generales'!Q683)))=0,"",IF($C$8=$D$8,'Datos Generales'!Q497,IF($C$8=$E$8,'Datos Generales'!Q572,IF($C$8=$F$8,'Datos Generales'!Q683))))</f>
        <v/>
      </c>
      <c r="R25" s="83">
        <f>IF(IF($C$8=$D$8,'Datos Generales'!R497,IF($C$8=$E$8,'Datos Generales'!R572,IF($C$8=$F$8,'Datos Generales'!R683)))=0,"",IF($C$8=$D$8,'Datos Generales'!R497,IF($C$8=$E$8,'Datos Generales'!R572,IF($C$8=$F$8,'Datos Generales'!R683))))</f>
        <v>16.070601859995186</v>
      </c>
      <c r="S25" s="83" t="str">
        <f>IF(IF($C$8=$D$8,'Datos Generales'!S497,IF($C$8=$E$8,'Datos Generales'!S572,IF($C$8=$F$8,'Datos Generales'!S683)))=0,"",IF($C$8=$D$8,'Datos Generales'!S497,IF($C$8=$E$8,'Datos Generales'!S572,IF($C$8=$F$8,'Datos Generales'!S683))))</f>
        <v/>
      </c>
      <c r="T25" s="83">
        <f>IF(IF($C$8=$D$8,'Datos Generales'!T497,IF($C$8=$E$8,'Datos Generales'!T572,IF($C$8=$F$8,'Datos Generales'!T683)))=0,"",IF($C$8=$D$8,'Datos Generales'!T497,IF($C$8=$E$8,'Datos Generales'!T572,IF($C$8=$F$8,'Datos Generales'!T683))))</f>
        <v>17.485472906414376</v>
      </c>
      <c r="U25" s="83" t="str">
        <f>IF(IF($C$8=$D$8,'Datos Generales'!U497,IF($C$8=$E$8,'Datos Generales'!U572,IF($C$8=$F$8,'Datos Generales'!U683)))=0,"",IF($C$8=$D$8,'Datos Generales'!U497,IF($C$8=$E$8,'Datos Generales'!U572,IF($C$8=$F$8,'Datos Generales'!U683))))</f>
        <v/>
      </c>
      <c r="V25" s="83">
        <f>IF(IF($C$8=$D$8,'Datos Generales'!V497,IF($C$8=$E$8,'Datos Generales'!V572,IF($C$8=$F$8,'Datos Generales'!V683)))=0,"",IF($C$8=$D$8,'Datos Generales'!V497,IF($C$8=$E$8,'Datos Generales'!V572,IF($C$8=$F$8,'Datos Generales'!V683))))</f>
        <v>25.02128662467064</v>
      </c>
      <c r="W25" s="83" t="str">
        <f>IF(IF($C$8=$D$8,'Datos Generales'!W497,IF($C$8=$E$8,'Datos Generales'!W572,IF($C$8=$F$8,'Datos Generales'!W683)))=0,"",IF($C$8=$D$8,'Datos Generales'!W497,IF($C$8=$E$8,'Datos Generales'!W572,IF($C$8=$F$8,'Datos Generales'!W683))))</f>
        <v/>
      </c>
      <c r="X25" s="83">
        <f>IF(IF($C$8=$D$8,'Datos Generales'!X497,IF($C$8=$E$8,'Datos Generales'!X572,IF($C$8=$F$8,'Datos Generales'!X683)))=0,"",IF($C$8=$D$8,'Datos Generales'!X497,IF($C$8=$E$8,'Datos Generales'!X572,IF($C$8=$F$8,'Datos Generales'!X683))))</f>
        <v>6.7438476399201628</v>
      </c>
      <c r="Y25" s="83">
        <f>IF(IF($C$8=$D$8,'Datos Generales'!Y497,IF($C$8=$E$8,'Datos Generales'!Y572,IF($C$8=$F$8,'Datos Generales'!Y683)))=0,"",IF($C$8=$D$8,'Datos Generales'!Y497,IF($C$8=$E$8,'Datos Generales'!Y572,IF($C$8=$F$8,'Datos Generales'!Y683))))</f>
        <v>256.01204998032523</v>
      </c>
      <c r="Z25" s="83" t="str">
        <f>IF(IF($C$8=$D$8,'Datos Generales'!Z497,IF($C$8=$E$8,'Datos Generales'!Z572,IF($C$8=$F$8,'Datos Generales'!Z683)))=0,"",IF($C$8=$D$8,'Datos Generales'!Z497,IF($C$8=$E$8,'Datos Generales'!Z572,IF($C$8=$F$8,'Datos Generales'!Z683))))</f>
        <v/>
      </c>
      <c r="AA25" s="83" t="str">
        <f>IF(IF($C$8=$D$8,'Datos Generales'!AA497,IF($C$8=$E$8,'Datos Generales'!AA572,IF($C$8=$F$8,'Datos Generales'!AA683)))=0,"",IF($C$8=$D$8,'Datos Generales'!AA497,IF($C$8=$E$8,'Datos Generales'!AA572,IF($C$8=$F$8,'Datos Generales'!AA683))))</f>
        <v/>
      </c>
      <c r="AB25" s="83">
        <f>IF(IF($C$8=$D$8,'Datos Generales'!AB497,IF($C$8=$E$8,'Datos Generales'!AB572,IF($C$8=$F$8,'Datos Generales'!AB683)))=0,"",IF($C$8=$D$8,'Datos Generales'!AB497,IF($C$8=$E$8,'Datos Generales'!AB572,IF($C$8=$F$8,'Datos Generales'!AB683))))</f>
        <v>3103.9074837178441</v>
      </c>
      <c r="AC25" s="83" t="str">
        <f>IF(IF($C$8=$D$8,'Datos Generales'!AC497,IF($C$8=$E$8,'Datos Generales'!AC572,IF($C$8=$F$8,'Datos Generales'!AC683)))=0,"",IF($C$8=$D$8,'Datos Generales'!AC497,IF($C$8=$E$8,'Datos Generales'!AC572,IF($C$8=$F$8,'Datos Generales'!AC683))))</f>
        <v/>
      </c>
      <c r="AD25" s="83" t="str">
        <f>IF(IF($C$8=$D$8,'Datos Generales'!AD497,IF($C$8=$E$8,'Datos Generales'!AD572,IF($C$8=$F$8,'Datos Generales'!AD683)))=0,"",IF($C$8=$D$8,'Datos Generales'!AD497,IF($C$8=$E$8,'Datos Generales'!AD572,IF($C$8=$F$8,'Datos Generales'!AD683))))</f>
        <v/>
      </c>
      <c r="AE25" s="83" t="str">
        <f>IF(IF($C$8=$D$8,'Datos Generales'!AE497,IF($C$8=$E$8,'Datos Generales'!AE572,IF($C$8=$F$8,'Datos Generales'!AE683)))=0,"",IF($C$8=$D$8,'Datos Generales'!AE497,IF($C$8=$E$8,'Datos Generales'!AE572,IF($C$8=$F$8,'Datos Generales'!AE683))))</f>
        <v/>
      </c>
      <c r="AF25" s="83" t="str">
        <f>IF(IF($C$8=$D$8,'Datos Generales'!AF497,IF($C$8=$E$8,'Datos Generales'!AF572,IF($C$8=$F$8,'Datos Generales'!AF683)))=0,"",IF($C$8=$D$8,'Datos Generales'!AF497,IF($C$8=$E$8,'Datos Generales'!AF572,IF($C$8=$F$8,'Datos Generales'!AF683))))</f>
        <v/>
      </c>
      <c r="AG25" s="83" t="str">
        <f>IF(IF($C$8=$D$8,'Datos Generales'!AG497,IF($C$8=$E$8,'Datos Generales'!AG572,IF($C$8=$F$8,'Datos Generales'!AG683)))=0,"",IF($C$8=$D$8,'Datos Generales'!AG497,IF($C$8=$E$8,'Datos Generales'!AG572,IF($C$8=$F$8,'Datos Generales'!AG683))))</f>
        <v/>
      </c>
      <c r="AH25" s="83" t="str">
        <f>IF(IF($C$8=$D$8,'Datos Generales'!AH497,IF($C$8=$E$8,'Datos Generales'!AH572,IF($C$8=$F$8,'Datos Generales'!AH683)))=0,"",IF($C$8=$D$8,'Datos Generales'!AH497,IF($C$8=$E$8,'Datos Generales'!AH572,IF($C$8=$F$8,'Datos Generales'!AH683))))</f>
        <v/>
      </c>
      <c r="AI25" s="83" t="str">
        <f>IF(IF($C$8=$D$8,'Datos Generales'!AI497,IF($C$8=$E$8,'Datos Generales'!AI572,IF($C$8=$F$8,'Datos Generales'!AI683)))=0,"",IF($C$8=$D$8,'Datos Generales'!AI497,IF($C$8=$E$8,'Datos Generales'!AI572,IF($C$8=$F$8,'Datos Generales'!AI683))))</f>
        <v/>
      </c>
      <c r="AJ25" s="83" t="str">
        <f>IF(IF($C$8=$D$8,'Datos Generales'!AJ497,IF($C$8=$E$8,'Datos Generales'!AJ572,IF($C$8=$F$8,'Datos Generales'!AJ683)))=0,"",IF($C$8=$D$8,'Datos Generales'!AJ497,IF($C$8=$E$8,'Datos Generales'!AJ572,IF($C$8=$F$8,'Datos Generales'!AJ683))))</f>
        <v/>
      </c>
      <c r="AK25" s="83" t="str">
        <f>IF(IF($C$8=$D$8,'Datos Generales'!AK497,IF($C$8=$E$8,'Datos Generales'!AK572,IF($C$8=$F$8,'Datos Generales'!AK683)))=0,"",IF($C$8=$D$8,'Datos Generales'!AK497,IF($C$8=$E$8,'Datos Generales'!AK572,IF($C$8=$F$8,'Datos Generales'!AK683))))</f>
        <v/>
      </c>
      <c r="AL25" s="83" t="str">
        <f>IF(IF($C$8=$D$8,'Datos Generales'!AL497,IF($C$8=$E$8,'Datos Generales'!AL572,IF($C$8=$F$8,'Datos Generales'!AL683)))=0,"",IF($C$8=$D$8,'Datos Generales'!AL497,IF($C$8=$E$8,'Datos Generales'!AL572,IF($C$8=$F$8,'Datos Generales'!AL683))))</f>
        <v/>
      </c>
      <c r="AM25" s="83" t="str">
        <f>IF(IF($C$8=$D$8,'Datos Generales'!AM497,IF($C$8=$E$8,'Datos Generales'!AM572,IF($C$8=$F$8,'Datos Generales'!AM683)))=0,"",IF($C$8=$D$8,'Datos Generales'!AM497,IF($C$8=$E$8,'Datos Generales'!AM572,IF($C$8=$F$8,'Datos Generales'!AM683))))</f>
        <v/>
      </c>
      <c r="AN25" s="83" t="str">
        <f>IF(IF($C$8=$D$8,'Datos Generales'!AN497,IF($C$8=$E$8,'Datos Generales'!AN572,IF($C$8=$F$8,'Datos Generales'!AN683)))=0,"",IF($C$8=$D$8,'Datos Generales'!AN497,IF($C$8=$E$8,'Datos Generales'!AN572,IF($C$8=$F$8,'Datos Generales'!AN683))))</f>
        <v/>
      </c>
      <c r="AO25" s="83" t="str">
        <f>IF(IF($C$8=$D$8,'Datos Generales'!AO497,IF($C$8=$E$8,'Datos Generales'!AO572,IF($C$8=$F$8,'Datos Generales'!AO683)))=0,"",IF($C$8=$D$8,'Datos Generales'!AO497,IF($C$8=$E$8,'Datos Generales'!AO572,IF($C$8=$F$8,'Datos Generales'!AO683))))</f>
        <v/>
      </c>
      <c r="AP25" s="83" t="str">
        <f>IF(IF($C$8=$D$8,'Datos Generales'!AP497,IF($C$8=$E$8,'Datos Generales'!AP572,IF($C$8=$F$8,'Datos Generales'!AP683)))=0,"",IF($C$8=$D$8,'Datos Generales'!AP497,IF($C$8=$E$8,'Datos Generales'!AP572,IF($C$8=$F$8,'Datos Generales'!AP683))))</f>
        <v/>
      </c>
      <c r="AQ25" s="83">
        <f>IF(IF($C$8=$D$8,'Datos Generales'!AQ497,IF($C$8=$E$8,'Datos Generales'!AQ572,IF($C$8=$F$8,'Datos Generales'!AQ683)))=0,"",IF($C$8=$D$8,'Datos Generales'!AQ497,IF($C$8=$E$8,'Datos Generales'!AQ572,IF($C$8=$F$8,'Datos Generales'!AQ683))))</f>
        <v>127.30950221739157</v>
      </c>
      <c r="AS25" s="83">
        <f>IF(IF($C$8=$D$8,'Datos Generales'!AS497,IF($C$8=$E$8,'Datos Generales'!AS572,IF($C$8=$F$8,'Datos Generales'!AS683)))=0,"",IF($C$8=$D$8,'Datos Generales'!AS497,IF($C$8=$E$8,'Datos Generales'!AS572,IF($C$8=$F$8,'Datos Generales'!AS683))))</f>
        <v>19.309281605281601</v>
      </c>
      <c r="AT25" s="94">
        <f t="shared" si="0"/>
        <v>108.00022061210997</v>
      </c>
    </row>
    <row r="26" spans="2:46">
      <c r="B26" s="73" t="s">
        <v>309</v>
      </c>
      <c r="C26" s="83">
        <f>IF(IF($C$8=$D$8,'Datos Generales'!C498,IF($C$8=$E$8,'Datos Generales'!C573,IF($C$8=$F$8,'Datos Generales'!C684)))=0,"",IF($C$8=$D$8,'Datos Generales'!C498,IF($C$8=$E$8,'Datos Generales'!C573,IF($C$8=$F$8,'Datos Generales'!C684))))</f>
        <v>41.855227010900073</v>
      </c>
      <c r="D26" s="83" t="str">
        <f>IF(IF($C$8=$D$8,'Datos Generales'!D498,IF($C$8=$E$8,'Datos Generales'!D573,IF($C$8=$F$8,'Datos Generales'!D684)))=0,"",IF($C$8=$D$8,'Datos Generales'!D498,IF($C$8=$E$8,'Datos Generales'!D573,IF($C$8=$F$8,'Datos Generales'!D684))))</f>
        <v/>
      </c>
      <c r="E26" s="83">
        <f>IF(IF($C$8=$D$8,'Datos Generales'!E498,IF($C$8=$E$8,'Datos Generales'!E573,IF($C$8=$F$8,'Datos Generales'!E684)))=0,"",IF($C$8=$D$8,'Datos Generales'!E498,IF($C$8=$E$8,'Datos Generales'!E573,IF($C$8=$F$8,'Datos Generales'!E684))))</f>
        <v>13.086928362968402</v>
      </c>
      <c r="F26" s="83" t="str">
        <f>IF(IF($C$8=$D$8,'Datos Generales'!F498,IF($C$8=$E$8,'Datos Generales'!F573,IF($C$8=$F$8,'Datos Generales'!F684)))=0,"",IF($C$8=$D$8,'Datos Generales'!F498,IF($C$8=$E$8,'Datos Generales'!F573,IF($C$8=$F$8,'Datos Generales'!F684))))</f>
        <v/>
      </c>
      <c r="G26" s="83" t="str">
        <f>IF(IF($C$8=$D$8,'Datos Generales'!G498,IF($C$8=$E$8,'Datos Generales'!G573,IF($C$8=$F$8,'Datos Generales'!G684)))=0,"",IF($C$8=$D$8,'Datos Generales'!G498,IF($C$8=$E$8,'Datos Generales'!G573,IF($C$8=$F$8,'Datos Generales'!G684))))</f>
        <v/>
      </c>
      <c r="H26" s="83">
        <f>IF(IF($C$8=$D$8,'Datos Generales'!H498,IF($C$8=$E$8,'Datos Generales'!H573,IF($C$8=$F$8,'Datos Generales'!H684)))=0,"",IF($C$8=$D$8,'Datos Generales'!H498,IF($C$8=$E$8,'Datos Generales'!H573,IF($C$8=$F$8,'Datos Generales'!H684))))</f>
        <v>-27.417263003707713</v>
      </c>
      <c r="I26" s="83">
        <f>IF(IF($C$8=$D$8,'Datos Generales'!I498,IF($C$8=$E$8,'Datos Generales'!I573,IF($C$8=$F$8,'Datos Generales'!I684)))=0,"",IF($C$8=$D$8,'Datos Generales'!I498,IF($C$8=$E$8,'Datos Generales'!I573,IF($C$8=$F$8,'Datos Generales'!I684))))</f>
        <v>11.742782678123847</v>
      </c>
      <c r="J26" s="83">
        <f>IF(IF($C$8=$D$8,'Datos Generales'!J498,IF($C$8=$E$8,'Datos Generales'!J573,IF($C$8=$F$8,'Datos Generales'!J684)))=0,"",IF($C$8=$D$8,'Datos Generales'!J498,IF($C$8=$E$8,'Datos Generales'!J573,IF($C$8=$F$8,'Datos Generales'!J684))))</f>
        <v>56.284004926707624</v>
      </c>
      <c r="K26" s="83" t="str">
        <f>IF(IF($C$8=$D$8,'Datos Generales'!K498,IF($C$8=$E$8,'Datos Generales'!K573,IF($C$8=$F$8,'Datos Generales'!K684)))=0,"",IF($C$8=$D$8,'Datos Generales'!K498,IF($C$8=$E$8,'Datos Generales'!K573,IF($C$8=$F$8,'Datos Generales'!K684))))</f>
        <v/>
      </c>
      <c r="L26" s="83" t="str">
        <f>IF(IF($C$8=$D$8,'Datos Generales'!L498,IF($C$8=$E$8,'Datos Generales'!L573,IF($C$8=$F$8,'Datos Generales'!L684)))=0,"",IF($C$8=$D$8,'Datos Generales'!L498,IF($C$8=$E$8,'Datos Generales'!L573,IF($C$8=$F$8,'Datos Generales'!L684))))</f>
        <v/>
      </c>
      <c r="M26" s="83" t="str">
        <f>IF(IF($C$8=$D$8,'Datos Generales'!M498,IF($C$8=$E$8,'Datos Generales'!M573,IF($C$8=$F$8,'Datos Generales'!M684)))=0,"",IF($C$8=$D$8,'Datos Generales'!M498,IF($C$8=$E$8,'Datos Generales'!M573,IF($C$8=$F$8,'Datos Generales'!M684))))</f>
        <v/>
      </c>
      <c r="N26" s="83" t="str">
        <f>IF(IF($C$8=$D$8,'Datos Generales'!N498,IF($C$8=$E$8,'Datos Generales'!N573,IF($C$8=$F$8,'Datos Generales'!N684)))=0,"",IF($C$8=$D$8,'Datos Generales'!N498,IF($C$8=$E$8,'Datos Generales'!N573,IF($C$8=$F$8,'Datos Generales'!N684))))</f>
        <v/>
      </c>
      <c r="O26" s="83" t="str">
        <f>IF(IF($C$8=$D$8,'Datos Generales'!O498,IF($C$8=$E$8,'Datos Generales'!O573,IF($C$8=$F$8,'Datos Generales'!O684)))=0,"",IF($C$8=$D$8,'Datos Generales'!O498,IF($C$8=$E$8,'Datos Generales'!O573,IF($C$8=$F$8,'Datos Generales'!O684))))</f>
        <v/>
      </c>
      <c r="P26" s="83">
        <f>IF(IF($C$8=$D$8,'Datos Generales'!P498,IF($C$8=$E$8,'Datos Generales'!P573,IF($C$8=$F$8,'Datos Generales'!P684)))=0,"",IF($C$8=$D$8,'Datos Generales'!P498,IF($C$8=$E$8,'Datos Generales'!P573,IF($C$8=$F$8,'Datos Generales'!P684))))</f>
        <v>46.094527108093978</v>
      </c>
      <c r="Q26" s="83" t="str">
        <f>IF(IF($C$8=$D$8,'Datos Generales'!Q498,IF($C$8=$E$8,'Datos Generales'!Q573,IF($C$8=$F$8,'Datos Generales'!Q684)))=0,"",IF($C$8=$D$8,'Datos Generales'!Q498,IF($C$8=$E$8,'Datos Generales'!Q573,IF($C$8=$F$8,'Datos Generales'!Q684))))</f>
        <v/>
      </c>
      <c r="R26" s="83">
        <f>IF(IF($C$8=$D$8,'Datos Generales'!R498,IF($C$8=$E$8,'Datos Generales'!R573,IF($C$8=$F$8,'Datos Generales'!R684)))=0,"",IF($C$8=$D$8,'Datos Generales'!R498,IF($C$8=$E$8,'Datos Generales'!R573,IF($C$8=$F$8,'Datos Generales'!R684))))</f>
        <v>10.610241689045282</v>
      </c>
      <c r="S26" s="83" t="str">
        <f>IF(IF($C$8=$D$8,'Datos Generales'!S498,IF($C$8=$E$8,'Datos Generales'!S573,IF($C$8=$F$8,'Datos Generales'!S684)))=0,"",IF($C$8=$D$8,'Datos Generales'!S498,IF($C$8=$E$8,'Datos Generales'!S573,IF($C$8=$F$8,'Datos Generales'!S684))))</f>
        <v/>
      </c>
      <c r="T26" s="83">
        <f>IF(IF($C$8=$D$8,'Datos Generales'!T498,IF($C$8=$E$8,'Datos Generales'!T573,IF($C$8=$F$8,'Datos Generales'!T684)))=0,"",IF($C$8=$D$8,'Datos Generales'!T498,IF($C$8=$E$8,'Datos Generales'!T573,IF($C$8=$F$8,'Datos Generales'!T684))))</f>
        <v>21.979083761868541</v>
      </c>
      <c r="U26" s="83" t="str">
        <f>IF(IF($C$8=$D$8,'Datos Generales'!U498,IF($C$8=$E$8,'Datos Generales'!U573,IF($C$8=$F$8,'Datos Generales'!U684)))=0,"",IF($C$8=$D$8,'Datos Generales'!U498,IF($C$8=$E$8,'Datos Generales'!U573,IF($C$8=$F$8,'Datos Generales'!U684))))</f>
        <v/>
      </c>
      <c r="V26" s="83">
        <f>IF(IF($C$8=$D$8,'Datos Generales'!V498,IF($C$8=$E$8,'Datos Generales'!V573,IF($C$8=$F$8,'Datos Generales'!V684)))=0,"",IF($C$8=$D$8,'Datos Generales'!V498,IF($C$8=$E$8,'Datos Generales'!V573,IF($C$8=$F$8,'Datos Generales'!V684))))</f>
        <v>-12.861713473160327</v>
      </c>
      <c r="W26" s="83" t="str">
        <f>IF(IF($C$8=$D$8,'Datos Generales'!W498,IF($C$8=$E$8,'Datos Generales'!W573,IF($C$8=$F$8,'Datos Generales'!W684)))=0,"",IF($C$8=$D$8,'Datos Generales'!W498,IF($C$8=$E$8,'Datos Generales'!W573,IF($C$8=$F$8,'Datos Generales'!W684))))</f>
        <v/>
      </c>
      <c r="X26" s="83">
        <f>IF(IF($C$8=$D$8,'Datos Generales'!X498,IF($C$8=$E$8,'Datos Generales'!X573,IF($C$8=$F$8,'Datos Generales'!X684)))=0,"",IF($C$8=$D$8,'Datos Generales'!X498,IF($C$8=$E$8,'Datos Generales'!X573,IF($C$8=$F$8,'Datos Generales'!X684))))</f>
        <v>8.2471910112359552</v>
      </c>
      <c r="Y26" s="83">
        <f>IF(IF($C$8=$D$8,'Datos Generales'!Y498,IF($C$8=$E$8,'Datos Generales'!Y573,IF($C$8=$F$8,'Datos Generales'!Y684)))=0,"",IF($C$8=$D$8,'Datos Generales'!Y498,IF($C$8=$E$8,'Datos Generales'!Y573,IF($C$8=$F$8,'Datos Generales'!Y684))))</f>
        <v>50.820214382435935</v>
      </c>
      <c r="Z26" s="83" t="str">
        <f>IF(IF($C$8=$D$8,'Datos Generales'!Z498,IF($C$8=$E$8,'Datos Generales'!Z573,IF($C$8=$F$8,'Datos Generales'!Z684)))=0,"",IF($C$8=$D$8,'Datos Generales'!Z498,IF($C$8=$E$8,'Datos Generales'!Z573,IF($C$8=$F$8,'Datos Generales'!Z684))))</f>
        <v/>
      </c>
      <c r="AA26" s="83" t="str">
        <f>IF(IF($C$8=$D$8,'Datos Generales'!AA498,IF($C$8=$E$8,'Datos Generales'!AA573,IF($C$8=$F$8,'Datos Generales'!AA684)))=0,"",IF($C$8=$D$8,'Datos Generales'!AA498,IF($C$8=$E$8,'Datos Generales'!AA573,IF($C$8=$F$8,'Datos Generales'!AA684))))</f>
        <v/>
      </c>
      <c r="AB26" s="83" t="str">
        <f>IF(IF($C$8=$D$8,'Datos Generales'!AB498,IF($C$8=$E$8,'Datos Generales'!AB573,IF($C$8=$F$8,'Datos Generales'!AB684)))=0,"",IF($C$8=$D$8,'Datos Generales'!AB498,IF($C$8=$E$8,'Datos Generales'!AB573,IF($C$8=$F$8,'Datos Generales'!AB684))))</f>
        <v/>
      </c>
      <c r="AC26" s="83" t="str">
        <f>IF(IF($C$8=$D$8,'Datos Generales'!AC498,IF($C$8=$E$8,'Datos Generales'!AC573,IF($C$8=$F$8,'Datos Generales'!AC684)))=0,"",IF($C$8=$D$8,'Datos Generales'!AC498,IF($C$8=$E$8,'Datos Generales'!AC573,IF($C$8=$F$8,'Datos Generales'!AC684))))</f>
        <v/>
      </c>
      <c r="AD26" s="83" t="str">
        <f>IF(IF($C$8=$D$8,'Datos Generales'!AD498,IF($C$8=$E$8,'Datos Generales'!AD573,IF($C$8=$F$8,'Datos Generales'!AD684)))=0,"",IF($C$8=$D$8,'Datos Generales'!AD498,IF($C$8=$E$8,'Datos Generales'!AD573,IF($C$8=$F$8,'Datos Generales'!AD684))))</f>
        <v/>
      </c>
      <c r="AE26" s="83" t="str">
        <f>IF(IF($C$8=$D$8,'Datos Generales'!AE498,IF($C$8=$E$8,'Datos Generales'!AE573,IF($C$8=$F$8,'Datos Generales'!AE684)))=0,"",IF($C$8=$D$8,'Datos Generales'!AE498,IF($C$8=$E$8,'Datos Generales'!AE573,IF($C$8=$F$8,'Datos Generales'!AE684))))</f>
        <v/>
      </c>
      <c r="AF26" s="83" t="str">
        <f>IF(IF($C$8=$D$8,'Datos Generales'!AF498,IF($C$8=$E$8,'Datos Generales'!AF573,IF($C$8=$F$8,'Datos Generales'!AF684)))=0,"",IF($C$8=$D$8,'Datos Generales'!AF498,IF($C$8=$E$8,'Datos Generales'!AF573,IF($C$8=$F$8,'Datos Generales'!AF684))))</f>
        <v/>
      </c>
      <c r="AG26" s="83" t="str">
        <f>IF(IF($C$8=$D$8,'Datos Generales'!AG498,IF($C$8=$E$8,'Datos Generales'!AG573,IF($C$8=$F$8,'Datos Generales'!AG684)))=0,"",IF($C$8=$D$8,'Datos Generales'!AG498,IF($C$8=$E$8,'Datos Generales'!AG573,IF($C$8=$F$8,'Datos Generales'!AG684))))</f>
        <v/>
      </c>
      <c r="AH26" s="83" t="str">
        <f>IF(IF($C$8=$D$8,'Datos Generales'!AH498,IF($C$8=$E$8,'Datos Generales'!AH573,IF($C$8=$F$8,'Datos Generales'!AH684)))=0,"",IF($C$8=$D$8,'Datos Generales'!AH498,IF($C$8=$E$8,'Datos Generales'!AH573,IF($C$8=$F$8,'Datos Generales'!AH684))))</f>
        <v/>
      </c>
      <c r="AI26" s="83" t="str">
        <f>IF(IF($C$8=$D$8,'Datos Generales'!AI498,IF($C$8=$E$8,'Datos Generales'!AI573,IF($C$8=$F$8,'Datos Generales'!AI684)))=0,"",IF($C$8=$D$8,'Datos Generales'!AI498,IF($C$8=$E$8,'Datos Generales'!AI573,IF($C$8=$F$8,'Datos Generales'!AI684))))</f>
        <v/>
      </c>
      <c r="AJ26" s="83" t="str">
        <f>IF(IF($C$8=$D$8,'Datos Generales'!AJ498,IF($C$8=$E$8,'Datos Generales'!AJ573,IF($C$8=$F$8,'Datos Generales'!AJ684)))=0,"",IF($C$8=$D$8,'Datos Generales'!AJ498,IF($C$8=$E$8,'Datos Generales'!AJ573,IF($C$8=$F$8,'Datos Generales'!AJ684))))</f>
        <v/>
      </c>
      <c r="AK26" s="83" t="str">
        <f>IF(IF($C$8=$D$8,'Datos Generales'!AK498,IF($C$8=$E$8,'Datos Generales'!AK573,IF($C$8=$F$8,'Datos Generales'!AK684)))=0,"",IF($C$8=$D$8,'Datos Generales'!AK498,IF($C$8=$E$8,'Datos Generales'!AK573,IF($C$8=$F$8,'Datos Generales'!AK684))))</f>
        <v/>
      </c>
      <c r="AL26" s="83" t="str">
        <f>IF(IF($C$8=$D$8,'Datos Generales'!AL498,IF($C$8=$E$8,'Datos Generales'!AL573,IF($C$8=$F$8,'Datos Generales'!AL684)))=0,"",IF($C$8=$D$8,'Datos Generales'!AL498,IF($C$8=$E$8,'Datos Generales'!AL573,IF($C$8=$F$8,'Datos Generales'!AL684))))</f>
        <v/>
      </c>
      <c r="AM26" s="83" t="str">
        <f>IF(IF($C$8=$D$8,'Datos Generales'!AM498,IF($C$8=$E$8,'Datos Generales'!AM573,IF($C$8=$F$8,'Datos Generales'!AM684)))=0,"",IF($C$8=$D$8,'Datos Generales'!AM498,IF($C$8=$E$8,'Datos Generales'!AM573,IF($C$8=$F$8,'Datos Generales'!AM684))))</f>
        <v/>
      </c>
      <c r="AN26" s="83" t="str">
        <f>IF(IF($C$8=$D$8,'Datos Generales'!AN498,IF($C$8=$E$8,'Datos Generales'!AN573,IF($C$8=$F$8,'Datos Generales'!AN684)))=0,"",IF($C$8=$D$8,'Datos Generales'!AN498,IF($C$8=$E$8,'Datos Generales'!AN573,IF($C$8=$F$8,'Datos Generales'!AN684))))</f>
        <v/>
      </c>
      <c r="AO26" s="83" t="str">
        <f>IF(IF($C$8=$D$8,'Datos Generales'!AO498,IF($C$8=$E$8,'Datos Generales'!AO573,IF($C$8=$F$8,'Datos Generales'!AO684)))=0,"",IF($C$8=$D$8,'Datos Generales'!AO498,IF($C$8=$E$8,'Datos Generales'!AO573,IF($C$8=$F$8,'Datos Generales'!AO684))))</f>
        <v/>
      </c>
      <c r="AP26" s="83" t="str">
        <f>IF(IF($C$8=$D$8,'Datos Generales'!AP498,IF($C$8=$E$8,'Datos Generales'!AP573,IF($C$8=$F$8,'Datos Generales'!AP684)))=0,"",IF($C$8=$D$8,'Datos Generales'!AP498,IF($C$8=$E$8,'Datos Generales'!AP573,IF($C$8=$F$8,'Datos Generales'!AP684))))</f>
        <v/>
      </c>
      <c r="AQ26" s="83">
        <f>IF(IF($C$8=$D$8,'Datos Generales'!AQ498,IF($C$8=$E$8,'Datos Generales'!AQ573,IF($C$8=$F$8,'Datos Generales'!AQ684)))=0,"",IF($C$8=$D$8,'Datos Generales'!AQ498,IF($C$8=$E$8,'Datos Generales'!AQ573,IF($C$8=$F$8,'Datos Generales'!AQ684))))</f>
        <v>28.909060312060081</v>
      </c>
      <c r="AS26" s="83">
        <f>IF(IF($C$8=$D$8,'Datos Generales'!AS498,IF($C$8=$E$8,'Datos Generales'!AS573,IF($C$8=$F$8,'Datos Generales'!AS684)))=0,"",IF($C$8=$D$8,'Datos Generales'!AS498,IF($C$8=$E$8,'Datos Generales'!AS573,IF($C$8=$F$8,'Datos Generales'!AS684))))</f>
        <v>16.005230874105099</v>
      </c>
      <c r="AT26" s="94">
        <f t="shared" si="0"/>
        <v>12.903829437954982</v>
      </c>
    </row>
    <row r="27" spans="2:46">
      <c r="B27" s="73" t="s">
        <v>310</v>
      </c>
      <c r="C27" s="83" t="str">
        <f>IF(IF($C$8=$D$8,'Datos Generales'!C499,IF($C$8=$E$8,'Datos Generales'!C574,IF($C$8=$F$8,'Datos Generales'!C685)))=0,"",IF($C$8=$D$8,'Datos Generales'!C499,IF($C$8=$E$8,'Datos Generales'!C574,IF($C$8=$F$8,'Datos Generales'!C685))))</f>
        <v/>
      </c>
      <c r="D27" s="83" t="str">
        <f>IF(IF($C$8=$D$8,'Datos Generales'!D499,IF($C$8=$E$8,'Datos Generales'!D574,IF($C$8=$F$8,'Datos Generales'!D685)))=0,"",IF($C$8=$D$8,'Datos Generales'!D499,IF($C$8=$E$8,'Datos Generales'!D574,IF($C$8=$F$8,'Datos Generales'!D685))))</f>
        <v/>
      </c>
      <c r="E27" s="83">
        <f>IF(IF($C$8=$D$8,'Datos Generales'!E499,IF($C$8=$E$8,'Datos Generales'!E574,IF($C$8=$F$8,'Datos Generales'!E685)))=0,"",IF($C$8=$D$8,'Datos Generales'!E499,IF($C$8=$E$8,'Datos Generales'!E574,IF($C$8=$F$8,'Datos Generales'!E685))))</f>
        <v>73.269793121288984</v>
      </c>
      <c r="F27" s="83" t="str">
        <f>IF(IF($C$8=$D$8,'Datos Generales'!F499,IF($C$8=$E$8,'Datos Generales'!F574,IF($C$8=$F$8,'Datos Generales'!F685)))=0,"",IF($C$8=$D$8,'Datos Generales'!F499,IF($C$8=$E$8,'Datos Generales'!F574,IF($C$8=$F$8,'Datos Generales'!F685))))</f>
        <v/>
      </c>
      <c r="G27" s="83" t="str">
        <f>IF(IF($C$8=$D$8,'Datos Generales'!G499,IF($C$8=$E$8,'Datos Generales'!G574,IF($C$8=$F$8,'Datos Generales'!G685)))=0,"",IF($C$8=$D$8,'Datos Generales'!G499,IF($C$8=$E$8,'Datos Generales'!G574,IF($C$8=$F$8,'Datos Generales'!G685))))</f>
        <v/>
      </c>
      <c r="H27" s="83" t="str">
        <f>IF(IF($C$8=$D$8,'Datos Generales'!H499,IF($C$8=$E$8,'Datos Generales'!H574,IF($C$8=$F$8,'Datos Generales'!H685)))=0,"",IF($C$8=$D$8,'Datos Generales'!H499,IF($C$8=$E$8,'Datos Generales'!H574,IF($C$8=$F$8,'Datos Generales'!H685))))</f>
        <v/>
      </c>
      <c r="I27" s="83">
        <f>IF(IF($C$8=$D$8,'Datos Generales'!I499,IF($C$8=$E$8,'Datos Generales'!I574,IF($C$8=$F$8,'Datos Generales'!I685)))=0,"",IF($C$8=$D$8,'Datos Generales'!I499,IF($C$8=$E$8,'Datos Generales'!I574,IF($C$8=$F$8,'Datos Generales'!I685))))</f>
        <v>112.24409554851135</v>
      </c>
      <c r="J27" s="83">
        <f>IF(IF($C$8=$D$8,'Datos Generales'!J499,IF($C$8=$E$8,'Datos Generales'!J574,IF($C$8=$F$8,'Datos Generales'!J685)))=0,"",IF($C$8=$D$8,'Datos Generales'!J499,IF($C$8=$E$8,'Datos Generales'!J574,IF($C$8=$F$8,'Datos Generales'!J685))))</f>
        <v>36.784175619156962</v>
      </c>
      <c r="K27" s="83" t="str">
        <f>IF(IF($C$8=$D$8,'Datos Generales'!K499,IF($C$8=$E$8,'Datos Generales'!K574,IF($C$8=$F$8,'Datos Generales'!K685)))=0,"",IF($C$8=$D$8,'Datos Generales'!K499,IF($C$8=$E$8,'Datos Generales'!K574,IF($C$8=$F$8,'Datos Generales'!K685))))</f>
        <v/>
      </c>
      <c r="L27" s="83">
        <f>IF(IF($C$8=$D$8,'Datos Generales'!L499,IF($C$8=$E$8,'Datos Generales'!L574,IF($C$8=$F$8,'Datos Generales'!L685)))=0,"",IF($C$8=$D$8,'Datos Generales'!L499,IF($C$8=$E$8,'Datos Generales'!L574,IF($C$8=$F$8,'Datos Generales'!L685))))</f>
        <v>53.507091866118429</v>
      </c>
      <c r="M27" s="83" t="str">
        <f>IF(IF($C$8=$D$8,'Datos Generales'!M499,IF($C$8=$E$8,'Datos Generales'!M574,IF($C$8=$F$8,'Datos Generales'!M685)))=0,"",IF($C$8=$D$8,'Datos Generales'!M499,IF($C$8=$E$8,'Datos Generales'!M574,IF($C$8=$F$8,'Datos Generales'!M685))))</f>
        <v/>
      </c>
      <c r="N27" s="83" t="str">
        <f>IF(IF($C$8=$D$8,'Datos Generales'!N499,IF($C$8=$E$8,'Datos Generales'!N574,IF($C$8=$F$8,'Datos Generales'!N685)))=0,"",IF($C$8=$D$8,'Datos Generales'!N499,IF($C$8=$E$8,'Datos Generales'!N574,IF($C$8=$F$8,'Datos Generales'!N685))))</f>
        <v/>
      </c>
      <c r="O27" s="83" t="str">
        <f>IF(IF($C$8=$D$8,'Datos Generales'!O499,IF($C$8=$E$8,'Datos Generales'!O574,IF($C$8=$F$8,'Datos Generales'!O685)))=0,"",IF($C$8=$D$8,'Datos Generales'!O499,IF($C$8=$E$8,'Datos Generales'!O574,IF($C$8=$F$8,'Datos Generales'!O685))))</f>
        <v/>
      </c>
      <c r="P27" s="83">
        <f>IF(IF($C$8=$D$8,'Datos Generales'!P499,IF($C$8=$E$8,'Datos Generales'!P574,IF($C$8=$F$8,'Datos Generales'!P685)))=0,"",IF($C$8=$D$8,'Datos Generales'!P499,IF($C$8=$E$8,'Datos Generales'!P574,IF($C$8=$F$8,'Datos Generales'!P685))))</f>
        <v>28.919312801223946</v>
      </c>
      <c r="Q27" s="83" t="str">
        <f>IF(IF($C$8=$D$8,'Datos Generales'!Q499,IF($C$8=$E$8,'Datos Generales'!Q574,IF($C$8=$F$8,'Datos Generales'!Q685)))=0,"",IF($C$8=$D$8,'Datos Generales'!Q499,IF($C$8=$E$8,'Datos Generales'!Q574,IF($C$8=$F$8,'Datos Generales'!Q685))))</f>
        <v/>
      </c>
      <c r="R27" s="83">
        <f>IF(IF($C$8=$D$8,'Datos Generales'!R499,IF($C$8=$E$8,'Datos Generales'!R574,IF($C$8=$F$8,'Datos Generales'!R685)))=0,"",IF($C$8=$D$8,'Datos Generales'!R499,IF($C$8=$E$8,'Datos Generales'!R574,IF($C$8=$F$8,'Datos Generales'!R685))))</f>
        <v>70.555296654856704</v>
      </c>
      <c r="S27" s="83" t="str">
        <f>IF(IF($C$8=$D$8,'Datos Generales'!S499,IF($C$8=$E$8,'Datos Generales'!S574,IF($C$8=$F$8,'Datos Generales'!S685)))=0,"",IF($C$8=$D$8,'Datos Generales'!S499,IF($C$8=$E$8,'Datos Generales'!S574,IF($C$8=$F$8,'Datos Generales'!S685))))</f>
        <v/>
      </c>
      <c r="T27" s="83">
        <f>IF(IF($C$8=$D$8,'Datos Generales'!T499,IF($C$8=$E$8,'Datos Generales'!T574,IF($C$8=$F$8,'Datos Generales'!T685)))=0,"",IF($C$8=$D$8,'Datos Generales'!T499,IF($C$8=$E$8,'Datos Generales'!T574,IF($C$8=$F$8,'Datos Generales'!T685))))</f>
        <v>45.597023090616048</v>
      </c>
      <c r="U27" s="83" t="str">
        <f>IF(IF($C$8=$D$8,'Datos Generales'!U499,IF($C$8=$E$8,'Datos Generales'!U574,IF($C$8=$F$8,'Datos Generales'!U685)))=0,"",IF($C$8=$D$8,'Datos Generales'!U499,IF($C$8=$E$8,'Datos Generales'!U574,IF($C$8=$F$8,'Datos Generales'!U685))))</f>
        <v/>
      </c>
      <c r="V27" s="83">
        <f>IF(IF($C$8=$D$8,'Datos Generales'!V499,IF($C$8=$E$8,'Datos Generales'!V574,IF($C$8=$F$8,'Datos Generales'!V685)))=0,"",IF($C$8=$D$8,'Datos Generales'!V499,IF($C$8=$E$8,'Datos Generales'!V574,IF($C$8=$F$8,'Datos Generales'!V685))))</f>
        <v>57.457791693680186</v>
      </c>
      <c r="W27" s="83" t="str">
        <f>IF(IF($C$8=$D$8,'Datos Generales'!W499,IF($C$8=$E$8,'Datos Generales'!W574,IF($C$8=$F$8,'Datos Generales'!W685)))=0,"",IF($C$8=$D$8,'Datos Generales'!W499,IF($C$8=$E$8,'Datos Generales'!W574,IF($C$8=$F$8,'Datos Generales'!W685))))</f>
        <v/>
      </c>
      <c r="X27" s="83">
        <f>IF(IF($C$8=$D$8,'Datos Generales'!X499,IF($C$8=$E$8,'Datos Generales'!X574,IF($C$8=$F$8,'Datos Generales'!X685)))=0,"",IF($C$8=$D$8,'Datos Generales'!X499,IF($C$8=$E$8,'Datos Generales'!X574,IF($C$8=$F$8,'Datos Generales'!X685))))</f>
        <v>33.112354005593026</v>
      </c>
      <c r="Y27" s="83">
        <f>IF(IF($C$8=$D$8,'Datos Generales'!Y499,IF($C$8=$E$8,'Datos Generales'!Y574,IF($C$8=$F$8,'Datos Generales'!Y685)))=0,"",IF($C$8=$D$8,'Datos Generales'!Y499,IF($C$8=$E$8,'Datos Generales'!Y574,IF($C$8=$F$8,'Datos Generales'!Y685))))</f>
        <v>44.802754745863126</v>
      </c>
      <c r="Z27" s="83" t="str">
        <f>IF(IF($C$8=$D$8,'Datos Generales'!Z499,IF($C$8=$E$8,'Datos Generales'!Z574,IF($C$8=$F$8,'Datos Generales'!Z685)))=0,"",IF($C$8=$D$8,'Datos Generales'!Z499,IF($C$8=$E$8,'Datos Generales'!Z574,IF($C$8=$F$8,'Datos Generales'!Z685))))</f>
        <v/>
      </c>
      <c r="AA27" s="83">
        <f>IF(IF($C$8=$D$8,'Datos Generales'!AA499,IF($C$8=$E$8,'Datos Generales'!AA574,IF($C$8=$F$8,'Datos Generales'!AA685)))=0,"",IF($C$8=$D$8,'Datos Generales'!AA499,IF($C$8=$E$8,'Datos Generales'!AA574,IF($C$8=$F$8,'Datos Generales'!AA685))))</f>
        <v>70.207482894469493</v>
      </c>
      <c r="AB27" s="83">
        <f>IF(IF($C$8=$D$8,'Datos Generales'!AB499,IF($C$8=$E$8,'Datos Generales'!AB574,IF($C$8=$F$8,'Datos Generales'!AB685)))=0,"",IF($C$8=$D$8,'Datos Generales'!AB499,IF($C$8=$E$8,'Datos Generales'!AB574,IF($C$8=$F$8,'Datos Generales'!AB685))))</f>
        <v>73.540235502654284</v>
      </c>
      <c r="AC27" s="83" t="str">
        <f>IF(IF($C$8=$D$8,'Datos Generales'!AC499,IF($C$8=$E$8,'Datos Generales'!AC574,IF($C$8=$F$8,'Datos Generales'!AC685)))=0,"",IF($C$8=$D$8,'Datos Generales'!AC499,IF($C$8=$E$8,'Datos Generales'!AC574,IF($C$8=$F$8,'Datos Generales'!AC685))))</f>
        <v/>
      </c>
      <c r="AD27" s="83" t="str">
        <f>IF(IF($C$8=$D$8,'Datos Generales'!AD499,IF($C$8=$E$8,'Datos Generales'!AD574,IF($C$8=$F$8,'Datos Generales'!AD685)))=0,"",IF($C$8=$D$8,'Datos Generales'!AD499,IF($C$8=$E$8,'Datos Generales'!AD574,IF($C$8=$F$8,'Datos Generales'!AD685))))</f>
        <v/>
      </c>
      <c r="AE27" s="83" t="str">
        <f>IF(IF($C$8=$D$8,'Datos Generales'!AE499,IF($C$8=$E$8,'Datos Generales'!AE574,IF($C$8=$F$8,'Datos Generales'!AE685)))=0,"",IF($C$8=$D$8,'Datos Generales'!AE499,IF($C$8=$E$8,'Datos Generales'!AE574,IF($C$8=$F$8,'Datos Generales'!AE685))))</f>
        <v/>
      </c>
      <c r="AF27" s="83" t="str">
        <f>IF(IF($C$8=$D$8,'Datos Generales'!AF499,IF($C$8=$E$8,'Datos Generales'!AF574,IF($C$8=$F$8,'Datos Generales'!AF685)))=0,"",IF($C$8=$D$8,'Datos Generales'!AF499,IF($C$8=$E$8,'Datos Generales'!AF574,IF($C$8=$F$8,'Datos Generales'!AF685))))</f>
        <v/>
      </c>
      <c r="AG27" s="83" t="str">
        <f>IF(IF($C$8=$D$8,'Datos Generales'!AG499,IF($C$8=$E$8,'Datos Generales'!AG574,IF($C$8=$F$8,'Datos Generales'!AG685)))=0,"",IF($C$8=$D$8,'Datos Generales'!AG499,IF($C$8=$E$8,'Datos Generales'!AG574,IF($C$8=$F$8,'Datos Generales'!AG685))))</f>
        <v/>
      </c>
      <c r="AH27" s="83" t="str">
        <f>IF(IF($C$8=$D$8,'Datos Generales'!AH499,IF($C$8=$E$8,'Datos Generales'!AH574,IF($C$8=$F$8,'Datos Generales'!AH685)))=0,"",IF($C$8=$D$8,'Datos Generales'!AH499,IF($C$8=$E$8,'Datos Generales'!AH574,IF($C$8=$F$8,'Datos Generales'!AH685))))</f>
        <v/>
      </c>
      <c r="AI27" s="83" t="str">
        <f>IF(IF($C$8=$D$8,'Datos Generales'!AI499,IF($C$8=$E$8,'Datos Generales'!AI574,IF($C$8=$F$8,'Datos Generales'!AI685)))=0,"",IF($C$8=$D$8,'Datos Generales'!AI499,IF($C$8=$E$8,'Datos Generales'!AI574,IF($C$8=$F$8,'Datos Generales'!AI685))))</f>
        <v/>
      </c>
      <c r="AJ27" s="83" t="str">
        <f>IF(IF($C$8=$D$8,'Datos Generales'!AJ499,IF($C$8=$E$8,'Datos Generales'!AJ574,IF($C$8=$F$8,'Datos Generales'!AJ685)))=0,"",IF($C$8=$D$8,'Datos Generales'!AJ499,IF($C$8=$E$8,'Datos Generales'!AJ574,IF($C$8=$F$8,'Datos Generales'!AJ685))))</f>
        <v/>
      </c>
      <c r="AK27" s="83" t="str">
        <f>IF(IF($C$8=$D$8,'Datos Generales'!AK499,IF($C$8=$E$8,'Datos Generales'!AK574,IF($C$8=$F$8,'Datos Generales'!AK685)))=0,"",IF($C$8=$D$8,'Datos Generales'!AK499,IF($C$8=$E$8,'Datos Generales'!AK574,IF($C$8=$F$8,'Datos Generales'!AK685))))</f>
        <v/>
      </c>
      <c r="AL27" s="83" t="str">
        <f>IF(IF($C$8=$D$8,'Datos Generales'!AL499,IF($C$8=$E$8,'Datos Generales'!AL574,IF($C$8=$F$8,'Datos Generales'!AL685)))=0,"",IF($C$8=$D$8,'Datos Generales'!AL499,IF($C$8=$E$8,'Datos Generales'!AL574,IF($C$8=$F$8,'Datos Generales'!AL685))))</f>
        <v/>
      </c>
      <c r="AM27" s="83" t="str">
        <f>IF(IF($C$8=$D$8,'Datos Generales'!AM499,IF($C$8=$E$8,'Datos Generales'!AM574,IF($C$8=$F$8,'Datos Generales'!AM685)))=0,"",IF($C$8=$D$8,'Datos Generales'!AM499,IF($C$8=$E$8,'Datos Generales'!AM574,IF($C$8=$F$8,'Datos Generales'!AM685))))</f>
        <v/>
      </c>
      <c r="AN27" s="83" t="str">
        <f>IF(IF($C$8=$D$8,'Datos Generales'!AN499,IF($C$8=$E$8,'Datos Generales'!AN574,IF($C$8=$F$8,'Datos Generales'!AN685)))=0,"",IF($C$8=$D$8,'Datos Generales'!AN499,IF($C$8=$E$8,'Datos Generales'!AN574,IF($C$8=$F$8,'Datos Generales'!AN685))))</f>
        <v/>
      </c>
      <c r="AO27" s="83" t="str">
        <f>IF(IF($C$8=$D$8,'Datos Generales'!AO499,IF($C$8=$E$8,'Datos Generales'!AO574,IF($C$8=$F$8,'Datos Generales'!AO685)))=0,"",IF($C$8=$D$8,'Datos Generales'!AO499,IF($C$8=$E$8,'Datos Generales'!AO574,IF($C$8=$F$8,'Datos Generales'!AO685))))</f>
        <v/>
      </c>
      <c r="AP27" s="83" t="str">
        <f>IF(IF($C$8=$D$8,'Datos Generales'!AP499,IF($C$8=$E$8,'Datos Generales'!AP574,IF($C$8=$F$8,'Datos Generales'!AP685)))=0,"",IF($C$8=$D$8,'Datos Generales'!AP499,IF($C$8=$E$8,'Datos Generales'!AP574,IF($C$8=$F$8,'Datos Generales'!AP685))))</f>
        <v/>
      </c>
      <c r="AQ27" s="83">
        <f>IF(IF($C$8=$D$8,'Datos Generales'!AQ499,IF($C$8=$E$8,'Datos Generales'!AQ574,IF($C$8=$F$8,'Datos Generales'!AQ685)))=0,"",IF($C$8=$D$8,'Datos Generales'!AQ499,IF($C$8=$E$8,'Datos Generales'!AQ574,IF($C$8=$F$8,'Datos Generales'!AQ685))))</f>
        <v>67.446372455146019</v>
      </c>
      <c r="AS27" s="83">
        <f>IF(IF($C$8=$D$8,'Datos Generales'!AS499,IF($C$8=$E$8,'Datos Generales'!AS574,IF($C$8=$F$8,'Datos Generales'!AS685)))=0,"",IF($C$8=$D$8,'Datos Generales'!AS499,IF($C$8=$E$8,'Datos Generales'!AS574,IF($C$8=$F$8,'Datos Generales'!AS685))))</f>
        <v>52.2925354928812</v>
      </c>
      <c r="AT27" s="94">
        <f t="shared" si="0"/>
        <v>15.153836962264819</v>
      </c>
    </row>
    <row r="28" spans="2:46">
      <c r="B28" s="73" t="s">
        <v>311</v>
      </c>
      <c r="C28" s="83">
        <f>IF(IF($C$8=$D$8,'Datos Generales'!C500,IF($C$8=$E$8,'Datos Generales'!C575,IF($C$8=$F$8,'Datos Generales'!C686)))=0,"",IF($C$8=$D$8,'Datos Generales'!C500,IF($C$8=$E$8,'Datos Generales'!C575,IF($C$8=$F$8,'Datos Generales'!C686))))</f>
        <v>31.682992915468933</v>
      </c>
      <c r="D28" s="83" t="str">
        <f>IF(IF($C$8=$D$8,'Datos Generales'!D500,IF($C$8=$E$8,'Datos Generales'!D575,IF($C$8=$F$8,'Datos Generales'!D686)))=0,"",IF($C$8=$D$8,'Datos Generales'!D500,IF($C$8=$E$8,'Datos Generales'!D575,IF($C$8=$F$8,'Datos Generales'!D686))))</f>
        <v/>
      </c>
      <c r="E28" s="83">
        <f>IF(IF($C$8=$D$8,'Datos Generales'!E500,IF($C$8=$E$8,'Datos Generales'!E575,IF($C$8=$F$8,'Datos Generales'!E686)))=0,"",IF($C$8=$D$8,'Datos Generales'!E500,IF($C$8=$E$8,'Datos Generales'!E575,IF($C$8=$F$8,'Datos Generales'!E686))))</f>
        <v>260.7976809132399</v>
      </c>
      <c r="F28" s="83" t="str">
        <f>IF(IF($C$8=$D$8,'Datos Generales'!F500,IF($C$8=$E$8,'Datos Generales'!F575,IF($C$8=$F$8,'Datos Generales'!F686)))=0,"",IF($C$8=$D$8,'Datos Generales'!F500,IF($C$8=$E$8,'Datos Generales'!F575,IF($C$8=$F$8,'Datos Generales'!F686))))</f>
        <v/>
      </c>
      <c r="G28" s="83" t="str">
        <f>IF(IF($C$8=$D$8,'Datos Generales'!G500,IF($C$8=$E$8,'Datos Generales'!G575,IF($C$8=$F$8,'Datos Generales'!G686)))=0,"",IF($C$8=$D$8,'Datos Generales'!G500,IF($C$8=$E$8,'Datos Generales'!G575,IF($C$8=$F$8,'Datos Generales'!G686))))</f>
        <v/>
      </c>
      <c r="H28" s="83">
        <f>IF(IF($C$8=$D$8,'Datos Generales'!H500,IF($C$8=$E$8,'Datos Generales'!H575,IF($C$8=$F$8,'Datos Generales'!H686)))=0,"",IF($C$8=$D$8,'Datos Generales'!H500,IF($C$8=$E$8,'Datos Generales'!H575,IF($C$8=$F$8,'Datos Generales'!H686))))</f>
        <v>45.511725194437894</v>
      </c>
      <c r="I28" s="83">
        <f>IF(IF($C$8=$D$8,'Datos Generales'!I500,IF($C$8=$E$8,'Datos Generales'!I575,IF($C$8=$F$8,'Datos Generales'!I686)))=0,"",IF($C$8=$D$8,'Datos Generales'!I500,IF($C$8=$E$8,'Datos Generales'!I575,IF($C$8=$F$8,'Datos Generales'!I686))))</f>
        <v>286.33184980280623</v>
      </c>
      <c r="J28" s="83" t="str">
        <f>IF(IF($C$8=$D$8,'Datos Generales'!J500,IF($C$8=$E$8,'Datos Generales'!J575,IF($C$8=$F$8,'Datos Generales'!J686)))=0,"",IF($C$8=$D$8,'Datos Generales'!J500,IF($C$8=$E$8,'Datos Generales'!J575,IF($C$8=$F$8,'Datos Generales'!J686))))</f>
        <v/>
      </c>
      <c r="K28" s="83" t="str">
        <f>IF(IF($C$8=$D$8,'Datos Generales'!K500,IF($C$8=$E$8,'Datos Generales'!K575,IF($C$8=$F$8,'Datos Generales'!K686)))=0,"",IF($C$8=$D$8,'Datos Generales'!K500,IF($C$8=$E$8,'Datos Generales'!K575,IF($C$8=$F$8,'Datos Generales'!K686))))</f>
        <v/>
      </c>
      <c r="L28" s="83">
        <f>IF(IF($C$8=$D$8,'Datos Generales'!L500,IF($C$8=$E$8,'Datos Generales'!L575,IF($C$8=$F$8,'Datos Generales'!L686)))=0,"",IF($C$8=$D$8,'Datos Generales'!L500,IF($C$8=$E$8,'Datos Generales'!L575,IF($C$8=$F$8,'Datos Generales'!L686))))</f>
        <v>22.976396181784629</v>
      </c>
      <c r="M28" s="83" t="str">
        <f>IF(IF($C$8=$D$8,'Datos Generales'!M500,IF($C$8=$E$8,'Datos Generales'!M575,IF($C$8=$F$8,'Datos Generales'!M686)))=0,"",IF($C$8=$D$8,'Datos Generales'!M500,IF($C$8=$E$8,'Datos Generales'!M575,IF($C$8=$F$8,'Datos Generales'!M686))))</f>
        <v/>
      </c>
      <c r="N28" s="83" t="str">
        <f>IF(IF($C$8=$D$8,'Datos Generales'!N500,IF($C$8=$E$8,'Datos Generales'!N575,IF($C$8=$F$8,'Datos Generales'!N686)))=0,"",IF($C$8=$D$8,'Datos Generales'!N500,IF($C$8=$E$8,'Datos Generales'!N575,IF($C$8=$F$8,'Datos Generales'!N686))))</f>
        <v/>
      </c>
      <c r="O28" s="83" t="str">
        <f>IF(IF($C$8=$D$8,'Datos Generales'!O500,IF($C$8=$E$8,'Datos Generales'!O575,IF($C$8=$F$8,'Datos Generales'!O686)))=0,"",IF($C$8=$D$8,'Datos Generales'!O500,IF($C$8=$E$8,'Datos Generales'!O575,IF($C$8=$F$8,'Datos Generales'!O686))))</f>
        <v/>
      </c>
      <c r="P28" s="83">
        <f>IF(IF($C$8=$D$8,'Datos Generales'!P500,IF($C$8=$E$8,'Datos Generales'!P575,IF($C$8=$F$8,'Datos Generales'!P686)))=0,"",IF($C$8=$D$8,'Datos Generales'!P500,IF($C$8=$E$8,'Datos Generales'!P575,IF($C$8=$F$8,'Datos Generales'!P686))))</f>
        <v>1.6500184178024311</v>
      </c>
      <c r="Q28" s="83" t="str">
        <f>IF(IF($C$8=$D$8,'Datos Generales'!Q500,IF($C$8=$E$8,'Datos Generales'!Q575,IF($C$8=$F$8,'Datos Generales'!Q686)))=0,"",IF($C$8=$D$8,'Datos Generales'!Q500,IF($C$8=$E$8,'Datos Generales'!Q575,IF($C$8=$F$8,'Datos Generales'!Q686))))</f>
        <v/>
      </c>
      <c r="R28" s="83">
        <f>IF(IF($C$8=$D$8,'Datos Generales'!R500,IF($C$8=$E$8,'Datos Generales'!R575,IF($C$8=$F$8,'Datos Generales'!R686)))=0,"",IF($C$8=$D$8,'Datos Generales'!R500,IF($C$8=$E$8,'Datos Generales'!R575,IF($C$8=$F$8,'Datos Generales'!R686))))</f>
        <v>215.59732054375766</v>
      </c>
      <c r="S28" s="83" t="str">
        <f>IF(IF($C$8=$D$8,'Datos Generales'!S500,IF($C$8=$E$8,'Datos Generales'!S575,IF($C$8=$F$8,'Datos Generales'!S686)))=0,"",IF($C$8=$D$8,'Datos Generales'!S500,IF($C$8=$E$8,'Datos Generales'!S575,IF($C$8=$F$8,'Datos Generales'!S686))))</f>
        <v/>
      </c>
      <c r="T28" s="83">
        <f>IF(IF($C$8=$D$8,'Datos Generales'!T500,IF($C$8=$E$8,'Datos Generales'!T575,IF($C$8=$F$8,'Datos Generales'!T686)))=0,"",IF($C$8=$D$8,'Datos Generales'!T500,IF($C$8=$E$8,'Datos Generales'!T575,IF($C$8=$F$8,'Datos Generales'!T686))))</f>
        <v>176.24256935270805</v>
      </c>
      <c r="U28" s="83" t="str">
        <f>IF(IF($C$8=$D$8,'Datos Generales'!U500,IF($C$8=$E$8,'Datos Generales'!U575,IF($C$8=$F$8,'Datos Generales'!U686)))=0,"",IF($C$8=$D$8,'Datos Generales'!U500,IF($C$8=$E$8,'Datos Generales'!U575,IF($C$8=$F$8,'Datos Generales'!U686))))</f>
        <v/>
      </c>
      <c r="V28" s="83">
        <f>IF(IF($C$8=$D$8,'Datos Generales'!V500,IF($C$8=$E$8,'Datos Generales'!V575,IF($C$8=$F$8,'Datos Generales'!V686)))=0,"",IF($C$8=$D$8,'Datos Generales'!V500,IF($C$8=$E$8,'Datos Generales'!V575,IF($C$8=$F$8,'Datos Generales'!V686))))</f>
        <v>167.91576134964811</v>
      </c>
      <c r="W28" s="83" t="str">
        <f>IF(IF($C$8=$D$8,'Datos Generales'!W500,IF($C$8=$E$8,'Datos Generales'!W575,IF($C$8=$F$8,'Datos Generales'!W686)))=0,"",IF($C$8=$D$8,'Datos Generales'!W500,IF($C$8=$E$8,'Datos Generales'!W575,IF($C$8=$F$8,'Datos Generales'!W686))))</f>
        <v/>
      </c>
      <c r="X28" s="83">
        <f>IF(IF($C$8=$D$8,'Datos Generales'!X500,IF($C$8=$E$8,'Datos Generales'!X575,IF($C$8=$F$8,'Datos Generales'!X686)))=0,"",IF($C$8=$D$8,'Datos Generales'!X500,IF($C$8=$E$8,'Datos Generales'!X575,IF($C$8=$F$8,'Datos Generales'!X686))))</f>
        <v>21.787552594762442</v>
      </c>
      <c r="Y28" s="83">
        <f>IF(IF($C$8=$D$8,'Datos Generales'!Y500,IF($C$8=$E$8,'Datos Generales'!Y575,IF($C$8=$F$8,'Datos Generales'!Y686)))=0,"",IF($C$8=$D$8,'Datos Generales'!Y500,IF($C$8=$E$8,'Datos Generales'!Y575,IF($C$8=$F$8,'Datos Generales'!Y686))))</f>
        <v>140.36052592112048</v>
      </c>
      <c r="Z28" s="83" t="str">
        <f>IF(IF($C$8=$D$8,'Datos Generales'!Z500,IF($C$8=$E$8,'Datos Generales'!Z575,IF($C$8=$F$8,'Datos Generales'!Z686)))=0,"",IF($C$8=$D$8,'Datos Generales'!Z500,IF($C$8=$E$8,'Datos Generales'!Z575,IF($C$8=$F$8,'Datos Generales'!Z686))))</f>
        <v/>
      </c>
      <c r="AA28" s="83">
        <f>IF(IF($C$8=$D$8,'Datos Generales'!AA500,IF($C$8=$E$8,'Datos Generales'!AA575,IF($C$8=$F$8,'Datos Generales'!AA686)))=0,"",IF($C$8=$D$8,'Datos Generales'!AA500,IF($C$8=$E$8,'Datos Generales'!AA575,IF($C$8=$F$8,'Datos Generales'!AA686))))</f>
        <v>20.061531932951411</v>
      </c>
      <c r="AB28" s="83">
        <f>IF(IF($C$8=$D$8,'Datos Generales'!AB500,IF($C$8=$E$8,'Datos Generales'!AB575,IF($C$8=$F$8,'Datos Generales'!AB686)))=0,"",IF($C$8=$D$8,'Datos Generales'!AB500,IF($C$8=$E$8,'Datos Generales'!AB575,IF($C$8=$F$8,'Datos Generales'!AB686))))</f>
        <v>116.87983459019394</v>
      </c>
      <c r="AC28" s="83" t="str">
        <f>IF(IF($C$8=$D$8,'Datos Generales'!AC500,IF($C$8=$E$8,'Datos Generales'!AC575,IF($C$8=$F$8,'Datos Generales'!AC686)))=0,"",IF($C$8=$D$8,'Datos Generales'!AC500,IF($C$8=$E$8,'Datos Generales'!AC575,IF($C$8=$F$8,'Datos Generales'!AC686))))</f>
        <v/>
      </c>
      <c r="AD28" s="83" t="str">
        <f>IF(IF($C$8=$D$8,'Datos Generales'!AD500,IF($C$8=$E$8,'Datos Generales'!AD575,IF($C$8=$F$8,'Datos Generales'!AD686)))=0,"",IF($C$8=$D$8,'Datos Generales'!AD500,IF($C$8=$E$8,'Datos Generales'!AD575,IF($C$8=$F$8,'Datos Generales'!AD686))))</f>
        <v/>
      </c>
      <c r="AE28" s="83" t="str">
        <f>IF(IF($C$8=$D$8,'Datos Generales'!AE500,IF($C$8=$E$8,'Datos Generales'!AE575,IF($C$8=$F$8,'Datos Generales'!AE686)))=0,"",IF($C$8=$D$8,'Datos Generales'!AE500,IF($C$8=$E$8,'Datos Generales'!AE575,IF($C$8=$F$8,'Datos Generales'!AE686))))</f>
        <v/>
      </c>
      <c r="AF28" s="83" t="str">
        <f>IF(IF($C$8=$D$8,'Datos Generales'!AF500,IF($C$8=$E$8,'Datos Generales'!AF575,IF($C$8=$F$8,'Datos Generales'!AF686)))=0,"",IF($C$8=$D$8,'Datos Generales'!AF500,IF($C$8=$E$8,'Datos Generales'!AF575,IF($C$8=$F$8,'Datos Generales'!AF686))))</f>
        <v/>
      </c>
      <c r="AG28" s="83" t="str">
        <f>IF(IF($C$8=$D$8,'Datos Generales'!AG500,IF($C$8=$E$8,'Datos Generales'!AG575,IF($C$8=$F$8,'Datos Generales'!AG686)))=0,"",IF($C$8=$D$8,'Datos Generales'!AG500,IF($C$8=$E$8,'Datos Generales'!AG575,IF($C$8=$F$8,'Datos Generales'!AG686))))</f>
        <v/>
      </c>
      <c r="AH28" s="83" t="str">
        <f>IF(IF($C$8=$D$8,'Datos Generales'!AH500,IF($C$8=$E$8,'Datos Generales'!AH575,IF($C$8=$F$8,'Datos Generales'!AH686)))=0,"",IF($C$8=$D$8,'Datos Generales'!AH500,IF($C$8=$E$8,'Datos Generales'!AH575,IF($C$8=$F$8,'Datos Generales'!AH686))))</f>
        <v/>
      </c>
      <c r="AI28" s="83" t="str">
        <f>IF(IF($C$8=$D$8,'Datos Generales'!AI500,IF($C$8=$E$8,'Datos Generales'!AI575,IF($C$8=$F$8,'Datos Generales'!AI686)))=0,"",IF($C$8=$D$8,'Datos Generales'!AI500,IF($C$8=$E$8,'Datos Generales'!AI575,IF($C$8=$F$8,'Datos Generales'!AI686))))</f>
        <v/>
      </c>
      <c r="AJ28" s="83" t="str">
        <f>IF(IF($C$8=$D$8,'Datos Generales'!AJ500,IF($C$8=$E$8,'Datos Generales'!AJ575,IF($C$8=$F$8,'Datos Generales'!AJ686)))=0,"",IF($C$8=$D$8,'Datos Generales'!AJ500,IF($C$8=$E$8,'Datos Generales'!AJ575,IF($C$8=$F$8,'Datos Generales'!AJ686))))</f>
        <v/>
      </c>
      <c r="AK28" s="83" t="str">
        <f>IF(IF($C$8=$D$8,'Datos Generales'!AK500,IF($C$8=$E$8,'Datos Generales'!AK575,IF($C$8=$F$8,'Datos Generales'!AK686)))=0,"",IF($C$8=$D$8,'Datos Generales'!AK500,IF($C$8=$E$8,'Datos Generales'!AK575,IF($C$8=$F$8,'Datos Generales'!AK686))))</f>
        <v/>
      </c>
      <c r="AL28" s="83" t="str">
        <f>IF(IF($C$8=$D$8,'Datos Generales'!AL500,IF($C$8=$E$8,'Datos Generales'!AL575,IF($C$8=$F$8,'Datos Generales'!AL686)))=0,"",IF($C$8=$D$8,'Datos Generales'!AL500,IF($C$8=$E$8,'Datos Generales'!AL575,IF($C$8=$F$8,'Datos Generales'!AL686))))</f>
        <v/>
      </c>
      <c r="AM28" s="83" t="str">
        <f>IF(IF($C$8=$D$8,'Datos Generales'!AM500,IF($C$8=$E$8,'Datos Generales'!AM575,IF($C$8=$F$8,'Datos Generales'!AM686)))=0,"",IF($C$8=$D$8,'Datos Generales'!AM500,IF($C$8=$E$8,'Datos Generales'!AM575,IF($C$8=$F$8,'Datos Generales'!AM686))))</f>
        <v/>
      </c>
      <c r="AN28" s="83" t="str">
        <f>IF(IF($C$8=$D$8,'Datos Generales'!AN500,IF($C$8=$E$8,'Datos Generales'!AN575,IF($C$8=$F$8,'Datos Generales'!AN686)))=0,"",IF($C$8=$D$8,'Datos Generales'!AN500,IF($C$8=$E$8,'Datos Generales'!AN575,IF($C$8=$F$8,'Datos Generales'!AN686))))</f>
        <v/>
      </c>
      <c r="AO28" s="83" t="str">
        <f>IF(IF($C$8=$D$8,'Datos Generales'!AO500,IF($C$8=$E$8,'Datos Generales'!AO575,IF($C$8=$F$8,'Datos Generales'!AO686)))=0,"",IF($C$8=$D$8,'Datos Generales'!AO500,IF($C$8=$E$8,'Datos Generales'!AO575,IF($C$8=$F$8,'Datos Generales'!AO686))))</f>
        <v/>
      </c>
      <c r="AP28" s="83" t="str">
        <f>IF(IF($C$8=$D$8,'Datos Generales'!AP500,IF($C$8=$E$8,'Datos Generales'!AP575,IF($C$8=$F$8,'Datos Generales'!AP686)))=0,"",IF($C$8=$D$8,'Datos Generales'!AP500,IF($C$8=$E$8,'Datos Generales'!AP575,IF($C$8=$F$8,'Datos Generales'!AP686))))</f>
        <v/>
      </c>
      <c r="AQ28" s="83">
        <f>IF(IF($C$8=$D$8,'Datos Generales'!AQ500,IF($C$8=$E$8,'Datos Generales'!AQ575,IF($C$8=$F$8,'Datos Generales'!AQ686)))=0,"",IF($C$8=$D$8,'Datos Generales'!AQ500,IF($C$8=$E$8,'Datos Generales'!AQ575,IF($C$8=$F$8,'Datos Generales'!AQ686))))</f>
        <v>163.72899558742904</v>
      </c>
      <c r="AS28" s="83">
        <f>IF(IF($C$8=$D$8,'Datos Generales'!AS500,IF($C$8=$E$8,'Datos Generales'!AS575,IF($C$8=$F$8,'Datos Generales'!AS686)))=0,"",IF($C$8=$D$8,'Datos Generales'!AS500,IF($C$8=$E$8,'Datos Generales'!AS575,IF($C$8=$F$8,'Datos Generales'!AS686))))</f>
        <v>20.9198068894915</v>
      </c>
      <c r="AT28" s="94">
        <f t="shared" si="0"/>
        <v>142.80918869793754</v>
      </c>
    </row>
    <row r="29" spans="2:46">
      <c r="B29" s="73" t="s">
        <v>312</v>
      </c>
      <c r="C29" s="83">
        <f>IF(IF($C$8=$D$8,'Datos Generales'!C501,IF($C$8=$E$8,'Datos Generales'!C576,IF($C$8=$F$8,'Datos Generales'!C687)))=0,"",IF($C$8=$D$8,'Datos Generales'!C501,IF($C$8=$E$8,'Datos Generales'!C576,IF($C$8=$F$8,'Datos Generales'!C687))))</f>
        <v>-9.9146370115122568</v>
      </c>
      <c r="D29" s="83" t="str">
        <f>IF(IF($C$8=$D$8,'Datos Generales'!D501,IF($C$8=$E$8,'Datos Generales'!D576,IF($C$8=$F$8,'Datos Generales'!D687)))=0,"",IF($C$8=$D$8,'Datos Generales'!D501,IF($C$8=$E$8,'Datos Generales'!D576,IF($C$8=$F$8,'Datos Generales'!D687))))</f>
        <v/>
      </c>
      <c r="E29" s="83">
        <f>IF(IF($C$8=$D$8,'Datos Generales'!E501,IF($C$8=$E$8,'Datos Generales'!E576,IF($C$8=$F$8,'Datos Generales'!E687)))=0,"",IF($C$8=$D$8,'Datos Generales'!E501,IF($C$8=$E$8,'Datos Generales'!E576,IF($C$8=$F$8,'Datos Generales'!E687))))</f>
        <v>473.07950627136552</v>
      </c>
      <c r="F29" s="83" t="str">
        <f>IF(IF($C$8=$D$8,'Datos Generales'!F501,IF($C$8=$E$8,'Datos Generales'!F576,IF($C$8=$F$8,'Datos Generales'!F687)))=0,"",IF($C$8=$D$8,'Datos Generales'!F501,IF($C$8=$E$8,'Datos Generales'!F576,IF($C$8=$F$8,'Datos Generales'!F687))))</f>
        <v/>
      </c>
      <c r="G29" s="83" t="str">
        <f>IF(IF($C$8=$D$8,'Datos Generales'!G501,IF($C$8=$E$8,'Datos Generales'!G576,IF($C$8=$F$8,'Datos Generales'!G687)))=0,"",IF($C$8=$D$8,'Datos Generales'!G501,IF($C$8=$E$8,'Datos Generales'!G576,IF($C$8=$F$8,'Datos Generales'!G687))))</f>
        <v/>
      </c>
      <c r="H29" s="83" t="str">
        <f>IF(IF($C$8=$D$8,'Datos Generales'!H501,IF($C$8=$E$8,'Datos Generales'!H576,IF($C$8=$F$8,'Datos Generales'!H687)))=0,"",IF($C$8=$D$8,'Datos Generales'!H501,IF($C$8=$E$8,'Datos Generales'!H576,IF($C$8=$F$8,'Datos Generales'!H687))))</f>
        <v/>
      </c>
      <c r="I29" s="83">
        <f>IF(IF($C$8=$D$8,'Datos Generales'!I501,IF($C$8=$E$8,'Datos Generales'!I576,IF($C$8=$F$8,'Datos Generales'!I687)))=0,"",IF($C$8=$D$8,'Datos Generales'!I501,IF($C$8=$E$8,'Datos Generales'!I576,IF($C$8=$F$8,'Datos Generales'!I687))))</f>
        <v>-14.650358891325505</v>
      </c>
      <c r="J29" s="83">
        <f>IF(IF($C$8=$D$8,'Datos Generales'!J501,IF($C$8=$E$8,'Datos Generales'!J576,IF($C$8=$F$8,'Datos Generales'!J687)))=0,"",IF($C$8=$D$8,'Datos Generales'!J501,IF($C$8=$E$8,'Datos Generales'!J576,IF($C$8=$F$8,'Datos Generales'!J687))))</f>
        <v>36924.988888888882</v>
      </c>
      <c r="K29" s="83" t="str">
        <f>IF(IF($C$8=$D$8,'Datos Generales'!K501,IF($C$8=$E$8,'Datos Generales'!K576,IF($C$8=$F$8,'Datos Generales'!K687)))=0,"",IF($C$8=$D$8,'Datos Generales'!K501,IF($C$8=$E$8,'Datos Generales'!K576,IF($C$8=$F$8,'Datos Generales'!K687))))</f>
        <v/>
      </c>
      <c r="L29" s="83">
        <f>IF(IF($C$8=$D$8,'Datos Generales'!L501,IF($C$8=$E$8,'Datos Generales'!L576,IF($C$8=$F$8,'Datos Generales'!L687)))=0,"",IF($C$8=$D$8,'Datos Generales'!L501,IF($C$8=$E$8,'Datos Generales'!L576,IF($C$8=$F$8,'Datos Generales'!L687))))</f>
        <v>2338.2915567282321</v>
      </c>
      <c r="M29" s="83" t="str">
        <f>IF(IF($C$8=$D$8,'Datos Generales'!M501,IF($C$8=$E$8,'Datos Generales'!M576,IF($C$8=$F$8,'Datos Generales'!M687)))=0,"",IF($C$8=$D$8,'Datos Generales'!M501,IF($C$8=$E$8,'Datos Generales'!M576,IF($C$8=$F$8,'Datos Generales'!M687))))</f>
        <v/>
      </c>
      <c r="N29" s="83" t="str">
        <f>IF(IF($C$8=$D$8,'Datos Generales'!N501,IF($C$8=$E$8,'Datos Generales'!N576,IF($C$8=$F$8,'Datos Generales'!N687)))=0,"",IF($C$8=$D$8,'Datos Generales'!N501,IF($C$8=$E$8,'Datos Generales'!N576,IF($C$8=$F$8,'Datos Generales'!N687))))</f>
        <v/>
      </c>
      <c r="O29" s="83" t="str">
        <f>IF(IF($C$8=$D$8,'Datos Generales'!O501,IF($C$8=$E$8,'Datos Generales'!O576,IF($C$8=$F$8,'Datos Generales'!O687)))=0,"",IF($C$8=$D$8,'Datos Generales'!O501,IF($C$8=$E$8,'Datos Generales'!O576,IF($C$8=$F$8,'Datos Generales'!O687))))</f>
        <v/>
      </c>
      <c r="P29" s="83">
        <f>IF(IF($C$8=$D$8,'Datos Generales'!P501,IF($C$8=$E$8,'Datos Generales'!P576,IF($C$8=$F$8,'Datos Generales'!P687)))=0,"",IF($C$8=$D$8,'Datos Generales'!P501,IF($C$8=$E$8,'Datos Generales'!P576,IF($C$8=$F$8,'Datos Generales'!P687))))</f>
        <v>28.876404494382022</v>
      </c>
      <c r="Q29" s="83" t="str">
        <f>IF(IF($C$8=$D$8,'Datos Generales'!Q501,IF($C$8=$E$8,'Datos Generales'!Q576,IF($C$8=$F$8,'Datos Generales'!Q687)))=0,"",IF($C$8=$D$8,'Datos Generales'!Q501,IF($C$8=$E$8,'Datos Generales'!Q576,IF($C$8=$F$8,'Datos Generales'!Q687))))</f>
        <v/>
      </c>
      <c r="R29" s="83">
        <f>IF(IF($C$8=$D$8,'Datos Generales'!R501,IF($C$8=$E$8,'Datos Generales'!R576,IF($C$8=$F$8,'Datos Generales'!R687)))=0,"",IF($C$8=$D$8,'Datos Generales'!R501,IF($C$8=$E$8,'Datos Generales'!R576,IF($C$8=$F$8,'Datos Generales'!R687))))</f>
        <v>44.215108318078954</v>
      </c>
      <c r="S29" s="83" t="str">
        <f>IF(IF($C$8=$D$8,'Datos Generales'!S501,IF($C$8=$E$8,'Datos Generales'!S576,IF($C$8=$F$8,'Datos Generales'!S687)))=0,"",IF($C$8=$D$8,'Datos Generales'!S501,IF($C$8=$E$8,'Datos Generales'!S576,IF($C$8=$F$8,'Datos Generales'!S687))))</f>
        <v/>
      </c>
      <c r="T29" s="83">
        <f>IF(IF($C$8=$D$8,'Datos Generales'!T501,IF($C$8=$E$8,'Datos Generales'!T576,IF($C$8=$F$8,'Datos Generales'!T687)))=0,"",IF($C$8=$D$8,'Datos Generales'!T501,IF($C$8=$E$8,'Datos Generales'!T576,IF($C$8=$F$8,'Datos Generales'!T687))))</f>
        <v>-263.26092447587774</v>
      </c>
      <c r="U29" s="83" t="str">
        <f>IF(IF($C$8=$D$8,'Datos Generales'!U501,IF($C$8=$E$8,'Datos Generales'!U576,IF($C$8=$F$8,'Datos Generales'!U687)))=0,"",IF($C$8=$D$8,'Datos Generales'!U501,IF($C$8=$E$8,'Datos Generales'!U576,IF($C$8=$F$8,'Datos Generales'!U687))))</f>
        <v/>
      </c>
      <c r="V29" s="83">
        <f>IF(IF($C$8=$D$8,'Datos Generales'!V501,IF($C$8=$E$8,'Datos Generales'!V576,IF($C$8=$F$8,'Datos Generales'!V687)))=0,"",IF($C$8=$D$8,'Datos Generales'!V501,IF($C$8=$E$8,'Datos Generales'!V576,IF($C$8=$F$8,'Datos Generales'!V687))))</f>
        <v>-39.369689596837041</v>
      </c>
      <c r="W29" s="83" t="str">
        <f>IF(IF($C$8=$D$8,'Datos Generales'!W501,IF($C$8=$E$8,'Datos Generales'!W576,IF($C$8=$F$8,'Datos Generales'!W687)))=0,"",IF($C$8=$D$8,'Datos Generales'!W501,IF($C$8=$E$8,'Datos Generales'!W576,IF($C$8=$F$8,'Datos Generales'!W687))))</f>
        <v/>
      </c>
      <c r="X29" s="83" t="str">
        <f>IF(IF($C$8=$D$8,'Datos Generales'!X501,IF($C$8=$E$8,'Datos Generales'!X576,IF($C$8=$F$8,'Datos Generales'!X687)))=0,"",IF($C$8=$D$8,'Datos Generales'!X501,IF($C$8=$E$8,'Datos Generales'!X576,IF($C$8=$F$8,'Datos Generales'!X687))))</f>
        <v/>
      </c>
      <c r="Y29" s="83">
        <f>IF(IF($C$8=$D$8,'Datos Generales'!Y501,IF($C$8=$E$8,'Datos Generales'!Y576,IF($C$8=$F$8,'Datos Generales'!Y687)))=0,"",IF($C$8=$D$8,'Datos Generales'!Y501,IF($C$8=$E$8,'Datos Generales'!Y576,IF($C$8=$F$8,'Datos Generales'!Y687))))</f>
        <v>-236.52139874739038</v>
      </c>
      <c r="Z29" s="83">
        <f>IF(IF($C$8=$D$8,'Datos Generales'!Z501,IF($C$8=$E$8,'Datos Generales'!Z576,IF($C$8=$F$8,'Datos Generales'!Z687)))=0,"",IF($C$8=$D$8,'Datos Generales'!Z501,IF($C$8=$E$8,'Datos Generales'!Z576,IF($C$8=$F$8,'Datos Generales'!Z687))))</f>
        <v>34600</v>
      </c>
      <c r="AA29" s="83">
        <f>IF(IF($C$8=$D$8,'Datos Generales'!AA501,IF($C$8=$E$8,'Datos Generales'!AA576,IF($C$8=$F$8,'Datos Generales'!AA687)))=0,"",IF($C$8=$D$8,'Datos Generales'!AA501,IF($C$8=$E$8,'Datos Generales'!AA576,IF($C$8=$F$8,'Datos Generales'!AA687))))</f>
        <v>-988.16568047337284</v>
      </c>
      <c r="AB29" s="83">
        <f>IF(IF($C$8=$D$8,'Datos Generales'!AB501,IF($C$8=$E$8,'Datos Generales'!AB576,IF($C$8=$F$8,'Datos Generales'!AB687)))=0,"",IF($C$8=$D$8,'Datos Generales'!AB501,IF($C$8=$E$8,'Datos Generales'!AB576,IF($C$8=$F$8,'Datos Generales'!AB687))))</f>
        <v>167.85499398315281</v>
      </c>
      <c r="AC29" s="83" t="str">
        <f>IF(IF($C$8=$D$8,'Datos Generales'!AC501,IF($C$8=$E$8,'Datos Generales'!AC576,IF($C$8=$F$8,'Datos Generales'!AC687)))=0,"",IF($C$8=$D$8,'Datos Generales'!AC501,IF($C$8=$E$8,'Datos Generales'!AC576,IF($C$8=$F$8,'Datos Generales'!AC687))))</f>
        <v/>
      </c>
      <c r="AD29" s="83" t="str">
        <f>IF(IF($C$8=$D$8,'Datos Generales'!AD501,IF($C$8=$E$8,'Datos Generales'!AD576,IF($C$8=$F$8,'Datos Generales'!AD687)))=0,"",IF($C$8=$D$8,'Datos Generales'!AD501,IF($C$8=$E$8,'Datos Generales'!AD576,IF($C$8=$F$8,'Datos Generales'!AD687))))</f>
        <v/>
      </c>
      <c r="AE29" s="83" t="str">
        <f>IF(IF($C$8=$D$8,'Datos Generales'!AE501,IF($C$8=$E$8,'Datos Generales'!AE576,IF($C$8=$F$8,'Datos Generales'!AE687)))=0,"",IF($C$8=$D$8,'Datos Generales'!AE501,IF($C$8=$E$8,'Datos Generales'!AE576,IF($C$8=$F$8,'Datos Generales'!AE687))))</f>
        <v/>
      </c>
      <c r="AF29" s="83" t="str">
        <f>IF(IF($C$8=$D$8,'Datos Generales'!AF501,IF($C$8=$E$8,'Datos Generales'!AF576,IF($C$8=$F$8,'Datos Generales'!AF687)))=0,"",IF($C$8=$D$8,'Datos Generales'!AF501,IF($C$8=$E$8,'Datos Generales'!AF576,IF($C$8=$F$8,'Datos Generales'!AF687))))</f>
        <v/>
      </c>
      <c r="AG29" s="83" t="str">
        <f>IF(IF($C$8=$D$8,'Datos Generales'!AG501,IF($C$8=$E$8,'Datos Generales'!AG576,IF($C$8=$F$8,'Datos Generales'!AG687)))=0,"",IF($C$8=$D$8,'Datos Generales'!AG501,IF($C$8=$E$8,'Datos Generales'!AG576,IF($C$8=$F$8,'Datos Generales'!AG687))))</f>
        <v/>
      </c>
      <c r="AH29" s="83" t="str">
        <f>IF(IF($C$8=$D$8,'Datos Generales'!AH501,IF($C$8=$E$8,'Datos Generales'!AH576,IF($C$8=$F$8,'Datos Generales'!AH687)))=0,"",IF($C$8=$D$8,'Datos Generales'!AH501,IF($C$8=$E$8,'Datos Generales'!AH576,IF($C$8=$F$8,'Datos Generales'!AH687))))</f>
        <v/>
      </c>
      <c r="AI29" s="83" t="str">
        <f>IF(IF($C$8=$D$8,'Datos Generales'!AI501,IF($C$8=$E$8,'Datos Generales'!AI576,IF($C$8=$F$8,'Datos Generales'!AI687)))=0,"",IF($C$8=$D$8,'Datos Generales'!AI501,IF($C$8=$E$8,'Datos Generales'!AI576,IF($C$8=$F$8,'Datos Generales'!AI687))))</f>
        <v/>
      </c>
      <c r="AJ29" s="83" t="str">
        <f>IF(IF($C$8=$D$8,'Datos Generales'!AJ501,IF($C$8=$E$8,'Datos Generales'!AJ576,IF($C$8=$F$8,'Datos Generales'!AJ687)))=0,"",IF($C$8=$D$8,'Datos Generales'!AJ501,IF($C$8=$E$8,'Datos Generales'!AJ576,IF($C$8=$F$8,'Datos Generales'!AJ687))))</f>
        <v/>
      </c>
      <c r="AK29" s="83" t="str">
        <f>IF(IF($C$8=$D$8,'Datos Generales'!AK501,IF($C$8=$E$8,'Datos Generales'!AK576,IF($C$8=$F$8,'Datos Generales'!AK687)))=0,"",IF($C$8=$D$8,'Datos Generales'!AK501,IF($C$8=$E$8,'Datos Generales'!AK576,IF($C$8=$F$8,'Datos Generales'!AK687))))</f>
        <v/>
      </c>
      <c r="AL29" s="83" t="str">
        <f>IF(IF($C$8=$D$8,'Datos Generales'!AL501,IF($C$8=$E$8,'Datos Generales'!AL576,IF($C$8=$F$8,'Datos Generales'!AL687)))=0,"",IF($C$8=$D$8,'Datos Generales'!AL501,IF($C$8=$E$8,'Datos Generales'!AL576,IF($C$8=$F$8,'Datos Generales'!AL687))))</f>
        <v/>
      </c>
      <c r="AM29" s="83" t="str">
        <f>IF(IF($C$8=$D$8,'Datos Generales'!AM501,IF($C$8=$E$8,'Datos Generales'!AM576,IF($C$8=$F$8,'Datos Generales'!AM687)))=0,"",IF($C$8=$D$8,'Datos Generales'!AM501,IF($C$8=$E$8,'Datos Generales'!AM576,IF($C$8=$F$8,'Datos Generales'!AM687))))</f>
        <v/>
      </c>
      <c r="AN29" s="83" t="str">
        <f>IF(IF($C$8=$D$8,'Datos Generales'!AN501,IF($C$8=$E$8,'Datos Generales'!AN576,IF($C$8=$F$8,'Datos Generales'!AN687)))=0,"",IF($C$8=$D$8,'Datos Generales'!AN501,IF($C$8=$E$8,'Datos Generales'!AN576,IF($C$8=$F$8,'Datos Generales'!AN687))))</f>
        <v/>
      </c>
      <c r="AO29" s="83" t="str">
        <f>IF(IF($C$8=$D$8,'Datos Generales'!AO501,IF($C$8=$E$8,'Datos Generales'!AO576,IF($C$8=$F$8,'Datos Generales'!AO687)))=0,"",IF($C$8=$D$8,'Datos Generales'!AO501,IF($C$8=$E$8,'Datos Generales'!AO576,IF($C$8=$F$8,'Datos Generales'!AO687))))</f>
        <v/>
      </c>
      <c r="AP29" s="83" t="str">
        <f>IF(IF($C$8=$D$8,'Datos Generales'!AP501,IF($C$8=$E$8,'Datos Generales'!AP576,IF($C$8=$F$8,'Datos Generales'!AP687)))=0,"",IF($C$8=$D$8,'Datos Generales'!AP501,IF($C$8=$E$8,'Datos Generales'!AP576,IF($C$8=$F$8,'Datos Generales'!AP687))))</f>
        <v/>
      </c>
      <c r="AQ29" s="83">
        <f>IF(IF($C$8=$D$8,'Datos Generales'!AQ501,IF($C$8=$E$8,'Datos Generales'!AQ576,IF($C$8=$F$8,'Datos Generales'!AQ687)))=0,"",IF($C$8=$D$8,'Datos Generales'!AQ501,IF($C$8=$E$8,'Datos Generales'!AQ576,IF($C$8=$F$8,'Datos Generales'!AQ687))))</f>
        <v>17.215518588437298</v>
      </c>
      <c r="AS29" s="83">
        <f>IF(IF($C$8=$D$8,'Datos Generales'!AS501,IF($C$8=$E$8,'Datos Generales'!AS576,IF($C$8=$F$8,'Datos Generales'!AS687)))=0,"",IF($C$8=$D$8,'Datos Generales'!AS501,IF($C$8=$E$8,'Datos Generales'!AS576,IF($C$8=$F$8,'Datos Generales'!AS687))))</f>
        <v>89.928993850496596</v>
      </c>
      <c r="AT29" s="94">
        <f t="shared" si="0"/>
        <v>-72.713475262059291</v>
      </c>
    </row>
    <row r="30" spans="2:46">
      <c r="B30" s="73" t="s">
        <v>313</v>
      </c>
      <c r="C30" s="83">
        <f>IF(IF($C$8=$D$8,'Datos Generales'!C502,IF($C$8=$E$8,'Datos Generales'!C577,IF($C$8=$F$8,'Datos Generales'!C688)))=0,"",IF($C$8=$D$8,'Datos Generales'!C502,IF($C$8=$E$8,'Datos Generales'!C577,IF($C$8=$F$8,'Datos Generales'!C688))))</f>
        <v>57.086967358256743</v>
      </c>
      <c r="D30" s="83" t="str">
        <f>IF(IF($C$8=$D$8,'Datos Generales'!D502,IF($C$8=$E$8,'Datos Generales'!D577,IF($C$8=$F$8,'Datos Generales'!D688)))=0,"",IF($C$8=$D$8,'Datos Generales'!D502,IF($C$8=$E$8,'Datos Generales'!D577,IF($C$8=$F$8,'Datos Generales'!D688))))</f>
        <v/>
      </c>
      <c r="E30" s="83">
        <f>IF(IF($C$8=$D$8,'Datos Generales'!E502,IF($C$8=$E$8,'Datos Generales'!E577,IF($C$8=$F$8,'Datos Generales'!E688)))=0,"",IF($C$8=$D$8,'Datos Generales'!E502,IF($C$8=$E$8,'Datos Generales'!E577,IF($C$8=$F$8,'Datos Generales'!E688))))</f>
        <v>193.32008616892432</v>
      </c>
      <c r="F30" s="83" t="str">
        <f>IF(IF($C$8=$D$8,'Datos Generales'!F502,IF($C$8=$E$8,'Datos Generales'!F577,IF($C$8=$F$8,'Datos Generales'!F688)))=0,"",IF($C$8=$D$8,'Datos Generales'!F502,IF($C$8=$E$8,'Datos Generales'!F577,IF($C$8=$F$8,'Datos Generales'!F688))))</f>
        <v/>
      </c>
      <c r="G30" s="83" t="str">
        <f>IF(IF($C$8=$D$8,'Datos Generales'!G502,IF($C$8=$E$8,'Datos Generales'!G577,IF($C$8=$F$8,'Datos Generales'!G688)))=0,"",IF($C$8=$D$8,'Datos Generales'!G502,IF($C$8=$E$8,'Datos Generales'!G577,IF($C$8=$F$8,'Datos Generales'!G688))))</f>
        <v/>
      </c>
      <c r="H30" s="83">
        <f>IF(IF($C$8=$D$8,'Datos Generales'!H502,IF($C$8=$E$8,'Datos Generales'!H577,IF($C$8=$F$8,'Datos Generales'!H688)))=0,"",IF($C$8=$D$8,'Datos Generales'!H502,IF($C$8=$E$8,'Datos Generales'!H577,IF($C$8=$F$8,'Datos Generales'!H688))))</f>
        <v>97.376252284267622</v>
      </c>
      <c r="I30" s="83">
        <f>IF(IF($C$8=$D$8,'Datos Generales'!I502,IF($C$8=$E$8,'Datos Generales'!I577,IF($C$8=$F$8,'Datos Generales'!I688)))=0,"",IF($C$8=$D$8,'Datos Generales'!I502,IF($C$8=$E$8,'Datos Generales'!I577,IF($C$8=$F$8,'Datos Generales'!I688))))</f>
        <v>5.3670556035562891</v>
      </c>
      <c r="J30" s="83">
        <f>IF(IF($C$8=$D$8,'Datos Generales'!J502,IF($C$8=$E$8,'Datos Generales'!J577,IF($C$8=$F$8,'Datos Generales'!J688)))=0,"",IF($C$8=$D$8,'Datos Generales'!J502,IF($C$8=$E$8,'Datos Generales'!J577,IF($C$8=$F$8,'Datos Generales'!J688))))</f>
        <v>43.168697883258503</v>
      </c>
      <c r="K30" s="83" t="str">
        <f>IF(IF($C$8=$D$8,'Datos Generales'!K502,IF($C$8=$E$8,'Datos Generales'!K577,IF($C$8=$F$8,'Datos Generales'!K688)))=0,"",IF($C$8=$D$8,'Datos Generales'!K502,IF($C$8=$E$8,'Datos Generales'!K577,IF($C$8=$F$8,'Datos Generales'!K688))))</f>
        <v/>
      </c>
      <c r="L30" s="83">
        <f>IF(IF($C$8=$D$8,'Datos Generales'!L502,IF($C$8=$E$8,'Datos Generales'!L577,IF($C$8=$F$8,'Datos Generales'!L688)))=0,"",IF($C$8=$D$8,'Datos Generales'!L502,IF($C$8=$E$8,'Datos Generales'!L577,IF($C$8=$F$8,'Datos Generales'!L688))))</f>
        <v>-389.93630573248407</v>
      </c>
      <c r="M30" s="83" t="str">
        <f>IF(IF($C$8=$D$8,'Datos Generales'!M502,IF($C$8=$E$8,'Datos Generales'!M577,IF($C$8=$F$8,'Datos Generales'!M688)))=0,"",IF($C$8=$D$8,'Datos Generales'!M502,IF($C$8=$E$8,'Datos Generales'!M577,IF($C$8=$F$8,'Datos Generales'!M688))))</f>
        <v/>
      </c>
      <c r="N30" s="83" t="str">
        <f>IF(IF($C$8=$D$8,'Datos Generales'!N502,IF($C$8=$E$8,'Datos Generales'!N577,IF($C$8=$F$8,'Datos Generales'!N688)))=0,"",IF($C$8=$D$8,'Datos Generales'!N502,IF($C$8=$E$8,'Datos Generales'!N577,IF($C$8=$F$8,'Datos Generales'!N688))))</f>
        <v/>
      </c>
      <c r="O30" s="83" t="str">
        <f>IF(IF($C$8=$D$8,'Datos Generales'!O502,IF($C$8=$E$8,'Datos Generales'!O577,IF($C$8=$F$8,'Datos Generales'!O688)))=0,"",IF($C$8=$D$8,'Datos Generales'!O502,IF($C$8=$E$8,'Datos Generales'!O577,IF($C$8=$F$8,'Datos Generales'!O688))))</f>
        <v/>
      </c>
      <c r="P30" s="83">
        <f>IF(IF($C$8=$D$8,'Datos Generales'!P502,IF($C$8=$E$8,'Datos Generales'!P577,IF($C$8=$F$8,'Datos Generales'!P688)))=0,"",IF($C$8=$D$8,'Datos Generales'!P502,IF($C$8=$E$8,'Datos Generales'!P577,IF($C$8=$F$8,'Datos Generales'!P688))))</f>
        <v>31.796925145948592</v>
      </c>
      <c r="Q30" s="83" t="str">
        <f>IF(IF($C$8=$D$8,'Datos Generales'!Q502,IF($C$8=$E$8,'Datos Generales'!Q577,IF($C$8=$F$8,'Datos Generales'!Q688)))=0,"",IF($C$8=$D$8,'Datos Generales'!Q502,IF($C$8=$E$8,'Datos Generales'!Q577,IF($C$8=$F$8,'Datos Generales'!Q688))))</f>
        <v/>
      </c>
      <c r="R30" s="83">
        <f>IF(IF($C$8=$D$8,'Datos Generales'!R502,IF($C$8=$E$8,'Datos Generales'!R577,IF($C$8=$F$8,'Datos Generales'!R688)))=0,"",IF($C$8=$D$8,'Datos Generales'!R502,IF($C$8=$E$8,'Datos Generales'!R577,IF($C$8=$F$8,'Datos Generales'!R688))))</f>
        <v>25.286275599195463</v>
      </c>
      <c r="S30" s="83" t="str">
        <f>IF(IF($C$8=$D$8,'Datos Generales'!S502,IF($C$8=$E$8,'Datos Generales'!S577,IF($C$8=$F$8,'Datos Generales'!S688)))=0,"",IF($C$8=$D$8,'Datos Generales'!S502,IF($C$8=$E$8,'Datos Generales'!S577,IF($C$8=$F$8,'Datos Generales'!S688))))</f>
        <v/>
      </c>
      <c r="T30" s="83">
        <f>IF(IF($C$8=$D$8,'Datos Generales'!T502,IF($C$8=$E$8,'Datos Generales'!T577,IF($C$8=$F$8,'Datos Generales'!T688)))=0,"",IF($C$8=$D$8,'Datos Generales'!T502,IF($C$8=$E$8,'Datos Generales'!T577,IF($C$8=$F$8,'Datos Generales'!T688))))</f>
        <v>12.238597958259295</v>
      </c>
      <c r="U30" s="83" t="str">
        <f>IF(IF($C$8=$D$8,'Datos Generales'!U502,IF($C$8=$E$8,'Datos Generales'!U577,IF($C$8=$F$8,'Datos Generales'!U688)))=0,"",IF($C$8=$D$8,'Datos Generales'!U502,IF($C$8=$E$8,'Datos Generales'!U577,IF($C$8=$F$8,'Datos Generales'!U688))))</f>
        <v/>
      </c>
      <c r="V30" s="83">
        <f>IF(IF($C$8=$D$8,'Datos Generales'!V502,IF($C$8=$E$8,'Datos Generales'!V577,IF($C$8=$F$8,'Datos Generales'!V688)))=0,"",IF($C$8=$D$8,'Datos Generales'!V502,IF($C$8=$E$8,'Datos Generales'!V577,IF($C$8=$F$8,'Datos Generales'!V688))))</f>
        <v>30.331682189924365</v>
      </c>
      <c r="W30" s="83" t="str">
        <f>IF(IF($C$8=$D$8,'Datos Generales'!W502,IF($C$8=$E$8,'Datos Generales'!W577,IF($C$8=$F$8,'Datos Generales'!W688)))=0,"",IF($C$8=$D$8,'Datos Generales'!W502,IF($C$8=$E$8,'Datos Generales'!W577,IF($C$8=$F$8,'Datos Generales'!W688))))</f>
        <v/>
      </c>
      <c r="X30" s="83" t="str">
        <f>IF(IF($C$8=$D$8,'Datos Generales'!X502,IF($C$8=$E$8,'Datos Generales'!X577,IF($C$8=$F$8,'Datos Generales'!X688)))=0,"",IF($C$8=$D$8,'Datos Generales'!X502,IF($C$8=$E$8,'Datos Generales'!X577,IF($C$8=$F$8,'Datos Generales'!X688))))</f>
        <v/>
      </c>
      <c r="Y30" s="83">
        <f>IF(IF($C$8=$D$8,'Datos Generales'!Y502,IF($C$8=$E$8,'Datos Generales'!Y577,IF($C$8=$F$8,'Datos Generales'!Y688)))=0,"",IF($C$8=$D$8,'Datos Generales'!Y502,IF($C$8=$E$8,'Datos Generales'!Y577,IF($C$8=$F$8,'Datos Generales'!Y688))))</f>
        <v>15.697815783075081</v>
      </c>
      <c r="Z30" s="83">
        <f>IF(IF($C$8=$D$8,'Datos Generales'!Z502,IF($C$8=$E$8,'Datos Generales'!Z577,IF($C$8=$F$8,'Datos Generales'!Z688)))=0,"",IF($C$8=$D$8,'Datos Generales'!Z502,IF($C$8=$E$8,'Datos Generales'!Z577,IF($C$8=$F$8,'Datos Generales'!Z688))))</f>
        <v>5072.727272727273</v>
      </c>
      <c r="AA30" s="83">
        <f>IF(IF($C$8=$D$8,'Datos Generales'!AA502,IF($C$8=$E$8,'Datos Generales'!AA577,IF($C$8=$F$8,'Datos Generales'!AA688)))=0,"",IF($C$8=$D$8,'Datos Generales'!AA502,IF($C$8=$E$8,'Datos Generales'!AA577,IF($C$8=$F$8,'Datos Generales'!AA688))))</f>
        <v>-17.32962793977353</v>
      </c>
      <c r="AB30" s="83">
        <f>IF(IF($C$8=$D$8,'Datos Generales'!AB502,IF($C$8=$E$8,'Datos Generales'!AB577,IF($C$8=$F$8,'Datos Generales'!AB688)))=0,"",IF($C$8=$D$8,'Datos Generales'!AB502,IF($C$8=$E$8,'Datos Generales'!AB577,IF($C$8=$F$8,'Datos Generales'!AB688))))</f>
        <v>44.49914408657623</v>
      </c>
      <c r="AC30" s="83" t="str">
        <f>IF(IF($C$8=$D$8,'Datos Generales'!AC502,IF($C$8=$E$8,'Datos Generales'!AC577,IF($C$8=$F$8,'Datos Generales'!AC688)))=0,"",IF($C$8=$D$8,'Datos Generales'!AC502,IF($C$8=$E$8,'Datos Generales'!AC577,IF($C$8=$F$8,'Datos Generales'!AC688))))</f>
        <v/>
      </c>
      <c r="AD30" s="83" t="str">
        <f>IF(IF($C$8=$D$8,'Datos Generales'!AD502,IF($C$8=$E$8,'Datos Generales'!AD577,IF($C$8=$F$8,'Datos Generales'!AD688)))=0,"",IF($C$8=$D$8,'Datos Generales'!AD502,IF($C$8=$E$8,'Datos Generales'!AD577,IF($C$8=$F$8,'Datos Generales'!AD688))))</f>
        <v/>
      </c>
      <c r="AE30" s="83" t="str">
        <f>IF(IF($C$8=$D$8,'Datos Generales'!AE502,IF($C$8=$E$8,'Datos Generales'!AE577,IF($C$8=$F$8,'Datos Generales'!AE688)))=0,"",IF($C$8=$D$8,'Datos Generales'!AE502,IF($C$8=$E$8,'Datos Generales'!AE577,IF($C$8=$F$8,'Datos Generales'!AE688))))</f>
        <v/>
      </c>
      <c r="AF30" s="83" t="str">
        <f>IF(IF($C$8=$D$8,'Datos Generales'!AF502,IF($C$8=$E$8,'Datos Generales'!AF577,IF($C$8=$F$8,'Datos Generales'!AF688)))=0,"",IF($C$8=$D$8,'Datos Generales'!AF502,IF($C$8=$E$8,'Datos Generales'!AF577,IF($C$8=$F$8,'Datos Generales'!AF688))))</f>
        <v/>
      </c>
      <c r="AG30" s="83" t="str">
        <f>IF(IF($C$8=$D$8,'Datos Generales'!AG502,IF($C$8=$E$8,'Datos Generales'!AG577,IF($C$8=$F$8,'Datos Generales'!AG688)))=0,"",IF($C$8=$D$8,'Datos Generales'!AG502,IF($C$8=$E$8,'Datos Generales'!AG577,IF($C$8=$F$8,'Datos Generales'!AG688))))</f>
        <v/>
      </c>
      <c r="AH30" s="83" t="str">
        <f>IF(IF($C$8=$D$8,'Datos Generales'!AH502,IF($C$8=$E$8,'Datos Generales'!AH577,IF($C$8=$F$8,'Datos Generales'!AH688)))=0,"",IF($C$8=$D$8,'Datos Generales'!AH502,IF($C$8=$E$8,'Datos Generales'!AH577,IF($C$8=$F$8,'Datos Generales'!AH688))))</f>
        <v/>
      </c>
      <c r="AI30" s="83" t="str">
        <f>IF(IF($C$8=$D$8,'Datos Generales'!AI502,IF($C$8=$E$8,'Datos Generales'!AI577,IF($C$8=$F$8,'Datos Generales'!AI688)))=0,"",IF($C$8=$D$8,'Datos Generales'!AI502,IF($C$8=$E$8,'Datos Generales'!AI577,IF($C$8=$F$8,'Datos Generales'!AI688))))</f>
        <v/>
      </c>
      <c r="AJ30" s="83" t="str">
        <f>IF(IF($C$8=$D$8,'Datos Generales'!AJ502,IF($C$8=$E$8,'Datos Generales'!AJ577,IF($C$8=$F$8,'Datos Generales'!AJ688)))=0,"",IF($C$8=$D$8,'Datos Generales'!AJ502,IF($C$8=$E$8,'Datos Generales'!AJ577,IF($C$8=$F$8,'Datos Generales'!AJ688))))</f>
        <v/>
      </c>
      <c r="AK30" s="83" t="str">
        <f>IF(IF($C$8=$D$8,'Datos Generales'!AK502,IF($C$8=$E$8,'Datos Generales'!AK577,IF($C$8=$F$8,'Datos Generales'!AK688)))=0,"",IF($C$8=$D$8,'Datos Generales'!AK502,IF($C$8=$E$8,'Datos Generales'!AK577,IF($C$8=$F$8,'Datos Generales'!AK688))))</f>
        <v/>
      </c>
      <c r="AL30" s="83" t="str">
        <f>IF(IF($C$8=$D$8,'Datos Generales'!AL502,IF($C$8=$E$8,'Datos Generales'!AL577,IF($C$8=$F$8,'Datos Generales'!AL688)))=0,"",IF($C$8=$D$8,'Datos Generales'!AL502,IF($C$8=$E$8,'Datos Generales'!AL577,IF($C$8=$F$8,'Datos Generales'!AL688))))</f>
        <v/>
      </c>
      <c r="AM30" s="83" t="str">
        <f>IF(IF($C$8=$D$8,'Datos Generales'!AM502,IF($C$8=$E$8,'Datos Generales'!AM577,IF($C$8=$F$8,'Datos Generales'!AM688)))=0,"",IF($C$8=$D$8,'Datos Generales'!AM502,IF($C$8=$E$8,'Datos Generales'!AM577,IF($C$8=$F$8,'Datos Generales'!AM688))))</f>
        <v/>
      </c>
      <c r="AN30" s="83" t="str">
        <f>IF(IF($C$8=$D$8,'Datos Generales'!AN502,IF($C$8=$E$8,'Datos Generales'!AN577,IF($C$8=$F$8,'Datos Generales'!AN688)))=0,"",IF($C$8=$D$8,'Datos Generales'!AN502,IF($C$8=$E$8,'Datos Generales'!AN577,IF($C$8=$F$8,'Datos Generales'!AN688))))</f>
        <v/>
      </c>
      <c r="AO30" s="83" t="str">
        <f>IF(IF($C$8=$D$8,'Datos Generales'!AO502,IF($C$8=$E$8,'Datos Generales'!AO577,IF($C$8=$F$8,'Datos Generales'!AO688)))=0,"",IF($C$8=$D$8,'Datos Generales'!AO502,IF($C$8=$E$8,'Datos Generales'!AO577,IF($C$8=$F$8,'Datos Generales'!AO688))))</f>
        <v/>
      </c>
      <c r="AP30" s="83" t="str">
        <f>IF(IF($C$8=$D$8,'Datos Generales'!AP502,IF($C$8=$E$8,'Datos Generales'!AP577,IF($C$8=$F$8,'Datos Generales'!AP688)))=0,"",IF($C$8=$D$8,'Datos Generales'!AP502,IF($C$8=$E$8,'Datos Generales'!AP577,IF($C$8=$F$8,'Datos Generales'!AP688))))</f>
        <v/>
      </c>
      <c r="AQ30" s="83">
        <f>IF(IF($C$8=$D$8,'Datos Generales'!AQ502,IF($C$8=$E$8,'Datos Generales'!AQ577,IF($C$8=$F$8,'Datos Generales'!AQ688)))=0,"",IF($C$8=$D$8,'Datos Generales'!AQ502,IF($C$8=$E$8,'Datos Generales'!AQ577,IF($C$8=$F$8,'Datos Generales'!AQ688))))</f>
        <v>64.605284909834566</v>
      </c>
      <c r="AS30" s="83">
        <f>IF(IF($C$8=$D$8,'Datos Generales'!AS502,IF($C$8=$E$8,'Datos Generales'!AS577,IF($C$8=$F$8,'Datos Generales'!AS688)))=0,"",IF($C$8=$D$8,'Datos Generales'!AS502,IF($C$8=$E$8,'Datos Generales'!AS577,IF($C$8=$F$8,'Datos Generales'!AS688))))</f>
        <v>29.5266685248485</v>
      </c>
      <c r="AT30" s="94">
        <f t="shared" si="0"/>
        <v>35.078616384986063</v>
      </c>
    </row>
    <row r="31" spans="2:46">
      <c r="B31" s="73" t="s">
        <v>314</v>
      </c>
      <c r="C31" s="83" t="str">
        <f>IF(IF($C$8=$D$8,'Datos Generales'!C503,IF($C$8=$E$8,'Datos Generales'!C578,IF($C$8=$F$8,'Datos Generales'!C689)))=0,"",IF($C$8=$D$8,'Datos Generales'!C503,IF($C$8=$E$8,'Datos Generales'!C578,IF($C$8=$F$8,'Datos Generales'!C689))))</f>
        <v/>
      </c>
      <c r="D31" s="83" t="str">
        <f>IF(IF($C$8=$D$8,'Datos Generales'!D503,IF($C$8=$E$8,'Datos Generales'!D578,IF($C$8=$F$8,'Datos Generales'!D689)))=0,"",IF($C$8=$D$8,'Datos Generales'!D503,IF($C$8=$E$8,'Datos Generales'!D578,IF($C$8=$F$8,'Datos Generales'!D689))))</f>
        <v/>
      </c>
      <c r="E31" s="83">
        <f>IF(IF($C$8=$D$8,'Datos Generales'!E503,IF($C$8=$E$8,'Datos Generales'!E578,IF($C$8=$F$8,'Datos Generales'!E689)))=0,"",IF($C$8=$D$8,'Datos Generales'!E503,IF($C$8=$E$8,'Datos Generales'!E578,IF($C$8=$F$8,'Datos Generales'!E689))))</f>
        <v>43.620925524388426</v>
      </c>
      <c r="F31" s="83" t="str">
        <f>IF(IF($C$8=$D$8,'Datos Generales'!F503,IF($C$8=$E$8,'Datos Generales'!F578,IF($C$8=$F$8,'Datos Generales'!F689)))=0,"",IF($C$8=$D$8,'Datos Generales'!F503,IF($C$8=$E$8,'Datos Generales'!F578,IF($C$8=$F$8,'Datos Generales'!F689))))</f>
        <v/>
      </c>
      <c r="G31" s="83" t="str">
        <f>IF(IF($C$8=$D$8,'Datos Generales'!G503,IF($C$8=$E$8,'Datos Generales'!G578,IF($C$8=$F$8,'Datos Generales'!G689)))=0,"",IF($C$8=$D$8,'Datos Generales'!G503,IF($C$8=$E$8,'Datos Generales'!G578,IF($C$8=$F$8,'Datos Generales'!G689))))</f>
        <v/>
      </c>
      <c r="H31" s="83">
        <f>IF(IF($C$8=$D$8,'Datos Generales'!H503,IF($C$8=$E$8,'Datos Generales'!H578,IF($C$8=$F$8,'Datos Generales'!H689)))=0,"",IF($C$8=$D$8,'Datos Generales'!H503,IF($C$8=$E$8,'Datos Generales'!H578,IF($C$8=$F$8,'Datos Generales'!H689))))</f>
        <v>31.92105325631578</v>
      </c>
      <c r="I31" s="83">
        <f>IF(IF($C$8=$D$8,'Datos Generales'!I503,IF($C$8=$E$8,'Datos Generales'!I578,IF($C$8=$F$8,'Datos Generales'!I689)))=0,"",IF($C$8=$D$8,'Datos Generales'!I503,IF($C$8=$E$8,'Datos Generales'!I578,IF($C$8=$F$8,'Datos Generales'!I689))))</f>
        <v>80.655271629575623</v>
      </c>
      <c r="J31" s="83">
        <f>IF(IF($C$8=$D$8,'Datos Generales'!J503,IF($C$8=$E$8,'Datos Generales'!J578,IF($C$8=$F$8,'Datos Generales'!J689)))=0,"",IF($C$8=$D$8,'Datos Generales'!J503,IF($C$8=$E$8,'Datos Generales'!J578,IF($C$8=$F$8,'Datos Generales'!J689))))</f>
        <v>42.540434550290279</v>
      </c>
      <c r="K31" s="83" t="str">
        <f>IF(IF($C$8=$D$8,'Datos Generales'!K503,IF($C$8=$E$8,'Datos Generales'!K578,IF($C$8=$F$8,'Datos Generales'!K689)))=0,"",IF($C$8=$D$8,'Datos Generales'!K503,IF($C$8=$E$8,'Datos Generales'!K578,IF($C$8=$F$8,'Datos Generales'!K689))))</f>
        <v/>
      </c>
      <c r="L31" s="83">
        <f>IF(IF($C$8=$D$8,'Datos Generales'!L503,IF($C$8=$E$8,'Datos Generales'!L578,IF($C$8=$F$8,'Datos Generales'!L689)))=0,"",IF($C$8=$D$8,'Datos Generales'!L503,IF($C$8=$E$8,'Datos Generales'!L578,IF($C$8=$F$8,'Datos Generales'!L689))))</f>
        <v>61.727635557982765</v>
      </c>
      <c r="M31" s="83" t="str">
        <f>IF(IF($C$8=$D$8,'Datos Generales'!M503,IF($C$8=$E$8,'Datos Generales'!M578,IF($C$8=$F$8,'Datos Generales'!M689)))=0,"",IF($C$8=$D$8,'Datos Generales'!M503,IF($C$8=$E$8,'Datos Generales'!M578,IF($C$8=$F$8,'Datos Generales'!M689))))</f>
        <v/>
      </c>
      <c r="N31" s="83" t="str">
        <f>IF(IF($C$8=$D$8,'Datos Generales'!N503,IF($C$8=$E$8,'Datos Generales'!N578,IF($C$8=$F$8,'Datos Generales'!N689)))=0,"",IF($C$8=$D$8,'Datos Generales'!N503,IF($C$8=$E$8,'Datos Generales'!N578,IF($C$8=$F$8,'Datos Generales'!N689))))</f>
        <v/>
      </c>
      <c r="O31" s="83" t="str">
        <f>IF(IF($C$8=$D$8,'Datos Generales'!O503,IF($C$8=$E$8,'Datos Generales'!O578,IF($C$8=$F$8,'Datos Generales'!O689)))=0,"",IF($C$8=$D$8,'Datos Generales'!O503,IF($C$8=$E$8,'Datos Generales'!O578,IF($C$8=$F$8,'Datos Generales'!O689))))</f>
        <v/>
      </c>
      <c r="P31" s="83">
        <f>IF(IF($C$8=$D$8,'Datos Generales'!P503,IF($C$8=$E$8,'Datos Generales'!P578,IF($C$8=$F$8,'Datos Generales'!P689)))=0,"",IF($C$8=$D$8,'Datos Generales'!P503,IF($C$8=$E$8,'Datos Generales'!P578,IF($C$8=$F$8,'Datos Generales'!P689))))</f>
        <v>68.10459154370686</v>
      </c>
      <c r="Q31" s="83" t="str">
        <f>IF(IF($C$8=$D$8,'Datos Generales'!Q503,IF($C$8=$E$8,'Datos Generales'!Q578,IF($C$8=$F$8,'Datos Generales'!Q689)))=0,"",IF($C$8=$D$8,'Datos Generales'!Q503,IF($C$8=$E$8,'Datos Generales'!Q578,IF($C$8=$F$8,'Datos Generales'!Q689))))</f>
        <v/>
      </c>
      <c r="R31" s="83">
        <f>IF(IF($C$8=$D$8,'Datos Generales'!R503,IF($C$8=$E$8,'Datos Generales'!R578,IF($C$8=$F$8,'Datos Generales'!R689)))=0,"",IF($C$8=$D$8,'Datos Generales'!R503,IF($C$8=$E$8,'Datos Generales'!R578,IF($C$8=$F$8,'Datos Generales'!R689))))</f>
        <v>43.465643323605804</v>
      </c>
      <c r="S31" s="83" t="str">
        <f>IF(IF($C$8=$D$8,'Datos Generales'!S503,IF($C$8=$E$8,'Datos Generales'!S578,IF($C$8=$F$8,'Datos Generales'!S689)))=0,"",IF($C$8=$D$8,'Datos Generales'!S503,IF($C$8=$E$8,'Datos Generales'!S578,IF($C$8=$F$8,'Datos Generales'!S689))))</f>
        <v/>
      </c>
      <c r="T31" s="83">
        <f>IF(IF($C$8=$D$8,'Datos Generales'!T503,IF($C$8=$E$8,'Datos Generales'!T578,IF($C$8=$F$8,'Datos Generales'!T689)))=0,"",IF($C$8=$D$8,'Datos Generales'!T503,IF($C$8=$E$8,'Datos Generales'!T578,IF($C$8=$F$8,'Datos Generales'!T689))))</f>
        <v>43.280749932191078</v>
      </c>
      <c r="U31" s="83" t="str">
        <f>IF(IF($C$8=$D$8,'Datos Generales'!U503,IF($C$8=$E$8,'Datos Generales'!U578,IF($C$8=$F$8,'Datos Generales'!U689)))=0,"",IF($C$8=$D$8,'Datos Generales'!U503,IF($C$8=$E$8,'Datos Generales'!U578,IF($C$8=$F$8,'Datos Generales'!U689))))</f>
        <v/>
      </c>
      <c r="V31" s="83">
        <f>IF(IF($C$8=$D$8,'Datos Generales'!V503,IF($C$8=$E$8,'Datos Generales'!V578,IF($C$8=$F$8,'Datos Generales'!V689)))=0,"",IF($C$8=$D$8,'Datos Generales'!V503,IF($C$8=$E$8,'Datos Generales'!V578,IF($C$8=$F$8,'Datos Generales'!V689))))</f>
        <v>31.879825719481307</v>
      </c>
      <c r="W31" s="83" t="str">
        <f>IF(IF($C$8=$D$8,'Datos Generales'!W503,IF($C$8=$E$8,'Datos Generales'!W578,IF($C$8=$F$8,'Datos Generales'!W689)))=0,"",IF($C$8=$D$8,'Datos Generales'!W503,IF($C$8=$E$8,'Datos Generales'!W578,IF($C$8=$F$8,'Datos Generales'!W689))))</f>
        <v/>
      </c>
      <c r="X31" s="83" t="str">
        <f>IF(IF($C$8=$D$8,'Datos Generales'!X503,IF($C$8=$E$8,'Datos Generales'!X578,IF($C$8=$F$8,'Datos Generales'!X689)))=0,"",IF($C$8=$D$8,'Datos Generales'!X503,IF($C$8=$E$8,'Datos Generales'!X578,IF($C$8=$F$8,'Datos Generales'!X689))))</f>
        <v/>
      </c>
      <c r="Y31" s="83">
        <f>IF(IF($C$8=$D$8,'Datos Generales'!Y503,IF($C$8=$E$8,'Datos Generales'!Y578,IF($C$8=$F$8,'Datos Generales'!Y689)))=0,"",IF($C$8=$D$8,'Datos Generales'!Y503,IF($C$8=$E$8,'Datos Generales'!Y578,IF($C$8=$F$8,'Datos Generales'!Y689))))</f>
        <v>81.998648308077506</v>
      </c>
      <c r="Z31" s="83" t="str">
        <f>IF(IF($C$8=$D$8,'Datos Generales'!Z503,IF($C$8=$E$8,'Datos Generales'!Z578,IF($C$8=$F$8,'Datos Generales'!Z689)))=0,"",IF($C$8=$D$8,'Datos Generales'!Z503,IF($C$8=$E$8,'Datos Generales'!Z578,IF($C$8=$F$8,'Datos Generales'!Z689))))</f>
        <v/>
      </c>
      <c r="AA31" s="83">
        <f>IF(IF($C$8=$D$8,'Datos Generales'!AA503,IF($C$8=$E$8,'Datos Generales'!AA578,IF($C$8=$F$8,'Datos Generales'!AA689)))=0,"",IF($C$8=$D$8,'Datos Generales'!AA503,IF($C$8=$E$8,'Datos Generales'!AA578,IF($C$8=$F$8,'Datos Generales'!AA689))))</f>
        <v>109.88970745096924</v>
      </c>
      <c r="AB31" s="83">
        <f>IF(IF($C$8=$D$8,'Datos Generales'!AB503,IF($C$8=$E$8,'Datos Generales'!AB578,IF($C$8=$F$8,'Datos Generales'!AB689)))=0,"",IF($C$8=$D$8,'Datos Generales'!AB503,IF($C$8=$E$8,'Datos Generales'!AB578,IF($C$8=$F$8,'Datos Generales'!AB689))))</f>
        <v>109.11860788587843</v>
      </c>
      <c r="AC31" s="83">
        <f>IF(IF($C$8=$D$8,'Datos Generales'!AC503,IF($C$8=$E$8,'Datos Generales'!AC578,IF($C$8=$F$8,'Datos Generales'!AC689)))=0,"",IF($C$8=$D$8,'Datos Generales'!AC503,IF($C$8=$E$8,'Datos Generales'!AC578,IF($C$8=$F$8,'Datos Generales'!AC689))))</f>
        <v>45.365657822400976</v>
      </c>
      <c r="AD31" s="83" t="str">
        <f>IF(IF($C$8=$D$8,'Datos Generales'!AD503,IF($C$8=$E$8,'Datos Generales'!AD578,IF($C$8=$F$8,'Datos Generales'!AD689)))=0,"",IF($C$8=$D$8,'Datos Generales'!AD503,IF($C$8=$E$8,'Datos Generales'!AD578,IF($C$8=$F$8,'Datos Generales'!AD689))))</f>
        <v/>
      </c>
      <c r="AE31" s="83" t="str">
        <f>IF(IF($C$8=$D$8,'Datos Generales'!AE503,IF($C$8=$E$8,'Datos Generales'!AE578,IF($C$8=$F$8,'Datos Generales'!AE689)))=0,"",IF($C$8=$D$8,'Datos Generales'!AE503,IF($C$8=$E$8,'Datos Generales'!AE578,IF($C$8=$F$8,'Datos Generales'!AE689))))</f>
        <v/>
      </c>
      <c r="AF31" s="83" t="str">
        <f>IF(IF($C$8=$D$8,'Datos Generales'!AF503,IF($C$8=$E$8,'Datos Generales'!AF578,IF($C$8=$F$8,'Datos Generales'!AF689)))=0,"",IF($C$8=$D$8,'Datos Generales'!AF503,IF($C$8=$E$8,'Datos Generales'!AF578,IF($C$8=$F$8,'Datos Generales'!AF689))))</f>
        <v/>
      </c>
      <c r="AG31" s="83" t="str">
        <f>IF(IF($C$8=$D$8,'Datos Generales'!AG503,IF($C$8=$E$8,'Datos Generales'!AG578,IF($C$8=$F$8,'Datos Generales'!AG689)))=0,"",IF($C$8=$D$8,'Datos Generales'!AG503,IF($C$8=$E$8,'Datos Generales'!AG578,IF($C$8=$F$8,'Datos Generales'!AG689))))</f>
        <v/>
      </c>
      <c r="AH31" s="83" t="str">
        <f>IF(IF($C$8=$D$8,'Datos Generales'!AH503,IF($C$8=$E$8,'Datos Generales'!AH578,IF($C$8=$F$8,'Datos Generales'!AH689)))=0,"",IF($C$8=$D$8,'Datos Generales'!AH503,IF($C$8=$E$8,'Datos Generales'!AH578,IF($C$8=$F$8,'Datos Generales'!AH689))))</f>
        <v/>
      </c>
      <c r="AI31" s="83" t="str">
        <f>IF(IF($C$8=$D$8,'Datos Generales'!AI503,IF($C$8=$E$8,'Datos Generales'!AI578,IF($C$8=$F$8,'Datos Generales'!AI689)))=0,"",IF($C$8=$D$8,'Datos Generales'!AI503,IF($C$8=$E$8,'Datos Generales'!AI578,IF($C$8=$F$8,'Datos Generales'!AI689))))</f>
        <v/>
      </c>
      <c r="AJ31" s="83" t="str">
        <f>IF(IF($C$8=$D$8,'Datos Generales'!AJ503,IF($C$8=$E$8,'Datos Generales'!AJ578,IF($C$8=$F$8,'Datos Generales'!AJ689)))=0,"",IF($C$8=$D$8,'Datos Generales'!AJ503,IF($C$8=$E$8,'Datos Generales'!AJ578,IF($C$8=$F$8,'Datos Generales'!AJ689))))</f>
        <v/>
      </c>
      <c r="AK31" s="83" t="str">
        <f>IF(IF($C$8=$D$8,'Datos Generales'!AK503,IF($C$8=$E$8,'Datos Generales'!AK578,IF($C$8=$F$8,'Datos Generales'!AK689)))=0,"",IF($C$8=$D$8,'Datos Generales'!AK503,IF($C$8=$E$8,'Datos Generales'!AK578,IF($C$8=$F$8,'Datos Generales'!AK689))))</f>
        <v/>
      </c>
      <c r="AL31" s="83" t="str">
        <f>IF(IF($C$8=$D$8,'Datos Generales'!AL503,IF($C$8=$E$8,'Datos Generales'!AL578,IF($C$8=$F$8,'Datos Generales'!AL689)))=0,"",IF($C$8=$D$8,'Datos Generales'!AL503,IF($C$8=$E$8,'Datos Generales'!AL578,IF($C$8=$F$8,'Datos Generales'!AL689))))</f>
        <v/>
      </c>
      <c r="AM31" s="83" t="str">
        <f>IF(IF($C$8=$D$8,'Datos Generales'!AM503,IF($C$8=$E$8,'Datos Generales'!AM578,IF($C$8=$F$8,'Datos Generales'!AM689)))=0,"",IF($C$8=$D$8,'Datos Generales'!AM503,IF($C$8=$E$8,'Datos Generales'!AM578,IF($C$8=$F$8,'Datos Generales'!AM689))))</f>
        <v/>
      </c>
      <c r="AN31" s="83" t="str">
        <f>IF(IF($C$8=$D$8,'Datos Generales'!AN503,IF($C$8=$E$8,'Datos Generales'!AN578,IF($C$8=$F$8,'Datos Generales'!AN689)))=0,"",IF($C$8=$D$8,'Datos Generales'!AN503,IF($C$8=$E$8,'Datos Generales'!AN578,IF($C$8=$F$8,'Datos Generales'!AN689))))</f>
        <v/>
      </c>
      <c r="AO31" s="83" t="str">
        <f>IF(IF($C$8=$D$8,'Datos Generales'!AO503,IF($C$8=$E$8,'Datos Generales'!AO578,IF($C$8=$F$8,'Datos Generales'!AO689)))=0,"",IF($C$8=$D$8,'Datos Generales'!AO503,IF($C$8=$E$8,'Datos Generales'!AO578,IF($C$8=$F$8,'Datos Generales'!AO689))))</f>
        <v/>
      </c>
      <c r="AP31" s="83" t="str">
        <f>IF(IF($C$8=$D$8,'Datos Generales'!AP503,IF($C$8=$E$8,'Datos Generales'!AP578,IF($C$8=$F$8,'Datos Generales'!AP689)))=0,"",IF($C$8=$D$8,'Datos Generales'!AP503,IF($C$8=$E$8,'Datos Generales'!AP578,IF($C$8=$F$8,'Datos Generales'!AP689))))</f>
        <v/>
      </c>
      <c r="AQ31" s="83">
        <f>IF(IF($C$8=$D$8,'Datos Generales'!AQ503,IF($C$8=$E$8,'Datos Generales'!AQ578,IF($C$8=$F$8,'Datos Generales'!AQ689)))=0,"",IF($C$8=$D$8,'Datos Generales'!AQ503,IF($C$8=$E$8,'Datos Generales'!AQ578,IF($C$8=$F$8,'Datos Generales'!AQ689))))</f>
        <v>57.793482585995648</v>
      </c>
      <c r="AS31" s="83">
        <f>IF(IF($C$8=$D$8,'Datos Generales'!AS503,IF($C$8=$E$8,'Datos Generales'!AS578,IF($C$8=$F$8,'Datos Generales'!AS689)))=0,"",IF($C$8=$D$8,'Datos Generales'!AS503,IF($C$8=$E$8,'Datos Generales'!AS578,IF($C$8=$F$8,'Datos Generales'!AS689))))</f>
        <v>38.1476793862943</v>
      </c>
      <c r="AT31" s="94">
        <f t="shared" si="0"/>
        <v>19.645803199701348</v>
      </c>
    </row>
    <row r="32" spans="2:46">
      <c r="B32" s="73" t="s">
        <v>315</v>
      </c>
      <c r="C32" s="83">
        <f>IF(IF($C$8=$D$8,'Datos Generales'!C504,IF($C$8=$E$8,'Datos Generales'!C579,IF($C$8=$F$8,'Datos Generales'!C690)))=0,"",IF($C$8=$D$8,'Datos Generales'!C504,IF($C$8=$E$8,'Datos Generales'!C579,IF($C$8=$F$8,'Datos Generales'!C690))))</f>
        <v>49.029956225116656</v>
      </c>
      <c r="D32" s="83" t="str">
        <f>IF(IF($C$8=$D$8,'Datos Generales'!D504,IF($C$8=$E$8,'Datos Generales'!D579,IF($C$8=$F$8,'Datos Generales'!D690)))=0,"",IF($C$8=$D$8,'Datos Generales'!D504,IF($C$8=$E$8,'Datos Generales'!D579,IF($C$8=$F$8,'Datos Generales'!D690))))</f>
        <v/>
      </c>
      <c r="E32" s="83">
        <f>IF(IF($C$8=$D$8,'Datos Generales'!E504,IF($C$8=$E$8,'Datos Generales'!E579,IF($C$8=$F$8,'Datos Generales'!E690)))=0,"",IF($C$8=$D$8,'Datos Generales'!E504,IF($C$8=$E$8,'Datos Generales'!E579,IF($C$8=$F$8,'Datos Generales'!E690))))</f>
        <v>64.525991783938011</v>
      </c>
      <c r="F32" s="83" t="str">
        <f>IF(IF($C$8=$D$8,'Datos Generales'!F504,IF($C$8=$E$8,'Datos Generales'!F579,IF($C$8=$F$8,'Datos Generales'!F690)))=0,"",IF($C$8=$D$8,'Datos Generales'!F504,IF($C$8=$E$8,'Datos Generales'!F579,IF($C$8=$F$8,'Datos Generales'!F690))))</f>
        <v/>
      </c>
      <c r="G32" s="83" t="str">
        <f>IF(IF($C$8=$D$8,'Datos Generales'!G504,IF($C$8=$E$8,'Datos Generales'!G579,IF($C$8=$F$8,'Datos Generales'!G690)))=0,"",IF($C$8=$D$8,'Datos Generales'!G504,IF($C$8=$E$8,'Datos Generales'!G579,IF($C$8=$F$8,'Datos Generales'!G690))))</f>
        <v/>
      </c>
      <c r="H32" s="83">
        <f>IF(IF($C$8=$D$8,'Datos Generales'!H504,IF($C$8=$E$8,'Datos Generales'!H579,IF($C$8=$F$8,'Datos Generales'!H690)))=0,"",IF($C$8=$D$8,'Datos Generales'!H504,IF($C$8=$E$8,'Datos Generales'!H579,IF($C$8=$F$8,'Datos Generales'!H690))))</f>
        <v>65.227531124027394</v>
      </c>
      <c r="I32" s="83">
        <f>IF(IF($C$8=$D$8,'Datos Generales'!I504,IF($C$8=$E$8,'Datos Generales'!I579,IF($C$8=$F$8,'Datos Generales'!I690)))=0,"",IF($C$8=$D$8,'Datos Generales'!I504,IF($C$8=$E$8,'Datos Generales'!I579,IF($C$8=$F$8,'Datos Generales'!I690))))</f>
        <v>59.01193336302395</v>
      </c>
      <c r="J32" s="83">
        <f>IF(IF($C$8=$D$8,'Datos Generales'!J504,IF($C$8=$E$8,'Datos Generales'!J579,IF($C$8=$F$8,'Datos Generales'!J690)))=0,"",IF($C$8=$D$8,'Datos Generales'!J504,IF($C$8=$E$8,'Datos Generales'!J579,IF($C$8=$F$8,'Datos Generales'!J690))))</f>
        <v>109.19189744946456</v>
      </c>
      <c r="K32" s="83" t="str">
        <f>IF(IF($C$8=$D$8,'Datos Generales'!K504,IF($C$8=$E$8,'Datos Generales'!K579,IF($C$8=$F$8,'Datos Generales'!K690)))=0,"",IF($C$8=$D$8,'Datos Generales'!K504,IF($C$8=$E$8,'Datos Generales'!K579,IF($C$8=$F$8,'Datos Generales'!K690))))</f>
        <v/>
      </c>
      <c r="L32" s="83">
        <f>IF(IF($C$8=$D$8,'Datos Generales'!L504,IF($C$8=$E$8,'Datos Generales'!L579,IF($C$8=$F$8,'Datos Generales'!L690)))=0,"",IF($C$8=$D$8,'Datos Generales'!L504,IF($C$8=$E$8,'Datos Generales'!L579,IF($C$8=$F$8,'Datos Generales'!L690))))</f>
        <v>228.44412890726082</v>
      </c>
      <c r="M32" s="83" t="str">
        <f>IF(IF($C$8=$D$8,'Datos Generales'!M504,IF($C$8=$E$8,'Datos Generales'!M579,IF($C$8=$F$8,'Datos Generales'!M690)))=0,"",IF($C$8=$D$8,'Datos Generales'!M504,IF($C$8=$E$8,'Datos Generales'!M579,IF($C$8=$F$8,'Datos Generales'!M690))))</f>
        <v/>
      </c>
      <c r="N32" s="83" t="str">
        <f>IF(IF($C$8=$D$8,'Datos Generales'!N504,IF($C$8=$E$8,'Datos Generales'!N579,IF($C$8=$F$8,'Datos Generales'!N690)))=0,"",IF($C$8=$D$8,'Datos Generales'!N504,IF($C$8=$E$8,'Datos Generales'!N579,IF($C$8=$F$8,'Datos Generales'!N690))))</f>
        <v/>
      </c>
      <c r="O32" s="83" t="str">
        <f>IF(IF($C$8=$D$8,'Datos Generales'!O504,IF($C$8=$E$8,'Datos Generales'!O579,IF($C$8=$F$8,'Datos Generales'!O690)))=0,"",IF($C$8=$D$8,'Datos Generales'!O504,IF($C$8=$E$8,'Datos Generales'!O579,IF($C$8=$F$8,'Datos Generales'!O690))))</f>
        <v/>
      </c>
      <c r="P32" s="83">
        <f>IF(IF($C$8=$D$8,'Datos Generales'!P504,IF($C$8=$E$8,'Datos Generales'!P579,IF($C$8=$F$8,'Datos Generales'!P690)))=0,"",IF($C$8=$D$8,'Datos Generales'!P504,IF($C$8=$E$8,'Datos Generales'!P579,IF($C$8=$F$8,'Datos Generales'!P690))))</f>
        <v>61.108013261490157</v>
      </c>
      <c r="Q32" s="83" t="str">
        <f>IF(IF($C$8=$D$8,'Datos Generales'!Q504,IF($C$8=$E$8,'Datos Generales'!Q579,IF($C$8=$F$8,'Datos Generales'!Q690)))=0,"",IF($C$8=$D$8,'Datos Generales'!Q504,IF($C$8=$E$8,'Datos Generales'!Q579,IF($C$8=$F$8,'Datos Generales'!Q690))))</f>
        <v/>
      </c>
      <c r="R32" s="83">
        <f>IF(IF($C$8=$D$8,'Datos Generales'!R504,IF($C$8=$E$8,'Datos Generales'!R579,IF($C$8=$F$8,'Datos Generales'!R690)))=0,"",IF($C$8=$D$8,'Datos Generales'!R504,IF($C$8=$E$8,'Datos Generales'!R579,IF($C$8=$F$8,'Datos Generales'!R690))))</f>
        <v>17.526695322268829</v>
      </c>
      <c r="S32" s="83" t="str">
        <f>IF(IF($C$8=$D$8,'Datos Generales'!S504,IF($C$8=$E$8,'Datos Generales'!S579,IF($C$8=$F$8,'Datos Generales'!S690)))=0,"",IF($C$8=$D$8,'Datos Generales'!S504,IF($C$8=$E$8,'Datos Generales'!S579,IF($C$8=$F$8,'Datos Generales'!S690))))</f>
        <v/>
      </c>
      <c r="T32" s="83">
        <f>IF(IF($C$8=$D$8,'Datos Generales'!T504,IF($C$8=$E$8,'Datos Generales'!T579,IF($C$8=$F$8,'Datos Generales'!T690)))=0,"",IF($C$8=$D$8,'Datos Generales'!T504,IF($C$8=$E$8,'Datos Generales'!T579,IF($C$8=$F$8,'Datos Generales'!T690))))</f>
        <v>125.45238314959283</v>
      </c>
      <c r="U32" s="83" t="str">
        <f>IF(IF($C$8=$D$8,'Datos Generales'!U504,IF($C$8=$E$8,'Datos Generales'!U579,IF($C$8=$F$8,'Datos Generales'!U690)))=0,"",IF($C$8=$D$8,'Datos Generales'!U504,IF($C$8=$E$8,'Datos Generales'!U579,IF($C$8=$F$8,'Datos Generales'!U690))))</f>
        <v/>
      </c>
      <c r="V32" s="83">
        <f>IF(IF($C$8=$D$8,'Datos Generales'!V504,IF($C$8=$E$8,'Datos Generales'!V579,IF($C$8=$F$8,'Datos Generales'!V690)))=0,"",IF($C$8=$D$8,'Datos Generales'!V504,IF($C$8=$E$8,'Datos Generales'!V579,IF($C$8=$F$8,'Datos Generales'!V690))))</f>
        <v>-9.6782005220266996</v>
      </c>
      <c r="W32" s="83" t="str">
        <f>IF(IF($C$8=$D$8,'Datos Generales'!W504,IF($C$8=$E$8,'Datos Generales'!W579,IF($C$8=$F$8,'Datos Generales'!W690)))=0,"",IF($C$8=$D$8,'Datos Generales'!W504,IF($C$8=$E$8,'Datos Generales'!W579,IF($C$8=$F$8,'Datos Generales'!W690))))</f>
        <v/>
      </c>
      <c r="X32" s="83">
        <f>IF(IF($C$8=$D$8,'Datos Generales'!X504,IF($C$8=$E$8,'Datos Generales'!X579,IF($C$8=$F$8,'Datos Generales'!X690)))=0,"",IF($C$8=$D$8,'Datos Generales'!X504,IF($C$8=$E$8,'Datos Generales'!X579,IF($C$8=$F$8,'Datos Generales'!X690))))</f>
        <v>6.0016033658017021</v>
      </c>
      <c r="Y32" s="83">
        <f>IF(IF($C$8=$D$8,'Datos Generales'!Y504,IF($C$8=$E$8,'Datos Generales'!Y579,IF($C$8=$F$8,'Datos Generales'!Y690)))=0,"",IF($C$8=$D$8,'Datos Generales'!Y504,IF($C$8=$E$8,'Datos Generales'!Y579,IF($C$8=$F$8,'Datos Generales'!Y690))))</f>
        <v>95.499892771441324</v>
      </c>
      <c r="Z32" s="83">
        <f>IF(IF($C$8=$D$8,'Datos Generales'!Z504,IF($C$8=$E$8,'Datos Generales'!Z579,IF($C$8=$F$8,'Datos Generales'!Z690)))=0,"",IF($C$8=$D$8,'Datos Generales'!Z504,IF($C$8=$E$8,'Datos Generales'!Z579,IF($C$8=$F$8,'Datos Generales'!Z690))))</f>
        <v>8.8314678097959831</v>
      </c>
      <c r="AA32" s="83">
        <f>IF(IF($C$8=$D$8,'Datos Generales'!AA504,IF($C$8=$E$8,'Datos Generales'!AA579,IF($C$8=$F$8,'Datos Generales'!AA690)))=0,"",IF($C$8=$D$8,'Datos Generales'!AA504,IF($C$8=$E$8,'Datos Generales'!AA579,IF($C$8=$F$8,'Datos Generales'!AA690))))</f>
        <v>9.1136790255685067</v>
      </c>
      <c r="AB32" s="83">
        <f>IF(IF($C$8=$D$8,'Datos Generales'!AB504,IF($C$8=$E$8,'Datos Generales'!AB579,IF($C$8=$F$8,'Datos Generales'!AB690)))=0,"",IF($C$8=$D$8,'Datos Generales'!AB504,IF($C$8=$E$8,'Datos Generales'!AB579,IF($C$8=$F$8,'Datos Generales'!AB690))))</f>
        <v>64.939296797021967</v>
      </c>
      <c r="AC32" s="83" t="str">
        <f>IF(IF($C$8=$D$8,'Datos Generales'!AC504,IF($C$8=$E$8,'Datos Generales'!AC579,IF($C$8=$F$8,'Datos Generales'!AC690)))=0,"",IF($C$8=$D$8,'Datos Generales'!AC504,IF($C$8=$E$8,'Datos Generales'!AC579,IF($C$8=$F$8,'Datos Generales'!AC690))))</f>
        <v/>
      </c>
      <c r="AD32" s="83">
        <f>IF(IF($C$8=$D$8,'Datos Generales'!AD504,IF($C$8=$E$8,'Datos Generales'!AD579,IF($C$8=$F$8,'Datos Generales'!AD690)))=0,"",IF($C$8=$D$8,'Datos Generales'!AD504,IF($C$8=$E$8,'Datos Generales'!AD579,IF($C$8=$F$8,'Datos Generales'!AD690))))</f>
        <v>14.673163957200192</v>
      </c>
      <c r="AE32" s="83" t="str">
        <f>IF(IF($C$8=$D$8,'Datos Generales'!AE504,IF($C$8=$E$8,'Datos Generales'!AE579,IF($C$8=$F$8,'Datos Generales'!AE690)))=0,"",IF($C$8=$D$8,'Datos Generales'!AE504,IF($C$8=$E$8,'Datos Generales'!AE579,IF($C$8=$F$8,'Datos Generales'!AE690))))</f>
        <v/>
      </c>
      <c r="AF32" s="83" t="str">
        <f>IF(IF($C$8=$D$8,'Datos Generales'!AF504,IF($C$8=$E$8,'Datos Generales'!AF579,IF($C$8=$F$8,'Datos Generales'!AF690)))=0,"",IF($C$8=$D$8,'Datos Generales'!AF504,IF($C$8=$E$8,'Datos Generales'!AF579,IF($C$8=$F$8,'Datos Generales'!AF690))))</f>
        <v/>
      </c>
      <c r="AG32" s="83" t="str">
        <f>IF(IF($C$8=$D$8,'Datos Generales'!AG504,IF($C$8=$E$8,'Datos Generales'!AG579,IF($C$8=$F$8,'Datos Generales'!AG690)))=0,"",IF($C$8=$D$8,'Datos Generales'!AG504,IF($C$8=$E$8,'Datos Generales'!AG579,IF($C$8=$F$8,'Datos Generales'!AG690))))</f>
        <v/>
      </c>
      <c r="AH32" s="83" t="str">
        <f>IF(IF($C$8=$D$8,'Datos Generales'!AH504,IF($C$8=$E$8,'Datos Generales'!AH579,IF($C$8=$F$8,'Datos Generales'!AH690)))=0,"",IF($C$8=$D$8,'Datos Generales'!AH504,IF($C$8=$E$8,'Datos Generales'!AH579,IF($C$8=$F$8,'Datos Generales'!AH690))))</f>
        <v/>
      </c>
      <c r="AI32" s="83" t="str">
        <f>IF(IF($C$8=$D$8,'Datos Generales'!AI504,IF($C$8=$E$8,'Datos Generales'!AI579,IF($C$8=$F$8,'Datos Generales'!AI690)))=0,"",IF($C$8=$D$8,'Datos Generales'!AI504,IF($C$8=$E$8,'Datos Generales'!AI579,IF($C$8=$F$8,'Datos Generales'!AI690))))</f>
        <v/>
      </c>
      <c r="AJ32" s="83" t="str">
        <f>IF(IF($C$8=$D$8,'Datos Generales'!AJ504,IF($C$8=$E$8,'Datos Generales'!AJ579,IF($C$8=$F$8,'Datos Generales'!AJ690)))=0,"",IF($C$8=$D$8,'Datos Generales'!AJ504,IF($C$8=$E$8,'Datos Generales'!AJ579,IF($C$8=$F$8,'Datos Generales'!AJ690))))</f>
        <v/>
      </c>
      <c r="AK32" s="83" t="str">
        <f>IF(IF($C$8=$D$8,'Datos Generales'!AK504,IF($C$8=$E$8,'Datos Generales'!AK579,IF($C$8=$F$8,'Datos Generales'!AK690)))=0,"",IF($C$8=$D$8,'Datos Generales'!AK504,IF($C$8=$E$8,'Datos Generales'!AK579,IF($C$8=$F$8,'Datos Generales'!AK690))))</f>
        <v/>
      </c>
      <c r="AL32" s="83" t="str">
        <f>IF(IF($C$8=$D$8,'Datos Generales'!AL504,IF($C$8=$E$8,'Datos Generales'!AL579,IF($C$8=$F$8,'Datos Generales'!AL690)))=0,"",IF($C$8=$D$8,'Datos Generales'!AL504,IF($C$8=$E$8,'Datos Generales'!AL579,IF($C$8=$F$8,'Datos Generales'!AL690))))</f>
        <v/>
      </c>
      <c r="AM32" s="83" t="str">
        <f>IF(IF($C$8=$D$8,'Datos Generales'!AM504,IF($C$8=$E$8,'Datos Generales'!AM579,IF($C$8=$F$8,'Datos Generales'!AM690)))=0,"",IF($C$8=$D$8,'Datos Generales'!AM504,IF($C$8=$E$8,'Datos Generales'!AM579,IF($C$8=$F$8,'Datos Generales'!AM690))))</f>
        <v/>
      </c>
      <c r="AN32" s="83" t="str">
        <f>IF(IF($C$8=$D$8,'Datos Generales'!AN504,IF($C$8=$E$8,'Datos Generales'!AN579,IF($C$8=$F$8,'Datos Generales'!AN690)))=0,"",IF($C$8=$D$8,'Datos Generales'!AN504,IF($C$8=$E$8,'Datos Generales'!AN579,IF($C$8=$F$8,'Datos Generales'!AN690))))</f>
        <v/>
      </c>
      <c r="AO32" s="83" t="str">
        <f>IF(IF($C$8=$D$8,'Datos Generales'!AO504,IF($C$8=$E$8,'Datos Generales'!AO579,IF($C$8=$F$8,'Datos Generales'!AO690)))=0,"",IF($C$8=$D$8,'Datos Generales'!AO504,IF($C$8=$E$8,'Datos Generales'!AO579,IF($C$8=$F$8,'Datos Generales'!AO690))))</f>
        <v/>
      </c>
      <c r="AP32" s="83" t="str">
        <f>IF(IF($C$8=$D$8,'Datos Generales'!AP504,IF($C$8=$E$8,'Datos Generales'!AP579,IF($C$8=$F$8,'Datos Generales'!AP690)))=0,"",IF($C$8=$D$8,'Datos Generales'!AP504,IF($C$8=$E$8,'Datos Generales'!AP579,IF($C$8=$F$8,'Datos Generales'!AP690))))</f>
        <v/>
      </c>
      <c r="AQ32" s="83">
        <f>IF(IF($C$8=$D$8,'Datos Generales'!AQ504,IF($C$8=$E$8,'Datos Generales'!AQ579,IF($C$8=$F$8,'Datos Generales'!AQ690)))=0,"",IF($C$8=$D$8,'Datos Generales'!AQ504,IF($C$8=$E$8,'Datos Generales'!AQ579,IF($C$8=$F$8,'Datos Generales'!AQ690))))</f>
        <v>65.522850540532957</v>
      </c>
      <c r="AS32" s="83">
        <f>IF(IF($C$8=$D$8,'Datos Generales'!AS504,IF($C$8=$E$8,'Datos Generales'!AS579,IF($C$8=$F$8,'Datos Generales'!AS690)))=0,"",IF($C$8=$D$8,'Datos Generales'!AS504,IF($C$8=$E$8,'Datos Generales'!AS579,IF($C$8=$F$8,'Datos Generales'!AS690))))</f>
        <v>45.309641434533503</v>
      </c>
      <c r="AT32" s="94">
        <f t="shared" si="0"/>
        <v>20.213209105999454</v>
      </c>
    </row>
    <row r="33" spans="2:46">
      <c r="B33" s="73" t="s">
        <v>316</v>
      </c>
      <c r="C33" s="83" t="str">
        <f>IF(IF($C$8=$D$8,'Datos Generales'!C505,IF($C$8=$E$8,'Datos Generales'!C580,IF($C$8=$F$8,'Datos Generales'!C691)))=0,"",IF($C$8=$D$8,'Datos Generales'!C505,IF($C$8=$E$8,'Datos Generales'!C580,IF($C$8=$F$8,'Datos Generales'!C691))))</f>
        <v/>
      </c>
      <c r="D33" s="83" t="str">
        <f>IF(IF($C$8=$D$8,'Datos Generales'!D505,IF($C$8=$E$8,'Datos Generales'!D580,IF($C$8=$F$8,'Datos Generales'!D691)))=0,"",IF($C$8=$D$8,'Datos Generales'!D505,IF($C$8=$E$8,'Datos Generales'!D580,IF($C$8=$F$8,'Datos Generales'!D691))))</f>
        <v/>
      </c>
      <c r="E33" s="83">
        <f>IF(IF($C$8=$D$8,'Datos Generales'!E505,IF($C$8=$E$8,'Datos Generales'!E580,IF($C$8=$F$8,'Datos Generales'!E691)))=0,"",IF($C$8=$D$8,'Datos Generales'!E505,IF($C$8=$E$8,'Datos Generales'!E580,IF($C$8=$F$8,'Datos Generales'!E691))))</f>
        <v>-216.37692641785921</v>
      </c>
      <c r="F33" s="83" t="str">
        <f>IF(IF($C$8=$D$8,'Datos Generales'!F505,IF($C$8=$E$8,'Datos Generales'!F580,IF($C$8=$F$8,'Datos Generales'!F691)))=0,"",IF($C$8=$D$8,'Datos Generales'!F505,IF($C$8=$E$8,'Datos Generales'!F580,IF($C$8=$F$8,'Datos Generales'!F691))))</f>
        <v/>
      </c>
      <c r="G33" s="83" t="str">
        <f>IF(IF($C$8=$D$8,'Datos Generales'!G505,IF($C$8=$E$8,'Datos Generales'!G580,IF($C$8=$F$8,'Datos Generales'!G691)))=0,"",IF($C$8=$D$8,'Datos Generales'!G505,IF($C$8=$E$8,'Datos Generales'!G580,IF($C$8=$F$8,'Datos Generales'!G691))))</f>
        <v/>
      </c>
      <c r="H33" s="83" t="str">
        <f>IF(IF($C$8=$D$8,'Datos Generales'!H505,IF($C$8=$E$8,'Datos Generales'!H580,IF($C$8=$F$8,'Datos Generales'!H691)))=0,"",IF($C$8=$D$8,'Datos Generales'!H505,IF($C$8=$E$8,'Datos Generales'!H580,IF($C$8=$F$8,'Datos Generales'!H691))))</f>
        <v/>
      </c>
      <c r="I33" s="83" t="str">
        <f>IF(IF($C$8=$D$8,'Datos Generales'!I505,IF($C$8=$E$8,'Datos Generales'!I580,IF($C$8=$F$8,'Datos Generales'!I691)))=0,"",IF($C$8=$D$8,'Datos Generales'!I505,IF($C$8=$E$8,'Datos Generales'!I580,IF($C$8=$F$8,'Datos Generales'!I691))))</f>
        <v/>
      </c>
      <c r="J33" s="83" t="str">
        <f>IF(IF($C$8=$D$8,'Datos Generales'!J505,IF($C$8=$E$8,'Datos Generales'!J580,IF($C$8=$F$8,'Datos Generales'!J691)))=0,"",IF($C$8=$D$8,'Datos Generales'!J505,IF($C$8=$E$8,'Datos Generales'!J580,IF($C$8=$F$8,'Datos Generales'!J691))))</f>
        <v/>
      </c>
      <c r="K33" s="83" t="str">
        <f>IF(IF($C$8=$D$8,'Datos Generales'!K505,IF($C$8=$E$8,'Datos Generales'!K580,IF($C$8=$F$8,'Datos Generales'!K691)))=0,"",IF($C$8=$D$8,'Datos Generales'!K505,IF($C$8=$E$8,'Datos Generales'!K580,IF($C$8=$F$8,'Datos Generales'!K691))))</f>
        <v/>
      </c>
      <c r="L33" s="83" t="str">
        <f>IF(IF($C$8=$D$8,'Datos Generales'!L505,IF($C$8=$E$8,'Datos Generales'!L580,IF($C$8=$F$8,'Datos Generales'!L691)))=0,"",IF($C$8=$D$8,'Datos Generales'!L505,IF($C$8=$E$8,'Datos Generales'!L580,IF($C$8=$F$8,'Datos Generales'!L691))))</f>
        <v/>
      </c>
      <c r="M33" s="83" t="str">
        <f>IF(IF($C$8=$D$8,'Datos Generales'!M505,IF($C$8=$E$8,'Datos Generales'!M580,IF($C$8=$F$8,'Datos Generales'!M691)))=0,"",IF($C$8=$D$8,'Datos Generales'!M505,IF($C$8=$E$8,'Datos Generales'!M580,IF($C$8=$F$8,'Datos Generales'!M691))))</f>
        <v/>
      </c>
      <c r="N33" s="83" t="str">
        <f>IF(IF($C$8=$D$8,'Datos Generales'!N505,IF($C$8=$E$8,'Datos Generales'!N580,IF($C$8=$F$8,'Datos Generales'!N691)))=0,"",IF($C$8=$D$8,'Datos Generales'!N505,IF($C$8=$E$8,'Datos Generales'!N580,IF($C$8=$F$8,'Datos Generales'!N691))))</f>
        <v/>
      </c>
      <c r="O33" s="83" t="str">
        <f>IF(IF($C$8=$D$8,'Datos Generales'!O505,IF($C$8=$E$8,'Datos Generales'!O580,IF($C$8=$F$8,'Datos Generales'!O691)))=0,"",IF($C$8=$D$8,'Datos Generales'!O505,IF($C$8=$E$8,'Datos Generales'!O580,IF($C$8=$F$8,'Datos Generales'!O691))))</f>
        <v/>
      </c>
      <c r="P33" s="83" t="str">
        <f>IF(IF($C$8=$D$8,'Datos Generales'!P505,IF($C$8=$E$8,'Datos Generales'!P580,IF($C$8=$F$8,'Datos Generales'!P691)))=0,"",IF($C$8=$D$8,'Datos Generales'!P505,IF($C$8=$E$8,'Datos Generales'!P580,IF($C$8=$F$8,'Datos Generales'!P691))))</f>
        <v/>
      </c>
      <c r="Q33" s="83" t="str">
        <f>IF(IF($C$8=$D$8,'Datos Generales'!Q505,IF($C$8=$E$8,'Datos Generales'!Q580,IF($C$8=$F$8,'Datos Generales'!Q691)))=0,"",IF($C$8=$D$8,'Datos Generales'!Q505,IF($C$8=$E$8,'Datos Generales'!Q580,IF($C$8=$F$8,'Datos Generales'!Q691))))</f>
        <v/>
      </c>
      <c r="R33" s="83" t="str">
        <f>IF(IF($C$8=$D$8,'Datos Generales'!R505,IF($C$8=$E$8,'Datos Generales'!R580,IF($C$8=$F$8,'Datos Generales'!R691)))=0,"",IF($C$8=$D$8,'Datos Generales'!R505,IF($C$8=$E$8,'Datos Generales'!R580,IF($C$8=$F$8,'Datos Generales'!R691))))</f>
        <v/>
      </c>
      <c r="S33" s="83" t="str">
        <f>IF(IF($C$8=$D$8,'Datos Generales'!S505,IF($C$8=$E$8,'Datos Generales'!S580,IF($C$8=$F$8,'Datos Generales'!S691)))=0,"",IF($C$8=$D$8,'Datos Generales'!S505,IF($C$8=$E$8,'Datos Generales'!S580,IF($C$8=$F$8,'Datos Generales'!S691))))</f>
        <v/>
      </c>
      <c r="T33" s="83">
        <f>IF(IF($C$8=$D$8,'Datos Generales'!T505,IF($C$8=$E$8,'Datos Generales'!T580,IF($C$8=$F$8,'Datos Generales'!T691)))=0,"",IF($C$8=$D$8,'Datos Generales'!T505,IF($C$8=$E$8,'Datos Generales'!T580,IF($C$8=$F$8,'Datos Generales'!T691))))</f>
        <v>33.83136313565592</v>
      </c>
      <c r="U33" s="83" t="str">
        <f>IF(IF($C$8=$D$8,'Datos Generales'!U505,IF($C$8=$E$8,'Datos Generales'!U580,IF($C$8=$F$8,'Datos Generales'!U691)))=0,"",IF($C$8=$D$8,'Datos Generales'!U505,IF($C$8=$E$8,'Datos Generales'!U580,IF($C$8=$F$8,'Datos Generales'!U691))))</f>
        <v/>
      </c>
      <c r="V33" s="83">
        <f>IF(IF($C$8=$D$8,'Datos Generales'!V505,IF($C$8=$E$8,'Datos Generales'!V580,IF($C$8=$F$8,'Datos Generales'!V691)))=0,"",IF($C$8=$D$8,'Datos Generales'!V505,IF($C$8=$E$8,'Datos Generales'!V580,IF($C$8=$F$8,'Datos Generales'!V691))))</f>
        <v>0.65445389127531384</v>
      </c>
      <c r="W33" s="83" t="str">
        <f>IF(IF($C$8=$D$8,'Datos Generales'!W505,IF($C$8=$E$8,'Datos Generales'!W580,IF($C$8=$F$8,'Datos Generales'!W691)))=0,"",IF($C$8=$D$8,'Datos Generales'!W505,IF($C$8=$E$8,'Datos Generales'!W580,IF($C$8=$F$8,'Datos Generales'!W691))))</f>
        <v/>
      </c>
      <c r="X33" s="83">
        <f>IF(IF($C$8=$D$8,'Datos Generales'!X505,IF($C$8=$E$8,'Datos Generales'!X580,IF($C$8=$F$8,'Datos Generales'!X691)))=0,"",IF($C$8=$D$8,'Datos Generales'!X505,IF($C$8=$E$8,'Datos Generales'!X580,IF($C$8=$F$8,'Datos Generales'!X691))))</f>
        <v>1535.2332268370606</v>
      </c>
      <c r="Y33" s="83" t="str">
        <f>IF(IF($C$8=$D$8,'Datos Generales'!Y505,IF($C$8=$E$8,'Datos Generales'!Y580,IF($C$8=$F$8,'Datos Generales'!Y691)))=0,"",IF($C$8=$D$8,'Datos Generales'!Y505,IF($C$8=$E$8,'Datos Generales'!Y580,IF($C$8=$F$8,'Datos Generales'!Y691))))</f>
        <v/>
      </c>
      <c r="Z33" s="83" t="str">
        <f>IF(IF($C$8=$D$8,'Datos Generales'!Z505,IF($C$8=$E$8,'Datos Generales'!Z580,IF($C$8=$F$8,'Datos Generales'!Z691)))=0,"",IF($C$8=$D$8,'Datos Generales'!Z505,IF($C$8=$E$8,'Datos Generales'!Z580,IF($C$8=$F$8,'Datos Generales'!Z691))))</f>
        <v/>
      </c>
      <c r="AA33" s="83">
        <f>IF(IF($C$8=$D$8,'Datos Generales'!AA505,IF($C$8=$E$8,'Datos Generales'!AA580,IF($C$8=$F$8,'Datos Generales'!AA691)))=0,"",IF($C$8=$D$8,'Datos Generales'!AA505,IF($C$8=$E$8,'Datos Generales'!AA580,IF($C$8=$F$8,'Datos Generales'!AA691))))</f>
        <v>11.906841339155749</v>
      </c>
      <c r="AB33" s="83" t="str">
        <f>IF(IF($C$8=$D$8,'Datos Generales'!AB505,IF($C$8=$E$8,'Datos Generales'!AB580,IF($C$8=$F$8,'Datos Generales'!AB691)))=0,"",IF($C$8=$D$8,'Datos Generales'!AB505,IF($C$8=$E$8,'Datos Generales'!AB580,IF($C$8=$F$8,'Datos Generales'!AB691))))</f>
        <v/>
      </c>
      <c r="AC33" s="83" t="str">
        <f>IF(IF($C$8=$D$8,'Datos Generales'!AC505,IF($C$8=$E$8,'Datos Generales'!AC580,IF($C$8=$F$8,'Datos Generales'!AC691)))=0,"",IF($C$8=$D$8,'Datos Generales'!AC505,IF($C$8=$E$8,'Datos Generales'!AC580,IF($C$8=$F$8,'Datos Generales'!AC691))))</f>
        <v/>
      </c>
      <c r="AD33" s="83">
        <f>IF(IF($C$8=$D$8,'Datos Generales'!AD505,IF($C$8=$E$8,'Datos Generales'!AD580,IF($C$8=$F$8,'Datos Generales'!AD691)))=0,"",IF($C$8=$D$8,'Datos Generales'!AD505,IF($C$8=$E$8,'Datos Generales'!AD580,IF($C$8=$F$8,'Datos Generales'!AD691))))</f>
        <v>59.796173275902952</v>
      </c>
      <c r="AE33" s="83" t="str">
        <f>IF(IF($C$8=$D$8,'Datos Generales'!AE505,IF($C$8=$E$8,'Datos Generales'!AE580,IF($C$8=$F$8,'Datos Generales'!AE691)))=0,"",IF($C$8=$D$8,'Datos Generales'!AE505,IF($C$8=$E$8,'Datos Generales'!AE580,IF($C$8=$F$8,'Datos Generales'!AE691))))</f>
        <v/>
      </c>
      <c r="AF33" s="83" t="str">
        <f>IF(IF($C$8=$D$8,'Datos Generales'!AF505,IF($C$8=$E$8,'Datos Generales'!AF580,IF($C$8=$F$8,'Datos Generales'!AF691)))=0,"",IF($C$8=$D$8,'Datos Generales'!AF505,IF($C$8=$E$8,'Datos Generales'!AF580,IF($C$8=$F$8,'Datos Generales'!AF691))))</f>
        <v/>
      </c>
      <c r="AG33" s="83" t="str">
        <f>IF(IF($C$8=$D$8,'Datos Generales'!AG505,IF($C$8=$E$8,'Datos Generales'!AG580,IF($C$8=$F$8,'Datos Generales'!AG691)))=0,"",IF($C$8=$D$8,'Datos Generales'!AG505,IF($C$8=$E$8,'Datos Generales'!AG580,IF($C$8=$F$8,'Datos Generales'!AG691))))</f>
        <v/>
      </c>
      <c r="AH33" s="83" t="str">
        <f>IF(IF($C$8=$D$8,'Datos Generales'!AH505,IF($C$8=$E$8,'Datos Generales'!AH580,IF($C$8=$F$8,'Datos Generales'!AH691)))=0,"",IF($C$8=$D$8,'Datos Generales'!AH505,IF($C$8=$E$8,'Datos Generales'!AH580,IF($C$8=$F$8,'Datos Generales'!AH691))))</f>
        <v/>
      </c>
      <c r="AI33" s="83" t="str">
        <f>IF(IF($C$8=$D$8,'Datos Generales'!AI505,IF($C$8=$E$8,'Datos Generales'!AI580,IF($C$8=$F$8,'Datos Generales'!AI691)))=0,"",IF($C$8=$D$8,'Datos Generales'!AI505,IF($C$8=$E$8,'Datos Generales'!AI580,IF($C$8=$F$8,'Datos Generales'!AI691))))</f>
        <v/>
      </c>
      <c r="AJ33" s="83" t="str">
        <f>IF(IF($C$8=$D$8,'Datos Generales'!AJ505,IF($C$8=$E$8,'Datos Generales'!AJ580,IF($C$8=$F$8,'Datos Generales'!AJ691)))=0,"",IF($C$8=$D$8,'Datos Generales'!AJ505,IF($C$8=$E$8,'Datos Generales'!AJ580,IF($C$8=$F$8,'Datos Generales'!AJ691))))</f>
        <v/>
      </c>
      <c r="AK33" s="83" t="str">
        <f>IF(IF($C$8=$D$8,'Datos Generales'!AK505,IF($C$8=$E$8,'Datos Generales'!AK580,IF($C$8=$F$8,'Datos Generales'!AK691)))=0,"",IF($C$8=$D$8,'Datos Generales'!AK505,IF($C$8=$E$8,'Datos Generales'!AK580,IF($C$8=$F$8,'Datos Generales'!AK691))))</f>
        <v/>
      </c>
      <c r="AL33" s="83" t="str">
        <f>IF(IF($C$8=$D$8,'Datos Generales'!AL505,IF($C$8=$E$8,'Datos Generales'!AL580,IF($C$8=$F$8,'Datos Generales'!AL691)))=0,"",IF($C$8=$D$8,'Datos Generales'!AL505,IF($C$8=$E$8,'Datos Generales'!AL580,IF($C$8=$F$8,'Datos Generales'!AL691))))</f>
        <v/>
      </c>
      <c r="AM33" s="83" t="str">
        <f>IF(IF($C$8=$D$8,'Datos Generales'!AM505,IF($C$8=$E$8,'Datos Generales'!AM580,IF($C$8=$F$8,'Datos Generales'!AM691)))=0,"",IF($C$8=$D$8,'Datos Generales'!AM505,IF($C$8=$E$8,'Datos Generales'!AM580,IF($C$8=$F$8,'Datos Generales'!AM691))))</f>
        <v/>
      </c>
      <c r="AN33" s="83" t="str">
        <f>IF(IF($C$8=$D$8,'Datos Generales'!AN505,IF($C$8=$E$8,'Datos Generales'!AN580,IF($C$8=$F$8,'Datos Generales'!AN691)))=0,"",IF($C$8=$D$8,'Datos Generales'!AN505,IF($C$8=$E$8,'Datos Generales'!AN580,IF($C$8=$F$8,'Datos Generales'!AN691))))</f>
        <v/>
      </c>
      <c r="AO33" s="83" t="str">
        <f>IF(IF($C$8=$D$8,'Datos Generales'!AO505,IF($C$8=$E$8,'Datos Generales'!AO580,IF($C$8=$F$8,'Datos Generales'!AO691)))=0,"",IF($C$8=$D$8,'Datos Generales'!AO505,IF($C$8=$E$8,'Datos Generales'!AO580,IF($C$8=$F$8,'Datos Generales'!AO691))))</f>
        <v/>
      </c>
      <c r="AP33" s="83" t="str">
        <f>IF(IF($C$8=$D$8,'Datos Generales'!AP505,IF($C$8=$E$8,'Datos Generales'!AP580,IF($C$8=$F$8,'Datos Generales'!AP691)))=0,"",IF($C$8=$D$8,'Datos Generales'!AP505,IF($C$8=$E$8,'Datos Generales'!AP580,IF($C$8=$F$8,'Datos Generales'!AP691))))</f>
        <v/>
      </c>
      <c r="AQ33" s="83">
        <f>IF(IF($C$8=$D$8,'Datos Generales'!AQ505,IF($C$8=$E$8,'Datos Generales'!AQ580,IF($C$8=$F$8,'Datos Generales'!AQ691)))=0,"",IF($C$8=$D$8,'Datos Generales'!AQ505,IF($C$8=$E$8,'Datos Generales'!AQ580,IF($C$8=$F$8,'Datos Generales'!AQ691))))</f>
        <v>41.473011012493984</v>
      </c>
      <c r="AS33" s="83">
        <f>IF(IF($C$8=$D$8,'Datos Generales'!AS505,IF($C$8=$E$8,'Datos Generales'!AS580,IF($C$8=$F$8,'Datos Generales'!AS691)))=0,"",IF($C$8=$D$8,'Datos Generales'!AS505,IF($C$8=$E$8,'Datos Generales'!AS580,IF($C$8=$F$8,'Datos Generales'!AS691))))</f>
        <v>62.496034489604497</v>
      </c>
      <c r="AT33" s="94">
        <f t="shared" si="0"/>
        <v>-21.023023477110513</v>
      </c>
    </row>
    <row r="34" spans="2:46">
      <c r="B34" s="73" t="s">
        <v>317</v>
      </c>
      <c r="C34" s="83">
        <f>IF(IF($C$8=$D$8,'Datos Generales'!C506,IF($C$8=$E$8,'Datos Generales'!C581,IF($C$8=$F$8,'Datos Generales'!C692)))=0,"",IF($C$8=$D$8,'Datos Generales'!C506,IF($C$8=$E$8,'Datos Generales'!C581,IF($C$8=$F$8,'Datos Generales'!C692))))</f>
        <v>27.427392676834611</v>
      </c>
      <c r="D34" s="83" t="str">
        <f>IF(IF($C$8=$D$8,'Datos Generales'!D506,IF($C$8=$E$8,'Datos Generales'!D581,IF($C$8=$F$8,'Datos Generales'!D692)))=0,"",IF($C$8=$D$8,'Datos Generales'!D506,IF($C$8=$E$8,'Datos Generales'!D581,IF($C$8=$F$8,'Datos Generales'!D692))))</f>
        <v/>
      </c>
      <c r="E34" s="83">
        <f>IF(IF($C$8=$D$8,'Datos Generales'!E506,IF($C$8=$E$8,'Datos Generales'!E581,IF($C$8=$F$8,'Datos Generales'!E692)))=0,"",IF($C$8=$D$8,'Datos Generales'!E506,IF($C$8=$E$8,'Datos Generales'!E581,IF($C$8=$F$8,'Datos Generales'!E692))))</f>
        <v>9.5974220169540772</v>
      </c>
      <c r="F34" s="83">
        <f>IF(IF($C$8=$D$8,'Datos Generales'!F506,IF($C$8=$E$8,'Datos Generales'!F581,IF($C$8=$F$8,'Datos Generales'!F692)))=0,"",IF($C$8=$D$8,'Datos Generales'!F506,IF($C$8=$E$8,'Datos Generales'!F581,IF($C$8=$F$8,'Datos Generales'!F692))))</f>
        <v>7.9312584549343477</v>
      </c>
      <c r="G34" s="83" t="str">
        <f>IF(IF($C$8=$D$8,'Datos Generales'!G506,IF($C$8=$E$8,'Datos Generales'!G581,IF($C$8=$F$8,'Datos Generales'!G692)))=0,"",IF($C$8=$D$8,'Datos Generales'!G506,IF($C$8=$E$8,'Datos Generales'!G581,IF($C$8=$F$8,'Datos Generales'!G692))))</f>
        <v/>
      </c>
      <c r="H34" s="83">
        <f>IF(IF($C$8=$D$8,'Datos Generales'!H506,IF($C$8=$E$8,'Datos Generales'!H581,IF($C$8=$F$8,'Datos Generales'!H692)))=0,"",IF($C$8=$D$8,'Datos Generales'!H506,IF($C$8=$E$8,'Datos Generales'!H581,IF($C$8=$F$8,'Datos Generales'!H692))))</f>
        <v>21.352662194065434</v>
      </c>
      <c r="I34" s="83">
        <f>IF(IF($C$8=$D$8,'Datos Generales'!I506,IF($C$8=$E$8,'Datos Generales'!I581,IF($C$8=$F$8,'Datos Generales'!I692)))=0,"",IF($C$8=$D$8,'Datos Generales'!I506,IF($C$8=$E$8,'Datos Generales'!I581,IF($C$8=$F$8,'Datos Generales'!I692))))</f>
        <v>10.102408541556485</v>
      </c>
      <c r="J34" s="83">
        <f>IF(IF($C$8=$D$8,'Datos Generales'!J506,IF($C$8=$E$8,'Datos Generales'!J581,IF($C$8=$F$8,'Datos Generales'!J692)))=0,"",IF($C$8=$D$8,'Datos Generales'!J506,IF($C$8=$E$8,'Datos Generales'!J581,IF($C$8=$F$8,'Datos Generales'!J692))))</f>
        <v>41.129428435042961</v>
      </c>
      <c r="K34" s="83" t="str">
        <f>IF(IF($C$8=$D$8,'Datos Generales'!K506,IF($C$8=$E$8,'Datos Generales'!K581,IF($C$8=$F$8,'Datos Generales'!K692)))=0,"",IF($C$8=$D$8,'Datos Generales'!K506,IF($C$8=$E$8,'Datos Generales'!K581,IF($C$8=$F$8,'Datos Generales'!K692))))</f>
        <v/>
      </c>
      <c r="L34" s="83">
        <f>IF(IF($C$8=$D$8,'Datos Generales'!L506,IF($C$8=$E$8,'Datos Generales'!L581,IF($C$8=$F$8,'Datos Generales'!L692)))=0,"",IF($C$8=$D$8,'Datos Generales'!L506,IF($C$8=$E$8,'Datos Generales'!L581,IF($C$8=$F$8,'Datos Generales'!L692))))</f>
        <v>41.220420680783974</v>
      </c>
      <c r="M34" s="83" t="str">
        <f>IF(IF($C$8=$D$8,'Datos Generales'!M506,IF($C$8=$E$8,'Datos Generales'!M581,IF($C$8=$F$8,'Datos Generales'!M692)))=0,"",IF($C$8=$D$8,'Datos Generales'!M506,IF($C$8=$E$8,'Datos Generales'!M581,IF($C$8=$F$8,'Datos Generales'!M692))))</f>
        <v/>
      </c>
      <c r="N34" s="83" t="str">
        <f>IF(IF($C$8=$D$8,'Datos Generales'!N506,IF($C$8=$E$8,'Datos Generales'!N581,IF($C$8=$F$8,'Datos Generales'!N692)))=0,"",IF($C$8=$D$8,'Datos Generales'!N506,IF($C$8=$E$8,'Datos Generales'!N581,IF($C$8=$F$8,'Datos Generales'!N692))))</f>
        <v/>
      </c>
      <c r="O34" s="83" t="str">
        <f>IF(IF($C$8=$D$8,'Datos Generales'!O506,IF($C$8=$E$8,'Datos Generales'!O581,IF($C$8=$F$8,'Datos Generales'!O692)))=0,"",IF($C$8=$D$8,'Datos Generales'!O506,IF($C$8=$E$8,'Datos Generales'!O581,IF($C$8=$F$8,'Datos Generales'!O692))))</f>
        <v/>
      </c>
      <c r="P34" s="83">
        <f>IF(IF($C$8=$D$8,'Datos Generales'!P506,IF($C$8=$E$8,'Datos Generales'!P581,IF($C$8=$F$8,'Datos Generales'!P692)))=0,"",IF($C$8=$D$8,'Datos Generales'!P506,IF($C$8=$E$8,'Datos Generales'!P581,IF($C$8=$F$8,'Datos Generales'!P692))))</f>
        <v>28.537889709494777</v>
      </c>
      <c r="Q34" s="83" t="str">
        <f>IF(IF($C$8=$D$8,'Datos Generales'!Q506,IF($C$8=$E$8,'Datos Generales'!Q581,IF($C$8=$F$8,'Datos Generales'!Q692)))=0,"",IF($C$8=$D$8,'Datos Generales'!Q506,IF($C$8=$E$8,'Datos Generales'!Q581,IF($C$8=$F$8,'Datos Generales'!Q692))))</f>
        <v/>
      </c>
      <c r="R34" s="83">
        <f>IF(IF($C$8=$D$8,'Datos Generales'!R506,IF($C$8=$E$8,'Datos Generales'!R581,IF($C$8=$F$8,'Datos Generales'!R692)))=0,"",IF($C$8=$D$8,'Datos Generales'!R506,IF($C$8=$E$8,'Datos Generales'!R581,IF($C$8=$F$8,'Datos Generales'!R692))))</f>
        <v>-3.4960884629193987</v>
      </c>
      <c r="S34" s="83" t="str">
        <f>IF(IF($C$8=$D$8,'Datos Generales'!S506,IF($C$8=$E$8,'Datos Generales'!S581,IF($C$8=$F$8,'Datos Generales'!S692)))=0,"",IF($C$8=$D$8,'Datos Generales'!S506,IF($C$8=$E$8,'Datos Generales'!S581,IF($C$8=$F$8,'Datos Generales'!S692))))</f>
        <v/>
      </c>
      <c r="T34" s="83">
        <f>IF(IF($C$8=$D$8,'Datos Generales'!T506,IF($C$8=$E$8,'Datos Generales'!T581,IF($C$8=$F$8,'Datos Generales'!T692)))=0,"",IF($C$8=$D$8,'Datos Generales'!T506,IF($C$8=$E$8,'Datos Generales'!T581,IF($C$8=$F$8,'Datos Generales'!T692))))</f>
        <v>12.930726899055323</v>
      </c>
      <c r="U34" s="83" t="str">
        <f>IF(IF($C$8=$D$8,'Datos Generales'!U506,IF($C$8=$E$8,'Datos Generales'!U581,IF($C$8=$F$8,'Datos Generales'!U692)))=0,"",IF($C$8=$D$8,'Datos Generales'!U506,IF($C$8=$E$8,'Datos Generales'!U581,IF($C$8=$F$8,'Datos Generales'!U692))))</f>
        <v/>
      </c>
      <c r="V34" s="83">
        <f>IF(IF($C$8=$D$8,'Datos Generales'!V506,IF($C$8=$E$8,'Datos Generales'!V581,IF($C$8=$F$8,'Datos Generales'!V692)))=0,"",IF($C$8=$D$8,'Datos Generales'!V506,IF($C$8=$E$8,'Datos Generales'!V581,IF($C$8=$F$8,'Datos Generales'!V692))))</f>
        <v>34.376758746834255</v>
      </c>
      <c r="W34" s="83" t="str">
        <f>IF(IF($C$8=$D$8,'Datos Generales'!W506,IF($C$8=$E$8,'Datos Generales'!W581,IF($C$8=$F$8,'Datos Generales'!W692)))=0,"",IF($C$8=$D$8,'Datos Generales'!W506,IF($C$8=$E$8,'Datos Generales'!W581,IF($C$8=$F$8,'Datos Generales'!W692))))</f>
        <v/>
      </c>
      <c r="X34" s="83">
        <f>IF(IF($C$8=$D$8,'Datos Generales'!X506,IF($C$8=$E$8,'Datos Generales'!X581,IF($C$8=$F$8,'Datos Generales'!X692)))=0,"",IF($C$8=$D$8,'Datos Generales'!X506,IF($C$8=$E$8,'Datos Generales'!X581,IF($C$8=$F$8,'Datos Generales'!X692))))</f>
        <v>23.451010300563269</v>
      </c>
      <c r="Y34" s="83">
        <f>IF(IF($C$8=$D$8,'Datos Generales'!Y506,IF($C$8=$E$8,'Datos Generales'!Y581,IF($C$8=$F$8,'Datos Generales'!Y692)))=0,"",IF($C$8=$D$8,'Datos Generales'!Y506,IF($C$8=$E$8,'Datos Generales'!Y581,IF($C$8=$F$8,'Datos Generales'!Y692))))</f>
        <v>12.098819577167346</v>
      </c>
      <c r="Z34" s="83" t="str">
        <f>IF(IF($C$8=$D$8,'Datos Generales'!Z506,IF($C$8=$E$8,'Datos Generales'!Z581,IF($C$8=$F$8,'Datos Generales'!Z692)))=0,"",IF($C$8=$D$8,'Datos Generales'!Z506,IF($C$8=$E$8,'Datos Generales'!Z581,IF($C$8=$F$8,'Datos Generales'!Z692))))</f>
        <v/>
      </c>
      <c r="AA34" s="83">
        <f>IF(IF($C$8=$D$8,'Datos Generales'!AA506,IF($C$8=$E$8,'Datos Generales'!AA581,IF($C$8=$F$8,'Datos Generales'!AA692)))=0,"",IF($C$8=$D$8,'Datos Generales'!AA506,IF($C$8=$E$8,'Datos Generales'!AA581,IF($C$8=$F$8,'Datos Generales'!AA692))))</f>
        <v>35.295324662850959</v>
      </c>
      <c r="AB34" s="83">
        <f>IF(IF($C$8=$D$8,'Datos Generales'!AB506,IF($C$8=$E$8,'Datos Generales'!AB581,IF($C$8=$F$8,'Datos Generales'!AB692)))=0,"",IF($C$8=$D$8,'Datos Generales'!AB506,IF($C$8=$E$8,'Datos Generales'!AB581,IF($C$8=$F$8,'Datos Generales'!AB692))))</f>
        <v>9.368087827979048</v>
      </c>
      <c r="AC34" s="83">
        <f>IF(IF($C$8=$D$8,'Datos Generales'!AC506,IF($C$8=$E$8,'Datos Generales'!AC581,IF($C$8=$F$8,'Datos Generales'!AC692)))=0,"",IF($C$8=$D$8,'Datos Generales'!AC506,IF($C$8=$E$8,'Datos Generales'!AC581,IF($C$8=$F$8,'Datos Generales'!AC692))))</f>
        <v>0.17152795719258807</v>
      </c>
      <c r="AD34" s="83" t="str">
        <f>IF(IF($C$8=$D$8,'Datos Generales'!AD506,IF($C$8=$E$8,'Datos Generales'!AD581,IF($C$8=$F$8,'Datos Generales'!AD692)))=0,"",IF($C$8=$D$8,'Datos Generales'!AD506,IF($C$8=$E$8,'Datos Generales'!AD581,IF($C$8=$F$8,'Datos Generales'!AD692))))</f>
        <v/>
      </c>
      <c r="AE34" s="83" t="str">
        <f>IF(IF($C$8=$D$8,'Datos Generales'!AE506,IF($C$8=$E$8,'Datos Generales'!AE581,IF($C$8=$F$8,'Datos Generales'!AE692)))=0,"",IF($C$8=$D$8,'Datos Generales'!AE506,IF($C$8=$E$8,'Datos Generales'!AE581,IF($C$8=$F$8,'Datos Generales'!AE692))))</f>
        <v/>
      </c>
      <c r="AF34" s="83" t="str">
        <f>IF(IF($C$8=$D$8,'Datos Generales'!AF506,IF($C$8=$E$8,'Datos Generales'!AF581,IF($C$8=$F$8,'Datos Generales'!AF692)))=0,"",IF($C$8=$D$8,'Datos Generales'!AF506,IF($C$8=$E$8,'Datos Generales'!AF581,IF($C$8=$F$8,'Datos Generales'!AF692))))</f>
        <v/>
      </c>
      <c r="AG34" s="83" t="str">
        <f>IF(IF($C$8=$D$8,'Datos Generales'!AG506,IF($C$8=$E$8,'Datos Generales'!AG581,IF($C$8=$F$8,'Datos Generales'!AG692)))=0,"",IF($C$8=$D$8,'Datos Generales'!AG506,IF($C$8=$E$8,'Datos Generales'!AG581,IF($C$8=$F$8,'Datos Generales'!AG692))))</f>
        <v/>
      </c>
      <c r="AH34" s="83" t="str">
        <f>IF(IF($C$8=$D$8,'Datos Generales'!AH506,IF($C$8=$E$8,'Datos Generales'!AH581,IF($C$8=$F$8,'Datos Generales'!AH692)))=0,"",IF($C$8=$D$8,'Datos Generales'!AH506,IF($C$8=$E$8,'Datos Generales'!AH581,IF($C$8=$F$8,'Datos Generales'!AH692))))</f>
        <v/>
      </c>
      <c r="AI34" s="83" t="str">
        <f>IF(IF($C$8=$D$8,'Datos Generales'!AI506,IF($C$8=$E$8,'Datos Generales'!AI581,IF($C$8=$F$8,'Datos Generales'!AI692)))=0,"",IF($C$8=$D$8,'Datos Generales'!AI506,IF($C$8=$E$8,'Datos Generales'!AI581,IF($C$8=$F$8,'Datos Generales'!AI692))))</f>
        <v/>
      </c>
      <c r="AJ34" s="83" t="str">
        <f>IF(IF($C$8=$D$8,'Datos Generales'!AJ506,IF($C$8=$E$8,'Datos Generales'!AJ581,IF($C$8=$F$8,'Datos Generales'!AJ692)))=0,"",IF($C$8=$D$8,'Datos Generales'!AJ506,IF($C$8=$E$8,'Datos Generales'!AJ581,IF($C$8=$F$8,'Datos Generales'!AJ692))))</f>
        <v/>
      </c>
      <c r="AK34" s="83" t="str">
        <f>IF(IF($C$8=$D$8,'Datos Generales'!AK506,IF($C$8=$E$8,'Datos Generales'!AK581,IF($C$8=$F$8,'Datos Generales'!AK692)))=0,"",IF($C$8=$D$8,'Datos Generales'!AK506,IF($C$8=$E$8,'Datos Generales'!AK581,IF($C$8=$F$8,'Datos Generales'!AK692))))</f>
        <v/>
      </c>
      <c r="AL34" s="83" t="str">
        <f>IF(IF($C$8=$D$8,'Datos Generales'!AL506,IF($C$8=$E$8,'Datos Generales'!AL581,IF($C$8=$F$8,'Datos Generales'!AL692)))=0,"",IF($C$8=$D$8,'Datos Generales'!AL506,IF($C$8=$E$8,'Datos Generales'!AL581,IF($C$8=$F$8,'Datos Generales'!AL692))))</f>
        <v/>
      </c>
      <c r="AM34" s="83" t="str">
        <f>IF(IF($C$8=$D$8,'Datos Generales'!AM506,IF($C$8=$E$8,'Datos Generales'!AM581,IF($C$8=$F$8,'Datos Generales'!AM692)))=0,"",IF($C$8=$D$8,'Datos Generales'!AM506,IF($C$8=$E$8,'Datos Generales'!AM581,IF($C$8=$F$8,'Datos Generales'!AM692))))</f>
        <v/>
      </c>
      <c r="AN34" s="83" t="str">
        <f>IF(IF($C$8=$D$8,'Datos Generales'!AN506,IF($C$8=$E$8,'Datos Generales'!AN581,IF($C$8=$F$8,'Datos Generales'!AN692)))=0,"",IF($C$8=$D$8,'Datos Generales'!AN506,IF($C$8=$E$8,'Datos Generales'!AN581,IF($C$8=$F$8,'Datos Generales'!AN692))))</f>
        <v/>
      </c>
      <c r="AO34" s="83" t="str">
        <f>IF(IF($C$8=$D$8,'Datos Generales'!AO506,IF($C$8=$E$8,'Datos Generales'!AO581,IF($C$8=$F$8,'Datos Generales'!AO692)))=0,"",IF($C$8=$D$8,'Datos Generales'!AO506,IF($C$8=$E$8,'Datos Generales'!AO581,IF($C$8=$F$8,'Datos Generales'!AO692))))</f>
        <v/>
      </c>
      <c r="AP34" s="83" t="str">
        <f>IF(IF($C$8=$D$8,'Datos Generales'!AP506,IF($C$8=$E$8,'Datos Generales'!AP581,IF($C$8=$F$8,'Datos Generales'!AP692)))=0,"",IF($C$8=$D$8,'Datos Generales'!AP506,IF($C$8=$E$8,'Datos Generales'!AP581,IF($C$8=$F$8,'Datos Generales'!AP692))))</f>
        <v/>
      </c>
      <c r="AQ34" s="83">
        <f>IF(IF($C$8=$D$8,'Datos Generales'!AQ506,IF($C$8=$E$8,'Datos Generales'!AQ581,IF($C$8=$F$8,'Datos Generales'!AQ692)))=0,"",IF($C$8=$D$8,'Datos Generales'!AQ506,IF($C$8=$E$8,'Datos Generales'!AQ581,IF($C$8=$F$8,'Datos Generales'!AQ692))))</f>
        <v>16.599084908673696</v>
      </c>
      <c r="AS34" s="83">
        <f>IF(IF($C$8=$D$8,'Datos Generales'!AS506,IF($C$8=$E$8,'Datos Generales'!AS581,IF($C$8=$F$8,'Datos Generales'!AS692)))=0,"",IF($C$8=$D$8,'Datos Generales'!AS506,IF($C$8=$E$8,'Datos Generales'!AS581,IF($C$8=$F$8,'Datos Generales'!AS692))))</f>
        <v>21.6785757737895</v>
      </c>
      <c r="AT34" s="94">
        <f t="shared" si="0"/>
        <v>-5.0794908651158046</v>
      </c>
    </row>
    <row r="35" spans="2:46">
      <c r="B35" s="73" t="s">
        <v>318</v>
      </c>
      <c r="C35" s="83" t="str">
        <f>IF(IF($C$8=$D$8,'Datos Generales'!C507,IF($C$8=$E$8,'Datos Generales'!C582,IF($C$8=$F$8,'Datos Generales'!C693)))=0,"",IF($C$8=$D$8,'Datos Generales'!C507,IF($C$8=$E$8,'Datos Generales'!C582,IF($C$8=$F$8,'Datos Generales'!C693))))</f>
        <v/>
      </c>
      <c r="D35" s="83" t="str">
        <f>IF(IF($C$8=$D$8,'Datos Generales'!D507,IF($C$8=$E$8,'Datos Generales'!D582,IF($C$8=$F$8,'Datos Generales'!D693)))=0,"",IF($C$8=$D$8,'Datos Generales'!D507,IF($C$8=$E$8,'Datos Generales'!D582,IF($C$8=$F$8,'Datos Generales'!D693))))</f>
        <v/>
      </c>
      <c r="E35" s="83">
        <f>IF(IF($C$8=$D$8,'Datos Generales'!E507,IF($C$8=$E$8,'Datos Generales'!E582,IF($C$8=$F$8,'Datos Generales'!E693)))=0,"",IF($C$8=$D$8,'Datos Generales'!E507,IF($C$8=$E$8,'Datos Generales'!E582,IF($C$8=$F$8,'Datos Generales'!E693))))</f>
        <v>45.217299718014473</v>
      </c>
      <c r="F35" s="83" t="str">
        <f>IF(IF($C$8=$D$8,'Datos Generales'!F507,IF($C$8=$E$8,'Datos Generales'!F582,IF($C$8=$F$8,'Datos Generales'!F693)))=0,"",IF($C$8=$D$8,'Datos Generales'!F507,IF($C$8=$E$8,'Datos Generales'!F582,IF($C$8=$F$8,'Datos Generales'!F693))))</f>
        <v/>
      </c>
      <c r="G35" s="83" t="str">
        <f>IF(IF($C$8=$D$8,'Datos Generales'!G507,IF($C$8=$E$8,'Datos Generales'!G582,IF($C$8=$F$8,'Datos Generales'!G693)))=0,"",IF($C$8=$D$8,'Datos Generales'!G507,IF($C$8=$E$8,'Datos Generales'!G582,IF($C$8=$F$8,'Datos Generales'!G693))))</f>
        <v/>
      </c>
      <c r="H35" s="83" t="str">
        <f>IF(IF($C$8=$D$8,'Datos Generales'!H507,IF($C$8=$E$8,'Datos Generales'!H582,IF($C$8=$F$8,'Datos Generales'!H693)))=0,"",IF($C$8=$D$8,'Datos Generales'!H507,IF($C$8=$E$8,'Datos Generales'!H582,IF($C$8=$F$8,'Datos Generales'!H693))))</f>
        <v/>
      </c>
      <c r="I35" s="83">
        <f>IF(IF($C$8=$D$8,'Datos Generales'!I507,IF($C$8=$E$8,'Datos Generales'!I582,IF($C$8=$F$8,'Datos Generales'!I693)))=0,"",IF($C$8=$D$8,'Datos Generales'!I507,IF($C$8=$E$8,'Datos Generales'!I582,IF($C$8=$F$8,'Datos Generales'!I693))))</f>
        <v>34.843210374242304</v>
      </c>
      <c r="J35" s="83" t="str">
        <f>IF(IF($C$8=$D$8,'Datos Generales'!J507,IF($C$8=$E$8,'Datos Generales'!J582,IF($C$8=$F$8,'Datos Generales'!J693)))=0,"",IF($C$8=$D$8,'Datos Generales'!J507,IF($C$8=$E$8,'Datos Generales'!J582,IF($C$8=$F$8,'Datos Generales'!J693))))</f>
        <v/>
      </c>
      <c r="K35" s="83" t="str">
        <f>IF(IF($C$8=$D$8,'Datos Generales'!K507,IF($C$8=$E$8,'Datos Generales'!K582,IF($C$8=$F$8,'Datos Generales'!K693)))=0,"",IF($C$8=$D$8,'Datos Generales'!K507,IF($C$8=$E$8,'Datos Generales'!K582,IF($C$8=$F$8,'Datos Generales'!K693))))</f>
        <v/>
      </c>
      <c r="L35" s="83">
        <f>IF(IF($C$8=$D$8,'Datos Generales'!L507,IF($C$8=$E$8,'Datos Generales'!L582,IF($C$8=$F$8,'Datos Generales'!L693)))=0,"",IF($C$8=$D$8,'Datos Generales'!L507,IF($C$8=$E$8,'Datos Generales'!L582,IF($C$8=$F$8,'Datos Generales'!L693))))</f>
        <v>55.074291434044142</v>
      </c>
      <c r="M35" s="83" t="str">
        <f>IF(IF($C$8=$D$8,'Datos Generales'!M507,IF($C$8=$E$8,'Datos Generales'!M582,IF($C$8=$F$8,'Datos Generales'!M693)))=0,"",IF($C$8=$D$8,'Datos Generales'!M507,IF($C$8=$E$8,'Datos Generales'!M582,IF($C$8=$F$8,'Datos Generales'!M693))))</f>
        <v/>
      </c>
      <c r="N35" s="83" t="str">
        <f>IF(IF($C$8=$D$8,'Datos Generales'!N507,IF($C$8=$E$8,'Datos Generales'!N582,IF($C$8=$F$8,'Datos Generales'!N693)))=0,"",IF($C$8=$D$8,'Datos Generales'!N507,IF($C$8=$E$8,'Datos Generales'!N582,IF($C$8=$F$8,'Datos Generales'!N693))))</f>
        <v/>
      </c>
      <c r="O35" s="83" t="str">
        <f>IF(IF($C$8=$D$8,'Datos Generales'!O507,IF($C$8=$E$8,'Datos Generales'!O582,IF($C$8=$F$8,'Datos Generales'!O693)))=0,"",IF($C$8=$D$8,'Datos Generales'!O507,IF($C$8=$E$8,'Datos Generales'!O582,IF($C$8=$F$8,'Datos Generales'!O693))))</f>
        <v/>
      </c>
      <c r="P35" s="83">
        <f>IF(IF($C$8=$D$8,'Datos Generales'!P507,IF($C$8=$E$8,'Datos Generales'!P582,IF($C$8=$F$8,'Datos Generales'!P693)))=0,"",IF($C$8=$D$8,'Datos Generales'!P507,IF($C$8=$E$8,'Datos Generales'!P582,IF($C$8=$F$8,'Datos Generales'!P693))))</f>
        <v>159.12975912975912</v>
      </c>
      <c r="Q35" s="83" t="str">
        <f>IF(IF($C$8=$D$8,'Datos Generales'!Q507,IF($C$8=$E$8,'Datos Generales'!Q582,IF($C$8=$F$8,'Datos Generales'!Q693)))=0,"",IF($C$8=$D$8,'Datos Generales'!Q507,IF($C$8=$E$8,'Datos Generales'!Q582,IF($C$8=$F$8,'Datos Generales'!Q693))))</f>
        <v/>
      </c>
      <c r="R35" s="83">
        <f>IF(IF($C$8=$D$8,'Datos Generales'!R507,IF($C$8=$E$8,'Datos Generales'!R582,IF($C$8=$F$8,'Datos Generales'!R693)))=0,"",IF($C$8=$D$8,'Datos Generales'!R507,IF($C$8=$E$8,'Datos Generales'!R582,IF($C$8=$F$8,'Datos Generales'!R693))))</f>
        <v>15.056607645737611</v>
      </c>
      <c r="S35" s="83" t="str">
        <f>IF(IF($C$8=$D$8,'Datos Generales'!S507,IF($C$8=$E$8,'Datos Generales'!S582,IF($C$8=$F$8,'Datos Generales'!S693)))=0,"",IF($C$8=$D$8,'Datos Generales'!S507,IF($C$8=$E$8,'Datos Generales'!S582,IF($C$8=$F$8,'Datos Generales'!S693))))</f>
        <v/>
      </c>
      <c r="T35" s="83">
        <f>IF(IF($C$8=$D$8,'Datos Generales'!T507,IF($C$8=$E$8,'Datos Generales'!T582,IF($C$8=$F$8,'Datos Generales'!T693)))=0,"",IF($C$8=$D$8,'Datos Generales'!T507,IF($C$8=$E$8,'Datos Generales'!T582,IF($C$8=$F$8,'Datos Generales'!T693))))</f>
        <v>42.809271217945721</v>
      </c>
      <c r="U35" s="83" t="str">
        <f>IF(IF($C$8=$D$8,'Datos Generales'!U507,IF($C$8=$E$8,'Datos Generales'!U582,IF($C$8=$F$8,'Datos Generales'!U693)))=0,"",IF($C$8=$D$8,'Datos Generales'!U507,IF($C$8=$E$8,'Datos Generales'!U582,IF($C$8=$F$8,'Datos Generales'!U693))))</f>
        <v/>
      </c>
      <c r="V35" s="83">
        <f>IF(IF($C$8=$D$8,'Datos Generales'!V507,IF($C$8=$E$8,'Datos Generales'!V582,IF($C$8=$F$8,'Datos Generales'!V693)))=0,"",IF($C$8=$D$8,'Datos Generales'!V507,IF($C$8=$E$8,'Datos Generales'!V582,IF($C$8=$F$8,'Datos Generales'!V693))))</f>
        <v>33.434256869635107</v>
      </c>
      <c r="W35" s="83" t="str">
        <f>IF(IF($C$8=$D$8,'Datos Generales'!W507,IF($C$8=$E$8,'Datos Generales'!W582,IF($C$8=$F$8,'Datos Generales'!W693)))=0,"",IF($C$8=$D$8,'Datos Generales'!W507,IF($C$8=$E$8,'Datos Generales'!W582,IF($C$8=$F$8,'Datos Generales'!W693))))</f>
        <v/>
      </c>
      <c r="X35" s="83" t="str">
        <f>IF(IF($C$8=$D$8,'Datos Generales'!X507,IF($C$8=$E$8,'Datos Generales'!X582,IF($C$8=$F$8,'Datos Generales'!X693)))=0,"",IF($C$8=$D$8,'Datos Generales'!X507,IF($C$8=$E$8,'Datos Generales'!X582,IF($C$8=$F$8,'Datos Generales'!X693))))</f>
        <v/>
      </c>
      <c r="Y35" s="83">
        <f>IF(IF($C$8=$D$8,'Datos Generales'!Y507,IF($C$8=$E$8,'Datos Generales'!Y582,IF($C$8=$F$8,'Datos Generales'!Y693)))=0,"",IF($C$8=$D$8,'Datos Generales'!Y507,IF($C$8=$E$8,'Datos Generales'!Y582,IF($C$8=$F$8,'Datos Generales'!Y693))))</f>
        <v>63.41852604321069</v>
      </c>
      <c r="Z35" s="83" t="str">
        <f>IF(IF($C$8=$D$8,'Datos Generales'!Z507,IF($C$8=$E$8,'Datos Generales'!Z582,IF($C$8=$F$8,'Datos Generales'!Z693)))=0,"",IF($C$8=$D$8,'Datos Generales'!Z507,IF($C$8=$E$8,'Datos Generales'!Z582,IF($C$8=$F$8,'Datos Generales'!Z693))))</f>
        <v/>
      </c>
      <c r="AA35" s="83">
        <f>IF(IF($C$8=$D$8,'Datos Generales'!AA507,IF($C$8=$E$8,'Datos Generales'!AA582,IF($C$8=$F$8,'Datos Generales'!AA693)))=0,"",IF($C$8=$D$8,'Datos Generales'!AA507,IF($C$8=$E$8,'Datos Generales'!AA582,IF($C$8=$F$8,'Datos Generales'!AA693))))</f>
        <v>94.782069808486455</v>
      </c>
      <c r="AB35" s="83" t="str">
        <f>IF(IF($C$8=$D$8,'Datos Generales'!AB507,IF($C$8=$E$8,'Datos Generales'!AB582,IF($C$8=$F$8,'Datos Generales'!AB693)))=0,"",IF($C$8=$D$8,'Datos Generales'!AB507,IF($C$8=$E$8,'Datos Generales'!AB582,IF($C$8=$F$8,'Datos Generales'!AB693))))</f>
        <v/>
      </c>
      <c r="AC35" s="83">
        <f>IF(IF($C$8=$D$8,'Datos Generales'!AC507,IF($C$8=$E$8,'Datos Generales'!AC582,IF($C$8=$F$8,'Datos Generales'!AC693)))=0,"",IF($C$8=$D$8,'Datos Generales'!AC507,IF($C$8=$E$8,'Datos Generales'!AC582,IF($C$8=$F$8,'Datos Generales'!AC693))))</f>
        <v>36.534064052938845</v>
      </c>
      <c r="AD35" s="83" t="str">
        <f>IF(IF($C$8=$D$8,'Datos Generales'!AD507,IF($C$8=$E$8,'Datos Generales'!AD582,IF($C$8=$F$8,'Datos Generales'!AD693)))=0,"",IF($C$8=$D$8,'Datos Generales'!AD507,IF($C$8=$E$8,'Datos Generales'!AD582,IF($C$8=$F$8,'Datos Generales'!AD693))))</f>
        <v/>
      </c>
      <c r="AE35" s="83" t="str">
        <f>IF(IF($C$8=$D$8,'Datos Generales'!AE507,IF($C$8=$E$8,'Datos Generales'!AE582,IF($C$8=$F$8,'Datos Generales'!AE693)))=0,"",IF($C$8=$D$8,'Datos Generales'!AE507,IF($C$8=$E$8,'Datos Generales'!AE582,IF($C$8=$F$8,'Datos Generales'!AE693))))</f>
        <v/>
      </c>
      <c r="AF35" s="83" t="str">
        <f>IF(IF($C$8=$D$8,'Datos Generales'!AF507,IF($C$8=$E$8,'Datos Generales'!AF582,IF($C$8=$F$8,'Datos Generales'!AF693)))=0,"",IF($C$8=$D$8,'Datos Generales'!AF507,IF($C$8=$E$8,'Datos Generales'!AF582,IF($C$8=$F$8,'Datos Generales'!AF693))))</f>
        <v/>
      </c>
      <c r="AG35" s="83" t="str">
        <f>IF(IF($C$8=$D$8,'Datos Generales'!AG507,IF($C$8=$E$8,'Datos Generales'!AG582,IF($C$8=$F$8,'Datos Generales'!AG693)))=0,"",IF($C$8=$D$8,'Datos Generales'!AG507,IF($C$8=$E$8,'Datos Generales'!AG582,IF($C$8=$F$8,'Datos Generales'!AG693))))</f>
        <v/>
      </c>
      <c r="AH35" s="83" t="str">
        <f>IF(IF($C$8=$D$8,'Datos Generales'!AH507,IF($C$8=$E$8,'Datos Generales'!AH582,IF($C$8=$F$8,'Datos Generales'!AH693)))=0,"",IF($C$8=$D$8,'Datos Generales'!AH507,IF($C$8=$E$8,'Datos Generales'!AH582,IF($C$8=$F$8,'Datos Generales'!AH693))))</f>
        <v/>
      </c>
      <c r="AI35" s="83" t="str">
        <f>IF(IF($C$8=$D$8,'Datos Generales'!AI507,IF($C$8=$E$8,'Datos Generales'!AI582,IF($C$8=$F$8,'Datos Generales'!AI693)))=0,"",IF($C$8=$D$8,'Datos Generales'!AI507,IF($C$8=$E$8,'Datos Generales'!AI582,IF($C$8=$F$8,'Datos Generales'!AI693))))</f>
        <v/>
      </c>
      <c r="AJ35" s="83" t="str">
        <f>IF(IF($C$8=$D$8,'Datos Generales'!AJ507,IF($C$8=$E$8,'Datos Generales'!AJ582,IF($C$8=$F$8,'Datos Generales'!AJ693)))=0,"",IF($C$8=$D$8,'Datos Generales'!AJ507,IF($C$8=$E$8,'Datos Generales'!AJ582,IF($C$8=$F$8,'Datos Generales'!AJ693))))</f>
        <v/>
      </c>
      <c r="AK35" s="83" t="str">
        <f>IF(IF($C$8=$D$8,'Datos Generales'!AK507,IF($C$8=$E$8,'Datos Generales'!AK582,IF($C$8=$F$8,'Datos Generales'!AK693)))=0,"",IF($C$8=$D$8,'Datos Generales'!AK507,IF($C$8=$E$8,'Datos Generales'!AK582,IF($C$8=$F$8,'Datos Generales'!AK693))))</f>
        <v/>
      </c>
      <c r="AL35" s="83" t="str">
        <f>IF(IF($C$8=$D$8,'Datos Generales'!AL507,IF($C$8=$E$8,'Datos Generales'!AL582,IF($C$8=$F$8,'Datos Generales'!AL693)))=0,"",IF($C$8=$D$8,'Datos Generales'!AL507,IF($C$8=$E$8,'Datos Generales'!AL582,IF($C$8=$F$8,'Datos Generales'!AL693))))</f>
        <v/>
      </c>
      <c r="AM35" s="83" t="str">
        <f>IF(IF($C$8=$D$8,'Datos Generales'!AM507,IF($C$8=$E$8,'Datos Generales'!AM582,IF($C$8=$F$8,'Datos Generales'!AM693)))=0,"",IF($C$8=$D$8,'Datos Generales'!AM507,IF($C$8=$E$8,'Datos Generales'!AM582,IF($C$8=$F$8,'Datos Generales'!AM693))))</f>
        <v/>
      </c>
      <c r="AN35" s="83" t="str">
        <f>IF(IF($C$8=$D$8,'Datos Generales'!AN507,IF($C$8=$E$8,'Datos Generales'!AN582,IF($C$8=$F$8,'Datos Generales'!AN693)))=0,"",IF($C$8=$D$8,'Datos Generales'!AN507,IF($C$8=$E$8,'Datos Generales'!AN582,IF($C$8=$F$8,'Datos Generales'!AN693))))</f>
        <v/>
      </c>
      <c r="AO35" s="83" t="str">
        <f>IF(IF($C$8=$D$8,'Datos Generales'!AO507,IF($C$8=$E$8,'Datos Generales'!AO582,IF($C$8=$F$8,'Datos Generales'!AO693)))=0,"",IF($C$8=$D$8,'Datos Generales'!AO507,IF($C$8=$E$8,'Datos Generales'!AO582,IF($C$8=$F$8,'Datos Generales'!AO693))))</f>
        <v/>
      </c>
      <c r="AP35" s="83" t="str">
        <f>IF(IF($C$8=$D$8,'Datos Generales'!AP507,IF($C$8=$E$8,'Datos Generales'!AP582,IF($C$8=$F$8,'Datos Generales'!AP693)))=0,"",IF($C$8=$D$8,'Datos Generales'!AP507,IF($C$8=$E$8,'Datos Generales'!AP582,IF($C$8=$F$8,'Datos Generales'!AP693))))</f>
        <v/>
      </c>
      <c r="AQ35" s="83">
        <f>IF(IF($C$8=$D$8,'Datos Generales'!AQ507,IF($C$8=$E$8,'Datos Generales'!AQ582,IF($C$8=$F$8,'Datos Generales'!AQ693)))=0,"",IF($C$8=$D$8,'Datos Generales'!AQ507,IF($C$8=$E$8,'Datos Generales'!AQ582,IF($C$8=$F$8,'Datos Generales'!AQ693))))</f>
        <v>51.938794136156488</v>
      </c>
      <c r="AS35" s="83">
        <f>IF(IF($C$8=$D$8,'Datos Generales'!AS507,IF($C$8=$E$8,'Datos Generales'!AS582,IF($C$8=$F$8,'Datos Generales'!AS693)))=0,"",IF($C$8=$D$8,'Datos Generales'!AS507,IF($C$8=$E$8,'Datos Generales'!AS582,IF($C$8=$F$8,'Datos Generales'!AS693))))</f>
        <v>63.754654754931799</v>
      </c>
      <c r="AT35" s="94">
        <f t="shared" si="0"/>
        <v>-11.815860618775311</v>
      </c>
    </row>
    <row r="36" spans="2:46">
      <c r="B36" s="73" t="s">
        <v>319</v>
      </c>
      <c r="C36" s="83" t="str">
        <f>IF(IF($C$8=$D$8,'Datos Generales'!C508,IF($C$8=$E$8,'Datos Generales'!C583,IF($C$8=$F$8,'Datos Generales'!C694)))=0,"",IF($C$8=$D$8,'Datos Generales'!C508,IF($C$8=$E$8,'Datos Generales'!C583,IF($C$8=$F$8,'Datos Generales'!C694))))</f>
        <v/>
      </c>
      <c r="D36" s="83" t="str">
        <f>IF(IF($C$8=$D$8,'Datos Generales'!D508,IF($C$8=$E$8,'Datos Generales'!D583,IF($C$8=$F$8,'Datos Generales'!D694)))=0,"",IF($C$8=$D$8,'Datos Generales'!D508,IF($C$8=$E$8,'Datos Generales'!D583,IF($C$8=$F$8,'Datos Generales'!D694))))</f>
        <v/>
      </c>
      <c r="E36" s="83">
        <f>IF(IF($C$8=$D$8,'Datos Generales'!E508,IF($C$8=$E$8,'Datos Generales'!E583,IF($C$8=$F$8,'Datos Generales'!E694)))=0,"",IF($C$8=$D$8,'Datos Generales'!E508,IF($C$8=$E$8,'Datos Generales'!E583,IF($C$8=$F$8,'Datos Generales'!E694))))</f>
        <v>-2767.9094430241366</v>
      </c>
      <c r="F36" s="83" t="str">
        <f>IF(IF($C$8=$D$8,'Datos Generales'!F508,IF($C$8=$E$8,'Datos Generales'!F583,IF($C$8=$F$8,'Datos Generales'!F694)))=0,"",IF($C$8=$D$8,'Datos Generales'!F508,IF($C$8=$E$8,'Datos Generales'!F583,IF($C$8=$F$8,'Datos Generales'!F694))))</f>
        <v/>
      </c>
      <c r="G36" s="83">
        <f>IF(IF($C$8=$D$8,'Datos Generales'!G508,IF($C$8=$E$8,'Datos Generales'!G583,IF($C$8=$F$8,'Datos Generales'!G694)))=0,"",IF($C$8=$D$8,'Datos Generales'!G508,IF($C$8=$E$8,'Datos Generales'!G583,IF($C$8=$F$8,'Datos Generales'!G694))))</f>
        <v>28.803015696892931</v>
      </c>
      <c r="H36" s="83" t="str">
        <f>IF(IF($C$8=$D$8,'Datos Generales'!H508,IF($C$8=$E$8,'Datos Generales'!H583,IF($C$8=$F$8,'Datos Generales'!H694)))=0,"",IF($C$8=$D$8,'Datos Generales'!H508,IF($C$8=$E$8,'Datos Generales'!H583,IF($C$8=$F$8,'Datos Generales'!H694))))</f>
        <v/>
      </c>
      <c r="I36" s="83">
        <f>IF(IF($C$8=$D$8,'Datos Generales'!I508,IF($C$8=$E$8,'Datos Generales'!I583,IF($C$8=$F$8,'Datos Generales'!I694)))=0,"",IF($C$8=$D$8,'Datos Generales'!I508,IF($C$8=$E$8,'Datos Generales'!I583,IF($C$8=$F$8,'Datos Generales'!I694))))</f>
        <v>0.50571316443467274</v>
      </c>
      <c r="J36" s="83" t="str">
        <f>IF(IF($C$8=$D$8,'Datos Generales'!J508,IF($C$8=$E$8,'Datos Generales'!J583,IF($C$8=$F$8,'Datos Generales'!J694)))=0,"",IF($C$8=$D$8,'Datos Generales'!J508,IF($C$8=$E$8,'Datos Generales'!J583,IF($C$8=$F$8,'Datos Generales'!J694))))</f>
        <v/>
      </c>
      <c r="K36" s="83" t="str">
        <f>IF(IF($C$8=$D$8,'Datos Generales'!K508,IF($C$8=$E$8,'Datos Generales'!K583,IF($C$8=$F$8,'Datos Generales'!K694)))=0,"",IF($C$8=$D$8,'Datos Generales'!K508,IF($C$8=$E$8,'Datos Generales'!K583,IF($C$8=$F$8,'Datos Generales'!K694))))</f>
        <v/>
      </c>
      <c r="L36" s="83">
        <f>IF(IF($C$8=$D$8,'Datos Generales'!L508,IF($C$8=$E$8,'Datos Generales'!L583,IF($C$8=$F$8,'Datos Generales'!L694)))=0,"",IF($C$8=$D$8,'Datos Generales'!L508,IF($C$8=$E$8,'Datos Generales'!L583,IF($C$8=$F$8,'Datos Generales'!L694))))</f>
        <v>-7.8468709709411888</v>
      </c>
      <c r="M36" s="83">
        <f>IF(IF($C$8=$D$8,'Datos Generales'!M508,IF($C$8=$E$8,'Datos Generales'!M583,IF($C$8=$F$8,'Datos Generales'!M694)))=0,"",IF($C$8=$D$8,'Datos Generales'!M508,IF($C$8=$E$8,'Datos Generales'!M583,IF($C$8=$F$8,'Datos Generales'!M694))))</f>
        <v>35.622139427533035</v>
      </c>
      <c r="N36" s="83" t="str">
        <f>IF(IF($C$8=$D$8,'Datos Generales'!N508,IF($C$8=$E$8,'Datos Generales'!N583,IF($C$8=$F$8,'Datos Generales'!N694)))=0,"",IF($C$8=$D$8,'Datos Generales'!N508,IF($C$8=$E$8,'Datos Generales'!N583,IF($C$8=$F$8,'Datos Generales'!N694))))</f>
        <v/>
      </c>
      <c r="O36" s="83" t="str">
        <f>IF(IF($C$8=$D$8,'Datos Generales'!O508,IF($C$8=$E$8,'Datos Generales'!O583,IF($C$8=$F$8,'Datos Generales'!O694)))=0,"",IF($C$8=$D$8,'Datos Generales'!O508,IF($C$8=$E$8,'Datos Generales'!O583,IF($C$8=$F$8,'Datos Generales'!O694))))</f>
        <v/>
      </c>
      <c r="P36" s="83">
        <f>IF(IF($C$8=$D$8,'Datos Generales'!P508,IF($C$8=$E$8,'Datos Generales'!P583,IF($C$8=$F$8,'Datos Generales'!P694)))=0,"",IF($C$8=$D$8,'Datos Generales'!P508,IF($C$8=$E$8,'Datos Generales'!P583,IF($C$8=$F$8,'Datos Generales'!P694))))</f>
        <v>70.181195315867512</v>
      </c>
      <c r="Q36" s="83" t="str">
        <f>IF(IF($C$8=$D$8,'Datos Generales'!Q508,IF($C$8=$E$8,'Datos Generales'!Q583,IF($C$8=$F$8,'Datos Generales'!Q694)))=0,"",IF($C$8=$D$8,'Datos Generales'!Q508,IF($C$8=$E$8,'Datos Generales'!Q583,IF($C$8=$F$8,'Datos Generales'!Q694))))</f>
        <v/>
      </c>
      <c r="R36" s="83">
        <f>IF(IF($C$8=$D$8,'Datos Generales'!R508,IF($C$8=$E$8,'Datos Generales'!R583,IF($C$8=$F$8,'Datos Generales'!R694)))=0,"",IF($C$8=$D$8,'Datos Generales'!R508,IF($C$8=$E$8,'Datos Generales'!R583,IF($C$8=$F$8,'Datos Generales'!R694))))</f>
        <v>3.1343049678733741E-2</v>
      </c>
      <c r="S36" s="83" t="str">
        <f>IF(IF($C$8=$D$8,'Datos Generales'!S508,IF($C$8=$E$8,'Datos Generales'!S583,IF($C$8=$F$8,'Datos Generales'!S694)))=0,"",IF($C$8=$D$8,'Datos Generales'!S508,IF($C$8=$E$8,'Datos Generales'!S583,IF($C$8=$F$8,'Datos Generales'!S694))))</f>
        <v/>
      </c>
      <c r="T36" s="83">
        <f>IF(IF($C$8=$D$8,'Datos Generales'!T508,IF($C$8=$E$8,'Datos Generales'!T583,IF($C$8=$F$8,'Datos Generales'!T694)))=0,"",IF($C$8=$D$8,'Datos Generales'!T508,IF($C$8=$E$8,'Datos Generales'!T583,IF($C$8=$F$8,'Datos Generales'!T694))))</f>
        <v>4.0565196582193295</v>
      </c>
      <c r="U36" s="83">
        <f>IF(IF($C$8=$D$8,'Datos Generales'!U508,IF($C$8=$E$8,'Datos Generales'!U583,IF($C$8=$F$8,'Datos Generales'!U694)))=0,"",IF($C$8=$D$8,'Datos Generales'!U508,IF($C$8=$E$8,'Datos Generales'!U583,IF($C$8=$F$8,'Datos Generales'!U694))))</f>
        <v>3.2031291453820145</v>
      </c>
      <c r="V36" s="83">
        <f>IF(IF($C$8=$D$8,'Datos Generales'!V508,IF($C$8=$E$8,'Datos Generales'!V583,IF($C$8=$F$8,'Datos Generales'!V694)))=0,"",IF($C$8=$D$8,'Datos Generales'!V508,IF($C$8=$E$8,'Datos Generales'!V583,IF($C$8=$F$8,'Datos Generales'!V694))))</f>
        <v>25.914197645235731</v>
      </c>
      <c r="W36" s="83">
        <f>IF(IF($C$8=$D$8,'Datos Generales'!W508,IF($C$8=$E$8,'Datos Generales'!W583,IF($C$8=$F$8,'Datos Generales'!W694)))=0,"",IF($C$8=$D$8,'Datos Generales'!W508,IF($C$8=$E$8,'Datos Generales'!W583,IF($C$8=$F$8,'Datos Generales'!W694))))</f>
        <v>20.282693366404519</v>
      </c>
      <c r="X36" s="83" t="str">
        <f>IF(IF($C$8=$D$8,'Datos Generales'!X508,IF($C$8=$E$8,'Datos Generales'!X583,IF($C$8=$F$8,'Datos Generales'!X694)))=0,"",IF($C$8=$D$8,'Datos Generales'!X508,IF($C$8=$E$8,'Datos Generales'!X583,IF($C$8=$F$8,'Datos Generales'!X694))))</f>
        <v/>
      </c>
      <c r="Y36" s="83">
        <f>IF(IF($C$8=$D$8,'Datos Generales'!Y508,IF($C$8=$E$8,'Datos Generales'!Y583,IF($C$8=$F$8,'Datos Generales'!Y694)))=0,"",IF($C$8=$D$8,'Datos Generales'!Y508,IF($C$8=$E$8,'Datos Generales'!Y583,IF($C$8=$F$8,'Datos Generales'!Y694))))</f>
        <v>-21.592718458138265</v>
      </c>
      <c r="Z36" s="83" t="str">
        <f>IF(IF($C$8=$D$8,'Datos Generales'!Z508,IF($C$8=$E$8,'Datos Generales'!Z583,IF($C$8=$F$8,'Datos Generales'!Z694)))=0,"",IF($C$8=$D$8,'Datos Generales'!Z508,IF($C$8=$E$8,'Datos Generales'!Z583,IF($C$8=$F$8,'Datos Generales'!Z694))))</f>
        <v/>
      </c>
      <c r="AA36" s="83">
        <f>IF(IF($C$8=$D$8,'Datos Generales'!AA508,IF($C$8=$E$8,'Datos Generales'!AA583,IF($C$8=$F$8,'Datos Generales'!AA694)))=0,"",IF($C$8=$D$8,'Datos Generales'!AA508,IF($C$8=$E$8,'Datos Generales'!AA583,IF($C$8=$F$8,'Datos Generales'!AA694))))</f>
        <v>12.586842667806755</v>
      </c>
      <c r="AB36" s="83" t="str">
        <f>IF(IF($C$8=$D$8,'Datos Generales'!AB508,IF($C$8=$E$8,'Datos Generales'!AB583,IF($C$8=$F$8,'Datos Generales'!AB694)))=0,"",IF($C$8=$D$8,'Datos Generales'!AB508,IF($C$8=$E$8,'Datos Generales'!AB583,IF($C$8=$F$8,'Datos Generales'!AB694))))</f>
        <v/>
      </c>
      <c r="AC36" s="83" t="str">
        <f>IF(IF($C$8=$D$8,'Datos Generales'!AC508,IF($C$8=$E$8,'Datos Generales'!AC583,IF($C$8=$F$8,'Datos Generales'!AC694)))=0,"",IF($C$8=$D$8,'Datos Generales'!AC508,IF($C$8=$E$8,'Datos Generales'!AC583,IF($C$8=$F$8,'Datos Generales'!AC694))))</f>
        <v/>
      </c>
      <c r="AD36" s="83" t="str">
        <f>IF(IF($C$8=$D$8,'Datos Generales'!AD508,IF($C$8=$E$8,'Datos Generales'!AD583,IF($C$8=$F$8,'Datos Generales'!AD694)))=0,"",IF($C$8=$D$8,'Datos Generales'!AD508,IF($C$8=$E$8,'Datos Generales'!AD583,IF($C$8=$F$8,'Datos Generales'!AD694))))</f>
        <v/>
      </c>
      <c r="AE36" s="83" t="str">
        <f>IF(IF($C$8=$D$8,'Datos Generales'!AE508,IF($C$8=$E$8,'Datos Generales'!AE583,IF($C$8=$F$8,'Datos Generales'!AE694)))=0,"",IF($C$8=$D$8,'Datos Generales'!AE508,IF($C$8=$E$8,'Datos Generales'!AE583,IF($C$8=$F$8,'Datos Generales'!AE694))))</f>
        <v/>
      </c>
      <c r="AF36" s="83" t="str">
        <f>IF(IF($C$8=$D$8,'Datos Generales'!AF508,IF($C$8=$E$8,'Datos Generales'!AF583,IF($C$8=$F$8,'Datos Generales'!AF694)))=0,"",IF($C$8=$D$8,'Datos Generales'!AF508,IF($C$8=$E$8,'Datos Generales'!AF583,IF($C$8=$F$8,'Datos Generales'!AF694))))</f>
        <v/>
      </c>
      <c r="AG36" s="83" t="str">
        <f>IF(IF($C$8=$D$8,'Datos Generales'!AG508,IF($C$8=$E$8,'Datos Generales'!AG583,IF($C$8=$F$8,'Datos Generales'!AG694)))=0,"",IF($C$8=$D$8,'Datos Generales'!AG508,IF($C$8=$E$8,'Datos Generales'!AG583,IF($C$8=$F$8,'Datos Generales'!AG694))))</f>
        <v/>
      </c>
      <c r="AH36" s="83" t="str">
        <f>IF(IF($C$8=$D$8,'Datos Generales'!AH508,IF($C$8=$E$8,'Datos Generales'!AH583,IF($C$8=$F$8,'Datos Generales'!AH694)))=0,"",IF($C$8=$D$8,'Datos Generales'!AH508,IF($C$8=$E$8,'Datos Generales'!AH583,IF($C$8=$F$8,'Datos Generales'!AH694))))</f>
        <v/>
      </c>
      <c r="AI36" s="83" t="str">
        <f>IF(IF($C$8=$D$8,'Datos Generales'!AI508,IF($C$8=$E$8,'Datos Generales'!AI583,IF($C$8=$F$8,'Datos Generales'!AI694)))=0,"",IF($C$8=$D$8,'Datos Generales'!AI508,IF($C$8=$E$8,'Datos Generales'!AI583,IF($C$8=$F$8,'Datos Generales'!AI694))))</f>
        <v/>
      </c>
      <c r="AJ36" s="83" t="str">
        <f>IF(IF($C$8=$D$8,'Datos Generales'!AJ508,IF($C$8=$E$8,'Datos Generales'!AJ583,IF($C$8=$F$8,'Datos Generales'!AJ694)))=0,"",IF($C$8=$D$8,'Datos Generales'!AJ508,IF($C$8=$E$8,'Datos Generales'!AJ583,IF($C$8=$F$8,'Datos Generales'!AJ694))))</f>
        <v/>
      </c>
      <c r="AK36" s="83" t="str">
        <f>IF(IF($C$8=$D$8,'Datos Generales'!AK508,IF($C$8=$E$8,'Datos Generales'!AK583,IF($C$8=$F$8,'Datos Generales'!AK694)))=0,"",IF($C$8=$D$8,'Datos Generales'!AK508,IF($C$8=$E$8,'Datos Generales'!AK583,IF($C$8=$F$8,'Datos Generales'!AK694))))</f>
        <v/>
      </c>
      <c r="AL36" s="83" t="str">
        <f>IF(IF($C$8=$D$8,'Datos Generales'!AL508,IF($C$8=$E$8,'Datos Generales'!AL583,IF($C$8=$F$8,'Datos Generales'!AL694)))=0,"",IF($C$8=$D$8,'Datos Generales'!AL508,IF($C$8=$E$8,'Datos Generales'!AL583,IF($C$8=$F$8,'Datos Generales'!AL694))))</f>
        <v/>
      </c>
      <c r="AM36" s="83" t="str">
        <f>IF(IF($C$8=$D$8,'Datos Generales'!AM508,IF($C$8=$E$8,'Datos Generales'!AM583,IF($C$8=$F$8,'Datos Generales'!AM694)))=0,"",IF($C$8=$D$8,'Datos Generales'!AM508,IF($C$8=$E$8,'Datos Generales'!AM583,IF($C$8=$F$8,'Datos Generales'!AM694))))</f>
        <v/>
      </c>
      <c r="AN36" s="83" t="str">
        <f>IF(IF($C$8=$D$8,'Datos Generales'!AN508,IF($C$8=$E$8,'Datos Generales'!AN583,IF($C$8=$F$8,'Datos Generales'!AN694)))=0,"",IF($C$8=$D$8,'Datos Generales'!AN508,IF($C$8=$E$8,'Datos Generales'!AN583,IF($C$8=$F$8,'Datos Generales'!AN694))))</f>
        <v/>
      </c>
      <c r="AO36" s="83" t="str">
        <f>IF(IF($C$8=$D$8,'Datos Generales'!AO508,IF($C$8=$E$8,'Datos Generales'!AO583,IF($C$8=$F$8,'Datos Generales'!AO694)))=0,"",IF($C$8=$D$8,'Datos Generales'!AO508,IF($C$8=$E$8,'Datos Generales'!AO583,IF($C$8=$F$8,'Datos Generales'!AO694))))</f>
        <v/>
      </c>
      <c r="AP36" s="83" t="str">
        <f>IF(IF($C$8=$D$8,'Datos Generales'!AP508,IF($C$8=$E$8,'Datos Generales'!AP583,IF($C$8=$F$8,'Datos Generales'!AP694)))=0,"",IF($C$8=$D$8,'Datos Generales'!AP508,IF($C$8=$E$8,'Datos Generales'!AP583,IF($C$8=$F$8,'Datos Generales'!AP694))))</f>
        <v/>
      </c>
      <c r="AQ36" s="83">
        <f>IF(IF($C$8=$D$8,'Datos Generales'!AQ508,IF($C$8=$E$8,'Datos Generales'!AQ583,IF($C$8=$F$8,'Datos Generales'!AQ694)))=0,"",IF($C$8=$D$8,'Datos Generales'!AQ508,IF($C$8=$E$8,'Datos Generales'!AQ583,IF($C$8=$F$8,'Datos Generales'!AQ694))))</f>
        <v>23.560585294934345</v>
      </c>
      <c r="AS36" s="83">
        <f>IF(IF($C$8=$D$8,'Datos Generales'!AS508,IF($C$8=$E$8,'Datos Generales'!AS583,IF($C$8=$F$8,'Datos Generales'!AS694)))=0,"",IF($C$8=$D$8,'Datos Generales'!AS508,IF($C$8=$E$8,'Datos Generales'!AS583,IF($C$8=$F$8,'Datos Generales'!AS694))))</f>
        <v>20.6163953458408</v>
      </c>
      <c r="AT36" s="94">
        <f t="shared" si="0"/>
        <v>2.9441899490935448</v>
      </c>
    </row>
    <row r="37" spans="2:46">
      <c r="B37" s="73" t="s">
        <v>320</v>
      </c>
      <c r="C37" s="83">
        <f>IF(IF($C$8=$D$8,'Datos Generales'!C509,IF($C$8=$E$8,'Datos Generales'!C584,IF($C$8=$F$8,'Datos Generales'!C695)))=0,"",IF($C$8=$D$8,'Datos Generales'!C509,IF($C$8=$E$8,'Datos Generales'!C584,IF($C$8=$F$8,'Datos Generales'!C695))))</f>
        <v>92.012940330697333</v>
      </c>
      <c r="D37" s="83" t="str">
        <f>IF(IF($C$8=$D$8,'Datos Generales'!D509,IF($C$8=$E$8,'Datos Generales'!D584,IF($C$8=$F$8,'Datos Generales'!D695)))=0,"",IF($C$8=$D$8,'Datos Generales'!D509,IF($C$8=$E$8,'Datos Generales'!D584,IF($C$8=$F$8,'Datos Generales'!D695))))</f>
        <v/>
      </c>
      <c r="E37" s="83">
        <f>IF(IF($C$8=$D$8,'Datos Generales'!E509,IF($C$8=$E$8,'Datos Generales'!E584,IF($C$8=$F$8,'Datos Generales'!E695)))=0,"",IF($C$8=$D$8,'Datos Generales'!E509,IF($C$8=$E$8,'Datos Generales'!E584,IF($C$8=$F$8,'Datos Generales'!E695))))</f>
        <v>-17.591843290539185</v>
      </c>
      <c r="F37" s="83" t="str">
        <f>IF(IF($C$8=$D$8,'Datos Generales'!F509,IF($C$8=$E$8,'Datos Generales'!F584,IF($C$8=$F$8,'Datos Generales'!F695)))=0,"",IF($C$8=$D$8,'Datos Generales'!F509,IF($C$8=$E$8,'Datos Generales'!F584,IF($C$8=$F$8,'Datos Generales'!F695))))</f>
        <v/>
      </c>
      <c r="G37" s="83" t="str">
        <f>IF(IF($C$8=$D$8,'Datos Generales'!G509,IF($C$8=$E$8,'Datos Generales'!G584,IF($C$8=$F$8,'Datos Generales'!G695)))=0,"",IF($C$8=$D$8,'Datos Generales'!G509,IF($C$8=$E$8,'Datos Generales'!G584,IF($C$8=$F$8,'Datos Generales'!G695))))</f>
        <v/>
      </c>
      <c r="H37" s="83">
        <f>IF(IF($C$8=$D$8,'Datos Generales'!H509,IF($C$8=$E$8,'Datos Generales'!H584,IF($C$8=$F$8,'Datos Generales'!H695)))=0,"",IF($C$8=$D$8,'Datos Generales'!H509,IF($C$8=$E$8,'Datos Generales'!H584,IF($C$8=$F$8,'Datos Generales'!H695))))</f>
        <v>120.22494844187959</v>
      </c>
      <c r="I37" s="83">
        <f>IF(IF($C$8=$D$8,'Datos Generales'!I509,IF($C$8=$E$8,'Datos Generales'!I584,IF($C$8=$F$8,'Datos Generales'!I695)))=0,"",IF($C$8=$D$8,'Datos Generales'!I509,IF($C$8=$E$8,'Datos Generales'!I584,IF($C$8=$F$8,'Datos Generales'!I695))))</f>
        <v>357.43274526763901</v>
      </c>
      <c r="J37" s="83">
        <f>IF(IF($C$8=$D$8,'Datos Generales'!J509,IF($C$8=$E$8,'Datos Generales'!J584,IF($C$8=$F$8,'Datos Generales'!J695)))=0,"",IF($C$8=$D$8,'Datos Generales'!J509,IF($C$8=$E$8,'Datos Generales'!J584,IF($C$8=$F$8,'Datos Generales'!J695))))</f>
        <v>268.79111241682438</v>
      </c>
      <c r="K37" s="83" t="str">
        <f>IF(IF($C$8=$D$8,'Datos Generales'!K509,IF($C$8=$E$8,'Datos Generales'!K584,IF($C$8=$F$8,'Datos Generales'!K695)))=0,"",IF($C$8=$D$8,'Datos Generales'!K509,IF($C$8=$E$8,'Datos Generales'!K584,IF($C$8=$F$8,'Datos Generales'!K695))))</f>
        <v/>
      </c>
      <c r="L37" s="83">
        <f>IF(IF($C$8=$D$8,'Datos Generales'!L509,IF($C$8=$E$8,'Datos Generales'!L584,IF($C$8=$F$8,'Datos Generales'!L695)))=0,"",IF($C$8=$D$8,'Datos Generales'!L509,IF($C$8=$E$8,'Datos Generales'!L584,IF($C$8=$F$8,'Datos Generales'!L695))))</f>
        <v>-0.14911676990135353</v>
      </c>
      <c r="M37" s="83" t="str">
        <f>IF(IF($C$8=$D$8,'Datos Generales'!M509,IF($C$8=$E$8,'Datos Generales'!M584,IF($C$8=$F$8,'Datos Generales'!M695)))=0,"",IF($C$8=$D$8,'Datos Generales'!M509,IF($C$8=$E$8,'Datos Generales'!M584,IF($C$8=$F$8,'Datos Generales'!M695))))</f>
        <v/>
      </c>
      <c r="N37" s="83" t="str">
        <f>IF(IF($C$8=$D$8,'Datos Generales'!N509,IF($C$8=$E$8,'Datos Generales'!N584,IF($C$8=$F$8,'Datos Generales'!N695)))=0,"",IF($C$8=$D$8,'Datos Generales'!N509,IF($C$8=$E$8,'Datos Generales'!N584,IF($C$8=$F$8,'Datos Generales'!N695))))</f>
        <v/>
      </c>
      <c r="O37" s="83" t="str">
        <f>IF(IF($C$8=$D$8,'Datos Generales'!O509,IF($C$8=$E$8,'Datos Generales'!O584,IF($C$8=$F$8,'Datos Generales'!O695)))=0,"",IF($C$8=$D$8,'Datos Generales'!O509,IF($C$8=$E$8,'Datos Generales'!O584,IF($C$8=$F$8,'Datos Generales'!O695))))</f>
        <v/>
      </c>
      <c r="P37" s="83">
        <f>IF(IF($C$8=$D$8,'Datos Generales'!P509,IF($C$8=$E$8,'Datos Generales'!P584,IF($C$8=$F$8,'Datos Generales'!P695)))=0,"",IF($C$8=$D$8,'Datos Generales'!P509,IF($C$8=$E$8,'Datos Generales'!P584,IF($C$8=$F$8,'Datos Generales'!P695))))</f>
        <v>2.3615637652590431</v>
      </c>
      <c r="Q37" s="83" t="str">
        <f>IF(IF($C$8=$D$8,'Datos Generales'!Q509,IF($C$8=$E$8,'Datos Generales'!Q584,IF($C$8=$F$8,'Datos Generales'!Q695)))=0,"",IF($C$8=$D$8,'Datos Generales'!Q509,IF($C$8=$E$8,'Datos Generales'!Q584,IF($C$8=$F$8,'Datos Generales'!Q695))))</f>
        <v/>
      </c>
      <c r="R37" s="83">
        <f>IF(IF($C$8=$D$8,'Datos Generales'!R509,IF($C$8=$E$8,'Datos Generales'!R584,IF($C$8=$F$8,'Datos Generales'!R695)))=0,"",IF($C$8=$D$8,'Datos Generales'!R509,IF($C$8=$E$8,'Datos Generales'!R584,IF($C$8=$F$8,'Datos Generales'!R695))))</f>
        <v>18.86056686322998</v>
      </c>
      <c r="S37" s="83" t="str">
        <f>IF(IF($C$8=$D$8,'Datos Generales'!S509,IF($C$8=$E$8,'Datos Generales'!S584,IF($C$8=$F$8,'Datos Generales'!S695)))=0,"",IF($C$8=$D$8,'Datos Generales'!S509,IF($C$8=$E$8,'Datos Generales'!S584,IF($C$8=$F$8,'Datos Generales'!S695))))</f>
        <v/>
      </c>
      <c r="T37" s="83">
        <f>IF(IF($C$8=$D$8,'Datos Generales'!T509,IF($C$8=$E$8,'Datos Generales'!T584,IF($C$8=$F$8,'Datos Generales'!T695)))=0,"",IF($C$8=$D$8,'Datos Generales'!T509,IF($C$8=$E$8,'Datos Generales'!T584,IF($C$8=$F$8,'Datos Generales'!T695))))</f>
        <v>7.0284012120589603</v>
      </c>
      <c r="U37" s="83" t="str">
        <f>IF(IF($C$8=$D$8,'Datos Generales'!U509,IF($C$8=$E$8,'Datos Generales'!U584,IF($C$8=$F$8,'Datos Generales'!U695)))=0,"",IF($C$8=$D$8,'Datos Generales'!U509,IF($C$8=$E$8,'Datos Generales'!U584,IF($C$8=$F$8,'Datos Generales'!U695))))</f>
        <v/>
      </c>
      <c r="V37" s="83" t="str">
        <f>IF(IF($C$8=$D$8,'Datos Generales'!V509,IF($C$8=$E$8,'Datos Generales'!V584,IF($C$8=$F$8,'Datos Generales'!V695)))=0,"",IF($C$8=$D$8,'Datos Generales'!V509,IF($C$8=$E$8,'Datos Generales'!V584,IF($C$8=$F$8,'Datos Generales'!V695))))</f>
        <v/>
      </c>
      <c r="W37" s="83" t="str">
        <f>IF(IF($C$8=$D$8,'Datos Generales'!W509,IF($C$8=$E$8,'Datos Generales'!W584,IF($C$8=$F$8,'Datos Generales'!W695)))=0,"",IF($C$8=$D$8,'Datos Generales'!W509,IF($C$8=$E$8,'Datos Generales'!W584,IF($C$8=$F$8,'Datos Generales'!W695))))</f>
        <v/>
      </c>
      <c r="X37" s="83" t="str">
        <f>IF(IF($C$8=$D$8,'Datos Generales'!X509,IF($C$8=$E$8,'Datos Generales'!X584,IF($C$8=$F$8,'Datos Generales'!X695)))=0,"",IF($C$8=$D$8,'Datos Generales'!X509,IF($C$8=$E$8,'Datos Generales'!X584,IF($C$8=$F$8,'Datos Generales'!X695))))</f>
        <v/>
      </c>
      <c r="Y37" s="83">
        <f>IF(IF($C$8=$D$8,'Datos Generales'!Y509,IF($C$8=$E$8,'Datos Generales'!Y584,IF($C$8=$F$8,'Datos Generales'!Y695)))=0,"",IF($C$8=$D$8,'Datos Generales'!Y509,IF($C$8=$E$8,'Datos Generales'!Y584,IF($C$8=$F$8,'Datos Generales'!Y695))))</f>
        <v>-10.27273129116386</v>
      </c>
      <c r="Z37" s="83" t="str">
        <f>IF(IF($C$8=$D$8,'Datos Generales'!Z509,IF($C$8=$E$8,'Datos Generales'!Z584,IF($C$8=$F$8,'Datos Generales'!Z695)))=0,"",IF($C$8=$D$8,'Datos Generales'!Z509,IF($C$8=$E$8,'Datos Generales'!Z584,IF($C$8=$F$8,'Datos Generales'!Z695))))</f>
        <v/>
      </c>
      <c r="AA37" s="83" t="str">
        <f>IF(IF($C$8=$D$8,'Datos Generales'!AA509,IF($C$8=$E$8,'Datos Generales'!AA584,IF($C$8=$F$8,'Datos Generales'!AA695)))=0,"",IF($C$8=$D$8,'Datos Generales'!AA509,IF($C$8=$E$8,'Datos Generales'!AA584,IF($C$8=$F$8,'Datos Generales'!AA695))))</f>
        <v/>
      </c>
      <c r="AB37" s="83" t="str">
        <f>IF(IF($C$8=$D$8,'Datos Generales'!AB509,IF($C$8=$E$8,'Datos Generales'!AB584,IF($C$8=$F$8,'Datos Generales'!AB695)))=0,"",IF($C$8=$D$8,'Datos Generales'!AB509,IF($C$8=$E$8,'Datos Generales'!AB584,IF($C$8=$F$8,'Datos Generales'!AB695))))</f>
        <v/>
      </c>
      <c r="AC37" s="83" t="str">
        <f>IF(IF($C$8=$D$8,'Datos Generales'!AC509,IF($C$8=$E$8,'Datos Generales'!AC584,IF($C$8=$F$8,'Datos Generales'!AC695)))=0,"",IF($C$8=$D$8,'Datos Generales'!AC509,IF($C$8=$E$8,'Datos Generales'!AC584,IF($C$8=$F$8,'Datos Generales'!AC695))))</f>
        <v/>
      </c>
      <c r="AD37" s="83" t="str">
        <f>IF(IF($C$8=$D$8,'Datos Generales'!AD509,IF($C$8=$E$8,'Datos Generales'!AD584,IF($C$8=$F$8,'Datos Generales'!AD695)))=0,"",IF($C$8=$D$8,'Datos Generales'!AD509,IF($C$8=$E$8,'Datos Generales'!AD584,IF($C$8=$F$8,'Datos Generales'!AD695))))</f>
        <v/>
      </c>
      <c r="AE37" s="83" t="str">
        <f>IF(IF($C$8=$D$8,'Datos Generales'!AE509,IF($C$8=$E$8,'Datos Generales'!AE584,IF($C$8=$F$8,'Datos Generales'!AE695)))=0,"",IF($C$8=$D$8,'Datos Generales'!AE509,IF($C$8=$E$8,'Datos Generales'!AE584,IF($C$8=$F$8,'Datos Generales'!AE695))))</f>
        <v/>
      </c>
      <c r="AF37" s="83" t="str">
        <f>IF(IF($C$8=$D$8,'Datos Generales'!AF509,IF($C$8=$E$8,'Datos Generales'!AF584,IF($C$8=$F$8,'Datos Generales'!AF695)))=0,"",IF($C$8=$D$8,'Datos Generales'!AF509,IF($C$8=$E$8,'Datos Generales'!AF584,IF($C$8=$F$8,'Datos Generales'!AF695))))</f>
        <v/>
      </c>
      <c r="AG37" s="83" t="str">
        <f>IF(IF($C$8=$D$8,'Datos Generales'!AG509,IF($C$8=$E$8,'Datos Generales'!AG584,IF($C$8=$F$8,'Datos Generales'!AG695)))=0,"",IF($C$8=$D$8,'Datos Generales'!AG509,IF($C$8=$E$8,'Datos Generales'!AG584,IF($C$8=$F$8,'Datos Generales'!AG695))))</f>
        <v/>
      </c>
      <c r="AH37" s="83" t="str">
        <f>IF(IF($C$8=$D$8,'Datos Generales'!AH509,IF($C$8=$E$8,'Datos Generales'!AH584,IF($C$8=$F$8,'Datos Generales'!AH695)))=0,"",IF($C$8=$D$8,'Datos Generales'!AH509,IF($C$8=$E$8,'Datos Generales'!AH584,IF($C$8=$F$8,'Datos Generales'!AH695))))</f>
        <v/>
      </c>
      <c r="AI37" s="83" t="str">
        <f>IF(IF($C$8=$D$8,'Datos Generales'!AI509,IF($C$8=$E$8,'Datos Generales'!AI584,IF($C$8=$F$8,'Datos Generales'!AI695)))=0,"",IF($C$8=$D$8,'Datos Generales'!AI509,IF($C$8=$E$8,'Datos Generales'!AI584,IF($C$8=$F$8,'Datos Generales'!AI695))))</f>
        <v/>
      </c>
      <c r="AJ37" s="83" t="str">
        <f>IF(IF($C$8=$D$8,'Datos Generales'!AJ509,IF($C$8=$E$8,'Datos Generales'!AJ584,IF($C$8=$F$8,'Datos Generales'!AJ695)))=0,"",IF($C$8=$D$8,'Datos Generales'!AJ509,IF($C$8=$E$8,'Datos Generales'!AJ584,IF($C$8=$F$8,'Datos Generales'!AJ695))))</f>
        <v/>
      </c>
      <c r="AK37" s="83" t="str">
        <f>IF(IF($C$8=$D$8,'Datos Generales'!AK509,IF($C$8=$E$8,'Datos Generales'!AK584,IF($C$8=$F$8,'Datos Generales'!AK695)))=0,"",IF($C$8=$D$8,'Datos Generales'!AK509,IF($C$8=$E$8,'Datos Generales'!AK584,IF($C$8=$F$8,'Datos Generales'!AK695))))</f>
        <v/>
      </c>
      <c r="AL37" s="83" t="str">
        <f>IF(IF($C$8=$D$8,'Datos Generales'!AL509,IF($C$8=$E$8,'Datos Generales'!AL584,IF($C$8=$F$8,'Datos Generales'!AL695)))=0,"",IF($C$8=$D$8,'Datos Generales'!AL509,IF($C$8=$E$8,'Datos Generales'!AL584,IF($C$8=$F$8,'Datos Generales'!AL695))))</f>
        <v/>
      </c>
      <c r="AM37" s="83" t="str">
        <f>IF(IF($C$8=$D$8,'Datos Generales'!AM509,IF($C$8=$E$8,'Datos Generales'!AM584,IF($C$8=$F$8,'Datos Generales'!AM695)))=0,"",IF($C$8=$D$8,'Datos Generales'!AM509,IF($C$8=$E$8,'Datos Generales'!AM584,IF($C$8=$F$8,'Datos Generales'!AM695))))</f>
        <v/>
      </c>
      <c r="AN37" s="83" t="str">
        <f>IF(IF($C$8=$D$8,'Datos Generales'!AN509,IF($C$8=$E$8,'Datos Generales'!AN584,IF($C$8=$F$8,'Datos Generales'!AN695)))=0,"",IF($C$8=$D$8,'Datos Generales'!AN509,IF($C$8=$E$8,'Datos Generales'!AN584,IF($C$8=$F$8,'Datos Generales'!AN695))))</f>
        <v/>
      </c>
      <c r="AO37" s="83" t="str">
        <f>IF(IF($C$8=$D$8,'Datos Generales'!AO509,IF($C$8=$E$8,'Datos Generales'!AO584,IF($C$8=$F$8,'Datos Generales'!AO695)))=0,"",IF($C$8=$D$8,'Datos Generales'!AO509,IF($C$8=$E$8,'Datos Generales'!AO584,IF($C$8=$F$8,'Datos Generales'!AO695))))</f>
        <v/>
      </c>
      <c r="AP37" s="83" t="str">
        <f>IF(IF($C$8=$D$8,'Datos Generales'!AP509,IF($C$8=$E$8,'Datos Generales'!AP584,IF($C$8=$F$8,'Datos Generales'!AP695)))=0,"",IF($C$8=$D$8,'Datos Generales'!AP509,IF($C$8=$E$8,'Datos Generales'!AP584,IF($C$8=$F$8,'Datos Generales'!AP695))))</f>
        <v/>
      </c>
      <c r="AQ37" s="83">
        <f>IF(IF($C$8=$D$8,'Datos Generales'!AQ509,IF($C$8=$E$8,'Datos Generales'!AQ584,IF($C$8=$F$8,'Datos Generales'!AQ695)))=0,"",IF($C$8=$D$8,'Datos Generales'!AQ509,IF($C$8=$E$8,'Datos Generales'!AQ584,IF($C$8=$F$8,'Datos Generales'!AQ695))))</f>
        <v>91.751516100203077</v>
      </c>
      <c r="AS37" s="83">
        <f>IF(IF($C$8=$D$8,'Datos Generales'!AS509,IF($C$8=$E$8,'Datos Generales'!AS584,IF($C$8=$F$8,'Datos Generales'!AS695)))=0,"",IF($C$8=$D$8,'Datos Generales'!AS509,IF($C$8=$E$8,'Datos Generales'!AS584,IF($C$8=$F$8,'Datos Generales'!AS695))))</f>
        <v>115.395375234255</v>
      </c>
      <c r="AT37" s="94">
        <f t="shared" si="0"/>
        <v>-23.643859134051922</v>
      </c>
    </row>
    <row r="38" spans="2:46">
      <c r="B38" s="73" t="s">
        <v>321</v>
      </c>
      <c r="C38" s="83" t="str">
        <f>IF(IF($C$8=$D$8,'Datos Generales'!C510,IF($C$8=$E$8,'Datos Generales'!C585,IF($C$8=$F$8,'Datos Generales'!C696)))=0,"",IF($C$8=$D$8,'Datos Generales'!C510,IF($C$8=$E$8,'Datos Generales'!C585,IF($C$8=$F$8,'Datos Generales'!C696))))</f>
        <v/>
      </c>
      <c r="D38" s="83" t="str">
        <f>IF(IF($C$8=$D$8,'Datos Generales'!D510,IF($C$8=$E$8,'Datos Generales'!D585,IF($C$8=$F$8,'Datos Generales'!D696)))=0,"",IF($C$8=$D$8,'Datos Generales'!D510,IF($C$8=$E$8,'Datos Generales'!D585,IF($C$8=$F$8,'Datos Generales'!D696))))</f>
        <v/>
      </c>
      <c r="E38" s="83" t="str">
        <f>IF(IF($C$8=$D$8,'Datos Generales'!E510,IF($C$8=$E$8,'Datos Generales'!E585,IF($C$8=$F$8,'Datos Generales'!E696)))=0,"",IF($C$8=$D$8,'Datos Generales'!E510,IF($C$8=$E$8,'Datos Generales'!E585,IF($C$8=$F$8,'Datos Generales'!E696))))</f>
        <v/>
      </c>
      <c r="F38" s="83" t="str">
        <f>IF(IF($C$8=$D$8,'Datos Generales'!F510,IF($C$8=$E$8,'Datos Generales'!F585,IF($C$8=$F$8,'Datos Generales'!F696)))=0,"",IF($C$8=$D$8,'Datos Generales'!F510,IF($C$8=$E$8,'Datos Generales'!F585,IF($C$8=$F$8,'Datos Generales'!F696))))</f>
        <v/>
      </c>
      <c r="G38" s="83">
        <f>IF(IF($C$8=$D$8,'Datos Generales'!G510,IF($C$8=$E$8,'Datos Generales'!G585,IF($C$8=$F$8,'Datos Generales'!G696)))=0,"",IF($C$8=$D$8,'Datos Generales'!G510,IF($C$8=$E$8,'Datos Generales'!G585,IF($C$8=$F$8,'Datos Generales'!G696))))</f>
        <v>32.104684184246665</v>
      </c>
      <c r="H38" s="83" t="str">
        <f>IF(IF($C$8=$D$8,'Datos Generales'!H510,IF($C$8=$E$8,'Datos Generales'!H585,IF($C$8=$F$8,'Datos Generales'!H696)))=0,"",IF($C$8=$D$8,'Datos Generales'!H510,IF($C$8=$E$8,'Datos Generales'!H585,IF($C$8=$F$8,'Datos Generales'!H696))))</f>
        <v/>
      </c>
      <c r="I38" s="83" t="str">
        <f>IF(IF($C$8=$D$8,'Datos Generales'!I510,IF($C$8=$E$8,'Datos Generales'!I585,IF($C$8=$F$8,'Datos Generales'!I696)))=0,"",IF($C$8=$D$8,'Datos Generales'!I510,IF($C$8=$E$8,'Datos Generales'!I585,IF($C$8=$F$8,'Datos Generales'!I696))))</f>
        <v/>
      </c>
      <c r="J38" s="83" t="str">
        <f>IF(IF($C$8=$D$8,'Datos Generales'!J510,IF($C$8=$E$8,'Datos Generales'!J585,IF($C$8=$F$8,'Datos Generales'!J696)))=0,"",IF($C$8=$D$8,'Datos Generales'!J510,IF($C$8=$E$8,'Datos Generales'!J585,IF($C$8=$F$8,'Datos Generales'!J696))))</f>
        <v/>
      </c>
      <c r="K38" s="83">
        <f>IF(IF($C$8=$D$8,'Datos Generales'!K510,IF($C$8=$E$8,'Datos Generales'!K585,IF($C$8=$F$8,'Datos Generales'!K696)))=0,"",IF($C$8=$D$8,'Datos Generales'!K510,IF($C$8=$E$8,'Datos Generales'!K585,IF($C$8=$F$8,'Datos Generales'!K696))))</f>
        <v>103.16823075414634</v>
      </c>
      <c r="L38" s="83" t="str">
        <f>IF(IF($C$8=$D$8,'Datos Generales'!L510,IF($C$8=$E$8,'Datos Generales'!L585,IF($C$8=$F$8,'Datos Generales'!L696)))=0,"",IF($C$8=$D$8,'Datos Generales'!L510,IF($C$8=$E$8,'Datos Generales'!L585,IF($C$8=$F$8,'Datos Generales'!L696))))</f>
        <v/>
      </c>
      <c r="M38" s="83">
        <f>IF(IF($C$8=$D$8,'Datos Generales'!M510,IF($C$8=$E$8,'Datos Generales'!M585,IF($C$8=$F$8,'Datos Generales'!M696)))=0,"",IF($C$8=$D$8,'Datos Generales'!M510,IF($C$8=$E$8,'Datos Generales'!M585,IF($C$8=$F$8,'Datos Generales'!M696))))</f>
        <v>82.958083281598491</v>
      </c>
      <c r="N38" s="83" t="str">
        <f>IF(IF($C$8=$D$8,'Datos Generales'!N510,IF($C$8=$E$8,'Datos Generales'!N585,IF($C$8=$F$8,'Datos Generales'!N696)))=0,"",IF($C$8=$D$8,'Datos Generales'!N510,IF($C$8=$E$8,'Datos Generales'!N585,IF($C$8=$F$8,'Datos Generales'!N696))))</f>
        <v/>
      </c>
      <c r="O38" s="83" t="str">
        <f>IF(IF($C$8=$D$8,'Datos Generales'!O510,IF($C$8=$E$8,'Datos Generales'!O585,IF($C$8=$F$8,'Datos Generales'!O696)))=0,"",IF($C$8=$D$8,'Datos Generales'!O510,IF($C$8=$E$8,'Datos Generales'!O585,IF($C$8=$F$8,'Datos Generales'!O696))))</f>
        <v/>
      </c>
      <c r="P38" s="83" t="str">
        <f>IF(IF($C$8=$D$8,'Datos Generales'!P510,IF($C$8=$E$8,'Datos Generales'!P585,IF($C$8=$F$8,'Datos Generales'!P696)))=0,"",IF($C$8=$D$8,'Datos Generales'!P510,IF($C$8=$E$8,'Datos Generales'!P585,IF($C$8=$F$8,'Datos Generales'!P696))))</f>
        <v/>
      </c>
      <c r="Q38" s="83" t="str">
        <f>IF(IF($C$8=$D$8,'Datos Generales'!Q510,IF($C$8=$E$8,'Datos Generales'!Q585,IF($C$8=$F$8,'Datos Generales'!Q696)))=0,"",IF($C$8=$D$8,'Datos Generales'!Q510,IF($C$8=$E$8,'Datos Generales'!Q585,IF($C$8=$F$8,'Datos Generales'!Q696))))</f>
        <v/>
      </c>
      <c r="R38" s="83" t="str">
        <f>IF(IF($C$8=$D$8,'Datos Generales'!R510,IF($C$8=$E$8,'Datos Generales'!R585,IF($C$8=$F$8,'Datos Generales'!R696)))=0,"",IF($C$8=$D$8,'Datos Generales'!R510,IF($C$8=$E$8,'Datos Generales'!R585,IF($C$8=$F$8,'Datos Generales'!R696))))</f>
        <v/>
      </c>
      <c r="S38" s="83" t="str">
        <f>IF(IF($C$8=$D$8,'Datos Generales'!S510,IF($C$8=$E$8,'Datos Generales'!S585,IF($C$8=$F$8,'Datos Generales'!S696)))=0,"",IF($C$8=$D$8,'Datos Generales'!S510,IF($C$8=$E$8,'Datos Generales'!S585,IF($C$8=$F$8,'Datos Generales'!S696))))</f>
        <v/>
      </c>
      <c r="T38" s="83" t="str">
        <f>IF(IF($C$8=$D$8,'Datos Generales'!T510,IF($C$8=$E$8,'Datos Generales'!T585,IF($C$8=$F$8,'Datos Generales'!T696)))=0,"",IF($C$8=$D$8,'Datos Generales'!T510,IF($C$8=$E$8,'Datos Generales'!T585,IF($C$8=$F$8,'Datos Generales'!T696))))</f>
        <v/>
      </c>
      <c r="U38" s="83">
        <f>IF(IF($C$8=$D$8,'Datos Generales'!U510,IF($C$8=$E$8,'Datos Generales'!U585,IF($C$8=$F$8,'Datos Generales'!U696)))=0,"",IF($C$8=$D$8,'Datos Generales'!U510,IF($C$8=$E$8,'Datos Generales'!U585,IF($C$8=$F$8,'Datos Generales'!U696))))</f>
        <v>48.859231095930859</v>
      </c>
      <c r="V38" s="83" t="str">
        <f>IF(IF($C$8=$D$8,'Datos Generales'!V510,IF($C$8=$E$8,'Datos Generales'!V585,IF($C$8=$F$8,'Datos Generales'!V696)))=0,"",IF($C$8=$D$8,'Datos Generales'!V510,IF($C$8=$E$8,'Datos Generales'!V585,IF($C$8=$F$8,'Datos Generales'!V696))))</f>
        <v/>
      </c>
      <c r="W38" s="83">
        <f>IF(IF($C$8=$D$8,'Datos Generales'!W510,IF($C$8=$E$8,'Datos Generales'!W585,IF($C$8=$F$8,'Datos Generales'!W696)))=0,"",IF($C$8=$D$8,'Datos Generales'!W510,IF($C$8=$E$8,'Datos Generales'!W585,IF($C$8=$F$8,'Datos Generales'!W696))))</f>
        <v>-4.7351111932315026</v>
      </c>
      <c r="X38" s="83" t="str">
        <f>IF(IF($C$8=$D$8,'Datos Generales'!X510,IF($C$8=$E$8,'Datos Generales'!X585,IF($C$8=$F$8,'Datos Generales'!X696)))=0,"",IF($C$8=$D$8,'Datos Generales'!X510,IF($C$8=$E$8,'Datos Generales'!X585,IF($C$8=$F$8,'Datos Generales'!X696))))</f>
        <v/>
      </c>
      <c r="Y38" s="83" t="str">
        <f>IF(IF($C$8=$D$8,'Datos Generales'!Y510,IF($C$8=$E$8,'Datos Generales'!Y585,IF($C$8=$F$8,'Datos Generales'!Y696)))=0,"",IF($C$8=$D$8,'Datos Generales'!Y510,IF($C$8=$E$8,'Datos Generales'!Y585,IF($C$8=$F$8,'Datos Generales'!Y696))))</f>
        <v/>
      </c>
      <c r="Z38" s="83" t="str">
        <f>IF(IF($C$8=$D$8,'Datos Generales'!Z510,IF($C$8=$E$8,'Datos Generales'!Z585,IF($C$8=$F$8,'Datos Generales'!Z696)))=0,"",IF($C$8=$D$8,'Datos Generales'!Z510,IF($C$8=$E$8,'Datos Generales'!Z585,IF($C$8=$F$8,'Datos Generales'!Z696))))</f>
        <v/>
      </c>
      <c r="AA38" s="83" t="str">
        <f>IF(IF($C$8=$D$8,'Datos Generales'!AA510,IF($C$8=$E$8,'Datos Generales'!AA585,IF($C$8=$F$8,'Datos Generales'!AA696)))=0,"",IF($C$8=$D$8,'Datos Generales'!AA510,IF($C$8=$E$8,'Datos Generales'!AA585,IF($C$8=$F$8,'Datos Generales'!AA696))))</f>
        <v/>
      </c>
      <c r="AB38" s="83" t="str">
        <f>IF(IF($C$8=$D$8,'Datos Generales'!AB510,IF($C$8=$E$8,'Datos Generales'!AB585,IF($C$8=$F$8,'Datos Generales'!AB696)))=0,"",IF($C$8=$D$8,'Datos Generales'!AB510,IF($C$8=$E$8,'Datos Generales'!AB585,IF($C$8=$F$8,'Datos Generales'!AB696))))</f>
        <v/>
      </c>
      <c r="AC38" s="83" t="str">
        <f>IF(IF($C$8=$D$8,'Datos Generales'!AC510,IF($C$8=$E$8,'Datos Generales'!AC585,IF($C$8=$F$8,'Datos Generales'!AC696)))=0,"",IF($C$8=$D$8,'Datos Generales'!AC510,IF($C$8=$E$8,'Datos Generales'!AC585,IF($C$8=$F$8,'Datos Generales'!AC696))))</f>
        <v/>
      </c>
      <c r="AD38" s="83" t="str">
        <f>IF(IF($C$8=$D$8,'Datos Generales'!AD510,IF($C$8=$E$8,'Datos Generales'!AD585,IF($C$8=$F$8,'Datos Generales'!AD696)))=0,"",IF($C$8=$D$8,'Datos Generales'!AD510,IF($C$8=$E$8,'Datos Generales'!AD585,IF($C$8=$F$8,'Datos Generales'!AD696))))</f>
        <v/>
      </c>
      <c r="AE38" s="83" t="str">
        <f>IF(IF($C$8=$D$8,'Datos Generales'!AE510,IF($C$8=$E$8,'Datos Generales'!AE585,IF($C$8=$F$8,'Datos Generales'!AE696)))=0,"",IF($C$8=$D$8,'Datos Generales'!AE510,IF($C$8=$E$8,'Datos Generales'!AE585,IF($C$8=$F$8,'Datos Generales'!AE696))))</f>
        <v/>
      </c>
      <c r="AF38" s="83" t="str">
        <f>IF(IF($C$8=$D$8,'Datos Generales'!AF510,IF($C$8=$E$8,'Datos Generales'!AF585,IF($C$8=$F$8,'Datos Generales'!AF696)))=0,"",IF($C$8=$D$8,'Datos Generales'!AF510,IF($C$8=$E$8,'Datos Generales'!AF585,IF($C$8=$F$8,'Datos Generales'!AF696))))</f>
        <v/>
      </c>
      <c r="AG38" s="83" t="str">
        <f>IF(IF($C$8=$D$8,'Datos Generales'!AG510,IF($C$8=$E$8,'Datos Generales'!AG585,IF($C$8=$F$8,'Datos Generales'!AG696)))=0,"",IF($C$8=$D$8,'Datos Generales'!AG510,IF($C$8=$E$8,'Datos Generales'!AG585,IF($C$8=$F$8,'Datos Generales'!AG696))))</f>
        <v/>
      </c>
      <c r="AH38" s="83" t="str">
        <f>IF(IF($C$8=$D$8,'Datos Generales'!AH510,IF($C$8=$E$8,'Datos Generales'!AH585,IF($C$8=$F$8,'Datos Generales'!AH696)))=0,"",IF($C$8=$D$8,'Datos Generales'!AH510,IF($C$8=$E$8,'Datos Generales'!AH585,IF($C$8=$F$8,'Datos Generales'!AH696))))</f>
        <v/>
      </c>
      <c r="AI38" s="83" t="str">
        <f>IF(IF($C$8=$D$8,'Datos Generales'!AI510,IF($C$8=$E$8,'Datos Generales'!AI585,IF($C$8=$F$8,'Datos Generales'!AI696)))=0,"",IF($C$8=$D$8,'Datos Generales'!AI510,IF($C$8=$E$8,'Datos Generales'!AI585,IF($C$8=$F$8,'Datos Generales'!AI696))))</f>
        <v/>
      </c>
      <c r="AJ38" s="83" t="str">
        <f>IF(IF($C$8=$D$8,'Datos Generales'!AJ510,IF($C$8=$E$8,'Datos Generales'!AJ585,IF($C$8=$F$8,'Datos Generales'!AJ696)))=0,"",IF($C$8=$D$8,'Datos Generales'!AJ510,IF($C$8=$E$8,'Datos Generales'!AJ585,IF($C$8=$F$8,'Datos Generales'!AJ696))))</f>
        <v/>
      </c>
      <c r="AK38" s="83" t="str">
        <f>IF(IF($C$8=$D$8,'Datos Generales'!AK510,IF($C$8=$E$8,'Datos Generales'!AK585,IF($C$8=$F$8,'Datos Generales'!AK696)))=0,"",IF($C$8=$D$8,'Datos Generales'!AK510,IF($C$8=$E$8,'Datos Generales'!AK585,IF($C$8=$F$8,'Datos Generales'!AK696))))</f>
        <v/>
      </c>
      <c r="AL38" s="83" t="str">
        <f>IF(IF($C$8=$D$8,'Datos Generales'!AL510,IF($C$8=$E$8,'Datos Generales'!AL585,IF($C$8=$F$8,'Datos Generales'!AL696)))=0,"",IF($C$8=$D$8,'Datos Generales'!AL510,IF($C$8=$E$8,'Datos Generales'!AL585,IF($C$8=$F$8,'Datos Generales'!AL696))))</f>
        <v/>
      </c>
      <c r="AM38" s="83" t="str">
        <f>IF(IF($C$8=$D$8,'Datos Generales'!AM510,IF($C$8=$E$8,'Datos Generales'!AM585,IF($C$8=$F$8,'Datos Generales'!AM696)))=0,"",IF($C$8=$D$8,'Datos Generales'!AM510,IF($C$8=$E$8,'Datos Generales'!AM585,IF($C$8=$F$8,'Datos Generales'!AM696))))</f>
        <v/>
      </c>
      <c r="AN38" s="83" t="str">
        <f>IF(IF($C$8=$D$8,'Datos Generales'!AN510,IF($C$8=$E$8,'Datos Generales'!AN585,IF($C$8=$F$8,'Datos Generales'!AN696)))=0,"",IF($C$8=$D$8,'Datos Generales'!AN510,IF($C$8=$E$8,'Datos Generales'!AN585,IF($C$8=$F$8,'Datos Generales'!AN696))))</f>
        <v/>
      </c>
      <c r="AO38" s="83" t="str">
        <f>IF(IF($C$8=$D$8,'Datos Generales'!AO510,IF($C$8=$E$8,'Datos Generales'!AO585,IF($C$8=$F$8,'Datos Generales'!AO696)))=0,"",IF($C$8=$D$8,'Datos Generales'!AO510,IF($C$8=$E$8,'Datos Generales'!AO585,IF($C$8=$F$8,'Datos Generales'!AO696))))</f>
        <v/>
      </c>
      <c r="AP38" s="83" t="str">
        <f>IF(IF($C$8=$D$8,'Datos Generales'!AP510,IF($C$8=$E$8,'Datos Generales'!AP585,IF($C$8=$F$8,'Datos Generales'!AP696)))=0,"",IF($C$8=$D$8,'Datos Generales'!AP510,IF($C$8=$E$8,'Datos Generales'!AP585,IF($C$8=$F$8,'Datos Generales'!AP696))))</f>
        <v/>
      </c>
      <c r="AQ38" s="83">
        <f>IF(IF($C$8=$D$8,'Datos Generales'!AQ510,IF($C$8=$E$8,'Datos Generales'!AQ585,IF($C$8=$F$8,'Datos Generales'!AQ696)))=0,"",IF($C$8=$D$8,'Datos Generales'!AQ510,IF($C$8=$E$8,'Datos Generales'!AQ585,IF($C$8=$F$8,'Datos Generales'!AQ696))))</f>
        <v>64.582514882579602</v>
      </c>
      <c r="AS38" s="83">
        <f>IF(IF($C$8=$D$8,'Datos Generales'!AS510,IF($C$8=$E$8,'Datos Generales'!AS585,IF($C$8=$F$8,'Datos Generales'!AS696)))=0,"",IF($C$8=$D$8,'Datos Generales'!AS510,IF($C$8=$E$8,'Datos Generales'!AS585,IF($C$8=$F$8,'Datos Generales'!AS696))))</f>
        <v>75.313723487938603</v>
      </c>
      <c r="AT38" s="94">
        <f t="shared" si="0"/>
        <v>-10.731208605359001</v>
      </c>
    </row>
    <row r="39" spans="2:46">
      <c r="B39" s="73" t="s">
        <v>322</v>
      </c>
      <c r="C39" s="83" t="str">
        <f>IF(IF($C$8=$D$8,'Datos Generales'!C511,IF($C$8=$E$8,'Datos Generales'!C586,IF($C$8=$F$8,'Datos Generales'!C697)))=0,"",IF($C$8=$D$8,'Datos Generales'!C511,IF($C$8=$E$8,'Datos Generales'!C586,IF($C$8=$F$8,'Datos Generales'!C697))))</f>
        <v/>
      </c>
      <c r="D39" s="83" t="str">
        <f>IF(IF($C$8=$D$8,'Datos Generales'!D511,IF($C$8=$E$8,'Datos Generales'!D586,IF($C$8=$F$8,'Datos Generales'!D697)))=0,"",IF($C$8=$D$8,'Datos Generales'!D511,IF($C$8=$E$8,'Datos Generales'!D586,IF($C$8=$F$8,'Datos Generales'!D697))))</f>
        <v/>
      </c>
      <c r="E39" s="83" t="str">
        <f>IF(IF($C$8=$D$8,'Datos Generales'!E511,IF($C$8=$E$8,'Datos Generales'!E586,IF($C$8=$F$8,'Datos Generales'!E697)))=0,"",IF($C$8=$D$8,'Datos Generales'!E511,IF($C$8=$E$8,'Datos Generales'!E586,IF($C$8=$F$8,'Datos Generales'!E697))))</f>
        <v/>
      </c>
      <c r="F39" s="83" t="str">
        <f>IF(IF($C$8=$D$8,'Datos Generales'!F511,IF($C$8=$E$8,'Datos Generales'!F586,IF($C$8=$F$8,'Datos Generales'!F697)))=0,"",IF($C$8=$D$8,'Datos Generales'!F511,IF($C$8=$E$8,'Datos Generales'!F586,IF($C$8=$F$8,'Datos Generales'!F697))))</f>
        <v/>
      </c>
      <c r="G39" s="83">
        <f>IF(IF($C$8=$D$8,'Datos Generales'!G511,IF($C$8=$E$8,'Datos Generales'!G586,IF($C$8=$F$8,'Datos Generales'!G697)))=0,"",IF($C$8=$D$8,'Datos Generales'!G511,IF($C$8=$E$8,'Datos Generales'!G586,IF($C$8=$F$8,'Datos Generales'!G697))))</f>
        <v>66.838367629196853</v>
      </c>
      <c r="H39" s="83" t="str">
        <f>IF(IF($C$8=$D$8,'Datos Generales'!H511,IF($C$8=$E$8,'Datos Generales'!H586,IF($C$8=$F$8,'Datos Generales'!H697)))=0,"",IF($C$8=$D$8,'Datos Generales'!H511,IF($C$8=$E$8,'Datos Generales'!H586,IF($C$8=$F$8,'Datos Generales'!H697))))</f>
        <v/>
      </c>
      <c r="I39" s="83" t="str">
        <f>IF(IF($C$8=$D$8,'Datos Generales'!I511,IF($C$8=$E$8,'Datos Generales'!I586,IF($C$8=$F$8,'Datos Generales'!I697)))=0,"",IF($C$8=$D$8,'Datos Generales'!I511,IF($C$8=$E$8,'Datos Generales'!I586,IF($C$8=$F$8,'Datos Generales'!I697))))</f>
        <v/>
      </c>
      <c r="J39" s="83" t="str">
        <f>IF(IF($C$8=$D$8,'Datos Generales'!J511,IF($C$8=$E$8,'Datos Generales'!J586,IF($C$8=$F$8,'Datos Generales'!J697)))=0,"",IF($C$8=$D$8,'Datos Generales'!J511,IF($C$8=$E$8,'Datos Generales'!J586,IF($C$8=$F$8,'Datos Generales'!J697))))</f>
        <v/>
      </c>
      <c r="K39" s="83">
        <f>IF(IF($C$8=$D$8,'Datos Generales'!K511,IF($C$8=$E$8,'Datos Generales'!K586,IF($C$8=$F$8,'Datos Generales'!K697)))=0,"",IF($C$8=$D$8,'Datos Generales'!K511,IF($C$8=$E$8,'Datos Generales'!K586,IF($C$8=$F$8,'Datos Generales'!K697))))</f>
        <v>46.980024874125945</v>
      </c>
      <c r="L39" s="83" t="str">
        <f>IF(IF($C$8=$D$8,'Datos Generales'!L511,IF($C$8=$E$8,'Datos Generales'!L586,IF($C$8=$F$8,'Datos Generales'!L697)))=0,"",IF($C$8=$D$8,'Datos Generales'!L511,IF($C$8=$E$8,'Datos Generales'!L586,IF($C$8=$F$8,'Datos Generales'!L697))))</f>
        <v/>
      </c>
      <c r="M39" s="83">
        <f>IF(IF($C$8=$D$8,'Datos Generales'!M511,IF($C$8=$E$8,'Datos Generales'!M586,IF($C$8=$F$8,'Datos Generales'!M697)))=0,"",IF($C$8=$D$8,'Datos Generales'!M511,IF($C$8=$E$8,'Datos Generales'!M586,IF($C$8=$F$8,'Datos Generales'!M697))))</f>
        <v>34.550044315884897</v>
      </c>
      <c r="N39" s="83">
        <f>IF(IF($C$8=$D$8,'Datos Generales'!N511,IF($C$8=$E$8,'Datos Generales'!N586,IF($C$8=$F$8,'Datos Generales'!N697)))=0,"",IF($C$8=$D$8,'Datos Generales'!N511,IF($C$8=$E$8,'Datos Generales'!N586,IF($C$8=$F$8,'Datos Generales'!N697))))</f>
        <v>23.173277661795407</v>
      </c>
      <c r="O39" s="83" t="str">
        <f>IF(IF($C$8=$D$8,'Datos Generales'!O511,IF($C$8=$E$8,'Datos Generales'!O586,IF($C$8=$F$8,'Datos Generales'!O697)))=0,"",IF($C$8=$D$8,'Datos Generales'!O511,IF($C$8=$E$8,'Datos Generales'!O586,IF($C$8=$F$8,'Datos Generales'!O697))))</f>
        <v/>
      </c>
      <c r="P39" s="83" t="str">
        <f>IF(IF($C$8=$D$8,'Datos Generales'!P511,IF($C$8=$E$8,'Datos Generales'!P586,IF($C$8=$F$8,'Datos Generales'!P697)))=0,"",IF($C$8=$D$8,'Datos Generales'!P511,IF($C$8=$E$8,'Datos Generales'!P586,IF($C$8=$F$8,'Datos Generales'!P697))))</f>
        <v/>
      </c>
      <c r="Q39" s="83" t="str">
        <f>IF(IF($C$8=$D$8,'Datos Generales'!Q511,IF($C$8=$E$8,'Datos Generales'!Q586,IF($C$8=$F$8,'Datos Generales'!Q697)))=0,"",IF($C$8=$D$8,'Datos Generales'!Q511,IF($C$8=$E$8,'Datos Generales'!Q586,IF($C$8=$F$8,'Datos Generales'!Q697))))</f>
        <v/>
      </c>
      <c r="R39" s="83" t="str">
        <f>IF(IF($C$8=$D$8,'Datos Generales'!R511,IF($C$8=$E$8,'Datos Generales'!R586,IF($C$8=$F$8,'Datos Generales'!R697)))=0,"",IF($C$8=$D$8,'Datos Generales'!R511,IF($C$8=$E$8,'Datos Generales'!R586,IF($C$8=$F$8,'Datos Generales'!R697))))</f>
        <v/>
      </c>
      <c r="S39" s="83" t="str">
        <f>IF(IF($C$8=$D$8,'Datos Generales'!S511,IF($C$8=$E$8,'Datos Generales'!S586,IF($C$8=$F$8,'Datos Generales'!S697)))=0,"",IF($C$8=$D$8,'Datos Generales'!S511,IF($C$8=$E$8,'Datos Generales'!S586,IF($C$8=$F$8,'Datos Generales'!S697))))</f>
        <v/>
      </c>
      <c r="T39" s="83" t="str">
        <f>IF(IF($C$8=$D$8,'Datos Generales'!T511,IF($C$8=$E$8,'Datos Generales'!T586,IF($C$8=$F$8,'Datos Generales'!T697)))=0,"",IF($C$8=$D$8,'Datos Generales'!T511,IF($C$8=$E$8,'Datos Generales'!T586,IF($C$8=$F$8,'Datos Generales'!T697))))</f>
        <v/>
      </c>
      <c r="U39" s="83">
        <f>IF(IF($C$8=$D$8,'Datos Generales'!U511,IF($C$8=$E$8,'Datos Generales'!U586,IF($C$8=$F$8,'Datos Generales'!U697)))=0,"",IF($C$8=$D$8,'Datos Generales'!U511,IF($C$8=$E$8,'Datos Generales'!U586,IF($C$8=$F$8,'Datos Generales'!U697))))</f>
        <v>92.736607343322007</v>
      </c>
      <c r="V39" s="83" t="str">
        <f>IF(IF($C$8=$D$8,'Datos Generales'!V511,IF($C$8=$E$8,'Datos Generales'!V586,IF($C$8=$F$8,'Datos Generales'!V697)))=0,"",IF($C$8=$D$8,'Datos Generales'!V511,IF($C$8=$E$8,'Datos Generales'!V586,IF($C$8=$F$8,'Datos Generales'!V697))))</f>
        <v/>
      </c>
      <c r="W39" s="83">
        <f>IF(IF($C$8=$D$8,'Datos Generales'!W511,IF($C$8=$E$8,'Datos Generales'!W586,IF($C$8=$F$8,'Datos Generales'!W697)))=0,"",IF($C$8=$D$8,'Datos Generales'!W511,IF($C$8=$E$8,'Datos Generales'!W586,IF($C$8=$F$8,'Datos Generales'!W697))))</f>
        <v>-30.623365327875092</v>
      </c>
      <c r="X39" s="83" t="str">
        <f>IF(IF($C$8=$D$8,'Datos Generales'!X511,IF($C$8=$E$8,'Datos Generales'!X586,IF($C$8=$F$8,'Datos Generales'!X697)))=0,"",IF($C$8=$D$8,'Datos Generales'!X511,IF($C$8=$E$8,'Datos Generales'!X586,IF($C$8=$F$8,'Datos Generales'!X697))))</f>
        <v/>
      </c>
      <c r="Y39" s="83" t="str">
        <f>IF(IF($C$8=$D$8,'Datos Generales'!Y511,IF($C$8=$E$8,'Datos Generales'!Y586,IF($C$8=$F$8,'Datos Generales'!Y697)))=0,"",IF($C$8=$D$8,'Datos Generales'!Y511,IF($C$8=$E$8,'Datos Generales'!Y586,IF($C$8=$F$8,'Datos Generales'!Y697))))</f>
        <v/>
      </c>
      <c r="Z39" s="83" t="str">
        <f>IF(IF($C$8=$D$8,'Datos Generales'!Z511,IF($C$8=$E$8,'Datos Generales'!Z586,IF($C$8=$F$8,'Datos Generales'!Z697)))=0,"",IF($C$8=$D$8,'Datos Generales'!Z511,IF($C$8=$E$8,'Datos Generales'!Z586,IF($C$8=$F$8,'Datos Generales'!Z697))))</f>
        <v/>
      </c>
      <c r="AA39" s="83" t="str">
        <f>IF(IF($C$8=$D$8,'Datos Generales'!AA511,IF($C$8=$E$8,'Datos Generales'!AA586,IF($C$8=$F$8,'Datos Generales'!AA697)))=0,"",IF($C$8=$D$8,'Datos Generales'!AA511,IF($C$8=$E$8,'Datos Generales'!AA586,IF($C$8=$F$8,'Datos Generales'!AA697))))</f>
        <v/>
      </c>
      <c r="AB39" s="83" t="str">
        <f>IF(IF($C$8=$D$8,'Datos Generales'!AB511,IF($C$8=$E$8,'Datos Generales'!AB586,IF($C$8=$F$8,'Datos Generales'!AB697)))=0,"",IF($C$8=$D$8,'Datos Generales'!AB511,IF($C$8=$E$8,'Datos Generales'!AB586,IF($C$8=$F$8,'Datos Generales'!AB697))))</f>
        <v/>
      </c>
      <c r="AC39" s="83" t="str">
        <f>IF(IF($C$8=$D$8,'Datos Generales'!AC511,IF($C$8=$E$8,'Datos Generales'!AC586,IF($C$8=$F$8,'Datos Generales'!AC697)))=0,"",IF($C$8=$D$8,'Datos Generales'!AC511,IF($C$8=$E$8,'Datos Generales'!AC586,IF($C$8=$F$8,'Datos Generales'!AC697))))</f>
        <v/>
      </c>
      <c r="AD39" s="83" t="str">
        <f>IF(IF($C$8=$D$8,'Datos Generales'!AD511,IF($C$8=$E$8,'Datos Generales'!AD586,IF($C$8=$F$8,'Datos Generales'!AD697)))=0,"",IF($C$8=$D$8,'Datos Generales'!AD511,IF($C$8=$E$8,'Datos Generales'!AD586,IF($C$8=$F$8,'Datos Generales'!AD697))))</f>
        <v/>
      </c>
      <c r="AE39" s="83" t="str">
        <f>IF(IF($C$8=$D$8,'Datos Generales'!AE511,IF($C$8=$E$8,'Datos Generales'!AE586,IF($C$8=$F$8,'Datos Generales'!AE697)))=0,"",IF($C$8=$D$8,'Datos Generales'!AE511,IF($C$8=$E$8,'Datos Generales'!AE586,IF($C$8=$F$8,'Datos Generales'!AE697))))</f>
        <v/>
      </c>
      <c r="AF39" s="83" t="str">
        <f>IF(IF($C$8=$D$8,'Datos Generales'!AF511,IF($C$8=$E$8,'Datos Generales'!AF586,IF($C$8=$F$8,'Datos Generales'!AF697)))=0,"",IF($C$8=$D$8,'Datos Generales'!AF511,IF($C$8=$E$8,'Datos Generales'!AF586,IF($C$8=$F$8,'Datos Generales'!AF697))))</f>
        <v/>
      </c>
      <c r="AG39" s="83" t="str">
        <f>IF(IF($C$8=$D$8,'Datos Generales'!AG511,IF($C$8=$E$8,'Datos Generales'!AG586,IF($C$8=$F$8,'Datos Generales'!AG697)))=0,"",IF($C$8=$D$8,'Datos Generales'!AG511,IF($C$8=$E$8,'Datos Generales'!AG586,IF($C$8=$F$8,'Datos Generales'!AG697))))</f>
        <v/>
      </c>
      <c r="AH39" s="83" t="str">
        <f>IF(IF($C$8=$D$8,'Datos Generales'!AH511,IF($C$8=$E$8,'Datos Generales'!AH586,IF($C$8=$F$8,'Datos Generales'!AH697)))=0,"",IF($C$8=$D$8,'Datos Generales'!AH511,IF($C$8=$E$8,'Datos Generales'!AH586,IF($C$8=$F$8,'Datos Generales'!AH697))))</f>
        <v/>
      </c>
      <c r="AI39" s="83" t="str">
        <f>IF(IF($C$8=$D$8,'Datos Generales'!AI511,IF($C$8=$E$8,'Datos Generales'!AI586,IF($C$8=$F$8,'Datos Generales'!AI697)))=0,"",IF($C$8=$D$8,'Datos Generales'!AI511,IF($C$8=$E$8,'Datos Generales'!AI586,IF($C$8=$F$8,'Datos Generales'!AI697))))</f>
        <v/>
      </c>
      <c r="AJ39" s="83" t="str">
        <f>IF(IF($C$8=$D$8,'Datos Generales'!AJ511,IF($C$8=$E$8,'Datos Generales'!AJ586,IF($C$8=$F$8,'Datos Generales'!AJ697)))=0,"",IF($C$8=$D$8,'Datos Generales'!AJ511,IF($C$8=$E$8,'Datos Generales'!AJ586,IF($C$8=$F$8,'Datos Generales'!AJ697))))</f>
        <v/>
      </c>
      <c r="AK39" s="83" t="str">
        <f>IF(IF($C$8=$D$8,'Datos Generales'!AK511,IF($C$8=$E$8,'Datos Generales'!AK586,IF($C$8=$F$8,'Datos Generales'!AK697)))=0,"",IF($C$8=$D$8,'Datos Generales'!AK511,IF($C$8=$E$8,'Datos Generales'!AK586,IF($C$8=$F$8,'Datos Generales'!AK697))))</f>
        <v/>
      </c>
      <c r="AL39" s="83" t="str">
        <f>IF(IF($C$8=$D$8,'Datos Generales'!AL511,IF($C$8=$E$8,'Datos Generales'!AL586,IF($C$8=$F$8,'Datos Generales'!AL697)))=0,"",IF($C$8=$D$8,'Datos Generales'!AL511,IF($C$8=$E$8,'Datos Generales'!AL586,IF($C$8=$F$8,'Datos Generales'!AL697))))</f>
        <v/>
      </c>
      <c r="AM39" s="83" t="str">
        <f>IF(IF($C$8=$D$8,'Datos Generales'!AM511,IF($C$8=$E$8,'Datos Generales'!AM586,IF($C$8=$F$8,'Datos Generales'!AM697)))=0,"",IF($C$8=$D$8,'Datos Generales'!AM511,IF($C$8=$E$8,'Datos Generales'!AM586,IF($C$8=$F$8,'Datos Generales'!AM697))))</f>
        <v/>
      </c>
      <c r="AN39" s="83" t="str">
        <f>IF(IF($C$8=$D$8,'Datos Generales'!AN511,IF($C$8=$E$8,'Datos Generales'!AN586,IF($C$8=$F$8,'Datos Generales'!AN697)))=0,"",IF($C$8=$D$8,'Datos Generales'!AN511,IF($C$8=$E$8,'Datos Generales'!AN586,IF($C$8=$F$8,'Datos Generales'!AN697))))</f>
        <v/>
      </c>
      <c r="AO39" s="83" t="str">
        <f>IF(IF($C$8=$D$8,'Datos Generales'!AO511,IF($C$8=$E$8,'Datos Generales'!AO586,IF($C$8=$F$8,'Datos Generales'!AO697)))=0,"",IF($C$8=$D$8,'Datos Generales'!AO511,IF($C$8=$E$8,'Datos Generales'!AO586,IF($C$8=$F$8,'Datos Generales'!AO697))))</f>
        <v/>
      </c>
      <c r="AP39" s="83" t="str">
        <f>IF(IF($C$8=$D$8,'Datos Generales'!AP511,IF($C$8=$E$8,'Datos Generales'!AP586,IF($C$8=$F$8,'Datos Generales'!AP697)))=0,"",IF($C$8=$D$8,'Datos Generales'!AP511,IF($C$8=$E$8,'Datos Generales'!AP586,IF($C$8=$F$8,'Datos Generales'!AP697))))</f>
        <v/>
      </c>
      <c r="AQ39" s="83">
        <f>IF(IF($C$8=$D$8,'Datos Generales'!AQ511,IF($C$8=$E$8,'Datos Generales'!AQ586,IF($C$8=$F$8,'Datos Generales'!AQ697)))=0,"",IF($C$8=$D$8,'Datos Generales'!AQ511,IF($C$8=$E$8,'Datos Generales'!AQ586,IF($C$8=$F$8,'Datos Generales'!AQ697))))</f>
        <v>26.139657009468532</v>
      </c>
      <c r="AS39" s="83">
        <f>IF(IF($C$8=$D$8,'Datos Generales'!AS511,IF($C$8=$E$8,'Datos Generales'!AS586,IF($C$8=$F$8,'Datos Generales'!AS697)))=0,"",IF($C$8=$D$8,'Datos Generales'!AS511,IF($C$8=$E$8,'Datos Generales'!AS586,IF($C$8=$F$8,'Datos Generales'!AS697))))</f>
        <v>40.933351233672397</v>
      </c>
      <c r="AT39" s="94">
        <f t="shared" si="0"/>
        <v>-14.793694224203865</v>
      </c>
    </row>
    <row r="40" spans="2:46">
      <c r="B40" s="73" t="s">
        <v>323</v>
      </c>
      <c r="C40" s="83" t="str">
        <f>IF(IF($C$8=$D$8,'Datos Generales'!C512,IF($C$8=$E$8,'Datos Generales'!C587,IF($C$8=$F$8,'Datos Generales'!C698)))=0,"",IF($C$8=$D$8,'Datos Generales'!C512,IF($C$8=$E$8,'Datos Generales'!C587,IF($C$8=$F$8,'Datos Generales'!C698))))</f>
        <v/>
      </c>
      <c r="D40" s="83" t="str">
        <f>IF(IF($C$8=$D$8,'Datos Generales'!D512,IF($C$8=$E$8,'Datos Generales'!D587,IF($C$8=$F$8,'Datos Generales'!D698)))=0,"",IF($C$8=$D$8,'Datos Generales'!D512,IF($C$8=$E$8,'Datos Generales'!D587,IF($C$8=$F$8,'Datos Generales'!D698))))</f>
        <v/>
      </c>
      <c r="E40" s="83" t="str">
        <f>IF(IF($C$8=$D$8,'Datos Generales'!E512,IF($C$8=$E$8,'Datos Generales'!E587,IF($C$8=$F$8,'Datos Generales'!E698)))=0,"",IF($C$8=$D$8,'Datos Generales'!E512,IF($C$8=$E$8,'Datos Generales'!E587,IF($C$8=$F$8,'Datos Generales'!E698))))</f>
        <v/>
      </c>
      <c r="F40" s="83" t="str">
        <f>IF(IF($C$8=$D$8,'Datos Generales'!F512,IF($C$8=$E$8,'Datos Generales'!F587,IF($C$8=$F$8,'Datos Generales'!F698)))=0,"",IF($C$8=$D$8,'Datos Generales'!F512,IF($C$8=$E$8,'Datos Generales'!F587,IF($C$8=$F$8,'Datos Generales'!F698))))</f>
        <v/>
      </c>
      <c r="G40" s="83" t="str">
        <f>IF(IF($C$8=$D$8,'Datos Generales'!G512,IF($C$8=$E$8,'Datos Generales'!G587,IF($C$8=$F$8,'Datos Generales'!G698)))=0,"",IF($C$8=$D$8,'Datos Generales'!G512,IF($C$8=$E$8,'Datos Generales'!G587,IF($C$8=$F$8,'Datos Generales'!G698))))</f>
        <v/>
      </c>
      <c r="H40" s="83" t="str">
        <f>IF(IF($C$8=$D$8,'Datos Generales'!H512,IF($C$8=$E$8,'Datos Generales'!H587,IF($C$8=$F$8,'Datos Generales'!H698)))=0,"",IF($C$8=$D$8,'Datos Generales'!H512,IF($C$8=$E$8,'Datos Generales'!H587,IF($C$8=$F$8,'Datos Generales'!H698))))</f>
        <v/>
      </c>
      <c r="I40" s="83" t="str">
        <f>IF(IF($C$8=$D$8,'Datos Generales'!I512,IF($C$8=$E$8,'Datos Generales'!I587,IF($C$8=$F$8,'Datos Generales'!I698)))=0,"",IF($C$8=$D$8,'Datos Generales'!I512,IF($C$8=$E$8,'Datos Generales'!I587,IF($C$8=$F$8,'Datos Generales'!I698))))</f>
        <v/>
      </c>
      <c r="J40" s="83" t="str">
        <f>IF(IF($C$8=$D$8,'Datos Generales'!J512,IF($C$8=$E$8,'Datos Generales'!J587,IF($C$8=$F$8,'Datos Generales'!J698)))=0,"",IF($C$8=$D$8,'Datos Generales'!J512,IF($C$8=$E$8,'Datos Generales'!J587,IF($C$8=$F$8,'Datos Generales'!J698))))</f>
        <v/>
      </c>
      <c r="K40" s="83" t="str">
        <f>IF(IF($C$8=$D$8,'Datos Generales'!K512,IF($C$8=$E$8,'Datos Generales'!K587,IF($C$8=$F$8,'Datos Generales'!K698)))=0,"",IF($C$8=$D$8,'Datos Generales'!K512,IF($C$8=$E$8,'Datos Generales'!K587,IF($C$8=$F$8,'Datos Generales'!K698))))</f>
        <v/>
      </c>
      <c r="L40" s="83" t="str">
        <f>IF(IF($C$8=$D$8,'Datos Generales'!L512,IF($C$8=$E$8,'Datos Generales'!L587,IF($C$8=$F$8,'Datos Generales'!L698)))=0,"",IF($C$8=$D$8,'Datos Generales'!L512,IF($C$8=$E$8,'Datos Generales'!L587,IF($C$8=$F$8,'Datos Generales'!L698))))</f>
        <v/>
      </c>
      <c r="M40" s="83" t="str">
        <f>IF(IF($C$8=$D$8,'Datos Generales'!M512,IF($C$8=$E$8,'Datos Generales'!M587,IF($C$8=$F$8,'Datos Generales'!M698)))=0,"",IF($C$8=$D$8,'Datos Generales'!M512,IF($C$8=$E$8,'Datos Generales'!M587,IF($C$8=$F$8,'Datos Generales'!M698))))</f>
        <v/>
      </c>
      <c r="N40" s="83" t="str">
        <f>IF(IF($C$8=$D$8,'Datos Generales'!N512,IF($C$8=$E$8,'Datos Generales'!N587,IF($C$8=$F$8,'Datos Generales'!N698)))=0,"",IF($C$8=$D$8,'Datos Generales'!N512,IF($C$8=$E$8,'Datos Generales'!N587,IF($C$8=$F$8,'Datos Generales'!N698))))</f>
        <v/>
      </c>
      <c r="O40" s="83" t="str">
        <f>IF(IF($C$8=$D$8,'Datos Generales'!O512,IF($C$8=$E$8,'Datos Generales'!O587,IF($C$8=$F$8,'Datos Generales'!O698)))=0,"",IF($C$8=$D$8,'Datos Generales'!O512,IF($C$8=$E$8,'Datos Generales'!O587,IF($C$8=$F$8,'Datos Generales'!O698))))</f>
        <v/>
      </c>
      <c r="P40" s="83" t="str">
        <f>IF(IF($C$8=$D$8,'Datos Generales'!P512,IF($C$8=$E$8,'Datos Generales'!P587,IF($C$8=$F$8,'Datos Generales'!P698)))=0,"",IF($C$8=$D$8,'Datos Generales'!P512,IF($C$8=$E$8,'Datos Generales'!P587,IF($C$8=$F$8,'Datos Generales'!P698))))</f>
        <v/>
      </c>
      <c r="Q40" s="83" t="str">
        <f>IF(IF($C$8=$D$8,'Datos Generales'!Q512,IF($C$8=$E$8,'Datos Generales'!Q587,IF($C$8=$F$8,'Datos Generales'!Q698)))=0,"",IF($C$8=$D$8,'Datos Generales'!Q512,IF($C$8=$E$8,'Datos Generales'!Q587,IF($C$8=$F$8,'Datos Generales'!Q698))))</f>
        <v/>
      </c>
      <c r="R40" s="83" t="str">
        <f>IF(IF($C$8=$D$8,'Datos Generales'!R512,IF($C$8=$E$8,'Datos Generales'!R587,IF($C$8=$F$8,'Datos Generales'!R698)))=0,"",IF($C$8=$D$8,'Datos Generales'!R512,IF($C$8=$E$8,'Datos Generales'!R587,IF($C$8=$F$8,'Datos Generales'!R698))))</f>
        <v/>
      </c>
      <c r="S40" s="83" t="str">
        <f>IF(IF($C$8=$D$8,'Datos Generales'!S512,IF($C$8=$E$8,'Datos Generales'!S587,IF($C$8=$F$8,'Datos Generales'!S698)))=0,"",IF($C$8=$D$8,'Datos Generales'!S512,IF($C$8=$E$8,'Datos Generales'!S587,IF($C$8=$F$8,'Datos Generales'!S698))))</f>
        <v/>
      </c>
      <c r="T40" s="83" t="str">
        <f>IF(IF($C$8=$D$8,'Datos Generales'!T512,IF($C$8=$E$8,'Datos Generales'!T587,IF($C$8=$F$8,'Datos Generales'!T698)))=0,"",IF($C$8=$D$8,'Datos Generales'!T512,IF($C$8=$E$8,'Datos Generales'!T587,IF($C$8=$F$8,'Datos Generales'!T698))))</f>
        <v/>
      </c>
      <c r="U40" s="83" t="str">
        <f>IF(IF($C$8=$D$8,'Datos Generales'!U512,IF($C$8=$E$8,'Datos Generales'!U587,IF($C$8=$F$8,'Datos Generales'!U698)))=0,"",IF($C$8=$D$8,'Datos Generales'!U512,IF($C$8=$E$8,'Datos Generales'!U587,IF($C$8=$F$8,'Datos Generales'!U698))))</f>
        <v/>
      </c>
      <c r="V40" s="83" t="str">
        <f>IF(IF($C$8=$D$8,'Datos Generales'!V512,IF($C$8=$E$8,'Datos Generales'!V587,IF($C$8=$F$8,'Datos Generales'!V698)))=0,"",IF($C$8=$D$8,'Datos Generales'!V512,IF($C$8=$E$8,'Datos Generales'!V587,IF($C$8=$F$8,'Datos Generales'!V698))))</f>
        <v/>
      </c>
      <c r="W40" s="83" t="str">
        <f>IF(IF($C$8=$D$8,'Datos Generales'!W512,IF($C$8=$E$8,'Datos Generales'!W587,IF($C$8=$F$8,'Datos Generales'!W698)))=0,"",IF($C$8=$D$8,'Datos Generales'!W512,IF($C$8=$E$8,'Datos Generales'!W587,IF($C$8=$F$8,'Datos Generales'!W698))))</f>
        <v/>
      </c>
      <c r="X40" s="83" t="str">
        <f>IF(IF($C$8=$D$8,'Datos Generales'!X512,IF($C$8=$E$8,'Datos Generales'!X587,IF($C$8=$F$8,'Datos Generales'!X698)))=0,"",IF($C$8=$D$8,'Datos Generales'!X512,IF($C$8=$E$8,'Datos Generales'!X587,IF($C$8=$F$8,'Datos Generales'!X698))))</f>
        <v/>
      </c>
      <c r="Y40" s="83" t="str">
        <f>IF(IF($C$8=$D$8,'Datos Generales'!Y512,IF($C$8=$E$8,'Datos Generales'!Y587,IF($C$8=$F$8,'Datos Generales'!Y698)))=0,"",IF($C$8=$D$8,'Datos Generales'!Y512,IF($C$8=$E$8,'Datos Generales'!Y587,IF($C$8=$F$8,'Datos Generales'!Y698))))</f>
        <v/>
      </c>
      <c r="Z40" s="83" t="str">
        <f>IF(IF($C$8=$D$8,'Datos Generales'!Z512,IF($C$8=$E$8,'Datos Generales'!Z587,IF($C$8=$F$8,'Datos Generales'!Z698)))=0,"",IF($C$8=$D$8,'Datos Generales'!Z512,IF($C$8=$E$8,'Datos Generales'!Z587,IF($C$8=$F$8,'Datos Generales'!Z698))))</f>
        <v/>
      </c>
      <c r="AA40" s="83" t="str">
        <f>IF(IF($C$8=$D$8,'Datos Generales'!AA512,IF($C$8=$E$8,'Datos Generales'!AA587,IF($C$8=$F$8,'Datos Generales'!AA698)))=0,"",IF($C$8=$D$8,'Datos Generales'!AA512,IF($C$8=$E$8,'Datos Generales'!AA587,IF($C$8=$F$8,'Datos Generales'!AA698))))</f>
        <v/>
      </c>
      <c r="AB40" s="83" t="str">
        <f>IF(IF($C$8=$D$8,'Datos Generales'!AB512,IF($C$8=$E$8,'Datos Generales'!AB587,IF($C$8=$F$8,'Datos Generales'!AB698)))=0,"",IF($C$8=$D$8,'Datos Generales'!AB512,IF($C$8=$E$8,'Datos Generales'!AB587,IF($C$8=$F$8,'Datos Generales'!AB698))))</f>
        <v/>
      </c>
      <c r="AC40" s="83" t="str">
        <f>IF(IF($C$8=$D$8,'Datos Generales'!AC512,IF($C$8=$E$8,'Datos Generales'!AC587,IF($C$8=$F$8,'Datos Generales'!AC698)))=0,"",IF($C$8=$D$8,'Datos Generales'!AC512,IF($C$8=$E$8,'Datos Generales'!AC587,IF($C$8=$F$8,'Datos Generales'!AC698))))</f>
        <v/>
      </c>
      <c r="AD40" s="83" t="str">
        <f>IF(IF($C$8=$D$8,'Datos Generales'!AD512,IF($C$8=$E$8,'Datos Generales'!AD587,IF($C$8=$F$8,'Datos Generales'!AD698)))=0,"",IF($C$8=$D$8,'Datos Generales'!AD512,IF($C$8=$E$8,'Datos Generales'!AD587,IF($C$8=$F$8,'Datos Generales'!AD698))))</f>
        <v/>
      </c>
      <c r="AE40" s="83" t="str">
        <f>IF(IF($C$8=$D$8,'Datos Generales'!AE512,IF($C$8=$E$8,'Datos Generales'!AE587,IF($C$8=$F$8,'Datos Generales'!AE698)))=0,"",IF($C$8=$D$8,'Datos Generales'!AE512,IF($C$8=$E$8,'Datos Generales'!AE587,IF($C$8=$F$8,'Datos Generales'!AE698))))</f>
        <v/>
      </c>
      <c r="AF40" s="83" t="str">
        <f>IF(IF($C$8=$D$8,'Datos Generales'!AF512,IF($C$8=$E$8,'Datos Generales'!AF587,IF($C$8=$F$8,'Datos Generales'!AF698)))=0,"",IF($C$8=$D$8,'Datos Generales'!AF512,IF($C$8=$E$8,'Datos Generales'!AF587,IF($C$8=$F$8,'Datos Generales'!AF698))))</f>
        <v/>
      </c>
      <c r="AG40" s="83" t="str">
        <f>IF(IF($C$8=$D$8,'Datos Generales'!AG512,IF($C$8=$E$8,'Datos Generales'!AG587,IF($C$8=$F$8,'Datos Generales'!AG698)))=0,"",IF($C$8=$D$8,'Datos Generales'!AG512,IF($C$8=$E$8,'Datos Generales'!AG587,IF($C$8=$F$8,'Datos Generales'!AG698))))</f>
        <v/>
      </c>
      <c r="AH40" s="83" t="str">
        <f>IF(IF($C$8=$D$8,'Datos Generales'!AH512,IF($C$8=$E$8,'Datos Generales'!AH587,IF($C$8=$F$8,'Datos Generales'!AH698)))=0,"",IF($C$8=$D$8,'Datos Generales'!AH512,IF($C$8=$E$8,'Datos Generales'!AH587,IF($C$8=$F$8,'Datos Generales'!AH698))))</f>
        <v/>
      </c>
      <c r="AI40" s="83" t="str">
        <f>IF(IF($C$8=$D$8,'Datos Generales'!AI512,IF($C$8=$E$8,'Datos Generales'!AI587,IF($C$8=$F$8,'Datos Generales'!AI698)))=0,"",IF($C$8=$D$8,'Datos Generales'!AI512,IF($C$8=$E$8,'Datos Generales'!AI587,IF($C$8=$F$8,'Datos Generales'!AI698))))</f>
        <v/>
      </c>
      <c r="AJ40" s="83" t="str">
        <f>IF(IF($C$8=$D$8,'Datos Generales'!AJ512,IF($C$8=$E$8,'Datos Generales'!AJ587,IF($C$8=$F$8,'Datos Generales'!AJ698)))=0,"",IF($C$8=$D$8,'Datos Generales'!AJ512,IF($C$8=$E$8,'Datos Generales'!AJ587,IF($C$8=$F$8,'Datos Generales'!AJ698))))</f>
        <v/>
      </c>
      <c r="AK40" s="83" t="str">
        <f>IF(IF($C$8=$D$8,'Datos Generales'!AK512,IF($C$8=$E$8,'Datos Generales'!AK587,IF($C$8=$F$8,'Datos Generales'!AK698)))=0,"",IF($C$8=$D$8,'Datos Generales'!AK512,IF($C$8=$E$8,'Datos Generales'!AK587,IF($C$8=$F$8,'Datos Generales'!AK698))))</f>
        <v/>
      </c>
      <c r="AL40" s="83" t="str">
        <f>IF(IF($C$8=$D$8,'Datos Generales'!AL512,IF($C$8=$E$8,'Datos Generales'!AL587,IF($C$8=$F$8,'Datos Generales'!AL698)))=0,"",IF($C$8=$D$8,'Datos Generales'!AL512,IF($C$8=$E$8,'Datos Generales'!AL587,IF($C$8=$F$8,'Datos Generales'!AL698))))</f>
        <v/>
      </c>
      <c r="AM40" s="83" t="str">
        <f>IF(IF($C$8=$D$8,'Datos Generales'!AM512,IF($C$8=$E$8,'Datos Generales'!AM587,IF($C$8=$F$8,'Datos Generales'!AM698)))=0,"",IF($C$8=$D$8,'Datos Generales'!AM512,IF($C$8=$E$8,'Datos Generales'!AM587,IF($C$8=$F$8,'Datos Generales'!AM698))))</f>
        <v/>
      </c>
      <c r="AN40" s="83" t="str">
        <f>IF(IF($C$8=$D$8,'Datos Generales'!AN512,IF($C$8=$E$8,'Datos Generales'!AN587,IF($C$8=$F$8,'Datos Generales'!AN698)))=0,"",IF($C$8=$D$8,'Datos Generales'!AN512,IF($C$8=$E$8,'Datos Generales'!AN587,IF($C$8=$F$8,'Datos Generales'!AN698))))</f>
        <v/>
      </c>
      <c r="AO40" s="83" t="str">
        <f>IF(IF($C$8=$D$8,'Datos Generales'!AO512,IF($C$8=$E$8,'Datos Generales'!AO587,IF($C$8=$F$8,'Datos Generales'!AO698)))=0,"",IF($C$8=$D$8,'Datos Generales'!AO512,IF($C$8=$E$8,'Datos Generales'!AO587,IF($C$8=$F$8,'Datos Generales'!AO698))))</f>
        <v/>
      </c>
      <c r="AP40" s="83" t="str">
        <f>IF(IF($C$8=$D$8,'Datos Generales'!AP512,IF($C$8=$E$8,'Datos Generales'!AP587,IF($C$8=$F$8,'Datos Generales'!AP698)))=0,"",IF($C$8=$D$8,'Datos Generales'!AP512,IF($C$8=$E$8,'Datos Generales'!AP587,IF($C$8=$F$8,'Datos Generales'!AP698))))</f>
        <v/>
      </c>
      <c r="AQ40" s="83" t="str">
        <f>IF(IF($C$8=$D$8,'Datos Generales'!AQ512,IF($C$8=$E$8,'Datos Generales'!AQ587,IF($C$8=$F$8,'Datos Generales'!AQ698)))=0,"",IF($C$8=$D$8,'Datos Generales'!AQ512,IF($C$8=$E$8,'Datos Generales'!AQ587,IF($C$8=$F$8,'Datos Generales'!AQ698))))</f>
        <v/>
      </c>
      <c r="AS40" s="83" t="str">
        <f>IF(IF($C$8=$D$8,'Datos Generales'!AS512,IF($C$8=$E$8,'Datos Generales'!AS587,IF($C$8=$F$8,'Datos Generales'!AS698)))=0,"",IF($C$8=$D$8,'Datos Generales'!AS512,IF($C$8=$E$8,'Datos Generales'!AS587,IF($C$8=$F$8,'Datos Generales'!AS698))))</f>
        <v/>
      </c>
      <c r="AT40" s="94" t="str">
        <f t="shared" si="0"/>
        <v/>
      </c>
    </row>
    <row r="41" spans="2:46">
      <c r="B41" s="73" t="s">
        <v>324</v>
      </c>
      <c r="C41" s="83" t="str">
        <f>IF(IF($C$8=$D$8,'Datos Generales'!C513,IF($C$8=$E$8,'Datos Generales'!C588,IF($C$8=$F$8,'Datos Generales'!C699)))=0,"",IF($C$8=$D$8,'Datos Generales'!C513,IF($C$8=$E$8,'Datos Generales'!C588,IF($C$8=$F$8,'Datos Generales'!C699))))</f>
        <v/>
      </c>
      <c r="D41" s="83" t="str">
        <f>IF(IF($C$8=$D$8,'Datos Generales'!D513,IF($C$8=$E$8,'Datos Generales'!D588,IF($C$8=$F$8,'Datos Generales'!D699)))=0,"",IF($C$8=$D$8,'Datos Generales'!D513,IF($C$8=$E$8,'Datos Generales'!D588,IF($C$8=$F$8,'Datos Generales'!D699))))</f>
        <v/>
      </c>
      <c r="E41" s="83" t="str">
        <f>IF(IF($C$8=$D$8,'Datos Generales'!E513,IF($C$8=$E$8,'Datos Generales'!E588,IF($C$8=$F$8,'Datos Generales'!E699)))=0,"",IF($C$8=$D$8,'Datos Generales'!E513,IF($C$8=$E$8,'Datos Generales'!E588,IF($C$8=$F$8,'Datos Generales'!E699))))</f>
        <v/>
      </c>
      <c r="F41" s="83" t="str">
        <f>IF(IF($C$8=$D$8,'Datos Generales'!F513,IF($C$8=$E$8,'Datos Generales'!F588,IF($C$8=$F$8,'Datos Generales'!F699)))=0,"",IF($C$8=$D$8,'Datos Generales'!F513,IF($C$8=$E$8,'Datos Generales'!F588,IF($C$8=$F$8,'Datos Generales'!F699))))</f>
        <v/>
      </c>
      <c r="G41" s="83" t="str">
        <f>IF(IF($C$8=$D$8,'Datos Generales'!G513,IF($C$8=$E$8,'Datos Generales'!G588,IF($C$8=$F$8,'Datos Generales'!G699)))=0,"",IF($C$8=$D$8,'Datos Generales'!G513,IF($C$8=$E$8,'Datos Generales'!G588,IF($C$8=$F$8,'Datos Generales'!G699))))</f>
        <v/>
      </c>
      <c r="H41" s="83" t="str">
        <f>IF(IF($C$8=$D$8,'Datos Generales'!H513,IF($C$8=$E$8,'Datos Generales'!H588,IF($C$8=$F$8,'Datos Generales'!H699)))=0,"",IF($C$8=$D$8,'Datos Generales'!H513,IF($C$8=$E$8,'Datos Generales'!H588,IF($C$8=$F$8,'Datos Generales'!H699))))</f>
        <v/>
      </c>
      <c r="I41" s="83" t="str">
        <f>IF(IF($C$8=$D$8,'Datos Generales'!I513,IF($C$8=$E$8,'Datos Generales'!I588,IF($C$8=$F$8,'Datos Generales'!I699)))=0,"",IF($C$8=$D$8,'Datos Generales'!I513,IF($C$8=$E$8,'Datos Generales'!I588,IF($C$8=$F$8,'Datos Generales'!I699))))</f>
        <v/>
      </c>
      <c r="J41" s="83" t="str">
        <f>IF(IF($C$8=$D$8,'Datos Generales'!J513,IF($C$8=$E$8,'Datos Generales'!J588,IF($C$8=$F$8,'Datos Generales'!J699)))=0,"",IF($C$8=$D$8,'Datos Generales'!J513,IF($C$8=$E$8,'Datos Generales'!J588,IF($C$8=$F$8,'Datos Generales'!J699))))</f>
        <v/>
      </c>
      <c r="K41" s="83" t="str">
        <f>IF(IF($C$8=$D$8,'Datos Generales'!K513,IF($C$8=$E$8,'Datos Generales'!K588,IF($C$8=$F$8,'Datos Generales'!K699)))=0,"",IF($C$8=$D$8,'Datos Generales'!K513,IF($C$8=$E$8,'Datos Generales'!K588,IF($C$8=$F$8,'Datos Generales'!K699))))</f>
        <v/>
      </c>
      <c r="L41" s="83" t="str">
        <f>IF(IF($C$8=$D$8,'Datos Generales'!L513,IF($C$8=$E$8,'Datos Generales'!L588,IF($C$8=$F$8,'Datos Generales'!L699)))=0,"",IF($C$8=$D$8,'Datos Generales'!L513,IF($C$8=$E$8,'Datos Generales'!L588,IF($C$8=$F$8,'Datos Generales'!L699))))</f>
        <v/>
      </c>
      <c r="M41" s="83" t="str">
        <f>IF(IF($C$8=$D$8,'Datos Generales'!M513,IF($C$8=$E$8,'Datos Generales'!M588,IF($C$8=$F$8,'Datos Generales'!M699)))=0,"",IF($C$8=$D$8,'Datos Generales'!M513,IF($C$8=$E$8,'Datos Generales'!M588,IF($C$8=$F$8,'Datos Generales'!M699))))</f>
        <v/>
      </c>
      <c r="N41" s="83" t="str">
        <f>IF(IF($C$8=$D$8,'Datos Generales'!N513,IF($C$8=$E$8,'Datos Generales'!N588,IF($C$8=$F$8,'Datos Generales'!N699)))=0,"",IF($C$8=$D$8,'Datos Generales'!N513,IF($C$8=$E$8,'Datos Generales'!N588,IF($C$8=$F$8,'Datos Generales'!N699))))</f>
        <v/>
      </c>
      <c r="O41" s="83" t="str">
        <f>IF(IF($C$8=$D$8,'Datos Generales'!O513,IF($C$8=$E$8,'Datos Generales'!O588,IF($C$8=$F$8,'Datos Generales'!O699)))=0,"",IF($C$8=$D$8,'Datos Generales'!O513,IF($C$8=$E$8,'Datos Generales'!O588,IF($C$8=$F$8,'Datos Generales'!O699))))</f>
        <v/>
      </c>
      <c r="P41" s="83">
        <f>IF(IF($C$8=$D$8,'Datos Generales'!P513,IF($C$8=$E$8,'Datos Generales'!P588,IF($C$8=$F$8,'Datos Generales'!P699)))=0,"",IF($C$8=$D$8,'Datos Generales'!P513,IF($C$8=$E$8,'Datos Generales'!P588,IF($C$8=$F$8,'Datos Generales'!P699))))</f>
        <v>40.407623490605602</v>
      </c>
      <c r="Q41" s="83" t="str">
        <f>IF(IF($C$8=$D$8,'Datos Generales'!Q513,IF($C$8=$E$8,'Datos Generales'!Q588,IF($C$8=$F$8,'Datos Generales'!Q699)))=0,"",IF($C$8=$D$8,'Datos Generales'!Q513,IF($C$8=$E$8,'Datos Generales'!Q588,IF($C$8=$F$8,'Datos Generales'!Q699))))</f>
        <v/>
      </c>
      <c r="R41" s="83" t="str">
        <f>IF(IF($C$8=$D$8,'Datos Generales'!R513,IF($C$8=$E$8,'Datos Generales'!R588,IF($C$8=$F$8,'Datos Generales'!R699)))=0,"",IF($C$8=$D$8,'Datos Generales'!R513,IF($C$8=$E$8,'Datos Generales'!R588,IF($C$8=$F$8,'Datos Generales'!R699))))</f>
        <v/>
      </c>
      <c r="S41" s="83" t="str">
        <f>IF(IF($C$8=$D$8,'Datos Generales'!S513,IF($C$8=$E$8,'Datos Generales'!S588,IF($C$8=$F$8,'Datos Generales'!S699)))=0,"",IF($C$8=$D$8,'Datos Generales'!S513,IF($C$8=$E$8,'Datos Generales'!S588,IF($C$8=$F$8,'Datos Generales'!S699))))</f>
        <v/>
      </c>
      <c r="T41" s="83">
        <f>IF(IF($C$8=$D$8,'Datos Generales'!T513,IF($C$8=$E$8,'Datos Generales'!T588,IF($C$8=$F$8,'Datos Generales'!T699)))=0,"",IF($C$8=$D$8,'Datos Generales'!T513,IF($C$8=$E$8,'Datos Generales'!T588,IF($C$8=$F$8,'Datos Generales'!T699))))</f>
        <v>87.380244537065209</v>
      </c>
      <c r="U41" s="83" t="str">
        <f>IF(IF($C$8=$D$8,'Datos Generales'!U513,IF($C$8=$E$8,'Datos Generales'!U588,IF($C$8=$F$8,'Datos Generales'!U699)))=0,"",IF($C$8=$D$8,'Datos Generales'!U513,IF($C$8=$E$8,'Datos Generales'!U588,IF($C$8=$F$8,'Datos Generales'!U699))))</f>
        <v/>
      </c>
      <c r="V41" s="83">
        <f>IF(IF($C$8=$D$8,'Datos Generales'!V513,IF($C$8=$E$8,'Datos Generales'!V588,IF($C$8=$F$8,'Datos Generales'!V699)))=0,"",IF($C$8=$D$8,'Datos Generales'!V513,IF($C$8=$E$8,'Datos Generales'!V588,IF($C$8=$F$8,'Datos Generales'!V699))))</f>
        <v>84.419605036266205</v>
      </c>
      <c r="W41" s="83" t="str">
        <f>IF(IF($C$8=$D$8,'Datos Generales'!W513,IF($C$8=$E$8,'Datos Generales'!W588,IF($C$8=$F$8,'Datos Generales'!W699)))=0,"",IF($C$8=$D$8,'Datos Generales'!W513,IF($C$8=$E$8,'Datos Generales'!W588,IF($C$8=$F$8,'Datos Generales'!W699))))</f>
        <v/>
      </c>
      <c r="X41" s="83" t="str">
        <f>IF(IF($C$8=$D$8,'Datos Generales'!X513,IF($C$8=$E$8,'Datos Generales'!X588,IF($C$8=$F$8,'Datos Generales'!X699)))=0,"",IF($C$8=$D$8,'Datos Generales'!X513,IF($C$8=$E$8,'Datos Generales'!X588,IF($C$8=$F$8,'Datos Generales'!X699))))</f>
        <v/>
      </c>
      <c r="Y41" s="83" t="str">
        <f>IF(IF($C$8=$D$8,'Datos Generales'!Y513,IF($C$8=$E$8,'Datos Generales'!Y588,IF($C$8=$F$8,'Datos Generales'!Y699)))=0,"",IF($C$8=$D$8,'Datos Generales'!Y513,IF($C$8=$E$8,'Datos Generales'!Y588,IF($C$8=$F$8,'Datos Generales'!Y699))))</f>
        <v/>
      </c>
      <c r="Z41" s="83" t="str">
        <f>IF(IF($C$8=$D$8,'Datos Generales'!Z513,IF($C$8=$E$8,'Datos Generales'!Z588,IF($C$8=$F$8,'Datos Generales'!Z699)))=0,"",IF($C$8=$D$8,'Datos Generales'!Z513,IF($C$8=$E$8,'Datos Generales'!Z588,IF($C$8=$F$8,'Datos Generales'!Z699))))</f>
        <v/>
      </c>
      <c r="AA41" s="83" t="str">
        <f>IF(IF($C$8=$D$8,'Datos Generales'!AA513,IF($C$8=$E$8,'Datos Generales'!AA588,IF($C$8=$F$8,'Datos Generales'!AA699)))=0,"",IF($C$8=$D$8,'Datos Generales'!AA513,IF($C$8=$E$8,'Datos Generales'!AA588,IF($C$8=$F$8,'Datos Generales'!AA699))))</f>
        <v/>
      </c>
      <c r="AB41" s="83" t="str">
        <f>IF(IF($C$8=$D$8,'Datos Generales'!AB513,IF($C$8=$E$8,'Datos Generales'!AB588,IF($C$8=$F$8,'Datos Generales'!AB699)))=0,"",IF($C$8=$D$8,'Datos Generales'!AB513,IF($C$8=$E$8,'Datos Generales'!AB588,IF($C$8=$F$8,'Datos Generales'!AB699))))</f>
        <v/>
      </c>
      <c r="AC41" s="83" t="str">
        <f>IF(IF($C$8=$D$8,'Datos Generales'!AC513,IF($C$8=$E$8,'Datos Generales'!AC588,IF($C$8=$F$8,'Datos Generales'!AC699)))=0,"",IF($C$8=$D$8,'Datos Generales'!AC513,IF($C$8=$E$8,'Datos Generales'!AC588,IF($C$8=$F$8,'Datos Generales'!AC699))))</f>
        <v/>
      </c>
      <c r="AD41" s="83" t="str">
        <f>IF(IF($C$8=$D$8,'Datos Generales'!AD513,IF($C$8=$E$8,'Datos Generales'!AD588,IF($C$8=$F$8,'Datos Generales'!AD699)))=0,"",IF($C$8=$D$8,'Datos Generales'!AD513,IF($C$8=$E$8,'Datos Generales'!AD588,IF($C$8=$F$8,'Datos Generales'!AD699))))</f>
        <v/>
      </c>
      <c r="AE41" s="83" t="str">
        <f>IF(IF($C$8=$D$8,'Datos Generales'!AE513,IF($C$8=$E$8,'Datos Generales'!AE588,IF($C$8=$F$8,'Datos Generales'!AE699)))=0,"",IF($C$8=$D$8,'Datos Generales'!AE513,IF($C$8=$E$8,'Datos Generales'!AE588,IF($C$8=$F$8,'Datos Generales'!AE699))))</f>
        <v/>
      </c>
      <c r="AF41" s="83" t="str">
        <f>IF(IF($C$8=$D$8,'Datos Generales'!AF513,IF($C$8=$E$8,'Datos Generales'!AF588,IF($C$8=$F$8,'Datos Generales'!AF699)))=0,"",IF($C$8=$D$8,'Datos Generales'!AF513,IF($C$8=$E$8,'Datos Generales'!AF588,IF($C$8=$F$8,'Datos Generales'!AF699))))</f>
        <v/>
      </c>
      <c r="AG41" s="83" t="str">
        <f>IF(IF($C$8=$D$8,'Datos Generales'!AG513,IF($C$8=$E$8,'Datos Generales'!AG588,IF($C$8=$F$8,'Datos Generales'!AG699)))=0,"",IF($C$8=$D$8,'Datos Generales'!AG513,IF($C$8=$E$8,'Datos Generales'!AG588,IF($C$8=$F$8,'Datos Generales'!AG699))))</f>
        <v/>
      </c>
      <c r="AH41" s="83" t="str">
        <f>IF(IF($C$8=$D$8,'Datos Generales'!AH513,IF($C$8=$E$8,'Datos Generales'!AH588,IF($C$8=$F$8,'Datos Generales'!AH699)))=0,"",IF($C$8=$D$8,'Datos Generales'!AH513,IF($C$8=$E$8,'Datos Generales'!AH588,IF($C$8=$F$8,'Datos Generales'!AH699))))</f>
        <v/>
      </c>
      <c r="AI41" s="83" t="str">
        <f>IF(IF($C$8=$D$8,'Datos Generales'!AI513,IF($C$8=$E$8,'Datos Generales'!AI588,IF($C$8=$F$8,'Datos Generales'!AI699)))=0,"",IF($C$8=$D$8,'Datos Generales'!AI513,IF($C$8=$E$8,'Datos Generales'!AI588,IF($C$8=$F$8,'Datos Generales'!AI699))))</f>
        <v/>
      </c>
      <c r="AJ41" s="83" t="str">
        <f>IF(IF($C$8=$D$8,'Datos Generales'!AJ513,IF($C$8=$E$8,'Datos Generales'!AJ588,IF($C$8=$F$8,'Datos Generales'!AJ699)))=0,"",IF($C$8=$D$8,'Datos Generales'!AJ513,IF($C$8=$E$8,'Datos Generales'!AJ588,IF($C$8=$F$8,'Datos Generales'!AJ699))))</f>
        <v/>
      </c>
      <c r="AK41" s="83" t="str">
        <f>IF(IF($C$8=$D$8,'Datos Generales'!AK513,IF($C$8=$E$8,'Datos Generales'!AK588,IF($C$8=$F$8,'Datos Generales'!AK699)))=0,"",IF($C$8=$D$8,'Datos Generales'!AK513,IF($C$8=$E$8,'Datos Generales'!AK588,IF($C$8=$F$8,'Datos Generales'!AK699))))</f>
        <v/>
      </c>
      <c r="AL41" s="83" t="str">
        <f>IF(IF($C$8=$D$8,'Datos Generales'!AL513,IF($C$8=$E$8,'Datos Generales'!AL588,IF($C$8=$F$8,'Datos Generales'!AL699)))=0,"",IF($C$8=$D$8,'Datos Generales'!AL513,IF($C$8=$E$8,'Datos Generales'!AL588,IF($C$8=$F$8,'Datos Generales'!AL699))))</f>
        <v/>
      </c>
      <c r="AM41" s="83" t="str">
        <f>IF(IF($C$8=$D$8,'Datos Generales'!AM513,IF($C$8=$E$8,'Datos Generales'!AM588,IF($C$8=$F$8,'Datos Generales'!AM699)))=0,"",IF($C$8=$D$8,'Datos Generales'!AM513,IF($C$8=$E$8,'Datos Generales'!AM588,IF($C$8=$F$8,'Datos Generales'!AM699))))</f>
        <v/>
      </c>
      <c r="AN41" s="83" t="str">
        <f>IF(IF($C$8=$D$8,'Datos Generales'!AN513,IF($C$8=$E$8,'Datos Generales'!AN588,IF($C$8=$F$8,'Datos Generales'!AN699)))=0,"",IF($C$8=$D$8,'Datos Generales'!AN513,IF($C$8=$E$8,'Datos Generales'!AN588,IF($C$8=$F$8,'Datos Generales'!AN699))))</f>
        <v/>
      </c>
      <c r="AO41" s="83" t="str">
        <f>IF(IF($C$8=$D$8,'Datos Generales'!AO513,IF($C$8=$E$8,'Datos Generales'!AO588,IF($C$8=$F$8,'Datos Generales'!AO699)))=0,"",IF($C$8=$D$8,'Datos Generales'!AO513,IF($C$8=$E$8,'Datos Generales'!AO588,IF($C$8=$F$8,'Datos Generales'!AO699))))</f>
        <v/>
      </c>
      <c r="AP41" s="83" t="str">
        <f>IF(IF($C$8=$D$8,'Datos Generales'!AP513,IF($C$8=$E$8,'Datos Generales'!AP588,IF($C$8=$F$8,'Datos Generales'!AP699)))=0,"",IF($C$8=$D$8,'Datos Generales'!AP513,IF($C$8=$E$8,'Datos Generales'!AP588,IF($C$8=$F$8,'Datos Generales'!AP699))))</f>
        <v/>
      </c>
      <c r="AQ41" s="83">
        <f>IF(IF($C$8=$D$8,'Datos Generales'!AQ513,IF($C$8=$E$8,'Datos Generales'!AQ588,IF($C$8=$F$8,'Datos Generales'!AQ699)))=0,"",IF($C$8=$D$8,'Datos Generales'!AQ513,IF($C$8=$E$8,'Datos Generales'!AQ588,IF($C$8=$F$8,'Datos Generales'!AQ699))))</f>
        <v>80.212450569649647</v>
      </c>
      <c r="AS41" s="83">
        <f>IF(IF($C$8=$D$8,'Datos Generales'!AS513,IF($C$8=$E$8,'Datos Generales'!AS588,IF($C$8=$F$8,'Datos Generales'!AS699)))=0,"",IF($C$8=$D$8,'Datos Generales'!AS513,IF($C$8=$E$8,'Datos Generales'!AS588,IF($C$8=$F$8,'Datos Generales'!AS699))))</f>
        <v>78.380421054440404</v>
      </c>
      <c r="AT41" s="94">
        <f t="shared" si="0"/>
        <v>1.8320295152092427</v>
      </c>
    </row>
    <row r="42" spans="2:46">
      <c r="B42" s="73" t="s">
        <v>325</v>
      </c>
      <c r="C42" s="83" t="str">
        <f>IF(IF($C$8=$D$8,'Datos Generales'!C514,IF($C$8=$E$8,'Datos Generales'!C589,IF($C$8=$F$8,'Datos Generales'!C700)))=0,"",IF($C$8=$D$8,'Datos Generales'!C514,IF($C$8=$E$8,'Datos Generales'!C589,IF($C$8=$F$8,'Datos Generales'!C700))))</f>
        <v/>
      </c>
      <c r="D42" s="83" t="str">
        <f>IF(IF($C$8=$D$8,'Datos Generales'!D514,IF($C$8=$E$8,'Datos Generales'!D589,IF($C$8=$F$8,'Datos Generales'!D700)))=0,"",IF($C$8=$D$8,'Datos Generales'!D514,IF($C$8=$E$8,'Datos Generales'!D589,IF($C$8=$F$8,'Datos Generales'!D700))))</f>
        <v/>
      </c>
      <c r="E42" s="83" t="str">
        <f>IF(IF($C$8=$D$8,'Datos Generales'!E514,IF($C$8=$E$8,'Datos Generales'!E589,IF($C$8=$F$8,'Datos Generales'!E700)))=0,"",IF($C$8=$D$8,'Datos Generales'!E514,IF($C$8=$E$8,'Datos Generales'!E589,IF($C$8=$F$8,'Datos Generales'!E700))))</f>
        <v/>
      </c>
      <c r="F42" s="83">
        <f>IF(IF($C$8=$D$8,'Datos Generales'!F514,IF($C$8=$E$8,'Datos Generales'!F589,IF($C$8=$F$8,'Datos Generales'!F700)))=0,"",IF($C$8=$D$8,'Datos Generales'!F514,IF($C$8=$E$8,'Datos Generales'!F589,IF($C$8=$F$8,'Datos Generales'!F700))))</f>
        <v>36.617874301126626</v>
      </c>
      <c r="G42" s="83" t="str">
        <f>IF(IF($C$8=$D$8,'Datos Generales'!G514,IF($C$8=$E$8,'Datos Generales'!G589,IF($C$8=$F$8,'Datos Generales'!G700)))=0,"",IF($C$8=$D$8,'Datos Generales'!G514,IF($C$8=$E$8,'Datos Generales'!G589,IF($C$8=$F$8,'Datos Generales'!G700))))</f>
        <v/>
      </c>
      <c r="H42" s="83" t="str">
        <f>IF(IF($C$8=$D$8,'Datos Generales'!H514,IF($C$8=$E$8,'Datos Generales'!H589,IF($C$8=$F$8,'Datos Generales'!H700)))=0,"",IF($C$8=$D$8,'Datos Generales'!H514,IF($C$8=$E$8,'Datos Generales'!H589,IF($C$8=$F$8,'Datos Generales'!H700))))</f>
        <v/>
      </c>
      <c r="I42" s="83" t="str">
        <f>IF(IF($C$8=$D$8,'Datos Generales'!I514,IF($C$8=$E$8,'Datos Generales'!I589,IF($C$8=$F$8,'Datos Generales'!I700)))=0,"",IF($C$8=$D$8,'Datos Generales'!I514,IF($C$8=$E$8,'Datos Generales'!I589,IF($C$8=$F$8,'Datos Generales'!I700))))</f>
        <v/>
      </c>
      <c r="J42" s="83" t="str">
        <f>IF(IF($C$8=$D$8,'Datos Generales'!J514,IF($C$8=$E$8,'Datos Generales'!J589,IF($C$8=$F$8,'Datos Generales'!J700)))=0,"",IF($C$8=$D$8,'Datos Generales'!J514,IF($C$8=$E$8,'Datos Generales'!J589,IF($C$8=$F$8,'Datos Generales'!J700))))</f>
        <v/>
      </c>
      <c r="K42" s="83" t="str">
        <f>IF(IF($C$8=$D$8,'Datos Generales'!K514,IF($C$8=$E$8,'Datos Generales'!K589,IF($C$8=$F$8,'Datos Generales'!K700)))=0,"",IF($C$8=$D$8,'Datos Generales'!K514,IF($C$8=$E$8,'Datos Generales'!K589,IF($C$8=$F$8,'Datos Generales'!K700))))</f>
        <v/>
      </c>
      <c r="L42" s="83" t="str">
        <f>IF(IF($C$8=$D$8,'Datos Generales'!L514,IF($C$8=$E$8,'Datos Generales'!L589,IF($C$8=$F$8,'Datos Generales'!L700)))=0,"",IF($C$8=$D$8,'Datos Generales'!L514,IF($C$8=$E$8,'Datos Generales'!L589,IF($C$8=$F$8,'Datos Generales'!L700))))</f>
        <v/>
      </c>
      <c r="M42" s="83" t="str">
        <f>IF(IF($C$8=$D$8,'Datos Generales'!M514,IF($C$8=$E$8,'Datos Generales'!M589,IF($C$8=$F$8,'Datos Generales'!M700)))=0,"",IF($C$8=$D$8,'Datos Generales'!M514,IF($C$8=$E$8,'Datos Generales'!M589,IF($C$8=$F$8,'Datos Generales'!M700))))</f>
        <v/>
      </c>
      <c r="N42" s="83" t="str">
        <f>IF(IF($C$8=$D$8,'Datos Generales'!N514,IF($C$8=$E$8,'Datos Generales'!N589,IF($C$8=$F$8,'Datos Generales'!N700)))=0,"",IF($C$8=$D$8,'Datos Generales'!N514,IF($C$8=$E$8,'Datos Generales'!N589,IF($C$8=$F$8,'Datos Generales'!N700))))</f>
        <v/>
      </c>
      <c r="O42" s="83" t="str">
        <f>IF(IF($C$8=$D$8,'Datos Generales'!O514,IF($C$8=$E$8,'Datos Generales'!O589,IF($C$8=$F$8,'Datos Generales'!O700)))=0,"",IF($C$8=$D$8,'Datos Generales'!O514,IF($C$8=$E$8,'Datos Generales'!O589,IF($C$8=$F$8,'Datos Generales'!O700))))</f>
        <v/>
      </c>
      <c r="P42" s="83" t="str">
        <f>IF(IF($C$8=$D$8,'Datos Generales'!P514,IF($C$8=$E$8,'Datos Generales'!P589,IF($C$8=$F$8,'Datos Generales'!P700)))=0,"",IF($C$8=$D$8,'Datos Generales'!P514,IF($C$8=$E$8,'Datos Generales'!P589,IF($C$8=$F$8,'Datos Generales'!P700))))</f>
        <v/>
      </c>
      <c r="Q42" s="83" t="str">
        <f>IF(IF($C$8=$D$8,'Datos Generales'!Q514,IF($C$8=$E$8,'Datos Generales'!Q589,IF($C$8=$F$8,'Datos Generales'!Q700)))=0,"",IF($C$8=$D$8,'Datos Generales'!Q514,IF($C$8=$E$8,'Datos Generales'!Q589,IF($C$8=$F$8,'Datos Generales'!Q700))))</f>
        <v/>
      </c>
      <c r="R42" s="83" t="str">
        <f>IF(IF($C$8=$D$8,'Datos Generales'!R514,IF($C$8=$E$8,'Datos Generales'!R589,IF($C$8=$F$8,'Datos Generales'!R700)))=0,"",IF($C$8=$D$8,'Datos Generales'!R514,IF($C$8=$E$8,'Datos Generales'!R589,IF($C$8=$F$8,'Datos Generales'!R700))))</f>
        <v/>
      </c>
      <c r="S42" s="83" t="str">
        <f>IF(IF($C$8=$D$8,'Datos Generales'!S514,IF($C$8=$E$8,'Datos Generales'!S589,IF($C$8=$F$8,'Datos Generales'!S700)))=0,"",IF($C$8=$D$8,'Datos Generales'!S514,IF($C$8=$E$8,'Datos Generales'!S589,IF($C$8=$F$8,'Datos Generales'!S700))))</f>
        <v/>
      </c>
      <c r="T42" s="83" t="str">
        <f>IF(IF($C$8=$D$8,'Datos Generales'!T514,IF($C$8=$E$8,'Datos Generales'!T589,IF($C$8=$F$8,'Datos Generales'!T700)))=0,"",IF($C$8=$D$8,'Datos Generales'!T514,IF($C$8=$E$8,'Datos Generales'!T589,IF($C$8=$F$8,'Datos Generales'!T700))))</f>
        <v/>
      </c>
      <c r="U42" s="83" t="str">
        <f>IF(IF($C$8=$D$8,'Datos Generales'!U514,IF($C$8=$E$8,'Datos Generales'!U589,IF($C$8=$F$8,'Datos Generales'!U700)))=0,"",IF($C$8=$D$8,'Datos Generales'!U514,IF($C$8=$E$8,'Datos Generales'!U589,IF($C$8=$F$8,'Datos Generales'!U700))))</f>
        <v/>
      </c>
      <c r="V42" s="83" t="str">
        <f>IF(IF($C$8=$D$8,'Datos Generales'!V514,IF($C$8=$E$8,'Datos Generales'!V589,IF($C$8=$F$8,'Datos Generales'!V700)))=0,"",IF($C$8=$D$8,'Datos Generales'!V514,IF($C$8=$E$8,'Datos Generales'!V589,IF($C$8=$F$8,'Datos Generales'!V700))))</f>
        <v/>
      </c>
      <c r="W42" s="83" t="str">
        <f>IF(IF($C$8=$D$8,'Datos Generales'!W514,IF($C$8=$E$8,'Datos Generales'!W589,IF($C$8=$F$8,'Datos Generales'!W700)))=0,"",IF($C$8=$D$8,'Datos Generales'!W514,IF($C$8=$E$8,'Datos Generales'!W589,IF($C$8=$F$8,'Datos Generales'!W700))))</f>
        <v/>
      </c>
      <c r="X42" s="83" t="str">
        <f>IF(IF($C$8=$D$8,'Datos Generales'!X514,IF($C$8=$E$8,'Datos Generales'!X589,IF($C$8=$F$8,'Datos Generales'!X700)))=0,"",IF($C$8=$D$8,'Datos Generales'!X514,IF($C$8=$E$8,'Datos Generales'!X589,IF($C$8=$F$8,'Datos Generales'!X700))))</f>
        <v/>
      </c>
      <c r="Y42" s="83" t="str">
        <f>IF(IF($C$8=$D$8,'Datos Generales'!Y514,IF($C$8=$E$8,'Datos Generales'!Y589,IF($C$8=$F$8,'Datos Generales'!Y700)))=0,"",IF($C$8=$D$8,'Datos Generales'!Y514,IF($C$8=$E$8,'Datos Generales'!Y589,IF($C$8=$F$8,'Datos Generales'!Y700))))</f>
        <v/>
      </c>
      <c r="Z42" s="83" t="str">
        <f>IF(IF($C$8=$D$8,'Datos Generales'!Z514,IF($C$8=$E$8,'Datos Generales'!Z589,IF($C$8=$F$8,'Datos Generales'!Z700)))=0,"",IF($C$8=$D$8,'Datos Generales'!Z514,IF($C$8=$E$8,'Datos Generales'!Z589,IF($C$8=$F$8,'Datos Generales'!Z700))))</f>
        <v/>
      </c>
      <c r="AA42" s="83" t="str">
        <f>IF(IF($C$8=$D$8,'Datos Generales'!AA514,IF($C$8=$E$8,'Datos Generales'!AA589,IF($C$8=$F$8,'Datos Generales'!AA700)))=0,"",IF($C$8=$D$8,'Datos Generales'!AA514,IF($C$8=$E$8,'Datos Generales'!AA589,IF($C$8=$F$8,'Datos Generales'!AA700))))</f>
        <v/>
      </c>
      <c r="AB42" s="83" t="str">
        <f>IF(IF($C$8=$D$8,'Datos Generales'!AB514,IF($C$8=$E$8,'Datos Generales'!AB589,IF($C$8=$F$8,'Datos Generales'!AB700)))=0,"",IF($C$8=$D$8,'Datos Generales'!AB514,IF($C$8=$E$8,'Datos Generales'!AB589,IF($C$8=$F$8,'Datos Generales'!AB700))))</f>
        <v/>
      </c>
      <c r="AC42" s="83" t="str">
        <f>IF(IF($C$8=$D$8,'Datos Generales'!AC514,IF($C$8=$E$8,'Datos Generales'!AC589,IF($C$8=$F$8,'Datos Generales'!AC700)))=0,"",IF($C$8=$D$8,'Datos Generales'!AC514,IF($C$8=$E$8,'Datos Generales'!AC589,IF($C$8=$F$8,'Datos Generales'!AC700))))</f>
        <v/>
      </c>
      <c r="AD42" s="83" t="str">
        <f>IF(IF($C$8=$D$8,'Datos Generales'!AD514,IF($C$8=$E$8,'Datos Generales'!AD589,IF($C$8=$F$8,'Datos Generales'!AD700)))=0,"",IF($C$8=$D$8,'Datos Generales'!AD514,IF($C$8=$E$8,'Datos Generales'!AD589,IF($C$8=$F$8,'Datos Generales'!AD700))))</f>
        <v/>
      </c>
      <c r="AE42" s="83" t="str">
        <f>IF(IF($C$8=$D$8,'Datos Generales'!AE514,IF($C$8=$E$8,'Datos Generales'!AE589,IF($C$8=$F$8,'Datos Generales'!AE700)))=0,"",IF($C$8=$D$8,'Datos Generales'!AE514,IF($C$8=$E$8,'Datos Generales'!AE589,IF($C$8=$F$8,'Datos Generales'!AE700))))</f>
        <v/>
      </c>
      <c r="AF42" s="83" t="str">
        <f>IF(IF($C$8=$D$8,'Datos Generales'!AF514,IF($C$8=$E$8,'Datos Generales'!AF589,IF($C$8=$F$8,'Datos Generales'!AF700)))=0,"",IF($C$8=$D$8,'Datos Generales'!AF514,IF($C$8=$E$8,'Datos Generales'!AF589,IF($C$8=$F$8,'Datos Generales'!AF700))))</f>
        <v/>
      </c>
      <c r="AG42" s="83" t="str">
        <f>IF(IF($C$8=$D$8,'Datos Generales'!AG514,IF($C$8=$E$8,'Datos Generales'!AG589,IF($C$8=$F$8,'Datos Generales'!AG700)))=0,"",IF($C$8=$D$8,'Datos Generales'!AG514,IF($C$8=$E$8,'Datos Generales'!AG589,IF($C$8=$F$8,'Datos Generales'!AG700))))</f>
        <v/>
      </c>
      <c r="AH42" s="83" t="str">
        <f>IF(IF($C$8=$D$8,'Datos Generales'!AH514,IF($C$8=$E$8,'Datos Generales'!AH589,IF($C$8=$F$8,'Datos Generales'!AH700)))=0,"",IF($C$8=$D$8,'Datos Generales'!AH514,IF($C$8=$E$8,'Datos Generales'!AH589,IF($C$8=$F$8,'Datos Generales'!AH700))))</f>
        <v/>
      </c>
      <c r="AI42" s="83" t="str">
        <f>IF(IF($C$8=$D$8,'Datos Generales'!AI514,IF($C$8=$E$8,'Datos Generales'!AI589,IF($C$8=$F$8,'Datos Generales'!AI700)))=0,"",IF($C$8=$D$8,'Datos Generales'!AI514,IF($C$8=$E$8,'Datos Generales'!AI589,IF($C$8=$F$8,'Datos Generales'!AI700))))</f>
        <v/>
      </c>
      <c r="AJ42" s="83" t="str">
        <f>IF(IF($C$8=$D$8,'Datos Generales'!AJ514,IF($C$8=$E$8,'Datos Generales'!AJ589,IF($C$8=$F$8,'Datos Generales'!AJ700)))=0,"",IF($C$8=$D$8,'Datos Generales'!AJ514,IF($C$8=$E$8,'Datos Generales'!AJ589,IF($C$8=$F$8,'Datos Generales'!AJ700))))</f>
        <v/>
      </c>
      <c r="AK42" s="83" t="str">
        <f>IF(IF($C$8=$D$8,'Datos Generales'!AK514,IF($C$8=$E$8,'Datos Generales'!AK589,IF($C$8=$F$8,'Datos Generales'!AK700)))=0,"",IF($C$8=$D$8,'Datos Generales'!AK514,IF($C$8=$E$8,'Datos Generales'!AK589,IF($C$8=$F$8,'Datos Generales'!AK700))))</f>
        <v/>
      </c>
      <c r="AL42" s="83" t="str">
        <f>IF(IF($C$8=$D$8,'Datos Generales'!AL514,IF($C$8=$E$8,'Datos Generales'!AL589,IF($C$8=$F$8,'Datos Generales'!AL700)))=0,"",IF($C$8=$D$8,'Datos Generales'!AL514,IF($C$8=$E$8,'Datos Generales'!AL589,IF($C$8=$F$8,'Datos Generales'!AL700))))</f>
        <v/>
      </c>
      <c r="AM42" s="83" t="str">
        <f>IF(IF($C$8=$D$8,'Datos Generales'!AM514,IF($C$8=$E$8,'Datos Generales'!AM589,IF($C$8=$F$8,'Datos Generales'!AM700)))=0,"",IF($C$8=$D$8,'Datos Generales'!AM514,IF($C$8=$E$8,'Datos Generales'!AM589,IF($C$8=$F$8,'Datos Generales'!AM700))))</f>
        <v/>
      </c>
      <c r="AN42" s="83" t="str">
        <f>IF(IF($C$8=$D$8,'Datos Generales'!AN514,IF($C$8=$E$8,'Datos Generales'!AN589,IF($C$8=$F$8,'Datos Generales'!AN700)))=0,"",IF($C$8=$D$8,'Datos Generales'!AN514,IF($C$8=$E$8,'Datos Generales'!AN589,IF($C$8=$F$8,'Datos Generales'!AN700))))</f>
        <v/>
      </c>
      <c r="AO42" s="83" t="str">
        <f>IF(IF($C$8=$D$8,'Datos Generales'!AO514,IF($C$8=$E$8,'Datos Generales'!AO589,IF($C$8=$F$8,'Datos Generales'!AO700)))=0,"",IF($C$8=$D$8,'Datos Generales'!AO514,IF($C$8=$E$8,'Datos Generales'!AO589,IF($C$8=$F$8,'Datos Generales'!AO700))))</f>
        <v/>
      </c>
      <c r="AP42" s="83" t="str">
        <f>IF(IF($C$8=$D$8,'Datos Generales'!AP514,IF($C$8=$E$8,'Datos Generales'!AP589,IF($C$8=$F$8,'Datos Generales'!AP700)))=0,"",IF($C$8=$D$8,'Datos Generales'!AP514,IF($C$8=$E$8,'Datos Generales'!AP589,IF($C$8=$F$8,'Datos Generales'!AP700))))</f>
        <v/>
      </c>
      <c r="AQ42" s="83">
        <f>IF(IF($C$8=$D$8,'Datos Generales'!AQ514,IF($C$8=$E$8,'Datos Generales'!AQ589,IF($C$8=$F$8,'Datos Generales'!AQ700)))=0,"",IF($C$8=$D$8,'Datos Generales'!AQ514,IF($C$8=$E$8,'Datos Generales'!AQ589,IF($C$8=$F$8,'Datos Generales'!AQ700))))</f>
        <v>36.617874301126626</v>
      </c>
      <c r="AS42" s="83">
        <f>IF(IF($C$8=$D$8,'Datos Generales'!AS514,IF($C$8=$E$8,'Datos Generales'!AS589,IF($C$8=$F$8,'Datos Generales'!AS700)))=0,"",IF($C$8=$D$8,'Datos Generales'!AS514,IF($C$8=$E$8,'Datos Generales'!AS589,IF($C$8=$F$8,'Datos Generales'!AS700))))</f>
        <v>26.422072018656898</v>
      </c>
      <c r="AT42" s="94">
        <f t="shared" si="0"/>
        <v>10.195802282469728</v>
      </c>
    </row>
    <row r="43" spans="2:46">
      <c r="B43" s="73" t="s">
        <v>326</v>
      </c>
      <c r="C43" s="83">
        <f>IF(IF($C$8=$D$8,'Datos Generales'!C515,IF($C$8=$E$8,'Datos Generales'!C590,IF($C$8=$F$8,'Datos Generales'!C701)))=0,"",IF($C$8=$D$8,'Datos Generales'!C515,IF($C$8=$E$8,'Datos Generales'!C590,IF($C$8=$F$8,'Datos Generales'!C701))))</f>
        <v>50.72862409465435</v>
      </c>
      <c r="D43" s="83" t="str">
        <f>IF(IF($C$8=$D$8,'Datos Generales'!D515,IF($C$8=$E$8,'Datos Generales'!D590,IF($C$8=$F$8,'Datos Generales'!D701)))=0,"",IF($C$8=$D$8,'Datos Generales'!D515,IF($C$8=$E$8,'Datos Generales'!D590,IF($C$8=$F$8,'Datos Generales'!D701))))</f>
        <v/>
      </c>
      <c r="E43" s="83">
        <f>IF(IF($C$8=$D$8,'Datos Generales'!E515,IF($C$8=$E$8,'Datos Generales'!E590,IF($C$8=$F$8,'Datos Generales'!E701)))=0,"",IF($C$8=$D$8,'Datos Generales'!E515,IF($C$8=$E$8,'Datos Generales'!E590,IF($C$8=$F$8,'Datos Generales'!E701))))</f>
        <v>31.602692665766952</v>
      </c>
      <c r="F43" s="83">
        <f>IF(IF($C$8=$D$8,'Datos Generales'!F515,IF($C$8=$E$8,'Datos Generales'!F590,IF($C$8=$F$8,'Datos Generales'!F701)))=0,"",IF($C$8=$D$8,'Datos Generales'!F515,IF($C$8=$E$8,'Datos Generales'!F590,IF($C$8=$F$8,'Datos Generales'!F701))))</f>
        <v>40.073910326702489</v>
      </c>
      <c r="G43" s="83" t="str">
        <f>IF(IF($C$8=$D$8,'Datos Generales'!G515,IF($C$8=$E$8,'Datos Generales'!G590,IF($C$8=$F$8,'Datos Generales'!G701)))=0,"",IF($C$8=$D$8,'Datos Generales'!G515,IF($C$8=$E$8,'Datos Generales'!G590,IF($C$8=$F$8,'Datos Generales'!G701))))</f>
        <v/>
      </c>
      <c r="H43" s="83">
        <f>IF(IF($C$8=$D$8,'Datos Generales'!H515,IF($C$8=$E$8,'Datos Generales'!H590,IF($C$8=$F$8,'Datos Generales'!H701)))=0,"",IF($C$8=$D$8,'Datos Generales'!H515,IF($C$8=$E$8,'Datos Generales'!H590,IF($C$8=$F$8,'Datos Generales'!H701))))</f>
        <v>12.561333105672235</v>
      </c>
      <c r="I43" s="83">
        <f>IF(IF($C$8=$D$8,'Datos Generales'!I515,IF($C$8=$E$8,'Datos Generales'!I590,IF($C$8=$F$8,'Datos Generales'!I701)))=0,"",IF($C$8=$D$8,'Datos Generales'!I515,IF($C$8=$E$8,'Datos Generales'!I590,IF($C$8=$F$8,'Datos Generales'!I701))))</f>
        <v>5.4012458773667786</v>
      </c>
      <c r="J43" s="83">
        <f>IF(IF($C$8=$D$8,'Datos Generales'!J515,IF($C$8=$E$8,'Datos Generales'!J590,IF($C$8=$F$8,'Datos Generales'!J701)))=0,"",IF($C$8=$D$8,'Datos Generales'!J515,IF($C$8=$E$8,'Datos Generales'!J590,IF($C$8=$F$8,'Datos Generales'!J701))))</f>
        <v>0.46835730989362967</v>
      </c>
      <c r="K43" s="83" t="str">
        <f>IF(IF($C$8=$D$8,'Datos Generales'!K515,IF($C$8=$E$8,'Datos Generales'!K590,IF($C$8=$F$8,'Datos Generales'!K701)))=0,"",IF($C$8=$D$8,'Datos Generales'!K515,IF($C$8=$E$8,'Datos Generales'!K590,IF($C$8=$F$8,'Datos Generales'!K701))))</f>
        <v/>
      </c>
      <c r="L43" s="83">
        <f>IF(IF($C$8=$D$8,'Datos Generales'!L515,IF($C$8=$E$8,'Datos Generales'!L590,IF($C$8=$F$8,'Datos Generales'!L701)))=0,"",IF($C$8=$D$8,'Datos Generales'!L515,IF($C$8=$E$8,'Datos Generales'!L590,IF($C$8=$F$8,'Datos Generales'!L701))))</f>
        <v>73.447408109868263</v>
      </c>
      <c r="M43" s="83" t="str">
        <f>IF(IF($C$8=$D$8,'Datos Generales'!M515,IF($C$8=$E$8,'Datos Generales'!M590,IF($C$8=$F$8,'Datos Generales'!M701)))=0,"",IF($C$8=$D$8,'Datos Generales'!M515,IF($C$8=$E$8,'Datos Generales'!M590,IF($C$8=$F$8,'Datos Generales'!M701))))</f>
        <v/>
      </c>
      <c r="N43" s="83" t="str">
        <f>IF(IF($C$8=$D$8,'Datos Generales'!N515,IF($C$8=$E$8,'Datos Generales'!N590,IF($C$8=$F$8,'Datos Generales'!N701)))=0,"",IF($C$8=$D$8,'Datos Generales'!N515,IF($C$8=$E$8,'Datos Generales'!N590,IF($C$8=$F$8,'Datos Generales'!N701))))</f>
        <v/>
      </c>
      <c r="O43" s="83">
        <f>IF(IF($C$8=$D$8,'Datos Generales'!O515,IF($C$8=$E$8,'Datos Generales'!O590,IF($C$8=$F$8,'Datos Generales'!O701)))=0,"",IF($C$8=$D$8,'Datos Generales'!O515,IF($C$8=$E$8,'Datos Generales'!O590,IF($C$8=$F$8,'Datos Generales'!O701))))</f>
        <v>22.877542558899567</v>
      </c>
      <c r="P43" s="83" t="str">
        <f>IF(IF($C$8=$D$8,'Datos Generales'!P515,IF($C$8=$E$8,'Datos Generales'!P590,IF($C$8=$F$8,'Datos Generales'!P701)))=0,"",IF($C$8=$D$8,'Datos Generales'!P515,IF($C$8=$E$8,'Datos Generales'!P590,IF($C$8=$F$8,'Datos Generales'!P701))))</f>
        <v/>
      </c>
      <c r="Q43" s="83">
        <f>IF(IF($C$8=$D$8,'Datos Generales'!Q515,IF($C$8=$E$8,'Datos Generales'!Q590,IF($C$8=$F$8,'Datos Generales'!Q701)))=0,"",IF($C$8=$D$8,'Datos Generales'!Q515,IF($C$8=$E$8,'Datos Generales'!Q590,IF($C$8=$F$8,'Datos Generales'!Q701))))</f>
        <v>18.690589696917165</v>
      </c>
      <c r="R43" s="83">
        <f>IF(IF($C$8=$D$8,'Datos Generales'!R515,IF($C$8=$E$8,'Datos Generales'!R590,IF($C$8=$F$8,'Datos Generales'!R701)))=0,"",IF($C$8=$D$8,'Datos Generales'!R515,IF($C$8=$E$8,'Datos Generales'!R590,IF($C$8=$F$8,'Datos Generales'!R701))))</f>
        <v>17.329940511981288</v>
      </c>
      <c r="S43" s="83" t="str">
        <f>IF(IF($C$8=$D$8,'Datos Generales'!S515,IF($C$8=$E$8,'Datos Generales'!S590,IF($C$8=$F$8,'Datos Generales'!S701)))=0,"",IF($C$8=$D$8,'Datos Generales'!S515,IF($C$8=$E$8,'Datos Generales'!S590,IF($C$8=$F$8,'Datos Generales'!S701))))</f>
        <v/>
      </c>
      <c r="T43" s="83">
        <f>IF(IF($C$8=$D$8,'Datos Generales'!T515,IF($C$8=$E$8,'Datos Generales'!T590,IF($C$8=$F$8,'Datos Generales'!T701)))=0,"",IF($C$8=$D$8,'Datos Generales'!T515,IF($C$8=$E$8,'Datos Generales'!T590,IF($C$8=$F$8,'Datos Generales'!T701))))</f>
        <v>52.381398254436228</v>
      </c>
      <c r="U43" s="83" t="str">
        <f>IF(IF($C$8=$D$8,'Datos Generales'!U515,IF($C$8=$E$8,'Datos Generales'!U590,IF($C$8=$F$8,'Datos Generales'!U701)))=0,"",IF($C$8=$D$8,'Datos Generales'!U515,IF($C$8=$E$8,'Datos Generales'!U590,IF($C$8=$F$8,'Datos Generales'!U701))))</f>
        <v/>
      </c>
      <c r="V43" s="83">
        <f>IF(IF($C$8=$D$8,'Datos Generales'!V515,IF($C$8=$E$8,'Datos Generales'!V590,IF($C$8=$F$8,'Datos Generales'!V701)))=0,"",IF($C$8=$D$8,'Datos Generales'!V515,IF($C$8=$E$8,'Datos Generales'!V590,IF($C$8=$F$8,'Datos Generales'!V701))))</f>
        <v>18.143597219691252</v>
      </c>
      <c r="W43" s="83" t="str">
        <f>IF(IF($C$8=$D$8,'Datos Generales'!W515,IF($C$8=$E$8,'Datos Generales'!W590,IF($C$8=$F$8,'Datos Generales'!W701)))=0,"",IF($C$8=$D$8,'Datos Generales'!W515,IF($C$8=$E$8,'Datos Generales'!W590,IF($C$8=$F$8,'Datos Generales'!W701))))</f>
        <v/>
      </c>
      <c r="X43" s="83">
        <f>IF(IF($C$8=$D$8,'Datos Generales'!X515,IF($C$8=$E$8,'Datos Generales'!X590,IF($C$8=$F$8,'Datos Generales'!X701)))=0,"",IF($C$8=$D$8,'Datos Generales'!X515,IF($C$8=$E$8,'Datos Generales'!X590,IF($C$8=$F$8,'Datos Generales'!X701))))</f>
        <v>64.08097719584859</v>
      </c>
      <c r="Y43" s="83">
        <f>IF(IF($C$8=$D$8,'Datos Generales'!Y515,IF($C$8=$E$8,'Datos Generales'!Y590,IF($C$8=$F$8,'Datos Generales'!Y701)))=0,"",IF($C$8=$D$8,'Datos Generales'!Y515,IF($C$8=$E$8,'Datos Generales'!Y590,IF($C$8=$F$8,'Datos Generales'!Y701))))</f>
        <v>22.494296954708602</v>
      </c>
      <c r="Z43" s="83">
        <f>IF(IF($C$8=$D$8,'Datos Generales'!Z515,IF($C$8=$E$8,'Datos Generales'!Z590,IF($C$8=$F$8,'Datos Generales'!Z701)))=0,"",IF($C$8=$D$8,'Datos Generales'!Z515,IF($C$8=$E$8,'Datos Generales'!Z590,IF($C$8=$F$8,'Datos Generales'!Z701))))</f>
        <v>165586.36363636362</v>
      </c>
      <c r="AA43" s="83">
        <f>IF(IF($C$8=$D$8,'Datos Generales'!AA515,IF($C$8=$E$8,'Datos Generales'!AA590,IF($C$8=$F$8,'Datos Generales'!AA701)))=0,"",IF($C$8=$D$8,'Datos Generales'!AA515,IF($C$8=$E$8,'Datos Generales'!AA590,IF($C$8=$F$8,'Datos Generales'!AA701))))</f>
        <v>1.0102130453686369</v>
      </c>
      <c r="AB43" s="83">
        <f>IF(IF($C$8=$D$8,'Datos Generales'!AB515,IF($C$8=$E$8,'Datos Generales'!AB590,IF($C$8=$F$8,'Datos Generales'!AB701)))=0,"",IF($C$8=$D$8,'Datos Generales'!AB515,IF($C$8=$E$8,'Datos Generales'!AB590,IF($C$8=$F$8,'Datos Generales'!AB701))))</f>
        <v>37.00293010998525</v>
      </c>
      <c r="AC43" s="83">
        <f>IF(IF($C$8=$D$8,'Datos Generales'!AC515,IF($C$8=$E$8,'Datos Generales'!AC590,IF($C$8=$F$8,'Datos Generales'!AC701)))=0,"",IF($C$8=$D$8,'Datos Generales'!AC515,IF($C$8=$E$8,'Datos Generales'!AC590,IF($C$8=$F$8,'Datos Generales'!AC701))))</f>
        <v>9.0097020589455958</v>
      </c>
      <c r="AD43" s="83">
        <f>IF(IF($C$8=$D$8,'Datos Generales'!AD515,IF($C$8=$E$8,'Datos Generales'!AD590,IF($C$8=$F$8,'Datos Generales'!AD701)))=0,"",IF($C$8=$D$8,'Datos Generales'!AD515,IF($C$8=$E$8,'Datos Generales'!AD590,IF($C$8=$F$8,'Datos Generales'!AD701))))</f>
        <v>29.009299100990859</v>
      </c>
      <c r="AE43" s="83" t="str">
        <f>IF(IF($C$8=$D$8,'Datos Generales'!AE515,IF($C$8=$E$8,'Datos Generales'!AE590,IF($C$8=$F$8,'Datos Generales'!AE701)))=0,"",IF($C$8=$D$8,'Datos Generales'!AE515,IF($C$8=$E$8,'Datos Generales'!AE590,IF($C$8=$F$8,'Datos Generales'!AE701))))</f>
        <v/>
      </c>
      <c r="AF43" s="83" t="str">
        <f>IF(IF($C$8=$D$8,'Datos Generales'!AF515,IF($C$8=$E$8,'Datos Generales'!AF590,IF($C$8=$F$8,'Datos Generales'!AF701)))=0,"",IF($C$8=$D$8,'Datos Generales'!AF515,IF($C$8=$E$8,'Datos Generales'!AF590,IF($C$8=$F$8,'Datos Generales'!AF701))))</f>
        <v/>
      </c>
      <c r="AG43" s="83" t="str">
        <f>IF(IF($C$8=$D$8,'Datos Generales'!AG515,IF($C$8=$E$8,'Datos Generales'!AG590,IF($C$8=$F$8,'Datos Generales'!AG701)))=0,"",IF($C$8=$D$8,'Datos Generales'!AG515,IF($C$8=$E$8,'Datos Generales'!AG590,IF($C$8=$F$8,'Datos Generales'!AG701))))</f>
        <v/>
      </c>
      <c r="AH43" s="83" t="str">
        <f>IF(IF($C$8=$D$8,'Datos Generales'!AH515,IF($C$8=$E$8,'Datos Generales'!AH590,IF($C$8=$F$8,'Datos Generales'!AH701)))=0,"",IF($C$8=$D$8,'Datos Generales'!AH515,IF($C$8=$E$8,'Datos Generales'!AH590,IF($C$8=$F$8,'Datos Generales'!AH701))))</f>
        <v/>
      </c>
      <c r="AI43" s="83" t="str">
        <f>IF(IF($C$8=$D$8,'Datos Generales'!AI515,IF($C$8=$E$8,'Datos Generales'!AI590,IF($C$8=$F$8,'Datos Generales'!AI701)))=0,"",IF($C$8=$D$8,'Datos Generales'!AI515,IF($C$8=$E$8,'Datos Generales'!AI590,IF($C$8=$F$8,'Datos Generales'!AI701))))</f>
        <v/>
      </c>
      <c r="AJ43" s="83" t="str">
        <f>IF(IF($C$8=$D$8,'Datos Generales'!AJ515,IF($C$8=$E$8,'Datos Generales'!AJ590,IF($C$8=$F$8,'Datos Generales'!AJ701)))=0,"",IF($C$8=$D$8,'Datos Generales'!AJ515,IF($C$8=$E$8,'Datos Generales'!AJ590,IF($C$8=$F$8,'Datos Generales'!AJ701))))</f>
        <v/>
      </c>
      <c r="AK43" s="83" t="str">
        <f>IF(IF($C$8=$D$8,'Datos Generales'!AK515,IF($C$8=$E$8,'Datos Generales'!AK590,IF($C$8=$F$8,'Datos Generales'!AK701)))=0,"",IF($C$8=$D$8,'Datos Generales'!AK515,IF($C$8=$E$8,'Datos Generales'!AK590,IF($C$8=$F$8,'Datos Generales'!AK701))))</f>
        <v/>
      </c>
      <c r="AL43" s="83" t="str">
        <f>IF(IF($C$8=$D$8,'Datos Generales'!AL515,IF($C$8=$E$8,'Datos Generales'!AL590,IF($C$8=$F$8,'Datos Generales'!AL701)))=0,"",IF($C$8=$D$8,'Datos Generales'!AL515,IF($C$8=$E$8,'Datos Generales'!AL590,IF($C$8=$F$8,'Datos Generales'!AL701))))</f>
        <v/>
      </c>
      <c r="AM43" s="83" t="str">
        <f>IF(IF($C$8=$D$8,'Datos Generales'!AM515,IF($C$8=$E$8,'Datos Generales'!AM590,IF($C$8=$F$8,'Datos Generales'!AM701)))=0,"",IF($C$8=$D$8,'Datos Generales'!AM515,IF($C$8=$E$8,'Datos Generales'!AM590,IF($C$8=$F$8,'Datos Generales'!AM701))))</f>
        <v/>
      </c>
      <c r="AN43" s="83" t="str">
        <f>IF(IF($C$8=$D$8,'Datos Generales'!AN515,IF($C$8=$E$8,'Datos Generales'!AN590,IF($C$8=$F$8,'Datos Generales'!AN701)))=0,"",IF($C$8=$D$8,'Datos Generales'!AN515,IF($C$8=$E$8,'Datos Generales'!AN590,IF($C$8=$F$8,'Datos Generales'!AN701))))</f>
        <v/>
      </c>
      <c r="AO43" s="83" t="str">
        <f>IF(IF($C$8=$D$8,'Datos Generales'!AO515,IF($C$8=$E$8,'Datos Generales'!AO590,IF($C$8=$F$8,'Datos Generales'!AO701)))=0,"",IF($C$8=$D$8,'Datos Generales'!AO515,IF($C$8=$E$8,'Datos Generales'!AO590,IF($C$8=$F$8,'Datos Generales'!AO701))))</f>
        <v/>
      </c>
      <c r="AP43" s="83" t="str">
        <f>IF(IF($C$8=$D$8,'Datos Generales'!AP515,IF($C$8=$E$8,'Datos Generales'!AP590,IF($C$8=$F$8,'Datos Generales'!AP701)))=0,"",IF($C$8=$D$8,'Datos Generales'!AP515,IF($C$8=$E$8,'Datos Generales'!AP590,IF($C$8=$F$8,'Datos Generales'!AP701))))</f>
        <v/>
      </c>
      <c r="AQ43" s="83">
        <f>IF(IF($C$8=$D$8,'Datos Generales'!AQ515,IF($C$8=$E$8,'Datos Generales'!AQ590,IF($C$8=$F$8,'Datos Generales'!AQ701)))=0,"",IF($C$8=$D$8,'Datos Generales'!AQ515,IF($C$8=$E$8,'Datos Generales'!AQ590,IF($C$8=$F$8,'Datos Generales'!AQ701))))</f>
        <v>34.883394897661887</v>
      </c>
      <c r="AS43" s="83">
        <f>IF(IF($C$8=$D$8,'Datos Generales'!AS515,IF($C$8=$E$8,'Datos Generales'!AS590,IF($C$8=$F$8,'Datos Generales'!AS701)))=0,"",IF($C$8=$D$8,'Datos Generales'!AS515,IF($C$8=$E$8,'Datos Generales'!AS590,IF($C$8=$F$8,'Datos Generales'!AS701))))</f>
        <v>40.3498365450668</v>
      </c>
      <c r="AT43" s="94">
        <f t="shared" si="0"/>
        <v>-5.4664416474049133</v>
      </c>
    </row>
    <row r="44" spans="2:46">
      <c r="B44" s="76" t="s">
        <v>327</v>
      </c>
      <c r="C44" s="84">
        <f>IF(IF($C$8=$D$8,'Datos Generales'!C516,IF($C$8=$E$8,'Datos Generales'!C591,IF($C$8=$F$8,'Datos Generales'!C702)))=0,"",IF($C$8=$D$8,'Datos Generales'!C516,IF($C$8=$E$8,'Datos Generales'!C591,IF($C$8=$F$8,'Datos Generales'!C702))))</f>
        <v>61.951150042001814</v>
      </c>
      <c r="D44" s="84" t="str">
        <f>IF(IF($C$8=$D$8,'Datos Generales'!D516,IF($C$8=$E$8,'Datos Generales'!D591,IF($C$8=$F$8,'Datos Generales'!D702)))=0,"",IF($C$8=$D$8,'Datos Generales'!D516,IF($C$8=$E$8,'Datos Generales'!D591,IF($C$8=$F$8,'Datos Generales'!D702))))</f>
        <v/>
      </c>
      <c r="E44" s="84">
        <f>IF(IF($C$8=$D$8,'Datos Generales'!E516,IF($C$8=$E$8,'Datos Generales'!E591,IF($C$8=$F$8,'Datos Generales'!E702)))=0,"",IF($C$8=$D$8,'Datos Generales'!E516,IF($C$8=$E$8,'Datos Generales'!E591,IF($C$8=$F$8,'Datos Generales'!E702))))</f>
        <v>51.80890572994673</v>
      </c>
      <c r="F44" s="84">
        <f>IF(IF($C$8=$D$8,'Datos Generales'!F516,IF($C$8=$E$8,'Datos Generales'!F591,IF($C$8=$F$8,'Datos Generales'!F702)))=0,"",IF($C$8=$D$8,'Datos Generales'!F516,IF($C$8=$E$8,'Datos Generales'!F591,IF($C$8=$F$8,'Datos Generales'!F702))))</f>
        <v>23.780370674036611</v>
      </c>
      <c r="G44" s="84">
        <f>IF(IF($C$8=$D$8,'Datos Generales'!G516,IF($C$8=$E$8,'Datos Generales'!G591,IF($C$8=$F$8,'Datos Generales'!G702)))=0,"",IF($C$8=$D$8,'Datos Generales'!G516,IF($C$8=$E$8,'Datos Generales'!G591,IF($C$8=$F$8,'Datos Generales'!G702))))</f>
        <v>31.056972573441584</v>
      </c>
      <c r="H44" s="84">
        <f>IF(IF($C$8=$D$8,'Datos Generales'!H516,IF($C$8=$E$8,'Datos Generales'!H591,IF($C$8=$F$8,'Datos Generales'!H702)))=0,"",IF($C$8=$D$8,'Datos Generales'!H516,IF($C$8=$E$8,'Datos Generales'!H591,IF($C$8=$F$8,'Datos Generales'!H702))))</f>
        <v>10.212137850733795</v>
      </c>
      <c r="I44" s="84">
        <f>IF(IF($C$8=$D$8,'Datos Generales'!I516,IF($C$8=$E$8,'Datos Generales'!I591,IF($C$8=$F$8,'Datos Generales'!I702)))=0,"",IF($C$8=$D$8,'Datos Generales'!I516,IF($C$8=$E$8,'Datos Generales'!I591,IF($C$8=$F$8,'Datos Generales'!I702))))</f>
        <v>61.986111130870746</v>
      </c>
      <c r="J44" s="84">
        <f>IF(IF($C$8=$D$8,'Datos Generales'!J516,IF($C$8=$E$8,'Datos Generales'!J591,IF($C$8=$F$8,'Datos Generales'!J702)))=0,"",IF($C$8=$D$8,'Datos Generales'!J516,IF($C$8=$E$8,'Datos Generales'!J591,IF($C$8=$F$8,'Datos Generales'!J702))))</f>
        <v>90.707114802309761</v>
      </c>
      <c r="K44" s="84">
        <f>IF(IF($C$8=$D$8,'Datos Generales'!K516,IF($C$8=$E$8,'Datos Generales'!K591,IF($C$8=$F$8,'Datos Generales'!K702)))=0,"",IF($C$8=$D$8,'Datos Generales'!K516,IF($C$8=$E$8,'Datos Generales'!K591,IF($C$8=$F$8,'Datos Generales'!K702))))</f>
        <v>72.814589359402603</v>
      </c>
      <c r="L44" s="84">
        <f>IF(IF($C$8=$D$8,'Datos Generales'!L516,IF($C$8=$E$8,'Datos Generales'!L591,IF($C$8=$F$8,'Datos Generales'!L702)))=0,"",IF($C$8=$D$8,'Datos Generales'!L516,IF($C$8=$E$8,'Datos Generales'!L591,IF($C$8=$F$8,'Datos Generales'!L702))))</f>
        <v>43.766247698688865</v>
      </c>
      <c r="M44" s="84">
        <f>IF(IF($C$8=$D$8,'Datos Generales'!M516,IF($C$8=$E$8,'Datos Generales'!M591,IF($C$8=$F$8,'Datos Generales'!M702)))=0,"",IF($C$8=$D$8,'Datos Generales'!M516,IF($C$8=$E$8,'Datos Generales'!M591,IF($C$8=$F$8,'Datos Generales'!M702))))</f>
        <v>66.764360127264752</v>
      </c>
      <c r="N44" s="84">
        <f>IF(IF($C$8=$D$8,'Datos Generales'!N516,IF($C$8=$E$8,'Datos Generales'!N591,IF($C$8=$F$8,'Datos Generales'!N702)))=0,"",IF($C$8=$D$8,'Datos Generales'!N516,IF($C$8=$E$8,'Datos Generales'!N591,IF($C$8=$F$8,'Datos Generales'!N702))))</f>
        <v>7.9694197105046687</v>
      </c>
      <c r="O44" s="84">
        <f>IF(IF($C$8=$D$8,'Datos Generales'!O516,IF($C$8=$E$8,'Datos Generales'!O591,IF($C$8=$F$8,'Datos Generales'!O702)))=0,"",IF($C$8=$D$8,'Datos Generales'!O516,IF($C$8=$E$8,'Datos Generales'!O591,IF($C$8=$F$8,'Datos Generales'!O702))))</f>
        <v>22.877542558899567</v>
      </c>
      <c r="P44" s="84">
        <f>IF(IF($C$8=$D$8,'Datos Generales'!P516,IF($C$8=$E$8,'Datos Generales'!P591,IF($C$8=$F$8,'Datos Generales'!P702)))=0,"",IF($C$8=$D$8,'Datos Generales'!P516,IF($C$8=$E$8,'Datos Generales'!P591,IF($C$8=$F$8,'Datos Generales'!P702))))</f>
        <v>61.728935537221204</v>
      </c>
      <c r="Q44" s="84">
        <f>IF(IF($C$8=$D$8,'Datos Generales'!Q516,IF($C$8=$E$8,'Datos Generales'!Q591,IF($C$8=$F$8,'Datos Generales'!Q702)))=0,"",IF($C$8=$D$8,'Datos Generales'!Q516,IF($C$8=$E$8,'Datos Generales'!Q591,IF($C$8=$F$8,'Datos Generales'!Q702))))</f>
        <v>18.01354150956875</v>
      </c>
      <c r="R44" s="84">
        <f>IF(IF($C$8=$D$8,'Datos Generales'!R516,IF($C$8=$E$8,'Datos Generales'!R591,IF($C$8=$F$8,'Datos Generales'!R702)))=0,"",IF($C$8=$D$8,'Datos Generales'!R516,IF($C$8=$E$8,'Datos Generales'!R591,IF($C$8=$F$8,'Datos Generales'!R702))))</f>
        <v>43.286572951241922</v>
      </c>
      <c r="S44" s="84">
        <f>IF(IF($C$8=$D$8,'Datos Generales'!S516,IF($C$8=$E$8,'Datos Generales'!S591,IF($C$8=$F$8,'Datos Generales'!S702)))=0,"",IF($C$8=$D$8,'Datos Generales'!S516,IF($C$8=$E$8,'Datos Generales'!S591,IF($C$8=$F$8,'Datos Generales'!S702))))</f>
        <v>40.244405106708719</v>
      </c>
      <c r="T44" s="84">
        <f>IF(IF($C$8=$D$8,'Datos Generales'!T516,IF($C$8=$E$8,'Datos Generales'!T591,IF($C$8=$F$8,'Datos Generales'!T702)))=0,"",IF($C$8=$D$8,'Datos Generales'!T516,IF($C$8=$E$8,'Datos Generales'!T591,IF($C$8=$F$8,'Datos Generales'!T702))))</f>
        <v>59.145382179503969</v>
      </c>
      <c r="U44" s="84">
        <f>IF(IF($C$8=$D$8,'Datos Generales'!U516,IF($C$8=$E$8,'Datos Generales'!U591,IF($C$8=$F$8,'Datos Generales'!U702)))=0,"",IF($C$8=$D$8,'Datos Generales'!U516,IF($C$8=$E$8,'Datos Generales'!U591,IF($C$8=$F$8,'Datos Generales'!U702))))</f>
        <v>31.966913798827047</v>
      </c>
      <c r="V44" s="84">
        <f>IF(IF($C$8=$D$8,'Datos Generales'!V516,IF($C$8=$E$8,'Datos Generales'!V591,IF($C$8=$F$8,'Datos Generales'!V702)))=0,"",IF($C$8=$D$8,'Datos Generales'!V516,IF($C$8=$E$8,'Datos Generales'!V591,IF($C$8=$F$8,'Datos Generales'!V702))))</f>
        <v>42.480673583910203</v>
      </c>
      <c r="W44" s="84">
        <f>IF(IF($C$8=$D$8,'Datos Generales'!W516,IF($C$8=$E$8,'Datos Generales'!W591,IF($C$8=$F$8,'Datos Generales'!W702)))=0,"",IF($C$8=$D$8,'Datos Generales'!W516,IF($C$8=$E$8,'Datos Generales'!W591,IF($C$8=$F$8,'Datos Generales'!W702))))</f>
        <v>-5.6216146244588403</v>
      </c>
      <c r="X44" s="84">
        <f>IF(IF($C$8=$D$8,'Datos Generales'!X516,IF($C$8=$E$8,'Datos Generales'!X591,IF($C$8=$F$8,'Datos Generales'!X702)))=0,"",IF($C$8=$D$8,'Datos Generales'!X516,IF($C$8=$E$8,'Datos Generales'!X591,IF($C$8=$F$8,'Datos Generales'!X702))))</f>
        <v>23.450867665125845</v>
      </c>
      <c r="Y44" s="84">
        <f>IF(IF($C$8=$D$8,'Datos Generales'!Y516,IF($C$8=$E$8,'Datos Generales'!Y591,IF($C$8=$F$8,'Datos Generales'!Y702)))=0,"",IF($C$8=$D$8,'Datos Generales'!Y516,IF($C$8=$E$8,'Datos Generales'!Y591,IF($C$8=$F$8,'Datos Generales'!Y702))))</f>
        <v>75.736316032877596</v>
      </c>
      <c r="Z44" s="84">
        <f>IF(IF($C$8=$D$8,'Datos Generales'!Z516,IF($C$8=$E$8,'Datos Generales'!Z591,IF($C$8=$F$8,'Datos Generales'!Z702)))=0,"",IF($C$8=$D$8,'Datos Generales'!Z516,IF($C$8=$E$8,'Datos Generales'!Z591,IF($C$8=$F$8,'Datos Generales'!Z702))))</f>
        <v>109.75740536436646</v>
      </c>
      <c r="AA44" s="84">
        <f>IF(IF($C$8=$D$8,'Datos Generales'!AA516,IF($C$8=$E$8,'Datos Generales'!AA591,IF($C$8=$F$8,'Datos Generales'!AA702)))=0,"",IF($C$8=$D$8,'Datos Generales'!AA516,IF($C$8=$E$8,'Datos Generales'!AA591,IF($C$8=$F$8,'Datos Generales'!AA702))))</f>
        <v>94.149697729331038</v>
      </c>
      <c r="AB44" s="84">
        <f>IF(IF($C$8=$D$8,'Datos Generales'!AB516,IF($C$8=$E$8,'Datos Generales'!AB591,IF($C$8=$F$8,'Datos Generales'!AB702)))=0,"",IF($C$8=$D$8,'Datos Generales'!AB516,IF($C$8=$E$8,'Datos Generales'!AB591,IF($C$8=$F$8,'Datos Generales'!AB702))))</f>
        <v>97.398389852579641</v>
      </c>
      <c r="AC44" s="84">
        <f>IF(IF($C$8=$D$8,'Datos Generales'!AC516,IF($C$8=$E$8,'Datos Generales'!AC591,IF($C$8=$F$8,'Datos Generales'!AC702)))=0,"",IF($C$8=$D$8,'Datos Generales'!AC516,IF($C$8=$E$8,'Datos Generales'!AC591,IF($C$8=$F$8,'Datos Generales'!AC702))))</f>
        <v>70.771243053093613</v>
      </c>
      <c r="AD44" s="84">
        <f>IF(IF($C$8=$D$8,'Datos Generales'!AD516,IF($C$8=$E$8,'Datos Generales'!AD591,IF($C$8=$F$8,'Datos Generales'!AD702)))=0,"",IF($C$8=$D$8,'Datos Generales'!AD516,IF($C$8=$E$8,'Datos Generales'!AD591,IF($C$8=$F$8,'Datos Generales'!AD702))))</f>
        <v>22.28767741781358</v>
      </c>
      <c r="AE44" s="84" t="str">
        <f>IF(IF($C$8=$D$8,'Datos Generales'!AE516,IF($C$8=$E$8,'Datos Generales'!AE591,IF($C$8=$F$8,'Datos Generales'!AE702)))=0,"",IF($C$8=$D$8,'Datos Generales'!AE516,IF($C$8=$E$8,'Datos Generales'!AE591,IF($C$8=$F$8,'Datos Generales'!AE702))))</f>
        <v/>
      </c>
      <c r="AF44" s="84" t="str">
        <f>IF(IF($C$8=$D$8,'Datos Generales'!AF516,IF($C$8=$E$8,'Datos Generales'!AF591,IF($C$8=$F$8,'Datos Generales'!AF702)))=0,"",IF($C$8=$D$8,'Datos Generales'!AF516,IF($C$8=$E$8,'Datos Generales'!AF591,IF($C$8=$F$8,'Datos Generales'!AF702))))</f>
        <v/>
      </c>
      <c r="AG44" s="84" t="str">
        <f>IF(IF($C$8=$D$8,'Datos Generales'!AG516,IF($C$8=$E$8,'Datos Generales'!AG591,IF($C$8=$F$8,'Datos Generales'!AG702)))=0,"",IF($C$8=$D$8,'Datos Generales'!AG516,IF($C$8=$E$8,'Datos Generales'!AG591,IF($C$8=$F$8,'Datos Generales'!AG702))))</f>
        <v/>
      </c>
      <c r="AH44" s="84" t="str">
        <f>IF(IF($C$8=$D$8,'Datos Generales'!AH516,IF($C$8=$E$8,'Datos Generales'!AH591,IF($C$8=$F$8,'Datos Generales'!AH702)))=0,"",IF($C$8=$D$8,'Datos Generales'!AH516,IF($C$8=$E$8,'Datos Generales'!AH591,IF($C$8=$F$8,'Datos Generales'!AH702))))</f>
        <v/>
      </c>
      <c r="AI44" s="84" t="str">
        <f>IF(IF($C$8=$D$8,'Datos Generales'!AI516,IF($C$8=$E$8,'Datos Generales'!AI591,IF($C$8=$F$8,'Datos Generales'!AI702)))=0,"",IF($C$8=$D$8,'Datos Generales'!AI516,IF($C$8=$E$8,'Datos Generales'!AI591,IF($C$8=$F$8,'Datos Generales'!AI702))))</f>
        <v/>
      </c>
      <c r="AJ44" s="84" t="str">
        <f>IF(IF($C$8=$D$8,'Datos Generales'!AJ516,IF($C$8=$E$8,'Datos Generales'!AJ591,IF($C$8=$F$8,'Datos Generales'!AJ702)))=0,"",IF($C$8=$D$8,'Datos Generales'!AJ516,IF($C$8=$E$8,'Datos Generales'!AJ591,IF($C$8=$F$8,'Datos Generales'!AJ702))))</f>
        <v/>
      </c>
      <c r="AK44" s="84" t="str">
        <f>IF(IF($C$8=$D$8,'Datos Generales'!AK516,IF($C$8=$E$8,'Datos Generales'!AK591,IF($C$8=$F$8,'Datos Generales'!AK702)))=0,"",IF($C$8=$D$8,'Datos Generales'!AK516,IF($C$8=$E$8,'Datos Generales'!AK591,IF($C$8=$F$8,'Datos Generales'!AK702))))</f>
        <v/>
      </c>
      <c r="AL44" s="84" t="str">
        <f>IF(IF($C$8=$D$8,'Datos Generales'!AL516,IF($C$8=$E$8,'Datos Generales'!AL591,IF($C$8=$F$8,'Datos Generales'!AL702)))=0,"",IF($C$8=$D$8,'Datos Generales'!AL516,IF($C$8=$E$8,'Datos Generales'!AL591,IF($C$8=$F$8,'Datos Generales'!AL702))))</f>
        <v/>
      </c>
      <c r="AM44" s="84" t="str">
        <f>IF(IF($C$8=$D$8,'Datos Generales'!AM516,IF($C$8=$E$8,'Datos Generales'!AM591,IF($C$8=$F$8,'Datos Generales'!AM702)))=0,"",IF($C$8=$D$8,'Datos Generales'!AM516,IF($C$8=$E$8,'Datos Generales'!AM591,IF($C$8=$F$8,'Datos Generales'!AM702))))</f>
        <v/>
      </c>
      <c r="AN44" s="84" t="str">
        <f>IF(IF($C$8=$D$8,'Datos Generales'!AN516,IF($C$8=$E$8,'Datos Generales'!AN591,IF($C$8=$F$8,'Datos Generales'!AN702)))=0,"",IF($C$8=$D$8,'Datos Generales'!AN516,IF($C$8=$E$8,'Datos Generales'!AN591,IF($C$8=$F$8,'Datos Generales'!AN702))))</f>
        <v/>
      </c>
      <c r="AO44" s="84" t="str">
        <f>IF(IF($C$8=$D$8,'Datos Generales'!AO516,IF($C$8=$E$8,'Datos Generales'!AO591,IF($C$8=$F$8,'Datos Generales'!AO702)))=0,"",IF($C$8=$D$8,'Datos Generales'!AO516,IF($C$8=$E$8,'Datos Generales'!AO591,IF($C$8=$F$8,'Datos Generales'!AO702))))</f>
        <v/>
      </c>
      <c r="AP44" s="84" t="str">
        <f>IF(IF($C$8=$D$8,'Datos Generales'!AP516,IF($C$8=$E$8,'Datos Generales'!AP591,IF($C$8=$F$8,'Datos Generales'!AP702)))=0,"",IF($C$8=$D$8,'Datos Generales'!AP516,IF($C$8=$E$8,'Datos Generales'!AP591,IF($C$8=$F$8,'Datos Generales'!AP702))))</f>
        <v/>
      </c>
      <c r="AQ44" s="84">
        <f>IF(IF($C$8=$D$8,'Datos Generales'!AQ516,IF($C$8=$E$8,'Datos Generales'!AQ591,IF($C$8=$F$8,'Datos Generales'!AQ702)))=0,"",IF($C$8=$D$8,'Datos Generales'!AQ516,IF($C$8=$E$8,'Datos Generales'!AQ591,IF($C$8=$F$8,'Datos Generales'!AQ702))))</f>
        <v>53.96053579690674</v>
      </c>
      <c r="AS44" s="84">
        <f>IF(IF($C$8=$D$8,'Datos Generales'!AS516,IF($C$8=$E$8,'Datos Generales'!AS591,IF($C$8=$F$8,'Datos Generales'!AS702)))=0,"",IF($C$8=$D$8,'Datos Generales'!AS516,IF($C$8=$E$8,'Datos Generales'!AS591,IF($C$8=$F$8,'Datos Generales'!AS702))))</f>
        <v>40.382554429565602</v>
      </c>
      <c r="AT44" s="95">
        <f t="shared" si="0"/>
        <v>13.577981367341138</v>
      </c>
    </row>
    <row r="46" spans="2:46" hidden="1">
      <c r="B46" s="49" t="s">
        <v>101</v>
      </c>
      <c r="C46" s="50">
        <f>INDEX(Benchmark!$D$9:$D$48,COLUMNS(Benchmark!$D$9:D48),)</f>
        <v>1</v>
      </c>
      <c r="D46" s="50">
        <f>INDEX(Benchmark!$D$9:$D$48,COLUMNS(Benchmark!$D$9:E48),)</f>
        <v>1</v>
      </c>
      <c r="E46" s="50">
        <f>INDEX(Benchmark!$D$9:$D$48,COLUMNS(Benchmark!$D$9:F48),)</f>
        <v>1</v>
      </c>
      <c r="F46" s="50">
        <f>INDEX(Benchmark!$D$9:$D$48,COLUMNS(Benchmark!$D$9:G48),)</f>
        <v>1</v>
      </c>
      <c r="G46" s="50">
        <f>INDEX(Benchmark!$D$9:$D$48,COLUMNS(Benchmark!$D$9:H48),)</f>
        <v>1</v>
      </c>
      <c r="H46" s="50">
        <f>INDEX(Benchmark!$D$9:$D$48,COLUMNS(Benchmark!$D$9:I48),)</f>
        <v>1</v>
      </c>
      <c r="I46" s="50">
        <f>INDEX(Benchmark!$D$9:$D$48,COLUMNS(Benchmark!$D$9:J48),)</f>
        <v>1</v>
      </c>
      <c r="J46" s="50">
        <f>INDEX(Benchmark!$D$9:$D$48,COLUMNS(Benchmark!$D$9:K48),)</f>
        <v>1</v>
      </c>
      <c r="K46" s="50">
        <f>INDEX(Benchmark!$D$9:$D$48,COLUMNS(Benchmark!$D$9:L48),)</f>
        <v>1</v>
      </c>
      <c r="L46" s="50">
        <f>INDEX(Benchmark!$D$9:$D$48,COLUMNS(Benchmark!$D$9:M48),)</f>
        <v>1</v>
      </c>
      <c r="M46" s="50">
        <f>INDEX(Benchmark!$D$9:$D$48,COLUMNS(Benchmark!$D$9:N48),)</f>
        <v>1</v>
      </c>
      <c r="N46" s="50">
        <f>INDEX(Benchmark!$D$9:$D$48,COLUMNS(Benchmark!$D$9:O48),)</f>
        <v>1</v>
      </c>
      <c r="O46" s="50">
        <f>INDEX(Benchmark!$D$9:$D$48,COLUMNS(Benchmark!$D$9:P48),)</f>
        <v>1</v>
      </c>
      <c r="P46" s="50">
        <f>INDEX(Benchmark!$D$9:$D$48,COLUMNS(Benchmark!$D$9:Q48),)</f>
        <v>1</v>
      </c>
      <c r="Q46" s="50">
        <f>INDEX(Benchmark!$D$9:$D$48,COLUMNS(Benchmark!$D$9:R48),)</f>
        <v>1</v>
      </c>
      <c r="R46" s="50">
        <f>INDEX(Benchmark!$D$9:$D$48,COLUMNS(Benchmark!$D$9:S48),)</f>
        <v>1</v>
      </c>
      <c r="S46" s="50">
        <f>INDEX(Benchmark!$D$9:$D$48,COLUMNS(Benchmark!$D$9:T48),)</f>
        <v>1</v>
      </c>
      <c r="T46" s="50">
        <f>INDEX(Benchmark!$D$9:$D$48,COLUMNS(Benchmark!$D$9:U48),)</f>
        <v>1</v>
      </c>
      <c r="U46" s="50">
        <f>INDEX(Benchmark!$D$9:$D$48,COLUMNS(Benchmark!$D$9:V48),)</f>
        <v>1</v>
      </c>
      <c r="V46" s="50">
        <f>INDEX(Benchmark!$D$9:$D$48,COLUMNS(Benchmark!$D$9:W48),)</f>
        <v>1</v>
      </c>
      <c r="W46" s="50">
        <f>INDEX(Benchmark!$D$9:$D$48,COLUMNS(Benchmark!$D$9:X48),)</f>
        <v>1</v>
      </c>
      <c r="X46" s="50">
        <f>INDEX(Benchmark!$D$9:$D$48,COLUMNS(Benchmark!$D$9:Y48),)</f>
        <v>1</v>
      </c>
      <c r="Y46" s="50">
        <f>INDEX(Benchmark!$D$9:$D$48,COLUMNS(Benchmark!$D$9:Z48),)</f>
        <v>1</v>
      </c>
      <c r="Z46" s="50">
        <f>INDEX(Benchmark!$D$9:$D$48,COLUMNS(Benchmark!$D$9:AA48),)</f>
        <v>1</v>
      </c>
      <c r="AA46" s="50">
        <f>INDEX(Benchmark!$D$9:$D$48,COLUMNS(Benchmark!$D$9:AB48),)</f>
        <v>1</v>
      </c>
      <c r="AB46" s="50">
        <f>INDEX(Benchmark!$D$9:$D$48,COLUMNS(Benchmark!$D$9:AC48),)</f>
        <v>1</v>
      </c>
      <c r="AC46" s="50">
        <f>INDEX(Benchmark!$D$9:$D$48,COLUMNS(Benchmark!$D$9:AD48),)</f>
        <v>1</v>
      </c>
      <c r="AD46" s="50">
        <f>INDEX(Benchmark!$D$9:$D$48,COLUMNS(Benchmark!$D$9:AE48),)</f>
        <v>1</v>
      </c>
      <c r="AE46" s="50">
        <f>INDEX(Benchmark!$D$9:$D$48,COLUMNS(Benchmark!$D$9:AF48),)</f>
        <v>0</v>
      </c>
      <c r="AF46" s="50">
        <f>INDEX(Benchmark!$D$9:$D$48,COLUMNS(Benchmark!$D$9:AG48),)</f>
        <v>0</v>
      </c>
      <c r="AG46" s="50">
        <f>INDEX(Benchmark!$D$9:$D$48,COLUMNS(Benchmark!$D$9:AH48),)</f>
        <v>0</v>
      </c>
      <c r="AH46" s="50">
        <f>INDEX(Benchmark!$D$9:$D$48,COLUMNS(Benchmark!$D$9:AI48),)</f>
        <v>0</v>
      </c>
      <c r="AI46" s="50">
        <f>INDEX(Benchmark!$D$9:$D$48,COLUMNS(Benchmark!$D$9:AJ48),)</f>
        <v>0</v>
      </c>
      <c r="AJ46" s="50">
        <f>INDEX(Benchmark!$D$9:$D$48,COLUMNS(Benchmark!$D$9:AK48),)</f>
        <v>0</v>
      </c>
      <c r="AK46" s="50">
        <f>INDEX(Benchmark!$D$9:$D$48,COLUMNS(Benchmark!$D$9:AL48),)</f>
        <v>0</v>
      </c>
      <c r="AL46" s="50">
        <f>INDEX(Benchmark!$D$9:$D$48,COLUMNS(Benchmark!$D$9:AM48),)</f>
        <v>0</v>
      </c>
      <c r="AM46" s="50">
        <f>INDEX(Benchmark!$D$9:$D$48,COLUMNS(Benchmark!$D$9:AN48),)</f>
        <v>0</v>
      </c>
      <c r="AN46" s="50">
        <f>INDEX(Benchmark!$D$9:$D$48,COLUMNS(Benchmark!$D$9:AO48),)</f>
        <v>0</v>
      </c>
      <c r="AO46" s="50">
        <f>INDEX(Benchmark!$D$9:$D$48,COLUMNS(Benchmark!$D$9:AP48),)</f>
        <v>0</v>
      </c>
      <c r="AP46" s="50">
        <f>INDEX(Benchmark!$D$9:$D$48,COLUMNS(Benchmark!$D$9:AQ48),)</f>
        <v>0</v>
      </c>
    </row>
    <row r="47" spans="2:46" hidden="1"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</row>
    <row r="48" spans="2:46" hidden="1">
      <c r="B48" s="49" t="s">
        <v>102</v>
      </c>
      <c r="C48" s="50">
        <f>IFERROR(RANK(C50,$C$50:$AP$50,0),"")</f>
        <v>10</v>
      </c>
      <c r="D48" s="50" t="str">
        <f t="shared" ref="D48:AP48" si="1">IFERROR(RANK(D50,$C$50:$AP$50,0),"")</f>
        <v/>
      </c>
      <c r="E48" s="50">
        <f t="shared" si="1"/>
        <v>13</v>
      </c>
      <c r="F48" s="50">
        <f t="shared" si="1"/>
        <v>20</v>
      </c>
      <c r="G48" s="50">
        <f t="shared" si="1"/>
        <v>19</v>
      </c>
      <c r="H48" s="50">
        <f t="shared" si="1"/>
        <v>25</v>
      </c>
      <c r="I48" s="50">
        <f t="shared" si="1"/>
        <v>9</v>
      </c>
      <c r="J48" s="50">
        <f t="shared" si="1"/>
        <v>4</v>
      </c>
      <c r="K48" s="50">
        <f t="shared" si="1"/>
        <v>6</v>
      </c>
      <c r="L48" s="50">
        <f t="shared" si="1"/>
        <v>14</v>
      </c>
      <c r="M48" s="50">
        <f t="shared" si="1"/>
        <v>8</v>
      </c>
      <c r="N48" s="50">
        <f t="shared" si="1"/>
        <v>26</v>
      </c>
      <c r="O48" s="50">
        <f t="shared" si="1"/>
        <v>22</v>
      </c>
      <c r="P48" s="50">
        <f t="shared" si="1"/>
        <v>11</v>
      </c>
      <c r="Q48" s="50">
        <f t="shared" si="1"/>
        <v>24</v>
      </c>
      <c r="R48" s="50">
        <f t="shared" si="1"/>
        <v>15</v>
      </c>
      <c r="S48" s="50">
        <f t="shared" si="1"/>
        <v>17</v>
      </c>
      <c r="T48" s="50">
        <f t="shared" si="1"/>
        <v>12</v>
      </c>
      <c r="U48" s="50">
        <f t="shared" si="1"/>
        <v>18</v>
      </c>
      <c r="V48" s="50">
        <f t="shared" si="1"/>
        <v>16</v>
      </c>
      <c r="W48" s="50">
        <f t="shared" si="1"/>
        <v>27</v>
      </c>
      <c r="X48" s="50">
        <f t="shared" si="1"/>
        <v>21</v>
      </c>
      <c r="Y48" s="50">
        <f t="shared" si="1"/>
        <v>5</v>
      </c>
      <c r="Z48" s="50">
        <f t="shared" si="1"/>
        <v>1</v>
      </c>
      <c r="AA48" s="50">
        <f t="shared" si="1"/>
        <v>3</v>
      </c>
      <c r="AB48" s="50">
        <f t="shared" si="1"/>
        <v>2</v>
      </c>
      <c r="AC48" s="50">
        <f t="shared" si="1"/>
        <v>7</v>
      </c>
      <c r="AD48" s="50">
        <f t="shared" si="1"/>
        <v>23</v>
      </c>
      <c r="AE48" s="50" t="str">
        <f t="shared" si="1"/>
        <v/>
      </c>
      <c r="AF48" s="50" t="str">
        <f t="shared" si="1"/>
        <v/>
      </c>
      <c r="AG48" s="50" t="str">
        <f t="shared" si="1"/>
        <v/>
      </c>
      <c r="AH48" s="50" t="str">
        <f t="shared" si="1"/>
        <v/>
      </c>
      <c r="AI48" s="50" t="str">
        <f t="shared" si="1"/>
        <v/>
      </c>
      <c r="AJ48" s="50" t="str">
        <f t="shared" si="1"/>
        <v/>
      </c>
      <c r="AK48" s="50" t="str">
        <f t="shared" si="1"/>
        <v/>
      </c>
      <c r="AL48" s="50" t="str">
        <f t="shared" si="1"/>
        <v/>
      </c>
      <c r="AM48" s="50" t="str">
        <f t="shared" si="1"/>
        <v/>
      </c>
      <c r="AN48" s="50" t="str">
        <f t="shared" si="1"/>
        <v/>
      </c>
      <c r="AO48" s="50" t="str">
        <f t="shared" si="1"/>
        <v/>
      </c>
      <c r="AP48" s="50" t="str">
        <f t="shared" si="1"/>
        <v/>
      </c>
    </row>
    <row r="49" spans="1:42" hidden="1">
      <c r="C49" s="50" t="str">
        <f>C11</f>
        <v>Ace Seguros</v>
      </c>
      <c r="D49" s="50" t="str">
        <f t="shared" ref="D49:AP49" si="2">D11</f>
        <v>Assurant Chile</v>
      </c>
      <c r="E49" s="50" t="str">
        <f t="shared" si="2"/>
        <v>BCI Seguros</v>
      </c>
      <c r="F49" s="50" t="str">
        <f t="shared" si="2"/>
        <v>Cardif</v>
      </c>
      <c r="G49" s="50" t="str">
        <f t="shared" si="2"/>
        <v>Cesce Chile</v>
      </c>
      <c r="H49" s="50" t="str">
        <f t="shared" si="2"/>
        <v>Chartis</v>
      </c>
      <c r="I49" s="50" t="str">
        <f t="shared" si="2"/>
        <v>Chilena Consolidada</v>
      </c>
      <c r="J49" s="50" t="str">
        <f t="shared" si="2"/>
        <v>Chubb de Chile</v>
      </c>
      <c r="K49" s="50" t="str">
        <f t="shared" si="2"/>
        <v>Coface Chile</v>
      </c>
      <c r="L49" s="50" t="str">
        <f t="shared" si="2"/>
        <v>Consorio Nacional</v>
      </c>
      <c r="M49" s="50" t="str">
        <f t="shared" si="2"/>
        <v>Continental Crédito</v>
      </c>
      <c r="N49" s="50" t="str">
        <f t="shared" si="2"/>
        <v>Euler Hermes</v>
      </c>
      <c r="O49" s="50" t="str">
        <f t="shared" si="2"/>
        <v>FAF International</v>
      </c>
      <c r="P49" s="50" t="str">
        <f t="shared" si="2"/>
        <v>HDI Seguros</v>
      </c>
      <c r="Q49" s="50" t="str">
        <f t="shared" si="2"/>
        <v>Huelen</v>
      </c>
      <c r="R49" s="50" t="str">
        <f t="shared" si="2"/>
        <v>Liberty Seguros</v>
      </c>
      <c r="S49" s="50" t="str">
        <f t="shared" si="2"/>
        <v>M. de Carabineros</v>
      </c>
      <c r="T49" s="50" t="str">
        <f t="shared" si="2"/>
        <v>Magallanes</v>
      </c>
      <c r="U49" s="50" t="str">
        <f t="shared" si="2"/>
        <v>Magallanes Gar. y Cré.</v>
      </c>
      <c r="V49" s="50" t="str">
        <f t="shared" si="2"/>
        <v>Mapfre</v>
      </c>
      <c r="W49" s="50" t="str">
        <f t="shared" si="2"/>
        <v>Mapfre Gar. y Cré.</v>
      </c>
      <c r="X49" s="50" t="str">
        <f t="shared" si="2"/>
        <v>Orion Seguros</v>
      </c>
      <c r="Y49" s="50" t="str">
        <f t="shared" si="2"/>
        <v>Penta Security</v>
      </c>
      <c r="Z49" s="50" t="str">
        <f t="shared" si="2"/>
        <v>QBE Chile</v>
      </c>
      <c r="AA49" s="50" t="str">
        <f t="shared" si="2"/>
        <v>Renta Nacional</v>
      </c>
      <c r="AB49" s="50" t="str">
        <f t="shared" si="2"/>
        <v>RSA Seguros</v>
      </c>
      <c r="AC49" s="50" t="str">
        <f t="shared" si="2"/>
        <v>Zenit Seguros</v>
      </c>
      <c r="AD49" s="50" t="str">
        <f t="shared" si="2"/>
        <v>Zurich Santander</v>
      </c>
      <c r="AE49" s="50" t="str">
        <f t="shared" si="2"/>
        <v/>
      </c>
      <c r="AF49" s="50" t="str">
        <f t="shared" si="2"/>
        <v/>
      </c>
      <c r="AG49" s="50" t="str">
        <f t="shared" si="2"/>
        <v/>
      </c>
      <c r="AH49" s="50" t="str">
        <f t="shared" si="2"/>
        <v/>
      </c>
      <c r="AI49" s="50" t="str">
        <f t="shared" si="2"/>
        <v/>
      </c>
      <c r="AJ49" s="50" t="str">
        <f t="shared" si="2"/>
        <v/>
      </c>
      <c r="AK49" s="50" t="str">
        <f t="shared" si="2"/>
        <v/>
      </c>
      <c r="AL49" s="50" t="str">
        <f t="shared" si="2"/>
        <v/>
      </c>
      <c r="AM49" s="50" t="str">
        <f t="shared" si="2"/>
        <v/>
      </c>
      <c r="AN49" s="50" t="str">
        <f t="shared" si="2"/>
        <v/>
      </c>
      <c r="AO49" s="50" t="str">
        <f t="shared" si="2"/>
        <v/>
      </c>
      <c r="AP49" s="50" t="str">
        <f t="shared" si="2"/>
        <v/>
      </c>
    </row>
    <row r="50" spans="1:42" hidden="1">
      <c r="C50" s="53">
        <f t="shared" ref="C50:AP50" si="3">IFERROR(IF(C46=1,VLOOKUP($B$61,$B$12:$AQ$44,C53+1,FALSE)+C51/1000000,""),"")</f>
        <v>61.951190042001812</v>
      </c>
      <c r="D50" s="53" t="str">
        <f t="shared" si="3"/>
        <v/>
      </c>
      <c r="E50" s="53">
        <f t="shared" si="3"/>
        <v>51.808943729946733</v>
      </c>
      <c r="F50" s="53">
        <f t="shared" si="3"/>
        <v>23.78040767403661</v>
      </c>
      <c r="G50" s="53">
        <f t="shared" si="3"/>
        <v>31.057008573441585</v>
      </c>
      <c r="H50" s="53">
        <f t="shared" si="3"/>
        <v>10.212172850733795</v>
      </c>
      <c r="I50" s="53">
        <f t="shared" si="3"/>
        <v>61.986145130870746</v>
      </c>
      <c r="J50" s="53">
        <f t="shared" si="3"/>
        <v>90.707147802309763</v>
      </c>
      <c r="K50" s="53">
        <f t="shared" si="3"/>
        <v>72.814621359402608</v>
      </c>
      <c r="L50" s="53">
        <f t="shared" si="3"/>
        <v>43.766278698688865</v>
      </c>
      <c r="M50" s="53">
        <f t="shared" si="3"/>
        <v>66.764390127264747</v>
      </c>
      <c r="N50" s="53">
        <f t="shared" si="3"/>
        <v>7.9694487105046683</v>
      </c>
      <c r="O50" s="53">
        <f t="shared" si="3"/>
        <v>22.877570558899567</v>
      </c>
      <c r="P50" s="53">
        <f t="shared" si="3"/>
        <v>61.728962537221207</v>
      </c>
      <c r="Q50" s="53">
        <f t="shared" si="3"/>
        <v>18.013567509568748</v>
      </c>
      <c r="R50" s="53">
        <f t="shared" si="3"/>
        <v>43.286597951241923</v>
      </c>
      <c r="S50" s="53">
        <f t="shared" si="3"/>
        <v>40.244429106708722</v>
      </c>
      <c r="T50" s="53">
        <f t="shared" si="3"/>
        <v>59.145405179503967</v>
      </c>
      <c r="U50" s="53">
        <f t="shared" si="3"/>
        <v>31.966935798827048</v>
      </c>
      <c r="V50" s="53">
        <f t="shared" si="3"/>
        <v>42.4806945839102</v>
      </c>
      <c r="W50" s="53">
        <f t="shared" si="3"/>
        <v>-5.6215946244588402</v>
      </c>
      <c r="X50" s="53">
        <f t="shared" si="3"/>
        <v>23.450886665125847</v>
      </c>
      <c r="Y50" s="53">
        <f t="shared" si="3"/>
        <v>75.736334032877593</v>
      </c>
      <c r="Z50" s="53">
        <f t="shared" si="3"/>
        <v>109.75742236436646</v>
      </c>
      <c r="AA50" s="53">
        <f t="shared" si="3"/>
        <v>94.14971372933104</v>
      </c>
      <c r="AB50" s="53">
        <f t="shared" si="3"/>
        <v>97.398404852579645</v>
      </c>
      <c r="AC50" s="53">
        <f t="shared" si="3"/>
        <v>70.771257053093606</v>
      </c>
      <c r="AD50" s="53">
        <f t="shared" si="3"/>
        <v>22.287690417813579</v>
      </c>
      <c r="AE50" s="53" t="str">
        <f t="shared" si="3"/>
        <v/>
      </c>
      <c r="AF50" s="53" t="str">
        <f t="shared" si="3"/>
        <v/>
      </c>
      <c r="AG50" s="53" t="str">
        <f t="shared" si="3"/>
        <v/>
      </c>
      <c r="AH50" s="53" t="str">
        <f t="shared" si="3"/>
        <v/>
      </c>
      <c r="AI50" s="53" t="str">
        <f t="shared" si="3"/>
        <v/>
      </c>
      <c r="AJ50" s="53" t="str">
        <f t="shared" si="3"/>
        <v/>
      </c>
      <c r="AK50" s="53" t="str">
        <f t="shared" si="3"/>
        <v/>
      </c>
      <c r="AL50" s="53" t="str">
        <f t="shared" si="3"/>
        <v/>
      </c>
      <c r="AM50" s="53" t="str">
        <f t="shared" si="3"/>
        <v/>
      </c>
      <c r="AN50" s="53" t="str">
        <f t="shared" si="3"/>
        <v/>
      </c>
      <c r="AO50" s="53" t="str">
        <f t="shared" si="3"/>
        <v/>
      </c>
      <c r="AP50" s="53" t="str">
        <f t="shared" si="3"/>
        <v/>
      </c>
    </row>
    <row r="51" spans="1:42" hidden="1">
      <c r="C51" s="50">
        <v>40</v>
      </c>
      <c r="D51" s="50">
        <f>C51-1</f>
        <v>39</v>
      </c>
      <c r="E51" s="50">
        <f t="shared" ref="E51:AP51" si="4">D51-1</f>
        <v>38</v>
      </c>
      <c r="F51" s="50">
        <f t="shared" si="4"/>
        <v>37</v>
      </c>
      <c r="G51" s="50">
        <f t="shared" si="4"/>
        <v>36</v>
      </c>
      <c r="H51" s="50">
        <f t="shared" si="4"/>
        <v>35</v>
      </c>
      <c r="I51" s="50">
        <f t="shared" si="4"/>
        <v>34</v>
      </c>
      <c r="J51" s="50">
        <f t="shared" si="4"/>
        <v>33</v>
      </c>
      <c r="K51" s="50">
        <f t="shared" si="4"/>
        <v>32</v>
      </c>
      <c r="L51" s="50">
        <f t="shared" si="4"/>
        <v>31</v>
      </c>
      <c r="M51" s="50">
        <f t="shared" si="4"/>
        <v>30</v>
      </c>
      <c r="N51" s="50">
        <f t="shared" si="4"/>
        <v>29</v>
      </c>
      <c r="O51" s="50">
        <f t="shared" si="4"/>
        <v>28</v>
      </c>
      <c r="P51" s="50">
        <f t="shared" si="4"/>
        <v>27</v>
      </c>
      <c r="Q51" s="50">
        <f t="shared" si="4"/>
        <v>26</v>
      </c>
      <c r="R51" s="50">
        <f t="shared" si="4"/>
        <v>25</v>
      </c>
      <c r="S51" s="50">
        <f t="shared" si="4"/>
        <v>24</v>
      </c>
      <c r="T51" s="50">
        <f t="shared" si="4"/>
        <v>23</v>
      </c>
      <c r="U51" s="50">
        <f t="shared" si="4"/>
        <v>22</v>
      </c>
      <c r="V51" s="50">
        <f t="shared" si="4"/>
        <v>21</v>
      </c>
      <c r="W51" s="50">
        <f t="shared" si="4"/>
        <v>20</v>
      </c>
      <c r="X51" s="50">
        <f t="shared" si="4"/>
        <v>19</v>
      </c>
      <c r="Y51" s="50">
        <f t="shared" si="4"/>
        <v>18</v>
      </c>
      <c r="Z51" s="50">
        <f t="shared" si="4"/>
        <v>17</v>
      </c>
      <c r="AA51" s="50">
        <f t="shared" si="4"/>
        <v>16</v>
      </c>
      <c r="AB51" s="50">
        <f t="shared" si="4"/>
        <v>15</v>
      </c>
      <c r="AC51" s="50">
        <f t="shared" si="4"/>
        <v>14</v>
      </c>
      <c r="AD51" s="50">
        <f t="shared" si="4"/>
        <v>13</v>
      </c>
      <c r="AE51" s="50">
        <f t="shared" si="4"/>
        <v>12</v>
      </c>
      <c r="AF51" s="50">
        <f t="shared" si="4"/>
        <v>11</v>
      </c>
      <c r="AG51" s="50">
        <f t="shared" si="4"/>
        <v>10</v>
      </c>
      <c r="AH51" s="50">
        <f t="shared" si="4"/>
        <v>9</v>
      </c>
      <c r="AI51" s="50">
        <f t="shared" si="4"/>
        <v>8</v>
      </c>
      <c r="AJ51" s="50">
        <f t="shared" si="4"/>
        <v>7</v>
      </c>
      <c r="AK51" s="50">
        <f t="shared" si="4"/>
        <v>6</v>
      </c>
      <c r="AL51" s="50">
        <f t="shared" si="4"/>
        <v>5</v>
      </c>
      <c r="AM51" s="50">
        <f t="shared" si="4"/>
        <v>4</v>
      </c>
      <c r="AN51" s="50">
        <f t="shared" si="4"/>
        <v>3</v>
      </c>
      <c r="AO51" s="50">
        <f t="shared" si="4"/>
        <v>2</v>
      </c>
      <c r="AP51" s="50">
        <f t="shared" si="4"/>
        <v>1</v>
      </c>
    </row>
    <row r="52" spans="1:42" hidden="1"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</row>
    <row r="53" spans="1:42" hidden="1">
      <c r="B53" s="49" t="s">
        <v>103</v>
      </c>
      <c r="C53" s="50">
        <v>1</v>
      </c>
      <c r="D53" s="50">
        <v>2</v>
      </c>
      <c r="E53" s="50">
        <v>3</v>
      </c>
      <c r="F53" s="50">
        <v>4</v>
      </c>
      <c r="G53" s="50">
        <v>5</v>
      </c>
      <c r="H53" s="50">
        <v>6</v>
      </c>
      <c r="I53" s="50">
        <v>7</v>
      </c>
      <c r="J53" s="50">
        <v>8</v>
      </c>
      <c r="K53" s="50">
        <v>9</v>
      </c>
      <c r="L53" s="50">
        <v>10</v>
      </c>
      <c r="M53" s="50">
        <v>11</v>
      </c>
      <c r="N53" s="50">
        <v>12</v>
      </c>
      <c r="O53" s="50">
        <v>13</v>
      </c>
      <c r="P53" s="50">
        <v>14</v>
      </c>
      <c r="Q53" s="50">
        <v>15</v>
      </c>
      <c r="R53" s="50">
        <v>16</v>
      </c>
      <c r="S53" s="50">
        <v>17</v>
      </c>
      <c r="T53" s="50">
        <v>18</v>
      </c>
      <c r="U53" s="50">
        <v>19</v>
      </c>
      <c r="V53" s="50">
        <v>20</v>
      </c>
      <c r="W53" s="50">
        <v>21</v>
      </c>
      <c r="X53" s="50">
        <v>22</v>
      </c>
      <c r="Y53" s="50">
        <v>23</v>
      </c>
      <c r="Z53" s="50">
        <v>24</v>
      </c>
      <c r="AA53" s="50">
        <v>25</v>
      </c>
      <c r="AB53" s="50">
        <v>26</v>
      </c>
      <c r="AC53" s="50">
        <v>27</v>
      </c>
      <c r="AD53" s="50">
        <v>28</v>
      </c>
      <c r="AE53" s="50">
        <v>29</v>
      </c>
      <c r="AF53" s="50">
        <v>30</v>
      </c>
      <c r="AG53" s="50">
        <v>31</v>
      </c>
      <c r="AH53" s="50">
        <v>32</v>
      </c>
      <c r="AI53" s="50">
        <v>33</v>
      </c>
      <c r="AJ53" s="50">
        <v>34</v>
      </c>
      <c r="AK53" s="50">
        <v>35</v>
      </c>
      <c r="AL53" s="50">
        <v>36</v>
      </c>
      <c r="AM53" s="50">
        <v>37</v>
      </c>
      <c r="AN53" s="50">
        <v>38</v>
      </c>
      <c r="AO53" s="50">
        <v>39</v>
      </c>
      <c r="AP53" s="50">
        <v>40</v>
      </c>
    </row>
    <row r="54" spans="1:42" hidden="1">
      <c r="C54" s="50" t="str">
        <f>IFERROR(HLOOKUP(C53,$C$48:$AP$49,2,FALSE),"")</f>
        <v>QBE Chile</v>
      </c>
      <c r="D54" s="50" t="str">
        <f t="shared" ref="D54:AP54" si="5">IFERROR(HLOOKUP(D53,$C$48:$AP$49,2,FALSE),"")</f>
        <v>RSA Seguros</v>
      </c>
      <c r="E54" s="50" t="str">
        <f t="shared" si="5"/>
        <v>Renta Nacional</v>
      </c>
      <c r="F54" s="50" t="str">
        <f t="shared" si="5"/>
        <v>Chubb de Chile</v>
      </c>
      <c r="G54" s="50" t="str">
        <f t="shared" si="5"/>
        <v>Penta Security</v>
      </c>
      <c r="H54" s="50" t="str">
        <f t="shared" si="5"/>
        <v>Coface Chile</v>
      </c>
      <c r="I54" s="50" t="str">
        <f t="shared" si="5"/>
        <v>Zenit Seguros</v>
      </c>
      <c r="J54" s="50" t="str">
        <f t="shared" si="5"/>
        <v>Continental Crédito</v>
      </c>
      <c r="K54" s="50" t="str">
        <f t="shared" si="5"/>
        <v>Chilena Consolidada</v>
      </c>
      <c r="L54" s="50" t="str">
        <f t="shared" si="5"/>
        <v>Ace Seguros</v>
      </c>
      <c r="M54" s="50" t="str">
        <f t="shared" si="5"/>
        <v>HDI Seguros</v>
      </c>
      <c r="N54" s="50" t="str">
        <f t="shared" si="5"/>
        <v>Magallanes</v>
      </c>
      <c r="O54" s="50" t="str">
        <f t="shared" si="5"/>
        <v>BCI Seguros</v>
      </c>
      <c r="P54" s="50" t="str">
        <f t="shared" si="5"/>
        <v>Consorio Nacional</v>
      </c>
      <c r="Q54" s="50" t="str">
        <f t="shared" si="5"/>
        <v>Liberty Seguros</v>
      </c>
      <c r="R54" s="50" t="str">
        <f t="shared" si="5"/>
        <v>Mapfre</v>
      </c>
      <c r="S54" s="50" t="str">
        <f t="shared" si="5"/>
        <v>M. de Carabineros</v>
      </c>
      <c r="T54" s="50" t="str">
        <f t="shared" si="5"/>
        <v>Magallanes Gar. y Cré.</v>
      </c>
      <c r="U54" s="50" t="str">
        <f t="shared" si="5"/>
        <v>Cesce Chile</v>
      </c>
      <c r="V54" s="50" t="str">
        <f t="shared" si="5"/>
        <v>Cardif</v>
      </c>
      <c r="W54" s="50" t="str">
        <f t="shared" si="5"/>
        <v>Orion Seguros</v>
      </c>
      <c r="X54" s="50" t="str">
        <f t="shared" si="5"/>
        <v>FAF International</v>
      </c>
      <c r="Y54" s="50" t="str">
        <f t="shared" si="5"/>
        <v>Zurich Santander</v>
      </c>
      <c r="Z54" s="50" t="str">
        <f t="shared" si="5"/>
        <v>Huelen</v>
      </c>
      <c r="AA54" s="50" t="str">
        <f t="shared" si="5"/>
        <v>Chartis</v>
      </c>
      <c r="AB54" s="50" t="str">
        <f t="shared" si="5"/>
        <v>Euler Hermes</v>
      </c>
      <c r="AC54" s="50" t="str">
        <f t="shared" si="5"/>
        <v>Mapfre Gar. y Cré.</v>
      </c>
      <c r="AD54" s="50" t="str">
        <f t="shared" si="5"/>
        <v/>
      </c>
      <c r="AE54" s="50" t="str">
        <f t="shared" si="5"/>
        <v/>
      </c>
      <c r="AF54" s="50" t="str">
        <f t="shared" si="5"/>
        <v/>
      </c>
      <c r="AG54" s="50" t="str">
        <f t="shared" si="5"/>
        <v/>
      </c>
      <c r="AH54" s="50" t="str">
        <f t="shared" si="5"/>
        <v/>
      </c>
      <c r="AI54" s="50" t="str">
        <f t="shared" si="5"/>
        <v/>
      </c>
      <c r="AJ54" s="50" t="str">
        <f t="shared" si="5"/>
        <v/>
      </c>
      <c r="AK54" s="50" t="str">
        <f t="shared" si="5"/>
        <v/>
      </c>
      <c r="AL54" s="50" t="str">
        <f t="shared" si="5"/>
        <v/>
      </c>
      <c r="AM54" s="50" t="str">
        <f t="shared" si="5"/>
        <v/>
      </c>
      <c r="AN54" s="50" t="str">
        <f t="shared" si="5"/>
        <v/>
      </c>
      <c r="AO54" s="50" t="str">
        <f t="shared" si="5"/>
        <v/>
      </c>
      <c r="AP54" s="50" t="str">
        <f t="shared" si="5"/>
        <v/>
      </c>
    </row>
    <row r="55" spans="1:42" hidden="1">
      <c r="C55" s="53">
        <f>IFERROR(HLOOKUP(C53,$C$48:$AP$50,3,FALSE)-HLOOKUP(C53,$C$48:$AP$51,4,FALSE)/1000000,"")</f>
        <v>109.75740536436646</v>
      </c>
      <c r="D55" s="53">
        <f t="shared" ref="D55:AP55" si="6">IFERROR(HLOOKUP(D53,$C$48:$AP$50,3,FALSE)-HLOOKUP(D53,$C$48:$AP$51,4,FALSE)/1000000,"")</f>
        <v>97.398389852579641</v>
      </c>
      <c r="E55" s="53">
        <f t="shared" si="6"/>
        <v>94.149697729331038</v>
      </c>
      <c r="F55" s="53">
        <f t="shared" si="6"/>
        <v>90.707114802309761</v>
      </c>
      <c r="G55" s="53">
        <f t="shared" si="6"/>
        <v>75.736316032877596</v>
      </c>
      <c r="H55" s="53">
        <f t="shared" si="6"/>
        <v>72.814589359402603</v>
      </c>
      <c r="I55" s="53">
        <f t="shared" si="6"/>
        <v>70.771243053093613</v>
      </c>
      <c r="J55" s="53">
        <f t="shared" si="6"/>
        <v>66.764360127264752</v>
      </c>
      <c r="K55" s="53">
        <f t="shared" si="6"/>
        <v>61.986111130870746</v>
      </c>
      <c r="L55" s="53">
        <f t="shared" si="6"/>
        <v>61.951150042001814</v>
      </c>
      <c r="M55" s="53">
        <f t="shared" si="6"/>
        <v>61.728935537221204</v>
      </c>
      <c r="N55" s="53">
        <f t="shared" si="6"/>
        <v>59.145382179503969</v>
      </c>
      <c r="O55" s="53">
        <f t="shared" si="6"/>
        <v>51.80890572994673</v>
      </c>
      <c r="P55" s="53">
        <f t="shared" si="6"/>
        <v>43.766247698688865</v>
      </c>
      <c r="Q55" s="53">
        <f t="shared" si="6"/>
        <v>43.286572951241922</v>
      </c>
      <c r="R55" s="53">
        <f t="shared" si="6"/>
        <v>42.480673583910203</v>
      </c>
      <c r="S55" s="53">
        <f t="shared" si="6"/>
        <v>40.244405106708719</v>
      </c>
      <c r="T55" s="53">
        <f t="shared" si="6"/>
        <v>31.966913798827047</v>
      </c>
      <c r="U55" s="53">
        <f t="shared" si="6"/>
        <v>31.056972573441584</v>
      </c>
      <c r="V55" s="53">
        <f t="shared" si="6"/>
        <v>23.780370674036611</v>
      </c>
      <c r="W55" s="53">
        <f t="shared" si="6"/>
        <v>23.450867665125845</v>
      </c>
      <c r="X55" s="53">
        <f t="shared" si="6"/>
        <v>22.877542558899567</v>
      </c>
      <c r="Y55" s="53">
        <f t="shared" si="6"/>
        <v>22.28767741781358</v>
      </c>
      <c r="Z55" s="53">
        <f t="shared" si="6"/>
        <v>18.01354150956875</v>
      </c>
      <c r="AA55" s="53">
        <f t="shared" si="6"/>
        <v>10.212137850733795</v>
      </c>
      <c r="AB55" s="53">
        <f t="shared" si="6"/>
        <v>7.9694197105046687</v>
      </c>
      <c r="AC55" s="53">
        <f t="shared" si="6"/>
        <v>-5.6216146244588403</v>
      </c>
      <c r="AD55" s="53" t="str">
        <f t="shared" si="6"/>
        <v/>
      </c>
      <c r="AE55" s="53" t="str">
        <f t="shared" si="6"/>
        <v/>
      </c>
      <c r="AF55" s="53" t="str">
        <f t="shared" si="6"/>
        <v/>
      </c>
      <c r="AG55" s="53" t="str">
        <f t="shared" si="6"/>
        <v/>
      </c>
      <c r="AH55" s="53" t="str">
        <f t="shared" si="6"/>
        <v/>
      </c>
      <c r="AI55" s="53" t="str">
        <f t="shared" si="6"/>
        <v/>
      </c>
      <c r="AJ55" s="53" t="str">
        <f t="shared" si="6"/>
        <v/>
      </c>
      <c r="AK55" s="53" t="str">
        <f t="shared" si="6"/>
        <v/>
      </c>
      <c r="AL55" s="53" t="str">
        <f t="shared" si="6"/>
        <v/>
      </c>
      <c r="AM55" s="53" t="str">
        <f t="shared" si="6"/>
        <v/>
      </c>
      <c r="AN55" s="53" t="str">
        <f t="shared" si="6"/>
        <v/>
      </c>
      <c r="AO55" s="53" t="str">
        <f t="shared" si="6"/>
        <v/>
      </c>
      <c r="AP55" s="53" t="str">
        <f t="shared" si="6"/>
        <v/>
      </c>
    </row>
    <row r="56" spans="1:42" hidden="1">
      <c r="C56" s="52" t="str">
        <f>IF(ISNUMBER(C55),CONCATENATE(C54," - ",C53),"")</f>
        <v>QBE Chile - 1</v>
      </c>
      <c r="D56" s="52" t="str">
        <f t="shared" ref="D56:AP56" si="7">IF(ISNUMBER(D55),CONCATENATE(D54," - ",D53),"")</f>
        <v>RSA Seguros - 2</v>
      </c>
      <c r="E56" s="52" t="str">
        <f t="shared" si="7"/>
        <v>Renta Nacional - 3</v>
      </c>
      <c r="F56" s="52" t="str">
        <f t="shared" si="7"/>
        <v>Chubb de Chile - 4</v>
      </c>
      <c r="G56" s="52" t="str">
        <f t="shared" si="7"/>
        <v>Penta Security - 5</v>
      </c>
      <c r="H56" s="52" t="str">
        <f t="shared" si="7"/>
        <v>Coface Chile - 6</v>
      </c>
      <c r="I56" s="52" t="str">
        <f t="shared" si="7"/>
        <v>Zenit Seguros - 7</v>
      </c>
      <c r="J56" s="52" t="str">
        <f t="shared" si="7"/>
        <v>Continental Crédito - 8</v>
      </c>
      <c r="K56" s="52" t="str">
        <f t="shared" si="7"/>
        <v>Chilena Consolidada - 9</v>
      </c>
      <c r="L56" s="52" t="str">
        <f t="shared" si="7"/>
        <v>Ace Seguros - 10</v>
      </c>
      <c r="M56" s="52" t="str">
        <f t="shared" si="7"/>
        <v>HDI Seguros - 11</v>
      </c>
      <c r="N56" s="52" t="str">
        <f t="shared" si="7"/>
        <v>Magallanes - 12</v>
      </c>
      <c r="O56" s="52" t="str">
        <f t="shared" si="7"/>
        <v>BCI Seguros - 13</v>
      </c>
      <c r="P56" s="52" t="str">
        <f t="shared" si="7"/>
        <v>Consorio Nacional - 14</v>
      </c>
      <c r="Q56" s="52" t="str">
        <f t="shared" si="7"/>
        <v>Liberty Seguros - 15</v>
      </c>
      <c r="R56" s="52" t="str">
        <f t="shared" si="7"/>
        <v>Mapfre - 16</v>
      </c>
      <c r="S56" s="52" t="str">
        <f t="shared" si="7"/>
        <v>M. de Carabineros - 17</v>
      </c>
      <c r="T56" s="52" t="str">
        <f t="shared" si="7"/>
        <v>Magallanes Gar. y Cré. - 18</v>
      </c>
      <c r="U56" s="52" t="str">
        <f t="shared" si="7"/>
        <v>Cesce Chile - 19</v>
      </c>
      <c r="V56" s="52" t="str">
        <f t="shared" si="7"/>
        <v>Cardif - 20</v>
      </c>
      <c r="W56" s="52" t="str">
        <f t="shared" si="7"/>
        <v>Orion Seguros - 21</v>
      </c>
      <c r="X56" s="52" t="str">
        <f t="shared" si="7"/>
        <v>FAF International - 22</v>
      </c>
      <c r="Y56" s="52" t="str">
        <f t="shared" si="7"/>
        <v>Zurich Santander - 23</v>
      </c>
      <c r="Z56" s="52" t="str">
        <f t="shared" si="7"/>
        <v>Huelen - 24</v>
      </c>
      <c r="AA56" s="52" t="str">
        <f t="shared" si="7"/>
        <v>Chartis - 25</v>
      </c>
      <c r="AB56" s="52" t="str">
        <f t="shared" si="7"/>
        <v>Euler Hermes - 26</v>
      </c>
      <c r="AC56" s="52" t="str">
        <f t="shared" si="7"/>
        <v>Mapfre Gar. y Cré. - 27</v>
      </c>
      <c r="AD56" s="52" t="str">
        <f t="shared" si="7"/>
        <v/>
      </c>
      <c r="AE56" s="52" t="str">
        <f t="shared" si="7"/>
        <v/>
      </c>
      <c r="AF56" s="52" t="str">
        <f t="shared" si="7"/>
        <v/>
      </c>
      <c r="AG56" s="52" t="str">
        <f t="shared" si="7"/>
        <v/>
      </c>
      <c r="AH56" s="52" t="str">
        <f t="shared" si="7"/>
        <v/>
      </c>
      <c r="AI56" s="52" t="str">
        <f t="shared" si="7"/>
        <v/>
      </c>
      <c r="AJ56" s="52" t="str">
        <f t="shared" si="7"/>
        <v/>
      </c>
      <c r="AK56" s="52" t="str">
        <f t="shared" si="7"/>
        <v/>
      </c>
      <c r="AL56" s="52" t="str">
        <f t="shared" si="7"/>
        <v/>
      </c>
      <c r="AM56" s="52" t="str">
        <f t="shared" si="7"/>
        <v/>
      </c>
      <c r="AN56" s="52" t="str">
        <f t="shared" si="7"/>
        <v/>
      </c>
      <c r="AO56" s="52" t="str">
        <f t="shared" si="7"/>
        <v/>
      </c>
      <c r="AP56" s="52" t="str">
        <f t="shared" si="7"/>
        <v/>
      </c>
    </row>
    <row r="57" spans="1:42" hidden="1"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</row>
    <row r="58" spans="1:42" hidden="1">
      <c r="B58" s="49" t="s">
        <v>104</v>
      </c>
      <c r="C58" s="52" t="str">
        <f>IF($B$64=C54,C55,"")</f>
        <v/>
      </c>
      <c r="D58" s="52" t="str">
        <f t="shared" ref="D58:AP58" si="8">IF($B$64=D54,D55,"")</f>
        <v/>
      </c>
      <c r="E58" s="52" t="str">
        <f t="shared" si="8"/>
        <v/>
      </c>
      <c r="F58" s="52" t="str">
        <f t="shared" si="8"/>
        <v/>
      </c>
      <c r="G58" s="52" t="str">
        <f t="shared" si="8"/>
        <v/>
      </c>
      <c r="H58" s="52" t="str">
        <f t="shared" si="8"/>
        <v/>
      </c>
      <c r="I58" s="52" t="str">
        <f t="shared" si="8"/>
        <v/>
      </c>
      <c r="J58" s="52" t="str">
        <f t="shared" si="8"/>
        <v/>
      </c>
      <c r="K58" s="52" t="str">
        <f t="shared" si="8"/>
        <v/>
      </c>
      <c r="L58" s="52" t="str">
        <f t="shared" si="8"/>
        <v/>
      </c>
      <c r="M58" s="52" t="str">
        <f t="shared" si="8"/>
        <v/>
      </c>
      <c r="N58" s="52" t="str">
        <f t="shared" si="8"/>
        <v/>
      </c>
      <c r="O58" s="52" t="str">
        <f t="shared" si="8"/>
        <v/>
      </c>
      <c r="P58" s="52" t="str">
        <f t="shared" si="8"/>
        <v/>
      </c>
      <c r="Q58" s="52" t="str">
        <f t="shared" si="8"/>
        <v/>
      </c>
      <c r="R58" s="52" t="str">
        <f t="shared" si="8"/>
        <v/>
      </c>
      <c r="S58" s="52" t="str">
        <f t="shared" si="8"/>
        <v/>
      </c>
      <c r="T58" s="52" t="str">
        <f t="shared" si="8"/>
        <v/>
      </c>
      <c r="U58" s="52" t="str">
        <f t="shared" si="8"/>
        <v/>
      </c>
      <c r="V58" s="52" t="str">
        <f t="shared" si="8"/>
        <v/>
      </c>
      <c r="W58" s="52" t="str">
        <f t="shared" si="8"/>
        <v/>
      </c>
      <c r="X58" s="52" t="str">
        <f t="shared" si="8"/>
        <v/>
      </c>
      <c r="Y58" s="52" t="str">
        <f t="shared" si="8"/>
        <v/>
      </c>
      <c r="Z58" s="52" t="str">
        <f t="shared" si="8"/>
        <v/>
      </c>
      <c r="AA58" s="52" t="str">
        <f t="shared" si="8"/>
        <v/>
      </c>
      <c r="AB58" s="52" t="str">
        <f t="shared" si="8"/>
        <v/>
      </c>
      <c r="AC58" s="52" t="str">
        <f t="shared" si="8"/>
        <v/>
      </c>
      <c r="AD58" s="52" t="str">
        <f t="shared" si="8"/>
        <v/>
      </c>
      <c r="AE58" s="52" t="str">
        <f t="shared" si="8"/>
        <v/>
      </c>
      <c r="AF58" s="52" t="str">
        <f t="shared" si="8"/>
        <v/>
      </c>
      <c r="AG58" s="52" t="str">
        <f t="shared" si="8"/>
        <v/>
      </c>
      <c r="AH58" s="52" t="str">
        <f t="shared" si="8"/>
        <v/>
      </c>
      <c r="AI58" s="52" t="str">
        <f t="shared" si="8"/>
        <v/>
      </c>
      <c r="AJ58" s="52" t="str">
        <f t="shared" si="8"/>
        <v/>
      </c>
      <c r="AK58" s="52" t="str">
        <f t="shared" si="8"/>
        <v/>
      </c>
      <c r="AL58" s="52" t="str">
        <f t="shared" si="8"/>
        <v/>
      </c>
      <c r="AM58" s="52" t="str">
        <f t="shared" si="8"/>
        <v/>
      </c>
      <c r="AN58" s="52" t="str">
        <f t="shared" si="8"/>
        <v/>
      </c>
      <c r="AO58" s="52" t="str">
        <f t="shared" si="8"/>
        <v/>
      </c>
      <c r="AP58" s="52" t="str">
        <f t="shared" si="8"/>
        <v/>
      </c>
    </row>
    <row r="59" spans="1:42"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</row>
    <row r="60" spans="1:42">
      <c r="B60" s="54" t="s">
        <v>337</v>
      </c>
    </row>
    <row r="61" spans="1:42">
      <c r="A61" s="56"/>
      <c r="B61" s="59" t="s">
        <v>327</v>
      </c>
      <c r="C61" s="57"/>
    </row>
    <row r="62" spans="1:42">
      <c r="B62" s="58"/>
    </row>
    <row r="63" spans="1:42">
      <c r="B63" s="54" t="s">
        <v>116</v>
      </c>
    </row>
    <row r="64" spans="1:42">
      <c r="A64" s="56"/>
      <c r="B64" s="59"/>
      <c r="C64" s="57"/>
    </row>
    <row r="65" spans="2:2">
      <c r="B65" s="58"/>
    </row>
    <row r="94" spans="2:43">
      <c r="AI94" s="88"/>
      <c r="AJ94" s="88"/>
      <c r="AK94" s="88"/>
      <c r="AL94" s="88"/>
      <c r="AM94" s="88"/>
      <c r="AN94" s="88"/>
      <c r="AO94" s="88"/>
      <c r="AP94" s="88"/>
      <c r="AQ94" s="88"/>
    </row>
    <row r="95" spans="2:43" hidden="1">
      <c r="B95" s="49" t="s">
        <v>102</v>
      </c>
      <c r="C95" s="50">
        <f>IFERROR(RANK(C97,$C$97:$AH$97,0),"")</f>
        <v>1</v>
      </c>
      <c r="D95" s="50">
        <f t="shared" ref="D95:AH95" si="9">IFERROR(RANK(D97,$C$97:$AH$97,0),"")</f>
        <v>7</v>
      </c>
      <c r="E95" s="50">
        <f t="shared" si="9"/>
        <v>31</v>
      </c>
      <c r="F95" s="50">
        <f t="shared" si="9"/>
        <v>30</v>
      </c>
      <c r="G95" s="50">
        <f t="shared" si="9"/>
        <v>4</v>
      </c>
      <c r="H95" s="50">
        <f t="shared" si="9"/>
        <v>29</v>
      </c>
      <c r="I95" s="50">
        <f t="shared" si="9"/>
        <v>13</v>
      </c>
      <c r="J95" s="50">
        <f t="shared" si="9"/>
        <v>25</v>
      </c>
      <c r="K95" s="50">
        <f t="shared" si="9"/>
        <v>10</v>
      </c>
      <c r="L95" s="50">
        <f t="shared" si="9"/>
        <v>9</v>
      </c>
      <c r="M95" s="50">
        <f t="shared" si="9"/>
        <v>5</v>
      </c>
      <c r="N95" s="50">
        <f t="shared" si="9"/>
        <v>22</v>
      </c>
      <c r="O95" s="50">
        <f t="shared" si="9"/>
        <v>18</v>
      </c>
      <c r="P95" s="50">
        <f t="shared" si="9"/>
        <v>3</v>
      </c>
      <c r="Q95" s="50">
        <f t="shared" si="9"/>
        <v>23</v>
      </c>
      <c r="R95" s="50">
        <f t="shared" si="9"/>
        <v>11</v>
      </c>
      <c r="S95" s="50">
        <f t="shared" si="9"/>
        <v>2</v>
      </c>
      <c r="T95" s="50">
        <f t="shared" si="9"/>
        <v>27</v>
      </c>
      <c r="U95" s="50">
        <f t="shared" si="9"/>
        <v>14</v>
      </c>
      <c r="V95" s="50">
        <f t="shared" si="9"/>
        <v>16</v>
      </c>
      <c r="W95" s="50">
        <f t="shared" si="9"/>
        <v>12</v>
      </c>
      <c r="X95" s="50">
        <f t="shared" si="9"/>
        <v>19</v>
      </c>
      <c r="Y95" s="50">
        <f t="shared" si="9"/>
        <v>28</v>
      </c>
      <c r="Z95" s="50">
        <f t="shared" si="9"/>
        <v>17</v>
      </c>
      <c r="AA95" s="50">
        <f t="shared" si="9"/>
        <v>26</v>
      </c>
      <c r="AB95" s="50">
        <f t="shared" si="9"/>
        <v>6</v>
      </c>
      <c r="AC95" s="50">
        <f t="shared" si="9"/>
        <v>15</v>
      </c>
      <c r="AD95" s="50">
        <f t="shared" si="9"/>
        <v>24</v>
      </c>
      <c r="AE95" s="50" t="str">
        <f t="shared" si="9"/>
        <v/>
      </c>
      <c r="AF95" s="50">
        <f t="shared" si="9"/>
        <v>8</v>
      </c>
      <c r="AG95" s="50">
        <f t="shared" si="9"/>
        <v>20</v>
      </c>
      <c r="AH95" s="50">
        <f t="shared" si="9"/>
        <v>21</v>
      </c>
      <c r="AI95" s="88"/>
      <c r="AJ95" s="88"/>
      <c r="AK95" s="88"/>
      <c r="AL95" s="88"/>
      <c r="AM95" s="88"/>
      <c r="AN95" s="88"/>
      <c r="AO95" s="88"/>
      <c r="AP95" s="88"/>
      <c r="AQ95" s="88"/>
    </row>
    <row r="96" spans="2:43" hidden="1">
      <c r="C96" s="52" t="str">
        <f>B12</f>
        <v>1 Incendio</v>
      </c>
      <c r="D96" s="52" t="str">
        <f>B13</f>
        <v>2 Pérdida de Benef. por Incendio</v>
      </c>
      <c r="E96" s="52" t="str">
        <f>B14</f>
        <v>3 Terremoto</v>
      </c>
      <c r="F96" s="52" t="str">
        <f>B15</f>
        <v>4 Pérdida de Benef. por Terremoto</v>
      </c>
      <c r="G96" s="52" t="str">
        <f>B16</f>
        <v>5 Riesgos de la Naturaleza</v>
      </c>
      <c r="H96" s="52" t="str">
        <f>B17</f>
        <v>6 Terrorismo</v>
      </c>
      <c r="I96" s="52" t="str">
        <f>B18</f>
        <v>7 Otros Riesgos Adicionales Incendio</v>
      </c>
      <c r="J96" s="52" t="str">
        <f>B19</f>
        <v>8 Robo</v>
      </c>
      <c r="K96" s="52" t="str">
        <f>B20</f>
        <v>9 Daños Físicos Vehíc. Mot. G1 (VP)</v>
      </c>
      <c r="L96" s="52" t="str">
        <f>B21</f>
        <v>10 Daños Físicos Vehíc. Mot. G2 (VC)</v>
      </c>
      <c r="M96" s="52" t="str">
        <f>B22</f>
        <v>11 Casco Marítimo</v>
      </c>
      <c r="N96" s="52" t="str">
        <f>B23</f>
        <v>12 Casco Aéreo</v>
      </c>
      <c r="O96" s="52" t="str">
        <f>B24</f>
        <v>13 Transporte Terrestre</v>
      </c>
      <c r="P96" s="52" t="str">
        <f>B25</f>
        <v>14 Transporte Marítimo</v>
      </c>
      <c r="Q96" s="52" t="str">
        <f>B26</f>
        <v>15 Transporte Aéreo</v>
      </c>
      <c r="R96" s="52" t="str">
        <f>B27</f>
        <v>16 Equipo Móvil Contratista</v>
      </c>
      <c r="S96" s="52" t="str">
        <f>B28</f>
        <v>17 Todo Riesgo Construc. y Montaje</v>
      </c>
      <c r="T96" s="52" t="str">
        <f>B29</f>
        <v>18 Avería de Maquinaria</v>
      </c>
      <c r="U96" s="52" t="str">
        <f>B30</f>
        <v>19 Equipo Electrónico</v>
      </c>
      <c r="V96" s="52" t="str">
        <f>B31</f>
        <v>20 Responsabilidad Civil Vehíc. Mot.</v>
      </c>
      <c r="W96" s="52" t="str">
        <f>B32</f>
        <v>21 Responsabilidad Civil</v>
      </c>
      <c r="X96" s="52" t="str">
        <f>B33</f>
        <v>22 Multiriesgos</v>
      </c>
      <c r="Y96" s="52" t="str">
        <f>B34</f>
        <v>23 Accidentes Personales</v>
      </c>
      <c r="Z96" s="52" t="str">
        <f>B35</f>
        <v>24 SOAP</v>
      </c>
      <c r="AA96" s="52" t="str">
        <f>B36</f>
        <v>25 Garantía</v>
      </c>
      <c r="AB96" s="52" t="str">
        <f>B37</f>
        <v>26 Fidelidad</v>
      </c>
      <c r="AC96" s="52" t="str">
        <f>B38</f>
        <v>27 Seguro de Crédito por Ventas a Plazo</v>
      </c>
      <c r="AD96" s="52" t="str">
        <f>B39</f>
        <v>28 Seguro de Crédito a la Exportación</v>
      </c>
      <c r="AE96" s="52" t="str">
        <f>B40</f>
        <v>29 Otros Seguros de Crédito</v>
      </c>
      <c r="AF96" s="52" t="str">
        <f>B41</f>
        <v>30 Seguro Agrícola</v>
      </c>
      <c r="AG96" s="52" t="str">
        <f>B42</f>
        <v>35 Seguro Salud</v>
      </c>
      <c r="AH96" s="52" t="str">
        <f>B43</f>
        <v>50 Otros</v>
      </c>
      <c r="AI96" s="89"/>
      <c r="AJ96" s="89"/>
      <c r="AK96" s="89"/>
      <c r="AL96" s="89"/>
      <c r="AM96" s="89"/>
      <c r="AN96" s="89"/>
      <c r="AO96" s="89"/>
      <c r="AP96" s="89"/>
      <c r="AQ96" s="88"/>
    </row>
    <row r="97" spans="2:43" hidden="1">
      <c r="C97" s="53">
        <f t="shared" ref="C97:AH97" si="10">IFERROR(HLOOKUP($B$110,$C$11:$AQ$44,C100+1,FALSE)+C98/1000000,"")</f>
        <v>183.08667376689411</v>
      </c>
      <c r="D97" s="53">
        <f t="shared" si="10"/>
        <v>80.385487772902025</v>
      </c>
      <c r="E97" s="53">
        <f t="shared" si="10"/>
        <v>-25.372751368194614</v>
      </c>
      <c r="F97" s="53">
        <f t="shared" si="10"/>
        <v>-17.952585991132935</v>
      </c>
      <c r="G97" s="53">
        <f t="shared" si="10"/>
        <v>96.200774345251546</v>
      </c>
      <c r="H97" s="53">
        <f t="shared" si="10"/>
        <v>4.0181247299870666</v>
      </c>
      <c r="I97" s="53">
        <f t="shared" si="10"/>
        <v>64.969709818743596</v>
      </c>
      <c r="J97" s="53">
        <f t="shared" si="10"/>
        <v>25.956016762859218</v>
      </c>
      <c r="K97" s="53">
        <f t="shared" si="10"/>
        <v>73.96697038449112</v>
      </c>
      <c r="L97" s="53">
        <f t="shared" si="10"/>
        <v>80.056715647606751</v>
      </c>
      <c r="M97" s="53">
        <f t="shared" si="10"/>
        <v>95.529396626048978</v>
      </c>
      <c r="N97" s="53">
        <f t="shared" si="10"/>
        <v>30.170340081779017</v>
      </c>
      <c r="O97" s="53">
        <f t="shared" si="10"/>
        <v>47.903541537030669</v>
      </c>
      <c r="P97" s="53">
        <f t="shared" si="10"/>
        <v>127.30952121739156</v>
      </c>
      <c r="Q97" s="53">
        <f t="shared" si="10"/>
        <v>28.909078312060082</v>
      </c>
      <c r="R97" s="53">
        <f t="shared" si="10"/>
        <v>67.446389455146019</v>
      </c>
      <c r="S97" s="53">
        <f t="shared" si="10"/>
        <v>163.72901158742903</v>
      </c>
      <c r="T97" s="53">
        <f t="shared" si="10"/>
        <v>17.2155335884373</v>
      </c>
      <c r="U97" s="53">
        <f t="shared" si="10"/>
        <v>64.605298909834559</v>
      </c>
      <c r="V97" s="53">
        <f t="shared" si="10"/>
        <v>57.79349558599565</v>
      </c>
      <c r="W97" s="53">
        <f t="shared" si="10"/>
        <v>65.522862540532955</v>
      </c>
      <c r="X97" s="53">
        <f t="shared" si="10"/>
        <v>41.473022012493985</v>
      </c>
      <c r="Y97" s="53">
        <f t="shared" si="10"/>
        <v>16.599094908673695</v>
      </c>
      <c r="Z97" s="53">
        <f t="shared" si="10"/>
        <v>51.938803136156487</v>
      </c>
      <c r="AA97" s="53">
        <f t="shared" si="10"/>
        <v>23.560593294934346</v>
      </c>
      <c r="AB97" s="53">
        <f t="shared" si="10"/>
        <v>91.751523100203073</v>
      </c>
      <c r="AC97" s="53">
        <f t="shared" si="10"/>
        <v>64.582520882579601</v>
      </c>
      <c r="AD97" s="53">
        <f t="shared" si="10"/>
        <v>26.139662009468534</v>
      </c>
      <c r="AE97" s="53" t="str">
        <f t="shared" si="10"/>
        <v/>
      </c>
      <c r="AF97" s="53">
        <f t="shared" si="10"/>
        <v>80.212453569649654</v>
      </c>
      <c r="AG97" s="53">
        <f t="shared" si="10"/>
        <v>36.617876301126628</v>
      </c>
      <c r="AH97" s="53">
        <f t="shared" si="10"/>
        <v>34.883395897661885</v>
      </c>
      <c r="AI97" s="88"/>
      <c r="AJ97" s="88"/>
      <c r="AK97" s="88"/>
      <c r="AL97" s="88"/>
      <c r="AM97" s="88"/>
      <c r="AN97" s="88"/>
      <c r="AO97" s="88"/>
      <c r="AP97" s="88"/>
      <c r="AQ97" s="88"/>
    </row>
    <row r="98" spans="2:43" hidden="1">
      <c r="C98" s="50">
        <v>32</v>
      </c>
      <c r="D98" s="50">
        <f>C98-1</f>
        <v>31</v>
      </c>
      <c r="E98" s="50">
        <f t="shared" ref="E98:AH98" si="11">D98-1</f>
        <v>30</v>
      </c>
      <c r="F98" s="50">
        <f t="shared" si="11"/>
        <v>29</v>
      </c>
      <c r="G98" s="50">
        <f t="shared" si="11"/>
        <v>28</v>
      </c>
      <c r="H98" s="50">
        <f t="shared" si="11"/>
        <v>27</v>
      </c>
      <c r="I98" s="50">
        <f t="shared" si="11"/>
        <v>26</v>
      </c>
      <c r="J98" s="50">
        <f t="shared" si="11"/>
        <v>25</v>
      </c>
      <c r="K98" s="50">
        <f t="shared" si="11"/>
        <v>24</v>
      </c>
      <c r="L98" s="50">
        <f t="shared" si="11"/>
        <v>23</v>
      </c>
      <c r="M98" s="50">
        <f t="shared" si="11"/>
        <v>22</v>
      </c>
      <c r="N98" s="50">
        <f t="shared" si="11"/>
        <v>21</v>
      </c>
      <c r="O98" s="50">
        <f t="shared" si="11"/>
        <v>20</v>
      </c>
      <c r="P98" s="50">
        <f t="shared" si="11"/>
        <v>19</v>
      </c>
      <c r="Q98" s="50">
        <f t="shared" si="11"/>
        <v>18</v>
      </c>
      <c r="R98" s="50">
        <f t="shared" si="11"/>
        <v>17</v>
      </c>
      <c r="S98" s="50">
        <f t="shared" si="11"/>
        <v>16</v>
      </c>
      <c r="T98" s="50">
        <f t="shared" si="11"/>
        <v>15</v>
      </c>
      <c r="U98" s="50">
        <f t="shared" si="11"/>
        <v>14</v>
      </c>
      <c r="V98" s="50">
        <f t="shared" si="11"/>
        <v>13</v>
      </c>
      <c r="W98" s="50">
        <f t="shared" si="11"/>
        <v>12</v>
      </c>
      <c r="X98" s="50">
        <f t="shared" si="11"/>
        <v>11</v>
      </c>
      <c r="Y98" s="50">
        <f t="shared" si="11"/>
        <v>10</v>
      </c>
      <c r="Z98" s="50">
        <f t="shared" si="11"/>
        <v>9</v>
      </c>
      <c r="AA98" s="50">
        <f t="shared" si="11"/>
        <v>8</v>
      </c>
      <c r="AB98" s="50">
        <f t="shared" si="11"/>
        <v>7</v>
      </c>
      <c r="AC98" s="50">
        <f t="shared" si="11"/>
        <v>6</v>
      </c>
      <c r="AD98" s="50">
        <f t="shared" si="11"/>
        <v>5</v>
      </c>
      <c r="AE98" s="50">
        <f t="shared" si="11"/>
        <v>4</v>
      </c>
      <c r="AF98" s="50">
        <f t="shared" si="11"/>
        <v>3</v>
      </c>
      <c r="AG98" s="50">
        <f t="shared" si="11"/>
        <v>2</v>
      </c>
      <c r="AH98" s="50">
        <f t="shared" si="11"/>
        <v>1</v>
      </c>
      <c r="AI98" s="88"/>
      <c r="AJ98" s="88"/>
      <c r="AK98" s="88"/>
      <c r="AL98" s="88"/>
      <c r="AM98" s="88"/>
      <c r="AN98" s="88"/>
      <c r="AO98" s="88"/>
      <c r="AP98" s="88"/>
      <c r="AQ98" s="88"/>
    </row>
    <row r="99" spans="2:43" hidden="1">
      <c r="AI99" s="88"/>
      <c r="AJ99" s="88"/>
      <c r="AK99" s="88"/>
      <c r="AL99" s="88"/>
      <c r="AM99" s="88"/>
      <c r="AN99" s="88"/>
      <c r="AO99" s="88"/>
      <c r="AP99" s="88"/>
      <c r="AQ99" s="88"/>
    </row>
    <row r="100" spans="2:43" hidden="1">
      <c r="B100" s="49" t="s">
        <v>103</v>
      </c>
      <c r="C100" s="50">
        <v>1</v>
      </c>
      <c r="D100" s="50">
        <v>2</v>
      </c>
      <c r="E100" s="50">
        <v>3</v>
      </c>
      <c r="F100" s="50">
        <v>4</v>
      </c>
      <c r="G100" s="50">
        <v>5</v>
      </c>
      <c r="H100" s="50">
        <v>6</v>
      </c>
      <c r="I100" s="50">
        <v>7</v>
      </c>
      <c r="J100" s="50">
        <v>8</v>
      </c>
      <c r="K100" s="50">
        <v>9</v>
      </c>
      <c r="L100" s="50">
        <v>10</v>
      </c>
      <c r="M100" s="50">
        <v>11</v>
      </c>
      <c r="N100" s="50">
        <v>12</v>
      </c>
      <c r="O100" s="50">
        <v>13</v>
      </c>
      <c r="P100" s="50">
        <v>14</v>
      </c>
      <c r="Q100" s="50">
        <v>15</v>
      </c>
      <c r="R100" s="50">
        <v>16</v>
      </c>
      <c r="S100" s="50">
        <v>17</v>
      </c>
      <c r="T100" s="50">
        <v>18</v>
      </c>
      <c r="U100" s="50">
        <v>19</v>
      </c>
      <c r="V100" s="50">
        <v>20</v>
      </c>
      <c r="W100" s="50">
        <v>21</v>
      </c>
      <c r="X100" s="50">
        <v>22</v>
      </c>
      <c r="Y100" s="50">
        <v>23</v>
      </c>
      <c r="Z100" s="50">
        <v>24</v>
      </c>
      <c r="AA100" s="50">
        <v>25</v>
      </c>
      <c r="AB100" s="50">
        <v>26</v>
      </c>
      <c r="AC100" s="50">
        <v>27</v>
      </c>
      <c r="AD100" s="50">
        <v>28</v>
      </c>
      <c r="AE100" s="50">
        <v>29</v>
      </c>
      <c r="AF100" s="50">
        <v>30</v>
      </c>
      <c r="AG100" s="50">
        <v>31</v>
      </c>
      <c r="AH100" s="50">
        <v>32</v>
      </c>
      <c r="AI100" s="90"/>
      <c r="AJ100" s="90"/>
      <c r="AK100" s="90"/>
      <c r="AL100" s="90"/>
      <c r="AM100" s="90"/>
      <c r="AN100" s="90"/>
      <c r="AO100" s="90"/>
      <c r="AP100" s="90"/>
      <c r="AQ100" s="88"/>
    </row>
    <row r="101" spans="2:43" hidden="1">
      <c r="C101" s="80" t="str">
        <f>IFERROR(HLOOKUP(C100,$C$95:$AP$96,2,FALSE),"")</f>
        <v>1 Incendio</v>
      </c>
      <c r="D101" s="80" t="str">
        <f t="shared" ref="D101:AH101" si="12">IFERROR(HLOOKUP(D100,$C$95:$AP$96,2,FALSE),"")</f>
        <v>17 Todo Riesgo Construc. y Montaje</v>
      </c>
      <c r="E101" s="80" t="str">
        <f t="shared" si="12"/>
        <v>14 Transporte Marítimo</v>
      </c>
      <c r="F101" s="80" t="str">
        <f t="shared" si="12"/>
        <v>5 Riesgos de la Naturaleza</v>
      </c>
      <c r="G101" s="80" t="str">
        <f t="shared" si="12"/>
        <v>11 Casco Marítimo</v>
      </c>
      <c r="H101" s="80" t="str">
        <f t="shared" si="12"/>
        <v>26 Fidelidad</v>
      </c>
      <c r="I101" s="80" t="str">
        <f t="shared" si="12"/>
        <v>2 Pérdida de Benef. por Incendio</v>
      </c>
      <c r="J101" s="80" t="str">
        <f t="shared" si="12"/>
        <v>30 Seguro Agrícola</v>
      </c>
      <c r="K101" s="80" t="str">
        <f t="shared" si="12"/>
        <v>10 Daños Físicos Vehíc. Mot. G2 (VC)</v>
      </c>
      <c r="L101" s="80" t="str">
        <f t="shared" si="12"/>
        <v>9 Daños Físicos Vehíc. Mot. G1 (VP)</v>
      </c>
      <c r="M101" s="80" t="str">
        <f t="shared" si="12"/>
        <v>16 Equipo Móvil Contratista</v>
      </c>
      <c r="N101" s="80" t="str">
        <f t="shared" si="12"/>
        <v>21 Responsabilidad Civil</v>
      </c>
      <c r="O101" s="80" t="str">
        <f t="shared" si="12"/>
        <v>7 Otros Riesgos Adicionales Incendio</v>
      </c>
      <c r="P101" s="80" t="str">
        <f t="shared" si="12"/>
        <v>19 Equipo Electrónico</v>
      </c>
      <c r="Q101" s="80" t="str">
        <f t="shared" si="12"/>
        <v>27 Seguro de Crédito por Ventas a Plazo</v>
      </c>
      <c r="R101" s="80" t="str">
        <f t="shared" si="12"/>
        <v>20 Responsabilidad Civil Vehíc. Mot.</v>
      </c>
      <c r="S101" s="80" t="str">
        <f t="shared" si="12"/>
        <v>24 SOAP</v>
      </c>
      <c r="T101" s="80" t="str">
        <f t="shared" si="12"/>
        <v>13 Transporte Terrestre</v>
      </c>
      <c r="U101" s="80" t="str">
        <f t="shared" si="12"/>
        <v>22 Multiriesgos</v>
      </c>
      <c r="V101" s="80" t="str">
        <f t="shared" si="12"/>
        <v>35 Seguro Salud</v>
      </c>
      <c r="W101" s="80" t="str">
        <f t="shared" si="12"/>
        <v>50 Otros</v>
      </c>
      <c r="X101" s="80" t="str">
        <f t="shared" si="12"/>
        <v>12 Casco Aéreo</v>
      </c>
      <c r="Y101" s="80" t="str">
        <f t="shared" si="12"/>
        <v>15 Transporte Aéreo</v>
      </c>
      <c r="Z101" s="80" t="str">
        <f t="shared" si="12"/>
        <v>28 Seguro de Crédito a la Exportación</v>
      </c>
      <c r="AA101" s="80" t="str">
        <f t="shared" si="12"/>
        <v>8 Robo</v>
      </c>
      <c r="AB101" s="80" t="str">
        <f t="shared" si="12"/>
        <v>25 Garantía</v>
      </c>
      <c r="AC101" s="80" t="str">
        <f t="shared" si="12"/>
        <v>18 Avería de Maquinaria</v>
      </c>
      <c r="AD101" s="80" t="str">
        <f t="shared" si="12"/>
        <v>23 Accidentes Personales</v>
      </c>
      <c r="AE101" s="80" t="str">
        <f t="shared" si="12"/>
        <v>6 Terrorismo</v>
      </c>
      <c r="AF101" s="80" t="str">
        <f t="shared" si="12"/>
        <v>4 Pérdida de Benef. por Terremoto</v>
      </c>
      <c r="AG101" s="80" t="str">
        <f t="shared" si="12"/>
        <v>3 Terremoto</v>
      </c>
      <c r="AH101" s="80" t="str">
        <f t="shared" si="12"/>
        <v/>
      </c>
      <c r="AI101" s="88"/>
      <c r="AJ101" s="88"/>
      <c r="AK101" s="88"/>
      <c r="AL101" s="88"/>
      <c r="AM101" s="88"/>
      <c r="AN101" s="88"/>
      <c r="AO101" s="88"/>
      <c r="AP101" s="88"/>
      <c r="AQ101" s="88"/>
    </row>
    <row r="102" spans="2:43" hidden="1">
      <c r="C102" s="53">
        <f>IFERROR(HLOOKUP(C100,$C$95:$AP$97,3,FALSE)-HLOOKUP(C100,$C$95:$AP$98,4,FALSE)/1000000,"")</f>
        <v>183.0866417668941</v>
      </c>
      <c r="D102" s="53">
        <f t="shared" ref="D102:AH102" si="13">IFERROR(HLOOKUP(D100,$C$95:$AP$97,3,FALSE)-HLOOKUP(D100,$C$95:$AP$98,4,FALSE)/1000000,"")</f>
        <v>163.72899558742904</v>
      </c>
      <c r="E102" s="53">
        <f t="shared" si="13"/>
        <v>127.30950221739157</v>
      </c>
      <c r="F102" s="53">
        <f t="shared" si="13"/>
        <v>96.200746345251545</v>
      </c>
      <c r="G102" s="53">
        <f t="shared" si="13"/>
        <v>95.529374626048977</v>
      </c>
      <c r="H102" s="53">
        <f t="shared" si="13"/>
        <v>91.751516100203077</v>
      </c>
      <c r="I102" s="53">
        <f t="shared" si="13"/>
        <v>80.385456772902018</v>
      </c>
      <c r="J102" s="53">
        <f t="shared" si="13"/>
        <v>80.212450569649647</v>
      </c>
      <c r="K102" s="53">
        <f t="shared" si="13"/>
        <v>80.056692647606752</v>
      </c>
      <c r="L102" s="53">
        <f t="shared" si="13"/>
        <v>73.966946384491123</v>
      </c>
      <c r="M102" s="53">
        <f t="shared" si="13"/>
        <v>67.446372455146019</v>
      </c>
      <c r="N102" s="53">
        <f t="shared" si="13"/>
        <v>65.522850540532957</v>
      </c>
      <c r="O102" s="53">
        <f t="shared" si="13"/>
        <v>64.96968381874359</v>
      </c>
      <c r="P102" s="53">
        <f t="shared" si="13"/>
        <v>64.605284909834566</v>
      </c>
      <c r="Q102" s="53">
        <f t="shared" si="13"/>
        <v>64.582514882579602</v>
      </c>
      <c r="R102" s="53">
        <f t="shared" si="13"/>
        <v>57.793482585995648</v>
      </c>
      <c r="S102" s="53">
        <f t="shared" si="13"/>
        <v>51.938794136156488</v>
      </c>
      <c r="T102" s="53">
        <f t="shared" si="13"/>
        <v>47.90352153703067</v>
      </c>
      <c r="U102" s="53">
        <f t="shared" si="13"/>
        <v>41.473011012493984</v>
      </c>
      <c r="V102" s="53">
        <f t="shared" si="13"/>
        <v>36.617874301126626</v>
      </c>
      <c r="W102" s="53">
        <f t="shared" si="13"/>
        <v>34.883394897661887</v>
      </c>
      <c r="X102" s="53">
        <f t="shared" si="13"/>
        <v>30.170319081779017</v>
      </c>
      <c r="Y102" s="53">
        <f t="shared" si="13"/>
        <v>28.909060312060081</v>
      </c>
      <c r="Z102" s="53">
        <f t="shared" si="13"/>
        <v>26.139657009468532</v>
      </c>
      <c r="AA102" s="53">
        <f t="shared" si="13"/>
        <v>25.955991762859217</v>
      </c>
      <c r="AB102" s="53">
        <f t="shared" si="13"/>
        <v>23.560585294934345</v>
      </c>
      <c r="AC102" s="53">
        <f t="shared" si="13"/>
        <v>17.215518588437298</v>
      </c>
      <c r="AD102" s="53">
        <f t="shared" si="13"/>
        <v>16.599084908673696</v>
      </c>
      <c r="AE102" s="53">
        <f t="shared" si="13"/>
        <v>4.0180977299870664</v>
      </c>
      <c r="AF102" s="53">
        <f t="shared" si="13"/>
        <v>-17.952614991132936</v>
      </c>
      <c r="AG102" s="53">
        <f t="shared" si="13"/>
        <v>-25.372781368194612</v>
      </c>
      <c r="AH102" s="53" t="str">
        <f t="shared" si="13"/>
        <v/>
      </c>
      <c r="AI102" s="88"/>
      <c r="AJ102" s="88"/>
      <c r="AK102" s="88"/>
      <c r="AL102" s="88"/>
      <c r="AM102" s="88"/>
      <c r="AN102" s="88"/>
      <c r="AO102" s="88"/>
      <c r="AP102" s="88"/>
      <c r="AQ102" s="88"/>
    </row>
    <row r="103" spans="2:43" hidden="1">
      <c r="AI103" s="88"/>
      <c r="AJ103" s="88"/>
      <c r="AK103" s="88"/>
      <c r="AL103" s="88"/>
      <c r="AM103" s="88"/>
      <c r="AN103" s="88"/>
      <c r="AO103" s="88"/>
      <c r="AP103" s="88"/>
      <c r="AQ103" s="88"/>
    </row>
    <row r="104" spans="2:43" hidden="1">
      <c r="B104" s="49" t="s">
        <v>104</v>
      </c>
      <c r="C104" s="52" t="str">
        <f>IF($B$113=C101,C102,"")</f>
        <v/>
      </c>
      <c r="D104" s="52" t="str">
        <f t="shared" ref="D104:AH104" si="14">IF($B$113=D101,D102,"")</f>
        <v/>
      </c>
      <c r="E104" s="52" t="str">
        <f t="shared" si="14"/>
        <v/>
      </c>
      <c r="F104" s="52" t="str">
        <f t="shared" si="14"/>
        <v/>
      </c>
      <c r="G104" s="52" t="str">
        <f t="shared" si="14"/>
        <v/>
      </c>
      <c r="H104" s="52" t="str">
        <f t="shared" si="14"/>
        <v/>
      </c>
      <c r="I104" s="52" t="str">
        <f t="shared" si="14"/>
        <v/>
      </c>
      <c r="J104" s="52" t="str">
        <f t="shared" si="14"/>
        <v/>
      </c>
      <c r="K104" s="52" t="str">
        <f t="shared" si="14"/>
        <v/>
      </c>
      <c r="L104" s="52" t="str">
        <f t="shared" si="14"/>
        <v/>
      </c>
      <c r="M104" s="52" t="str">
        <f t="shared" si="14"/>
        <v/>
      </c>
      <c r="N104" s="52" t="str">
        <f t="shared" si="14"/>
        <v/>
      </c>
      <c r="O104" s="52" t="str">
        <f t="shared" si="14"/>
        <v/>
      </c>
      <c r="P104" s="52" t="str">
        <f t="shared" si="14"/>
        <v/>
      </c>
      <c r="Q104" s="52" t="str">
        <f t="shared" si="14"/>
        <v/>
      </c>
      <c r="R104" s="52" t="str">
        <f t="shared" si="14"/>
        <v/>
      </c>
      <c r="S104" s="52" t="str">
        <f t="shared" si="14"/>
        <v/>
      </c>
      <c r="T104" s="52" t="str">
        <f t="shared" si="14"/>
        <v/>
      </c>
      <c r="U104" s="52" t="str">
        <f t="shared" si="14"/>
        <v/>
      </c>
      <c r="V104" s="52" t="str">
        <f t="shared" si="14"/>
        <v/>
      </c>
      <c r="W104" s="52" t="str">
        <f t="shared" si="14"/>
        <v/>
      </c>
      <c r="X104" s="52" t="str">
        <f t="shared" si="14"/>
        <v/>
      </c>
      <c r="Y104" s="52" t="str">
        <f t="shared" si="14"/>
        <v/>
      </c>
      <c r="Z104" s="52" t="str">
        <f t="shared" si="14"/>
        <v/>
      </c>
      <c r="AA104" s="52" t="str">
        <f t="shared" si="14"/>
        <v/>
      </c>
      <c r="AB104" s="52" t="str">
        <f t="shared" si="14"/>
        <v/>
      </c>
      <c r="AC104" s="52" t="str">
        <f t="shared" si="14"/>
        <v/>
      </c>
      <c r="AD104" s="52" t="str">
        <f t="shared" si="14"/>
        <v/>
      </c>
      <c r="AE104" s="52" t="str">
        <f t="shared" si="14"/>
        <v/>
      </c>
      <c r="AF104" s="52" t="str">
        <f t="shared" si="14"/>
        <v/>
      </c>
      <c r="AG104" s="52" t="str">
        <f t="shared" si="14"/>
        <v/>
      </c>
      <c r="AH104" s="52" t="str">
        <f t="shared" si="14"/>
        <v/>
      </c>
    </row>
    <row r="105" spans="2:43" hidden="1"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</row>
    <row r="106" spans="2:43" hidden="1">
      <c r="C106" s="50" t="str">
        <f t="shared" ref="C106:AP106" si="15">IF(C51&gt;$C$107,C49,IF(C51=$C$107,$AQ$11,IF(C51&lt;$C$107,"")))</f>
        <v>Ace Seguros</v>
      </c>
      <c r="D106" s="50" t="str">
        <f t="shared" si="15"/>
        <v>Assurant Chile</v>
      </c>
      <c r="E106" s="50" t="str">
        <f t="shared" si="15"/>
        <v>BCI Seguros</v>
      </c>
      <c r="F106" s="50" t="str">
        <f t="shared" si="15"/>
        <v>Cardif</v>
      </c>
      <c r="G106" s="50" t="str">
        <f t="shared" si="15"/>
        <v>Cesce Chile</v>
      </c>
      <c r="H106" s="50" t="str">
        <f t="shared" si="15"/>
        <v>Chartis</v>
      </c>
      <c r="I106" s="50" t="str">
        <f t="shared" si="15"/>
        <v>Chilena Consolidada</v>
      </c>
      <c r="J106" s="50" t="str">
        <f t="shared" si="15"/>
        <v>Chubb de Chile</v>
      </c>
      <c r="K106" s="50" t="str">
        <f t="shared" si="15"/>
        <v>Coface Chile</v>
      </c>
      <c r="L106" s="50" t="str">
        <f t="shared" si="15"/>
        <v>Consorio Nacional</v>
      </c>
      <c r="M106" s="50" t="str">
        <f t="shared" si="15"/>
        <v>Continental Crédito</v>
      </c>
      <c r="N106" s="50" t="str">
        <f t="shared" si="15"/>
        <v>Euler Hermes</v>
      </c>
      <c r="O106" s="50" t="str">
        <f t="shared" si="15"/>
        <v>FAF International</v>
      </c>
      <c r="P106" s="50" t="str">
        <f t="shared" si="15"/>
        <v>HDI Seguros</v>
      </c>
      <c r="Q106" s="50" t="str">
        <f t="shared" si="15"/>
        <v>Huelen</v>
      </c>
      <c r="R106" s="50" t="str">
        <f t="shared" si="15"/>
        <v>Liberty Seguros</v>
      </c>
      <c r="S106" s="50" t="str">
        <f t="shared" si="15"/>
        <v>M. de Carabineros</v>
      </c>
      <c r="T106" s="50" t="str">
        <f t="shared" si="15"/>
        <v>Magallanes</v>
      </c>
      <c r="U106" s="50" t="str">
        <f t="shared" si="15"/>
        <v>Magallanes Gar. y Cré.</v>
      </c>
      <c r="V106" s="50" t="str">
        <f t="shared" si="15"/>
        <v>Mapfre</v>
      </c>
      <c r="W106" s="50" t="str">
        <f t="shared" si="15"/>
        <v>Mapfre Gar. y Cré.</v>
      </c>
      <c r="X106" s="50" t="str">
        <f t="shared" si="15"/>
        <v>Orion Seguros</v>
      </c>
      <c r="Y106" s="50" t="str">
        <f t="shared" si="15"/>
        <v>Penta Security</v>
      </c>
      <c r="Z106" s="50" t="str">
        <f t="shared" si="15"/>
        <v>QBE Chile</v>
      </c>
      <c r="AA106" s="50" t="str">
        <f t="shared" si="15"/>
        <v>Renta Nacional</v>
      </c>
      <c r="AB106" s="50" t="str">
        <f t="shared" si="15"/>
        <v>RSA Seguros</v>
      </c>
      <c r="AC106" s="50" t="str">
        <f t="shared" si="15"/>
        <v>Zenit Seguros</v>
      </c>
      <c r="AD106" s="50" t="str">
        <f t="shared" si="15"/>
        <v>Zurich Santander</v>
      </c>
      <c r="AE106" s="50" t="str">
        <f t="shared" si="15"/>
        <v>Mercado</v>
      </c>
      <c r="AF106" s="50" t="str">
        <f t="shared" si="15"/>
        <v/>
      </c>
      <c r="AG106" s="50" t="str">
        <f t="shared" si="15"/>
        <v/>
      </c>
      <c r="AH106" s="50" t="str">
        <f t="shared" si="15"/>
        <v/>
      </c>
      <c r="AI106" s="50" t="str">
        <f t="shared" si="15"/>
        <v/>
      </c>
      <c r="AJ106" s="50" t="str">
        <f t="shared" si="15"/>
        <v/>
      </c>
      <c r="AK106" s="50" t="str">
        <f t="shared" si="15"/>
        <v/>
      </c>
      <c r="AL106" s="50" t="str">
        <f t="shared" si="15"/>
        <v/>
      </c>
      <c r="AM106" s="50" t="str">
        <f t="shared" si="15"/>
        <v/>
      </c>
      <c r="AN106" s="50" t="str">
        <f t="shared" si="15"/>
        <v/>
      </c>
      <c r="AO106" s="50" t="str">
        <f t="shared" si="15"/>
        <v/>
      </c>
      <c r="AP106" s="50" t="str">
        <f t="shared" si="15"/>
        <v/>
      </c>
    </row>
    <row r="107" spans="2:43" hidden="1">
      <c r="B107" s="49" t="s">
        <v>386</v>
      </c>
      <c r="C107" s="50">
        <f>COUNTIF(C11:AP11,"")</f>
        <v>12</v>
      </c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</row>
    <row r="108" spans="2:43"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</row>
    <row r="109" spans="2:43">
      <c r="B109" s="54" t="s">
        <v>385</v>
      </c>
    </row>
    <row r="110" spans="2:43">
      <c r="B110" s="59" t="s">
        <v>341</v>
      </c>
    </row>
    <row r="112" spans="2:43">
      <c r="B112" s="39" t="s">
        <v>384</v>
      </c>
    </row>
    <row r="113" spans="2:2">
      <c r="B113" s="59"/>
    </row>
  </sheetData>
  <sheetProtection sheet="1" objects="1" scenarios="1"/>
  <conditionalFormatting sqref="A1:XFD1048576">
    <cfRule type="cellIs" dxfId="25" priority="1" operator="lessThan">
      <formula>0</formula>
    </cfRule>
  </conditionalFormatting>
  <dataValidations count="6">
    <dataValidation showInputMessage="1" showErrorMessage="1" sqref="E110"/>
    <dataValidation type="list" allowBlank="1" showInputMessage="1" showErrorMessage="1" sqref="B113">
      <formula1>$B$11:$B$43</formula1>
    </dataValidation>
    <dataValidation type="list" allowBlank="1" showInputMessage="1" showErrorMessage="1" sqref="B110">
      <formula1>$C$106:$AE$106</formula1>
    </dataValidation>
    <dataValidation type="list" allowBlank="1" showInputMessage="1" showErrorMessage="1" sqref="B64">
      <formula1>$B$106:$AD$106</formula1>
    </dataValidation>
    <dataValidation type="list" allowBlank="1" showInputMessage="1" showErrorMessage="1" sqref="B61">
      <formula1>$B$12:$B$44</formula1>
    </dataValidation>
    <dataValidation type="list" allowBlank="1" showInputMessage="1" showErrorMessage="1" sqref="C8">
      <formula1>$D$8:$F$8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A2:AQ88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0" width="11.42578125" style="39"/>
    <col min="31" max="42" width="0" style="39" hidden="1" customWidth="1"/>
    <col min="43" max="16384" width="11.42578125" style="39"/>
  </cols>
  <sheetData>
    <row r="2" spans="2:43">
      <c r="C2" s="96" t="s">
        <v>390</v>
      </c>
    </row>
    <row r="8" spans="2:43" ht="15.75">
      <c r="B8" s="38" t="s">
        <v>492</v>
      </c>
    </row>
    <row r="9" spans="2:43">
      <c r="B9" s="40" t="str">
        <f>Índice!H55</f>
        <v>Cifras al 30.09.2012</v>
      </c>
    </row>
    <row r="11" spans="2:43" s="41" customFormat="1" ht="22.5">
      <c r="B11" s="169"/>
      <c r="C11" s="170" t="str">
        <f>IF('Datos Generales'!C7="","",'Datos Generales'!C7)</f>
        <v>Ace Seguros</v>
      </c>
      <c r="D11" s="170" t="str">
        <f>IF('Datos Generales'!D7="","",'Datos Generales'!D7)</f>
        <v>Assurant Chile</v>
      </c>
      <c r="E11" s="170" t="str">
        <f>IF('Datos Generales'!E7="","",'Datos Generales'!E7)</f>
        <v>BCI Seguros</v>
      </c>
      <c r="F11" s="170" t="str">
        <f>IF('Datos Generales'!F7="","",'Datos Generales'!F7)</f>
        <v>Cardif</v>
      </c>
      <c r="G11" s="170" t="str">
        <f>IF('Datos Generales'!G7="","",'Datos Generales'!G7)</f>
        <v>Cesce Chile</v>
      </c>
      <c r="H11" s="170" t="str">
        <f>IF('Datos Generales'!H7="","",'Datos Generales'!H7)</f>
        <v>Chartis</v>
      </c>
      <c r="I11" s="170" t="str">
        <f>IF('Datos Generales'!I7="","",'Datos Generales'!I7)</f>
        <v>Chilena Consolidada</v>
      </c>
      <c r="J11" s="170" t="str">
        <f>IF('Datos Generales'!J7="","",'Datos Generales'!J7)</f>
        <v>Chubb de Chile</v>
      </c>
      <c r="K11" s="170" t="str">
        <f>IF('Datos Generales'!K7="","",'Datos Generales'!K7)</f>
        <v>Coface Chile</v>
      </c>
      <c r="L11" s="170" t="str">
        <f>IF('Datos Generales'!L7="","",'Datos Generales'!L7)</f>
        <v>Consorio Nacional</v>
      </c>
      <c r="M11" s="170" t="str">
        <f>IF('Datos Generales'!M7="","",'Datos Generales'!M7)</f>
        <v>Continental Crédito</v>
      </c>
      <c r="N11" s="170" t="str">
        <f>IF('Datos Generales'!N7="","",'Datos Generales'!N7)</f>
        <v>Euler Hermes</v>
      </c>
      <c r="O11" s="170" t="str">
        <f>IF('Datos Generales'!O7="","",'Datos Generales'!O7)</f>
        <v>FAF International</v>
      </c>
      <c r="P11" s="170" t="str">
        <f>IF('Datos Generales'!P7="","",'Datos Generales'!P7)</f>
        <v>HDI Seguros</v>
      </c>
      <c r="Q11" s="170" t="str">
        <f>IF('Datos Generales'!Q7="","",'Datos Generales'!Q7)</f>
        <v>Huelen</v>
      </c>
      <c r="R11" s="170" t="str">
        <f>IF('Datos Generales'!R7="","",'Datos Generales'!R7)</f>
        <v>Liberty Seguros</v>
      </c>
      <c r="S11" s="170" t="str">
        <f>IF('Datos Generales'!S7="","",'Datos Generales'!S7)</f>
        <v>M. de Carabineros</v>
      </c>
      <c r="T11" s="170" t="str">
        <f>IF('Datos Generales'!T7="","",'Datos Generales'!T7)</f>
        <v>Magallanes</v>
      </c>
      <c r="U11" s="170" t="str">
        <f>IF('Datos Generales'!U7="","",'Datos Generales'!U7)</f>
        <v>Magallanes Gar. y Cré.</v>
      </c>
      <c r="V11" s="170" t="str">
        <f>IF('Datos Generales'!V7="","",'Datos Generales'!V7)</f>
        <v>Mapfre</v>
      </c>
      <c r="W11" s="170" t="str">
        <f>IF('Datos Generales'!W7="","",'Datos Generales'!W7)</f>
        <v>Mapfre Gar. y Cré.</v>
      </c>
      <c r="X11" s="170" t="str">
        <f>IF('Datos Generales'!X7="","",'Datos Generales'!X7)</f>
        <v>Orion Seguros</v>
      </c>
      <c r="Y11" s="170" t="str">
        <f>IF('Datos Generales'!Y7="","",'Datos Generales'!Y7)</f>
        <v>Penta Security</v>
      </c>
      <c r="Z11" s="170" t="str">
        <f>IF('Datos Generales'!Z7="","",'Datos Generales'!Z7)</f>
        <v>QBE Chile</v>
      </c>
      <c r="AA11" s="170" t="str">
        <f>IF('Datos Generales'!AA7="","",'Datos Generales'!AA7)</f>
        <v>Renta Nacional</v>
      </c>
      <c r="AB11" s="170" t="str">
        <f>IF('Datos Generales'!AB7="","",'Datos Generales'!AB7)</f>
        <v>RSA Seguros</v>
      </c>
      <c r="AC11" s="170" t="str">
        <f>IF('Datos Generales'!AC7="","",'Datos Generales'!AC7)</f>
        <v>Zenit Seguros</v>
      </c>
      <c r="AD11" s="170" t="str">
        <f>IF('Datos Generales'!AD7="","",'Datos Generales'!AD7)</f>
        <v>Zurich Santander</v>
      </c>
      <c r="AE11" s="170" t="str">
        <f>IF('Datos Generales'!AE7="","",'Datos Generales'!AE7)</f>
        <v/>
      </c>
      <c r="AF11" s="170" t="str">
        <f>IF('Datos Generales'!AF7="","",'Datos Generales'!AF7)</f>
        <v/>
      </c>
      <c r="AG11" s="170" t="str">
        <f>IF('Datos Generales'!AG7="","",'Datos Generales'!AG7)</f>
        <v/>
      </c>
      <c r="AH11" s="170" t="str">
        <f>IF('Datos Generales'!AH7="","",'Datos Generales'!AH7)</f>
        <v/>
      </c>
      <c r="AI11" s="170" t="str">
        <f>IF('Datos Generales'!AI7="","",'Datos Generales'!AI7)</f>
        <v/>
      </c>
      <c r="AJ11" s="170" t="str">
        <f>IF('Datos Generales'!AJ7="","",'Datos Generales'!AJ7)</f>
        <v/>
      </c>
      <c r="AK11" s="170" t="str">
        <f>IF('Datos Generales'!AK7="","",'Datos Generales'!AK7)</f>
        <v/>
      </c>
      <c r="AL11" s="170" t="str">
        <f>IF('Datos Generales'!AL7="","",'Datos Generales'!AL7)</f>
        <v/>
      </c>
      <c r="AM11" s="170" t="str">
        <f>IF('Datos Generales'!AM7="","",'Datos Generales'!AM7)</f>
        <v/>
      </c>
      <c r="AN11" s="170" t="str">
        <f>IF('Datos Generales'!AN7="","",'Datos Generales'!AN7)</f>
        <v/>
      </c>
      <c r="AO11" s="170" t="str">
        <f>IF('Datos Generales'!AO7="","",'Datos Generales'!AO7)</f>
        <v/>
      </c>
      <c r="AP11" s="170" t="str">
        <f>IF('Datos Generales'!AP7="","",'Datos Generales'!AP7)</f>
        <v/>
      </c>
      <c r="AQ11" s="199" t="str">
        <f>IF('Datos Generales'!AQ7="","",'Datos Generales'!AQ7)</f>
        <v>Mercado</v>
      </c>
    </row>
    <row r="12" spans="2:43">
      <c r="B12" s="73" t="s">
        <v>524</v>
      </c>
      <c r="C12" s="75">
        <f>IFERROR('Gen. Prima Directa'!C44/'Gen. Prima Directa'!$AQ44,"")</f>
        <v>4.8676541727342773E-2</v>
      </c>
      <c r="D12" s="75">
        <f>IFERROR('Gen. Prima Directa'!D44/'Gen. Prima Directa'!$AQ44,"")</f>
        <v>7.7811365043808152E-4</v>
      </c>
      <c r="E12" s="75">
        <f>IFERROR('Gen. Prima Directa'!E44/'Gen. Prima Directa'!$AQ44,"")</f>
        <v>0.10652113188601656</v>
      </c>
      <c r="F12" s="75">
        <f>IFERROR('Gen. Prima Directa'!F44/'Gen. Prima Directa'!$AQ44,"")</f>
        <v>6.3475187676110531E-2</v>
      </c>
      <c r="G12" s="75">
        <f>IFERROR('Gen. Prima Directa'!G44/'Gen. Prima Directa'!$AQ44,"")</f>
        <v>2.0816634803822957E-3</v>
      </c>
      <c r="H12" s="75">
        <f>IFERROR('Gen. Prima Directa'!H44/'Gen. Prima Directa'!$AQ44,"")</f>
        <v>5.2595447438776317E-2</v>
      </c>
      <c r="I12" s="75">
        <f>IFERROR('Gen. Prima Directa'!I44/'Gen. Prima Directa'!$AQ44,"")</f>
        <v>6.5839628600820987E-2</v>
      </c>
      <c r="J12" s="75">
        <f>IFERROR('Gen. Prima Directa'!J44/'Gen. Prima Directa'!$AQ44,"")</f>
        <v>1.1423795568878323E-2</v>
      </c>
      <c r="K12" s="75">
        <f>IFERROR('Gen. Prima Directa'!K44/'Gen. Prima Directa'!$AQ44,"")</f>
        <v>5.0557102787938315E-3</v>
      </c>
      <c r="L12" s="75">
        <f>IFERROR('Gen. Prima Directa'!L44/'Gen. Prima Directa'!$AQ44,"")</f>
        <v>2.4226002569474589E-2</v>
      </c>
      <c r="M12" s="75">
        <f>IFERROR('Gen. Prima Directa'!M44/'Gen. Prima Directa'!$AQ44,"")</f>
        <v>1.2442772801190313E-2</v>
      </c>
      <c r="N12" s="75">
        <f>IFERROR('Gen. Prima Directa'!N44/'Gen. Prima Directa'!$AQ44,"")</f>
        <v>7.0633962333147048E-4</v>
      </c>
      <c r="O12" s="75">
        <f>IFERROR('Gen. Prima Directa'!O44/'Gen. Prima Directa'!$AQ44,"")</f>
        <v>1.2166095169101523E-4</v>
      </c>
      <c r="P12" s="75">
        <f>IFERROR('Gen. Prima Directa'!P44/'Gen. Prima Directa'!$AQ44,"")</f>
        <v>1.7613790524216782E-2</v>
      </c>
      <c r="Q12" s="75">
        <f>IFERROR('Gen. Prima Directa'!Q44/'Gen. Prima Directa'!$AQ44,"")</f>
        <v>8.5842450682818304E-5</v>
      </c>
      <c r="R12" s="75">
        <f>IFERROR('Gen. Prima Directa'!R44/'Gen. Prima Directa'!$AQ44,"")</f>
        <v>8.7422747132147718E-2</v>
      </c>
      <c r="S12" s="75">
        <f>IFERROR('Gen. Prima Directa'!S44/'Gen. Prima Directa'!$AQ44,"")</f>
        <v>8.486817202597853E-4</v>
      </c>
      <c r="T12" s="75">
        <f>IFERROR('Gen. Prima Directa'!T44/'Gen. Prima Directa'!$AQ44,"")</f>
        <v>7.8065612161182837E-2</v>
      </c>
      <c r="U12" s="75">
        <f>IFERROR('Gen. Prima Directa'!U44/'Gen. Prima Directa'!$AQ44,"")</f>
        <v>3.1415724334235098E-3</v>
      </c>
      <c r="V12" s="75">
        <f>IFERROR('Gen. Prima Directa'!V44/'Gen. Prima Directa'!$AQ44,"")</f>
        <v>0.11132621554600029</v>
      </c>
      <c r="W12" s="75">
        <f>IFERROR('Gen. Prima Directa'!W44/'Gen. Prima Directa'!$AQ44,"")</f>
        <v>2.49886572275628E-3</v>
      </c>
      <c r="X12" s="75">
        <f>IFERROR('Gen. Prima Directa'!X44/'Gen. Prima Directa'!$AQ44,"")</f>
        <v>8.1560624317214732E-3</v>
      </c>
      <c r="Y12" s="75">
        <f>IFERROR('Gen. Prima Directa'!Y44/'Gen. Prima Directa'!$AQ44,"")</f>
        <v>0.10139038397731516</v>
      </c>
      <c r="Z12" s="75">
        <f>IFERROR('Gen. Prima Directa'!Z44/'Gen. Prima Directa'!$AQ44,"")</f>
        <v>1.7787714174620293E-3</v>
      </c>
      <c r="AA12" s="75">
        <f>IFERROR('Gen. Prima Directa'!AA44/'Gen. Prima Directa'!$AQ44,"")</f>
        <v>1.0093638154693066E-2</v>
      </c>
      <c r="AB12" s="75">
        <f>IFERROR('Gen. Prima Directa'!AB44/'Gen. Prima Directa'!$AQ44,"")</f>
        <v>0.13642767135752951</v>
      </c>
      <c r="AC12" s="75">
        <f>IFERROR('Gen. Prima Directa'!AC44/'Gen. Prima Directa'!$AQ44,"")</f>
        <v>5.7538713617037371E-3</v>
      </c>
      <c r="AD12" s="75">
        <f>IFERROR('Gen. Prima Directa'!AD44/'Gen. Prima Directa'!$AQ44,"")</f>
        <v>4.1452277355657943E-2</v>
      </c>
      <c r="AE12" s="75" t="str">
        <f>IFERROR('Gen. Prima Directa'!AE44/'Gen. Prima Directa'!$AQ44,"")</f>
        <v/>
      </c>
      <c r="AF12" s="75" t="str">
        <f>IFERROR('Gen. Prima Directa'!AF44/'Gen. Prima Directa'!$AQ44,"")</f>
        <v/>
      </c>
      <c r="AG12" s="75" t="str">
        <f>IFERROR('Gen. Prima Directa'!AG44/'Gen. Prima Directa'!$AQ44,"")</f>
        <v/>
      </c>
      <c r="AH12" s="75" t="str">
        <f>IFERROR('Gen. Prima Directa'!AH44/'Gen. Prima Directa'!$AQ44,"")</f>
        <v/>
      </c>
      <c r="AI12" s="75" t="str">
        <f>IFERROR('Gen. Prima Directa'!AI44/'Gen. Prima Directa'!$AQ44,"")</f>
        <v/>
      </c>
      <c r="AJ12" s="75" t="str">
        <f>IFERROR('Gen. Prima Directa'!AJ44/'Gen. Prima Directa'!$AQ44,"")</f>
        <v/>
      </c>
      <c r="AK12" s="75" t="str">
        <f>IFERROR('Gen. Prima Directa'!AK44/'Gen. Prima Directa'!$AQ44,"")</f>
        <v/>
      </c>
      <c r="AL12" s="75" t="str">
        <f>IFERROR('Gen. Prima Directa'!AL44/'Gen. Prima Directa'!$AQ44,"")</f>
        <v/>
      </c>
      <c r="AM12" s="75" t="str">
        <f>IFERROR('Gen. Prima Directa'!AM44/'Gen. Prima Directa'!$AQ44,"")</f>
        <v/>
      </c>
      <c r="AN12" s="75" t="str">
        <f>IFERROR('Gen. Prima Directa'!AN44/'Gen. Prima Directa'!$AQ44,"")</f>
        <v/>
      </c>
      <c r="AO12" s="75" t="str">
        <f>IFERROR('Gen. Prima Directa'!AO44/'Gen. Prima Directa'!$AQ44,"")</f>
        <v/>
      </c>
      <c r="AP12" s="75" t="str">
        <f>IFERROR('Gen. Prima Directa'!AP44/'Gen. Prima Directa'!$AQ44,"")</f>
        <v/>
      </c>
      <c r="AQ12" s="75">
        <f>IFERROR('Gen. Prima Directa'!AQ44/'Gen. Prima Directa'!$AQ44,"")</f>
        <v>1</v>
      </c>
    </row>
    <row r="13" spans="2:43">
      <c r="B13" s="73" t="s">
        <v>525</v>
      </c>
      <c r="C13" s="75">
        <f>IF('Gen. EERR'!C14=0,"",'Gen. EERR'!C13/'Gen. EERR'!C14)</f>
        <v>0.35176624225989572</v>
      </c>
      <c r="D13" s="75">
        <f>IF('Gen. EERR'!D14=0,"",'Gen. EERR'!D13/'Gen. EERR'!D14)</f>
        <v>1</v>
      </c>
      <c r="E13" s="75">
        <f>IF('Gen. EERR'!E14=0,"",'Gen. EERR'!E13/'Gen. EERR'!E14)</f>
        <v>0.88042600586672293</v>
      </c>
      <c r="F13" s="75">
        <f>IF('Gen. EERR'!F14=0,"",'Gen. EERR'!F13/'Gen. EERR'!F14)</f>
        <v>1.1638292733788489</v>
      </c>
      <c r="G13" s="75">
        <f>IF('Gen. EERR'!G14=0,"",'Gen. EERR'!G13/'Gen. EERR'!G14)</f>
        <v>0.17944279118264067</v>
      </c>
      <c r="H13" s="75">
        <f>IF('Gen. EERR'!H14=0,"",'Gen. EERR'!H13/'Gen. EERR'!H14)</f>
        <v>0.17509325825565983</v>
      </c>
      <c r="I13" s="75">
        <f>IF('Gen. EERR'!I14=0,"",'Gen. EERR'!I13/'Gen. EERR'!I14)</f>
        <v>0.46223448345482837</v>
      </c>
      <c r="J13" s="75">
        <f>IF('Gen. EERR'!J14=0,"",'Gen. EERR'!J13/'Gen. EERR'!J14)</f>
        <v>9.9526594751665975E-2</v>
      </c>
      <c r="K13" s="75">
        <f>IF('Gen. EERR'!K14=0,"",'Gen. EERR'!K13/'Gen. EERR'!K14)</f>
        <v>0.61512517179658688</v>
      </c>
      <c r="L13" s="75">
        <f>IF('Gen. EERR'!L14=0,"",'Gen. EERR'!L13/'Gen. EERR'!L14)</f>
        <v>0.88485938907512784</v>
      </c>
      <c r="M13" s="75">
        <f>IF('Gen. EERR'!M14=0,"",'Gen. EERR'!M13/'Gen. EERR'!M14)</f>
        <v>0.19223988960867622</v>
      </c>
      <c r="N13" s="75">
        <f>IF('Gen. EERR'!N14=0,"",'Gen. EERR'!N13/'Gen. EERR'!N14)</f>
        <v>0.10000021004034874</v>
      </c>
      <c r="O13" s="75">
        <f>IF('Gen. EERR'!O14=0,"",'Gen. EERR'!O13/'Gen. EERR'!O14)</f>
        <v>0.9965123652504756</v>
      </c>
      <c r="P13" s="75">
        <f>IF('Gen. EERR'!P14=0,"",'Gen. EERR'!P13/'Gen. EERR'!P14)</f>
        <v>0.74375344761175732</v>
      </c>
      <c r="Q13" s="75">
        <f>IF('Gen. EERR'!Q14=0,"",'Gen. EERR'!Q13/'Gen. EERR'!Q14)</f>
        <v>1</v>
      </c>
      <c r="R13" s="75">
        <f>IF('Gen. EERR'!R14=0,"",'Gen. EERR'!R13/'Gen. EERR'!R14)</f>
        <v>0.68514650071869154</v>
      </c>
      <c r="S13" s="75">
        <f>IF('Gen. EERR'!S14=0,"",'Gen. EERR'!S13/'Gen. EERR'!S14)</f>
        <v>0.62638735199976225</v>
      </c>
      <c r="T13" s="75">
        <f>IF('Gen. EERR'!T14=0,"",'Gen. EERR'!T13/'Gen. EERR'!T14)</f>
        <v>0.68496022225532383</v>
      </c>
      <c r="U13" s="75">
        <f>IF('Gen. EERR'!U14=0,"",'Gen. EERR'!U13/'Gen. EERR'!U14)</f>
        <v>0.14538450694946697</v>
      </c>
      <c r="V13" s="75">
        <f>IF('Gen. EERR'!V14=0,"",'Gen. EERR'!V13/'Gen. EERR'!V14)</f>
        <v>0.3375536814651946</v>
      </c>
      <c r="W13" s="75">
        <f>IF('Gen. EERR'!W14=0,"",'Gen. EERR'!W13/'Gen. EERR'!W14)</f>
        <v>0.23125120782555184</v>
      </c>
      <c r="X13" s="75">
        <f>IF('Gen. EERR'!X14=0,"",'Gen. EERR'!X13/'Gen. EERR'!X14)</f>
        <v>1.9919457774267488E-2</v>
      </c>
      <c r="Y13" s="75">
        <f>IF('Gen. EERR'!Y14=0,"",'Gen. EERR'!Y13/'Gen. EERR'!Y14)</f>
        <v>0.53530139048756387</v>
      </c>
      <c r="Z13" s="75">
        <f>IF('Gen. EERR'!Z14=0,"",'Gen. EERR'!Z13/'Gen. EERR'!Z14)</f>
        <v>0.45510434894299884</v>
      </c>
      <c r="AA13" s="75">
        <f>IF('Gen. EERR'!AA14=0,"",'Gen. EERR'!AA13/'Gen. EERR'!AA14)</f>
        <v>0.74096533145429688</v>
      </c>
      <c r="AB13" s="75">
        <f>IF('Gen. EERR'!AB14=0,"",'Gen. EERR'!AB13/'Gen. EERR'!AB14)</f>
        <v>0.55701424196067917</v>
      </c>
      <c r="AC13" s="75">
        <f>IF('Gen. EERR'!AC14=0,"",'Gen. EERR'!AC13/'Gen. EERR'!AC14)</f>
        <v>0.88556974238607766</v>
      </c>
      <c r="AD13" s="75">
        <f>IF('Gen. EERR'!AD14=0,"",'Gen. EERR'!AD13/'Gen. EERR'!AD14)</f>
        <v>0.43202196520307912</v>
      </c>
      <c r="AE13" s="75" t="str">
        <f>IF('Gen. EERR'!AE14=0,"",'Gen. EERR'!AE13/'Gen. EERR'!AE14)</f>
        <v/>
      </c>
      <c r="AF13" s="75" t="str">
        <f>IF('Gen. EERR'!AF14=0,"",'Gen. EERR'!AF13/'Gen. EERR'!AF14)</f>
        <v/>
      </c>
      <c r="AG13" s="75" t="str">
        <f>IF('Gen. EERR'!AG14=0,"",'Gen. EERR'!AG13/'Gen. EERR'!AG14)</f>
        <v/>
      </c>
      <c r="AH13" s="75" t="str">
        <f>IF('Gen. EERR'!AH14=0,"",'Gen. EERR'!AH13/'Gen. EERR'!AH14)</f>
        <v/>
      </c>
      <c r="AI13" s="75" t="str">
        <f>IF('Gen. EERR'!AI14=0,"",'Gen. EERR'!AI13/'Gen. EERR'!AI14)</f>
        <v/>
      </c>
      <c r="AJ13" s="75" t="str">
        <f>IF('Gen. EERR'!AJ14=0,"",'Gen. EERR'!AJ13/'Gen. EERR'!AJ14)</f>
        <v/>
      </c>
      <c r="AK13" s="75" t="str">
        <f>IF('Gen. EERR'!AK14=0,"",'Gen. EERR'!AK13/'Gen. EERR'!AK14)</f>
        <v/>
      </c>
      <c r="AL13" s="75" t="str">
        <f>IF('Gen. EERR'!AL14=0,"",'Gen. EERR'!AL13/'Gen. EERR'!AL14)</f>
        <v/>
      </c>
      <c r="AM13" s="75" t="str">
        <f>IF('Gen. EERR'!AM14=0,"",'Gen. EERR'!AM13/'Gen. EERR'!AM14)</f>
        <v/>
      </c>
      <c r="AN13" s="75" t="str">
        <f>IF('Gen. EERR'!AN14=0,"",'Gen. EERR'!AN13/'Gen. EERR'!AN14)</f>
        <v/>
      </c>
      <c r="AO13" s="75" t="str">
        <f>IF('Gen. EERR'!AO14=0,"",'Gen. EERR'!AO13/'Gen. EERR'!AO14)</f>
        <v/>
      </c>
      <c r="AP13" s="75" t="str">
        <f>IF('Gen. EERR'!AP14=0,"",'Gen. EERR'!AP13/'Gen. EERR'!AP14)</f>
        <v/>
      </c>
      <c r="AQ13" s="75">
        <f>IF('Gen. EERR'!AQ14=0,"",'Gen. EERR'!AQ13/'Gen. EERR'!AQ14)</f>
        <v>0.5812639808087845</v>
      </c>
    </row>
    <row r="14" spans="2:43">
      <c r="B14" s="73" t="s">
        <v>526</v>
      </c>
      <c r="C14" s="75">
        <f>IF('Gen. EERR'!C14=0,"",(SUM('Gen. EERR'!C33:C34)/'Gen. EERR'!C14))</f>
        <v>0.10855094592630365</v>
      </c>
      <c r="D14" s="75">
        <f>IF('Gen. EERR'!D14=0,"",(SUM('Gen. EERR'!D33:D34)/'Gen. EERR'!D14))</f>
        <v>7.0227035478166375E-2</v>
      </c>
      <c r="E14" s="75">
        <f>IF('Gen. EERR'!E14=0,"",(SUM('Gen. EERR'!E33:E34)/'Gen. EERR'!E14))</f>
        <v>0.12567561512768408</v>
      </c>
      <c r="F14" s="75">
        <f>IF('Gen. EERR'!F14=0,"",(SUM('Gen. EERR'!F33:F34)/'Gen. EERR'!F14))</f>
        <v>0.21942253847491133</v>
      </c>
      <c r="G14" s="75">
        <f>IF('Gen. EERR'!G14=0,"",(SUM('Gen. EERR'!G33:G34)/'Gen. EERR'!G14))</f>
        <v>9.2784394190512057E-2</v>
      </c>
      <c r="H14" s="75">
        <f>IF('Gen. EERR'!H14=0,"",(SUM('Gen. EERR'!H33:H34)/'Gen. EERR'!H14))</f>
        <v>4.3602890558127862E-2</v>
      </c>
      <c r="I14" s="75">
        <f>IF('Gen. EERR'!I14=0,"",(SUM('Gen. EERR'!I33:I34)/'Gen. EERR'!I14))</f>
        <v>0.12654104686845649</v>
      </c>
      <c r="J14" s="75">
        <f>IF('Gen. EERR'!J14=0,"",(SUM('Gen. EERR'!J33:J34)/'Gen. EERR'!J14))</f>
        <v>0.11572445028855284</v>
      </c>
      <c r="K14" s="75">
        <f>IF('Gen. EERR'!K14=0,"",(SUM('Gen. EERR'!K33:K34)/'Gen. EERR'!K14))</f>
        <v>6.7610127719675506E-2</v>
      </c>
      <c r="L14" s="75">
        <f>IF('Gen. EERR'!L14=0,"",(SUM('Gen. EERR'!L33:L34)/'Gen. EERR'!L14))</f>
        <v>0.15363086265175283</v>
      </c>
      <c r="M14" s="75">
        <f>IF('Gen. EERR'!M14=0,"",(SUM('Gen. EERR'!M33:M34)/'Gen. EERR'!M14))</f>
        <v>8.6412772027202933E-2</v>
      </c>
      <c r="N14" s="75">
        <f>IF('Gen. EERR'!N14=0,"",(SUM('Gen. EERR'!N33:N34)/'Gen. EERR'!N14))</f>
        <v>9.9319679310395523E-2</v>
      </c>
      <c r="O14" s="75">
        <f>IF('Gen. EERR'!O14=0,"",(SUM('Gen. EERR'!O33:O34)/'Gen. EERR'!O14))</f>
        <v>3.2748402516950395E-2</v>
      </c>
      <c r="P14" s="75">
        <f>IF('Gen. EERR'!P14=0,"",(SUM('Gen. EERR'!P33:P34)/'Gen. EERR'!P14))</f>
        <v>0.13338868323362124</v>
      </c>
      <c r="Q14" s="75">
        <f>IF('Gen. EERR'!Q14=0,"",(SUM('Gen. EERR'!Q33:Q34)/'Gen. EERR'!Q14))</f>
        <v>0</v>
      </c>
      <c r="R14" s="75">
        <f>IF('Gen. EERR'!R14=0,"",(SUM('Gen. EERR'!R33:R34)/'Gen. EERR'!R14))</f>
        <v>0.11762746501540058</v>
      </c>
      <c r="S14" s="75">
        <f>IF('Gen. EERR'!S14=0,"",(SUM('Gen. EERR'!S33:S34)/'Gen. EERR'!S14))</f>
        <v>5.6883835655711194E-3</v>
      </c>
      <c r="T14" s="75">
        <f>IF('Gen. EERR'!T14=0,"",(SUM('Gen. EERR'!T33:T34)/'Gen. EERR'!T14))</f>
        <v>0.15269055610620033</v>
      </c>
      <c r="U14" s="75">
        <f>IF('Gen. EERR'!U14=0,"",(SUM('Gen. EERR'!U33:U34)/'Gen. EERR'!U14))</f>
        <v>8.8747230567218088E-2</v>
      </c>
      <c r="V14" s="75">
        <f>IF('Gen. EERR'!V14=0,"",(SUM('Gen. EERR'!V33:V34)/'Gen. EERR'!V14))</f>
        <v>8.9753246901396785E-2</v>
      </c>
      <c r="W14" s="75">
        <f>IF('Gen. EERR'!W14=0,"",(SUM('Gen. EERR'!W33:W34)/'Gen. EERR'!W14))</f>
        <v>8.9891312769450837E-2</v>
      </c>
      <c r="X14" s="75">
        <f>IF('Gen. EERR'!X14=0,"",(SUM('Gen. EERR'!X33:X34)/'Gen. EERR'!X14))</f>
        <v>7.4442713755316289E-2</v>
      </c>
      <c r="Y14" s="75">
        <f>IF('Gen. EERR'!Y14=0,"",(SUM('Gen. EERR'!Y33:Y34)/'Gen. EERR'!Y14))</f>
        <v>0.11955699080833522</v>
      </c>
      <c r="Z14" s="75">
        <f>IF('Gen. EERR'!Z14=0,"",(SUM('Gen. EERR'!Z33:Z34)/'Gen. EERR'!Z14))</f>
        <v>8.8344212224281418E-2</v>
      </c>
      <c r="AA14" s="75">
        <f>IF('Gen. EERR'!AA14=0,"",(SUM('Gen. EERR'!AA33:AA34)/'Gen. EERR'!AA14))</f>
        <v>9.4660282293476866E-2</v>
      </c>
      <c r="AB14" s="75">
        <f>IF('Gen. EERR'!AB14=0,"",(SUM('Gen. EERR'!AB33:AB34)/'Gen. EERR'!AB14))</f>
        <v>0.10857386634837407</v>
      </c>
      <c r="AC14" s="75">
        <f>IF('Gen. EERR'!AC14=0,"",(SUM('Gen. EERR'!AC33:AC34)/'Gen. EERR'!AC14))</f>
        <v>0.12322452255781687</v>
      </c>
      <c r="AD14" s="75">
        <f>IF('Gen. EERR'!AD14=0,"",(SUM('Gen. EERR'!AD33:AD34)/'Gen. EERR'!AD14))</f>
        <v>0.15382657093590496</v>
      </c>
      <c r="AE14" s="75" t="str">
        <f>IF('Gen. EERR'!AE14=0,"",(SUM('Gen. EERR'!AE33:AE34)/'Gen. EERR'!AE14))</f>
        <v/>
      </c>
      <c r="AF14" s="75" t="str">
        <f>IF('Gen. EERR'!AF14=0,"",(SUM('Gen. EERR'!AF33:AF34)/'Gen. EERR'!AF14))</f>
        <v/>
      </c>
      <c r="AG14" s="75" t="str">
        <f>IF('Gen. EERR'!AG14=0,"",(SUM('Gen. EERR'!AG33:AG34)/'Gen. EERR'!AG14))</f>
        <v/>
      </c>
      <c r="AH14" s="75" t="str">
        <f>IF('Gen. EERR'!AH14=0,"",(SUM('Gen. EERR'!AH33:AH34)/'Gen. EERR'!AH14))</f>
        <v/>
      </c>
      <c r="AI14" s="75" t="str">
        <f>IF('Gen. EERR'!AI14=0,"",(SUM('Gen. EERR'!AI33:AI34)/'Gen. EERR'!AI14))</f>
        <v/>
      </c>
      <c r="AJ14" s="75" t="str">
        <f>IF('Gen. EERR'!AJ14=0,"",(SUM('Gen. EERR'!AJ33:AJ34)/'Gen. EERR'!AJ14))</f>
        <v/>
      </c>
      <c r="AK14" s="75" t="str">
        <f>IF('Gen. EERR'!AK14=0,"",(SUM('Gen. EERR'!AK33:AK34)/'Gen. EERR'!AK14))</f>
        <v/>
      </c>
      <c r="AL14" s="75" t="str">
        <f>IF('Gen. EERR'!AL14=0,"",(SUM('Gen. EERR'!AL33:AL34)/'Gen. EERR'!AL14))</f>
        <v/>
      </c>
      <c r="AM14" s="75" t="str">
        <f>IF('Gen. EERR'!AM14=0,"",(SUM('Gen. EERR'!AM33:AM34)/'Gen. EERR'!AM14))</f>
        <v/>
      </c>
      <c r="AN14" s="75" t="str">
        <f>IF('Gen. EERR'!AN14=0,"",(SUM('Gen. EERR'!AN33:AN34)/'Gen. EERR'!AN14))</f>
        <v/>
      </c>
      <c r="AO14" s="75" t="str">
        <f>IF('Gen. EERR'!AO14=0,"",(SUM('Gen. EERR'!AO33:AO34)/'Gen. EERR'!AO14))</f>
        <v/>
      </c>
      <c r="AP14" s="75" t="str">
        <f>IF('Gen. EERR'!AP14=0,"",(SUM('Gen. EERR'!AP33:AP34)/'Gen. EERR'!AP14))</f>
        <v/>
      </c>
      <c r="AQ14" s="75">
        <f>IF('Gen. EERR'!AQ14=0,"",(SUM('Gen. EERR'!AQ33:AQ34)/'Gen. EERR'!AQ14))</f>
        <v>0.12079892947679491</v>
      </c>
    </row>
    <row r="15" spans="2:43">
      <c r="B15" s="73" t="s">
        <v>527</v>
      </c>
      <c r="C15" s="75">
        <f>IF('Gen. EERR'!C16=0,"",'Gen. EERR'!C36/'Gen. EERR'!C16)</f>
        <v>0.31514693891040191</v>
      </c>
      <c r="D15" s="75" t="str">
        <f>IF('Gen. EERR'!D16=0,"",'Gen. EERR'!D36/'Gen. EERR'!D16)</f>
        <v/>
      </c>
      <c r="E15" s="75">
        <f>IF('Gen. EERR'!E16=0,"",'Gen. EERR'!E36/'Gen. EERR'!E16)</f>
        <v>0.18823646100315095</v>
      </c>
      <c r="F15" s="75" t="str">
        <f>IF('Gen. EERR'!F16=0,"",'Gen. EERR'!F36/'Gen. EERR'!F16)</f>
        <v/>
      </c>
      <c r="G15" s="75">
        <f>IF('Gen. EERR'!G16=0,"",'Gen. EERR'!G36/'Gen. EERR'!G16)</f>
        <v>0.2959310854578886</v>
      </c>
      <c r="H15" s="75">
        <f>IF('Gen. EERR'!H16=0,"",'Gen. EERR'!H36/'Gen. EERR'!H16)</f>
        <v>8.9803191272842225E-2</v>
      </c>
      <c r="I15" s="75">
        <f>IF('Gen. EERR'!I16=0,"",'Gen. EERR'!I36/'Gen. EERR'!I16)</f>
        <v>0.15032439143790807</v>
      </c>
      <c r="J15" s="75">
        <f>IF('Gen. EERR'!J16=0,"",'Gen. EERR'!J36/'Gen. EERR'!J16)</f>
        <v>0.42586317323526646</v>
      </c>
      <c r="K15" s="75">
        <f>IF('Gen. EERR'!K16=0,"",'Gen. EERR'!K36/'Gen. EERR'!K16)</f>
        <v>0.21883463255745864</v>
      </c>
      <c r="L15" s="75">
        <f>IF('Gen. EERR'!L16=0,"",'Gen. EERR'!L36/'Gen. EERR'!L16)</f>
        <v>0.21710341210866962</v>
      </c>
      <c r="M15" s="75">
        <f>IF('Gen. EERR'!M16=0,"",'Gen. EERR'!M36/'Gen. EERR'!M16)</f>
        <v>0.2881267228427144</v>
      </c>
      <c r="N15" s="75">
        <f>IF('Gen. EERR'!N16=0,"",'Gen. EERR'!N36/'Gen. EERR'!N16)</f>
        <v>0.21839183736338622</v>
      </c>
      <c r="O15" s="75">
        <f>IF('Gen. EERR'!O16=0,"",'Gen. EERR'!O36/'Gen. EERR'!O16)</f>
        <v>0</v>
      </c>
      <c r="P15" s="75">
        <f>IF('Gen. EERR'!P16=0,"",'Gen. EERR'!P36/'Gen. EERR'!P16)</f>
        <v>0.1858636794463043</v>
      </c>
      <c r="Q15" s="75" t="str">
        <f>IF('Gen. EERR'!Q16=0,"",'Gen. EERR'!Q36/'Gen. EERR'!Q16)</f>
        <v/>
      </c>
      <c r="R15" s="75">
        <f>IF('Gen. EERR'!R16=0,"",'Gen. EERR'!R36/'Gen. EERR'!R16)</f>
        <v>0.14886716992271942</v>
      </c>
      <c r="S15" s="75">
        <f>IF('Gen. EERR'!S16=0,"",'Gen. EERR'!S36/'Gen. EERR'!S16)</f>
        <v>0.34920516089789333</v>
      </c>
      <c r="T15" s="75">
        <f>IF('Gen. EERR'!T16=0,"",'Gen. EERR'!T36/'Gen. EERR'!T16)</f>
        <v>0.21512845735264033</v>
      </c>
      <c r="U15" s="75">
        <f>IF('Gen. EERR'!U16=0,"",'Gen. EERR'!U36/'Gen. EERR'!U16)</f>
        <v>0.27434277727078188</v>
      </c>
      <c r="V15" s="75">
        <f>IF('Gen. EERR'!V16=0,"",'Gen. EERR'!V36/'Gen. EERR'!V16)</f>
        <v>8.0699637595263982E-2</v>
      </c>
      <c r="W15" s="75">
        <f>IF('Gen. EERR'!W16=0,"",'Gen. EERR'!W36/'Gen. EERR'!W16)</f>
        <v>0.30587480706859727</v>
      </c>
      <c r="X15" s="75">
        <f>IF('Gen. EERR'!X16=0,"",'Gen. EERR'!X36/'Gen. EERR'!X16)</f>
        <v>0.19557322203377814</v>
      </c>
      <c r="Y15" s="75">
        <f>IF('Gen. EERR'!Y16=0,"",'Gen. EERR'!Y36/'Gen. EERR'!Y16)</f>
        <v>0.13432508507958046</v>
      </c>
      <c r="Z15" s="75">
        <f>IF('Gen. EERR'!Z16=0,"",'Gen. EERR'!Z36/'Gen. EERR'!Z16)</f>
        <v>7.940753734461746E-2</v>
      </c>
      <c r="AA15" s="75">
        <f>IF('Gen. EERR'!AA16=0,"",'Gen. EERR'!AA36/'Gen. EERR'!AA16)</f>
        <v>0.452009233183854</v>
      </c>
      <c r="AB15" s="75">
        <f>IF('Gen. EERR'!AB16=0,"",'Gen. EERR'!AB36/'Gen. EERR'!AB16)</f>
        <v>0.15225194774381176</v>
      </c>
      <c r="AC15" s="75">
        <f>IF('Gen. EERR'!AC16=0,"",'Gen. EERR'!AC36/'Gen. EERR'!AC16)</f>
        <v>0.32018882485818417</v>
      </c>
      <c r="AD15" s="75">
        <f>IF('Gen. EERR'!AD16=0,"",'Gen. EERR'!AD36/'Gen. EERR'!AD16)</f>
        <v>0.63561261686633352</v>
      </c>
      <c r="AE15" s="75" t="str">
        <f>IF('Gen. EERR'!AE16=0,"",'Gen. EERR'!AE36/'Gen. EERR'!AE16)</f>
        <v/>
      </c>
      <c r="AF15" s="75" t="str">
        <f>IF('Gen. EERR'!AF16=0,"",'Gen. EERR'!AF36/'Gen. EERR'!AF16)</f>
        <v/>
      </c>
      <c r="AG15" s="75" t="str">
        <f>IF('Gen. EERR'!AG16=0,"",'Gen. EERR'!AG36/'Gen. EERR'!AG16)</f>
        <v/>
      </c>
      <c r="AH15" s="75" t="str">
        <f>IF('Gen. EERR'!AH16=0,"",'Gen. EERR'!AH36/'Gen. EERR'!AH16)</f>
        <v/>
      </c>
      <c r="AI15" s="75" t="str">
        <f>IF('Gen. EERR'!AI16=0,"",'Gen. EERR'!AI36/'Gen. EERR'!AI16)</f>
        <v/>
      </c>
      <c r="AJ15" s="75" t="str">
        <f>IF('Gen. EERR'!AJ16=0,"",'Gen. EERR'!AJ36/'Gen. EERR'!AJ16)</f>
        <v/>
      </c>
      <c r="AK15" s="75" t="str">
        <f>IF('Gen. EERR'!AK16=0,"",'Gen. EERR'!AK36/'Gen. EERR'!AK16)</f>
        <v/>
      </c>
      <c r="AL15" s="75" t="str">
        <f>IF('Gen. EERR'!AL16=0,"",'Gen. EERR'!AL36/'Gen. EERR'!AL16)</f>
        <v/>
      </c>
      <c r="AM15" s="75" t="str">
        <f>IF('Gen. EERR'!AM16=0,"",'Gen. EERR'!AM36/'Gen. EERR'!AM16)</f>
        <v/>
      </c>
      <c r="AN15" s="75" t="str">
        <f>IF('Gen. EERR'!AN16=0,"",'Gen. EERR'!AN36/'Gen. EERR'!AN16)</f>
        <v/>
      </c>
      <c r="AO15" s="75" t="str">
        <f>IF('Gen. EERR'!AO16=0,"",'Gen. EERR'!AO36/'Gen. EERR'!AO16)</f>
        <v/>
      </c>
      <c r="AP15" s="75" t="str">
        <f>IF('Gen. EERR'!AP16=0,"",'Gen. EERR'!AP36/'Gen. EERR'!AP16)</f>
        <v/>
      </c>
      <c r="AQ15" s="75">
        <f>IF('Gen. EERR'!AQ16=0,"",'Gen. EERR'!AQ36/'Gen. EERR'!AQ16)</f>
        <v>0.19092623470086453</v>
      </c>
    </row>
    <row r="16" spans="2:43">
      <c r="B16" s="73" t="s">
        <v>528</v>
      </c>
      <c r="C16" s="75">
        <f>IF('Gen. EERR'!C15=0,"",'Gen. EERR'!C35/'Gen. EERR'!C15)</f>
        <v>9.7903264854395794E-2</v>
      </c>
      <c r="D16" s="75" t="str">
        <f>IF('Gen. EERR'!D15=0,"",'Gen. EERR'!D35/'Gen. EERR'!D15)</f>
        <v/>
      </c>
      <c r="E16" s="75">
        <f>IF('Gen. EERR'!E15=0,"",'Gen. EERR'!E35/'Gen. EERR'!E15)</f>
        <v>0.39220288429611561</v>
      </c>
      <c r="F16" s="75">
        <f>IF('Gen. EERR'!F15=0,"",'Gen. EERR'!F35/'Gen. EERR'!F15)</f>
        <v>0.60000002853321244</v>
      </c>
      <c r="G16" s="75" t="str">
        <f>IF('Gen. EERR'!G15=0,"",'Gen. EERR'!G35/'Gen. EERR'!G15)</f>
        <v/>
      </c>
      <c r="H16" s="75">
        <f>IF('Gen. EERR'!H15=0,"",'Gen. EERR'!H35/'Gen. EERR'!H15)</f>
        <v>0.18159442020740874</v>
      </c>
      <c r="I16" s="75" t="str">
        <f>IF('Gen. EERR'!I15=0,"",'Gen. EERR'!I35/'Gen. EERR'!I15)</f>
        <v/>
      </c>
      <c r="J16" s="75">
        <f>IF('Gen. EERR'!J15=0,"",'Gen. EERR'!J35/'Gen. EERR'!J15)</f>
        <v>0</v>
      </c>
      <c r="K16" s="75" t="str">
        <f>IF('Gen. EERR'!K15=0,"",'Gen. EERR'!K35/'Gen. EERR'!K15)</f>
        <v/>
      </c>
      <c r="L16" s="75" t="str">
        <f>IF('Gen. EERR'!L15=0,"",'Gen. EERR'!L35/'Gen. EERR'!L15)</f>
        <v/>
      </c>
      <c r="M16" s="75" t="str">
        <f>IF('Gen. EERR'!M15=0,"",'Gen. EERR'!M35/'Gen. EERR'!M15)</f>
        <v/>
      </c>
      <c r="N16" s="75" t="str">
        <f>IF('Gen. EERR'!N15=0,"",'Gen. EERR'!N35/'Gen. EERR'!N15)</f>
        <v/>
      </c>
      <c r="O16" s="75" t="str">
        <f>IF('Gen. EERR'!O15=0,"",'Gen. EERR'!O35/'Gen. EERR'!O15)</f>
        <v/>
      </c>
      <c r="P16" s="75" t="str">
        <f>IF('Gen. EERR'!P15=0,"",'Gen. EERR'!P35/'Gen. EERR'!P15)</f>
        <v/>
      </c>
      <c r="Q16" s="75" t="str">
        <f>IF('Gen. EERR'!Q15=0,"",'Gen. EERR'!Q35/'Gen. EERR'!Q15)</f>
        <v/>
      </c>
      <c r="R16" s="75" t="str">
        <f>IF('Gen. EERR'!R15=0,"",'Gen. EERR'!R35/'Gen. EERR'!R15)</f>
        <v/>
      </c>
      <c r="S16" s="75" t="str">
        <f>IF('Gen. EERR'!S15=0,"",'Gen. EERR'!S35/'Gen. EERR'!S15)</f>
        <v/>
      </c>
      <c r="T16" s="75" t="str">
        <f>IF('Gen. EERR'!T15=0,"",'Gen. EERR'!T35/'Gen. EERR'!T15)</f>
        <v/>
      </c>
      <c r="U16" s="75" t="str">
        <f>IF('Gen. EERR'!U15=0,"",'Gen. EERR'!U35/'Gen. EERR'!U15)</f>
        <v/>
      </c>
      <c r="V16" s="75" t="str">
        <f>IF('Gen. EERR'!V15=0,"",'Gen. EERR'!V35/'Gen. EERR'!V15)</f>
        <v/>
      </c>
      <c r="W16" s="75" t="str">
        <f>IF('Gen. EERR'!W15=0,"",'Gen. EERR'!W35/'Gen. EERR'!W15)</f>
        <v/>
      </c>
      <c r="X16" s="75" t="str">
        <f>IF('Gen. EERR'!X15=0,"",'Gen. EERR'!X35/'Gen. EERR'!X15)</f>
        <v/>
      </c>
      <c r="Y16" s="75" t="str">
        <f>IF('Gen. EERR'!Y15=0,"",'Gen. EERR'!Y35/'Gen. EERR'!Y15)</f>
        <v/>
      </c>
      <c r="Z16" s="75" t="str">
        <f>IF('Gen. EERR'!Z15=0,"",'Gen. EERR'!Z35/'Gen. EERR'!Z15)</f>
        <v/>
      </c>
      <c r="AA16" s="75" t="str">
        <f>IF('Gen. EERR'!AA15=0,"",'Gen. EERR'!AA35/'Gen. EERR'!AA15)</f>
        <v/>
      </c>
      <c r="AB16" s="75">
        <f>IF('Gen. EERR'!AB15=0,"",'Gen. EERR'!AB35/'Gen. EERR'!AB15)</f>
        <v>3.0475388171162521E-2</v>
      </c>
      <c r="AC16" s="75" t="str">
        <f>IF('Gen. EERR'!AC15=0,"",'Gen. EERR'!AC35/'Gen. EERR'!AC15)</f>
        <v/>
      </c>
      <c r="AD16" s="75" t="str">
        <f>IF('Gen. EERR'!AD15=0,"",'Gen. EERR'!AD35/'Gen. EERR'!AD15)</f>
        <v/>
      </c>
      <c r="AE16" s="75" t="str">
        <f>IF('Gen. EERR'!AE15=0,"",'Gen. EERR'!AE35/'Gen. EERR'!AE15)</f>
        <v/>
      </c>
      <c r="AF16" s="75" t="str">
        <f>IF('Gen. EERR'!AF15=0,"",'Gen. EERR'!AF35/'Gen. EERR'!AF15)</f>
        <v/>
      </c>
      <c r="AG16" s="75" t="str">
        <f>IF('Gen. EERR'!AG15=0,"",'Gen. EERR'!AG35/'Gen. EERR'!AG15)</f>
        <v/>
      </c>
      <c r="AH16" s="75" t="str">
        <f>IF('Gen. EERR'!AH15=0,"",'Gen. EERR'!AH35/'Gen. EERR'!AH15)</f>
        <v/>
      </c>
      <c r="AI16" s="75" t="str">
        <f>IF('Gen. EERR'!AI15=0,"",'Gen. EERR'!AI35/'Gen. EERR'!AI15)</f>
        <v/>
      </c>
      <c r="AJ16" s="75" t="str">
        <f>IF('Gen. EERR'!AJ15=0,"",'Gen. EERR'!AJ35/'Gen. EERR'!AJ15)</f>
        <v/>
      </c>
      <c r="AK16" s="75" t="str">
        <f>IF('Gen. EERR'!AK15=0,"",'Gen. EERR'!AK35/'Gen. EERR'!AK15)</f>
        <v/>
      </c>
      <c r="AL16" s="75" t="str">
        <f>IF('Gen. EERR'!AL15=0,"",'Gen. EERR'!AL35/'Gen. EERR'!AL15)</f>
        <v/>
      </c>
      <c r="AM16" s="75" t="str">
        <f>IF('Gen. EERR'!AM15=0,"",'Gen. EERR'!AM35/'Gen. EERR'!AM15)</f>
        <v/>
      </c>
      <c r="AN16" s="75" t="str">
        <f>IF('Gen. EERR'!AN15=0,"",'Gen. EERR'!AN35/'Gen. EERR'!AN15)</f>
        <v/>
      </c>
      <c r="AO16" s="75" t="str">
        <f>IF('Gen. EERR'!AO15=0,"",'Gen. EERR'!AO35/'Gen. EERR'!AO15)</f>
        <v/>
      </c>
      <c r="AP16" s="75" t="str">
        <f>IF('Gen. EERR'!AP15=0,"",'Gen. EERR'!AP35/'Gen. EERR'!AP15)</f>
        <v/>
      </c>
      <c r="AQ16" s="75">
        <f>IF('Gen. EERR'!AQ15=0,"",'Gen. EERR'!AQ35/'Gen. EERR'!AQ15)</f>
        <v>0.47707662643324261</v>
      </c>
    </row>
    <row r="17" spans="2:43">
      <c r="B17" s="73" t="s">
        <v>529</v>
      </c>
      <c r="C17" s="75">
        <f>IF('Gen. EERR'!C13=0,"",SUM('Gen. EERR'!C33:C34)/'Gen. EERR'!C13)</f>
        <v>0.3085882978108595</v>
      </c>
      <c r="D17" s="75">
        <f>IF('Gen. EERR'!D13=0,"",SUM('Gen. EERR'!D33:D34)/'Gen. EERR'!D13)</f>
        <v>7.0227035478166375E-2</v>
      </c>
      <c r="E17" s="75">
        <f>IF('Gen. EERR'!E13=0,"",SUM('Gen. EERR'!E33:E34)/'Gen. EERR'!E13)</f>
        <v>0.14274409693744167</v>
      </c>
      <c r="F17" s="75">
        <f>IF('Gen. EERR'!F13=0,"",SUM('Gen. EERR'!F33:F34)/'Gen. EERR'!F13)</f>
        <v>0.18853498833027296</v>
      </c>
      <c r="G17" s="75">
        <f>IF('Gen. EERR'!G13=0,"",SUM('Gen. EERR'!G33:G34)/'Gen. EERR'!G13)</f>
        <v>0.51706949930395441</v>
      </c>
      <c r="H17" s="75">
        <f>IF('Gen. EERR'!H13=0,"",SUM('Gen. EERR'!H33:H34)/'Gen. EERR'!H13)</f>
        <v>0.24902666723159467</v>
      </c>
      <c r="I17" s="75">
        <f>IF('Gen. EERR'!I13=0,"",SUM('Gen. EERR'!I33:I34)/'Gen. EERR'!I13)</f>
        <v>0.27375942600098685</v>
      </c>
      <c r="J17" s="75">
        <f>IF('Gen. EERR'!J13=0,"",SUM('Gen. EERR'!J33:J34)/'Gen. EERR'!J13)</f>
        <v>1.1627490177605593</v>
      </c>
      <c r="K17" s="75">
        <f>IF('Gen. EERR'!K13=0,"",SUM('Gen. EERR'!K33:K34)/'Gen. EERR'!K13)</f>
        <v>0.10991279632112537</v>
      </c>
      <c r="L17" s="75">
        <f>IF('Gen. EERR'!L13=0,"",SUM('Gen. EERR'!L33:L34)/'Gen. EERR'!L13)</f>
        <v>0.17362178053208069</v>
      </c>
      <c r="M17" s="75">
        <f>IF('Gen. EERR'!M13=0,"",SUM('Gen. EERR'!M33:M34)/'Gen. EERR'!M13)</f>
        <v>0.44950489829714785</v>
      </c>
      <c r="N17" s="75">
        <f>IF('Gen. EERR'!N13=0,"",SUM('Gen. EERR'!N33:N34)/'Gen. EERR'!N13)</f>
        <v>0.99319470699432888</v>
      </c>
      <c r="O17" s="75">
        <f>IF('Gen. EERR'!O13=0,"",SUM('Gen. EERR'!O33:O34)/'Gen. EERR'!O13)</f>
        <v>3.2863016716023395E-2</v>
      </c>
      <c r="P17" s="75">
        <f>IF('Gen. EERR'!P13=0,"",SUM('Gen. EERR'!P33:P34)/'Gen. EERR'!P13)</f>
        <v>0.17934529737232321</v>
      </c>
      <c r="Q17" s="75">
        <f>IF('Gen. EERR'!Q13=0,"",SUM('Gen. EERR'!Q33:Q34)/'Gen. EERR'!Q13)</f>
        <v>0</v>
      </c>
      <c r="R17" s="75">
        <f>IF('Gen. EERR'!R13=0,"",SUM('Gen. EERR'!R33:R34)/'Gen. EERR'!R13)</f>
        <v>0.17168220941362763</v>
      </c>
      <c r="S17" s="75">
        <f>IF('Gen. EERR'!S13=0,"",SUM('Gen. EERR'!S33:S34)/'Gen. EERR'!S13)</f>
        <v>9.0812554682190953E-3</v>
      </c>
      <c r="T17" s="75">
        <f>IF('Gen. EERR'!T13=0,"",SUM('Gen. EERR'!T33:T34)/'Gen. EERR'!T13)</f>
        <v>0.22291886615465945</v>
      </c>
      <c r="U17" s="75">
        <f>IF('Gen. EERR'!U13=0,"",SUM('Gen. EERR'!U33:U34)/'Gen. EERR'!U13)</f>
        <v>0.61043114173138824</v>
      </c>
      <c r="V17" s="75">
        <f>IF('Gen. EERR'!V13=0,"",SUM('Gen. EERR'!V33:V34)/'Gen. EERR'!V13)</f>
        <v>0.26589325440567385</v>
      </c>
      <c r="W17" s="75">
        <f>IF('Gen. EERR'!W13=0,"",SUM('Gen. EERR'!W33:W34)/'Gen. EERR'!W13)</f>
        <v>0.38871716007322149</v>
      </c>
      <c r="X17" s="75">
        <f>IF('Gen. EERR'!X13=0,"",SUM('Gen. EERR'!X33:X34)/'Gen. EERR'!X13)</f>
        <v>3.7371857506826052</v>
      </c>
      <c r="Y17" s="75">
        <f>IF('Gen. EERR'!Y13=0,"",SUM('Gen. EERR'!Y33:Y34)/'Gen. EERR'!Y13)</f>
        <v>0.22334519007963005</v>
      </c>
      <c r="Z17" s="75">
        <f>IF('Gen. EERR'!Z13=0,"",SUM('Gen. EERR'!Z33:Z34)/'Gen. EERR'!Z13)</f>
        <v>0.19411858495631823</v>
      </c>
      <c r="AA17" s="75">
        <f>IF('Gen. EERR'!AA13=0,"",SUM('Gen. EERR'!AA33:AA34)/'Gen. EERR'!AA13)</f>
        <v>0.12775264681774864</v>
      </c>
      <c r="AB17" s="75">
        <f>IF('Gen. EERR'!AB13=0,"",SUM('Gen. EERR'!AB33:AB34)/'Gen. EERR'!AB13)</f>
        <v>0.19492116748432892</v>
      </c>
      <c r="AC17" s="75">
        <f>IF('Gen. EERR'!AC13=0,"",SUM('Gen. EERR'!AC33:AC34)/'Gen. EERR'!AC13)</f>
        <v>0.13914716894662743</v>
      </c>
      <c r="AD17" s="75">
        <f>IF('Gen. EERR'!AD13=0,"",SUM('Gen. EERR'!AD33:AD34)/'Gen. EERR'!AD13)</f>
        <v>0.35606192121179814</v>
      </c>
      <c r="AE17" s="75" t="str">
        <f>IF('Gen. EERR'!AE13=0,"",SUM('Gen. EERR'!AE33:AE34)/'Gen. EERR'!AE13)</f>
        <v/>
      </c>
      <c r="AF17" s="75" t="str">
        <f>IF('Gen. EERR'!AF13=0,"",SUM('Gen. EERR'!AF33:AF34)/'Gen. EERR'!AF13)</f>
        <v/>
      </c>
      <c r="AG17" s="75" t="str">
        <f>IF('Gen. EERR'!AG13=0,"",SUM('Gen. EERR'!AG33:AG34)/'Gen. EERR'!AG13)</f>
        <v/>
      </c>
      <c r="AH17" s="75" t="str">
        <f>IF('Gen. EERR'!AH13=0,"",SUM('Gen. EERR'!AH33:AH34)/'Gen. EERR'!AH13)</f>
        <v/>
      </c>
      <c r="AI17" s="75" t="str">
        <f>IF('Gen. EERR'!AI13=0,"",SUM('Gen. EERR'!AI33:AI34)/'Gen. EERR'!AI13)</f>
        <v/>
      </c>
      <c r="AJ17" s="75" t="str">
        <f>IF('Gen. EERR'!AJ13=0,"",SUM('Gen. EERR'!AJ33:AJ34)/'Gen. EERR'!AJ13)</f>
        <v/>
      </c>
      <c r="AK17" s="75" t="str">
        <f>IF('Gen. EERR'!AK13=0,"",SUM('Gen. EERR'!AK33:AK34)/'Gen. EERR'!AK13)</f>
        <v/>
      </c>
      <c r="AL17" s="75" t="str">
        <f>IF('Gen. EERR'!AL13=0,"",SUM('Gen. EERR'!AL33:AL34)/'Gen. EERR'!AL13)</f>
        <v/>
      </c>
      <c r="AM17" s="75" t="str">
        <f>IF('Gen. EERR'!AM13=0,"",SUM('Gen. EERR'!AM33:AM34)/'Gen. EERR'!AM13)</f>
        <v/>
      </c>
      <c r="AN17" s="75" t="str">
        <f>IF('Gen. EERR'!AN13=0,"",SUM('Gen. EERR'!AN33:AN34)/'Gen. EERR'!AN13)</f>
        <v/>
      </c>
      <c r="AO17" s="75" t="str">
        <f>IF('Gen. EERR'!AO13=0,"",SUM('Gen. EERR'!AO33:AO34)/'Gen. EERR'!AO13)</f>
        <v/>
      </c>
      <c r="AP17" s="75" t="str">
        <f>IF('Gen. EERR'!AP13=0,"",SUM('Gen. EERR'!AP33:AP34)/'Gen. EERR'!AP13)</f>
        <v/>
      </c>
      <c r="AQ17" s="75">
        <f>IF('Gen. EERR'!AQ13=0,"",SUM('Gen. EERR'!AQ33:AQ34)/'Gen. EERR'!AQ13)</f>
        <v>0.20782111650667293</v>
      </c>
    </row>
    <row r="18" spans="2:43">
      <c r="B18" s="73" t="s">
        <v>530</v>
      </c>
      <c r="C18" s="75">
        <f>IF('Gen. EERR'!C13=0,"",'Gen. EERR'!C40/'Gen. EERR'!C13)</f>
        <v>0.7685462889659892</v>
      </c>
      <c r="D18" s="75">
        <f>IF('Gen. EERR'!D13=0,"",'Gen. EERR'!D40/'Gen. EERR'!D13)</f>
        <v>3.1375035154034253E-2</v>
      </c>
      <c r="E18" s="75">
        <f>IF('Gen. EERR'!E13=0,"",'Gen. EERR'!E40/'Gen. EERR'!E13)</f>
        <v>0.19948188753856311</v>
      </c>
      <c r="F18" s="75">
        <f>IF('Gen. EERR'!F13=0,"",'Gen. EERR'!F40/'Gen. EERR'!F13)</f>
        <v>0.36657863432347221</v>
      </c>
      <c r="G18" s="75">
        <f>IF('Gen. EERR'!G13=0,"",'Gen. EERR'!G40/'Gen. EERR'!G13)</f>
        <v>1.2985906318822622</v>
      </c>
      <c r="H18" s="75">
        <f>IF('Gen. EERR'!H13=0,"",'Gen. EERR'!H40/'Gen. EERR'!H13)</f>
        <v>0.71410276093510194</v>
      </c>
      <c r="I18" s="75">
        <f>IF('Gen. EERR'!I13=0,"",'Gen. EERR'!I40/'Gen. EERR'!I13)</f>
        <v>0.26635363579929927</v>
      </c>
      <c r="J18" s="75">
        <f>IF('Gen. EERR'!J13=0,"",'Gen. EERR'!J40/'Gen. EERR'!J13)</f>
        <v>3.4900529906923761</v>
      </c>
      <c r="K18" s="75">
        <f>IF('Gen. EERR'!K13=0,"",'Gen. EERR'!K40/'Gen. EERR'!K13)</f>
        <v>0.37271814575482265</v>
      </c>
      <c r="L18" s="75">
        <f>IF('Gen. EERR'!L13=0,"",'Gen. EERR'!L40/'Gen. EERR'!L13)</f>
        <v>0.17186758440518154</v>
      </c>
      <c r="M18" s="75">
        <f>IF('Gen. EERR'!M13=0,"",'Gen. EERR'!M40/'Gen. EERR'!M13)</f>
        <v>1.1260433109325527</v>
      </c>
      <c r="N18" s="75">
        <f>IF('Gen. EERR'!N13=0,"",'Gen. EERR'!N40/'Gen. EERR'!N13)</f>
        <v>4.1096408317580337</v>
      </c>
      <c r="O18" s="75">
        <f>IF('Gen. EERR'!O13=0,"",'Gen. EERR'!O40/'Gen. EERR'!O13)</f>
        <v>6.5606414743385795</v>
      </c>
      <c r="P18" s="75">
        <f>IF('Gen. EERR'!P13=0,"",'Gen. EERR'!P40/'Gen. EERR'!P13)</f>
        <v>0.25799315647653159</v>
      </c>
      <c r="Q18" s="75">
        <f>IF('Gen. EERR'!Q13=0,"",'Gen. EERR'!Q40/'Gen. EERR'!Q13)</f>
        <v>0.74450839079863806</v>
      </c>
      <c r="R18" s="75">
        <f>IF('Gen. EERR'!R13=0,"",'Gen. EERR'!R40/'Gen. EERR'!R13)</f>
        <v>0.18437274950514657</v>
      </c>
      <c r="S18" s="75">
        <f>IF('Gen. EERR'!S13=0,"",'Gen. EERR'!S40/'Gen. EERR'!S13)</f>
        <v>0.68587898264263425</v>
      </c>
      <c r="T18" s="75">
        <f>IF('Gen. EERR'!T13=0,"",'Gen. EERR'!T40/'Gen. EERR'!T13)</f>
        <v>0.1860877303289907</v>
      </c>
      <c r="U18" s="75">
        <f>IF('Gen. EERR'!U13=0,"",'Gen. EERR'!U40/'Gen. EERR'!U13)</f>
        <v>1.0163355064201884</v>
      </c>
      <c r="V18" s="75">
        <f>IF('Gen. EERR'!V13=0,"",'Gen. EERR'!V40/'Gen. EERR'!V13)</f>
        <v>0.38242776775065468</v>
      </c>
      <c r="W18" s="75">
        <f>IF('Gen. EERR'!W13=0,"",'Gen. EERR'!W40/'Gen. EERR'!W13)</f>
        <v>1.1973450782150588</v>
      </c>
      <c r="X18" s="75">
        <f>IF('Gen. EERR'!X13=0,"",'Gen. EERR'!X40/'Gen. EERR'!X13)</f>
        <v>5.5210945419014319</v>
      </c>
      <c r="Y18" s="75">
        <f>IF('Gen. EERR'!Y13=0,"",'Gen. EERR'!Y40/'Gen. EERR'!Y13)</f>
        <v>0.23882228207794112</v>
      </c>
      <c r="Z18" s="75">
        <f>IF('Gen. EERR'!Z13=0,"",'Gen. EERR'!Z40/'Gen. EERR'!Z13)</f>
        <v>0.55209190489891891</v>
      </c>
      <c r="AA18" s="75">
        <f>IF('Gen. EERR'!AA13=0,"",'Gen. EERR'!AA40/'Gen. EERR'!AA13)</f>
        <v>0.23225691846381022</v>
      </c>
      <c r="AB18" s="75">
        <f>IF('Gen. EERR'!AB13=0,"",'Gen. EERR'!AB40/'Gen. EERR'!AB13)</f>
        <v>0.32099104096557202</v>
      </c>
      <c r="AC18" s="75">
        <f>IF('Gen. EERR'!AC13=0,"",'Gen. EERR'!AC40/'Gen. EERR'!AC13)</f>
        <v>0.20644292785131457</v>
      </c>
      <c r="AD18" s="75">
        <f>IF('Gen. EERR'!AD13=0,"",'Gen. EERR'!AD40/'Gen. EERR'!AD13)</f>
        <v>0.6826343004437424</v>
      </c>
      <c r="AE18" s="75" t="str">
        <f>IF('Gen. EERR'!AE13=0,"",'Gen. EERR'!AE40/'Gen. EERR'!AE13)</f>
        <v/>
      </c>
      <c r="AF18" s="75" t="str">
        <f>IF('Gen. EERR'!AF13=0,"",'Gen. EERR'!AF40/'Gen. EERR'!AF13)</f>
        <v/>
      </c>
      <c r="AG18" s="75" t="str">
        <f>IF('Gen. EERR'!AG13=0,"",'Gen. EERR'!AG40/'Gen. EERR'!AG13)</f>
        <v/>
      </c>
      <c r="AH18" s="75" t="str">
        <f>IF('Gen. EERR'!AH13=0,"",'Gen. EERR'!AH40/'Gen. EERR'!AH13)</f>
        <v/>
      </c>
      <c r="AI18" s="75" t="str">
        <f>IF('Gen. EERR'!AI13=0,"",'Gen. EERR'!AI40/'Gen. EERR'!AI13)</f>
        <v/>
      </c>
      <c r="AJ18" s="75" t="str">
        <f>IF('Gen. EERR'!AJ13=0,"",'Gen. EERR'!AJ40/'Gen. EERR'!AJ13)</f>
        <v/>
      </c>
      <c r="AK18" s="75" t="str">
        <f>IF('Gen. EERR'!AK13=0,"",'Gen. EERR'!AK40/'Gen. EERR'!AK13)</f>
        <v/>
      </c>
      <c r="AL18" s="75" t="str">
        <f>IF('Gen. EERR'!AL13=0,"",'Gen. EERR'!AL40/'Gen. EERR'!AL13)</f>
        <v/>
      </c>
      <c r="AM18" s="75" t="str">
        <f>IF('Gen. EERR'!AM13=0,"",'Gen. EERR'!AM40/'Gen. EERR'!AM13)</f>
        <v/>
      </c>
      <c r="AN18" s="75" t="str">
        <f>IF('Gen. EERR'!AN13=0,"",'Gen. EERR'!AN40/'Gen. EERR'!AN13)</f>
        <v/>
      </c>
      <c r="AO18" s="75" t="str">
        <f>IF('Gen. EERR'!AO13=0,"",'Gen. EERR'!AO40/'Gen. EERR'!AO13)</f>
        <v/>
      </c>
      <c r="AP18" s="75" t="str">
        <f>IF('Gen. EERR'!AP13=0,"",'Gen. EERR'!AP40/'Gen. EERR'!AP13)</f>
        <v/>
      </c>
      <c r="AQ18" s="75">
        <f>IF('Gen. EERR'!AQ13=0,"",'Gen. EERR'!AQ40/'Gen. EERR'!AQ13)</f>
        <v>0.31099953782670037</v>
      </c>
    </row>
    <row r="19" spans="2:43">
      <c r="B19" s="73" t="s">
        <v>531</v>
      </c>
      <c r="C19" s="75">
        <f>IF('Gen. EERR'!C14=0,"",'Gen. EERR'!C40/'Gen. EERR'!C14)</f>
        <v>0.27034864007235399</v>
      </c>
      <c r="D19" s="75">
        <f>IF('Gen. EERR'!D14=0,"",'Gen. EERR'!D40/'Gen. EERR'!D14)</f>
        <v>3.1375035154034253E-2</v>
      </c>
      <c r="E19" s="75">
        <f>IF('Gen. EERR'!E14=0,"",'Gen. EERR'!E40/'Gen. EERR'!E14)</f>
        <v>0.17562904148833192</v>
      </c>
      <c r="F19" s="75">
        <f>IF('Gen. EERR'!F14=0,"",'Gen. EERR'!F40/'Gen. EERR'!F14)</f>
        <v>0.42663494562089743</v>
      </c>
      <c r="G19" s="75">
        <f>IF('Gen. EERR'!G14=0,"",'Gen. EERR'!G40/'Gen. EERR'!G14)</f>
        <v>0.23302272758858214</v>
      </c>
      <c r="H19" s="75">
        <f>IF('Gen. EERR'!H14=0,"",'Gen. EERR'!H40/'Gen. EERR'!H14)</f>
        <v>0.12503457914148952</v>
      </c>
      <c r="I19" s="75">
        <f>IF('Gen. EERR'!I14=0,"",'Gen. EERR'!I40/'Gen. EERR'!I14)</f>
        <v>0.12311783526000457</v>
      </c>
      <c r="J19" s="75">
        <f>IF('Gen. EERR'!J14=0,"",'Gen. EERR'!J40/'Gen. EERR'!J14)</f>
        <v>0.34735308966647999</v>
      </c>
      <c r="K19" s="75">
        <f>IF('Gen. EERR'!K14=0,"",'Gen. EERR'!K40/'Gen. EERR'!K14)</f>
        <v>0.22926831343914059</v>
      </c>
      <c r="L19" s="75">
        <f>IF('Gen. EERR'!L14=0,"",'Gen. EERR'!L40/'Gen. EERR'!L14)</f>
        <v>0.15207864573858693</v>
      </c>
      <c r="M19" s="75">
        <f>IF('Gen. EERR'!M14=0,"",'Gen. EERR'!M40/'Gen. EERR'!M14)</f>
        <v>0.21647044178826219</v>
      </c>
      <c r="N19" s="75">
        <f>IF('Gen. EERR'!N14=0,"",'Gen. EERR'!N40/'Gen. EERR'!N14)</f>
        <v>0.41096494636619696</v>
      </c>
      <c r="O19" s="75">
        <f>IF('Gen. EERR'!O14=0,"",'Gen. EERR'!O40/'Gen. EERR'!O14)</f>
        <v>6.5377603531535051</v>
      </c>
      <c r="P19" s="75">
        <f>IF('Gen. EERR'!P14=0,"",'Gen. EERR'!P40/'Gen. EERR'!P14)</f>
        <v>0.19188329958965997</v>
      </c>
      <c r="Q19" s="75">
        <f>IF('Gen. EERR'!Q14=0,"",'Gen. EERR'!Q40/'Gen. EERR'!Q14)</f>
        <v>0.74450839079863806</v>
      </c>
      <c r="R19" s="75">
        <f>IF('Gen. EERR'!R14=0,"",'Gen. EERR'!R40/'Gen. EERR'!R14)</f>
        <v>0.12632234415133503</v>
      </c>
      <c r="S19" s="75">
        <f>IF('Gen. EERR'!S14=0,"",'Gen. EERR'!S40/'Gen. EERR'!S14)</f>
        <v>0.42962591972981051</v>
      </c>
      <c r="T19" s="75">
        <f>IF('Gen. EERR'!T14=0,"",'Gen. EERR'!T40/'Gen. EERR'!T14)</f>
        <v>0.12746269312513425</v>
      </c>
      <c r="U19" s="75">
        <f>IF('Gen. EERR'!U14=0,"",'Gen. EERR'!U40/'Gen. EERR'!U14)</f>
        <v>0.14775943649613596</v>
      </c>
      <c r="V19" s="75">
        <f>IF('Gen. EERR'!V14=0,"",'Gen. EERR'!V40/'Gen. EERR'!V14)</f>
        <v>0.12908990089874992</v>
      </c>
      <c r="W19" s="75">
        <f>IF('Gen. EERR'!W14=0,"",'Gen. EERR'!W40/'Gen. EERR'!W14)</f>
        <v>0.27688749552121211</v>
      </c>
      <c r="X19" s="75">
        <f>IF('Gen. EERR'!X14=0,"",'Gen. EERR'!X40/'Gen. EERR'!X14)</f>
        <v>0.10997720959514426</v>
      </c>
      <c r="Y19" s="75">
        <f>IF('Gen. EERR'!Y14=0,"",'Gen. EERR'!Y40/'Gen. EERR'!Y14)</f>
        <v>0.12784189967573509</v>
      </c>
      <c r="Z19" s="75">
        <f>IF('Gen. EERR'!Z14=0,"",'Gen. EERR'!Z40/'Gen. EERR'!Z14)</f>
        <v>0.25125942693572251</v>
      </c>
      <c r="AA19" s="75">
        <f>IF('Gen. EERR'!AA14=0,"",'Gen. EERR'!AA40/'Gen. EERR'!AA14)</f>
        <v>0.17209432457209076</v>
      </c>
      <c r="AB19" s="75">
        <f>IF('Gen. EERR'!AB14=0,"",'Gen. EERR'!AB40/'Gen. EERR'!AB14)</f>
        <v>0.17879658135960741</v>
      </c>
      <c r="AC19" s="75">
        <f>IF('Gen. EERR'!AC14=0,"",'Gen. EERR'!AC40/'Gen. EERR'!AC14)</f>
        <v>0.18281961043471626</v>
      </c>
      <c r="AD19" s="75">
        <f>IF('Gen. EERR'!AD14=0,"",'Gen. EERR'!AD40/'Gen. EERR'!AD14)</f>
        <v>0.29491301199273479</v>
      </c>
      <c r="AE19" s="75" t="str">
        <f>IF('Gen. EERR'!AE14=0,"",'Gen. EERR'!AE40/'Gen. EERR'!AE14)</f>
        <v/>
      </c>
      <c r="AF19" s="75" t="str">
        <f>IF('Gen. EERR'!AF14=0,"",'Gen. EERR'!AF40/'Gen. EERR'!AF14)</f>
        <v/>
      </c>
      <c r="AG19" s="75" t="str">
        <f>IF('Gen. EERR'!AG14=0,"",'Gen. EERR'!AG40/'Gen. EERR'!AG14)</f>
        <v/>
      </c>
      <c r="AH19" s="75" t="str">
        <f>IF('Gen. EERR'!AH14=0,"",'Gen. EERR'!AH40/'Gen. EERR'!AH14)</f>
        <v/>
      </c>
      <c r="AI19" s="75" t="str">
        <f>IF('Gen. EERR'!AI14=0,"",'Gen. EERR'!AI40/'Gen. EERR'!AI14)</f>
        <v/>
      </c>
      <c r="AJ19" s="75" t="str">
        <f>IF('Gen. EERR'!AJ14=0,"",'Gen. EERR'!AJ40/'Gen. EERR'!AJ14)</f>
        <v/>
      </c>
      <c r="AK19" s="75" t="str">
        <f>IF('Gen. EERR'!AK14=0,"",'Gen. EERR'!AK40/'Gen. EERR'!AK14)</f>
        <v/>
      </c>
      <c r="AL19" s="75" t="str">
        <f>IF('Gen. EERR'!AL14=0,"",'Gen. EERR'!AL40/'Gen. EERR'!AL14)</f>
        <v/>
      </c>
      <c r="AM19" s="75" t="str">
        <f>IF('Gen. EERR'!AM14=0,"",'Gen. EERR'!AM40/'Gen. EERR'!AM14)</f>
        <v/>
      </c>
      <c r="AN19" s="75" t="str">
        <f>IF('Gen. EERR'!AN14=0,"",'Gen. EERR'!AN40/'Gen. EERR'!AN14)</f>
        <v/>
      </c>
      <c r="AO19" s="75" t="str">
        <f>IF('Gen. EERR'!AO14=0,"",'Gen. EERR'!AO40/'Gen. EERR'!AO14)</f>
        <v/>
      </c>
      <c r="AP19" s="75" t="str">
        <f>IF('Gen. EERR'!AP14=0,"",'Gen. EERR'!AP40/'Gen. EERR'!AP14)</f>
        <v/>
      </c>
      <c r="AQ19" s="75">
        <f>IF('Gen. EERR'!AQ14=0,"",'Gen. EERR'!AQ40/'Gen. EERR'!AQ14)</f>
        <v>0.18077282938684</v>
      </c>
    </row>
    <row r="20" spans="2:43">
      <c r="B20" s="73" t="s">
        <v>545</v>
      </c>
      <c r="C20" s="108">
        <f>IF('Gen. EERR'!C17=0,"",'Gen. EERR'!C17)</f>
        <v>65199.846842001592</v>
      </c>
      <c r="D20" s="108">
        <f>IF('Gen. EERR'!D17=0,"",'Gen. EERR'!D17)</f>
        <v>27456.44846078425</v>
      </c>
      <c r="E20" s="108">
        <f>IF('Gen. EERR'!E17=0,"",'Gen. EERR'!E17)</f>
        <v>756062.02456282475</v>
      </c>
      <c r="F20" s="108">
        <f>IF('Gen. EERR'!F17=0,"",'Gen. EERR'!F17)</f>
        <v>665009.68303819443</v>
      </c>
      <c r="G20" s="108">
        <f>IF('Gen. EERR'!G17=0,"",'Gen. EERR'!G17)</f>
        <v>2635.0700830638684</v>
      </c>
      <c r="H20" s="108">
        <f>IF('Gen. EERR'!H17=0,"",'Gen. EERR'!H17)</f>
        <v>-91942.251466841961</v>
      </c>
      <c r="I20" s="108">
        <f>IF('Gen. EERR'!I17=0,"",'Gen. EERR'!I17)</f>
        <v>-20469.256630391239</v>
      </c>
      <c r="J20" s="108">
        <f>IF('Gen. EERR'!J17=0,"",'Gen. EERR'!J17)</f>
        <v>-39049.048185011321</v>
      </c>
      <c r="K20" s="108">
        <f>IF('Gen. EERR'!K17=0,"",'Gen. EERR'!K17)</f>
        <v>11405.977145816596</v>
      </c>
      <c r="L20" s="108">
        <f>IF('Gen. EERR'!L17=0,"",'Gen. EERR'!L17)</f>
        <v>197379.58173701534</v>
      </c>
      <c r="M20" s="108">
        <f>IF('Gen. EERR'!M17=0,"",'Gen. EERR'!M17)</f>
        <v>-15180.92341878753</v>
      </c>
      <c r="N20" s="108">
        <f>IF('Gen. EERR'!N17=0,"",'Gen. EERR'!N17)</f>
        <v>1267.9800186356988</v>
      </c>
      <c r="O20" s="108">
        <f>IF('Gen. EERR'!O17=0,"",'Gen. EERR'!O17)</f>
        <v>1487.4031972838802</v>
      </c>
      <c r="P20" s="108">
        <f>IF('Gen. EERR'!P17=0,"",'Gen. EERR'!P17)</f>
        <v>92118.206103744626</v>
      </c>
      <c r="Q20" s="108">
        <f>IF('Gen. EERR'!Q17=0,"",'Gen. EERR'!Q17)</f>
        <v>2063.6933652928928</v>
      </c>
      <c r="R20" s="108">
        <f>IF('Gen. EERR'!R17=0,"",'Gen. EERR'!R17)</f>
        <v>295899.83643965202</v>
      </c>
      <c r="S20" s="108">
        <f>IF('Gen. EERR'!S17=0,"",'Gen. EERR'!S17)</f>
        <v>3543.9698464657467</v>
      </c>
      <c r="T20" s="108">
        <f>IF('Gen. EERR'!T17=0,"",'Gen. EERR'!T17)</f>
        <v>128301.96028958372</v>
      </c>
      <c r="U20" s="108">
        <f>IF('Gen. EERR'!U17=0,"",'Gen. EERR'!U17)</f>
        <v>-4455.3484676453736</v>
      </c>
      <c r="V20" s="108">
        <f>IF('Gen. EERR'!V17=0,"",'Gen. EERR'!V17)</f>
        <v>179199.77159096193</v>
      </c>
      <c r="W20" s="108">
        <f>IF('Gen. EERR'!W17=0,"",'Gen. EERR'!W17)</f>
        <v>-11921.092645096178</v>
      </c>
      <c r="X20" s="108">
        <f>IF('Gen. EERR'!X17=0,"",'Gen. EERR'!X17)</f>
        <v>-15455.988101482668</v>
      </c>
      <c r="Y20" s="108">
        <f>IF('Gen. EERR'!Y17=0,"",'Gen. EERR'!Y17)</f>
        <v>250207.1395530531</v>
      </c>
      <c r="Z20" s="108">
        <f>IF('Gen. EERR'!Z17=0,"",'Gen. EERR'!Z17)</f>
        <v>53351.349317539469</v>
      </c>
      <c r="AA20" s="108">
        <f>IF('Gen. EERR'!AA17=0,"",'Gen. EERR'!AA17)</f>
        <v>33146.799285557776</v>
      </c>
      <c r="AB20" s="108">
        <f>IF('Gen. EERR'!AB17=0,"",'Gen. EERR'!AB17)</f>
        <v>-91025.915130106849</v>
      </c>
      <c r="AC20" s="108">
        <f>IF('Gen. EERR'!AC17=0,"",'Gen. EERR'!AC17)</f>
        <v>82634.450368619437</v>
      </c>
      <c r="AD20" s="108">
        <f>IF('Gen. EERR'!AD17=0,"",'Gen. EERR'!AD17)</f>
        <v>144930.00546676671</v>
      </c>
      <c r="AE20" s="108" t="str">
        <f>IF('Gen. EERR'!AE17=0,"",'Gen. EERR'!AE17)</f>
        <v/>
      </c>
      <c r="AF20" s="108" t="str">
        <f>IF('Gen. EERR'!AF17=0,"",'Gen. EERR'!AF17)</f>
        <v/>
      </c>
      <c r="AG20" s="108" t="str">
        <f>IF('Gen. EERR'!AG17=0,"",'Gen. EERR'!AG17)</f>
        <v/>
      </c>
      <c r="AH20" s="108" t="str">
        <f>IF('Gen. EERR'!AH17=0,"",'Gen. EERR'!AH17)</f>
        <v/>
      </c>
      <c r="AI20" s="108" t="str">
        <f>IF('Gen. EERR'!AI17=0,"",'Gen. EERR'!AI17)</f>
        <v/>
      </c>
      <c r="AJ20" s="108" t="str">
        <f>IF('Gen. EERR'!AJ17=0,"",'Gen. EERR'!AJ17)</f>
        <v/>
      </c>
      <c r="AK20" s="108" t="str">
        <f>IF('Gen. EERR'!AK17=0,"",'Gen. EERR'!AK17)</f>
        <v/>
      </c>
      <c r="AL20" s="108" t="str">
        <f>IF('Gen. EERR'!AL17=0,"",'Gen. EERR'!AL17)</f>
        <v/>
      </c>
      <c r="AM20" s="108" t="str">
        <f>IF('Gen. EERR'!AM17=0,"",'Gen. EERR'!AM17)</f>
        <v/>
      </c>
      <c r="AN20" s="108" t="str">
        <f>IF('Gen. EERR'!AN17=0,"",'Gen. EERR'!AN17)</f>
        <v/>
      </c>
      <c r="AO20" s="108" t="str">
        <f>IF('Gen. EERR'!AO17=0,"",'Gen. EERR'!AO17)</f>
        <v/>
      </c>
      <c r="AP20" s="108" t="str">
        <f>IF('Gen. EERR'!AP17=0,"",'Gen. EERR'!AP17)</f>
        <v/>
      </c>
      <c r="AQ20" s="108">
        <f>IF('Gen. EERR'!AQ17=0,"",'Gen. EERR'!AQ17)</f>
        <v>2703801.3726674947</v>
      </c>
    </row>
    <row r="21" spans="2:43">
      <c r="B21" s="73" t="s">
        <v>532</v>
      </c>
      <c r="C21" s="83">
        <f>IF('Gen. Pasivos'!C46=0,"",SUM('Gen. Pasivos'!C13,'Gen. EERR'!C17,'Gen. Pasivos'!C35)/'Gen. Pasivos'!C46)</f>
        <v>0.30352237168149276</v>
      </c>
      <c r="D21" s="83">
        <f>IF('Gen. Pasivos'!D46=0,"",SUM('Gen. Pasivos'!D13,'Gen. EERR'!D17,'Gen. Pasivos'!D35)/'Gen. Pasivos'!D46)</f>
        <v>0.27749335111330714</v>
      </c>
      <c r="E21" s="83">
        <f>IF('Gen. Pasivos'!E46=0,"",SUM('Gen. Pasivos'!E13,'Gen. EERR'!E17,'Gen. Pasivos'!E35)/'Gen. Pasivos'!E46)</f>
        <v>0.9118399563085493</v>
      </c>
      <c r="F21" s="83">
        <f>IF('Gen. Pasivos'!F46=0,"",SUM('Gen. Pasivos'!F13,'Gen. EERR'!F17,'Gen. Pasivos'!F35)/'Gen. Pasivos'!F46)</f>
        <v>0.68350631753272451</v>
      </c>
      <c r="G21" s="83">
        <f>IF('Gen. Pasivos'!G46=0,"",SUM('Gen. Pasivos'!G13,'Gen. EERR'!G17,'Gen. Pasivos'!G35)/'Gen. Pasivos'!G46)</f>
        <v>0.12741136483364651</v>
      </c>
      <c r="H21" s="83">
        <f>IF('Gen. Pasivos'!H46=0,"",SUM('Gen. Pasivos'!H13,'Gen. EERR'!H17,'Gen. Pasivos'!H35)/'Gen. Pasivos'!H46)</f>
        <v>9.8591684295128199E-2</v>
      </c>
      <c r="I21" s="83">
        <f>IF('Gen. Pasivos'!I46=0,"",SUM('Gen. Pasivos'!I13,'Gen. EERR'!I17,'Gen. Pasivos'!I35)/'Gen. Pasivos'!I46)</f>
        <v>0.3568914280490651</v>
      </c>
      <c r="J21" s="83">
        <f>IF('Gen. Pasivos'!J46=0,"",SUM('Gen. Pasivos'!J13,'Gen. EERR'!J17,'Gen. Pasivos'!J35)/'Gen. Pasivos'!J46)</f>
        <v>0.66688795187879801</v>
      </c>
      <c r="K21" s="83">
        <f>IF('Gen. Pasivos'!K46=0,"",SUM('Gen. Pasivos'!K13,'Gen. EERR'!K17,'Gen. Pasivos'!K35)/'Gen. Pasivos'!K46)</f>
        <v>0.3554939099393104</v>
      </c>
      <c r="L21" s="83">
        <f>IF('Gen. Pasivos'!L46=0,"",SUM('Gen. Pasivos'!L13,'Gen. EERR'!L17,'Gen. Pasivos'!L35)/'Gen. Pasivos'!L46)</f>
        <v>0.45225187150214557</v>
      </c>
      <c r="M21" s="83">
        <f>IF('Gen. Pasivos'!M46=0,"",SUM('Gen. Pasivos'!M13,'Gen. EERR'!M17,'Gen. Pasivos'!M35)/'Gen. Pasivos'!M46)</f>
        <v>0.15833532034202921</v>
      </c>
      <c r="N21" s="83">
        <f>IF('Gen. Pasivos'!N46=0,"",SUM('Gen. Pasivos'!N13,'Gen. EERR'!N17,'Gen. Pasivos'!N35)/'Gen. Pasivos'!N46)</f>
        <v>0.12459410483585047</v>
      </c>
      <c r="O21" s="83">
        <f>IF('Gen. Pasivos'!O46=0,"",SUM('Gen. Pasivos'!O13,'Gen. EERR'!O17,'Gen. Pasivos'!O35)/'Gen. Pasivos'!O46)</f>
        <v>0.20130848344519794</v>
      </c>
      <c r="P21" s="83">
        <f>IF('Gen. Pasivos'!P46=0,"",SUM('Gen. Pasivos'!P13,'Gen. EERR'!P17,'Gen. Pasivos'!P35)/'Gen. Pasivos'!P46)</f>
        <v>0.80641703297040523</v>
      </c>
      <c r="Q21" s="83">
        <f>IF('Gen. Pasivos'!Q46=0,"",SUM('Gen. Pasivos'!Q13,'Gen. EERR'!Q17,'Gen. Pasivos'!Q35)/'Gen. Pasivos'!Q46)</f>
        <v>2.0295717838862429E-2</v>
      </c>
      <c r="R21" s="83">
        <f>IF('Gen. Pasivos'!R46=0,"",SUM('Gen. Pasivos'!R13,'Gen. EERR'!R17,'Gen. Pasivos'!R35)/'Gen. Pasivos'!R46)</f>
        <v>0.46597067193112829</v>
      </c>
      <c r="S21" s="83">
        <f>IF('Gen. Pasivos'!S46=0,"",SUM('Gen. Pasivos'!S13,'Gen. EERR'!S17,'Gen. Pasivos'!S35)/'Gen. Pasivos'!S46)</f>
        <v>1.935375237124802E-2</v>
      </c>
      <c r="T21" s="83">
        <f>IF('Gen. Pasivos'!T46=0,"",SUM('Gen. Pasivos'!T13,'Gen. EERR'!T17,'Gen. Pasivos'!T35)/'Gen. Pasivos'!T46)</f>
        <v>0.54381125455985468</v>
      </c>
      <c r="U21" s="83">
        <f>IF('Gen. Pasivos'!U46=0,"",SUM('Gen. Pasivos'!U13,'Gen. EERR'!U17,'Gen. Pasivos'!U35)/'Gen. Pasivos'!U46)</f>
        <v>0.16782359115935738</v>
      </c>
      <c r="V21" s="83">
        <f>IF('Gen. Pasivos'!V46=0,"",SUM('Gen. Pasivos'!V13,'Gen. EERR'!V17,'Gen. Pasivos'!V35)/'Gen. Pasivos'!V46)</f>
        <v>0.72290453973739144</v>
      </c>
      <c r="W21" s="83">
        <f>IF('Gen. Pasivos'!W46=0,"",SUM('Gen. Pasivos'!W13,'Gen. EERR'!W17,'Gen. Pasivos'!W35)/'Gen. Pasivos'!W46)</f>
        <v>0.21168016019890057</v>
      </c>
      <c r="X21" s="83">
        <f>IF('Gen. Pasivos'!X46=0,"",SUM('Gen. Pasivos'!X13,'Gen. EERR'!X17,'Gen. Pasivos'!X35)/'Gen. Pasivos'!X46)</f>
        <v>0.18289786093644647</v>
      </c>
      <c r="Y21" s="83">
        <f>IF('Gen. Pasivos'!Y46=0,"",SUM('Gen. Pasivos'!Y13,'Gen. EERR'!Y17,'Gen. Pasivos'!Y35)/'Gen. Pasivos'!Y46)</f>
        <v>0.60628803403132703</v>
      </c>
      <c r="Z21" s="83">
        <f>IF('Gen. Pasivos'!Z46=0,"",SUM('Gen. Pasivos'!Z13,'Gen. EERR'!Z17,'Gen. Pasivos'!Z35)/'Gen. Pasivos'!Z46)</f>
        <v>0.5075660925880261</v>
      </c>
      <c r="AA21" s="83">
        <f>IF('Gen. Pasivos'!AA46=0,"",SUM('Gen. Pasivos'!AA13,'Gen. EERR'!AA17,'Gen. Pasivos'!AA35)/'Gen. Pasivos'!AA46)</f>
        <v>0.4787276834636135</v>
      </c>
      <c r="AB21" s="83">
        <f>IF('Gen. Pasivos'!AB46=0,"",SUM('Gen. Pasivos'!AB13,'Gen. EERR'!AB17,'Gen. Pasivos'!AB35)/'Gen. Pasivos'!AB46)</f>
        <v>0.46445681314373555</v>
      </c>
      <c r="AC21" s="83">
        <f>IF('Gen. Pasivos'!AC46=0,"",SUM('Gen. Pasivos'!AC13,'Gen. EERR'!AC17,'Gen. Pasivos'!AC35)/'Gen. Pasivos'!AC46)</f>
        <v>1.3999118467321885</v>
      </c>
      <c r="AD21" s="83">
        <f>IF('Gen. Pasivos'!AD46=0,"",SUM('Gen. Pasivos'!AD13,'Gen. EERR'!AD17,'Gen. Pasivos'!AD35)/'Gen. Pasivos'!AD46)</f>
        <v>0.50677112493143672</v>
      </c>
      <c r="AE21" s="83" t="str">
        <f>IF('Gen. Pasivos'!AE46=0,"",SUM('Gen. Pasivos'!AE13,'Gen. EERR'!AE17,'Gen. Pasivos'!AE35)/'Gen. Pasivos'!AE46)</f>
        <v/>
      </c>
      <c r="AF21" s="83" t="str">
        <f>IF('Gen. Pasivos'!AF46=0,"",SUM('Gen. Pasivos'!AF13,'Gen. EERR'!AF17,'Gen. Pasivos'!AF35)/'Gen. Pasivos'!AF46)</f>
        <v/>
      </c>
      <c r="AG21" s="83" t="str">
        <f>IF('Gen. Pasivos'!AG46=0,"",SUM('Gen. Pasivos'!AG13,'Gen. EERR'!AG17,'Gen. Pasivos'!AG35)/'Gen. Pasivos'!AG46)</f>
        <v/>
      </c>
      <c r="AH21" s="83" t="str">
        <f>IF('Gen. Pasivos'!AH46=0,"",SUM('Gen. Pasivos'!AH13,'Gen. EERR'!AH17,'Gen. Pasivos'!AH35)/'Gen. Pasivos'!AH46)</f>
        <v/>
      </c>
      <c r="AI21" s="83" t="str">
        <f>IF('Gen. Pasivos'!AI46=0,"",SUM('Gen. Pasivos'!AI13,'Gen. EERR'!AI17,'Gen. Pasivos'!AI35)/'Gen. Pasivos'!AI46)</f>
        <v/>
      </c>
      <c r="AJ21" s="83" t="str">
        <f>IF('Gen. Pasivos'!AJ46=0,"",SUM('Gen. Pasivos'!AJ13,'Gen. EERR'!AJ17,'Gen. Pasivos'!AJ35)/'Gen. Pasivos'!AJ46)</f>
        <v/>
      </c>
      <c r="AK21" s="83" t="str">
        <f>IF('Gen. Pasivos'!AK46=0,"",SUM('Gen. Pasivos'!AK13,'Gen. EERR'!AK17,'Gen. Pasivos'!AK35)/'Gen. Pasivos'!AK46)</f>
        <v/>
      </c>
      <c r="AL21" s="83" t="str">
        <f>IF('Gen. Pasivos'!AL46=0,"",SUM('Gen. Pasivos'!AL13,'Gen. EERR'!AL17,'Gen. Pasivos'!AL35)/'Gen. Pasivos'!AL46)</f>
        <v/>
      </c>
      <c r="AM21" s="83" t="str">
        <f>IF('Gen. Pasivos'!AM46=0,"",SUM('Gen. Pasivos'!AM13,'Gen. EERR'!AM17,'Gen. Pasivos'!AM35)/'Gen. Pasivos'!AM46)</f>
        <v/>
      </c>
      <c r="AN21" s="83" t="str">
        <f>IF('Gen. Pasivos'!AN46=0,"",SUM('Gen. Pasivos'!AN13,'Gen. EERR'!AN17,'Gen. Pasivos'!AN35)/'Gen. Pasivos'!AN46)</f>
        <v/>
      </c>
      <c r="AO21" s="83" t="str">
        <f>IF('Gen. Pasivos'!AO46=0,"",SUM('Gen. Pasivos'!AO13,'Gen. EERR'!AO17,'Gen. Pasivos'!AO35)/'Gen. Pasivos'!AO46)</f>
        <v/>
      </c>
      <c r="AP21" s="83" t="str">
        <f>IF('Gen. Pasivos'!AP46=0,"",SUM('Gen. Pasivos'!AP13,'Gen. EERR'!AP17,'Gen. Pasivos'!AP35)/'Gen. Pasivos'!AP46)</f>
        <v/>
      </c>
      <c r="AQ21" s="83">
        <f>IF('Gen. Pasivos'!AQ46=0,"",SUM('Gen. Pasivos'!AQ13,'Gen. EERR'!AQ17,'Gen. Pasivos'!AQ35)/'Gen. Pasivos'!AQ46)</f>
        <v>0.49000105199898031</v>
      </c>
    </row>
    <row r="22" spans="2:43">
      <c r="B22" s="73" t="s">
        <v>533</v>
      </c>
      <c r="C22" s="83">
        <f>IF('Gen. Pasivos'!C46=0,"",'Gen. Pasivos'!C13/'Gen. Pasivos'!C46)</f>
        <v>0</v>
      </c>
      <c r="D22" s="83">
        <f>IF('Gen. Pasivos'!D46=0,"",'Gen. Pasivos'!D13/'Gen. Pasivos'!D46)</f>
        <v>0</v>
      </c>
      <c r="E22" s="83">
        <f>IF('Gen. Pasivos'!E46=0,"",'Gen. Pasivos'!E13/'Gen. Pasivos'!E46)</f>
        <v>1.3451251899723774E-2</v>
      </c>
      <c r="F22" s="83">
        <f>IF('Gen. Pasivos'!F46=0,"",'Gen. Pasivos'!F13/'Gen. Pasivos'!F46)</f>
        <v>0</v>
      </c>
      <c r="G22" s="83">
        <f>IF('Gen. Pasivos'!G46=0,"",'Gen. Pasivos'!G13/'Gen. Pasivos'!G46)</f>
        <v>0</v>
      </c>
      <c r="H22" s="83">
        <f>IF('Gen. Pasivos'!H46=0,"",'Gen. Pasivos'!H13/'Gen. Pasivos'!H46)</f>
        <v>1.2884603146070171E-2</v>
      </c>
      <c r="I22" s="83">
        <f>IF('Gen. Pasivos'!I46=0,"",'Gen. Pasivos'!I13/'Gen. Pasivos'!I46)</f>
        <v>0</v>
      </c>
      <c r="J22" s="83">
        <f>IF('Gen. Pasivos'!J46=0,"",'Gen. Pasivos'!J13/'Gen. Pasivos'!J46)</f>
        <v>0</v>
      </c>
      <c r="K22" s="83">
        <f>IF('Gen. Pasivos'!K46=0,"",'Gen. Pasivos'!K13/'Gen. Pasivos'!K46)</f>
        <v>0</v>
      </c>
      <c r="L22" s="83">
        <f>IF('Gen. Pasivos'!L46=0,"",'Gen. Pasivos'!L13/'Gen. Pasivos'!L46)</f>
        <v>0</v>
      </c>
      <c r="M22" s="83">
        <f>IF('Gen. Pasivos'!M46=0,"",'Gen. Pasivos'!M13/'Gen. Pasivos'!M46)</f>
        <v>0</v>
      </c>
      <c r="N22" s="83">
        <f>IF('Gen. Pasivos'!N46=0,"",'Gen. Pasivos'!N13/'Gen. Pasivos'!N46)</f>
        <v>0</v>
      </c>
      <c r="O22" s="83">
        <f>IF('Gen. Pasivos'!O46=0,"",'Gen. Pasivos'!O13/'Gen. Pasivos'!O46)</f>
        <v>0</v>
      </c>
      <c r="P22" s="83">
        <f>IF('Gen. Pasivos'!P46=0,"",'Gen. Pasivos'!P13/'Gen. Pasivos'!P46)</f>
        <v>0.13131500963657089</v>
      </c>
      <c r="Q22" s="83">
        <f>IF('Gen. Pasivos'!Q46=0,"",'Gen. Pasivos'!Q13/'Gen. Pasivos'!Q46)</f>
        <v>0</v>
      </c>
      <c r="R22" s="83">
        <f>IF('Gen. Pasivos'!R46=0,"",'Gen. Pasivos'!R13/'Gen. Pasivos'!R46)</f>
        <v>0</v>
      </c>
      <c r="S22" s="83">
        <f>IF('Gen. Pasivos'!S46=0,"",'Gen. Pasivos'!S13/'Gen. Pasivos'!S46)</f>
        <v>0</v>
      </c>
      <c r="T22" s="83">
        <f>IF('Gen. Pasivos'!T46=0,"",'Gen. Pasivos'!T13/'Gen. Pasivos'!T46)</f>
        <v>4.9289662915735027E-2</v>
      </c>
      <c r="U22" s="83">
        <f>IF('Gen. Pasivos'!U46=0,"",'Gen. Pasivos'!U13/'Gen. Pasivos'!U46)</f>
        <v>0</v>
      </c>
      <c r="V22" s="83">
        <f>IF('Gen. Pasivos'!V46=0,"",'Gen. Pasivos'!V13/'Gen. Pasivos'!V46)</f>
        <v>0</v>
      </c>
      <c r="W22" s="83">
        <f>IF('Gen. Pasivos'!W46=0,"",'Gen. Pasivos'!W13/'Gen. Pasivos'!W46)</f>
        <v>0</v>
      </c>
      <c r="X22" s="83">
        <f>IF('Gen. Pasivos'!X46=0,"",'Gen. Pasivos'!X13/'Gen. Pasivos'!X46)</f>
        <v>0</v>
      </c>
      <c r="Y22" s="83">
        <f>IF('Gen. Pasivos'!Y46=0,"",'Gen. Pasivos'!Y13/'Gen. Pasivos'!Y46)</f>
        <v>8.4116489657723684E-2</v>
      </c>
      <c r="Z22" s="83">
        <f>IF('Gen. Pasivos'!Z46=0,"",'Gen. Pasivos'!Z13/'Gen. Pasivos'!Z46)</f>
        <v>0</v>
      </c>
      <c r="AA22" s="83">
        <f>IF('Gen. Pasivos'!AA46=0,"",'Gen. Pasivos'!AA13/'Gen. Pasivos'!AA46)</f>
        <v>0</v>
      </c>
      <c r="AB22" s="83">
        <f>IF('Gen. Pasivos'!AB46=0,"",'Gen. Pasivos'!AB13/'Gen. Pasivos'!AB46)</f>
        <v>0</v>
      </c>
      <c r="AC22" s="83">
        <f>IF('Gen. Pasivos'!AC46=0,"",'Gen. Pasivos'!AC13/'Gen. Pasivos'!AC46)</f>
        <v>0.15229497472665146</v>
      </c>
      <c r="AD22" s="83">
        <f>IF('Gen. Pasivos'!AD46=0,"",'Gen. Pasivos'!AD13/'Gen. Pasivos'!AD46)</f>
        <v>0</v>
      </c>
      <c r="AE22" s="83" t="str">
        <f>IF('Gen. Pasivos'!AE46=0,"",'Gen. Pasivos'!AE13/'Gen. Pasivos'!AE46)</f>
        <v/>
      </c>
      <c r="AF22" s="83" t="str">
        <f>IF('Gen. Pasivos'!AF46=0,"",'Gen. Pasivos'!AF13/'Gen. Pasivos'!AF46)</f>
        <v/>
      </c>
      <c r="AG22" s="83" t="str">
        <f>IF('Gen. Pasivos'!AG46=0,"",'Gen. Pasivos'!AG13/'Gen. Pasivos'!AG46)</f>
        <v/>
      </c>
      <c r="AH22" s="83" t="str">
        <f>IF('Gen. Pasivos'!AH46=0,"",'Gen. Pasivos'!AH13/'Gen. Pasivos'!AH46)</f>
        <v/>
      </c>
      <c r="AI22" s="83" t="str">
        <f>IF('Gen. Pasivos'!AI46=0,"",'Gen. Pasivos'!AI13/'Gen. Pasivos'!AI46)</f>
        <v/>
      </c>
      <c r="AJ22" s="83" t="str">
        <f>IF('Gen. Pasivos'!AJ46=0,"",'Gen. Pasivos'!AJ13/'Gen. Pasivos'!AJ46)</f>
        <v/>
      </c>
      <c r="AK22" s="83" t="str">
        <f>IF('Gen. Pasivos'!AK46=0,"",'Gen. Pasivos'!AK13/'Gen. Pasivos'!AK46)</f>
        <v/>
      </c>
      <c r="AL22" s="83" t="str">
        <f>IF('Gen. Pasivos'!AL46=0,"",'Gen. Pasivos'!AL13/'Gen. Pasivos'!AL46)</f>
        <v/>
      </c>
      <c r="AM22" s="83" t="str">
        <f>IF('Gen. Pasivos'!AM46=0,"",'Gen. Pasivos'!AM13/'Gen. Pasivos'!AM46)</f>
        <v/>
      </c>
      <c r="AN22" s="83" t="str">
        <f>IF('Gen. Pasivos'!AN46=0,"",'Gen. Pasivos'!AN13/'Gen. Pasivos'!AN46)</f>
        <v/>
      </c>
      <c r="AO22" s="83" t="str">
        <f>IF('Gen. Pasivos'!AO46=0,"",'Gen. Pasivos'!AO13/'Gen. Pasivos'!AO46)</f>
        <v/>
      </c>
      <c r="AP22" s="83" t="str">
        <f>IF('Gen. Pasivos'!AP46=0,"",'Gen. Pasivos'!AP13/'Gen. Pasivos'!AP46)</f>
        <v/>
      </c>
      <c r="AQ22" s="83">
        <f>IF('Gen. Pasivos'!AQ46=0,"",'Gen. Pasivos'!AQ13/'Gen. Pasivos'!AQ46)</f>
        <v>1.2497331582139823E-2</v>
      </c>
    </row>
    <row r="23" spans="2:43">
      <c r="B23" s="73" t="s">
        <v>536</v>
      </c>
      <c r="C23" s="75">
        <f>IFERROR((-'Gen. EERR'!C24/('Gen. EERR'!C13-'Gen. EERR'!C18)+(-'Gen. EERR'!C32-'Gen. EERR'!C40)/'Gen. EERR'!C13)*(-1),"")</f>
        <v>0.76404336940428697</v>
      </c>
      <c r="D23" s="75">
        <f>IFERROR((-'Gen. EERR'!D24/('Gen. EERR'!D13-'Gen. EERR'!D18)+(-'Gen. EERR'!D32-'Gen. EERR'!D40)/'Gen. EERR'!D13)*(-1),"")</f>
        <v>0.15625292149005662</v>
      </c>
      <c r="E23" s="75">
        <f>IFERROR((-'Gen. EERR'!E24/('Gen. EERR'!E13-'Gen. EERR'!E18)+(-'Gen. EERR'!E32-'Gen. EERR'!E40)/'Gen. EERR'!E13)*(-1),"")</f>
        <v>0.83715759327543116</v>
      </c>
      <c r="F23" s="75">
        <f>IFERROR((-'Gen. EERR'!F24/('Gen. EERR'!F13-'Gen. EERR'!F18)+(-'Gen. EERR'!F32-'Gen. EERR'!F40)/'Gen. EERR'!F13)*(-1),"")</f>
        <v>0.86469025965571955</v>
      </c>
      <c r="G23" s="75">
        <f>IFERROR((-'Gen. EERR'!G24/('Gen. EERR'!G13-'Gen. EERR'!G18)+(-'Gen. EERR'!G32-'Gen. EERR'!G40)/'Gen. EERR'!G13)*(-1),"")</f>
        <v>0.65237463177131061</v>
      </c>
      <c r="H23" s="75">
        <f>IFERROR((-'Gen. EERR'!H24/('Gen. EERR'!H13-'Gen. EERR'!H18)+(-'Gen. EERR'!H32-'Gen. EERR'!H40)/'Gen. EERR'!H13)*(-1),"")</f>
        <v>0.95913354269876505</v>
      </c>
      <c r="I23" s="75">
        <f>IFERROR((-'Gen. EERR'!I24/('Gen. EERR'!I13-'Gen. EERR'!I18)+(-'Gen. EERR'!I32-'Gen. EERR'!I40)/'Gen. EERR'!I13)*(-1),"")</f>
        <v>0.96650637220996516</v>
      </c>
      <c r="J23" s="75">
        <f>IFERROR((-'Gen. EERR'!J24/('Gen. EERR'!J13-'Gen. EERR'!J18)+(-'Gen. EERR'!J32-'Gen. EERR'!J40)/'Gen. EERR'!J13)*(-1),"")</f>
        <v>0.70595460512500308</v>
      </c>
      <c r="K23" s="75">
        <f>IFERROR((-'Gen. EERR'!K24/('Gen. EERR'!K13-'Gen. EERR'!K18)+(-'Gen. EERR'!K32-'Gen. EERR'!K40)/'Gen. EERR'!K13)*(-1),"")</f>
        <v>0.83322328566104775</v>
      </c>
      <c r="L23" s="75">
        <f>IFERROR((-'Gen. EERR'!L24/('Gen. EERR'!L13-'Gen. EERR'!L18)+(-'Gen. EERR'!L32-'Gen. EERR'!L40)/'Gen. EERR'!L13)*(-1),"")</f>
        <v>0.92292309603429068</v>
      </c>
      <c r="M23" s="75">
        <f>IFERROR((-'Gen. EERR'!M24/('Gen. EERR'!M13-'Gen. EERR'!M18)+(-'Gen. EERR'!M32-'Gen. EERR'!M40)/'Gen. EERR'!M13)*(-1),"")</f>
        <v>0.96436015125011432</v>
      </c>
      <c r="N23" s="75">
        <f>IFERROR((-'Gen. EERR'!N24/('Gen. EERR'!N13-'Gen. EERR'!N18)+(-'Gen. EERR'!N32-'Gen. EERR'!N40)/'Gen. EERR'!N13)*(-1),"")</f>
        <v>3.2431941753875027</v>
      </c>
      <c r="O23" s="75">
        <f>IFERROR((-'Gen. EERR'!O24/('Gen. EERR'!O13-'Gen. EERR'!O18)+(-'Gen. EERR'!O32-'Gen. EERR'!O40)/'Gen. EERR'!O13)*(-1),"")</f>
        <v>6.8230805942387232</v>
      </c>
      <c r="P23" s="75">
        <f>IFERROR((-'Gen. EERR'!P24/('Gen. EERR'!P13-'Gen. EERR'!P18)+(-'Gen. EERR'!P32-'Gen. EERR'!P40)/'Gen. EERR'!P13)*(-1),"")</f>
        <v>0.82571731527400805</v>
      </c>
      <c r="Q23" s="75">
        <f>IFERROR((-'Gen. EERR'!Q24/('Gen. EERR'!Q13-'Gen. EERR'!Q18)+(-'Gen. EERR'!Q32-'Gen. EERR'!Q40)/'Gen. EERR'!Q13)*(-1),"")</f>
        <v>1.0729262139849884</v>
      </c>
      <c r="R23" s="75">
        <f>IFERROR((-'Gen. EERR'!R24/('Gen. EERR'!R13-'Gen. EERR'!R18)+(-'Gen. EERR'!R32-'Gen. EERR'!R40)/'Gen. EERR'!R13)*(-1),"")</f>
        <v>0.76385417733401428</v>
      </c>
      <c r="S23" s="75">
        <f>IFERROR((-'Gen. EERR'!S24/('Gen. EERR'!S13-'Gen. EERR'!S18)+(-'Gen. EERR'!S32-'Gen. EERR'!S40)/'Gen. EERR'!S13)*(-1),"")</f>
        <v>0.80407642900471199</v>
      </c>
      <c r="T23" s="75">
        <f>IFERROR((-'Gen. EERR'!T24/('Gen. EERR'!T13-'Gen. EERR'!T18)+(-'Gen. EERR'!T32-'Gen. EERR'!T40)/'Gen. EERR'!T13)*(-1),"")</f>
        <v>0.91801176767919013</v>
      </c>
      <c r="U23" s="75">
        <f>IFERROR((-'Gen. EERR'!U24/('Gen. EERR'!U13-'Gen. EERR'!U18)+(-'Gen. EERR'!U32-'Gen. EERR'!U40)/'Gen. EERR'!U13)*(-1),"")</f>
        <v>0.30083831351257162</v>
      </c>
      <c r="V23" s="75">
        <f>IFERROR((-'Gen. EERR'!V24/('Gen. EERR'!V13-'Gen. EERR'!V18)+(-'Gen. EERR'!V32-'Gen. EERR'!V40)/'Gen. EERR'!V13)*(-1),"")</f>
        <v>0.8457505047159537</v>
      </c>
      <c r="W23" s="75">
        <f>IFERROR((-'Gen. EERR'!W24/('Gen. EERR'!W13-'Gen. EERR'!W18)+(-'Gen. EERR'!W32-'Gen. EERR'!W40)/'Gen. EERR'!W13)*(-1),"")</f>
        <v>0.48207657426414841</v>
      </c>
      <c r="X23" s="75">
        <f>IFERROR((-'Gen. EERR'!X24/('Gen. EERR'!X13-'Gen. EERR'!X18)+(-'Gen. EERR'!X32-'Gen. EERR'!X40)/'Gen. EERR'!X13)*(-1),"")</f>
        <v>-0.31073722962615086</v>
      </c>
      <c r="Y23" s="75">
        <f>IFERROR((-'Gen. EERR'!Y24/('Gen. EERR'!Y13-'Gen. EERR'!Y18)+(-'Gen. EERR'!Y32-'Gen. EERR'!Y40)/'Gen. EERR'!Y13)*(-1),"")</f>
        <v>0.94346209804966485</v>
      </c>
      <c r="Z23" s="75">
        <f>IFERROR((-'Gen. EERR'!Z24/('Gen. EERR'!Z13-'Gen. EERR'!Z18)+(-'Gen. EERR'!Z32-'Gen. EERR'!Z40)/'Gen. EERR'!Z13)*(-1),"")</f>
        <v>1.584288838194664</v>
      </c>
      <c r="AA23" s="75">
        <f>IFERROR((-'Gen. EERR'!AA24/('Gen. EERR'!AA13-'Gen. EERR'!AA18)+(-'Gen. EERR'!AA32-'Gen. EERR'!AA40)/'Gen. EERR'!AA13)*(-1),"")</f>
        <v>0.92019464893644021</v>
      </c>
      <c r="AB23" s="75">
        <f>IFERROR((-'Gen. EERR'!AB24/('Gen. EERR'!AB13-'Gen. EERR'!AB18)+(-'Gen. EERR'!AB32-'Gen. EERR'!AB40)/'Gen. EERR'!AB13)*(-1),"")</f>
        <v>0.80103730368871928</v>
      </c>
      <c r="AC23" s="75">
        <f>IFERROR((-'Gen. EERR'!AC24/('Gen. EERR'!AC13-'Gen. EERR'!AC18)+(-'Gen. EERR'!AC32-'Gen. EERR'!AC40)/'Gen. EERR'!AC13)*(-1),"")</f>
        <v>0.98951285471138606</v>
      </c>
      <c r="AD23" s="75">
        <f>IFERROR((-'Gen. EERR'!AD24/('Gen. EERR'!AD13-'Gen. EERR'!AD18)+(-'Gen. EERR'!AD32-'Gen. EERR'!AD40)/'Gen. EERR'!AD13)*(-1),"")</f>
        <v>0.59079114129058108</v>
      </c>
      <c r="AE23" s="75" t="str">
        <f>IFERROR((-'Gen. EERR'!AE24/('Gen. EERR'!AE13-'Gen. EERR'!AE18)+(-'Gen. EERR'!AE32-'Gen. EERR'!AE40)/'Gen. EERR'!AE13)*(-1),"")</f>
        <v/>
      </c>
      <c r="AF23" s="75" t="str">
        <f>IFERROR((-'Gen. EERR'!AF24/('Gen. EERR'!AF13-'Gen. EERR'!AF18)+(-'Gen. EERR'!AF32-'Gen. EERR'!AF40)/'Gen. EERR'!AF13)*(-1),"")</f>
        <v/>
      </c>
      <c r="AG23" s="75" t="str">
        <f>IFERROR((-'Gen. EERR'!AG24/('Gen. EERR'!AG13-'Gen. EERR'!AG18)+(-'Gen. EERR'!AG32-'Gen. EERR'!AG40)/'Gen. EERR'!AG13)*(-1),"")</f>
        <v/>
      </c>
      <c r="AH23" s="75" t="str">
        <f>IFERROR((-'Gen. EERR'!AH24/('Gen. EERR'!AH13-'Gen. EERR'!AH18)+(-'Gen. EERR'!AH32-'Gen. EERR'!AH40)/'Gen. EERR'!AH13)*(-1),"")</f>
        <v/>
      </c>
      <c r="AI23" s="75" t="str">
        <f>IFERROR((-'Gen. EERR'!AI24/('Gen. EERR'!AI13-'Gen. EERR'!AI18)+(-'Gen. EERR'!AI32-'Gen. EERR'!AI40)/'Gen. EERR'!AI13)*(-1),"")</f>
        <v/>
      </c>
      <c r="AJ23" s="75" t="str">
        <f>IFERROR((-'Gen. EERR'!AJ24/('Gen. EERR'!AJ13-'Gen. EERR'!AJ18)+(-'Gen. EERR'!AJ32-'Gen. EERR'!AJ40)/'Gen. EERR'!AJ13)*(-1),"")</f>
        <v/>
      </c>
      <c r="AK23" s="75" t="str">
        <f>IFERROR((-'Gen. EERR'!AK24/('Gen. EERR'!AK13-'Gen. EERR'!AK18)+(-'Gen. EERR'!AK32-'Gen. EERR'!AK40)/'Gen. EERR'!AK13)*(-1),"")</f>
        <v/>
      </c>
      <c r="AL23" s="75" t="str">
        <f>IFERROR((-'Gen. EERR'!AL24/('Gen. EERR'!AL13-'Gen. EERR'!AL18)+(-'Gen. EERR'!AL32-'Gen. EERR'!AL40)/'Gen. EERR'!AL13)*(-1),"")</f>
        <v/>
      </c>
      <c r="AM23" s="75" t="str">
        <f>IFERROR((-'Gen. EERR'!AM24/('Gen. EERR'!AM13-'Gen. EERR'!AM18)+(-'Gen. EERR'!AM32-'Gen. EERR'!AM40)/'Gen. EERR'!AM13)*(-1),"")</f>
        <v/>
      </c>
      <c r="AN23" s="75" t="str">
        <f>IFERROR((-'Gen. EERR'!AN24/('Gen. EERR'!AN13-'Gen. EERR'!AN18)+(-'Gen. EERR'!AN32-'Gen. EERR'!AN40)/'Gen. EERR'!AN13)*(-1),"")</f>
        <v/>
      </c>
      <c r="AO23" s="75" t="str">
        <f>IFERROR((-'Gen. EERR'!AO24/('Gen. EERR'!AO13-'Gen. EERR'!AO18)+(-'Gen. EERR'!AO32-'Gen. EERR'!AO40)/'Gen. EERR'!AO13)*(-1),"")</f>
        <v/>
      </c>
      <c r="AP23" s="75" t="str">
        <f>IFERROR((-'Gen. EERR'!AP24/('Gen. EERR'!AP13-'Gen. EERR'!AP18)+(-'Gen. EERR'!AP32-'Gen. EERR'!AP40)/'Gen. EERR'!AP13)*(-1),"")</f>
        <v/>
      </c>
      <c r="AQ23" s="75">
        <f>IFERROR((-'Gen. EERR'!AQ24/('Gen. EERR'!AQ13-'Gen. EERR'!AQ18)+(-'Gen. EERR'!AQ32-'Gen. EERR'!AQ40)/'Gen. EERR'!AQ13)*(-1),"")</f>
        <v>0.85231885876555258</v>
      </c>
    </row>
    <row r="24" spans="2:43">
      <c r="B24" s="73" t="str">
        <f>'Datos Generales'!B779</f>
        <v>Utilidad / Patrimonio (%) (Variación Real)</v>
      </c>
      <c r="C24" s="75">
        <f>IF('Datos Generales'!C779=0,"",'Datos Generales'!C779)</f>
        <v>-0.17952388002230837</v>
      </c>
      <c r="D24" s="75" t="str">
        <f>IF('Datos Generales'!D779=0,"",'Datos Generales'!D779)</f>
        <v/>
      </c>
      <c r="E24" s="75">
        <f>IF('Datos Generales'!E779=0,"",'Datos Generales'!E779)</f>
        <v>0.27772492589093539</v>
      </c>
      <c r="F24" s="75">
        <f>IF('Datos Generales'!F779=0,"",'Datos Generales'!F779)</f>
        <v>7.3933739489388708E-2</v>
      </c>
      <c r="G24" s="75">
        <f>IF('Datos Generales'!G779=0,"",'Datos Generales'!G779)</f>
        <v>3.1993872246452532E-2</v>
      </c>
      <c r="H24" s="75">
        <f>IF('Datos Generales'!H779=0,"",'Datos Generales'!H779)</f>
        <v>3.6176254054347906E-2</v>
      </c>
      <c r="I24" s="75">
        <f>IF('Datos Generales'!I779=0,"",'Datos Generales'!I779)</f>
        <v>3.6516144764741153E-2</v>
      </c>
      <c r="J24" s="75">
        <f>IF('Datos Generales'!J779=0,"",'Datos Generales'!J779)</f>
        <v>0.11036549355979394</v>
      </c>
      <c r="K24" s="75">
        <f>IF('Datos Generales'!K779=0,"",'Datos Generales'!K779)</f>
        <v>0.25136799606009813</v>
      </c>
      <c r="L24" s="75">
        <f>IF('Datos Generales'!L779=0,"",'Datos Generales'!L779)</f>
        <v>7.5979248553595169E-2</v>
      </c>
      <c r="M24" s="75">
        <f>IF('Datos Generales'!M779=0,"",'Datos Generales'!M779)</f>
        <v>0.18664722775393136</v>
      </c>
      <c r="N24" s="75">
        <f>IF('Datos Generales'!N779=0,"",'Datos Generales'!N779)</f>
        <v>-8.5674008350189901E-2</v>
      </c>
      <c r="O24" s="75">
        <f>IF('Datos Generales'!O779=0,"",'Datos Generales'!O779)</f>
        <v>-0.22340129663492153</v>
      </c>
      <c r="P24" s="75">
        <f>IF('Datos Generales'!P779=0,"",'Datos Generales'!P779)</f>
        <v>0.12850824801767199</v>
      </c>
      <c r="Q24" s="75">
        <f>IF('Datos Generales'!Q779=0,"",'Datos Generales'!Q779)</f>
        <v>3.5250626808882225E-2</v>
      </c>
      <c r="R24" s="75">
        <f>IF('Datos Generales'!R779=0,"",'Datos Generales'!R779)</f>
        <v>0.10255336555831633</v>
      </c>
      <c r="S24" s="75">
        <f>IF('Datos Generales'!S779=0,"",'Datos Generales'!S779)</f>
        <v>7.2801888273187898E-2</v>
      </c>
      <c r="T24" s="75">
        <f>IF('Datos Generales'!T779=0,"",'Datos Generales'!T779)</f>
        <v>0.21753336754941591</v>
      </c>
      <c r="U24" s="75">
        <f>IF('Datos Generales'!U779=0,"",'Datos Generales'!U779)</f>
        <v>0.27942598197216079</v>
      </c>
      <c r="V24" s="75">
        <f>IF('Datos Generales'!V779=0,"",'Datos Generales'!V779)</f>
        <v>0.19141635047015212</v>
      </c>
      <c r="W24" s="75">
        <f>IF('Datos Generales'!W779=0,"",'Datos Generales'!W779)</f>
        <v>0.24050439496063569</v>
      </c>
      <c r="X24" s="75">
        <f>IF('Datos Generales'!X779=0,"",'Datos Generales'!X779)</f>
        <v>0.21778295633165171</v>
      </c>
      <c r="Y24" s="75">
        <f>IF('Datos Generales'!Y779=0,"",'Datos Generales'!Y779)</f>
        <v>3.9738573186421725E-2</v>
      </c>
      <c r="Z24" s="75">
        <f>IF('Datos Generales'!Z779=0,"",'Datos Generales'!Z779)</f>
        <v>-0.70356506446710554</v>
      </c>
      <c r="AA24" s="75">
        <f>IF('Datos Generales'!AA779=0,"",'Datos Generales'!AA779)</f>
        <v>0.12267054618619096</v>
      </c>
      <c r="AB24" s="75">
        <f>IF('Datos Generales'!AB779=0,"",'Datos Generales'!AB779)</f>
        <v>0.11878602295943387</v>
      </c>
      <c r="AC24" s="75">
        <f>IF('Datos Generales'!AC779=0,"",'Datos Generales'!AC779)</f>
        <v>-0.1602572452055944</v>
      </c>
      <c r="AD24" s="75">
        <f>IF('Datos Generales'!AD779=0,"",'Datos Generales'!AD779)</f>
        <v>0.37481415737546697</v>
      </c>
      <c r="AE24" s="75" t="str">
        <f>IF('Datos Generales'!AE779=0,"",'Datos Generales'!AE779)</f>
        <v/>
      </c>
      <c r="AF24" s="75" t="str">
        <f>IF('Datos Generales'!AF779=0,"",'Datos Generales'!AF779)</f>
        <v/>
      </c>
      <c r="AG24" s="75" t="str">
        <f>IF('Datos Generales'!AG779=0,"",'Datos Generales'!AG779)</f>
        <v/>
      </c>
      <c r="AH24" s="75" t="str">
        <f>IF('Datos Generales'!AH779=0,"",'Datos Generales'!AH779)</f>
        <v/>
      </c>
      <c r="AI24" s="75" t="str">
        <f>IF('Datos Generales'!AI779=0,"",'Datos Generales'!AI779)</f>
        <v/>
      </c>
      <c r="AJ24" s="75" t="str">
        <f>IF('Datos Generales'!AJ779=0,"",'Datos Generales'!AJ779)</f>
        <v/>
      </c>
      <c r="AK24" s="75" t="str">
        <f>IF('Datos Generales'!AK779=0,"",'Datos Generales'!AK779)</f>
        <v/>
      </c>
      <c r="AL24" s="75" t="str">
        <f>IF('Datos Generales'!AL779=0,"",'Datos Generales'!AL779)</f>
        <v/>
      </c>
      <c r="AM24" s="75" t="str">
        <f>IF('Datos Generales'!AM779=0,"",'Datos Generales'!AM779)</f>
        <v/>
      </c>
      <c r="AN24" s="75" t="str">
        <f>IF('Datos Generales'!AN779=0,"",'Datos Generales'!AN779)</f>
        <v/>
      </c>
      <c r="AO24" s="75" t="str">
        <f>IF('Datos Generales'!AO779=0,"",'Datos Generales'!AO779)</f>
        <v/>
      </c>
      <c r="AP24" s="75" t="str">
        <f>IF('Datos Generales'!AP779=0,"",'Datos Generales'!AP779)</f>
        <v/>
      </c>
      <c r="AQ24" s="75">
        <f>IF('Datos Generales'!AQ779=0,"",'Datos Generales'!AQ779)</f>
        <v>0.11275894443621971</v>
      </c>
    </row>
    <row r="25" spans="2:43">
      <c r="B25" s="73" t="str">
        <f>'Datos Generales'!B780</f>
        <v>Producto Inversiones / Inversiones (%) (Variación Real)</v>
      </c>
      <c r="C25" s="75">
        <f>IF('Datos Generales'!C780=0,"",'Datos Generales'!C780)</f>
        <v>1.6950559755839565E-2</v>
      </c>
      <c r="D25" s="75" t="str">
        <f>IF('Datos Generales'!D780=0,"",'Datos Generales'!D780)</f>
        <v/>
      </c>
      <c r="E25" s="75">
        <f>IF('Datos Generales'!E780=0,"",'Datos Generales'!E780)</f>
        <v>3.9738742493130683E-2</v>
      </c>
      <c r="F25" s="75">
        <f>IF('Datos Generales'!F780=0,"",'Datos Generales'!F780)</f>
        <v>5.054821152870053E-2</v>
      </c>
      <c r="G25" s="75">
        <f>IF('Datos Generales'!G780=0,"",'Datos Generales'!G780)</f>
        <v>2.4778927973847828E-2</v>
      </c>
      <c r="H25" s="75">
        <f>IF('Datos Generales'!H780=0,"",'Datos Generales'!H780)</f>
        <v>3.4954654041605873E-2</v>
      </c>
      <c r="I25" s="75">
        <f>IF('Datos Generales'!I780=0,"",'Datos Generales'!I780)</f>
        <v>2.7598058652404688E-2</v>
      </c>
      <c r="J25" s="75">
        <f>IF('Datos Generales'!J780=0,"",'Datos Generales'!J780)</f>
        <v>2.1472100590659855E-2</v>
      </c>
      <c r="K25" s="75">
        <f>IF('Datos Generales'!K780=0,"",'Datos Generales'!K780)</f>
        <v>2.4591748293523175E-2</v>
      </c>
      <c r="L25" s="75">
        <f>IF('Datos Generales'!L780=0,"",'Datos Generales'!L780)</f>
        <v>4.0575569026852658E-2</v>
      </c>
      <c r="M25" s="75">
        <f>IF('Datos Generales'!M780=0,"",'Datos Generales'!M780)</f>
        <v>6.8184642738193635E-2</v>
      </c>
      <c r="N25" s="75">
        <f>IF('Datos Generales'!N780=0,"",'Datos Generales'!N780)</f>
        <v>3.8015621442676541E-2</v>
      </c>
      <c r="O25" s="75">
        <f>IF('Datos Generales'!O780=0,"",'Datos Generales'!O780)</f>
        <v>4.2054719198752546E-2</v>
      </c>
      <c r="P25" s="75">
        <f>IF('Datos Generales'!P780=0,"",'Datos Generales'!P780)</f>
        <v>4.5760558290270349E-2</v>
      </c>
      <c r="Q25" s="75">
        <f>IF('Datos Generales'!Q780=0,"",'Datos Generales'!Q780)</f>
        <v>5.3861900531982636E-2</v>
      </c>
      <c r="R25" s="75">
        <f>IF('Datos Generales'!R780=0,"",'Datos Generales'!R780)</f>
        <v>3.2473561444901808E-2</v>
      </c>
      <c r="S25" s="75">
        <f>IF('Datos Generales'!S780=0,"",'Datos Generales'!S780)</f>
        <v>4.9353300359120791E-2</v>
      </c>
      <c r="T25" s="75">
        <f>IF('Datos Generales'!T780=0,"",'Datos Generales'!T780)</f>
        <v>4.7367013605883718E-2</v>
      </c>
      <c r="U25" s="75">
        <f>IF('Datos Generales'!U780=0,"",'Datos Generales'!U780)</f>
        <v>3.1927612963443375E-2</v>
      </c>
      <c r="V25" s="75">
        <f>IF('Datos Generales'!V780=0,"",'Datos Generales'!V780)</f>
        <v>2.8058441213796321E-2</v>
      </c>
      <c r="W25" s="75">
        <f>IF('Datos Generales'!W780=0,"",'Datos Generales'!W780)</f>
        <v>2.6797834282655558E-2</v>
      </c>
      <c r="X25" s="75">
        <f>IF('Datos Generales'!X780=0,"",'Datos Generales'!X780)</f>
        <v>3.3698911791684528E-2</v>
      </c>
      <c r="Y25" s="75">
        <f>IF('Datos Generales'!Y780=0,"",'Datos Generales'!Y780)</f>
        <v>3.6974190307623424E-2</v>
      </c>
      <c r="Z25" s="75">
        <f>IF('Datos Generales'!Z780=0,"",'Datos Generales'!Z780)</f>
        <v>3.7085610729428051E-2</v>
      </c>
      <c r="AA25" s="75">
        <f>IF('Datos Generales'!AA780=0,"",'Datos Generales'!AA780)</f>
        <v>9.0121344983070967E-3</v>
      </c>
      <c r="AB25" s="75">
        <f>IF('Datos Generales'!AB780=0,"",'Datos Generales'!AB780)</f>
        <v>2.8060311063870958E-2</v>
      </c>
      <c r="AC25" s="75">
        <f>IF('Datos Generales'!AC780=0,"",'Datos Generales'!AC780)</f>
        <v>3.7511889031557007E-2</v>
      </c>
      <c r="AD25" s="75">
        <f>IF('Datos Generales'!AD780=0,"",'Datos Generales'!AD780)</f>
        <v>4.555675573260197E-2</v>
      </c>
      <c r="AE25" s="75" t="str">
        <f>IF('Datos Generales'!AE780=0,"",'Datos Generales'!AE780)</f>
        <v/>
      </c>
      <c r="AF25" s="75" t="str">
        <f>IF('Datos Generales'!AF780=0,"",'Datos Generales'!AF780)</f>
        <v/>
      </c>
      <c r="AG25" s="75" t="str">
        <f>IF('Datos Generales'!AG780=0,"",'Datos Generales'!AG780)</f>
        <v/>
      </c>
      <c r="AH25" s="75" t="str">
        <f>IF('Datos Generales'!AH780=0,"",'Datos Generales'!AH780)</f>
        <v/>
      </c>
      <c r="AI25" s="75" t="str">
        <f>IF('Datos Generales'!AI780=0,"",'Datos Generales'!AI780)</f>
        <v/>
      </c>
      <c r="AJ25" s="75" t="str">
        <f>IF('Datos Generales'!AJ780=0,"",'Datos Generales'!AJ780)</f>
        <v/>
      </c>
      <c r="AK25" s="75" t="str">
        <f>IF('Datos Generales'!AK780=0,"",'Datos Generales'!AK780)</f>
        <v/>
      </c>
      <c r="AL25" s="75" t="str">
        <f>IF('Datos Generales'!AL780=0,"",'Datos Generales'!AL780)</f>
        <v/>
      </c>
      <c r="AM25" s="75" t="str">
        <f>IF('Datos Generales'!AM780=0,"",'Datos Generales'!AM780)</f>
        <v/>
      </c>
      <c r="AN25" s="75" t="str">
        <f>IF('Datos Generales'!AN780=0,"",'Datos Generales'!AN780)</f>
        <v/>
      </c>
      <c r="AO25" s="75" t="str">
        <f>IF('Datos Generales'!AO780=0,"",'Datos Generales'!AO780)</f>
        <v/>
      </c>
      <c r="AP25" s="75" t="str">
        <f>IF('Datos Generales'!AP780=0,"",'Datos Generales'!AP780)</f>
        <v/>
      </c>
      <c r="AQ25" s="75">
        <f>IF('Datos Generales'!AQ780=0,"",'Datos Generales'!AQ780)</f>
        <v>3.9179483422697989E-2</v>
      </c>
    </row>
    <row r="27" spans="2:43" hidden="1">
      <c r="B27" s="49" t="s">
        <v>101</v>
      </c>
      <c r="C27" s="50">
        <f>INDEX(Benchmark!$D$9:$D$48,COLUMNS(Benchmark!$D$9:D48),)</f>
        <v>1</v>
      </c>
      <c r="D27" s="50">
        <f>INDEX(Benchmark!$D$9:$D$48,COLUMNS(Benchmark!$D$9:E48),)</f>
        <v>1</v>
      </c>
      <c r="E27" s="50">
        <f>INDEX(Benchmark!$D$9:$D$48,COLUMNS(Benchmark!$D$9:F48),)</f>
        <v>1</v>
      </c>
      <c r="F27" s="50">
        <f>INDEX(Benchmark!$D$9:$D$48,COLUMNS(Benchmark!$D$9:G48),)</f>
        <v>1</v>
      </c>
      <c r="G27" s="50">
        <f>INDEX(Benchmark!$D$9:$D$48,COLUMNS(Benchmark!$D$9:H48),)</f>
        <v>1</v>
      </c>
      <c r="H27" s="50">
        <f>INDEX(Benchmark!$D$9:$D$48,COLUMNS(Benchmark!$D$9:I48),)</f>
        <v>1</v>
      </c>
      <c r="I27" s="50">
        <f>INDEX(Benchmark!$D$9:$D$48,COLUMNS(Benchmark!$D$9:J48),)</f>
        <v>1</v>
      </c>
      <c r="J27" s="50">
        <f>INDEX(Benchmark!$D$9:$D$48,COLUMNS(Benchmark!$D$9:K48),)</f>
        <v>1</v>
      </c>
      <c r="K27" s="50">
        <f>INDEX(Benchmark!$D$9:$D$48,COLUMNS(Benchmark!$D$9:L48),)</f>
        <v>1</v>
      </c>
      <c r="L27" s="50">
        <f>INDEX(Benchmark!$D$9:$D$48,COLUMNS(Benchmark!$D$9:M48),)</f>
        <v>1</v>
      </c>
      <c r="M27" s="50">
        <f>INDEX(Benchmark!$D$9:$D$48,COLUMNS(Benchmark!$D$9:N48),)</f>
        <v>1</v>
      </c>
      <c r="N27" s="50">
        <f>INDEX(Benchmark!$D$9:$D$48,COLUMNS(Benchmark!$D$9:O48),)</f>
        <v>1</v>
      </c>
      <c r="O27" s="50">
        <f>INDEX(Benchmark!$D$9:$D$48,COLUMNS(Benchmark!$D$9:P48),)</f>
        <v>1</v>
      </c>
      <c r="P27" s="50">
        <f>INDEX(Benchmark!$D$9:$D$48,COLUMNS(Benchmark!$D$9:Q48),)</f>
        <v>1</v>
      </c>
      <c r="Q27" s="50">
        <f>INDEX(Benchmark!$D$9:$D$48,COLUMNS(Benchmark!$D$9:R48),)</f>
        <v>1</v>
      </c>
      <c r="R27" s="50">
        <f>INDEX(Benchmark!$D$9:$D$48,COLUMNS(Benchmark!$D$9:S48),)</f>
        <v>1</v>
      </c>
      <c r="S27" s="50">
        <f>INDEX(Benchmark!$D$9:$D$48,COLUMNS(Benchmark!$D$9:T48),)</f>
        <v>1</v>
      </c>
      <c r="T27" s="50">
        <f>INDEX(Benchmark!$D$9:$D$48,COLUMNS(Benchmark!$D$9:U48),)</f>
        <v>1</v>
      </c>
      <c r="U27" s="50">
        <f>INDEX(Benchmark!$D$9:$D$48,COLUMNS(Benchmark!$D$9:V48),)</f>
        <v>1</v>
      </c>
      <c r="V27" s="50">
        <f>INDEX(Benchmark!$D$9:$D$48,COLUMNS(Benchmark!$D$9:W48),)</f>
        <v>1</v>
      </c>
      <c r="W27" s="50">
        <f>INDEX(Benchmark!$D$9:$D$48,COLUMNS(Benchmark!$D$9:X48),)</f>
        <v>1</v>
      </c>
      <c r="X27" s="50">
        <f>INDEX(Benchmark!$D$9:$D$48,COLUMNS(Benchmark!$D$9:Y48),)</f>
        <v>1</v>
      </c>
      <c r="Y27" s="50">
        <f>INDEX(Benchmark!$D$9:$D$48,COLUMNS(Benchmark!$D$9:Z48),)</f>
        <v>1</v>
      </c>
      <c r="Z27" s="50">
        <f>INDEX(Benchmark!$D$9:$D$48,COLUMNS(Benchmark!$D$9:AA48),)</f>
        <v>1</v>
      </c>
      <c r="AA27" s="50">
        <f>INDEX(Benchmark!$D$9:$D$48,COLUMNS(Benchmark!$D$9:AB48),)</f>
        <v>1</v>
      </c>
      <c r="AB27" s="50">
        <f>INDEX(Benchmark!$D$9:$D$48,COLUMNS(Benchmark!$D$9:AC48),)</f>
        <v>1</v>
      </c>
      <c r="AC27" s="50">
        <f>INDEX(Benchmark!$D$9:$D$48,COLUMNS(Benchmark!$D$9:AD48),)</f>
        <v>1</v>
      </c>
      <c r="AD27" s="50">
        <f>INDEX(Benchmark!$D$9:$D$48,COLUMNS(Benchmark!$D$9:AE48),)</f>
        <v>1</v>
      </c>
      <c r="AE27" s="50">
        <f>INDEX(Benchmark!$D$9:$D$48,COLUMNS(Benchmark!$D$9:AF48),)</f>
        <v>0</v>
      </c>
      <c r="AF27" s="50">
        <f>INDEX(Benchmark!$D$9:$D$48,COLUMNS(Benchmark!$D$9:AG48),)</f>
        <v>0</v>
      </c>
      <c r="AG27" s="50">
        <f>INDEX(Benchmark!$D$9:$D$48,COLUMNS(Benchmark!$D$9:AH48),)</f>
        <v>0</v>
      </c>
      <c r="AH27" s="50">
        <f>INDEX(Benchmark!$D$9:$D$48,COLUMNS(Benchmark!$D$9:AI48),)</f>
        <v>0</v>
      </c>
      <c r="AI27" s="50">
        <f>INDEX(Benchmark!$D$9:$D$48,COLUMNS(Benchmark!$D$9:AJ48),)</f>
        <v>0</v>
      </c>
      <c r="AJ27" s="50">
        <f>INDEX(Benchmark!$D$9:$D$48,COLUMNS(Benchmark!$D$9:AK48),)</f>
        <v>0</v>
      </c>
      <c r="AK27" s="50">
        <f>INDEX(Benchmark!$D$9:$D$48,COLUMNS(Benchmark!$D$9:AL48),)</f>
        <v>0</v>
      </c>
      <c r="AL27" s="50">
        <f>INDEX(Benchmark!$D$9:$D$48,COLUMNS(Benchmark!$D$9:AM48),)</f>
        <v>0</v>
      </c>
      <c r="AM27" s="50">
        <f>INDEX(Benchmark!$D$9:$D$48,COLUMNS(Benchmark!$D$9:AN48),)</f>
        <v>0</v>
      </c>
      <c r="AN27" s="50">
        <f>INDEX(Benchmark!$D$9:$D$48,COLUMNS(Benchmark!$D$9:AO48),)</f>
        <v>0</v>
      </c>
      <c r="AO27" s="50">
        <f>INDEX(Benchmark!$D$9:$D$48,COLUMNS(Benchmark!$D$9:AP48),)</f>
        <v>0</v>
      </c>
      <c r="AP27" s="50">
        <f>INDEX(Benchmark!$D$9:$D$48,COLUMNS(Benchmark!$D$9:AQ48),)</f>
        <v>0</v>
      </c>
    </row>
    <row r="28" spans="2:43" hidden="1"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</row>
    <row r="29" spans="2:43" hidden="1">
      <c r="B29" s="49" t="s">
        <v>102</v>
      </c>
      <c r="C29" s="50">
        <f>IFERROR(RANK(C31,$C$31:$AP$31,0),"")</f>
        <v>26</v>
      </c>
      <c r="D29" s="50" t="str">
        <f t="shared" ref="D29:AP29" si="0">IFERROR(RANK(D31,$C$31:$AP$31,0),"")</f>
        <v/>
      </c>
      <c r="E29" s="50">
        <f t="shared" si="0"/>
        <v>10</v>
      </c>
      <c r="F29" s="50">
        <f t="shared" si="0"/>
        <v>3</v>
      </c>
      <c r="G29" s="50">
        <f t="shared" si="0"/>
        <v>23</v>
      </c>
      <c r="H29" s="50">
        <f t="shared" si="0"/>
        <v>15</v>
      </c>
      <c r="I29" s="50">
        <f t="shared" si="0"/>
        <v>21</v>
      </c>
      <c r="J29" s="50">
        <f t="shared" si="0"/>
        <v>25</v>
      </c>
      <c r="K29" s="50">
        <f t="shared" si="0"/>
        <v>24</v>
      </c>
      <c r="L29" s="50">
        <f t="shared" si="0"/>
        <v>9</v>
      </c>
      <c r="M29" s="50">
        <f t="shared" si="0"/>
        <v>1</v>
      </c>
      <c r="N29" s="50">
        <f t="shared" si="0"/>
        <v>11</v>
      </c>
      <c r="O29" s="50">
        <f t="shared" si="0"/>
        <v>8</v>
      </c>
      <c r="P29" s="50">
        <f t="shared" si="0"/>
        <v>6</v>
      </c>
      <c r="Q29" s="50">
        <f t="shared" si="0"/>
        <v>2</v>
      </c>
      <c r="R29" s="50">
        <f t="shared" si="0"/>
        <v>17</v>
      </c>
      <c r="S29" s="50">
        <f t="shared" si="0"/>
        <v>4</v>
      </c>
      <c r="T29" s="50">
        <f t="shared" si="0"/>
        <v>5</v>
      </c>
      <c r="U29" s="50">
        <f t="shared" si="0"/>
        <v>18</v>
      </c>
      <c r="V29" s="50">
        <f t="shared" si="0"/>
        <v>19</v>
      </c>
      <c r="W29" s="50">
        <f t="shared" si="0"/>
        <v>22</v>
      </c>
      <c r="X29" s="50">
        <f t="shared" si="0"/>
        <v>16</v>
      </c>
      <c r="Y29" s="50">
        <f t="shared" si="0"/>
        <v>14</v>
      </c>
      <c r="Z29" s="50">
        <f t="shared" si="0"/>
        <v>13</v>
      </c>
      <c r="AA29" s="50">
        <f t="shared" si="0"/>
        <v>27</v>
      </c>
      <c r="AB29" s="50">
        <f t="shared" si="0"/>
        <v>20</v>
      </c>
      <c r="AC29" s="50">
        <f t="shared" si="0"/>
        <v>12</v>
      </c>
      <c r="AD29" s="50">
        <f t="shared" si="0"/>
        <v>7</v>
      </c>
      <c r="AE29" s="50" t="str">
        <f t="shared" si="0"/>
        <v/>
      </c>
      <c r="AF29" s="50" t="str">
        <f t="shared" si="0"/>
        <v/>
      </c>
      <c r="AG29" s="50" t="str">
        <f t="shared" si="0"/>
        <v/>
      </c>
      <c r="AH29" s="50" t="str">
        <f t="shared" si="0"/>
        <v/>
      </c>
      <c r="AI29" s="50" t="str">
        <f t="shared" si="0"/>
        <v/>
      </c>
      <c r="AJ29" s="50" t="str">
        <f t="shared" si="0"/>
        <v/>
      </c>
      <c r="AK29" s="50" t="str">
        <f t="shared" si="0"/>
        <v/>
      </c>
      <c r="AL29" s="50" t="str">
        <f t="shared" si="0"/>
        <v/>
      </c>
      <c r="AM29" s="50" t="str">
        <f t="shared" si="0"/>
        <v/>
      </c>
      <c r="AN29" s="50" t="str">
        <f t="shared" si="0"/>
        <v/>
      </c>
      <c r="AO29" s="50" t="str">
        <f t="shared" si="0"/>
        <v/>
      </c>
      <c r="AP29" s="50" t="str">
        <f t="shared" si="0"/>
        <v/>
      </c>
    </row>
    <row r="30" spans="2:43" hidden="1">
      <c r="C30" s="50" t="str">
        <f>C11</f>
        <v>Ace Seguros</v>
      </c>
      <c r="D30" s="50" t="str">
        <f t="shared" ref="D30:AP30" si="1">D11</f>
        <v>Assurant Chile</v>
      </c>
      <c r="E30" s="50" t="str">
        <f t="shared" si="1"/>
        <v>BCI Seguros</v>
      </c>
      <c r="F30" s="50" t="str">
        <f t="shared" si="1"/>
        <v>Cardif</v>
      </c>
      <c r="G30" s="50" t="str">
        <f t="shared" si="1"/>
        <v>Cesce Chile</v>
      </c>
      <c r="H30" s="50" t="str">
        <f t="shared" si="1"/>
        <v>Chartis</v>
      </c>
      <c r="I30" s="50" t="str">
        <f t="shared" si="1"/>
        <v>Chilena Consolidada</v>
      </c>
      <c r="J30" s="50" t="str">
        <f t="shared" si="1"/>
        <v>Chubb de Chile</v>
      </c>
      <c r="K30" s="50" t="str">
        <f t="shared" si="1"/>
        <v>Coface Chile</v>
      </c>
      <c r="L30" s="50" t="str">
        <f t="shared" si="1"/>
        <v>Consorio Nacional</v>
      </c>
      <c r="M30" s="50" t="str">
        <f t="shared" si="1"/>
        <v>Continental Crédito</v>
      </c>
      <c r="N30" s="50" t="str">
        <f t="shared" si="1"/>
        <v>Euler Hermes</v>
      </c>
      <c r="O30" s="50" t="str">
        <f t="shared" si="1"/>
        <v>FAF International</v>
      </c>
      <c r="P30" s="50" t="str">
        <f t="shared" si="1"/>
        <v>HDI Seguros</v>
      </c>
      <c r="Q30" s="50" t="str">
        <f t="shared" si="1"/>
        <v>Huelen</v>
      </c>
      <c r="R30" s="50" t="str">
        <f t="shared" si="1"/>
        <v>Liberty Seguros</v>
      </c>
      <c r="S30" s="50" t="str">
        <f t="shared" si="1"/>
        <v>M. de Carabineros</v>
      </c>
      <c r="T30" s="50" t="str">
        <f t="shared" si="1"/>
        <v>Magallanes</v>
      </c>
      <c r="U30" s="50" t="str">
        <f t="shared" si="1"/>
        <v>Magallanes Gar. y Cré.</v>
      </c>
      <c r="V30" s="50" t="str">
        <f t="shared" si="1"/>
        <v>Mapfre</v>
      </c>
      <c r="W30" s="50" t="str">
        <f t="shared" si="1"/>
        <v>Mapfre Gar. y Cré.</v>
      </c>
      <c r="X30" s="50" t="str">
        <f t="shared" si="1"/>
        <v>Orion Seguros</v>
      </c>
      <c r="Y30" s="50" t="str">
        <f t="shared" si="1"/>
        <v>Penta Security</v>
      </c>
      <c r="Z30" s="50" t="str">
        <f t="shared" si="1"/>
        <v>QBE Chile</v>
      </c>
      <c r="AA30" s="50" t="str">
        <f t="shared" si="1"/>
        <v>Renta Nacional</v>
      </c>
      <c r="AB30" s="50" t="str">
        <f t="shared" si="1"/>
        <v>RSA Seguros</v>
      </c>
      <c r="AC30" s="50" t="str">
        <f t="shared" si="1"/>
        <v>Zenit Seguros</v>
      </c>
      <c r="AD30" s="50" t="str">
        <f t="shared" si="1"/>
        <v>Zurich Santander</v>
      </c>
      <c r="AE30" s="50" t="str">
        <f t="shared" si="1"/>
        <v/>
      </c>
      <c r="AF30" s="50" t="str">
        <f t="shared" si="1"/>
        <v/>
      </c>
      <c r="AG30" s="50" t="str">
        <f t="shared" si="1"/>
        <v/>
      </c>
      <c r="AH30" s="50" t="str">
        <f t="shared" si="1"/>
        <v/>
      </c>
      <c r="AI30" s="50" t="str">
        <f t="shared" si="1"/>
        <v/>
      </c>
      <c r="AJ30" s="50" t="str">
        <f t="shared" si="1"/>
        <v/>
      </c>
      <c r="AK30" s="50" t="str">
        <f t="shared" si="1"/>
        <v/>
      </c>
      <c r="AL30" s="50" t="str">
        <f t="shared" si="1"/>
        <v/>
      </c>
      <c r="AM30" s="50" t="str">
        <f t="shared" si="1"/>
        <v/>
      </c>
      <c r="AN30" s="50" t="str">
        <f t="shared" si="1"/>
        <v/>
      </c>
      <c r="AO30" s="50" t="str">
        <f t="shared" si="1"/>
        <v/>
      </c>
      <c r="AP30" s="50" t="str">
        <f t="shared" si="1"/>
        <v/>
      </c>
    </row>
    <row r="31" spans="2:43" hidden="1">
      <c r="C31" s="53">
        <f t="shared" ref="C31:AP31" si="2">IFERROR(IF(C27=1,VLOOKUP($B$54,$B$12:$AQ$25,C34+1,FALSE)+C32/1000000,""),"")</f>
        <v>1.6990559755839563E-2</v>
      </c>
      <c r="D31" s="53" t="str">
        <f t="shared" si="2"/>
        <v/>
      </c>
      <c r="E31" s="53">
        <f t="shared" si="2"/>
        <v>3.9776742493130686E-2</v>
      </c>
      <c r="F31" s="53">
        <f t="shared" si="2"/>
        <v>5.0585211528700533E-2</v>
      </c>
      <c r="G31" s="53">
        <f t="shared" si="2"/>
        <v>2.4814927973847829E-2</v>
      </c>
      <c r="H31" s="53">
        <f t="shared" si="2"/>
        <v>3.4989654041605874E-2</v>
      </c>
      <c r="I31" s="53">
        <f t="shared" si="2"/>
        <v>2.7632058652404687E-2</v>
      </c>
      <c r="J31" s="53">
        <f t="shared" si="2"/>
        <v>2.1505100590659854E-2</v>
      </c>
      <c r="K31" s="53">
        <f t="shared" si="2"/>
        <v>2.4623748293523175E-2</v>
      </c>
      <c r="L31" s="53">
        <f t="shared" si="2"/>
        <v>4.0606569026852661E-2</v>
      </c>
      <c r="M31" s="53">
        <f t="shared" si="2"/>
        <v>6.8214642738193637E-2</v>
      </c>
      <c r="N31" s="53">
        <f t="shared" si="2"/>
        <v>3.8044621442676542E-2</v>
      </c>
      <c r="O31" s="53">
        <f t="shared" si="2"/>
        <v>4.2082719198752547E-2</v>
      </c>
      <c r="P31" s="53">
        <f t="shared" si="2"/>
        <v>4.5787558290270348E-2</v>
      </c>
      <c r="Q31" s="53">
        <f t="shared" si="2"/>
        <v>5.3887900531982634E-2</v>
      </c>
      <c r="R31" s="53">
        <f t="shared" si="2"/>
        <v>3.2498561444901805E-2</v>
      </c>
      <c r="S31" s="53">
        <f t="shared" si="2"/>
        <v>4.9377300359120795E-2</v>
      </c>
      <c r="T31" s="53">
        <f t="shared" si="2"/>
        <v>4.739001360588372E-2</v>
      </c>
      <c r="U31" s="53">
        <f t="shared" si="2"/>
        <v>3.1949612963443376E-2</v>
      </c>
      <c r="V31" s="53">
        <f t="shared" si="2"/>
        <v>2.8079441213796321E-2</v>
      </c>
      <c r="W31" s="53">
        <f t="shared" si="2"/>
        <v>2.6817834282655557E-2</v>
      </c>
      <c r="X31" s="53">
        <f t="shared" si="2"/>
        <v>3.3717911791684527E-2</v>
      </c>
      <c r="Y31" s="53">
        <f t="shared" si="2"/>
        <v>3.6992190307623421E-2</v>
      </c>
      <c r="Z31" s="53">
        <f t="shared" si="2"/>
        <v>3.7102610729428054E-2</v>
      </c>
      <c r="AA31" s="53">
        <f t="shared" si="2"/>
        <v>9.0281344983070971E-3</v>
      </c>
      <c r="AB31" s="53">
        <f t="shared" si="2"/>
        <v>2.8075311063870959E-2</v>
      </c>
      <c r="AC31" s="53">
        <f t="shared" si="2"/>
        <v>3.7525889031557007E-2</v>
      </c>
      <c r="AD31" s="53">
        <f t="shared" si="2"/>
        <v>4.5569755732601969E-2</v>
      </c>
      <c r="AE31" s="53" t="str">
        <f t="shared" si="2"/>
        <v/>
      </c>
      <c r="AF31" s="53" t="str">
        <f t="shared" si="2"/>
        <v/>
      </c>
      <c r="AG31" s="53" t="str">
        <f t="shared" si="2"/>
        <v/>
      </c>
      <c r="AH31" s="53" t="str">
        <f t="shared" si="2"/>
        <v/>
      </c>
      <c r="AI31" s="53" t="str">
        <f t="shared" si="2"/>
        <v/>
      </c>
      <c r="AJ31" s="53" t="str">
        <f t="shared" si="2"/>
        <v/>
      </c>
      <c r="AK31" s="53" t="str">
        <f t="shared" si="2"/>
        <v/>
      </c>
      <c r="AL31" s="53" t="str">
        <f t="shared" si="2"/>
        <v/>
      </c>
      <c r="AM31" s="53" t="str">
        <f t="shared" si="2"/>
        <v/>
      </c>
      <c r="AN31" s="53" t="str">
        <f t="shared" si="2"/>
        <v/>
      </c>
      <c r="AO31" s="53" t="str">
        <f t="shared" si="2"/>
        <v/>
      </c>
      <c r="AP31" s="53" t="str">
        <f t="shared" si="2"/>
        <v/>
      </c>
    </row>
    <row r="32" spans="2:43" hidden="1">
      <c r="C32" s="50">
        <v>40</v>
      </c>
      <c r="D32" s="50">
        <f>C32-1</f>
        <v>39</v>
      </c>
      <c r="E32" s="50">
        <f t="shared" ref="E32:AP32" si="3">D32-1</f>
        <v>38</v>
      </c>
      <c r="F32" s="50">
        <f t="shared" si="3"/>
        <v>37</v>
      </c>
      <c r="G32" s="50">
        <f t="shared" si="3"/>
        <v>36</v>
      </c>
      <c r="H32" s="50">
        <f t="shared" si="3"/>
        <v>35</v>
      </c>
      <c r="I32" s="50">
        <f t="shared" si="3"/>
        <v>34</v>
      </c>
      <c r="J32" s="50">
        <f t="shared" si="3"/>
        <v>33</v>
      </c>
      <c r="K32" s="50">
        <f t="shared" si="3"/>
        <v>32</v>
      </c>
      <c r="L32" s="50">
        <f t="shared" si="3"/>
        <v>31</v>
      </c>
      <c r="M32" s="50">
        <f t="shared" si="3"/>
        <v>30</v>
      </c>
      <c r="N32" s="50">
        <f t="shared" si="3"/>
        <v>29</v>
      </c>
      <c r="O32" s="50">
        <f t="shared" si="3"/>
        <v>28</v>
      </c>
      <c r="P32" s="50">
        <f t="shared" si="3"/>
        <v>27</v>
      </c>
      <c r="Q32" s="50">
        <f t="shared" si="3"/>
        <v>26</v>
      </c>
      <c r="R32" s="50">
        <f t="shared" si="3"/>
        <v>25</v>
      </c>
      <c r="S32" s="50">
        <f t="shared" si="3"/>
        <v>24</v>
      </c>
      <c r="T32" s="50">
        <f t="shared" si="3"/>
        <v>23</v>
      </c>
      <c r="U32" s="50">
        <f t="shared" si="3"/>
        <v>22</v>
      </c>
      <c r="V32" s="50">
        <f t="shared" si="3"/>
        <v>21</v>
      </c>
      <c r="W32" s="50">
        <f t="shared" si="3"/>
        <v>20</v>
      </c>
      <c r="X32" s="50">
        <f t="shared" si="3"/>
        <v>19</v>
      </c>
      <c r="Y32" s="50">
        <f t="shared" si="3"/>
        <v>18</v>
      </c>
      <c r="Z32" s="50">
        <f t="shared" si="3"/>
        <v>17</v>
      </c>
      <c r="AA32" s="50">
        <f t="shared" si="3"/>
        <v>16</v>
      </c>
      <c r="AB32" s="50">
        <f t="shared" si="3"/>
        <v>15</v>
      </c>
      <c r="AC32" s="50">
        <f t="shared" si="3"/>
        <v>14</v>
      </c>
      <c r="AD32" s="50">
        <f t="shared" si="3"/>
        <v>13</v>
      </c>
      <c r="AE32" s="50">
        <f t="shared" si="3"/>
        <v>12</v>
      </c>
      <c r="AF32" s="50">
        <f t="shared" si="3"/>
        <v>11</v>
      </c>
      <c r="AG32" s="50">
        <f t="shared" si="3"/>
        <v>10</v>
      </c>
      <c r="AH32" s="50">
        <f t="shared" si="3"/>
        <v>9</v>
      </c>
      <c r="AI32" s="50">
        <f t="shared" si="3"/>
        <v>8</v>
      </c>
      <c r="AJ32" s="50">
        <f t="shared" si="3"/>
        <v>7</v>
      </c>
      <c r="AK32" s="50">
        <f t="shared" si="3"/>
        <v>6</v>
      </c>
      <c r="AL32" s="50">
        <f t="shared" si="3"/>
        <v>5</v>
      </c>
      <c r="AM32" s="50">
        <f t="shared" si="3"/>
        <v>4</v>
      </c>
      <c r="AN32" s="50">
        <f t="shared" si="3"/>
        <v>3</v>
      </c>
      <c r="AO32" s="50">
        <f t="shared" si="3"/>
        <v>2</v>
      </c>
      <c r="AP32" s="50">
        <f t="shared" si="3"/>
        <v>1</v>
      </c>
    </row>
    <row r="33" spans="2:42" hidden="1"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</row>
    <row r="34" spans="2:42" hidden="1">
      <c r="B34" s="49" t="s">
        <v>103</v>
      </c>
      <c r="C34" s="50">
        <v>1</v>
      </c>
      <c r="D34" s="50">
        <v>2</v>
      </c>
      <c r="E34" s="50">
        <v>3</v>
      </c>
      <c r="F34" s="50">
        <v>4</v>
      </c>
      <c r="G34" s="50">
        <v>5</v>
      </c>
      <c r="H34" s="50">
        <v>6</v>
      </c>
      <c r="I34" s="50">
        <v>7</v>
      </c>
      <c r="J34" s="50">
        <v>8</v>
      </c>
      <c r="K34" s="50">
        <v>9</v>
      </c>
      <c r="L34" s="50">
        <v>10</v>
      </c>
      <c r="M34" s="50">
        <v>11</v>
      </c>
      <c r="N34" s="50">
        <v>12</v>
      </c>
      <c r="O34" s="50">
        <v>13</v>
      </c>
      <c r="P34" s="50">
        <v>14</v>
      </c>
      <c r="Q34" s="50">
        <v>15</v>
      </c>
      <c r="R34" s="50">
        <v>16</v>
      </c>
      <c r="S34" s="50">
        <v>17</v>
      </c>
      <c r="T34" s="50">
        <v>18</v>
      </c>
      <c r="U34" s="50">
        <v>19</v>
      </c>
      <c r="V34" s="50">
        <v>20</v>
      </c>
      <c r="W34" s="50">
        <v>21</v>
      </c>
      <c r="X34" s="50">
        <v>22</v>
      </c>
      <c r="Y34" s="50">
        <v>23</v>
      </c>
      <c r="Z34" s="50">
        <v>24</v>
      </c>
      <c r="AA34" s="50">
        <v>25</v>
      </c>
      <c r="AB34" s="50">
        <v>26</v>
      </c>
      <c r="AC34" s="50">
        <v>27</v>
      </c>
      <c r="AD34" s="50">
        <v>28</v>
      </c>
      <c r="AE34" s="50">
        <v>29</v>
      </c>
      <c r="AF34" s="50">
        <v>30</v>
      </c>
      <c r="AG34" s="50">
        <v>31</v>
      </c>
      <c r="AH34" s="50">
        <v>32</v>
      </c>
      <c r="AI34" s="50">
        <v>33</v>
      </c>
      <c r="AJ34" s="50">
        <v>34</v>
      </c>
      <c r="AK34" s="50">
        <v>35</v>
      </c>
      <c r="AL34" s="50">
        <v>36</v>
      </c>
      <c r="AM34" s="50">
        <v>37</v>
      </c>
      <c r="AN34" s="50">
        <v>38</v>
      </c>
      <c r="AO34" s="50">
        <v>39</v>
      </c>
      <c r="AP34" s="50">
        <v>40</v>
      </c>
    </row>
    <row r="35" spans="2:42" hidden="1">
      <c r="C35" s="50" t="str">
        <f>IFERROR(HLOOKUP(C34,$C$29:$AP$30,2,FALSE),"")</f>
        <v>Continental Crédito</v>
      </c>
      <c r="D35" s="50" t="str">
        <f t="shared" ref="D35:AP35" si="4">IFERROR(HLOOKUP(D34,$C$29:$AP$30,2,FALSE),"")</f>
        <v>Huelen</v>
      </c>
      <c r="E35" s="50" t="str">
        <f t="shared" si="4"/>
        <v>Cardif</v>
      </c>
      <c r="F35" s="50" t="str">
        <f t="shared" si="4"/>
        <v>M. de Carabineros</v>
      </c>
      <c r="G35" s="50" t="str">
        <f t="shared" si="4"/>
        <v>Magallanes</v>
      </c>
      <c r="H35" s="50" t="str">
        <f t="shared" si="4"/>
        <v>HDI Seguros</v>
      </c>
      <c r="I35" s="50" t="str">
        <f t="shared" si="4"/>
        <v>Zurich Santander</v>
      </c>
      <c r="J35" s="50" t="str">
        <f t="shared" si="4"/>
        <v>FAF International</v>
      </c>
      <c r="K35" s="50" t="str">
        <f t="shared" si="4"/>
        <v>Consorio Nacional</v>
      </c>
      <c r="L35" s="50" t="str">
        <f t="shared" si="4"/>
        <v>BCI Seguros</v>
      </c>
      <c r="M35" s="50" t="str">
        <f t="shared" si="4"/>
        <v>Euler Hermes</v>
      </c>
      <c r="N35" s="50" t="str">
        <f t="shared" si="4"/>
        <v>Zenit Seguros</v>
      </c>
      <c r="O35" s="50" t="str">
        <f t="shared" si="4"/>
        <v>QBE Chile</v>
      </c>
      <c r="P35" s="50" t="str">
        <f t="shared" si="4"/>
        <v>Penta Security</v>
      </c>
      <c r="Q35" s="50" t="str">
        <f t="shared" si="4"/>
        <v>Chartis</v>
      </c>
      <c r="R35" s="50" t="str">
        <f t="shared" si="4"/>
        <v>Orion Seguros</v>
      </c>
      <c r="S35" s="50" t="str">
        <f t="shared" si="4"/>
        <v>Liberty Seguros</v>
      </c>
      <c r="T35" s="50" t="str">
        <f t="shared" si="4"/>
        <v>Magallanes Gar. y Cré.</v>
      </c>
      <c r="U35" s="50" t="str">
        <f t="shared" si="4"/>
        <v>Mapfre</v>
      </c>
      <c r="V35" s="50" t="str">
        <f t="shared" si="4"/>
        <v>RSA Seguros</v>
      </c>
      <c r="W35" s="50" t="str">
        <f t="shared" si="4"/>
        <v>Chilena Consolidada</v>
      </c>
      <c r="X35" s="50" t="str">
        <f t="shared" si="4"/>
        <v>Mapfre Gar. y Cré.</v>
      </c>
      <c r="Y35" s="50" t="str">
        <f t="shared" si="4"/>
        <v>Cesce Chile</v>
      </c>
      <c r="Z35" s="50" t="str">
        <f t="shared" si="4"/>
        <v>Coface Chile</v>
      </c>
      <c r="AA35" s="50" t="str">
        <f t="shared" si="4"/>
        <v>Chubb de Chile</v>
      </c>
      <c r="AB35" s="50" t="str">
        <f t="shared" si="4"/>
        <v>Ace Seguros</v>
      </c>
      <c r="AC35" s="50" t="str">
        <f t="shared" si="4"/>
        <v>Renta Nacional</v>
      </c>
      <c r="AD35" s="50" t="str">
        <f t="shared" si="4"/>
        <v/>
      </c>
      <c r="AE35" s="50" t="str">
        <f t="shared" si="4"/>
        <v/>
      </c>
      <c r="AF35" s="50" t="str">
        <f t="shared" si="4"/>
        <v/>
      </c>
      <c r="AG35" s="50" t="str">
        <f t="shared" si="4"/>
        <v/>
      </c>
      <c r="AH35" s="50" t="str">
        <f t="shared" si="4"/>
        <v/>
      </c>
      <c r="AI35" s="50" t="str">
        <f t="shared" si="4"/>
        <v/>
      </c>
      <c r="AJ35" s="50" t="str">
        <f t="shared" si="4"/>
        <v/>
      </c>
      <c r="AK35" s="50" t="str">
        <f t="shared" si="4"/>
        <v/>
      </c>
      <c r="AL35" s="50" t="str">
        <f t="shared" si="4"/>
        <v/>
      </c>
      <c r="AM35" s="50" t="str">
        <f t="shared" si="4"/>
        <v/>
      </c>
      <c r="AN35" s="50" t="str">
        <f t="shared" si="4"/>
        <v/>
      </c>
      <c r="AO35" s="50" t="str">
        <f t="shared" si="4"/>
        <v/>
      </c>
      <c r="AP35" s="50" t="str">
        <f t="shared" si="4"/>
        <v/>
      </c>
    </row>
    <row r="36" spans="2:42" hidden="1">
      <c r="C36" s="53">
        <f>IFERROR(HLOOKUP(C34,$C$29:$AP$31,3,FALSE)-HLOOKUP(C34,$C$29:$AP$32,4,FALSE)/1000000,"")</f>
        <v>6.8184642738193635E-2</v>
      </c>
      <c r="D36" s="53">
        <f t="shared" ref="D36:AP36" si="5">IFERROR(HLOOKUP(D34,$C$29:$AP$31,3,FALSE)-HLOOKUP(D34,$C$29:$AP$32,4,FALSE)/1000000,"")</f>
        <v>5.3861900531982636E-2</v>
      </c>
      <c r="E36" s="53">
        <f t="shared" si="5"/>
        <v>5.054821152870053E-2</v>
      </c>
      <c r="F36" s="53">
        <f t="shared" si="5"/>
        <v>4.9353300359120791E-2</v>
      </c>
      <c r="G36" s="53">
        <f t="shared" si="5"/>
        <v>4.7367013605883718E-2</v>
      </c>
      <c r="H36" s="53">
        <f t="shared" si="5"/>
        <v>4.5760558290270349E-2</v>
      </c>
      <c r="I36" s="53">
        <f t="shared" si="5"/>
        <v>4.555675573260197E-2</v>
      </c>
      <c r="J36" s="53">
        <f t="shared" si="5"/>
        <v>4.2054719198752546E-2</v>
      </c>
      <c r="K36" s="53">
        <f t="shared" si="5"/>
        <v>4.0575569026852658E-2</v>
      </c>
      <c r="L36" s="53">
        <f t="shared" si="5"/>
        <v>3.9738742493130683E-2</v>
      </c>
      <c r="M36" s="53">
        <f t="shared" si="5"/>
        <v>3.8015621442676541E-2</v>
      </c>
      <c r="N36" s="53">
        <f t="shared" si="5"/>
        <v>3.7511889031557007E-2</v>
      </c>
      <c r="O36" s="53">
        <f t="shared" si="5"/>
        <v>3.7085610729428051E-2</v>
      </c>
      <c r="P36" s="53">
        <f t="shared" si="5"/>
        <v>3.6974190307623424E-2</v>
      </c>
      <c r="Q36" s="53">
        <f t="shared" si="5"/>
        <v>3.4954654041605873E-2</v>
      </c>
      <c r="R36" s="53">
        <f t="shared" si="5"/>
        <v>3.3698911791684528E-2</v>
      </c>
      <c r="S36" s="53">
        <f t="shared" si="5"/>
        <v>3.2473561444901808E-2</v>
      </c>
      <c r="T36" s="53">
        <f t="shared" si="5"/>
        <v>3.1927612963443375E-2</v>
      </c>
      <c r="U36" s="53">
        <f t="shared" si="5"/>
        <v>2.8058441213796321E-2</v>
      </c>
      <c r="V36" s="53">
        <f t="shared" si="5"/>
        <v>2.8060311063870958E-2</v>
      </c>
      <c r="W36" s="53">
        <f t="shared" si="5"/>
        <v>2.7598058652404688E-2</v>
      </c>
      <c r="X36" s="53">
        <f t="shared" si="5"/>
        <v>2.6797834282655558E-2</v>
      </c>
      <c r="Y36" s="53">
        <f t="shared" si="5"/>
        <v>2.4778927973847828E-2</v>
      </c>
      <c r="Z36" s="53">
        <f t="shared" si="5"/>
        <v>2.4591748293523175E-2</v>
      </c>
      <c r="AA36" s="53">
        <f t="shared" si="5"/>
        <v>2.1472100590659855E-2</v>
      </c>
      <c r="AB36" s="53">
        <f t="shared" si="5"/>
        <v>1.6950559755839565E-2</v>
      </c>
      <c r="AC36" s="53">
        <f t="shared" si="5"/>
        <v>9.0121344983070967E-3</v>
      </c>
      <c r="AD36" s="53" t="str">
        <f t="shared" si="5"/>
        <v/>
      </c>
      <c r="AE36" s="53" t="str">
        <f t="shared" si="5"/>
        <v/>
      </c>
      <c r="AF36" s="53" t="str">
        <f t="shared" si="5"/>
        <v/>
      </c>
      <c r="AG36" s="53" t="str">
        <f t="shared" si="5"/>
        <v/>
      </c>
      <c r="AH36" s="53" t="str">
        <f t="shared" si="5"/>
        <v/>
      </c>
      <c r="AI36" s="53" t="str">
        <f t="shared" si="5"/>
        <v/>
      </c>
      <c r="AJ36" s="53" t="str">
        <f t="shared" si="5"/>
        <v/>
      </c>
      <c r="AK36" s="53" t="str">
        <f t="shared" si="5"/>
        <v/>
      </c>
      <c r="AL36" s="53" t="str">
        <f t="shared" si="5"/>
        <v/>
      </c>
      <c r="AM36" s="53" t="str">
        <f t="shared" si="5"/>
        <v/>
      </c>
      <c r="AN36" s="53" t="str">
        <f t="shared" si="5"/>
        <v/>
      </c>
      <c r="AO36" s="53" t="str">
        <f t="shared" si="5"/>
        <v/>
      </c>
      <c r="AP36" s="53" t="str">
        <f t="shared" si="5"/>
        <v/>
      </c>
    </row>
    <row r="37" spans="2:42" hidden="1">
      <c r="C37" s="52" t="str">
        <f>IF(ISNUMBER(C36),CONCATENATE(C35," - ",C34),"")</f>
        <v>Continental Crédito - 1</v>
      </c>
      <c r="D37" s="52" t="str">
        <f t="shared" ref="D37:AP37" si="6">IF(ISNUMBER(D36),CONCATENATE(D35," - ",D34),"")</f>
        <v>Huelen - 2</v>
      </c>
      <c r="E37" s="52" t="str">
        <f t="shared" si="6"/>
        <v>Cardif - 3</v>
      </c>
      <c r="F37" s="52" t="str">
        <f t="shared" si="6"/>
        <v>M. de Carabineros - 4</v>
      </c>
      <c r="G37" s="52" t="str">
        <f t="shared" si="6"/>
        <v>Magallanes - 5</v>
      </c>
      <c r="H37" s="52" t="str">
        <f t="shared" si="6"/>
        <v>HDI Seguros - 6</v>
      </c>
      <c r="I37" s="52" t="str">
        <f t="shared" si="6"/>
        <v>Zurich Santander - 7</v>
      </c>
      <c r="J37" s="52" t="str">
        <f t="shared" si="6"/>
        <v>FAF International - 8</v>
      </c>
      <c r="K37" s="52" t="str">
        <f t="shared" si="6"/>
        <v>Consorio Nacional - 9</v>
      </c>
      <c r="L37" s="52" t="str">
        <f t="shared" si="6"/>
        <v>BCI Seguros - 10</v>
      </c>
      <c r="M37" s="52" t="str">
        <f t="shared" si="6"/>
        <v>Euler Hermes - 11</v>
      </c>
      <c r="N37" s="52" t="str">
        <f t="shared" si="6"/>
        <v>Zenit Seguros - 12</v>
      </c>
      <c r="O37" s="52" t="str">
        <f t="shared" si="6"/>
        <v>QBE Chile - 13</v>
      </c>
      <c r="P37" s="52" t="str">
        <f t="shared" si="6"/>
        <v>Penta Security - 14</v>
      </c>
      <c r="Q37" s="52" t="str">
        <f t="shared" si="6"/>
        <v>Chartis - 15</v>
      </c>
      <c r="R37" s="52" t="str">
        <f t="shared" si="6"/>
        <v>Orion Seguros - 16</v>
      </c>
      <c r="S37" s="52" t="str">
        <f t="shared" si="6"/>
        <v>Liberty Seguros - 17</v>
      </c>
      <c r="T37" s="52" t="str">
        <f t="shared" si="6"/>
        <v>Magallanes Gar. y Cré. - 18</v>
      </c>
      <c r="U37" s="52" t="str">
        <f t="shared" si="6"/>
        <v>Mapfre - 19</v>
      </c>
      <c r="V37" s="52" t="str">
        <f t="shared" si="6"/>
        <v>RSA Seguros - 20</v>
      </c>
      <c r="W37" s="52" t="str">
        <f t="shared" si="6"/>
        <v>Chilena Consolidada - 21</v>
      </c>
      <c r="X37" s="52" t="str">
        <f t="shared" si="6"/>
        <v>Mapfre Gar. y Cré. - 22</v>
      </c>
      <c r="Y37" s="52" t="str">
        <f t="shared" si="6"/>
        <v>Cesce Chile - 23</v>
      </c>
      <c r="Z37" s="52" t="str">
        <f t="shared" si="6"/>
        <v>Coface Chile - 24</v>
      </c>
      <c r="AA37" s="52" t="str">
        <f t="shared" si="6"/>
        <v>Chubb de Chile - 25</v>
      </c>
      <c r="AB37" s="52" t="str">
        <f t="shared" si="6"/>
        <v>Ace Seguros - 26</v>
      </c>
      <c r="AC37" s="52" t="str">
        <f t="shared" si="6"/>
        <v>Renta Nacional - 27</v>
      </c>
      <c r="AD37" s="52" t="str">
        <f t="shared" si="6"/>
        <v/>
      </c>
      <c r="AE37" s="52" t="str">
        <f t="shared" si="6"/>
        <v/>
      </c>
      <c r="AF37" s="52" t="str">
        <f t="shared" si="6"/>
        <v/>
      </c>
      <c r="AG37" s="52" t="str">
        <f t="shared" si="6"/>
        <v/>
      </c>
      <c r="AH37" s="52" t="str">
        <f t="shared" si="6"/>
        <v/>
      </c>
      <c r="AI37" s="52" t="str">
        <f t="shared" si="6"/>
        <v/>
      </c>
      <c r="AJ37" s="52" t="str">
        <f t="shared" si="6"/>
        <v/>
      </c>
      <c r="AK37" s="52" t="str">
        <f t="shared" si="6"/>
        <v/>
      </c>
      <c r="AL37" s="52" t="str">
        <f t="shared" si="6"/>
        <v/>
      </c>
      <c r="AM37" s="52" t="str">
        <f t="shared" si="6"/>
        <v/>
      </c>
      <c r="AN37" s="52" t="str">
        <f t="shared" si="6"/>
        <v/>
      </c>
      <c r="AO37" s="52" t="str">
        <f t="shared" si="6"/>
        <v/>
      </c>
      <c r="AP37" s="52" t="str">
        <f t="shared" si="6"/>
        <v/>
      </c>
    </row>
    <row r="38" spans="2:42" hidden="1"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</row>
    <row r="39" spans="2:42" hidden="1">
      <c r="B39" s="49" t="s">
        <v>104</v>
      </c>
      <c r="C39" s="52" t="str">
        <f>IF($B$57=C35,C36,"")</f>
        <v/>
      </c>
      <c r="D39" s="52" t="str">
        <f t="shared" ref="D39:AP39" si="7">IF($B$57=D35,D36,"")</f>
        <v/>
      </c>
      <c r="E39" s="52" t="str">
        <f t="shared" si="7"/>
        <v/>
      </c>
      <c r="F39" s="52" t="str">
        <f t="shared" si="7"/>
        <v/>
      </c>
      <c r="G39" s="52" t="str">
        <f t="shared" si="7"/>
        <v/>
      </c>
      <c r="H39" s="52" t="str">
        <f t="shared" si="7"/>
        <v/>
      </c>
      <c r="I39" s="52" t="str">
        <f t="shared" si="7"/>
        <v/>
      </c>
      <c r="J39" s="52" t="str">
        <f t="shared" si="7"/>
        <v/>
      </c>
      <c r="K39" s="52" t="str">
        <f t="shared" si="7"/>
        <v/>
      </c>
      <c r="L39" s="52" t="str">
        <f t="shared" si="7"/>
        <v/>
      </c>
      <c r="M39" s="52" t="str">
        <f t="shared" si="7"/>
        <v/>
      </c>
      <c r="N39" s="52" t="str">
        <f t="shared" si="7"/>
        <v/>
      </c>
      <c r="O39" s="52" t="str">
        <f t="shared" si="7"/>
        <v/>
      </c>
      <c r="P39" s="52" t="str">
        <f t="shared" si="7"/>
        <v/>
      </c>
      <c r="Q39" s="52" t="str">
        <f t="shared" si="7"/>
        <v/>
      </c>
      <c r="R39" s="52" t="str">
        <f t="shared" si="7"/>
        <v/>
      </c>
      <c r="S39" s="52" t="str">
        <f t="shared" si="7"/>
        <v/>
      </c>
      <c r="T39" s="52" t="str">
        <f t="shared" si="7"/>
        <v/>
      </c>
      <c r="U39" s="52" t="str">
        <f t="shared" si="7"/>
        <v/>
      </c>
      <c r="V39" s="52" t="str">
        <f t="shared" si="7"/>
        <v/>
      </c>
      <c r="W39" s="52" t="str">
        <f t="shared" si="7"/>
        <v/>
      </c>
      <c r="X39" s="52" t="str">
        <f t="shared" si="7"/>
        <v/>
      </c>
      <c r="Y39" s="52" t="str">
        <f t="shared" si="7"/>
        <v/>
      </c>
      <c r="Z39" s="52" t="str">
        <f t="shared" si="7"/>
        <v/>
      </c>
      <c r="AA39" s="52" t="str">
        <f t="shared" si="7"/>
        <v/>
      </c>
      <c r="AB39" s="52" t="str">
        <f t="shared" si="7"/>
        <v/>
      </c>
      <c r="AC39" s="52" t="str">
        <f t="shared" si="7"/>
        <v/>
      </c>
      <c r="AD39" s="52" t="str">
        <f t="shared" si="7"/>
        <v/>
      </c>
      <c r="AE39" s="52" t="str">
        <f t="shared" si="7"/>
        <v/>
      </c>
      <c r="AF39" s="52" t="str">
        <f t="shared" si="7"/>
        <v/>
      </c>
      <c r="AG39" s="52" t="str">
        <f t="shared" si="7"/>
        <v/>
      </c>
      <c r="AH39" s="52" t="str">
        <f t="shared" si="7"/>
        <v/>
      </c>
      <c r="AI39" s="52" t="str">
        <f t="shared" si="7"/>
        <v/>
      </c>
      <c r="AJ39" s="52" t="str">
        <f t="shared" si="7"/>
        <v/>
      </c>
      <c r="AK39" s="52" t="str">
        <f t="shared" si="7"/>
        <v/>
      </c>
      <c r="AL39" s="52" t="str">
        <f t="shared" si="7"/>
        <v/>
      </c>
      <c r="AM39" s="52" t="str">
        <f t="shared" si="7"/>
        <v/>
      </c>
      <c r="AN39" s="52" t="str">
        <f t="shared" si="7"/>
        <v/>
      </c>
      <c r="AO39" s="52" t="str">
        <f t="shared" si="7"/>
        <v/>
      </c>
      <c r="AP39" s="52" t="str">
        <f t="shared" si="7"/>
        <v/>
      </c>
    </row>
    <row r="40" spans="2:42" hidden="1"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</row>
    <row r="41" spans="2:42" hidden="1">
      <c r="B41" s="54" t="str">
        <f>B12</f>
        <v>Participación de Mercado (%)</v>
      </c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</row>
    <row r="42" spans="2:42" hidden="1">
      <c r="B42" s="54" t="str">
        <f t="shared" ref="B42:B48" si="8">B13</f>
        <v>Retención Directa (% P.D.)</v>
      </c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</row>
    <row r="43" spans="2:42" hidden="1">
      <c r="B43" s="54" t="str">
        <f t="shared" si="8"/>
        <v>Costo de Productores (% P.D.)</v>
      </c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</row>
    <row r="44" spans="2:42" hidden="1">
      <c r="B44" s="54" t="str">
        <f t="shared" si="8"/>
        <v>Descuento de Cesión (% P.C.)</v>
      </c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</row>
    <row r="45" spans="2:42" hidden="1">
      <c r="B45" s="54" t="str">
        <f t="shared" si="8"/>
        <v>Descuento Aceptación (% P.A.)</v>
      </c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</row>
    <row r="46" spans="2:42" hidden="1">
      <c r="B46" s="54" t="str">
        <f t="shared" si="8"/>
        <v>Costo Intermediación / P. Retenida Neta (%)</v>
      </c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</row>
    <row r="47" spans="2:42" hidden="1">
      <c r="B47" s="54" t="str">
        <f t="shared" si="8"/>
        <v>Gasto Administración / P. Retenida Neta (%)</v>
      </c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</row>
    <row r="48" spans="2:42" hidden="1">
      <c r="B48" s="54" t="str">
        <f t="shared" si="8"/>
        <v>Gasto Administración / P. Directa (%)</v>
      </c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</row>
    <row r="49" spans="1:42" hidden="1">
      <c r="B49" s="54" t="str">
        <f>B23</f>
        <v>Ratio Combinado (%)</v>
      </c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</row>
    <row r="50" spans="1:42" hidden="1">
      <c r="B50" s="54" t="str">
        <f t="shared" ref="B50:B51" si="9">B24</f>
        <v>Utilidad / Patrimonio (%) (Variación Real)</v>
      </c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</row>
    <row r="51" spans="1:42" hidden="1">
      <c r="B51" s="54" t="str">
        <f t="shared" si="9"/>
        <v>Producto Inversiones / Inversiones (%) (Variación Real)</v>
      </c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</row>
    <row r="52" spans="1:42">
      <c r="B52" s="54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</row>
    <row r="53" spans="1:42">
      <c r="B53" s="128" t="s">
        <v>493</v>
      </c>
    </row>
    <row r="54" spans="1:42">
      <c r="A54" s="56"/>
      <c r="B54" s="59" t="s">
        <v>535</v>
      </c>
      <c r="C54" s="57"/>
    </row>
    <row r="55" spans="1:42">
      <c r="B55" s="58"/>
    </row>
    <row r="56" spans="1:42">
      <c r="B56" s="54" t="s">
        <v>116</v>
      </c>
    </row>
    <row r="57" spans="1:42">
      <c r="A57" s="56"/>
      <c r="B57" s="59"/>
      <c r="C57" s="57"/>
    </row>
    <row r="58" spans="1:42">
      <c r="B58" s="58"/>
    </row>
    <row r="87" spans="35:43">
      <c r="AI87" s="88"/>
      <c r="AJ87" s="88"/>
      <c r="AK87" s="88"/>
      <c r="AL87" s="88"/>
      <c r="AM87" s="88"/>
      <c r="AN87" s="88"/>
      <c r="AO87" s="88"/>
      <c r="AP87" s="88"/>
      <c r="AQ87" s="88"/>
    </row>
    <row r="88" spans="35:43">
      <c r="AI88" s="88"/>
      <c r="AJ88" s="88"/>
      <c r="AK88" s="88"/>
      <c r="AL88" s="88"/>
      <c r="AM88" s="88"/>
      <c r="AN88" s="88"/>
      <c r="AO88" s="88"/>
      <c r="AP88" s="88"/>
      <c r="AQ88" s="88"/>
    </row>
  </sheetData>
  <sheetProtection sheet="1" objects="1" scenarios="1"/>
  <conditionalFormatting sqref="A1:XFD1048576">
    <cfRule type="cellIs" dxfId="24" priority="1" operator="lessThan">
      <formula>0</formula>
    </cfRule>
  </conditionalFormatting>
  <dataValidations count="2">
    <dataValidation type="list" allowBlank="1" showInputMessage="1" showErrorMessage="1" sqref="B57">
      <formula1>$B$11:$AD$11</formula1>
    </dataValidation>
    <dataValidation type="list" allowBlank="1" showInputMessage="1" showErrorMessage="1" sqref="B54">
      <formula1>$B$41:$B$51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A2:AQ104"/>
  <sheetViews>
    <sheetView zoomScaleNormal="100"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0" style="39" hidden="1" customWidth="1"/>
    <col min="43" max="16384" width="11.42578125" style="39"/>
  </cols>
  <sheetData>
    <row r="2" spans="2:43">
      <c r="C2" s="96" t="s">
        <v>390</v>
      </c>
    </row>
    <row r="8" spans="2:43" ht="15.75">
      <c r="B8" s="38" t="s">
        <v>444</v>
      </c>
    </row>
    <row r="9" spans="2:43">
      <c r="B9" s="40" t="str">
        <f>Índice!H51</f>
        <v>Cifras en UF al 30.09.2012</v>
      </c>
    </row>
    <row r="11" spans="2:43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</row>
    <row r="12" spans="2:43">
      <c r="B12" s="42" t="str">
        <f>'Datos Generales'!B8</f>
        <v xml:space="preserve">5.10.00.00  Total Activo </v>
      </c>
      <c r="C12" s="43">
        <f>Índice!$G$51*'Datos Vida'!C8</f>
        <v>1106288.3752636553</v>
      </c>
      <c r="D12" s="43">
        <f>Índice!$G$51*'Datos Vida'!D8</f>
        <v>4731472.9505711338</v>
      </c>
      <c r="E12" s="43">
        <f>Índice!$G$51*'Datos Vida'!E8</f>
        <v>8941350.5348356981</v>
      </c>
      <c r="F12" s="43">
        <f>Índice!$G$51*'Datos Vida'!F8</f>
        <v>6422860.7346714744</v>
      </c>
      <c r="G12" s="43">
        <f>Índice!$G$51*'Datos Vida'!G8</f>
        <v>90978166.397754878</v>
      </c>
      <c r="H12" s="43">
        <f>Índice!$G$51*'Datos Vida'!H8</f>
        <v>5075775.6279588602</v>
      </c>
      <c r="I12" s="43">
        <f>Índice!$G$51*'Datos Vida'!I8</f>
        <v>4238203.3150296248</v>
      </c>
      <c r="J12" s="43">
        <f>Índice!$G$51*'Datos Vida'!J8</f>
        <v>58632271.939551286</v>
      </c>
      <c r="K12" s="43">
        <f>Índice!$G$51*'Datos Vida'!K8</f>
        <v>218283.52378486173</v>
      </c>
      <c r="L12" s="43">
        <f>Índice!$G$51*'Datos Vida'!L8</f>
        <v>19648454.410042915</v>
      </c>
      <c r="M12" s="43">
        <f>Índice!$G$51*'Datos Vida'!M8</f>
        <v>148488944.42710721</v>
      </c>
      <c r="N12" s="43">
        <f>Índice!$G$51*'Datos Vida'!N8</f>
        <v>89098427.120474711</v>
      </c>
      <c r="O12" s="43">
        <f>Índice!$G$51*'Datos Vida'!O8</f>
        <v>85764100.65047884</v>
      </c>
      <c r="P12" s="43">
        <f>Índice!$G$51*'Datos Vida'!P8</f>
        <v>38815109.833318949</v>
      </c>
      <c r="Q12" s="43">
        <f>Índice!$G$51*'Datos Vida'!Q8</f>
        <v>37546493.367948815</v>
      </c>
      <c r="R12" s="43">
        <f>Índice!$G$51*'Datos Vida'!R8</f>
        <v>222389.53036711444</v>
      </c>
      <c r="S12" s="43">
        <f>Índice!$G$51*'Datos Vida'!S8</f>
        <v>1363997.0253706668</v>
      </c>
      <c r="T12" s="43">
        <f>Índice!$G$51*'Datos Vida'!T8</f>
        <v>8302813.7249043323</v>
      </c>
      <c r="U12" s="43">
        <f>Índice!$G$51*'Datos Vida'!U8</f>
        <v>4910873.1555195535</v>
      </c>
      <c r="V12" s="43">
        <f>Índice!$G$51*'Datos Vida'!V8</f>
        <v>100302.81903674244</v>
      </c>
      <c r="W12" s="43">
        <f>Índice!$G$51*'Datos Vida'!W8</f>
        <v>1614262.2852855446</v>
      </c>
      <c r="X12" s="43">
        <f>Índice!$G$51*'Datos Vida'!X8</f>
        <v>129662644.4985957</v>
      </c>
      <c r="Y12" s="43">
        <f>Índice!$G$51*'Datos Vida'!Y8</f>
        <v>8501330.9253000636</v>
      </c>
      <c r="Z12" s="43">
        <f>Índice!$G$51*'Datos Vida'!Z8</f>
        <v>26194687.807782289</v>
      </c>
      <c r="AA12" s="43">
        <f>Índice!$G$51*'Datos Vida'!AA8</f>
        <v>50802424.765559815</v>
      </c>
      <c r="AB12" s="43">
        <f>Índice!$G$51*'Datos Vida'!AB8</f>
        <v>93127903.705228403</v>
      </c>
      <c r="AC12" s="43">
        <f>Índice!$G$51*'Datos Vida'!AC8</f>
        <v>24245640.773669221</v>
      </c>
      <c r="AD12" s="43">
        <f>Índice!$G$51*'Datos Vida'!AD8</f>
        <v>1522035.186500849</v>
      </c>
      <c r="AE12" s="43">
        <f>Índice!$G$51*'Datos Vida'!AE8</f>
        <v>38650762.226634003</v>
      </c>
      <c r="AF12" s="43">
        <f>Índice!$G$51*'Datos Vida'!AF8</f>
        <v>21543594.874961548</v>
      </c>
      <c r="AG12" s="43">
        <f>Índice!$G$51*'Datos Vida'!AG8</f>
        <v>14228718.010008389</v>
      </c>
      <c r="AH12" s="43">
        <f>Índice!$G$51*'Datos Vida'!AH8</f>
        <v>0</v>
      </c>
      <c r="AI12" s="43">
        <f>Índice!$G$51*'Datos Vida'!AI8</f>
        <v>0</v>
      </c>
      <c r="AJ12" s="43">
        <f>Índice!$G$51*'Datos Vida'!AJ8</f>
        <v>0</v>
      </c>
      <c r="AK12" s="43">
        <f>Índice!$G$51*'Datos Vida'!AK8</f>
        <v>0</v>
      </c>
      <c r="AL12" s="43">
        <f>Índice!$G$51*'Datos Vida'!AL8</f>
        <v>0</v>
      </c>
      <c r="AM12" s="43">
        <f>Índice!$G$51*'Datos Vida'!AM8</f>
        <v>0</v>
      </c>
      <c r="AN12" s="43">
        <f>Índice!$G$51*'Datos Vida'!AN8</f>
        <v>0</v>
      </c>
      <c r="AO12" s="43">
        <f>Índice!$G$51*'Datos Vida'!AO8</f>
        <v>0</v>
      </c>
      <c r="AP12" s="43">
        <f>Índice!$G$51*'Datos Vida'!AP8</f>
        <v>0</v>
      </c>
      <c r="AQ12" s="43">
        <f>Índice!$G$51*'Datos Vida'!AQ8</f>
        <v>1024700584.5235171</v>
      </c>
    </row>
    <row r="13" spans="2:43">
      <c r="B13" s="44" t="str">
        <f>'Datos Generales'!B9</f>
        <v xml:space="preserve">5.11.00.00  Total Inversiones Financieras </v>
      </c>
      <c r="C13" s="43">
        <f>Índice!$G$51*'Datos Vida'!C9</f>
        <v>527125.74227404222</v>
      </c>
      <c r="D13" s="43">
        <f>Índice!$G$51*'Datos Vida'!D9</f>
        <v>4091779.2665679553</v>
      </c>
      <c r="E13" s="43">
        <f>Índice!$G$51*'Datos Vida'!E9</f>
        <v>8647800.7440999877</v>
      </c>
      <c r="F13" s="43">
        <f>Índice!$G$51*'Datos Vida'!F9</f>
        <v>5426861.345532855</v>
      </c>
      <c r="G13" s="43">
        <f>Índice!$G$51*'Datos Vida'!G9</f>
        <v>77224312.238696307</v>
      </c>
      <c r="H13" s="43">
        <f>Índice!$G$51*'Datos Vida'!H9</f>
        <v>4955760.1793630663</v>
      </c>
      <c r="I13" s="43">
        <f>Índice!$G$51*'Datos Vida'!I9</f>
        <v>3644031.0653997934</v>
      </c>
      <c r="J13" s="43">
        <f>Índice!$G$51*'Datos Vida'!J9</f>
        <v>49432208.728677951</v>
      </c>
      <c r="K13" s="43">
        <f>Índice!$G$51*'Datos Vida'!K9</f>
        <v>185744.7971652491</v>
      </c>
      <c r="L13" s="43">
        <f>Índice!$G$51*'Datos Vida'!L9</f>
        <v>16760298.082647776</v>
      </c>
      <c r="M13" s="43">
        <f>Índice!$G$51*'Datos Vida'!M9</f>
        <v>123332857.30410938</v>
      </c>
      <c r="N13" s="43">
        <f>Índice!$G$51*'Datos Vida'!N9</f>
        <v>79221148.419396177</v>
      </c>
      <c r="O13" s="43">
        <f>Índice!$G$51*'Datos Vida'!O9</f>
        <v>70507170.892897859</v>
      </c>
      <c r="P13" s="43">
        <f>Índice!$G$51*'Datos Vida'!P9</f>
        <v>33447026.233840395</v>
      </c>
      <c r="Q13" s="43">
        <f>Índice!$G$51*'Datos Vida'!Q9</f>
        <v>31847160.977466743</v>
      </c>
      <c r="R13" s="43">
        <f>Índice!$G$51*'Datos Vida'!R9</f>
        <v>220191.80162055328</v>
      </c>
      <c r="S13" s="43">
        <f>Índice!$G$51*'Datos Vida'!S9</f>
        <v>1173238.2956967473</v>
      </c>
      <c r="T13" s="43">
        <f>Índice!$G$51*'Datos Vida'!T9</f>
        <v>6230152.7817432126</v>
      </c>
      <c r="U13" s="43">
        <f>Índice!$G$51*'Datos Vida'!U9</f>
        <v>4706420.9941547653</v>
      </c>
      <c r="V13" s="43">
        <f>Índice!$G$51*'Datos Vida'!V9</f>
        <v>99085.03588810614</v>
      </c>
      <c r="W13" s="43">
        <f>Índice!$G$51*'Datos Vida'!W9</f>
        <v>1373727.9586384874</v>
      </c>
      <c r="X13" s="43">
        <f>Índice!$G$51*'Datos Vida'!X9</f>
        <v>105668817.34138077</v>
      </c>
      <c r="Y13" s="43">
        <f>Índice!$G$51*'Datos Vida'!Y9</f>
        <v>8057301.7633089218</v>
      </c>
      <c r="Z13" s="43">
        <f>Índice!$G$51*'Datos Vida'!Z9</f>
        <v>23026176.516806435</v>
      </c>
      <c r="AA13" s="43">
        <f>Índice!$G$51*'Datos Vida'!AA9</f>
        <v>43349615.223727986</v>
      </c>
      <c r="AB13" s="43">
        <f>Índice!$G$51*'Datos Vida'!AB9</f>
        <v>77358159.359569401</v>
      </c>
      <c r="AC13" s="43">
        <f>Índice!$G$51*'Datos Vida'!AC9</f>
        <v>19493989.743725944</v>
      </c>
      <c r="AD13" s="43">
        <f>Índice!$G$51*'Datos Vida'!AD9</f>
        <v>1481222.9179254617</v>
      </c>
      <c r="AE13" s="43">
        <f>Índice!$G$51*'Datos Vida'!AE9</f>
        <v>32221794.073316649</v>
      </c>
      <c r="AF13" s="43">
        <f>Índice!$G$51*'Datos Vida'!AF9</f>
        <v>17513844.464954045</v>
      </c>
      <c r="AG13" s="43">
        <f>Índice!$G$51*'Datos Vida'!AG9</f>
        <v>13263207.243576551</v>
      </c>
      <c r="AH13" s="43">
        <f>Índice!$G$51*'Datos Vida'!AH9</f>
        <v>0</v>
      </c>
      <c r="AI13" s="43">
        <f>Índice!$G$51*'Datos Vida'!AI9</f>
        <v>0</v>
      </c>
      <c r="AJ13" s="43">
        <f>Índice!$G$51*'Datos Vida'!AJ9</f>
        <v>0</v>
      </c>
      <c r="AK13" s="43">
        <f>Índice!$G$51*'Datos Vida'!AK9</f>
        <v>0</v>
      </c>
      <c r="AL13" s="43">
        <f>Índice!$G$51*'Datos Vida'!AL9</f>
        <v>0</v>
      </c>
      <c r="AM13" s="43">
        <f>Índice!$G$51*'Datos Vida'!AM9</f>
        <v>0</v>
      </c>
      <c r="AN13" s="43">
        <f>Índice!$G$51*'Datos Vida'!AN9</f>
        <v>0</v>
      </c>
      <c r="AO13" s="43">
        <f>Índice!$G$51*'Datos Vida'!AO9</f>
        <v>0</v>
      </c>
      <c r="AP13" s="43">
        <f>Índice!$G$51*'Datos Vida'!AP9</f>
        <v>0</v>
      </c>
      <c r="AQ13" s="43">
        <f>Índice!$G$51*'Datos Vida'!AQ9</f>
        <v>864488231.53416955</v>
      </c>
    </row>
    <row r="14" spans="2:43">
      <c r="B14" s="45" t="str">
        <f>'Datos Generales'!B10</f>
        <v>5.11.10.00  Efectivo Y Efectivo Equivalente</v>
      </c>
      <c r="C14" s="46">
        <f>Índice!$G$51*'Datos Vida'!C10</f>
        <v>20358.327744837006</v>
      </c>
      <c r="D14" s="46">
        <f>Índice!$G$51*'Datos Vida'!D10</f>
        <v>1021496.6546486331</v>
      </c>
      <c r="E14" s="46">
        <f>Índice!$G$51*'Datos Vida'!E10</f>
        <v>81660.082200694524</v>
      </c>
      <c r="F14" s="46">
        <f>Índice!$G$51*'Datos Vida'!F10</f>
        <v>105329.41142620641</v>
      </c>
      <c r="G14" s="46">
        <f>Índice!$G$51*'Datos Vida'!G10</f>
        <v>113896.21111015204</v>
      </c>
      <c r="H14" s="46">
        <f>Índice!$G$51*'Datos Vida'!H10</f>
        <v>123175.06269075586</v>
      </c>
      <c r="I14" s="46">
        <f>Índice!$G$51*'Datos Vida'!I10</f>
        <v>407372.12303102337</v>
      </c>
      <c r="J14" s="46">
        <f>Índice!$G$51*'Datos Vida'!J10</f>
        <v>365655.77961183747</v>
      </c>
      <c r="K14" s="46">
        <f>Índice!$G$51*'Datos Vida'!K10</f>
        <v>4563.8427607393196</v>
      </c>
      <c r="L14" s="46">
        <f>Índice!$G$51*'Datos Vida'!L10</f>
        <v>8915.4333242589437</v>
      </c>
      <c r="M14" s="46">
        <f>Índice!$G$51*'Datos Vida'!M10</f>
        <v>64953.023431845802</v>
      </c>
      <c r="N14" s="46">
        <f>Índice!$G$51*'Datos Vida'!N10</f>
        <v>358168.92087795836</v>
      </c>
      <c r="O14" s="46">
        <f>Índice!$G$51*'Datos Vida'!O10</f>
        <v>1669487.4740217919</v>
      </c>
      <c r="P14" s="46">
        <f>Índice!$G$51*'Datos Vida'!P10</f>
        <v>165612.222539457</v>
      </c>
      <c r="Q14" s="46">
        <f>Índice!$G$51*'Datos Vida'!Q10</f>
        <v>225309.89042120666</v>
      </c>
      <c r="R14" s="46">
        <f>Índice!$G$51*'Datos Vida'!R10</f>
        <v>220191.80162055328</v>
      </c>
      <c r="S14" s="46">
        <f>Índice!$G$51*'Datos Vida'!S10</f>
        <v>24656.97698867472</v>
      </c>
      <c r="T14" s="46">
        <f>Índice!$G$51*'Datos Vida'!T10</f>
        <v>1316002.354914889</v>
      </c>
      <c r="U14" s="46">
        <f>Índice!$G$51*'Datos Vida'!U10</f>
        <v>253535.67009944207</v>
      </c>
      <c r="V14" s="46">
        <f>Índice!$G$51*'Datos Vida'!V10</f>
        <v>32478.392991914941</v>
      </c>
      <c r="W14" s="46">
        <f>Índice!$G$51*'Datos Vida'!W10</f>
        <v>4237.8729629654226</v>
      </c>
      <c r="X14" s="46">
        <f>Índice!$G$51*'Datos Vida'!X10</f>
        <v>135011.78564077368</v>
      </c>
      <c r="Y14" s="46">
        <f>Índice!$G$51*'Datos Vida'!Y10</f>
        <v>381789.20413172478</v>
      </c>
      <c r="Z14" s="46">
        <f>Índice!$G$51*'Datos Vida'!Z10</f>
        <v>81903.585712040833</v>
      </c>
      <c r="AA14" s="46">
        <f>Índice!$G$51*'Datos Vida'!AA10</f>
        <v>57360.459119872699</v>
      </c>
      <c r="AB14" s="46">
        <f>Índice!$G$51*'Datos Vida'!AB10</f>
        <v>406739.43884857057</v>
      </c>
      <c r="AC14" s="46">
        <f>Índice!$G$51*'Datos Vida'!AC10</f>
        <v>34810.732568871303</v>
      </c>
      <c r="AD14" s="46">
        <f>Índice!$G$51*'Datos Vida'!AD10</f>
        <v>276.43690753639163</v>
      </c>
      <c r="AE14" s="46">
        <f>Índice!$G$51*'Datos Vida'!AE10</f>
        <v>55695.773326162358</v>
      </c>
      <c r="AF14" s="46">
        <f>Índice!$G$51*'Datos Vida'!AF10</f>
        <v>290647.75652304786</v>
      </c>
      <c r="AG14" s="46">
        <f>Índice!$G$51*'Datos Vida'!AG10</f>
        <v>33419.473641110089</v>
      </c>
      <c r="AH14" s="46">
        <f>Índice!$G$51*'Datos Vida'!AH10</f>
        <v>0</v>
      </c>
      <c r="AI14" s="46">
        <f>Índice!$G$51*'Datos Vida'!AI10</f>
        <v>0</v>
      </c>
      <c r="AJ14" s="46">
        <f>Índice!$G$51*'Datos Vida'!AJ10</f>
        <v>0</v>
      </c>
      <c r="AK14" s="46">
        <f>Índice!$G$51*'Datos Vida'!AK10</f>
        <v>0</v>
      </c>
      <c r="AL14" s="46">
        <f>Índice!$G$51*'Datos Vida'!AL10</f>
        <v>0</v>
      </c>
      <c r="AM14" s="46">
        <f>Índice!$G$51*'Datos Vida'!AM10</f>
        <v>0</v>
      </c>
      <c r="AN14" s="46">
        <f>Índice!$G$51*'Datos Vida'!AN10</f>
        <v>0</v>
      </c>
      <c r="AO14" s="46">
        <f>Índice!$G$51*'Datos Vida'!AO10</f>
        <v>0</v>
      </c>
      <c r="AP14" s="46">
        <f>Índice!$G$51*'Datos Vida'!AP10</f>
        <v>0</v>
      </c>
      <c r="AQ14" s="46">
        <f>Índice!$G$51*'Datos Vida'!AQ10</f>
        <v>8064712.175839548</v>
      </c>
    </row>
    <row r="15" spans="2:43">
      <c r="B15" s="45" t="str">
        <f>'Datos Generales'!B11</f>
        <v>5.11.20.00  Activos Financieros A Valor Razonable</v>
      </c>
      <c r="C15" s="46">
        <f>Índice!$G$51*'Datos Vida'!C11</f>
        <v>0</v>
      </c>
      <c r="D15" s="46">
        <f>Índice!$G$51*'Datos Vida'!D11</f>
        <v>74149.010338164895</v>
      </c>
      <c r="E15" s="46">
        <f>Índice!$G$51*'Datos Vida'!E11</f>
        <v>689156.85636568465</v>
      </c>
      <c r="F15" s="46">
        <f>Índice!$G$51*'Datos Vida'!F11</f>
        <v>769779.80217829638</v>
      </c>
      <c r="G15" s="46">
        <f>Índice!$G$51*'Datos Vida'!G11</f>
        <v>7211334.4443928022</v>
      </c>
      <c r="H15" s="46">
        <f>Índice!$G$51*'Datos Vida'!H11</f>
        <v>4832585.116672311</v>
      </c>
      <c r="I15" s="46">
        <f>Índice!$G$51*'Datos Vida'!I11</f>
        <v>61514.714898156577</v>
      </c>
      <c r="J15" s="46">
        <f>Índice!$G$51*'Datos Vida'!J11</f>
        <v>1248564.8077446599</v>
      </c>
      <c r="K15" s="46">
        <f>Índice!$G$51*'Datos Vida'!K11</f>
        <v>17787.796494629511</v>
      </c>
      <c r="L15" s="46">
        <f>Índice!$G$51*'Datos Vida'!L11</f>
        <v>1489926.9843588502</v>
      </c>
      <c r="M15" s="46">
        <f>Índice!$G$51*'Datos Vida'!M11</f>
        <v>18462301.707977276</v>
      </c>
      <c r="N15" s="46">
        <f>Índice!$G$51*'Datos Vida'!N11</f>
        <v>2979966.092766826</v>
      </c>
      <c r="O15" s="46">
        <f>Índice!$G$51*'Datos Vida'!O11</f>
        <v>4293479.2318196809</v>
      </c>
      <c r="P15" s="46">
        <f>Índice!$G$51*'Datos Vida'!P11</f>
        <v>2838089.4203678006</v>
      </c>
      <c r="Q15" s="46">
        <f>Índice!$G$51*'Datos Vida'!Q11</f>
        <v>3468052.6580216503</v>
      </c>
      <c r="R15" s="46">
        <f>Índice!$G$51*'Datos Vida'!R11</f>
        <v>0</v>
      </c>
      <c r="S15" s="46">
        <f>Índice!$G$51*'Datos Vida'!S11</f>
        <v>0</v>
      </c>
      <c r="T15" s="46">
        <f>Índice!$G$51*'Datos Vida'!T11</f>
        <v>14135.19955911744</v>
      </c>
      <c r="U15" s="46">
        <f>Índice!$G$51*'Datos Vida'!U11</f>
        <v>267476.27932300628</v>
      </c>
      <c r="V15" s="46">
        <f>Índice!$G$51*'Datos Vida'!V11</f>
        <v>66606.598630873734</v>
      </c>
      <c r="W15" s="46">
        <f>Índice!$G$51*'Datos Vida'!W11</f>
        <v>83815.935956938702</v>
      </c>
      <c r="X15" s="46">
        <f>Índice!$G$51*'Datos Vida'!X11</f>
        <v>1454893.3316512513</v>
      </c>
      <c r="Y15" s="46">
        <f>Índice!$G$51*'Datos Vida'!Y11</f>
        <v>256905.41165638607</v>
      </c>
      <c r="Z15" s="46">
        <f>Índice!$G$51*'Datos Vida'!Z11</f>
        <v>262029.9189280711</v>
      </c>
      <c r="AA15" s="46">
        <f>Índice!$G$51*'Datos Vida'!AA11</f>
        <v>7064299.4017542349</v>
      </c>
      <c r="AB15" s="46">
        <f>Índice!$G$51*'Datos Vida'!AB11</f>
        <v>606382.97024706693</v>
      </c>
      <c r="AC15" s="46">
        <f>Índice!$G$51*'Datos Vida'!AC11</f>
        <v>1024400.7693312175</v>
      </c>
      <c r="AD15" s="46">
        <f>Índice!$G$51*'Datos Vida'!AD11</f>
        <v>1480946.4810179253</v>
      </c>
      <c r="AE15" s="46">
        <f>Índice!$G$51*'Datos Vida'!AE11</f>
        <v>2362416.3994148127</v>
      </c>
      <c r="AF15" s="46">
        <f>Índice!$G$51*'Datos Vida'!AF11</f>
        <v>292657.31340508745</v>
      </c>
      <c r="AG15" s="46">
        <f>Índice!$G$51*'Datos Vida'!AG11</f>
        <v>3294472.5012781615</v>
      </c>
      <c r="AH15" s="46">
        <f>Índice!$G$51*'Datos Vida'!AH11</f>
        <v>0</v>
      </c>
      <c r="AI15" s="46">
        <f>Índice!$G$51*'Datos Vida'!AI11</f>
        <v>0</v>
      </c>
      <c r="AJ15" s="46">
        <f>Índice!$G$51*'Datos Vida'!AJ11</f>
        <v>0</v>
      </c>
      <c r="AK15" s="46">
        <f>Índice!$G$51*'Datos Vida'!AK11</f>
        <v>0</v>
      </c>
      <c r="AL15" s="46">
        <f>Índice!$G$51*'Datos Vida'!AL11</f>
        <v>0</v>
      </c>
      <c r="AM15" s="46">
        <f>Índice!$G$51*'Datos Vida'!AM11</f>
        <v>0</v>
      </c>
      <c r="AN15" s="46">
        <f>Índice!$G$51*'Datos Vida'!AN11</f>
        <v>0</v>
      </c>
      <c r="AO15" s="46">
        <f>Índice!$G$51*'Datos Vida'!AO11</f>
        <v>0</v>
      </c>
      <c r="AP15" s="46">
        <f>Índice!$G$51*'Datos Vida'!AP11</f>
        <v>0</v>
      </c>
      <c r="AQ15" s="46">
        <f>Índice!$G$51*'Datos Vida'!AQ11</f>
        <v>66968127.156550944</v>
      </c>
    </row>
    <row r="16" spans="2:43">
      <c r="B16" s="45" t="str">
        <f>'Datos Generales'!B12</f>
        <v>5.11.30.00  Activos Financieros A Costo Amortizado</v>
      </c>
      <c r="C16" s="46">
        <f>Índice!$G$51*'Datos Vida'!C12</f>
        <v>506767.41452920518</v>
      </c>
      <c r="D16" s="46">
        <f>Índice!$G$51*'Datos Vida'!D12</f>
        <v>2972880.6319316723</v>
      </c>
      <c r="E16" s="46">
        <f>Índice!$G$51*'Datos Vida'!E12</f>
        <v>7876983.8055336084</v>
      </c>
      <c r="F16" s="46">
        <f>Índice!$G$51*'Datos Vida'!F12</f>
        <v>3676627.8681159136</v>
      </c>
      <c r="G16" s="46">
        <f>Índice!$G$51*'Datos Vida'!G12</f>
        <v>65920850.690870948</v>
      </c>
      <c r="H16" s="46">
        <f>Índice!$G$51*'Datos Vida'!H12</f>
        <v>0</v>
      </c>
      <c r="I16" s="46">
        <f>Índice!$G$51*'Datos Vida'!I12</f>
        <v>3175144.2274706136</v>
      </c>
      <c r="J16" s="46">
        <f>Índice!$G$51*'Datos Vida'!J12</f>
        <v>42912882.048421837</v>
      </c>
      <c r="K16" s="46">
        <f>Índice!$G$51*'Datos Vida'!K12</f>
        <v>163393.15790988025</v>
      </c>
      <c r="L16" s="46">
        <f>Índice!$G$51*'Datos Vida'!L12</f>
        <v>15261158.600419194</v>
      </c>
      <c r="M16" s="46">
        <f>Índice!$G$51*'Datos Vida'!M12</f>
        <v>92775449.12697728</v>
      </c>
      <c r="N16" s="46">
        <f>Índice!$G$51*'Datos Vida'!N12</f>
        <v>75544430.914012417</v>
      </c>
      <c r="O16" s="46">
        <f>Índice!$G$51*'Datos Vida'!O12</f>
        <v>60637876.858313367</v>
      </c>
      <c r="P16" s="46">
        <f>Índice!$G$51*'Datos Vida'!P12</f>
        <v>27247774.273440149</v>
      </c>
      <c r="Q16" s="46">
        <f>Índice!$G$51*'Datos Vida'!Q12</f>
        <v>19904132.875629954</v>
      </c>
      <c r="R16" s="46">
        <f>Índice!$G$51*'Datos Vida'!R12</f>
        <v>0</v>
      </c>
      <c r="S16" s="46">
        <f>Índice!$G$51*'Datos Vida'!S12</f>
        <v>1148581.3187080726</v>
      </c>
      <c r="T16" s="46">
        <f>Índice!$G$51*'Datos Vida'!T12</f>
        <v>163250.9777101994</v>
      </c>
      <c r="U16" s="46">
        <f>Índice!$G$51*'Datos Vida'!U12</f>
        <v>1125567.5145688227</v>
      </c>
      <c r="V16" s="46">
        <f>Índice!$G$51*'Datos Vida'!V12</f>
        <v>0</v>
      </c>
      <c r="W16" s="46">
        <f>Índice!$G$51*'Datos Vida'!W12</f>
        <v>1259187.0231795337</v>
      </c>
      <c r="X16" s="46">
        <f>Índice!$G$51*'Datos Vida'!X12</f>
        <v>95053680.639014125</v>
      </c>
      <c r="Y16" s="46">
        <f>Índice!$G$51*'Datos Vida'!Y12</f>
        <v>6843128.7169033764</v>
      </c>
      <c r="Z16" s="46">
        <f>Índice!$G$51*'Datos Vida'!Z12</f>
        <v>22425146.330073193</v>
      </c>
      <c r="AA16" s="46">
        <f>Índice!$G$51*'Datos Vida'!AA12</f>
        <v>31550410.892809324</v>
      </c>
      <c r="AB16" s="46">
        <f>Índice!$G$51*'Datos Vida'!AB12</f>
        <v>74657641.765212342</v>
      </c>
      <c r="AC16" s="46">
        <f>Índice!$G$51*'Datos Vida'!AC12</f>
        <v>18120111.681395952</v>
      </c>
      <c r="AD16" s="46">
        <f>Índice!$G$51*'Datos Vida'!AD12</f>
        <v>0</v>
      </c>
      <c r="AE16" s="46">
        <f>Índice!$G$51*'Datos Vida'!AE12</f>
        <v>25905384.521746445</v>
      </c>
      <c r="AF16" s="46">
        <f>Índice!$G$51*'Datos Vida'!AF12</f>
        <v>6621644.4122783141</v>
      </c>
      <c r="AG16" s="46">
        <f>Índice!$G$51*'Datos Vida'!AG12</f>
        <v>7993655.8061710289</v>
      </c>
      <c r="AH16" s="46">
        <f>Índice!$G$51*'Datos Vida'!AH12</f>
        <v>0</v>
      </c>
      <c r="AI16" s="46">
        <f>Índice!$G$51*'Datos Vida'!AI12</f>
        <v>0</v>
      </c>
      <c r="AJ16" s="46">
        <f>Índice!$G$51*'Datos Vida'!AJ12</f>
        <v>0</v>
      </c>
      <c r="AK16" s="46">
        <f>Índice!$G$51*'Datos Vida'!AK12</f>
        <v>0</v>
      </c>
      <c r="AL16" s="46">
        <f>Índice!$G$51*'Datos Vida'!AL12</f>
        <v>0</v>
      </c>
      <c r="AM16" s="46">
        <f>Índice!$G$51*'Datos Vida'!AM12</f>
        <v>0</v>
      </c>
      <c r="AN16" s="46">
        <f>Índice!$G$51*'Datos Vida'!AN12</f>
        <v>0</v>
      </c>
      <c r="AO16" s="46">
        <f>Índice!$G$51*'Datos Vida'!AO12</f>
        <v>0</v>
      </c>
      <c r="AP16" s="46">
        <f>Índice!$G$51*'Datos Vida'!AP12</f>
        <v>0</v>
      </c>
      <c r="AQ16" s="46">
        <f>Índice!$G$51*'Datos Vida'!AQ12</f>
        <v>711443744.09334671</v>
      </c>
    </row>
    <row r="17" spans="2:43">
      <c r="B17" s="45" t="str">
        <f>'Datos Generales'!B13</f>
        <v>5.11.40.00  Préstamos</v>
      </c>
      <c r="C17" s="46">
        <f>Índice!$G$51*'Datos Vida'!C13</f>
        <v>0</v>
      </c>
      <c r="D17" s="46">
        <f>Índice!$G$51*'Datos Vida'!D13</f>
        <v>0</v>
      </c>
      <c r="E17" s="46">
        <f>Índice!$G$51*'Datos Vida'!E13</f>
        <v>0</v>
      </c>
      <c r="F17" s="46">
        <f>Índice!$G$51*'Datos Vida'!F13</f>
        <v>0</v>
      </c>
      <c r="G17" s="46">
        <f>Índice!$G$51*'Datos Vida'!G13</f>
        <v>1606385.6704314321</v>
      </c>
      <c r="H17" s="46">
        <f>Índice!$G$51*'Datos Vida'!H13</f>
        <v>0</v>
      </c>
      <c r="I17" s="46">
        <f>Índice!$G$51*'Datos Vida'!I13</f>
        <v>0</v>
      </c>
      <c r="J17" s="46">
        <f>Índice!$G$51*'Datos Vida'!J13</f>
        <v>352129.62655564927</v>
      </c>
      <c r="K17" s="46">
        <f>Índice!$G$51*'Datos Vida'!K13</f>
        <v>0</v>
      </c>
      <c r="L17" s="46">
        <f>Índice!$G$51*'Datos Vida'!L13</f>
        <v>0</v>
      </c>
      <c r="M17" s="46">
        <f>Índice!$G$51*'Datos Vida'!M13</f>
        <v>63738.781508606291</v>
      </c>
      <c r="N17" s="46">
        <f>Índice!$G$51*'Datos Vida'!N13</f>
        <v>338582.49173898518</v>
      </c>
      <c r="O17" s="46">
        <f>Índice!$G$51*'Datos Vida'!O13</f>
        <v>306643.16178309557</v>
      </c>
      <c r="P17" s="46">
        <f>Índice!$G$51*'Datos Vida'!P13</f>
        <v>162262.84302854451</v>
      </c>
      <c r="Q17" s="46">
        <f>Índice!$G$51*'Datos Vida'!Q13</f>
        <v>40515.115499279585</v>
      </c>
      <c r="R17" s="46">
        <f>Índice!$G$51*'Datos Vida'!R13</f>
        <v>0</v>
      </c>
      <c r="S17" s="46">
        <f>Índice!$G$51*'Datos Vida'!S13</f>
        <v>0</v>
      </c>
      <c r="T17" s="46">
        <f>Índice!$G$51*'Datos Vida'!T13</f>
        <v>4736764.2495590076</v>
      </c>
      <c r="U17" s="46">
        <f>Índice!$G$51*'Datos Vida'!U13</f>
        <v>3059841.5301634944</v>
      </c>
      <c r="V17" s="46">
        <f>Índice!$G$51*'Datos Vida'!V13</f>
        <v>0</v>
      </c>
      <c r="W17" s="46">
        <f>Índice!$G$51*'Datos Vida'!W13</f>
        <v>0</v>
      </c>
      <c r="X17" s="46">
        <f>Índice!$G$51*'Datos Vida'!X13</f>
        <v>997499.00956352195</v>
      </c>
      <c r="Y17" s="46">
        <f>Índice!$G$51*'Datos Vida'!Y13</f>
        <v>469067.75028163812</v>
      </c>
      <c r="Z17" s="46">
        <f>Índice!$G$51*'Datos Vida'!Z13</f>
        <v>136244.17634417172</v>
      </c>
      <c r="AA17" s="46">
        <f>Índice!$G$51*'Datos Vida'!AA13</f>
        <v>1935433.1029323561</v>
      </c>
      <c r="AB17" s="46">
        <f>Índice!$G$51*'Datos Vida'!AB13</f>
        <v>599474.21655921265</v>
      </c>
      <c r="AC17" s="46">
        <f>Índice!$G$51*'Datos Vida'!AC13</f>
        <v>296699.62219551549</v>
      </c>
      <c r="AD17" s="46">
        <f>Índice!$G$51*'Datos Vida'!AD13</f>
        <v>0</v>
      </c>
      <c r="AE17" s="46">
        <f>Índice!$G$51*'Datos Vida'!AE13</f>
        <v>199750.69773206647</v>
      </c>
      <c r="AF17" s="46">
        <f>Índice!$G$51*'Datos Vida'!AF13</f>
        <v>131898.82719041393</v>
      </c>
      <c r="AG17" s="46">
        <f>Índice!$G$51*'Datos Vida'!AG13</f>
        <v>71056.679525741391</v>
      </c>
      <c r="AH17" s="46">
        <f>Índice!$G$51*'Datos Vida'!AH13</f>
        <v>0</v>
      </c>
      <c r="AI17" s="46">
        <f>Índice!$G$51*'Datos Vida'!AI13</f>
        <v>0</v>
      </c>
      <c r="AJ17" s="46">
        <f>Índice!$G$51*'Datos Vida'!AJ13</f>
        <v>0</v>
      </c>
      <c r="AK17" s="46">
        <f>Índice!$G$51*'Datos Vida'!AK13</f>
        <v>0</v>
      </c>
      <c r="AL17" s="46">
        <f>Índice!$G$51*'Datos Vida'!AL13</f>
        <v>0</v>
      </c>
      <c r="AM17" s="46">
        <f>Índice!$G$51*'Datos Vida'!AM13</f>
        <v>0</v>
      </c>
      <c r="AN17" s="46">
        <f>Índice!$G$51*'Datos Vida'!AN13</f>
        <v>0</v>
      </c>
      <c r="AO17" s="46">
        <f>Índice!$G$51*'Datos Vida'!AO13</f>
        <v>0</v>
      </c>
      <c r="AP17" s="46">
        <f>Índice!$G$51*'Datos Vida'!AP13</f>
        <v>0</v>
      </c>
      <c r="AQ17" s="46">
        <f>Índice!$G$51*'Datos Vida'!AQ13</f>
        <v>15503987.552592732</v>
      </c>
    </row>
    <row r="18" spans="2:43">
      <c r="B18" s="47" t="str">
        <f>'Datos Generales'!B14</f>
        <v>5.11.41.00  Avance Tenedores De Pólizas</v>
      </c>
      <c r="C18" s="46">
        <f>Índice!$G$51*'Datos Vida'!C14</f>
        <v>0</v>
      </c>
      <c r="D18" s="46">
        <f>Índice!$G$51*'Datos Vida'!D14</f>
        <v>0</v>
      </c>
      <c r="E18" s="46">
        <f>Índice!$G$51*'Datos Vida'!E14</f>
        <v>0</v>
      </c>
      <c r="F18" s="46">
        <f>Índice!$G$51*'Datos Vida'!F14</f>
        <v>0</v>
      </c>
      <c r="G18" s="46">
        <f>Índice!$G$51*'Datos Vida'!G14</f>
        <v>152164.19776858535</v>
      </c>
      <c r="H18" s="46">
        <f>Índice!$G$51*'Datos Vida'!H14</f>
        <v>0</v>
      </c>
      <c r="I18" s="46">
        <f>Índice!$G$51*'Datos Vida'!I14</f>
        <v>0</v>
      </c>
      <c r="J18" s="46">
        <f>Índice!$G$51*'Datos Vida'!J14</f>
        <v>77497.902930585347</v>
      </c>
      <c r="K18" s="46">
        <f>Índice!$G$51*'Datos Vida'!K14</f>
        <v>0</v>
      </c>
      <c r="L18" s="46">
        <f>Índice!$G$51*'Datos Vida'!L14</f>
        <v>0</v>
      </c>
      <c r="M18" s="46">
        <f>Índice!$G$51*'Datos Vida'!M14</f>
        <v>63738.781508606291</v>
      </c>
      <c r="N18" s="46">
        <f>Índice!$G$51*'Datos Vida'!N14</f>
        <v>0</v>
      </c>
      <c r="O18" s="46">
        <f>Índice!$G$51*'Datos Vida'!O14</f>
        <v>47163.146467295679</v>
      </c>
      <c r="P18" s="46">
        <f>Índice!$G$51*'Datos Vida'!P14</f>
        <v>4677.95874915066</v>
      </c>
      <c r="Q18" s="46">
        <f>Índice!$G$51*'Datos Vida'!Q14</f>
        <v>26097.237622863922</v>
      </c>
      <c r="R18" s="46">
        <f>Índice!$G$51*'Datos Vida'!R14</f>
        <v>0</v>
      </c>
      <c r="S18" s="46">
        <f>Índice!$G$51*'Datos Vida'!S14</f>
        <v>0</v>
      </c>
      <c r="T18" s="46">
        <f>Índice!$G$51*'Datos Vida'!T14</f>
        <v>4736764.2495590076</v>
      </c>
      <c r="U18" s="46">
        <f>Índice!$G$51*'Datos Vida'!U14</f>
        <v>0</v>
      </c>
      <c r="V18" s="46">
        <f>Índice!$G$51*'Datos Vida'!V14</f>
        <v>0</v>
      </c>
      <c r="W18" s="46">
        <f>Índice!$G$51*'Datos Vida'!W14</f>
        <v>0</v>
      </c>
      <c r="X18" s="46">
        <f>Índice!$G$51*'Datos Vida'!X14</f>
        <v>282825.63227472827</v>
      </c>
      <c r="Y18" s="46">
        <f>Índice!$G$51*'Datos Vida'!Y14</f>
        <v>60752.51039681644</v>
      </c>
      <c r="Z18" s="46">
        <f>Índice!$G$51*'Datos Vida'!Z14</f>
        <v>28791.711761958832</v>
      </c>
      <c r="AA18" s="46">
        <f>Índice!$G$51*'Datos Vida'!AA14</f>
        <v>0</v>
      </c>
      <c r="AB18" s="46">
        <f>Índice!$G$51*'Datos Vida'!AB14</f>
        <v>0</v>
      </c>
      <c r="AC18" s="46">
        <f>Índice!$G$51*'Datos Vida'!AC14</f>
        <v>0</v>
      </c>
      <c r="AD18" s="46">
        <f>Índice!$G$51*'Datos Vida'!AD14</f>
        <v>0</v>
      </c>
      <c r="AE18" s="46">
        <f>Índice!$G$51*'Datos Vida'!AE14</f>
        <v>797.0413061809877</v>
      </c>
      <c r="AF18" s="46">
        <f>Índice!$G$51*'Datos Vida'!AF14</f>
        <v>131436.03329637181</v>
      </c>
      <c r="AG18" s="46">
        <f>Índice!$G$51*'Datos Vida'!AG14</f>
        <v>0</v>
      </c>
      <c r="AH18" s="46">
        <f>Índice!$G$51*'Datos Vida'!AH14</f>
        <v>0</v>
      </c>
      <c r="AI18" s="46">
        <f>Índice!$G$51*'Datos Vida'!AI14</f>
        <v>0</v>
      </c>
      <c r="AJ18" s="46">
        <f>Índice!$G$51*'Datos Vida'!AJ14</f>
        <v>0</v>
      </c>
      <c r="AK18" s="46">
        <f>Índice!$G$51*'Datos Vida'!AK14</f>
        <v>0</v>
      </c>
      <c r="AL18" s="46">
        <f>Índice!$G$51*'Datos Vida'!AL14</f>
        <v>0</v>
      </c>
      <c r="AM18" s="46">
        <f>Índice!$G$51*'Datos Vida'!AM14</f>
        <v>0</v>
      </c>
      <c r="AN18" s="46">
        <f>Índice!$G$51*'Datos Vida'!AN14</f>
        <v>0</v>
      </c>
      <c r="AO18" s="46">
        <f>Índice!$G$51*'Datos Vida'!AO14</f>
        <v>0</v>
      </c>
      <c r="AP18" s="46">
        <f>Índice!$G$51*'Datos Vida'!AP14</f>
        <v>0</v>
      </c>
      <c r="AQ18" s="46">
        <f>Índice!$G$51*'Datos Vida'!AQ14</f>
        <v>5612706.4036421506</v>
      </c>
    </row>
    <row r="19" spans="2:43">
      <c r="B19" s="47" t="str">
        <f>'Datos Generales'!B15</f>
        <v>5.11.42.00  Préstamos Otorgados</v>
      </c>
      <c r="C19" s="46">
        <f>Índice!$G$51*'Datos Vida'!C15</f>
        <v>0</v>
      </c>
      <c r="D19" s="46">
        <f>Índice!$G$51*'Datos Vida'!D15</f>
        <v>0</v>
      </c>
      <c r="E19" s="46">
        <f>Índice!$G$51*'Datos Vida'!E15</f>
        <v>0</v>
      </c>
      <c r="F19" s="46">
        <f>Índice!$G$51*'Datos Vida'!F15</f>
        <v>0</v>
      </c>
      <c r="G19" s="46">
        <f>Índice!$G$51*'Datos Vida'!G15</f>
        <v>1454221.4726628468</v>
      </c>
      <c r="H19" s="46">
        <f>Índice!$G$51*'Datos Vida'!H15</f>
        <v>0</v>
      </c>
      <c r="I19" s="46">
        <f>Índice!$G$51*'Datos Vida'!I15</f>
        <v>0</v>
      </c>
      <c r="J19" s="46">
        <f>Índice!$G$51*'Datos Vida'!J15</f>
        <v>274631.72362506395</v>
      </c>
      <c r="K19" s="46">
        <f>Índice!$G$51*'Datos Vida'!K15</f>
        <v>0</v>
      </c>
      <c r="L19" s="46">
        <f>Índice!$G$51*'Datos Vida'!L15</f>
        <v>0</v>
      </c>
      <c r="M19" s="46">
        <f>Índice!$G$51*'Datos Vida'!M15</f>
        <v>0</v>
      </c>
      <c r="N19" s="46">
        <f>Índice!$G$51*'Datos Vida'!N15</f>
        <v>338582.49173898518</v>
      </c>
      <c r="O19" s="46">
        <f>Índice!$G$51*'Datos Vida'!O15</f>
        <v>259480.01531579986</v>
      </c>
      <c r="P19" s="46">
        <f>Índice!$G$51*'Datos Vida'!P15</f>
        <v>157584.88427939385</v>
      </c>
      <c r="Q19" s="46">
        <f>Índice!$G$51*'Datos Vida'!Q15</f>
        <v>14417.877876415661</v>
      </c>
      <c r="R19" s="46">
        <f>Índice!$G$51*'Datos Vida'!R15</f>
        <v>0</v>
      </c>
      <c r="S19" s="46">
        <f>Índice!$G$51*'Datos Vida'!S15</f>
        <v>0</v>
      </c>
      <c r="T19" s="46">
        <f>Índice!$G$51*'Datos Vida'!T15</f>
        <v>0</v>
      </c>
      <c r="U19" s="46">
        <f>Índice!$G$51*'Datos Vida'!U15</f>
        <v>3059841.5301634944</v>
      </c>
      <c r="V19" s="46">
        <f>Índice!$G$51*'Datos Vida'!V15</f>
        <v>0</v>
      </c>
      <c r="W19" s="46">
        <f>Índice!$G$51*'Datos Vida'!W15</f>
        <v>0</v>
      </c>
      <c r="X19" s="46">
        <f>Índice!$G$51*'Datos Vida'!X15</f>
        <v>714673.37728879368</v>
      </c>
      <c r="Y19" s="46">
        <f>Índice!$G$51*'Datos Vida'!Y15</f>
        <v>408315.2398848217</v>
      </c>
      <c r="Z19" s="46">
        <f>Índice!$G$51*'Datos Vida'!Z15</f>
        <v>107452.46458221288</v>
      </c>
      <c r="AA19" s="46">
        <f>Índice!$G$51*'Datos Vida'!AA15</f>
        <v>1935433.1029323561</v>
      </c>
      <c r="AB19" s="46">
        <f>Índice!$G$51*'Datos Vida'!AB15</f>
        <v>599474.21655921265</v>
      </c>
      <c r="AC19" s="46">
        <f>Índice!$G$51*'Datos Vida'!AC15</f>
        <v>296699.62219551549</v>
      </c>
      <c r="AD19" s="46">
        <f>Índice!$G$51*'Datos Vida'!AD15</f>
        <v>0</v>
      </c>
      <c r="AE19" s="46">
        <f>Índice!$G$51*'Datos Vida'!AE15</f>
        <v>198953.65642588548</v>
      </c>
      <c r="AF19" s="46">
        <f>Índice!$G$51*'Datos Vida'!AF15</f>
        <v>462.79389404210963</v>
      </c>
      <c r="AG19" s="46">
        <f>Índice!$G$51*'Datos Vida'!AG15</f>
        <v>71056.679525741391</v>
      </c>
      <c r="AH19" s="46">
        <f>Índice!$G$51*'Datos Vida'!AH15</f>
        <v>0</v>
      </c>
      <c r="AI19" s="46">
        <f>Índice!$G$51*'Datos Vida'!AI15</f>
        <v>0</v>
      </c>
      <c r="AJ19" s="46">
        <f>Índice!$G$51*'Datos Vida'!AJ15</f>
        <v>0</v>
      </c>
      <c r="AK19" s="46">
        <f>Índice!$G$51*'Datos Vida'!AK15</f>
        <v>0</v>
      </c>
      <c r="AL19" s="46">
        <f>Índice!$G$51*'Datos Vida'!AL15</f>
        <v>0</v>
      </c>
      <c r="AM19" s="46">
        <f>Índice!$G$51*'Datos Vida'!AM15</f>
        <v>0</v>
      </c>
      <c r="AN19" s="46">
        <f>Índice!$G$51*'Datos Vida'!AN15</f>
        <v>0</v>
      </c>
      <c r="AO19" s="46">
        <f>Índice!$G$51*'Datos Vida'!AO15</f>
        <v>0</v>
      </c>
      <c r="AP19" s="46">
        <f>Índice!$G$51*'Datos Vida'!AP15</f>
        <v>0</v>
      </c>
      <c r="AQ19" s="46">
        <f>Índice!$G$51*'Datos Vida'!AQ15</f>
        <v>9891281.1489505805</v>
      </c>
    </row>
    <row r="20" spans="2:43">
      <c r="B20" s="45" t="str">
        <f>'Datos Generales'!B16</f>
        <v>5.11.50.00  Inversiones Seguros Cuenta Única De Inversión (Cui)</v>
      </c>
      <c r="C20" s="46">
        <f>Índice!$G$51*'Datos Vida'!C16</f>
        <v>0</v>
      </c>
      <c r="D20" s="46">
        <f>Índice!$G$51*'Datos Vida'!D16</f>
        <v>23252.969649485087</v>
      </c>
      <c r="E20" s="46">
        <f>Índice!$G$51*'Datos Vida'!E16</f>
        <v>0</v>
      </c>
      <c r="F20" s="46">
        <f>Índice!$G$51*'Datos Vida'!F16</f>
        <v>875124.26381243905</v>
      </c>
      <c r="G20" s="46">
        <f>Índice!$G$51*'Datos Vida'!G16</f>
        <v>1515033.6084422814</v>
      </c>
      <c r="H20" s="46">
        <f>Índice!$G$51*'Datos Vida'!H16</f>
        <v>0</v>
      </c>
      <c r="I20" s="46">
        <f>Índice!$G$51*'Datos Vida'!I16</f>
        <v>0</v>
      </c>
      <c r="J20" s="46">
        <f>Índice!$G$51*'Datos Vida'!J16</f>
        <v>4422970.1142709171</v>
      </c>
      <c r="K20" s="46">
        <f>Índice!$G$51*'Datos Vida'!K16</f>
        <v>0</v>
      </c>
      <c r="L20" s="46">
        <f>Índice!$G$51*'Datos Vida'!L16</f>
        <v>0</v>
      </c>
      <c r="M20" s="46">
        <f>Índice!$G$51*'Datos Vida'!M16</f>
        <v>10988326.748867363</v>
      </c>
      <c r="N20" s="46">
        <f>Índice!$G$51*'Datos Vida'!N16</f>
        <v>0</v>
      </c>
      <c r="O20" s="46">
        <f>Índice!$G$51*'Datos Vida'!O16</f>
        <v>3599684.1669599246</v>
      </c>
      <c r="P20" s="46">
        <f>Índice!$G$51*'Datos Vida'!P16</f>
        <v>2822807.9704130623</v>
      </c>
      <c r="Q20" s="46">
        <f>Índice!$G$51*'Datos Vida'!Q16</f>
        <v>8060267.2297215052</v>
      </c>
      <c r="R20" s="46">
        <f>Índice!$G$51*'Datos Vida'!R16</f>
        <v>0</v>
      </c>
      <c r="S20" s="46">
        <f>Índice!$G$51*'Datos Vida'!S16</f>
        <v>0</v>
      </c>
      <c r="T20" s="46">
        <f>Índice!$G$51*'Datos Vida'!T16</f>
        <v>0</v>
      </c>
      <c r="U20" s="46">
        <f>Índice!$G$51*'Datos Vida'!U16</f>
        <v>0</v>
      </c>
      <c r="V20" s="46">
        <f>Índice!$G$51*'Datos Vida'!V16</f>
        <v>0</v>
      </c>
      <c r="W20" s="46">
        <f>Índice!$G$51*'Datos Vida'!W16</f>
        <v>26487.126539049757</v>
      </c>
      <c r="X20" s="46">
        <f>Índice!$G$51*'Datos Vida'!X16</f>
        <v>8007090.9054692015</v>
      </c>
      <c r="Y20" s="46">
        <f>Índice!$G$51*'Datos Vida'!Y16</f>
        <v>106410.6803357967</v>
      </c>
      <c r="Z20" s="46">
        <f>Índice!$G$51*'Datos Vida'!Z16</f>
        <v>120852.50574895811</v>
      </c>
      <c r="AA20" s="46">
        <f>Índice!$G$51*'Datos Vida'!AA16</f>
        <v>2514966.4579556952</v>
      </c>
      <c r="AB20" s="46">
        <f>Índice!$G$51*'Datos Vida'!AB16</f>
        <v>1026048.6785696106</v>
      </c>
      <c r="AC20" s="46">
        <f>Índice!$G$51*'Datos Vida'!AC16</f>
        <v>17966.938234389283</v>
      </c>
      <c r="AD20" s="46">
        <f>Índice!$G$51*'Datos Vida'!AD16</f>
        <v>0</v>
      </c>
      <c r="AE20" s="46">
        <f>Índice!$G$51*'Datos Vida'!AE16</f>
        <v>3698546.6810971606</v>
      </c>
      <c r="AF20" s="46">
        <f>Índice!$G$51*'Datos Vida'!AF16</f>
        <v>10176996.15555718</v>
      </c>
      <c r="AG20" s="46">
        <f>Índice!$G$51*'Datos Vida'!AG16</f>
        <v>1870602.782960509</v>
      </c>
      <c r="AH20" s="46">
        <f>Índice!$G$51*'Datos Vida'!AH16</f>
        <v>0</v>
      </c>
      <c r="AI20" s="46">
        <f>Índice!$G$51*'Datos Vida'!AI16</f>
        <v>0</v>
      </c>
      <c r="AJ20" s="46">
        <f>Índice!$G$51*'Datos Vida'!AJ16</f>
        <v>0</v>
      </c>
      <c r="AK20" s="46">
        <f>Índice!$G$51*'Datos Vida'!AK16</f>
        <v>0</v>
      </c>
      <c r="AL20" s="46">
        <f>Índice!$G$51*'Datos Vida'!AL16</f>
        <v>0</v>
      </c>
      <c r="AM20" s="46">
        <f>Índice!$G$51*'Datos Vida'!AM16</f>
        <v>0</v>
      </c>
      <c r="AN20" s="46">
        <f>Índice!$G$51*'Datos Vida'!AN16</f>
        <v>0</v>
      </c>
      <c r="AO20" s="46">
        <f>Índice!$G$51*'Datos Vida'!AO16</f>
        <v>0</v>
      </c>
      <c r="AP20" s="46">
        <f>Índice!$G$51*'Datos Vida'!AP16</f>
        <v>0</v>
      </c>
      <c r="AQ20" s="46">
        <f>Índice!$G$51*'Datos Vida'!AQ16</f>
        <v>59873435.98460453</v>
      </c>
    </row>
    <row r="21" spans="2:43">
      <c r="B21" s="45" t="str">
        <f>'Datos Generales'!B17</f>
        <v>5.11.60.00  Participaciones En Entidades Del Grupo</v>
      </c>
      <c r="C21" s="46">
        <f>Índice!$G$51*'Datos Vida'!C17</f>
        <v>0</v>
      </c>
      <c r="D21" s="46">
        <f>Índice!$G$51*'Datos Vida'!D17</f>
        <v>0</v>
      </c>
      <c r="E21" s="46">
        <f>Índice!$G$51*'Datos Vida'!E17</f>
        <v>0</v>
      </c>
      <c r="F21" s="46">
        <f>Índice!$G$51*'Datos Vida'!F17</f>
        <v>0</v>
      </c>
      <c r="G21" s="46">
        <f>Índice!$G$51*'Datos Vida'!G17</f>
        <v>856811.61344868888</v>
      </c>
      <c r="H21" s="46">
        <f>Índice!$G$51*'Datos Vida'!H17</f>
        <v>0</v>
      </c>
      <c r="I21" s="46">
        <f>Índice!$G$51*'Datos Vida'!I17</f>
        <v>0</v>
      </c>
      <c r="J21" s="46">
        <f>Índice!$G$51*'Datos Vida'!J17</f>
        <v>130006.35207305549</v>
      </c>
      <c r="K21" s="46">
        <f>Índice!$G$51*'Datos Vida'!K17</f>
        <v>0</v>
      </c>
      <c r="L21" s="46">
        <f>Índice!$G$51*'Datos Vida'!L17</f>
        <v>297.064545472654</v>
      </c>
      <c r="M21" s="46">
        <f>Índice!$G$51*'Datos Vida'!M17</f>
        <v>978087.91534700699</v>
      </c>
      <c r="N21" s="46">
        <f>Índice!$G$51*'Datos Vida'!N17</f>
        <v>0</v>
      </c>
      <c r="O21" s="46">
        <f>Índice!$G$51*'Datos Vida'!O17</f>
        <v>0</v>
      </c>
      <c r="P21" s="46">
        <f>Índice!$G$51*'Datos Vida'!P17</f>
        <v>210479.50405138321</v>
      </c>
      <c r="Q21" s="46">
        <f>Índice!$G$51*'Datos Vida'!Q17</f>
        <v>148883.20817314822</v>
      </c>
      <c r="R21" s="46">
        <f>Índice!$G$51*'Datos Vida'!R17</f>
        <v>0</v>
      </c>
      <c r="S21" s="46">
        <f>Índice!$G$51*'Datos Vida'!S17</f>
        <v>0</v>
      </c>
      <c r="T21" s="46">
        <f>Índice!$G$51*'Datos Vida'!T17</f>
        <v>0</v>
      </c>
      <c r="U21" s="46">
        <f>Índice!$G$51*'Datos Vida'!U17</f>
        <v>0</v>
      </c>
      <c r="V21" s="46">
        <f>Índice!$G$51*'Datos Vida'!V17</f>
        <v>0</v>
      </c>
      <c r="W21" s="46">
        <f>Índice!$G$51*'Datos Vida'!W17</f>
        <v>0</v>
      </c>
      <c r="X21" s="46">
        <f>Índice!$G$51*'Datos Vida'!X17</f>
        <v>20641.670041897123</v>
      </c>
      <c r="Y21" s="46">
        <f>Índice!$G$51*'Datos Vida'!Y17</f>
        <v>0</v>
      </c>
      <c r="Z21" s="46">
        <f>Índice!$G$51*'Datos Vida'!Z17</f>
        <v>0</v>
      </c>
      <c r="AA21" s="46">
        <f>Índice!$G$51*'Datos Vida'!AA17</f>
        <v>227144.86489118481</v>
      </c>
      <c r="AB21" s="46">
        <f>Índice!$G$51*'Datos Vida'!AB17</f>
        <v>61872.290132596761</v>
      </c>
      <c r="AC21" s="46">
        <f>Índice!$G$51*'Datos Vida'!AC17</f>
        <v>0</v>
      </c>
      <c r="AD21" s="46">
        <f>Índice!$G$51*'Datos Vida'!AD17</f>
        <v>0</v>
      </c>
      <c r="AE21" s="46">
        <f>Índice!$G$51*'Datos Vida'!AE17</f>
        <v>0</v>
      </c>
      <c r="AF21" s="46">
        <f>Índice!$G$51*'Datos Vida'!AF17</f>
        <v>0</v>
      </c>
      <c r="AG21" s="46">
        <f>Índice!$G$51*'Datos Vida'!AG17</f>
        <v>0</v>
      </c>
      <c r="AH21" s="46">
        <f>Índice!$G$51*'Datos Vida'!AH17</f>
        <v>0</v>
      </c>
      <c r="AI21" s="46">
        <f>Índice!$G$51*'Datos Vida'!AI17</f>
        <v>0</v>
      </c>
      <c r="AJ21" s="46">
        <f>Índice!$G$51*'Datos Vida'!AJ17</f>
        <v>0</v>
      </c>
      <c r="AK21" s="46">
        <f>Índice!$G$51*'Datos Vida'!AK17</f>
        <v>0</v>
      </c>
      <c r="AL21" s="46">
        <f>Índice!$G$51*'Datos Vida'!AL17</f>
        <v>0</v>
      </c>
      <c r="AM21" s="46">
        <f>Índice!$G$51*'Datos Vida'!AM17</f>
        <v>0</v>
      </c>
      <c r="AN21" s="46">
        <f>Índice!$G$51*'Datos Vida'!AN17</f>
        <v>0</v>
      </c>
      <c r="AO21" s="46">
        <f>Índice!$G$51*'Datos Vida'!AO17</f>
        <v>0</v>
      </c>
      <c r="AP21" s="46">
        <f>Índice!$G$51*'Datos Vida'!AP17</f>
        <v>0</v>
      </c>
      <c r="AQ21" s="46">
        <f>Índice!$G$51*'Datos Vida'!AQ17</f>
        <v>2634224.4827044341</v>
      </c>
    </row>
    <row r="22" spans="2:43">
      <c r="B22" s="47" t="str">
        <f>'Datos Generales'!B18</f>
        <v>5.11.61.00  Participaciones En Empresas Subsidiarias (Filiales)</v>
      </c>
      <c r="C22" s="46">
        <f>Índice!$G$51*'Datos Vida'!C18</f>
        <v>0</v>
      </c>
      <c r="D22" s="46">
        <f>Índice!$G$51*'Datos Vida'!D18</f>
        <v>0</v>
      </c>
      <c r="E22" s="46">
        <f>Índice!$G$51*'Datos Vida'!E18</f>
        <v>0</v>
      </c>
      <c r="F22" s="46">
        <f>Índice!$G$51*'Datos Vida'!F18</f>
        <v>0</v>
      </c>
      <c r="G22" s="46">
        <f>Índice!$G$51*'Datos Vida'!G18</f>
        <v>159208.18200127929</v>
      </c>
      <c r="H22" s="46">
        <f>Índice!$G$51*'Datos Vida'!H18</f>
        <v>0</v>
      </c>
      <c r="I22" s="46">
        <f>Índice!$G$51*'Datos Vida'!I18</f>
        <v>0</v>
      </c>
      <c r="J22" s="46">
        <f>Índice!$G$51*'Datos Vida'!J18</f>
        <v>85361.636577317127</v>
      </c>
      <c r="K22" s="46">
        <f>Índice!$G$51*'Datos Vida'!K18</f>
        <v>0</v>
      </c>
      <c r="L22" s="46">
        <f>Índice!$G$51*'Datos Vida'!L18</f>
        <v>0</v>
      </c>
      <c r="M22" s="46">
        <f>Índice!$G$51*'Datos Vida'!M18</f>
        <v>0</v>
      </c>
      <c r="N22" s="46">
        <f>Índice!$G$51*'Datos Vida'!N18</f>
        <v>0</v>
      </c>
      <c r="O22" s="46">
        <f>Índice!$G$51*'Datos Vida'!O18</f>
        <v>0</v>
      </c>
      <c r="P22" s="46">
        <f>Índice!$G$51*'Datos Vida'!P18</f>
        <v>209725.00171528108</v>
      </c>
      <c r="Q22" s="46">
        <f>Índice!$G$51*'Datos Vida'!Q18</f>
        <v>103825.93991868461</v>
      </c>
      <c r="R22" s="46">
        <f>Índice!$G$51*'Datos Vida'!R18</f>
        <v>0</v>
      </c>
      <c r="S22" s="46">
        <f>Índice!$G$51*'Datos Vida'!S18</f>
        <v>0</v>
      </c>
      <c r="T22" s="46">
        <f>Índice!$G$51*'Datos Vida'!T18</f>
        <v>0</v>
      </c>
      <c r="U22" s="46">
        <f>Índice!$G$51*'Datos Vida'!U18</f>
        <v>0</v>
      </c>
      <c r="V22" s="46">
        <f>Índice!$G$51*'Datos Vida'!V18</f>
        <v>0</v>
      </c>
      <c r="W22" s="46">
        <f>Índice!$G$51*'Datos Vida'!W18</f>
        <v>0</v>
      </c>
      <c r="X22" s="46">
        <f>Índice!$G$51*'Datos Vida'!X18</f>
        <v>20641.670041897123</v>
      </c>
      <c r="Y22" s="46">
        <f>Índice!$G$51*'Datos Vida'!Y18</f>
        <v>0</v>
      </c>
      <c r="Z22" s="46">
        <f>Índice!$G$51*'Datos Vida'!Z18</f>
        <v>0</v>
      </c>
      <c r="AA22" s="46">
        <f>Índice!$G$51*'Datos Vida'!AA18</f>
        <v>0</v>
      </c>
      <c r="AB22" s="46">
        <f>Índice!$G$51*'Datos Vida'!AB18</f>
        <v>61872.290132596761</v>
      </c>
      <c r="AC22" s="46">
        <f>Índice!$G$51*'Datos Vida'!AC18</f>
        <v>0</v>
      </c>
      <c r="AD22" s="46">
        <f>Índice!$G$51*'Datos Vida'!AD18</f>
        <v>0</v>
      </c>
      <c r="AE22" s="46">
        <f>Índice!$G$51*'Datos Vida'!AE18</f>
        <v>0</v>
      </c>
      <c r="AF22" s="46">
        <f>Índice!$G$51*'Datos Vida'!AF18</f>
        <v>0</v>
      </c>
      <c r="AG22" s="46">
        <f>Índice!$G$51*'Datos Vida'!AG18</f>
        <v>0</v>
      </c>
      <c r="AH22" s="46">
        <f>Índice!$G$51*'Datos Vida'!AH18</f>
        <v>0</v>
      </c>
      <c r="AI22" s="46">
        <f>Índice!$G$51*'Datos Vida'!AI18</f>
        <v>0</v>
      </c>
      <c r="AJ22" s="46">
        <f>Índice!$G$51*'Datos Vida'!AJ18</f>
        <v>0</v>
      </c>
      <c r="AK22" s="46">
        <f>Índice!$G$51*'Datos Vida'!AK18</f>
        <v>0</v>
      </c>
      <c r="AL22" s="46">
        <f>Índice!$G$51*'Datos Vida'!AL18</f>
        <v>0</v>
      </c>
      <c r="AM22" s="46">
        <f>Índice!$G$51*'Datos Vida'!AM18</f>
        <v>0</v>
      </c>
      <c r="AN22" s="46">
        <f>Índice!$G$51*'Datos Vida'!AN18</f>
        <v>0</v>
      </c>
      <c r="AO22" s="46">
        <f>Índice!$G$51*'Datos Vida'!AO18</f>
        <v>0</v>
      </c>
      <c r="AP22" s="46">
        <f>Índice!$G$51*'Datos Vida'!AP18</f>
        <v>0</v>
      </c>
      <c r="AQ22" s="46">
        <f>Índice!$G$51*'Datos Vida'!AQ18</f>
        <v>640634.720387056</v>
      </c>
    </row>
    <row r="23" spans="2:43">
      <c r="B23" s="47" t="str">
        <f>'Datos Generales'!B19</f>
        <v>5.11.62.00  Participaciones En Empresas Asociadas (Coligadas)</v>
      </c>
      <c r="C23" s="46">
        <f>Índice!$G$51*'Datos Vida'!C19</f>
        <v>0</v>
      </c>
      <c r="D23" s="46">
        <f>Índice!$G$51*'Datos Vida'!D19</f>
        <v>0</v>
      </c>
      <c r="E23" s="46">
        <f>Índice!$G$51*'Datos Vida'!E19</f>
        <v>0</v>
      </c>
      <c r="F23" s="46">
        <f>Índice!$G$51*'Datos Vida'!F19</f>
        <v>0</v>
      </c>
      <c r="G23" s="46">
        <f>Índice!$G$51*'Datos Vida'!G19</f>
        <v>697603.43144740956</v>
      </c>
      <c r="H23" s="46">
        <f>Índice!$G$51*'Datos Vida'!H19</f>
        <v>0</v>
      </c>
      <c r="I23" s="46">
        <f>Índice!$G$51*'Datos Vida'!I19</f>
        <v>0</v>
      </c>
      <c r="J23" s="46">
        <f>Índice!$G$51*'Datos Vida'!J19</f>
        <v>44644.715495738361</v>
      </c>
      <c r="K23" s="46">
        <f>Índice!$G$51*'Datos Vida'!K19</f>
        <v>0</v>
      </c>
      <c r="L23" s="46">
        <f>Índice!$G$51*'Datos Vida'!L19</f>
        <v>297.064545472654</v>
      </c>
      <c r="M23" s="46">
        <f>Índice!$G$51*'Datos Vida'!M19</f>
        <v>978087.91534700699</v>
      </c>
      <c r="N23" s="46">
        <f>Índice!$G$51*'Datos Vida'!N19</f>
        <v>0</v>
      </c>
      <c r="O23" s="46">
        <f>Índice!$G$51*'Datos Vida'!O19</f>
        <v>0</v>
      </c>
      <c r="P23" s="46">
        <f>Índice!$G$51*'Datos Vida'!P19</f>
        <v>754.50233610212899</v>
      </c>
      <c r="Q23" s="46">
        <f>Índice!$G$51*'Datos Vida'!Q19</f>
        <v>45057.268254463605</v>
      </c>
      <c r="R23" s="46">
        <f>Índice!$G$51*'Datos Vida'!R19</f>
        <v>0</v>
      </c>
      <c r="S23" s="46">
        <f>Índice!$G$51*'Datos Vida'!S19</f>
        <v>0</v>
      </c>
      <c r="T23" s="46">
        <f>Índice!$G$51*'Datos Vida'!T19</f>
        <v>0</v>
      </c>
      <c r="U23" s="46">
        <f>Índice!$G$51*'Datos Vida'!U19</f>
        <v>0</v>
      </c>
      <c r="V23" s="46">
        <f>Índice!$G$51*'Datos Vida'!V19</f>
        <v>0</v>
      </c>
      <c r="W23" s="46">
        <f>Índice!$G$51*'Datos Vida'!W19</f>
        <v>0</v>
      </c>
      <c r="X23" s="46">
        <f>Índice!$G$51*'Datos Vida'!X19</f>
        <v>0</v>
      </c>
      <c r="Y23" s="46">
        <f>Índice!$G$51*'Datos Vida'!Y19</f>
        <v>0</v>
      </c>
      <c r="Z23" s="46">
        <f>Índice!$G$51*'Datos Vida'!Z19</f>
        <v>0</v>
      </c>
      <c r="AA23" s="46">
        <f>Índice!$G$51*'Datos Vida'!AA19</f>
        <v>227144.86489118481</v>
      </c>
      <c r="AB23" s="46">
        <f>Índice!$G$51*'Datos Vida'!AB19</f>
        <v>0</v>
      </c>
      <c r="AC23" s="46">
        <f>Índice!$G$51*'Datos Vida'!AC19</f>
        <v>0</v>
      </c>
      <c r="AD23" s="46">
        <f>Índice!$G$51*'Datos Vida'!AD19</f>
        <v>0</v>
      </c>
      <c r="AE23" s="46">
        <f>Índice!$G$51*'Datos Vida'!AE19</f>
        <v>0</v>
      </c>
      <c r="AF23" s="46">
        <f>Índice!$G$51*'Datos Vida'!AF19</f>
        <v>0</v>
      </c>
      <c r="AG23" s="46">
        <f>Índice!$G$51*'Datos Vida'!AG19</f>
        <v>0</v>
      </c>
      <c r="AH23" s="46">
        <f>Índice!$G$51*'Datos Vida'!AH19</f>
        <v>0</v>
      </c>
      <c r="AI23" s="46">
        <f>Índice!$G$51*'Datos Vida'!AI19</f>
        <v>0</v>
      </c>
      <c r="AJ23" s="46">
        <f>Índice!$G$51*'Datos Vida'!AJ19</f>
        <v>0</v>
      </c>
      <c r="AK23" s="46">
        <f>Índice!$G$51*'Datos Vida'!AK19</f>
        <v>0</v>
      </c>
      <c r="AL23" s="46">
        <f>Índice!$G$51*'Datos Vida'!AL19</f>
        <v>0</v>
      </c>
      <c r="AM23" s="46">
        <f>Índice!$G$51*'Datos Vida'!AM19</f>
        <v>0</v>
      </c>
      <c r="AN23" s="46">
        <f>Índice!$G$51*'Datos Vida'!AN19</f>
        <v>0</v>
      </c>
      <c r="AO23" s="46">
        <f>Índice!$G$51*'Datos Vida'!AO19</f>
        <v>0</v>
      </c>
      <c r="AP23" s="46">
        <f>Índice!$G$51*'Datos Vida'!AP19</f>
        <v>0</v>
      </c>
      <c r="AQ23" s="46">
        <f>Índice!$G$51*'Datos Vida'!AQ19</f>
        <v>1993589.7623173781</v>
      </c>
    </row>
    <row r="24" spans="2:43">
      <c r="B24" s="44" t="str">
        <f>'Datos Generales'!B20</f>
        <v xml:space="preserve">5.12.00.00  Total Inversiones Inmobiliarias </v>
      </c>
      <c r="C24" s="43">
        <f>Índice!$G$51*'Datos Vida'!C20</f>
        <v>27.090374285391782</v>
      </c>
      <c r="D24" s="43">
        <f>Índice!$G$51*'Datos Vida'!D20</f>
        <v>29999.446683531754</v>
      </c>
      <c r="E24" s="43">
        <f>Índice!$G$51*'Datos Vida'!E20</f>
        <v>1065.3776606222377</v>
      </c>
      <c r="F24" s="43">
        <f>Índice!$G$51*'Datos Vida'!F20</f>
        <v>512730.30691357865</v>
      </c>
      <c r="G24" s="43">
        <f>Índice!$G$51*'Datos Vida'!G20</f>
        <v>10864392.270390267</v>
      </c>
      <c r="H24" s="43">
        <f>Índice!$G$51*'Datos Vida'!H20</f>
        <v>9295.2297480639463</v>
      </c>
      <c r="I24" s="43">
        <f>Índice!$G$51*'Datos Vida'!I20</f>
        <v>96916.433720433546</v>
      </c>
      <c r="J24" s="43">
        <f>Índice!$G$51*'Datos Vida'!J20</f>
        <v>5402280.8590127509</v>
      </c>
      <c r="K24" s="43">
        <f>Índice!$G$51*'Datos Vida'!K20</f>
        <v>636.66806102416672</v>
      </c>
      <c r="L24" s="43">
        <f>Índice!$G$51*'Datos Vida'!L20</f>
        <v>1668661.6602592622</v>
      </c>
      <c r="M24" s="43">
        <f>Índice!$G$51*'Datos Vida'!M20</f>
        <v>22117732.464847807</v>
      </c>
      <c r="N24" s="43">
        <f>Índice!$G$51*'Datos Vida'!N20</f>
        <v>6931877.4470420815</v>
      </c>
      <c r="O24" s="43">
        <f>Índice!$G$51*'Datos Vida'!O20</f>
        <v>12052270.036142632</v>
      </c>
      <c r="P24" s="43">
        <f>Índice!$G$51*'Datos Vida'!P20</f>
        <v>4217115.8932409072</v>
      </c>
      <c r="Q24" s="43">
        <f>Índice!$G$51*'Datos Vida'!Q20</f>
        <v>4637558.1480276482</v>
      </c>
      <c r="R24" s="43">
        <f>Índice!$G$51*'Datos Vida'!R20</f>
        <v>814.30477999030597</v>
      </c>
      <c r="S24" s="43">
        <f>Índice!$G$51*'Datos Vida'!S20</f>
        <v>1973.0822604527016</v>
      </c>
      <c r="T24" s="43">
        <f>Índice!$G$51*'Datos Vida'!T20</f>
        <v>2068100.2432379196</v>
      </c>
      <c r="U24" s="43">
        <f>Índice!$G$51*'Datos Vida'!U20</f>
        <v>164024.3370715394</v>
      </c>
      <c r="V24" s="43">
        <f>Índice!$G$51*'Datos Vida'!V20</f>
        <v>160.32897983936118</v>
      </c>
      <c r="W24" s="43">
        <f>Índice!$G$51*'Datos Vida'!W20</f>
        <v>69175.137941795547</v>
      </c>
      <c r="X24" s="43">
        <f>Índice!$G$51*'Datos Vida'!X20</f>
        <v>19375255.244886804</v>
      </c>
      <c r="Y24" s="43">
        <f>Índice!$G$51*'Datos Vida'!Y20</f>
        <v>372358.83236945607</v>
      </c>
      <c r="Z24" s="43">
        <f>Índice!$G$51*'Datos Vida'!Z20</f>
        <v>2642550.7889186204</v>
      </c>
      <c r="AA24" s="43">
        <f>Índice!$G$51*'Datos Vida'!AA20</f>
        <v>6721544.2841302203</v>
      </c>
      <c r="AB24" s="43">
        <f>Índice!$G$51*'Datos Vida'!AB20</f>
        <v>13649531.739339253</v>
      </c>
      <c r="AC24" s="43">
        <f>Índice!$G$51*'Datos Vida'!AC20</f>
        <v>3846252.9630096876</v>
      </c>
      <c r="AD24" s="43">
        <f>Índice!$G$51*'Datos Vida'!AD20</f>
        <v>808.68308467291251</v>
      </c>
      <c r="AE24" s="43">
        <f>Índice!$G$51*'Datos Vida'!AE20</f>
        <v>4770917.597898283</v>
      </c>
      <c r="AF24" s="43">
        <f>Índice!$G$51*'Datos Vida'!AF20</f>
        <v>2563394.7514613089</v>
      </c>
      <c r="AG24" s="43">
        <f>Índice!$G$51*'Datos Vida'!AG20</f>
        <v>12496.984425248053</v>
      </c>
      <c r="AH24" s="43">
        <f>Índice!$G$51*'Datos Vida'!AH20</f>
        <v>0</v>
      </c>
      <c r="AI24" s="43">
        <f>Índice!$G$51*'Datos Vida'!AI20</f>
        <v>0</v>
      </c>
      <c r="AJ24" s="43">
        <f>Índice!$G$51*'Datos Vida'!AJ20</f>
        <v>0</v>
      </c>
      <c r="AK24" s="43">
        <f>Índice!$G$51*'Datos Vida'!AK20</f>
        <v>0</v>
      </c>
      <c r="AL24" s="43">
        <f>Índice!$G$51*'Datos Vida'!AL20</f>
        <v>0</v>
      </c>
      <c r="AM24" s="43">
        <f>Índice!$G$51*'Datos Vida'!AM20</f>
        <v>0</v>
      </c>
      <c r="AN24" s="43">
        <f>Índice!$G$51*'Datos Vida'!AN20</f>
        <v>0</v>
      </c>
      <c r="AO24" s="43">
        <f>Índice!$G$51*'Datos Vida'!AO20</f>
        <v>0</v>
      </c>
      <c r="AP24" s="43">
        <f>Índice!$G$51*'Datos Vida'!AP20</f>
        <v>0</v>
      </c>
      <c r="AQ24" s="43">
        <f>Índice!$G$51*'Datos Vida'!AQ20</f>
        <v>124801918.63591999</v>
      </c>
    </row>
    <row r="25" spans="2:43">
      <c r="B25" s="45" t="str">
        <f>'Datos Generales'!B21</f>
        <v>5.12.10.00  Propiedades De Inversión</v>
      </c>
      <c r="C25" s="46">
        <f>Índice!$G$51*'Datos Vida'!C21</f>
        <v>0</v>
      </c>
      <c r="D25" s="46">
        <f>Índice!$G$51*'Datos Vida'!D21</f>
        <v>27210.333295707816</v>
      </c>
      <c r="E25" s="46">
        <f>Índice!$G$51*'Datos Vida'!E21</f>
        <v>0</v>
      </c>
      <c r="F25" s="46">
        <f>Índice!$G$51*'Datos Vida'!F21</f>
        <v>412228.24968294968</v>
      </c>
      <c r="G25" s="46">
        <f>Índice!$G$51*'Datos Vida'!G21</f>
        <v>4660787.8783854675</v>
      </c>
      <c r="H25" s="46">
        <f>Índice!$G$51*'Datos Vida'!H21</f>
        <v>0</v>
      </c>
      <c r="I25" s="46">
        <f>Índice!$G$51*'Datos Vida'!I21</f>
        <v>7521.5627427676009</v>
      </c>
      <c r="J25" s="46">
        <f>Índice!$G$51*'Datos Vida'!J21</f>
        <v>1107404.5695087214</v>
      </c>
      <c r="K25" s="46">
        <f>Índice!$G$51*'Datos Vida'!K21</f>
        <v>0</v>
      </c>
      <c r="L25" s="46">
        <f>Índice!$G$51*'Datos Vida'!L21</f>
        <v>431693.21479081322</v>
      </c>
      <c r="M25" s="46">
        <f>Índice!$G$51*'Datos Vida'!M21</f>
        <v>13167361.764946738</v>
      </c>
      <c r="N25" s="46">
        <f>Índice!$G$51*'Datos Vida'!N21</f>
        <v>2628938.1856974335</v>
      </c>
      <c r="O25" s="46">
        <f>Índice!$G$51*'Datos Vida'!O21</f>
        <v>6889242.3769590175</v>
      </c>
      <c r="P25" s="46">
        <f>Índice!$G$51*'Datos Vida'!P21</f>
        <v>2627175.7178174546</v>
      </c>
      <c r="Q25" s="46">
        <f>Índice!$G$51*'Datos Vida'!Q21</f>
        <v>3178381.7927896227</v>
      </c>
      <c r="R25" s="46">
        <f>Índice!$G$51*'Datos Vida'!R21</f>
        <v>751.40376387994365</v>
      </c>
      <c r="S25" s="46">
        <f>Índice!$G$51*'Datos Vida'!S21</f>
        <v>0</v>
      </c>
      <c r="T25" s="46">
        <f>Índice!$G$51*'Datos Vida'!T21</f>
        <v>2026943.0150435683</v>
      </c>
      <c r="U25" s="46">
        <f>Índice!$G$51*'Datos Vida'!U21</f>
        <v>107195.81427158101</v>
      </c>
      <c r="V25" s="46">
        <f>Índice!$G$51*'Datos Vida'!V21</f>
        <v>0</v>
      </c>
      <c r="W25" s="46">
        <f>Índice!$G$51*'Datos Vida'!W21</f>
        <v>68082.935498792664</v>
      </c>
      <c r="X25" s="46">
        <f>Índice!$G$51*'Datos Vida'!X21</f>
        <v>2813399.4214523011</v>
      </c>
      <c r="Y25" s="46">
        <f>Índice!$G$51*'Datos Vida'!Y21</f>
        <v>0</v>
      </c>
      <c r="Z25" s="46">
        <f>Índice!$G$51*'Datos Vida'!Z21</f>
        <v>828287.97244926647</v>
      </c>
      <c r="AA25" s="46">
        <f>Índice!$G$51*'Datos Vida'!AA21</f>
        <v>710840.39918463293</v>
      </c>
      <c r="AB25" s="46">
        <f>Índice!$G$51*'Datos Vida'!AB21</f>
        <v>405532.05804953736</v>
      </c>
      <c r="AC25" s="46">
        <f>Índice!$G$51*'Datos Vida'!AC21</f>
        <v>2712921.8872075449</v>
      </c>
      <c r="AD25" s="46">
        <f>Índice!$G$51*'Datos Vida'!AD21</f>
        <v>0</v>
      </c>
      <c r="AE25" s="46">
        <f>Índice!$G$51*'Datos Vida'!AE21</f>
        <v>1891350.9996215317</v>
      </c>
      <c r="AF25" s="46">
        <f>Índice!$G$51*'Datos Vida'!AF21</f>
        <v>2527569.5020815767</v>
      </c>
      <c r="AG25" s="46">
        <f>Índice!$G$51*'Datos Vida'!AG21</f>
        <v>0</v>
      </c>
      <c r="AH25" s="46">
        <f>Índice!$G$51*'Datos Vida'!AH21</f>
        <v>0</v>
      </c>
      <c r="AI25" s="46">
        <f>Índice!$G$51*'Datos Vida'!AI21</f>
        <v>0</v>
      </c>
      <c r="AJ25" s="46">
        <f>Índice!$G$51*'Datos Vida'!AJ21</f>
        <v>0</v>
      </c>
      <c r="AK25" s="46">
        <f>Índice!$G$51*'Datos Vida'!AK21</f>
        <v>0</v>
      </c>
      <c r="AL25" s="46">
        <f>Índice!$G$51*'Datos Vida'!AL21</f>
        <v>0</v>
      </c>
      <c r="AM25" s="46">
        <f>Índice!$G$51*'Datos Vida'!AM21</f>
        <v>0</v>
      </c>
      <c r="AN25" s="46">
        <f>Índice!$G$51*'Datos Vida'!AN21</f>
        <v>0</v>
      </c>
      <c r="AO25" s="46">
        <f>Índice!$G$51*'Datos Vida'!AO21</f>
        <v>0</v>
      </c>
      <c r="AP25" s="46">
        <f>Índice!$G$51*'Datos Vida'!AP21</f>
        <v>0</v>
      </c>
      <c r="AQ25" s="46">
        <f>Índice!$G$51*'Datos Vida'!AQ21</f>
        <v>49230821.055240907</v>
      </c>
    </row>
    <row r="26" spans="2:43">
      <c r="B26" s="45" t="str">
        <f>'Datos Generales'!B22</f>
        <v>5.12.20.00  Cuentas Por Cobrar Leasing</v>
      </c>
      <c r="C26" s="46">
        <f>Índice!$G$51*'Datos Vida'!C22</f>
        <v>0</v>
      </c>
      <c r="D26" s="46">
        <f>Índice!$G$51*'Datos Vida'!D22</f>
        <v>0</v>
      </c>
      <c r="E26" s="46">
        <f>Índice!$G$51*'Datos Vida'!E22</f>
        <v>0</v>
      </c>
      <c r="F26" s="46">
        <f>Índice!$G$51*'Datos Vida'!F22</f>
        <v>6633.9545970638819</v>
      </c>
      <c r="G26" s="46">
        <f>Índice!$G$51*'Datos Vida'!G22</f>
        <v>5786697.6523888893</v>
      </c>
      <c r="H26" s="46">
        <f>Índice!$G$51*'Datos Vida'!H22</f>
        <v>0</v>
      </c>
      <c r="I26" s="46">
        <f>Índice!$G$51*'Datos Vida'!I22</f>
        <v>0</v>
      </c>
      <c r="J26" s="46">
        <f>Índice!$G$51*'Datos Vida'!J22</f>
        <v>3488403.9475810113</v>
      </c>
      <c r="K26" s="46">
        <f>Índice!$G$51*'Datos Vida'!K22</f>
        <v>0</v>
      </c>
      <c r="L26" s="46">
        <f>Índice!$G$51*'Datos Vida'!L22</f>
        <v>1236868.5829122595</v>
      </c>
      <c r="M26" s="46">
        <f>Índice!$G$51*'Datos Vida'!M22</f>
        <v>8206300.0613074657</v>
      </c>
      <c r="N26" s="46">
        <f>Índice!$G$51*'Datos Vida'!N22</f>
        <v>4300869.1052430058</v>
      </c>
      <c r="O26" s="46">
        <f>Índice!$G$51*'Datos Vida'!O22</f>
        <v>5102895.7485375851</v>
      </c>
      <c r="P26" s="46">
        <f>Índice!$G$51*'Datos Vida'!P22</f>
        <v>1496683.4653546428</v>
      </c>
      <c r="Q26" s="46">
        <f>Índice!$G$51*'Datos Vida'!Q22</f>
        <v>1114262.7722040366</v>
      </c>
      <c r="R26" s="46">
        <f>Índice!$G$51*'Datos Vida'!R22</f>
        <v>0</v>
      </c>
      <c r="S26" s="46">
        <f>Índice!$G$51*'Datos Vida'!S22</f>
        <v>0</v>
      </c>
      <c r="T26" s="46">
        <f>Índice!$G$51*'Datos Vida'!T22</f>
        <v>0</v>
      </c>
      <c r="U26" s="46">
        <f>Índice!$G$51*'Datos Vida'!U22</f>
        <v>0</v>
      </c>
      <c r="V26" s="46">
        <f>Índice!$G$51*'Datos Vida'!V22</f>
        <v>0</v>
      </c>
      <c r="W26" s="46">
        <f>Índice!$G$51*'Datos Vida'!W22</f>
        <v>0</v>
      </c>
      <c r="X26" s="46">
        <f>Índice!$G$51*'Datos Vida'!X22</f>
        <v>15943126.680698773</v>
      </c>
      <c r="Y26" s="46">
        <f>Índice!$G$51*'Datos Vida'!Y22</f>
        <v>0</v>
      </c>
      <c r="Z26" s="46">
        <f>Índice!$G$51*'Datos Vida'!Z22</f>
        <v>1717608.2121016954</v>
      </c>
      <c r="AA26" s="46">
        <f>Índice!$G$51*'Datos Vida'!AA22</f>
        <v>5997187.2931979708</v>
      </c>
      <c r="AB26" s="46">
        <f>Índice!$G$51*'Datos Vida'!AB22</f>
        <v>13190128.878471786</v>
      </c>
      <c r="AC26" s="46">
        <f>Índice!$G$51*'Datos Vida'!AC22</f>
        <v>1132993.4642258771</v>
      </c>
      <c r="AD26" s="46">
        <f>Índice!$G$51*'Datos Vida'!AD22</f>
        <v>0</v>
      </c>
      <c r="AE26" s="46">
        <f>Índice!$G$51*'Datos Vida'!AE22</f>
        <v>2779798.2386830184</v>
      </c>
      <c r="AF26" s="46">
        <f>Índice!$G$51*'Datos Vida'!AF22</f>
        <v>0</v>
      </c>
      <c r="AG26" s="46">
        <f>Índice!$G$51*'Datos Vida'!AG22</f>
        <v>0</v>
      </c>
      <c r="AH26" s="46">
        <f>Índice!$G$51*'Datos Vida'!AH22</f>
        <v>0</v>
      </c>
      <c r="AI26" s="46">
        <f>Índice!$G$51*'Datos Vida'!AI22</f>
        <v>0</v>
      </c>
      <c r="AJ26" s="46">
        <f>Índice!$G$51*'Datos Vida'!AJ22</f>
        <v>0</v>
      </c>
      <c r="AK26" s="46">
        <f>Índice!$G$51*'Datos Vida'!AK22</f>
        <v>0</v>
      </c>
      <c r="AL26" s="46">
        <f>Índice!$G$51*'Datos Vida'!AL22</f>
        <v>0</v>
      </c>
      <c r="AM26" s="46">
        <f>Índice!$G$51*'Datos Vida'!AM22</f>
        <v>0</v>
      </c>
      <c r="AN26" s="46">
        <f>Índice!$G$51*'Datos Vida'!AN22</f>
        <v>0</v>
      </c>
      <c r="AO26" s="46">
        <f>Índice!$G$51*'Datos Vida'!AO22</f>
        <v>0</v>
      </c>
      <c r="AP26" s="46">
        <f>Índice!$G$51*'Datos Vida'!AP22</f>
        <v>0</v>
      </c>
      <c r="AQ26" s="46">
        <f>Índice!$G$51*'Datos Vida'!AQ22</f>
        <v>71500458.057505086</v>
      </c>
    </row>
    <row r="27" spans="2:43">
      <c r="B27" s="45" t="str">
        <f>'Datos Generales'!B23</f>
        <v>5.12.30.00  Propiedades, Muebles Y Equipos De Uso Propio</v>
      </c>
      <c r="C27" s="46">
        <f>Índice!$G$51*'Datos Vida'!C23</f>
        <v>27.090374285391782</v>
      </c>
      <c r="D27" s="46">
        <f>Índice!$G$51*'Datos Vida'!D23</f>
        <v>2789.1133878239393</v>
      </c>
      <c r="E27" s="46">
        <f>Índice!$G$51*'Datos Vida'!E23</f>
        <v>1065.3776606222377</v>
      </c>
      <c r="F27" s="46">
        <f>Índice!$G$51*'Datos Vida'!F23</f>
        <v>93868.102633565068</v>
      </c>
      <c r="G27" s="46">
        <f>Índice!$G$51*'Datos Vida'!G23</f>
        <v>416906.73961590987</v>
      </c>
      <c r="H27" s="46">
        <f>Índice!$G$51*'Datos Vida'!H23</f>
        <v>9295.2297480639463</v>
      </c>
      <c r="I27" s="46">
        <f>Índice!$G$51*'Datos Vida'!I23</f>
        <v>89394.870977665938</v>
      </c>
      <c r="J27" s="46">
        <f>Índice!$G$51*'Datos Vida'!J23</f>
        <v>806472.34192301822</v>
      </c>
      <c r="K27" s="46">
        <f>Índice!$G$51*'Datos Vida'!K23</f>
        <v>636.66806102416672</v>
      </c>
      <c r="L27" s="46">
        <f>Índice!$G$51*'Datos Vida'!L23</f>
        <v>99.862556189287361</v>
      </c>
      <c r="M27" s="46">
        <f>Índice!$G$51*'Datos Vida'!M23</f>
        <v>744070.63859360234</v>
      </c>
      <c r="N27" s="46">
        <f>Índice!$G$51*'Datos Vida'!N23</f>
        <v>2070.1561016420219</v>
      </c>
      <c r="O27" s="46">
        <f>Índice!$G$51*'Datos Vida'!O23</f>
        <v>60131.910646030177</v>
      </c>
      <c r="P27" s="46">
        <f>Índice!$G$51*'Datos Vida'!P23</f>
        <v>93256.71006881044</v>
      </c>
      <c r="Q27" s="46">
        <f>Índice!$G$51*'Datos Vida'!Q23</f>
        <v>344913.58303398913</v>
      </c>
      <c r="R27" s="46">
        <f>Índice!$G$51*'Datos Vida'!R23</f>
        <v>62.901016110362292</v>
      </c>
      <c r="S27" s="46">
        <f>Índice!$G$51*'Datos Vida'!S23</f>
        <v>1973.0822604527016</v>
      </c>
      <c r="T27" s="46">
        <f>Índice!$G$51*'Datos Vida'!T23</f>
        <v>41157.228194351308</v>
      </c>
      <c r="U27" s="46">
        <f>Índice!$G$51*'Datos Vida'!U23</f>
        <v>56828.522799958395</v>
      </c>
      <c r="V27" s="46">
        <f>Índice!$G$51*'Datos Vida'!V23</f>
        <v>160.32897983936118</v>
      </c>
      <c r="W27" s="46">
        <f>Índice!$G$51*'Datos Vida'!W23</f>
        <v>1092.2024430028707</v>
      </c>
      <c r="X27" s="46">
        <f>Índice!$G$51*'Datos Vida'!X23</f>
        <v>618729.14273572946</v>
      </c>
      <c r="Y27" s="46">
        <f>Índice!$G$51*'Datos Vida'!Y23</f>
        <v>372358.83236945607</v>
      </c>
      <c r="Z27" s="46">
        <f>Índice!$G$51*'Datos Vida'!Z23</f>
        <v>96654.648632976343</v>
      </c>
      <c r="AA27" s="46">
        <f>Índice!$G$51*'Datos Vida'!AA23</f>
        <v>13516.591747616867</v>
      </c>
      <c r="AB27" s="46">
        <f>Índice!$G$51*'Datos Vida'!AB23</f>
        <v>53870.802817930111</v>
      </c>
      <c r="AC27" s="46">
        <f>Índice!$G$51*'Datos Vida'!AC23</f>
        <v>337.61157626582212</v>
      </c>
      <c r="AD27" s="46">
        <f>Índice!$G$51*'Datos Vida'!AD23</f>
        <v>808.68308467291251</v>
      </c>
      <c r="AE27" s="46">
        <f>Índice!$G$51*'Datos Vida'!AE23</f>
        <v>99768.359593732923</v>
      </c>
      <c r="AF27" s="46">
        <f>Índice!$G$51*'Datos Vida'!AF23</f>
        <v>35825.249379732239</v>
      </c>
      <c r="AG27" s="46">
        <f>Índice!$G$51*'Datos Vida'!AG23</f>
        <v>12496.984425248053</v>
      </c>
      <c r="AH27" s="46">
        <f>Índice!$G$51*'Datos Vida'!AH23</f>
        <v>0</v>
      </c>
      <c r="AI27" s="46">
        <f>Índice!$G$51*'Datos Vida'!AI23</f>
        <v>0</v>
      </c>
      <c r="AJ27" s="46">
        <f>Índice!$G$51*'Datos Vida'!AJ23</f>
        <v>0</v>
      </c>
      <c r="AK27" s="46">
        <f>Índice!$G$51*'Datos Vida'!AK23</f>
        <v>0</v>
      </c>
      <c r="AL27" s="46">
        <f>Índice!$G$51*'Datos Vida'!AL23</f>
        <v>0</v>
      </c>
      <c r="AM27" s="46">
        <f>Índice!$G$51*'Datos Vida'!AM23</f>
        <v>0</v>
      </c>
      <c r="AN27" s="46">
        <f>Índice!$G$51*'Datos Vida'!AN23</f>
        <v>0</v>
      </c>
      <c r="AO27" s="46">
        <f>Índice!$G$51*'Datos Vida'!AO23</f>
        <v>0</v>
      </c>
      <c r="AP27" s="46">
        <f>Índice!$G$51*'Datos Vida'!AP23</f>
        <v>0</v>
      </c>
      <c r="AQ27" s="46">
        <f>Índice!$G$51*'Datos Vida'!AQ23</f>
        <v>4070639.5674393182</v>
      </c>
    </row>
    <row r="28" spans="2:43">
      <c r="B28" s="47" t="str">
        <f>'Datos Generales'!B24</f>
        <v>5.12.31.00  Propiedades De Uso Propio</v>
      </c>
      <c r="C28" s="46">
        <f>Índice!$G$51*'Datos Vida'!C24</f>
        <v>0</v>
      </c>
      <c r="D28" s="46">
        <f>Índice!$G$51*'Datos Vida'!D24</f>
        <v>0</v>
      </c>
      <c r="E28" s="46">
        <f>Índice!$G$51*'Datos Vida'!E24</f>
        <v>0</v>
      </c>
      <c r="F28" s="46">
        <f>Índice!$G$51*'Datos Vida'!F24</f>
        <v>86390.805208257254</v>
      </c>
      <c r="G28" s="46">
        <f>Índice!$G$51*'Datos Vida'!G24</f>
        <v>394666.38336863497</v>
      </c>
      <c r="H28" s="46">
        <f>Índice!$G$51*'Datos Vida'!H24</f>
        <v>0</v>
      </c>
      <c r="I28" s="46">
        <f>Índice!$G$51*'Datos Vida'!I24</f>
        <v>85562.999506441716</v>
      </c>
      <c r="J28" s="46">
        <f>Índice!$G$51*'Datos Vida'!J24</f>
        <v>725531.17274318822</v>
      </c>
      <c r="K28" s="46">
        <f>Índice!$G$51*'Datos Vida'!K24</f>
        <v>0</v>
      </c>
      <c r="L28" s="46">
        <f>Índice!$G$51*'Datos Vida'!L24</f>
        <v>0</v>
      </c>
      <c r="M28" s="46">
        <f>Índice!$G$51*'Datos Vida'!M24</f>
        <v>608518.01930410496</v>
      </c>
      <c r="N28" s="46">
        <f>Índice!$G$51*'Datos Vida'!N24</f>
        <v>0</v>
      </c>
      <c r="O28" s="46">
        <f>Índice!$G$51*'Datos Vida'!O24</f>
        <v>1078.9671130823933</v>
      </c>
      <c r="P28" s="46">
        <f>Índice!$G$51*'Datos Vida'!P24</f>
        <v>60618.740607452957</v>
      </c>
      <c r="Q28" s="46">
        <f>Índice!$G$51*'Datos Vida'!Q24</f>
        <v>248367.65002069407</v>
      </c>
      <c r="R28" s="46">
        <f>Índice!$G$51*'Datos Vida'!R24</f>
        <v>0</v>
      </c>
      <c r="S28" s="46">
        <f>Índice!$G$51*'Datos Vida'!S24</f>
        <v>0</v>
      </c>
      <c r="T28" s="46">
        <f>Índice!$G$51*'Datos Vida'!T24</f>
        <v>38138.997523355494</v>
      </c>
      <c r="U28" s="46">
        <f>Índice!$G$51*'Datos Vida'!U24</f>
        <v>49448.653338379583</v>
      </c>
      <c r="V28" s="46">
        <f>Índice!$G$51*'Datos Vida'!V24</f>
        <v>0</v>
      </c>
      <c r="W28" s="46">
        <f>Índice!$G$51*'Datos Vida'!W24</f>
        <v>0</v>
      </c>
      <c r="X28" s="46">
        <f>Índice!$G$51*'Datos Vida'!X24</f>
        <v>563207.73049504124</v>
      </c>
      <c r="Y28" s="46">
        <f>Índice!$G$51*'Datos Vida'!Y24</f>
        <v>299452.08390048274</v>
      </c>
      <c r="Z28" s="46">
        <f>Índice!$G$51*'Datos Vida'!Z24</f>
        <v>89254.372860048563</v>
      </c>
      <c r="AA28" s="46">
        <f>Índice!$G$51*'Datos Vida'!AA24</f>
        <v>0</v>
      </c>
      <c r="AB28" s="46">
        <f>Índice!$G$51*'Datos Vida'!AB24</f>
        <v>42507.320376874915</v>
      </c>
      <c r="AC28" s="46">
        <f>Índice!$G$51*'Datos Vida'!AC24</f>
        <v>0</v>
      </c>
      <c r="AD28" s="46">
        <f>Índice!$G$51*'Datos Vida'!AD24</f>
        <v>0</v>
      </c>
      <c r="AE28" s="46">
        <f>Índice!$G$51*'Datos Vida'!AE24</f>
        <v>69371.631685999557</v>
      </c>
      <c r="AF28" s="46">
        <f>Índice!$G$51*'Datos Vida'!AF24</f>
        <v>23932.22094590557</v>
      </c>
      <c r="AG28" s="46">
        <f>Índice!$G$51*'Datos Vida'!AG24</f>
        <v>0</v>
      </c>
      <c r="AH28" s="46">
        <f>Índice!$G$51*'Datos Vida'!AH24</f>
        <v>0</v>
      </c>
      <c r="AI28" s="46">
        <f>Índice!$G$51*'Datos Vida'!AI24</f>
        <v>0</v>
      </c>
      <c r="AJ28" s="46">
        <f>Índice!$G$51*'Datos Vida'!AJ24</f>
        <v>0</v>
      </c>
      <c r="AK28" s="46">
        <f>Índice!$G$51*'Datos Vida'!AK24</f>
        <v>0</v>
      </c>
      <c r="AL28" s="46">
        <f>Índice!$G$51*'Datos Vida'!AL24</f>
        <v>0</v>
      </c>
      <c r="AM28" s="46">
        <f>Índice!$G$51*'Datos Vida'!AM24</f>
        <v>0</v>
      </c>
      <c r="AN28" s="46">
        <f>Índice!$G$51*'Datos Vida'!AN24</f>
        <v>0</v>
      </c>
      <c r="AO28" s="46">
        <f>Índice!$G$51*'Datos Vida'!AO24</f>
        <v>0</v>
      </c>
      <c r="AP28" s="46">
        <f>Índice!$G$51*'Datos Vida'!AP24</f>
        <v>0</v>
      </c>
      <c r="AQ28" s="46">
        <f>Índice!$G$51*'Datos Vida'!AQ24</f>
        <v>3386047.7489979439</v>
      </c>
    </row>
    <row r="29" spans="2:43">
      <c r="B29" s="47" t="str">
        <f>'Datos Generales'!B25</f>
        <v>5.12.32.00  Muebles Y Equipos De Uso Propio</v>
      </c>
      <c r="C29" s="46">
        <f>Índice!$G$51*'Datos Vida'!C25</f>
        <v>27.090374285391782</v>
      </c>
      <c r="D29" s="46">
        <f>Índice!$G$51*'Datos Vida'!D25</f>
        <v>2789.1133878239393</v>
      </c>
      <c r="E29" s="46">
        <f>Índice!$G$51*'Datos Vida'!E25</f>
        <v>1065.3776606222377</v>
      </c>
      <c r="F29" s="46">
        <f>Índice!$G$51*'Datos Vida'!F25</f>
        <v>7477.297425307811</v>
      </c>
      <c r="G29" s="46">
        <f>Índice!$G$51*'Datos Vida'!G25</f>
        <v>22240.356247274918</v>
      </c>
      <c r="H29" s="46">
        <f>Índice!$G$51*'Datos Vida'!H25</f>
        <v>9295.2297480639463</v>
      </c>
      <c r="I29" s="46">
        <f>Índice!$G$51*'Datos Vida'!I25</f>
        <v>3831.871471224224</v>
      </c>
      <c r="J29" s="46">
        <f>Índice!$G$51*'Datos Vida'!J25</f>
        <v>80941.169179830074</v>
      </c>
      <c r="K29" s="46">
        <f>Índice!$G$51*'Datos Vida'!K25</f>
        <v>636.66806102416672</v>
      </c>
      <c r="L29" s="46">
        <f>Índice!$G$51*'Datos Vida'!L25</f>
        <v>99.862556189287361</v>
      </c>
      <c r="M29" s="46">
        <f>Índice!$G$51*'Datos Vida'!M25</f>
        <v>135552.61928949741</v>
      </c>
      <c r="N29" s="46">
        <f>Índice!$G$51*'Datos Vida'!N25</f>
        <v>2070.1561016420219</v>
      </c>
      <c r="O29" s="46">
        <f>Índice!$G$51*'Datos Vida'!O25</f>
        <v>59052.943532947786</v>
      </c>
      <c r="P29" s="46">
        <f>Índice!$G$51*'Datos Vida'!P25</f>
        <v>32637.969461357487</v>
      </c>
      <c r="Q29" s="46">
        <f>Índice!$G$51*'Datos Vida'!Q25</f>
        <v>96545.9330132951</v>
      </c>
      <c r="R29" s="46">
        <f>Índice!$G$51*'Datos Vida'!R25</f>
        <v>62.901016110362292</v>
      </c>
      <c r="S29" s="46">
        <f>Índice!$G$51*'Datos Vida'!S25</f>
        <v>1973.0822604527016</v>
      </c>
      <c r="T29" s="46">
        <f>Índice!$G$51*'Datos Vida'!T25</f>
        <v>3018.2306709958148</v>
      </c>
      <c r="U29" s="46">
        <f>Índice!$G$51*'Datos Vida'!U25</f>
        <v>7379.8694615788118</v>
      </c>
      <c r="V29" s="46">
        <f>Índice!$G$51*'Datos Vida'!V25</f>
        <v>160.32897983936118</v>
      </c>
      <c r="W29" s="46">
        <f>Índice!$G$51*'Datos Vida'!W25</f>
        <v>1092.2024430028707</v>
      </c>
      <c r="X29" s="46">
        <f>Índice!$G$51*'Datos Vida'!X25</f>
        <v>55521.412240688245</v>
      </c>
      <c r="Y29" s="46">
        <f>Índice!$G$51*'Datos Vida'!Y25</f>
        <v>72906.748468973339</v>
      </c>
      <c r="Z29" s="46">
        <f>Índice!$G$51*'Datos Vida'!Z25</f>
        <v>7400.231507610315</v>
      </c>
      <c r="AA29" s="46">
        <f>Índice!$G$51*'Datos Vida'!AA25</f>
        <v>13516.591747616867</v>
      </c>
      <c r="AB29" s="46">
        <f>Índice!$G$51*'Datos Vida'!AB25</f>
        <v>11363.482441055197</v>
      </c>
      <c r="AC29" s="46">
        <f>Índice!$G$51*'Datos Vida'!AC25</f>
        <v>337.61157626582212</v>
      </c>
      <c r="AD29" s="46">
        <f>Índice!$G$51*'Datos Vida'!AD25</f>
        <v>808.68308467291251</v>
      </c>
      <c r="AE29" s="46">
        <f>Índice!$G$51*'Datos Vida'!AE25</f>
        <v>30396.727907733373</v>
      </c>
      <c r="AF29" s="46">
        <f>Índice!$G$51*'Datos Vida'!AF25</f>
        <v>11893.028433826672</v>
      </c>
      <c r="AG29" s="46">
        <f>Índice!$G$51*'Datos Vida'!AG25</f>
        <v>12496.984425248053</v>
      </c>
      <c r="AH29" s="46">
        <f>Índice!$G$51*'Datos Vida'!AH25</f>
        <v>0</v>
      </c>
      <c r="AI29" s="46">
        <f>Índice!$G$51*'Datos Vida'!AI25</f>
        <v>0</v>
      </c>
      <c r="AJ29" s="46">
        <f>Índice!$G$51*'Datos Vida'!AJ25</f>
        <v>0</v>
      </c>
      <c r="AK29" s="46">
        <f>Índice!$G$51*'Datos Vida'!AK25</f>
        <v>0</v>
      </c>
      <c r="AL29" s="46">
        <f>Índice!$G$51*'Datos Vida'!AL25</f>
        <v>0</v>
      </c>
      <c r="AM29" s="46">
        <f>Índice!$G$51*'Datos Vida'!AM25</f>
        <v>0</v>
      </c>
      <c r="AN29" s="46">
        <f>Índice!$G$51*'Datos Vida'!AN25</f>
        <v>0</v>
      </c>
      <c r="AO29" s="46">
        <f>Índice!$G$51*'Datos Vida'!AO25</f>
        <v>0</v>
      </c>
      <c r="AP29" s="46">
        <f>Índice!$G$51*'Datos Vida'!AP25</f>
        <v>0</v>
      </c>
      <c r="AQ29" s="46">
        <f>Índice!$G$51*'Datos Vida'!AQ25</f>
        <v>684591.7741760565</v>
      </c>
    </row>
    <row r="30" spans="2:43">
      <c r="B30" s="44" t="str">
        <f>'Datos Generales'!B26</f>
        <v xml:space="preserve">5.13.00.00  Activos No Corrientes Mantenidos Para La Venta </v>
      </c>
      <c r="C30" s="43">
        <f>Índice!$G$51*'Datos Vida'!C26</f>
        <v>0</v>
      </c>
      <c r="D30" s="43">
        <f>Índice!$G$51*'Datos Vida'!D26</f>
        <v>0</v>
      </c>
      <c r="E30" s="43">
        <f>Índice!$G$51*'Datos Vida'!E26</f>
        <v>0</v>
      </c>
      <c r="F30" s="43">
        <f>Índice!$G$51*'Datos Vida'!F26</f>
        <v>0</v>
      </c>
      <c r="G30" s="43">
        <f>Índice!$G$51*'Datos Vida'!G26</f>
        <v>0</v>
      </c>
      <c r="H30" s="43">
        <f>Índice!$G$51*'Datos Vida'!H26</f>
        <v>0</v>
      </c>
      <c r="I30" s="43">
        <f>Índice!$G$51*'Datos Vida'!I26</f>
        <v>0</v>
      </c>
      <c r="J30" s="43">
        <f>Índice!$G$51*'Datos Vida'!J26</f>
        <v>0</v>
      </c>
      <c r="K30" s="43">
        <f>Índice!$G$51*'Datos Vida'!K26</f>
        <v>0</v>
      </c>
      <c r="L30" s="43">
        <f>Índice!$G$51*'Datos Vida'!L26</f>
        <v>0</v>
      </c>
      <c r="M30" s="43">
        <f>Índice!$G$51*'Datos Vida'!M26</f>
        <v>0</v>
      </c>
      <c r="N30" s="43">
        <f>Índice!$G$51*'Datos Vida'!N26</f>
        <v>0</v>
      </c>
      <c r="O30" s="43">
        <f>Índice!$G$51*'Datos Vida'!O26</f>
        <v>0</v>
      </c>
      <c r="P30" s="43">
        <f>Índice!$G$51*'Datos Vida'!P26</f>
        <v>0</v>
      </c>
      <c r="Q30" s="43">
        <f>Índice!$G$51*'Datos Vida'!Q26</f>
        <v>0</v>
      </c>
      <c r="R30" s="43">
        <f>Índice!$G$51*'Datos Vida'!R26</f>
        <v>0</v>
      </c>
      <c r="S30" s="43">
        <f>Índice!$G$51*'Datos Vida'!S26</f>
        <v>0</v>
      </c>
      <c r="T30" s="43">
        <f>Índice!$G$51*'Datos Vida'!T26</f>
        <v>0</v>
      </c>
      <c r="U30" s="43">
        <f>Índice!$G$51*'Datos Vida'!U26</f>
        <v>0</v>
      </c>
      <c r="V30" s="43">
        <f>Índice!$G$51*'Datos Vida'!V26</f>
        <v>0</v>
      </c>
      <c r="W30" s="43">
        <f>Índice!$G$51*'Datos Vida'!W26</f>
        <v>0</v>
      </c>
      <c r="X30" s="43">
        <f>Índice!$G$51*'Datos Vida'!X26</f>
        <v>0</v>
      </c>
      <c r="Y30" s="43">
        <f>Índice!$G$51*'Datos Vida'!Y26</f>
        <v>0</v>
      </c>
      <c r="Z30" s="43">
        <f>Índice!$G$51*'Datos Vida'!Z26</f>
        <v>0</v>
      </c>
      <c r="AA30" s="43">
        <f>Índice!$G$51*'Datos Vida'!AA26</f>
        <v>0</v>
      </c>
      <c r="AB30" s="43">
        <f>Índice!$G$51*'Datos Vida'!AB26</f>
        <v>0</v>
      </c>
      <c r="AC30" s="43">
        <f>Índice!$G$51*'Datos Vida'!AC26</f>
        <v>0</v>
      </c>
      <c r="AD30" s="43">
        <f>Índice!$G$51*'Datos Vida'!AD26</f>
        <v>0</v>
      </c>
      <c r="AE30" s="43">
        <f>Índice!$G$51*'Datos Vida'!AE26</f>
        <v>0</v>
      </c>
      <c r="AF30" s="43">
        <f>Índice!$G$51*'Datos Vida'!AF26</f>
        <v>0</v>
      </c>
      <c r="AG30" s="43">
        <f>Índice!$G$51*'Datos Vida'!AG26</f>
        <v>0</v>
      </c>
      <c r="AH30" s="43">
        <f>Índice!$G$51*'Datos Vida'!AH26</f>
        <v>0</v>
      </c>
      <c r="AI30" s="43">
        <f>Índice!$G$51*'Datos Vida'!AI26</f>
        <v>0</v>
      </c>
      <c r="AJ30" s="43">
        <f>Índice!$G$51*'Datos Vida'!AJ26</f>
        <v>0</v>
      </c>
      <c r="AK30" s="43">
        <f>Índice!$G$51*'Datos Vida'!AK26</f>
        <v>0</v>
      </c>
      <c r="AL30" s="43">
        <f>Índice!$G$51*'Datos Vida'!AL26</f>
        <v>0</v>
      </c>
      <c r="AM30" s="43">
        <f>Índice!$G$51*'Datos Vida'!AM26</f>
        <v>0</v>
      </c>
      <c r="AN30" s="43">
        <f>Índice!$G$51*'Datos Vida'!AN26</f>
        <v>0</v>
      </c>
      <c r="AO30" s="43">
        <f>Índice!$G$51*'Datos Vida'!AO26</f>
        <v>0</v>
      </c>
      <c r="AP30" s="43">
        <f>Índice!$G$51*'Datos Vida'!AP26</f>
        <v>0</v>
      </c>
      <c r="AQ30" s="43">
        <f>Índice!$G$51*'Datos Vida'!AQ26</f>
        <v>0</v>
      </c>
    </row>
    <row r="31" spans="2:43">
      <c r="B31" s="44" t="str">
        <f>'Datos Generales'!B27</f>
        <v xml:space="preserve">5.14.00.00  Total Cuentas De Seguros </v>
      </c>
      <c r="C31" s="43">
        <f>Índice!$G$51*'Datos Vida'!C27</f>
        <v>566291.65089714737</v>
      </c>
      <c r="D31" s="43">
        <f>Índice!$G$51*'Datos Vida'!D27</f>
        <v>523786.45525551052</v>
      </c>
      <c r="E31" s="43">
        <f>Índice!$G$51*'Datos Vida'!E27</f>
        <v>272531.73269945401</v>
      </c>
      <c r="F31" s="43">
        <f>Índice!$G$51*'Datos Vida'!F27</f>
        <v>369633.28397750441</v>
      </c>
      <c r="G31" s="43">
        <f>Índice!$G$51*'Datos Vida'!G27</f>
        <v>1020953.7847953062</v>
      </c>
      <c r="H31" s="43">
        <f>Índice!$G$51*'Datos Vida'!H27</f>
        <v>65899.150327231371</v>
      </c>
      <c r="I31" s="43">
        <f>Índice!$G$51*'Datos Vida'!I27</f>
        <v>321566.41678894963</v>
      </c>
      <c r="J31" s="43">
        <f>Índice!$G$51*'Datos Vida'!J27</f>
        <v>3011157.4273882802</v>
      </c>
      <c r="K31" s="43">
        <f>Índice!$G$51*'Datos Vida'!K27</f>
        <v>16392.155300439776</v>
      </c>
      <c r="L31" s="43">
        <f>Índice!$G$51*'Datos Vida'!L27</f>
        <v>544925.66746565572</v>
      </c>
      <c r="M31" s="43">
        <f>Índice!$G$51*'Datos Vida'!M27</f>
        <v>338108.67578089557</v>
      </c>
      <c r="N31" s="43">
        <f>Índice!$G$51*'Datos Vida'!N27</f>
        <v>0</v>
      </c>
      <c r="O31" s="43">
        <f>Índice!$G$51*'Datos Vida'!O27</f>
        <v>1946079.7970877849</v>
      </c>
      <c r="P31" s="43">
        <f>Índice!$G$51*'Datos Vida'!P27</f>
        <v>629576.88996306062</v>
      </c>
      <c r="Q31" s="43">
        <f>Índice!$G$51*'Datos Vida'!Q27</f>
        <v>449276.99243727053</v>
      </c>
      <c r="R31" s="43">
        <f>Índice!$G$51*'Datos Vida'!R27</f>
        <v>753.66129507039295</v>
      </c>
      <c r="S31" s="43">
        <f>Índice!$G$51*'Datos Vida'!S27</f>
        <v>165328.12773200008</v>
      </c>
      <c r="T31" s="43">
        <f>Índice!$G$51*'Datos Vida'!T27</f>
        <v>0</v>
      </c>
      <c r="U31" s="43">
        <f>Índice!$G$51*'Datos Vida'!U27</f>
        <v>5256.4621830326614</v>
      </c>
      <c r="V31" s="43">
        <f>Índice!$G$51*'Datos Vida'!V27</f>
        <v>548.22595673950525</v>
      </c>
      <c r="W31" s="43">
        <f>Índice!$G$51*'Datos Vida'!W27</f>
        <v>130338.87313781344</v>
      </c>
      <c r="X31" s="43">
        <f>Índice!$G$51*'Datos Vida'!X27</f>
        <v>1509999.0925609921</v>
      </c>
      <c r="Y31" s="43">
        <f>Índice!$G$51*'Datos Vida'!Y27</f>
        <v>60774.421728959038</v>
      </c>
      <c r="Z31" s="43">
        <f>Índice!$G$51*'Datos Vida'!Z27</f>
        <v>236923.11778336999</v>
      </c>
      <c r="AA31" s="43">
        <f>Índice!$G$51*'Datos Vida'!AA27</f>
        <v>154696.74937641236</v>
      </c>
      <c r="AB31" s="43">
        <f>Índice!$G$51*'Datos Vida'!AB27</f>
        <v>660155.54832555377</v>
      </c>
      <c r="AC31" s="43">
        <f>Índice!$G$51*'Datos Vida'!AC27</f>
        <v>625213.65762104909</v>
      </c>
      <c r="AD31" s="43">
        <f>Índice!$G$51*'Datos Vida'!AD27</f>
        <v>0</v>
      </c>
      <c r="AE31" s="43">
        <f>Índice!$G$51*'Datos Vida'!AE27</f>
        <v>1374444.9239853837</v>
      </c>
      <c r="AF31" s="43">
        <f>Índice!$G$51*'Datos Vida'!AF27</f>
        <v>1064792.7829826414</v>
      </c>
      <c r="AG31" s="43">
        <f>Índice!$G$51*'Datos Vida'!AG27</f>
        <v>708828.85036330763</v>
      </c>
      <c r="AH31" s="43">
        <f>Índice!$G$51*'Datos Vida'!AH27</f>
        <v>0</v>
      </c>
      <c r="AI31" s="43">
        <f>Índice!$G$51*'Datos Vida'!AI27</f>
        <v>0</v>
      </c>
      <c r="AJ31" s="43">
        <f>Índice!$G$51*'Datos Vida'!AJ27</f>
        <v>0</v>
      </c>
      <c r="AK31" s="43">
        <f>Índice!$G$51*'Datos Vida'!AK27</f>
        <v>0</v>
      </c>
      <c r="AL31" s="43">
        <f>Índice!$G$51*'Datos Vida'!AL27</f>
        <v>0</v>
      </c>
      <c r="AM31" s="43">
        <f>Índice!$G$51*'Datos Vida'!AM27</f>
        <v>0</v>
      </c>
      <c r="AN31" s="43">
        <f>Índice!$G$51*'Datos Vida'!AN27</f>
        <v>0</v>
      </c>
      <c r="AO31" s="43">
        <f>Índice!$G$51*'Datos Vida'!AO27</f>
        <v>0</v>
      </c>
      <c r="AP31" s="43">
        <f>Índice!$G$51*'Datos Vida'!AP27</f>
        <v>0</v>
      </c>
      <c r="AQ31" s="43">
        <f>Índice!$G$51*'Datos Vida'!AQ27</f>
        <v>16774234.575196816</v>
      </c>
    </row>
    <row r="32" spans="2:43">
      <c r="B32" s="45" t="str">
        <f>'Datos Generales'!B28</f>
        <v>5.14.10.00  Cuentas Por Cobrar De Seguros</v>
      </c>
      <c r="C32" s="46">
        <f>Índice!$G$51*'Datos Vida'!C28</f>
        <v>215847.95748758913</v>
      </c>
      <c r="D32" s="46">
        <f>Índice!$G$51*'Datos Vida'!D28</f>
        <v>388543.87024950149</v>
      </c>
      <c r="E32" s="46">
        <f>Índice!$G$51*'Datos Vida'!E28</f>
        <v>115045.02889418598</v>
      </c>
      <c r="F32" s="46">
        <f>Índice!$G$51*'Datos Vida'!F28</f>
        <v>206061.69257294372</v>
      </c>
      <c r="G32" s="46">
        <f>Índice!$G$51*'Datos Vida'!G28</f>
        <v>682560.48302314419</v>
      </c>
      <c r="H32" s="46">
        <f>Índice!$G$51*'Datos Vida'!H28</f>
        <v>58853.43974715651</v>
      </c>
      <c r="I32" s="46">
        <f>Índice!$G$51*'Datos Vida'!I28</f>
        <v>313831.05256285123</v>
      </c>
      <c r="J32" s="46">
        <f>Índice!$G$51*'Datos Vida'!J28</f>
        <v>2117469.1747395541</v>
      </c>
      <c r="K32" s="46">
        <f>Índice!$G$51*'Datos Vida'!K28</f>
        <v>16392.155300439776</v>
      </c>
      <c r="L32" s="46">
        <f>Índice!$G$51*'Datos Vida'!L28</f>
        <v>513603.13044325082</v>
      </c>
      <c r="M32" s="46">
        <f>Índice!$G$51*'Datos Vida'!M28</f>
        <v>119904.43117960432</v>
      </c>
      <c r="N32" s="46">
        <f>Índice!$G$51*'Datos Vida'!N28</f>
        <v>0</v>
      </c>
      <c r="O32" s="46">
        <f>Índice!$G$51*'Datos Vida'!O28</f>
        <v>115396.27418822942</v>
      </c>
      <c r="P32" s="46">
        <f>Índice!$G$51*'Datos Vida'!P28</f>
        <v>302653.52872044465</v>
      </c>
      <c r="Q32" s="46">
        <f>Índice!$G$51*'Datos Vida'!Q28</f>
        <v>325587.69955358427</v>
      </c>
      <c r="R32" s="46">
        <f>Índice!$G$51*'Datos Vida'!R28</f>
        <v>753.66129507039295</v>
      </c>
      <c r="S32" s="46">
        <f>Índice!$G$51*'Datos Vida'!S28</f>
        <v>132858.98619143423</v>
      </c>
      <c r="T32" s="46">
        <f>Índice!$G$51*'Datos Vida'!T28</f>
        <v>0</v>
      </c>
      <c r="U32" s="46">
        <f>Índice!$G$51*'Datos Vida'!U28</f>
        <v>2800.2682478238066</v>
      </c>
      <c r="V32" s="46">
        <f>Índice!$G$51*'Datos Vida'!V28</f>
        <v>548.22595673950525</v>
      </c>
      <c r="W32" s="46">
        <f>Índice!$G$51*'Datos Vida'!W28</f>
        <v>71921.845155492992</v>
      </c>
      <c r="X32" s="46">
        <f>Índice!$G$51*'Datos Vida'!X28</f>
        <v>1342250.4044743383</v>
      </c>
      <c r="Y32" s="46">
        <f>Índice!$G$51*'Datos Vida'!Y28</f>
        <v>46680.875833571263</v>
      </c>
      <c r="Z32" s="46">
        <f>Índice!$G$51*'Datos Vida'!Z28</f>
        <v>228660.73068759532</v>
      </c>
      <c r="AA32" s="46">
        <f>Índice!$G$51*'Datos Vida'!AA28</f>
        <v>145143.01017438323</v>
      </c>
      <c r="AB32" s="46">
        <f>Índice!$G$51*'Datos Vida'!AB28</f>
        <v>5341.8057150951381</v>
      </c>
      <c r="AC32" s="46">
        <f>Índice!$G$51*'Datos Vida'!AC28</f>
        <v>2566.6801675884922</v>
      </c>
      <c r="AD32" s="46">
        <f>Índice!$G$51*'Datos Vida'!AD28</f>
        <v>0</v>
      </c>
      <c r="AE32" s="46">
        <f>Índice!$G$51*'Datos Vida'!AE28</f>
        <v>1142525.9560755256</v>
      </c>
      <c r="AF32" s="46">
        <f>Índice!$G$51*'Datos Vida'!AF28</f>
        <v>433910.77439959632</v>
      </c>
      <c r="AG32" s="46">
        <f>Índice!$G$51*'Datos Vida'!AG28</f>
        <v>527140.43835943879</v>
      </c>
      <c r="AH32" s="46">
        <f>Índice!$G$51*'Datos Vida'!AH28</f>
        <v>0</v>
      </c>
      <c r="AI32" s="46">
        <f>Índice!$G$51*'Datos Vida'!AI28</f>
        <v>0</v>
      </c>
      <c r="AJ32" s="46">
        <f>Índice!$G$51*'Datos Vida'!AJ28</f>
        <v>0</v>
      </c>
      <c r="AK32" s="46">
        <f>Índice!$G$51*'Datos Vida'!AK28</f>
        <v>0</v>
      </c>
      <c r="AL32" s="46">
        <f>Índice!$G$51*'Datos Vida'!AL28</f>
        <v>0</v>
      </c>
      <c r="AM32" s="46">
        <f>Índice!$G$51*'Datos Vida'!AM28</f>
        <v>0</v>
      </c>
      <c r="AN32" s="46">
        <f>Índice!$G$51*'Datos Vida'!AN28</f>
        <v>0</v>
      </c>
      <c r="AO32" s="46">
        <f>Índice!$G$51*'Datos Vida'!AO28</f>
        <v>0</v>
      </c>
      <c r="AP32" s="46">
        <f>Índice!$G$51*'Datos Vida'!AP28</f>
        <v>0</v>
      </c>
      <c r="AQ32" s="46">
        <f>Índice!$G$51*'Datos Vida'!AQ28</f>
        <v>9574853.5813961737</v>
      </c>
    </row>
    <row r="33" spans="2:43">
      <c r="B33" s="47" t="str">
        <f>'Datos Generales'!B29</f>
        <v>5.14.11.00  Cuentas Por Cobrar Asegurados</v>
      </c>
      <c r="C33" s="46">
        <f>Índice!$G$51*'Datos Vida'!C29</f>
        <v>158480.06179438319</v>
      </c>
      <c r="D33" s="46">
        <f>Índice!$G$51*'Datos Vida'!D29</f>
        <v>323389.83801107079</v>
      </c>
      <c r="E33" s="46">
        <f>Índice!$G$51*'Datos Vida'!E29</f>
        <v>68468.840536407122</v>
      </c>
      <c r="F33" s="46">
        <f>Índice!$G$51*'Datos Vida'!F29</f>
        <v>164131.06075193497</v>
      </c>
      <c r="G33" s="46">
        <f>Índice!$G$51*'Datos Vida'!G29</f>
        <v>561052.58498387644</v>
      </c>
      <c r="H33" s="46">
        <f>Índice!$G$51*'Datos Vida'!H29</f>
        <v>58853.43974715651</v>
      </c>
      <c r="I33" s="46">
        <f>Índice!$G$51*'Datos Vida'!I29</f>
        <v>289428.73394552269</v>
      </c>
      <c r="J33" s="46">
        <f>Índice!$G$51*'Datos Vida'!J29</f>
        <v>2029306.6059346513</v>
      </c>
      <c r="K33" s="46">
        <f>Índice!$G$51*'Datos Vida'!K29</f>
        <v>16392.155300439776</v>
      </c>
      <c r="L33" s="46">
        <f>Índice!$G$51*'Datos Vida'!L29</f>
        <v>510507.39120138291</v>
      </c>
      <c r="M33" s="46">
        <f>Índice!$G$51*'Datos Vida'!M29</f>
        <v>83958.204687254474</v>
      </c>
      <c r="N33" s="46">
        <f>Índice!$G$51*'Datos Vida'!N29</f>
        <v>0</v>
      </c>
      <c r="O33" s="46">
        <f>Índice!$G$51*'Datos Vida'!O29</f>
        <v>100793.98699927627</v>
      </c>
      <c r="P33" s="46">
        <f>Índice!$G$51*'Datos Vida'!P29</f>
        <v>87916.763497048611</v>
      </c>
      <c r="Q33" s="46">
        <f>Índice!$G$51*'Datos Vida'!Q29</f>
        <v>250649.70419701611</v>
      </c>
      <c r="R33" s="46">
        <f>Índice!$G$51*'Datos Vida'!R29</f>
        <v>753.66129507039295</v>
      </c>
      <c r="S33" s="46">
        <f>Índice!$G$51*'Datos Vida'!S29</f>
        <v>117388.4348005073</v>
      </c>
      <c r="T33" s="46">
        <f>Índice!$G$51*'Datos Vida'!T29</f>
        <v>0</v>
      </c>
      <c r="U33" s="46">
        <f>Índice!$G$51*'Datos Vida'!U29</f>
        <v>1300.9576801432427</v>
      </c>
      <c r="V33" s="46">
        <f>Índice!$G$51*'Datos Vida'!V29</f>
        <v>548.22595673950525</v>
      </c>
      <c r="W33" s="46">
        <f>Índice!$G$51*'Datos Vida'!W29</f>
        <v>59681.55530619427</v>
      </c>
      <c r="X33" s="46">
        <f>Índice!$G$51*'Datos Vida'!X29</f>
        <v>1128898.0370544973</v>
      </c>
      <c r="Y33" s="46">
        <f>Índice!$G$51*'Datos Vida'!Y29</f>
        <v>45752.632126439457</v>
      </c>
      <c r="Z33" s="46">
        <f>Índice!$G$51*'Datos Vida'!Z29</f>
        <v>109499.07153496629</v>
      </c>
      <c r="AA33" s="46">
        <f>Índice!$G$51*'Datos Vida'!AA29</f>
        <v>143522.50116749777</v>
      </c>
      <c r="AB33" s="46">
        <f>Índice!$G$51*'Datos Vida'!AB29</f>
        <v>0.75251039681643839</v>
      </c>
      <c r="AC33" s="46">
        <f>Índice!$G$51*'Datos Vida'!AC29</f>
        <v>197.73317309288416</v>
      </c>
      <c r="AD33" s="46">
        <f>Índice!$G$51*'Datos Vida'!AD29</f>
        <v>0</v>
      </c>
      <c r="AE33" s="46">
        <f>Índice!$G$51*'Datos Vida'!AE29</f>
        <v>828888.0773580689</v>
      </c>
      <c r="AF33" s="46">
        <f>Índice!$G$51*'Datos Vida'!AF29</f>
        <v>204326.84625105961</v>
      </c>
      <c r="AG33" s="46">
        <f>Índice!$G$51*'Datos Vida'!AG29</f>
        <v>360387.76418094779</v>
      </c>
      <c r="AH33" s="46">
        <f>Índice!$G$51*'Datos Vida'!AH29</f>
        <v>0</v>
      </c>
      <c r="AI33" s="46">
        <f>Índice!$G$51*'Datos Vida'!AI29</f>
        <v>0</v>
      </c>
      <c r="AJ33" s="46">
        <f>Índice!$G$51*'Datos Vida'!AJ29</f>
        <v>0</v>
      </c>
      <c r="AK33" s="46">
        <f>Índice!$G$51*'Datos Vida'!AK29</f>
        <v>0</v>
      </c>
      <c r="AL33" s="46">
        <f>Índice!$G$51*'Datos Vida'!AL29</f>
        <v>0</v>
      </c>
      <c r="AM33" s="46">
        <f>Índice!$G$51*'Datos Vida'!AM29</f>
        <v>0</v>
      </c>
      <c r="AN33" s="46">
        <f>Índice!$G$51*'Datos Vida'!AN29</f>
        <v>0</v>
      </c>
      <c r="AO33" s="46">
        <f>Índice!$G$51*'Datos Vida'!AO29</f>
        <v>0</v>
      </c>
      <c r="AP33" s="46">
        <f>Índice!$G$51*'Datos Vida'!AP29</f>
        <v>0</v>
      </c>
      <c r="AQ33" s="46">
        <f>Índice!$G$51*'Datos Vida'!AQ29</f>
        <v>7704475.6219830429</v>
      </c>
    </row>
    <row r="34" spans="2:43">
      <c r="B34" s="47" t="str">
        <f>'Datos Generales'!B30</f>
        <v>5.14.12.00  Deudores Por Operaciones De Reaseguro</v>
      </c>
      <c r="C34" s="46">
        <f>Índice!$G$51*'Datos Vida'!C30</f>
        <v>50637.08858154004</v>
      </c>
      <c r="D34" s="46">
        <f>Índice!$G$51*'Datos Vida'!D30</f>
        <v>65154.032238430715</v>
      </c>
      <c r="E34" s="46">
        <f>Índice!$G$51*'Datos Vida'!E30</f>
        <v>45420.553714856105</v>
      </c>
      <c r="F34" s="46">
        <f>Índice!$G$51*'Datos Vida'!F30</f>
        <v>39776.725738732821</v>
      </c>
      <c r="G34" s="46">
        <f>Índice!$G$51*'Datos Vida'!G30</f>
        <v>121507.89803926778</v>
      </c>
      <c r="H34" s="46">
        <f>Índice!$G$51*'Datos Vida'!H30</f>
        <v>0</v>
      </c>
      <c r="I34" s="46">
        <f>Índice!$G$51*'Datos Vida'!I30</f>
        <v>24402.318617328547</v>
      </c>
      <c r="J34" s="46">
        <f>Índice!$G$51*'Datos Vida'!J30</f>
        <v>88162.568804902839</v>
      </c>
      <c r="K34" s="46">
        <f>Índice!$G$51*'Datos Vida'!K30</f>
        <v>0</v>
      </c>
      <c r="L34" s="46">
        <f>Índice!$G$51*'Datos Vida'!L30</f>
        <v>3095.7392418679083</v>
      </c>
      <c r="M34" s="46">
        <f>Índice!$G$51*'Datos Vida'!M30</f>
        <v>35946.226492349851</v>
      </c>
      <c r="N34" s="46">
        <f>Índice!$G$51*'Datos Vida'!N30</f>
        <v>0</v>
      </c>
      <c r="O34" s="46">
        <f>Índice!$G$51*'Datos Vida'!O30</f>
        <v>14602.287188953149</v>
      </c>
      <c r="P34" s="46">
        <f>Índice!$G$51*'Datos Vida'!P30</f>
        <v>214736.76522339601</v>
      </c>
      <c r="Q34" s="46">
        <f>Índice!$G$51*'Datos Vida'!Q30</f>
        <v>74937.995356568208</v>
      </c>
      <c r="R34" s="46">
        <f>Índice!$G$51*'Datos Vida'!R30</f>
        <v>0</v>
      </c>
      <c r="S34" s="46">
        <f>Índice!$G$51*'Datos Vida'!S30</f>
        <v>15470.551390926939</v>
      </c>
      <c r="T34" s="46">
        <f>Índice!$G$51*'Datos Vida'!T30</f>
        <v>0</v>
      </c>
      <c r="U34" s="46">
        <f>Índice!$G$51*'Datos Vida'!U30</f>
        <v>1499.310567680564</v>
      </c>
      <c r="V34" s="46">
        <f>Índice!$G$51*'Datos Vida'!V30</f>
        <v>0</v>
      </c>
      <c r="W34" s="46">
        <f>Índice!$G$51*'Datos Vida'!W30</f>
        <v>12240.289849298728</v>
      </c>
      <c r="X34" s="46">
        <f>Índice!$G$51*'Datos Vida'!X30</f>
        <v>207067.26778967777</v>
      </c>
      <c r="Y34" s="46">
        <f>Índice!$G$51*'Datos Vida'!Y30</f>
        <v>928.24370713180667</v>
      </c>
      <c r="Z34" s="46">
        <f>Índice!$G$51*'Datos Vida'!Z30</f>
        <v>42422.50802862196</v>
      </c>
      <c r="AA34" s="46">
        <f>Índice!$G$51*'Datos Vida'!AA30</f>
        <v>1620.4647415680104</v>
      </c>
      <c r="AB34" s="46">
        <f>Índice!$G$51*'Datos Vida'!AB30</f>
        <v>5341.0532046983217</v>
      </c>
      <c r="AC34" s="46">
        <f>Índice!$G$51*'Datos Vida'!AC30</f>
        <v>2368.9469944956081</v>
      </c>
      <c r="AD34" s="46">
        <f>Índice!$G$51*'Datos Vida'!AD30</f>
        <v>0</v>
      </c>
      <c r="AE34" s="46">
        <f>Índice!$G$51*'Datos Vida'!AE30</f>
        <v>313637.87871745671</v>
      </c>
      <c r="AF34" s="46">
        <f>Índice!$G$51*'Datos Vida'!AF30</f>
        <v>229583.92814853671</v>
      </c>
      <c r="AG34" s="46">
        <f>Índice!$G$51*'Datos Vida'!AG30</f>
        <v>166752.67417849106</v>
      </c>
      <c r="AH34" s="46">
        <f>Índice!$G$51*'Datos Vida'!AH30</f>
        <v>0</v>
      </c>
      <c r="AI34" s="46">
        <f>Índice!$G$51*'Datos Vida'!AI30</f>
        <v>0</v>
      </c>
      <c r="AJ34" s="46">
        <f>Índice!$G$51*'Datos Vida'!AJ30</f>
        <v>0</v>
      </c>
      <c r="AK34" s="46">
        <f>Índice!$G$51*'Datos Vida'!AK30</f>
        <v>0</v>
      </c>
      <c r="AL34" s="46">
        <f>Índice!$G$51*'Datos Vida'!AL30</f>
        <v>0</v>
      </c>
      <c r="AM34" s="46">
        <f>Índice!$G$51*'Datos Vida'!AM30</f>
        <v>0</v>
      </c>
      <c r="AN34" s="46">
        <f>Índice!$G$51*'Datos Vida'!AN30</f>
        <v>0</v>
      </c>
      <c r="AO34" s="46">
        <f>Índice!$G$51*'Datos Vida'!AO30</f>
        <v>0</v>
      </c>
      <c r="AP34" s="46">
        <f>Índice!$G$51*'Datos Vida'!AP30</f>
        <v>0</v>
      </c>
      <c r="AQ34" s="46">
        <f>Índice!$G$51*'Datos Vida'!AQ30</f>
        <v>1777313.3165567783</v>
      </c>
    </row>
    <row r="35" spans="2:43">
      <c r="B35" s="48" t="str">
        <f>'Datos Generales'!B31</f>
        <v>5.14.12.10  Siniestros Por Cobrar A Reaseguradores</v>
      </c>
      <c r="C35" s="46">
        <f>Índice!$G$51*'Datos Vida'!C31</f>
        <v>50637.08858154004</v>
      </c>
      <c r="D35" s="46">
        <f>Índice!$G$51*'Datos Vida'!D31</f>
        <v>65154.032238430715</v>
      </c>
      <c r="E35" s="46">
        <f>Índice!$G$51*'Datos Vida'!E31</f>
        <v>43084.982769725182</v>
      </c>
      <c r="F35" s="46">
        <f>Índice!$G$51*'Datos Vida'!F31</f>
        <v>34939.234785457076</v>
      </c>
      <c r="G35" s="46">
        <f>Índice!$G$51*'Datos Vida'!G31</f>
        <v>87104.981840153516</v>
      </c>
      <c r="H35" s="46">
        <f>Índice!$G$51*'Datos Vida'!H31</f>
        <v>0</v>
      </c>
      <c r="I35" s="46">
        <f>Índice!$G$51*'Datos Vida'!I31</f>
        <v>5202.3256997793378</v>
      </c>
      <c r="J35" s="46">
        <f>Índice!$G$51*'Datos Vida'!J31</f>
        <v>88162.568804902839</v>
      </c>
      <c r="K35" s="46">
        <f>Índice!$G$51*'Datos Vida'!K31</f>
        <v>0</v>
      </c>
      <c r="L35" s="46">
        <f>Índice!$G$51*'Datos Vida'!L31</f>
        <v>3095.7392418679083</v>
      </c>
      <c r="M35" s="46">
        <f>Índice!$G$51*'Datos Vida'!M31</f>
        <v>30324.619705591376</v>
      </c>
      <c r="N35" s="46">
        <f>Índice!$G$51*'Datos Vida'!N31</f>
        <v>0</v>
      </c>
      <c r="O35" s="46">
        <f>Índice!$G$51*'Datos Vida'!O31</f>
        <v>2025.6251922774729</v>
      </c>
      <c r="P35" s="46">
        <f>Índice!$G$51*'Datos Vida'!P31</f>
        <v>214736.76522339601</v>
      </c>
      <c r="Q35" s="46">
        <f>Índice!$G$51*'Datos Vida'!Q31</f>
        <v>74937.995356568208</v>
      </c>
      <c r="R35" s="46">
        <f>Índice!$G$51*'Datos Vida'!R31</f>
        <v>0</v>
      </c>
      <c r="S35" s="46">
        <f>Índice!$G$51*'Datos Vida'!S31</f>
        <v>15470.551390926939</v>
      </c>
      <c r="T35" s="46">
        <f>Índice!$G$51*'Datos Vida'!T31</f>
        <v>0</v>
      </c>
      <c r="U35" s="46">
        <f>Índice!$G$51*'Datos Vida'!U31</f>
        <v>846.75125768833243</v>
      </c>
      <c r="V35" s="46">
        <f>Índice!$G$51*'Datos Vida'!V31</f>
        <v>0</v>
      </c>
      <c r="W35" s="46">
        <f>Índice!$G$51*'Datos Vida'!W31</f>
        <v>11040.301358281267</v>
      </c>
      <c r="X35" s="46">
        <f>Índice!$G$51*'Datos Vida'!X31</f>
        <v>207067.26778967777</v>
      </c>
      <c r="Y35" s="46">
        <f>Índice!$G$51*'Datos Vida'!Y31</f>
        <v>735.86663745155715</v>
      </c>
      <c r="Z35" s="46">
        <f>Índice!$G$51*'Datos Vida'!Z31</f>
        <v>41793.94052069293</v>
      </c>
      <c r="AA35" s="46">
        <f>Índice!$G$51*'Datos Vida'!AA31</f>
        <v>1620.4647415680104</v>
      </c>
      <c r="AB35" s="46">
        <f>Índice!$G$51*'Datos Vida'!AB31</f>
        <v>1050.2389220509892</v>
      </c>
      <c r="AC35" s="46">
        <f>Índice!$G$51*'Datos Vida'!AC31</f>
        <v>2368.9469944956081</v>
      </c>
      <c r="AD35" s="46">
        <f>Índice!$G$51*'Datos Vida'!AD31</f>
        <v>0</v>
      </c>
      <c r="AE35" s="46">
        <f>Índice!$G$51*'Datos Vida'!AE31</f>
        <v>200051.03791103116</v>
      </c>
      <c r="AF35" s="46">
        <f>Índice!$G$51*'Datos Vida'!AF31</f>
        <v>205642.63281255189</v>
      </c>
      <c r="AG35" s="46">
        <f>Índice!$G$51*'Datos Vida'!AG31</f>
        <v>165828.63567651794</v>
      </c>
      <c r="AH35" s="46">
        <f>Índice!$G$51*'Datos Vida'!AH31</f>
        <v>0</v>
      </c>
      <c r="AI35" s="46">
        <f>Índice!$G$51*'Datos Vida'!AI31</f>
        <v>0</v>
      </c>
      <c r="AJ35" s="46">
        <f>Índice!$G$51*'Datos Vida'!AJ31</f>
        <v>0</v>
      </c>
      <c r="AK35" s="46">
        <f>Índice!$G$51*'Datos Vida'!AK31</f>
        <v>0</v>
      </c>
      <c r="AL35" s="46">
        <f>Índice!$G$51*'Datos Vida'!AL31</f>
        <v>0</v>
      </c>
      <c r="AM35" s="46">
        <f>Índice!$G$51*'Datos Vida'!AM31</f>
        <v>0</v>
      </c>
      <c r="AN35" s="46">
        <f>Índice!$G$51*'Datos Vida'!AN31</f>
        <v>0</v>
      </c>
      <c r="AO35" s="46">
        <f>Índice!$G$51*'Datos Vida'!AO31</f>
        <v>0</v>
      </c>
      <c r="AP35" s="46">
        <f>Índice!$G$51*'Datos Vida'!AP31</f>
        <v>0</v>
      </c>
      <c r="AQ35" s="46">
        <f>Índice!$G$51*'Datos Vida'!AQ31</f>
        <v>1552922.5954526241</v>
      </c>
    </row>
    <row r="36" spans="2:43">
      <c r="B36" s="48" t="str">
        <f>'Datos Generales'!B32</f>
        <v>5.14.12.20  Primas Por Cobrar Reaseguro Aceptado</v>
      </c>
      <c r="C36" s="46">
        <f>Índice!$G$51*'Datos Vida'!C32</f>
        <v>0</v>
      </c>
      <c r="D36" s="46">
        <f>Índice!$G$51*'Datos Vida'!D32</f>
        <v>0</v>
      </c>
      <c r="E36" s="46">
        <f>Índice!$G$51*'Datos Vida'!E32</f>
        <v>0</v>
      </c>
      <c r="F36" s="46">
        <f>Índice!$G$51*'Datos Vida'!F32</f>
        <v>0</v>
      </c>
      <c r="G36" s="46">
        <f>Índice!$G$51*'Datos Vida'!G32</f>
        <v>0</v>
      </c>
      <c r="H36" s="46">
        <f>Índice!$G$51*'Datos Vida'!H32</f>
        <v>0</v>
      </c>
      <c r="I36" s="46">
        <f>Índice!$G$51*'Datos Vida'!I32</f>
        <v>15807.410456795944</v>
      </c>
      <c r="J36" s="46">
        <f>Índice!$G$51*'Datos Vida'!J32</f>
        <v>0</v>
      </c>
      <c r="K36" s="46">
        <f>Índice!$G$51*'Datos Vida'!K32</f>
        <v>0</v>
      </c>
      <c r="L36" s="46">
        <f>Índice!$G$51*'Datos Vida'!L32</f>
        <v>0</v>
      </c>
      <c r="M36" s="46">
        <f>Índice!$G$51*'Datos Vida'!M32</f>
        <v>0</v>
      </c>
      <c r="N36" s="46">
        <f>Índice!$G$51*'Datos Vida'!N32</f>
        <v>0</v>
      </c>
      <c r="O36" s="46">
        <f>Índice!$G$51*'Datos Vida'!O32</f>
        <v>0</v>
      </c>
      <c r="P36" s="46">
        <f>Índice!$G$51*'Datos Vida'!P32</f>
        <v>0</v>
      </c>
      <c r="Q36" s="46">
        <f>Índice!$G$51*'Datos Vida'!Q32</f>
        <v>0</v>
      </c>
      <c r="R36" s="46">
        <f>Índice!$G$51*'Datos Vida'!R32</f>
        <v>0</v>
      </c>
      <c r="S36" s="46">
        <f>Índice!$G$51*'Datos Vida'!S32</f>
        <v>0</v>
      </c>
      <c r="T36" s="46">
        <f>Índice!$G$51*'Datos Vida'!T32</f>
        <v>0</v>
      </c>
      <c r="U36" s="46">
        <f>Índice!$G$51*'Datos Vida'!U32</f>
        <v>0</v>
      </c>
      <c r="V36" s="46">
        <f>Índice!$G$51*'Datos Vida'!V32</f>
        <v>0</v>
      </c>
      <c r="W36" s="46">
        <f>Índice!$G$51*'Datos Vida'!W32</f>
        <v>0</v>
      </c>
      <c r="X36" s="46">
        <f>Índice!$G$51*'Datos Vida'!X32</f>
        <v>0</v>
      </c>
      <c r="Y36" s="46">
        <f>Índice!$G$51*'Datos Vida'!Y32</f>
        <v>0</v>
      </c>
      <c r="Z36" s="46">
        <f>Índice!$G$51*'Datos Vida'!Z32</f>
        <v>158.24850991875101</v>
      </c>
      <c r="AA36" s="46">
        <f>Índice!$G$51*'Datos Vida'!AA32</f>
        <v>0</v>
      </c>
      <c r="AB36" s="46">
        <f>Índice!$G$51*'Datos Vida'!AB32</f>
        <v>0</v>
      </c>
      <c r="AC36" s="46">
        <f>Índice!$G$51*'Datos Vida'!AC32</f>
        <v>0</v>
      </c>
      <c r="AD36" s="46">
        <f>Índice!$G$51*'Datos Vida'!AD32</f>
        <v>0</v>
      </c>
      <c r="AE36" s="46">
        <f>Índice!$G$51*'Datos Vida'!AE32</f>
        <v>0</v>
      </c>
      <c r="AF36" s="46">
        <f>Índice!$G$51*'Datos Vida'!AF32</f>
        <v>0</v>
      </c>
      <c r="AG36" s="46">
        <f>Índice!$G$51*'Datos Vida'!AG32</f>
        <v>0</v>
      </c>
      <c r="AH36" s="46">
        <f>Índice!$G$51*'Datos Vida'!AH32</f>
        <v>0</v>
      </c>
      <c r="AI36" s="46">
        <f>Índice!$G$51*'Datos Vida'!AI32</f>
        <v>0</v>
      </c>
      <c r="AJ36" s="46">
        <f>Índice!$G$51*'Datos Vida'!AJ32</f>
        <v>0</v>
      </c>
      <c r="AK36" s="46">
        <f>Índice!$G$51*'Datos Vida'!AK32</f>
        <v>0</v>
      </c>
      <c r="AL36" s="46">
        <f>Índice!$G$51*'Datos Vida'!AL32</f>
        <v>0</v>
      </c>
      <c r="AM36" s="46">
        <f>Índice!$G$51*'Datos Vida'!AM32</f>
        <v>0</v>
      </c>
      <c r="AN36" s="46">
        <f>Índice!$G$51*'Datos Vida'!AN32</f>
        <v>0</v>
      </c>
      <c r="AO36" s="46">
        <f>Índice!$G$51*'Datos Vida'!AO32</f>
        <v>0</v>
      </c>
      <c r="AP36" s="46">
        <f>Índice!$G$51*'Datos Vida'!AP32</f>
        <v>0</v>
      </c>
      <c r="AQ36" s="46">
        <f>Índice!$G$51*'Datos Vida'!AQ32</f>
        <v>15965.658966714696</v>
      </c>
    </row>
    <row r="37" spans="2:43">
      <c r="B37" s="48" t="str">
        <f>'Datos Generales'!B33</f>
        <v>5.14.12.30  Activo Por Reaseguro No Proporcional</v>
      </c>
      <c r="C37" s="46">
        <f>Índice!$G$51*'Datos Vida'!C33</f>
        <v>0</v>
      </c>
      <c r="D37" s="46">
        <f>Índice!$G$51*'Datos Vida'!D33</f>
        <v>0</v>
      </c>
      <c r="E37" s="46">
        <f>Índice!$G$51*'Datos Vida'!E33</f>
        <v>7.6578999205437555</v>
      </c>
      <c r="F37" s="46">
        <f>Índice!$G$51*'Datos Vida'!F33</f>
        <v>4837.4909532757447</v>
      </c>
      <c r="G37" s="46">
        <f>Índice!$G$51*'Datos Vida'!G33</f>
        <v>0</v>
      </c>
      <c r="H37" s="46">
        <f>Índice!$G$51*'Datos Vida'!H33</f>
        <v>0</v>
      </c>
      <c r="I37" s="46">
        <f>Índice!$G$51*'Datos Vida'!I33</f>
        <v>3392.5824607532631</v>
      </c>
      <c r="J37" s="46">
        <f>Índice!$G$51*'Datos Vida'!J33</f>
        <v>0</v>
      </c>
      <c r="K37" s="46">
        <f>Índice!$G$51*'Datos Vida'!K33</f>
        <v>0</v>
      </c>
      <c r="L37" s="46">
        <f>Índice!$G$51*'Datos Vida'!L33</f>
        <v>0</v>
      </c>
      <c r="M37" s="46">
        <f>Índice!$G$51*'Datos Vida'!M33</f>
        <v>5621.6067867584734</v>
      </c>
      <c r="N37" s="46">
        <f>Índice!$G$51*'Datos Vida'!N33</f>
        <v>0</v>
      </c>
      <c r="O37" s="46">
        <f>Índice!$G$51*'Datos Vida'!O33</f>
        <v>12528.368535327045</v>
      </c>
      <c r="P37" s="46">
        <f>Índice!$G$51*'Datos Vida'!P33</f>
        <v>0</v>
      </c>
      <c r="Q37" s="46">
        <f>Índice!$G$51*'Datos Vida'!Q33</f>
        <v>0</v>
      </c>
      <c r="R37" s="46">
        <f>Índice!$G$51*'Datos Vida'!R33</f>
        <v>0</v>
      </c>
      <c r="S37" s="46">
        <f>Índice!$G$51*'Datos Vida'!S33</f>
        <v>0</v>
      </c>
      <c r="T37" s="46">
        <f>Índice!$G$51*'Datos Vida'!T33</f>
        <v>0</v>
      </c>
      <c r="U37" s="46">
        <f>Índice!$G$51*'Datos Vida'!U33</f>
        <v>652.55930999223153</v>
      </c>
      <c r="V37" s="46">
        <f>Índice!$G$51*'Datos Vida'!V33</f>
        <v>0</v>
      </c>
      <c r="W37" s="46">
        <f>Índice!$G$51*'Datos Vida'!W33</f>
        <v>1199.9884910174605</v>
      </c>
      <c r="X37" s="46">
        <f>Índice!$G$51*'Datos Vida'!X33</f>
        <v>0</v>
      </c>
      <c r="Y37" s="46">
        <f>Índice!$G$51*'Datos Vida'!Y33</f>
        <v>192.37706968024949</v>
      </c>
      <c r="Z37" s="46">
        <f>Índice!$G$51*'Datos Vida'!Z33</f>
        <v>0</v>
      </c>
      <c r="AA37" s="46">
        <f>Índice!$G$51*'Datos Vida'!AA33</f>
        <v>0</v>
      </c>
      <c r="AB37" s="46">
        <f>Índice!$G$51*'Datos Vida'!AB33</f>
        <v>0</v>
      </c>
      <c r="AC37" s="46">
        <f>Índice!$G$51*'Datos Vida'!AC33</f>
        <v>0</v>
      </c>
      <c r="AD37" s="46">
        <f>Índice!$G$51*'Datos Vida'!AD33</f>
        <v>0</v>
      </c>
      <c r="AE37" s="46">
        <f>Índice!$G$51*'Datos Vida'!AE33</f>
        <v>0</v>
      </c>
      <c r="AF37" s="46">
        <f>Índice!$G$51*'Datos Vida'!AF33</f>
        <v>0</v>
      </c>
      <c r="AG37" s="46">
        <f>Índice!$G$51*'Datos Vida'!AG33</f>
        <v>924.03850197312659</v>
      </c>
      <c r="AH37" s="46">
        <f>Índice!$G$51*'Datos Vida'!AH33</f>
        <v>0</v>
      </c>
      <c r="AI37" s="46">
        <f>Índice!$G$51*'Datos Vida'!AI33</f>
        <v>0</v>
      </c>
      <c r="AJ37" s="46">
        <f>Índice!$G$51*'Datos Vida'!AJ33</f>
        <v>0</v>
      </c>
      <c r="AK37" s="46">
        <f>Índice!$G$51*'Datos Vida'!AK33</f>
        <v>0</v>
      </c>
      <c r="AL37" s="46">
        <f>Índice!$G$51*'Datos Vida'!AL33</f>
        <v>0</v>
      </c>
      <c r="AM37" s="46">
        <f>Índice!$G$51*'Datos Vida'!AM33</f>
        <v>0</v>
      </c>
      <c r="AN37" s="46">
        <f>Índice!$G$51*'Datos Vida'!AN33</f>
        <v>0</v>
      </c>
      <c r="AO37" s="46">
        <f>Índice!$G$51*'Datos Vida'!AO33</f>
        <v>0</v>
      </c>
      <c r="AP37" s="46">
        <f>Índice!$G$51*'Datos Vida'!AP33</f>
        <v>0</v>
      </c>
      <c r="AQ37" s="46">
        <f>Índice!$G$51*'Datos Vida'!AQ33</f>
        <v>29356.670008698136</v>
      </c>
    </row>
    <row r="38" spans="2:43">
      <c r="B38" s="48" t="str">
        <f>'Datos Generales'!B34</f>
        <v>5.14.12.40  Otros Deudores Por Operaciones De Reaseguro</v>
      </c>
      <c r="C38" s="46">
        <f>Índice!$G$51*'Datos Vida'!C34</f>
        <v>0</v>
      </c>
      <c r="D38" s="46">
        <f>Índice!$G$51*'Datos Vida'!D34</f>
        <v>0</v>
      </c>
      <c r="E38" s="46">
        <f>Índice!$G$51*'Datos Vida'!E34</f>
        <v>2327.9130452103823</v>
      </c>
      <c r="F38" s="46">
        <f>Índice!$G$51*'Datos Vida'!F34</f>
        <v>0</v>
      </c>
      <c r="G38" s="46">
        <f>Índice!$G$51*'Datos Vida'!G34</f>
        <v>34402.916199114254</v>
      </c>
      <c r="H38" s="46">
        <f>Índice!$G$51*'Datos Vida'!H34</f>
        <v>0</v>
      </c>
      <c r="I38" s="46">
        <f>Índice!$G$51*'Datos Vida'!I34</f>
        <v>0</v>
      </c>
      <c r="J38" s="46">
        <f>Índice!$G$51*'Datos Vida'!J34</f>
        <v>0</v>
      </c>
      <c r="K38" s="46">
        <f>Índice!$G$51*'Datos Vida'!K34</f>
        <v>0</v>
      </c>
      <c r="L38" s="46">
        <f>Índice!$G$51*'Datos Vida'!L34</f>
        <v>0</v>
      </c>
      <c r="M38" s="46">
        <f>Índice!$G$51*'Datos Vida'!M34</f>
        <v>0</v>
      </c>
      <c r="N38" s="46">
        <f>Índice!$G$51*'Datos Vida'!N34</f>
        <v>0</v>
      </c>
      <c r="O38" s="46">
        <f>Índice!$G$51*'Datos Vida'!O34</f>
        <v>48.293461348631432</v>
      </c>
      <c r="P38" s="46">
        <f>Índice!$G$51*'Datos Vida'!P34</f>
        <v>0</v>
      </c>
      <c r="Q38" s="46">
        <f>Índice!$G$51*'Datos Vida'!Q34</f>
        <v>0</v>
      </c>
      <c r="R38" s="46">
        <f>Índice!$G$51*'Datos Vida'!R34</f>
        <v>0</v>
      </c>
      <c r="S38" s="46">
        <f>Índice!$G$51*'Datos Vida'!S34</f>
        <v>0</v>
      </c>
      <c r="T38" s="46">
        <f>Índice!$G$51*'Datos Vida'!T34</f>
        <v>0</v>
      </c>
      <c r="U38" s="46">
        <f>Índice!$G$51*'Datos Vida'!U34</f>
        <v>0</v>
      </c>
      <c r="V38" s="46">
        <f>Índice!$G$51*'Datos Vida'!V34</f>
        <v>0</v>
      </c>
      <c r="W38" s="46">
        <f>Índice!$G$51*'Datos Vida'!W34</f>
        <v>0</v>
      </c>
      <c r="X38" s="46">
        <f>Índice!$G$51*'Datos Vida'!X34</f>
        <v>0</v>
      </c>
      <c r="Y38" s="46">
        <f>Índice!$G$51*'Datos Vida'!Y34</f>
        <v>0</v>
      </c>
      <c r="Z38" s="46">
        <f>Índice!$G$51*'Datos Vida'!Z34</f>
        <v>470.31899801027402</v>
      </c>
      <c r="AA38" s="46">
        <f>Índice!$G$51*'Datos Vida'!AA34</f>
        <v>0</v>
      </c>
      <c r="AB38" s="46">
        <f>Índice!$G$51*'Datos Vida'!AB34</f>
        <v>4290.8142826473322</v>
      </c>
      <c r="AC38" s="46">
        <f>Índice!$G$51*'Datos Vida'!AC34</f>
        <v>0</v>
      </c>
      <c r="AD38" s="46">
        <f>Índice!$G$51*'Datos Vida'!AD34</f>
        <v>0</v>
      </c>
      <c r="AE38" s="46">
        <f>Índice!$G$51*'Datos Vida'!AE34</f>
        <v>113586.84080642556</v>
      </c>
      <c r="AF38" s="46">
        <f>Índice!$G$51*'Datos Vida'!AF34</f>
        <v>23941.295335984829</v>
      </c>
      <c r="AG38" s="46">
        <f>Índice!$G$51*'Datos Vida'!AG34</f>
        <v>0</v>
      </c>
      <c r="AH38" s="46">
        <f>Índice!$G$51*'Datos Vida'!AH34</f>
        <v>0</v>
      </c>
      <c r="AI38" s="46">
        <f>Índice!$G$51*'Datos Vida'!AI34</f>
        <v>0</v>
      </c>
      <c r="AJ38" s="46">
        <f>Índice!$G$51*'Datos Vida'!AJ34</f>
        <v>0</v>
      </c>
      <c r="AK38" s="46">
        <f>Índice!$G$51*'Datos Vida'!AK34</f>
        <v>0</v>
      </c>
      <c r="AL38" s="46">
        <f>Índice!$G$51*'Datos Vida'!AL34</f>
        <v>0</v>
      </c>
      <c r="AM38" s="46">
        <f>Índice!$G$51*'Datos Vida'!AM34</f>
        <v>0</v>
      </c>
      <c r="AN38" s="46">
        <f>Índice!$G$51*'Datos Vida'!AN34</f>
        <v>0</v>
      </c>
      <c r="AO38" s="46">
        <f>Índice!$G$51*'Datos Vida'!AO34</f>
        <v>0</v>
      </c>
      <c r="AP38" s="46">
        <f>Índice!$G$51*'Datos Vida'!AP34</f>
        <v>0</v>
      </c>
      <c r="AQ38" s="46">
        <f>Índice!$G$51*'Datos Vida'!AQ34</f>
        <v>179068.39212874125</v>
      </c>
    </row>
    <row r="39" spans="2:43">
      <c r="B39" s="47" t="str">
        <f>'Datos Generales'!B35</f>
        <v>5.14.13.00  Deudores Por Operaciones De Coaseguro</v>
      </c>
      <c r="C39" s="46">
        <f>Índice!$G$51*'Datos Vida'!C35</f>
        <v>6730.8071116659039</v>
      </c>
      <c r="D39" s="46">
        <f>Índice!$G$51*'Datos Vida'!D35</f>
        <v>0</v>
      </c>
      <c r="E39" s="46">
        <f>Índice!$G$51*'Datos Vida'!E35</f>
        <v>1155.6346429227506</v>
      </c>
      <c r="F39" s="46">
        <f>Índice!$G$51*'Datos Vida'!F35</f>
        <v>2153.9060822759457</v>
      </c>
      <c r="G39" s="46">
        <f>Índice!$G$51*'Datos Vida'!G35</f>
        <v>0</v>
      </c>
      <c r="H39" s="46">
        <f>Índice!$G$51*'Datos Vida'!H35</f>
        <v>0</v>
      </c>
      <c r="I39" s="46">
        <f>Índice!$G$51*'Datos Vida'!I35</f>
        <v>0</v>
      </c>
      <c r="J39" s="46">
        <f>Índice!$G$51*'Datos Vida'!J35</f>
        <v>0</v>
      </c>
      <c r="K39" s="46">
        <f>Índice!$G$51*'Datos Vida'!K35</f>
        <v>0</v>
      </c>
      <c r="L39" s="46">
        <f>Índice!$G$51*'Datos Vida'!L35</f>
        <v>0</v>
      </c>
      <c r="M39" s="46">
        <f>Índice!$G$51*'Datos Vida'!M35</f>
        <v>0</v>
      </c>
      <c r="N39" s="46">
        <f>Índice!$G$51*'Datos Vida'!N35</f>
        <v>0</v>
      </c>
      <c r="O39" s="46">
        <f>Índice!$G$51*'Datos Vida'!O35</f>
        <v>0</v>
      </c>
      <c r="P39" s="46">
        <f>Índice!$G$51*'Datos Vida'!P35</f>
        <v>0</v>
      </c>
      <c r="Q39" s="46">
        <f>Índice!$G$51*'Datos Vida'!Q35</f>
        <v>0</v>
      </c>
      <c r="R39" s="46">
        <f>Índice!$G$51*'Datos Vida'!R35</f>
        <v>0</v>
      </c>
      <c r="S39" s="46">
        <f>Índice!$G$51*'Datos Vida'!S35</f>
        <v>0</v>
      </c>
      <c r="T39" s="46">
        <f>Índice!$G$51*'Datos Vida'!T35</f>
        <v>0</v>
      </c>
      <c r="U39" s="46">
        <f>Índice!$G$51*'Datos Vida'!U35</f>
        <v>0</v>
      </c>
      <c r="V39" s="46">
        <f>Índice!$G$51*'Datos Vida'!V35</f>
        <v>0</v>
      </c>
      <c r="W39" s="46">
        <f>Índice!$G$51*'Datos Vida'!W35</f>
        <v>0</v>
      </c>
      <c r="X39" s="46">
        <f>Índice!$G$51*'Datos Vida'!X35</f>
        <v>6285.0996301632731</v>
      </c>
      <c r="Y39" s="46">
        <f>Índice!$G$51*'Datos Vida'!Y35</f>
        <v>0</v>
      </c>
      <c r="Z39" s="46">
        <f>Índice!$G$51*'Datos Vida'!Z35</f>
        <v>76739.151124007083</v>
      </c>
      <c r="AA39" s="46">
        <f>Índice!$G$51*'Datos Vida'!AA35</f>
        <v>0</v>
      </c>
      <c r="AB39" s="46">
        <f>Índice!$G$51*'Datos Vida'!AB35</f>
        <v>0</v>
      </c>
      <c r="AC39" s="46">
        <f>Índice!$G$51*'Datos Vida'!AC35</f>
        <v>0</v>
      </c>
      <c r="AD39" s="46">
        <f>Índice!$G$51*'Datos Vida'!AD35</f>
        <v>0</v>
      </c>
      <c r="AE39" s="46">
        <f>Índice!$G$51*'Datos Vida'!AE35</f>
        <v>0</v>
      </c>
      <c r="AF39" s="46">
        <f>Índice!$G$51*'Datos Vida'!AF35</f>
        <v>0</v>
      </c>
      <c r="AG39" s="46">
        <f>Índice!$G$51*'Datos Vida'!AG35</f>
        <v>0</v>
      </c>
      <c r="AH39" s="46">
        <f>Índice!$G$51*'Datos Vida'!AH35</f>
        <v>0</v>
      </c>
      <c r="AI39" s="46">
        <f>Índice!$G$51*'Datos Vida'!AI35</f>
        <v>0</v>
      </c>
      <c r="AJ39" s="46">
        <f>Índice!$G$51*'Datos Vida'!AJ35</f>
        <v>0</v>
      </c>
      <c r="AK39" s="46">
        <f>Índice!$G$51*'Datos Vida'!AK35</f>
        <v>0</v>
      </c>
      <c r="AL39" s="46">
        <f>Índice!$G$51*'Datos Vida'!AL35</f>
        <v>0</v>
      </c>
      <c r="AM39" s="46">
        <f>Índice!$G$51*'Datos Vida'!AM35</f>
        <v>0</v>
      </c>
      <c r="AN39" s="46">
        <f>Índice!$G$51*'Datos Vida'!AN35</f>
        <v>0</v>
      </c>
      <c r="AO39" s="46">
        <f>Índice!$G$51*'Datos Vida'!AO35</f>
        <v>0</v>
      </c>
      <c r="AP39" s="46">
        <f>Índice!$G$51*'Datos Vida'!AP35</f>
        <v>0</v>
      </c>
      <c r="AQ39" s="46">
        <f>Índice!$G$51*'Datos Vida'!AQ35</f>
        <v>93064.598591034955</v>
      </c>
    </row>
    <row r="40" spans="2:43">
      <c r="B40" s="48" t="str">
        <f>'Datos Generales'!B36</f>
        <v>5.14.13.10  Primas Por Cobrar Por Operaciones De Coaseguro</v>
      </c>
      <c r="C40" s="46">
        <f>Índice!$G$51*'Datos Vida'!C36</f>
        <v>0</v>
      </c>
      <c r="D40" s="46">
        <f>Índice!$G$51*'Datos Vida'!D36</f>
        <v>0</v>
      </c>
      <c r="E40" s="46">
        <f>Índice!$G$51*'Datos Vida'!E36</f>
        <v>0</v>
      </c>
      <c r="F40" s="46">
        <f>Índice!$G$51*'Datos Vida'!F36</f>
        <v>0</v>
      </c>
      <c r="G40" s="46">
        <f>Índice!$G$51*'Datos Vida'!G36</f>
        <v>0</v>
      </c>
      <c r="H40" s="46">
        <f>Índice!$G$51*'Datos Vida'!H36</f>
        <v>0</v>
      </c>
      <c r="I40" s="46">
        <f>Índice!$G$51*'Datos Vida'!I36</f>
        <v>0</v>
      </c>
      <c r="J40" s="46">
        <f>Índice!$G$51*'Datos Vida'!J36</f>
        <v>0</v>
      </c>
      <c r="K40" s="46">
        <f>Índice!$G$51*'Datos Vida'!K36</f>
        <v>0</v>
      </c>
      <c r="L40" s="46">
        <f>Índice!$G$51*'Datos Vida'!L36</f>
        <v>0</v>
      </c>
      <c r="M40" s="46">
        <f>Índice!$G$51*'Datos Vida'!M36</f>
        <v>0</v>
      </c>
      <c r="N40" s="46">
        <f>Índice!$G$51*'Datos Vida'!N36</f>
        <v>0</v>
      </c>
      <c r="O40" s="46">
        <f>Índice!$G$51*'Datos Vida'!O36</f>
        <v>0</v>
      </c>
      <c r="P40" s="46">
        <f>Índice!$G$51*'Datos Vida'!P36</f>
        <v>0</v>
      </c>
      <c r="Q40" s="46">
        <f>Índice!$G$51*'Datos Vida'!Q36</f>
        <v>0</v>
      </c>
      <c r="R40" s="46">
        <f>Índice!$G$51*'Datos Vida'!R36</f>
        <v>0</v>
      </c>
      <c r="S40" s="46">
        <f>Índice!$G$51*'Datos Vida'!S36</f>
        <v>0</v>
      </c>
      <c r="T40" s="46">
        <f>Índice!$G$51*'Datos Vida'!T36</f>
        <v>0</v>
      </c>
      <c r="U40" s="46">
        <f>Índice!$G$51*'Datos Vida'!U36</f>
        <v>0</v>
      </c>
      <c r="V40" s="46">
        <f>Índice!$G$51*'Datos Vida'!V36</f>
        <v>0</v>
      </c>
      <c r="W40" s="46">
        <f>Índice!$G$51*'Datos Vida'!W36</f>
        <v>0</v>
      </c>
      <c r="X40" s="46">
        <f>Índice!$G$51*'Datos Vida'!X36</f>
        <v>0</v>
      </c>
      <c r="Y40" s="46">
        <f>Índice!$G$51*'Datos Vida'!Y36</f>
        <v>0</v>
      </c>
      <c r="Z40" s="46">
        <f>Índice!$G$51*'Datos Vida'!Z36</f>
        <v>61439.773715697149</v>
      </c>
      <c r="AA40" s="46">
        <f>Índice!$G$51*'Datos Vida'!AA36</f>
        <v>0</v>
      </c>
      <c r="AB40" s="46">
        <f>Índice!$G$51*'Datos Vida'!AB36</f>
        <v>0</v>
      </c>
      <c r="AC40" s="46">
        <f>Índice!$G$51*'Datos Vida'!AC36</f>
        <v>0</v>
      </c>
      <c r="AD40" s="46">
        <f>Índice!$G$51*'Datos Vida'!AD36</f>
        <v>0</v>
      </c>
      <c r="AE40" s="46">
        <f>Índice!$G$51*'Datos Vida'!AE36</f>
        <v>0</v>
      </c>
      <c r="AF40" s="46">
        <f>Índice!$G$51*'Datos Vida'!AF36</f>
        <v>0</v>
      </c>
      <c r="AG40" s="46">
        <f>Índice!$G$51*'Datos Vida'!AG36</f>
        <v>0</v>
      </c>
      <c r="AH40" s="46">
        <f>Índice!$G$51*'Datos Vida'!AH36</f>
        <v>0</v>
      </c>
      <c r="AI40" s="46">
        <f>Índice!$G$51*'Datos Vida'!AI36</f>
        <v>0</v>
      </c>
      <c r="AJ40" s="46">
        <f>Índice!$G$51*'Datos Vida'!AJ36</f>
        <v>0</v>
      </c>
      <c r="AK40" s="46">
        <f>Índice!$G$51*'Datos Vida'!AK36</f>
        <v>0</v>
      </c>
      <c r="AL40" s="46">
        <f>Índice!$G$51*'Datos Vida'!AL36</f>
        <v>0</v>
      </c>
      <c r="AM40" s="46">
        <f>Índice!$G$51*'Datos Vida'!AM36</f>
        <v>0</v>
      </c>
      <c r="AN40" s="46">
        <f>Índice!$G$51*'Datos Vida'!AN36</f>
        <v>0</v>
      </c>
      <c r="AO40" s="46">
        <f>Índice!$G$51*'Datos Vida'!AO36</f>
        <v>0</v>
      </c>
      <c r="AP40" s="46">
        <f>Índice!$G$51*'Datos Vida'!AP36</f>
        <v>0</v>
      </c>
      <c r="AQ40" s="46">
        <f>Índice!$G$51*'Datos Vida'!AQ36</f>
        <v>61439.773715697149</v>
      </c>
    </row>
    <row r="41" spans="2:43">
      <c r="B41" s="48" t="str">
        <f>'Datos Generales'!B37</f>
        <v>5.14.13.20  Siniestros Por Cobrar Por Operaciones De Coaseguro</v>
      </c>
      <c r="C41" s="46">
        <f>Índice!$G$51*'Datos Vida'!C37</f>
        <v>6730.8071116659039</v>
      </c>
      <c r="D41" s="46">
        <f>Índice!$G$51*'Datos Vida'!D37</f>
        <v>0</v>
      </c>
      <c r="E41" s="46">
        <f>Índice!$G$51*'Datos Vida'!E37</f>
        <v>1155.6346429227506</v>
      </c>
      <c r="F41" s="46">
        <f>Índice!$G$51*'Datos Vida'!F37</f>
        <v>2153.9060822759457</v>
      </c>
      <c r="G41" s="46">
        <f>Índice!$G$51*'Datos Vida'!G37</f>
        <v>0</v>
      </c>
      <c r="H41" s="46">
        <f>Índice!$G$51*'Datos Vida'!H37</f>
        <v>0</v>
      </c>
      <c r="I41" s="46">
        <f>Índice!$G$51*'Datos Vida'!I37</f>
        <v>0</v>
      </c>
      <c r="J41" s="46">
        <f>Índice!$G$51*'Datos Vida'!J37</f>
        <v>0</v>
      </c>
      <c r="K41" s="46">
        <f>Índice!$G$51*'Datos Vida'!K37</f>
        <v>0</v>
      </c>
      <c r="L41" s="46">
        <f>Índice!$G$51*'Datos Vida'!L37</f>
        <v>0</v>
      </c>
      <c r="M41" s="46">
        <f>Índice!$G$51*'Datos Vida'!M37</f>
        <v>0</v>
      </c>
      <c r="N41" s="46">
        <f>Índice!$G$51*'Datos Vida'!N37</f>
        <v>0</v>
      </c>
      <c r="O41" s="46">
        <f>Índice!$G$51*'Datos Vida'!O37</f>
        <v>0</v>
      </c>
      <c r="P41" s="46">
        <f>Índice!$G$51*'Datos Vida'!P37</f>
        <v>0</v>
      </c>
      <c r="Q41" s="46">
        <f>Índice!$G$51*'Datos Vida'!Q37</f>
        <v>0</v>
      </c>
      <c r="R41" s="46">
        <f>Índice!$G$51*'Datos Vida'!R37</f>
        <v>0</v>
      </c>
      <c r="S41" s="46">
        <f>Índice!$G$51*'Datos Vida'!S37</f>
        <v>0</v>
      </c>
      <c r="T41" s="46">
        <f>Índice!$G$51*'Datos Vida'!T37</f>
        <v>0</v>
      </c>
      <c r="U41" s="46">
        <f>Índice!$G$51*'Datos Vida'!U37</f>
        <v>0</v>
      </c>
      <c r="V41" s="46">
        <f>Índice!$G$51*'Datos Vida'!V37</f>
        <v>0</v>
      </c>
      <c r="W41" s="46">
        <f>Índice!$G$51*'Datos Vida'!W37</f>
        <v>0</v>
      </c>
      <c r="X41" s="46">
        <f>Índice!$G$51*'Datos Vida'!X37</f>
        <v>6285.0996301632731</v>
      </c>
      <c r="Y41" s="46">
        <f>Índice!$G$51*'Datos Vida'!Y37</f>
        <v>0</v>
      </c>
      <c r="Z41" s="46">
        <f>Índice!$G$51*'Datos Vida'!Z37</f>
        <v>15299.377408309929</v>
      </c>
      <c r="AA41" s="46">
        <f>Índice!$G$51*'Datos Vida'!AA37</f>
        <v>0</v>
      </c>
      <c r="AB41" s="46">
        <f>Índice!$G$51*'Datos Vida'!AB37</f>
        <v>0</v>
      </c>
      <c r="AC41" s="46">
        <f>Índice!$G$51*'Datos Vida'!AC37</f>
        <v>0</v>
      </c>
      <c r="AD41" s="46">
        <f>Índice!$G$51*'Datos Vida'!AD37</f>
        <v>0</v>
      </c>
      <c r="AE41" s="46">
        <f>Índice!$G$51*'Datos Vida'!AE37</f>
        <v>0</v>
      </c>
      <c r="AF41" s="46">
        <f>Índice!$G$51*'Datos Vida'!AF37</f>
        <v>0</v>
      </c>
      <c r="AG41" s="46">
        <f>Índice!$G$51*'Datos Vida'!AG37</f>
        <v>0</v>
      </c>
      <c r="AH41" s="46">
        <f>Índice!$G$51*'Datos Vida'!AH37</f>
        <v>0</v>
      </c>
      <c r="AI41" s="46">
        <f>Índice!$G$51*'Datos Vida'!AI37</f>
        <v>0</v>
      </c>
      <c r="AJ41" s="46">
        <f>Índice!$G$51*'Datos Vida'!AJ37</f>
        <v>0</v>
      </c>
      <c r="AK41" s="46">
        <f>Índice!$G$51*'Datos Vida'!AK37</f>
        <v>0</v>
      </c>
      <c r="AL41" s="46">
        <f>Índice!$G$51*'Datos Vida'!AL37</f>
        <v>0</v>
      </c>
      <c r="AM41" s="46">
        <f>Índice!$G$51*'Datos Vida'!AM37</f>
        <v>0</v>
      </c>
      <c r="AN41" s="46">
        <f>Índice!$G$51*'Datos Vida'!AN37</f>
        <v>0</v>
      </c>
      <c r="AO41" s="46">
        <f>Índice!$G$51*'Datos Vida'!AO37</f>
        <v>0</v>
      </c>
      <c r="AP41" s="46">
        <f>Índice!$G$51*'Datos Vida'!AP37</f>
        <v>0</v>
      </c>
      <c r="AQ41" s="46">
        <f>Índice!$G$51*'Datos Vida'!AQ37</f>
        <v>31624.824875337803</v>
      </c>
    </row>
    <row r="42" spans="2:43">
      <c r="B42" s="45" t="str">
        <f>'Datos Generales'!B38</f>
        <v>5.14.20.00  Participación Del Reaseguro En Las Reservas Técnicas</v>
      </c>
      <c r="C42" s="46">
        <f>Índice!$G$51*'Datos Vida'!C38</f>
        <v>350443.69340955821</v>
      </c>
      <c r="D42" s="46">
        <f>Índice!$G$51*'Datos Vida'!D38</f>
        <v>135242.58500600903</v>
      </c>
      <c r="E42" s="46">
        <f>Índice!$G$51*'Datos Vida'!E38</f>
        <v>157486.70380526801</v>
      </c>
      <c r="F42" s="46">
        <f>Índice!$G$51*'Datos Vida'!F38</f>
        <v>163571.59140456066</v>
      </c>
      <c r="G42" s="46">
        <f>Índice!$G$51*'Datos Vida'!G38</f>
        <v>338393.30177216203</v>
      </c>
      <c r="H42" s="46">
        <f>Índice!$G$51*'Datos Vida'!H38</f>
        <v>7045.7105800748532</v>
      </c>
      <c r="I42" s="46">
        <f>Índice!$G$51*'Datos Vida'!I38</f>
        <v>7735.3642260983888</v>
      </c>
      <c r="J42" s="46">
        <f>Índice!$G$51*'Datos Vida'!J38</f>
        <v>893688.25264872599</v>
      </c>
      <c r="K42" s="46">
        <f>Índice!$G$51*'Datos Vida'!K38</f>
        <v>0</v>
      </c>
      <c r="L42" s="46">
        <f>Índice!$G$51*'Datos Vida'!L38</f>
        <v>31322.537022404893</v>
      </c>
      <c r="M42" s="46">
        <f>Índice!$G$51*'Datos Vida'!M38</f>
        <v>218204.24460129123</v>
      </c>
      <c r="N42" s="46">
        <f>Índice!$G$51*'Datos Vida'!N38</f>
        <v>0</v>
      </c>
      <c r="O42" s="46">
        <f>Índice!$G$51*'Datos Vida'!O38</f>
        <v>1830683.5228995555</v>
      </c>
      <c r="P42" s="46">
        <f>Índice!$G$51*'Datos Vida'!P38</f>
        <v>326923.36124261603</v>
      </c>
      <c r="Q42" s="46">
        <f>Índice!$G$51*'Datos Vida'!Q38</f>
        <v>123689.29288368626</v>
      </c>
      <c r="R42" s="46">
        <f>Índice!$G$51*'Datos Vida'!R38</f>
        <v>0</v>
      </c>
      <c r="S42" s="46">
        <f>Índice!$G$51*'Datos Vida'!S38</f>
        <v>32469.141540565844</v>
      </c>
      <c r="T42" s="46">
        <f>Índice!$G$51*'Datos Vida'!T38</f>
        <v>0</v>
      </c>
      <c r="U42" s="46">
        <f>Índice!$G$51*'Datos Vida'!U38</f>
        <v>2456.1939352088552</v>
      </c>
      <c r="V42" s="46">
        <f>Índice!$G$51*'Datos Vida'!V38</f>
        <v>0</v>
      </c>
      <c r="W42" s="46">
        <f>Índice!$G$51*'Datos Vida'!W38</f>
        <v>58417.02798232044</v>
      </c>
      <c r="X42" s="46">
        <f>Índice!$G$51*'Datos Vida'!X38</f>
        <v>167748.6880866538</v>
      </c>
      <c r="Y42" s="46">
        <f>Índice!$G$51*'Datos Vida'!Y38</f>
        <v>14093.545895387777</v>
      </c>
      <c r="Z42" s="46">
        <f>Índice!$G$51*'Datos Vida'!Z38</f>
        <v>8262.3428304571953</v>
      </c>
      <c r="AA42" s="46">
        <f>Índice!$G$51*'Datos Vida'!AA38</f>
        <v>9553.7834673465823</v>
      </c>
      <c r="AB42" s="46">
        <f>Índice!$G$51*'Datos Vida'!AB38</f>
        <v>654813.74261045863</v>
      </c>
      <c r="AC42" s="46">
        <f>Índice!$G$51*'Datos Vida'!AC38</f>
        <v>622646.97745346057</v>
      </c>
      <c r="AD42" s="46">
        <f>Índice!$G$51*'Datos Vida'!AD38</f>
        <v>0</v>
      </c>
      <c r="AE42" s="46">
        <f>Índice!$G$51*'Datos Vida'!AE38</f>
        <v>231918.96790985813</v>
      </c>
      <c r="AF42" s="46">
        <f>Índice!$G$51*'Datos Vida'!AF38</f>
        <v>630882.0085830451</v>
      </c>
      <c r="AG42" s="46">
        <f>Índice!$G$51*'Datos Vida'!AG38</f>
        <v>181688.41200386881</v>
      </c>
      <c r="AH42" s="46">
        <f>Índice!$G$51*'Datos Vida'!AH38</f>
        <v>0</v>
      </c>
      <c r="AI42" s="46">
        <f>Índice!$G$51*'Datos Vida'!AI38</f>
        <v>0</v>
      </c>
      <c r="AJ42" s="46">
        <f>Índice!$G$51*'Datos Vida'!AJ38</f>
        <v>0</v>
      </c>
      <c r="AK42" s="46">
        <f>Índice!$G$51*'Datos Vida'!AK38</f>
        <v>0</v>
      </c>
      <c r="AL42" s="46">
        <f>Índice!$G$51*'Datos Vida'!AL38</f>
        <v>0</v>
      </c>
      <c r="AM42" s="46">
        <f>Índice!$G$51*'Datos Vida'!AM38</f>
        <v>0</v>
      </c>
      <c r="AN42" s="46">
        <f>Índice!$G$51*'Datos Vida'!AN38</f>
        <v>0</v>
      </c>
      <c r="AO42" s="46">
        <f>Índice!$G$51*'Datos Vida'!AO38</f>
        <v>0</v>
      </c>
      <c r="AP42" s="46">
        <f>Índice!$G$51*'Datos Vida'!AP38</f>
        <v>0</v>
      </c>
      <c r="AQ42" s="46">
        <f>Índice!$G$51*'Datos Vida'!AQ38</f>
        <v>7199380.9938006429</v>
      </c>
    </row>
    <row r="43" spans="2:43">
      <c r="B43" s="47" t="str">
        <f>'Datos Generales'!B39</f>
        <v>5.14.21.00  Participación Del Reaseguro En La Reserva Riesgos En Curso</v>
      </c>
      <c r="C43" s="46">
        <f>Índice!$G$51*'Datos Vida'!C39</f>
        <v>0</v>
      </c>
      <c r="D43" s="46">
        <f>Índice!$G$51*'Datos Vida'!D39</f>
        <v>0</v>
      </c>
      <c r="E43" s="46">
        <f>Índice!$G$51*'Datos Vida'!E39</f>
        <v>1214.4189845093522</v>
      </c>
      <c r="F43" s="46">
        <f>Índice!$G$51*'Datos Vida'!F39</f>
        <v>8193.9971802992786</v>
      </c>
      <c r="G43" s="46">
        <f>Índice!$G$51*'Datos Vida'!G39</f>
        <v>8062.2635955389424</v>
      </c>
      <c r="H43" s="46">
        <f>Índice!$G$51*'Datos Vida'!H39</f>
        <v>479.26059213715172</v>
      </c>
      <c r="I43" s="46">
        <f>Índice!$G$51*'Datos Vida'!I39</f>
        <v>3816.6884673355157</v>
      </c>
      <c r="J43" s="46">
        <f>Índice!$G$51*'Datos Vida'!J39</f>
        <v>0</v>
      </c>
      <c r="K43" s="46">
        <f>Índice!$G$51*'Datos Vida'!K39</f>
        <v>0</v>
      </c>
      <c r="L43" s="46">
        <f>Índice!$G$51*'Datos Vida'!L39</f>
        <v>0</v>
      </c>
      <c r="M43" s="46">
        <f>Índice!$G$51*'Datos Vida'!M39</f>
        <v>0</v>
      </c>
      <c r="N43" s="46">
        <f>Índice!$G$51*'Datos Vida'!N39</f>
        <v>0</v>
      </c>
      <c r="O43" s="46">
        <f>Índice!$G$51*'Datos Vida'!O39</f>
        <v>0</v>
      </c>
      <c r="P43" s="46">
        <f>Índice!$G$51*'Datos Vida'!P39</f>
        <v>38063.48089176909</v>
      </c>
      <c r="Q43" s="46">
        <f>Índice!$G$51*'Datos Vida'!Q39</f>
        <v>0</v>
      </c>
      <c r="R43" s="46">
        <f>Índice!$G$51*'Datos Vida'!R39</f>
        <v>0</v>
      </c>
      <c r="S43" s="46">
        <f>Índice!$G$51*'Datos Vida'!S39</f>
        <v>17317.698823206538</v>
      </c>
      <c r="T43" s="46">
        <f>Índice!$G$51*'Datos Vida'!T39</f>
        <v>0</v>
      </c>
      <c r="U43" s="46">
        <f>Índice!$G$51*'Datos Vida'!U39</f>
        <v>357.30964253542891</v>
      </c>
      <c r="V43" s="46">
        <f>Índice!$G$51*'Datos Vida'!V39</f>
        <v>0</v>
      </c>
      <c r="W43" s="46">
        <f>Índice!$G$51*'Datos Vida'!W39</f>
        <v>29985.72443511922</v>
      </c>
      <c r="X43" s="46">
        <f>Índice!$G$51*'Datos Vida'!X39</f>
        <v>82324.416085131059</v>
      </c>
      <c r="Y43" s="46">
        <f>Índice!$G$51*'Datos Vida'!Y39</f>
        <v>93.753942379836275</v>
      </c>
      <c r="Z43" s="46">
        <f>Índice!$G$51*'Datos Vida'!Z39</f>
        <v>1509.1817334740972</v>
      </c>
      <c r="AA43" s="46">
        <f>Índice!$G$51*'Datos Vida'!AA39</f>
        <v>0</v>
      </c>
      <c r="AB43" s="46">
        <f>Índice!$G$51*'Datos Vida'!AB39</f>
        <v>2157.5358383076486</v>
      </c>
      <c r="AC43" s="46">
        <f>Índice!$G$51*'Datos Vida'!AC39</f>
        <v>0</v>
      </c>
      <c r="AD43" s="46">
        <f>Índice!$G$51*'Datos Vida'!AD39</f>
        <v>0</v>
      </c>
      <c r="AE43" s="46">
        <f>Índice!$G$51*'Datos Vida'!AE39</f>
        <v>25231.629339937721</v>
      </c>
      <c r="AF43" s="46">
        <f>Índice!$G$51*'Datos Vida'!AF39</f>
        <v>350309.65802828997</v>
      </c>
      <c r="AG43" s="46">
        <f>Índice!$G$51*'Datos Vida'!AG39</f>
        <v>0</v>
      </c>
      <c r="AH43" s="46">
        <f>Índice!$G$51*'Datos Vida'!AH39</f>
        <v>0</v>
      </c>
      <c r="AI43" s="46">
        <f>Índice!$G$51*'Datos Vida'!AI39</f>
        <v>0</v>
      </c>
      <c r="AJ43" s="46">
        <f>Índice!$G$51*'Datos Vida'!AJ39</f>
        <v>0</v>
      </c>
      <c r="AK43" s="46">
        <f>Índice!$G$51*'Datos Vida'!AK39</f>
        <v>0</v>
      </c>
      <c r="AL43" s="46">
        <f>Índice!$G$51*'Datos Vida'!AL39</f>
        <v>0</v>
      </c>
      <c r="AM43" s="46">
        <f>Índice!$G$51*'Datos Vida'!AM39</f>
        <v>0</v>
      </c>
      <c r="AN43" s="46">
        <f>Índice!$G$51*'Datos Vida'!AN39</f>
        <v>0</v>
      </c>
      <c r="AO43" s="46">
        <f>Índice!$G$51*'Datos Vida'!AO39</f>
        <v>0</v>
      </c>
      <c r="AP43" s="46">
        <f>Índice!$G$51*'Datos Vida'!AP39</f>
        <v>0</v>
      </c>
      <c r="AQ43" s="46">
        <f>Índice!$G$51*'Datos Vida'!AQ39</f>
        <v>569117.01757997088</v>
      </c>
    </row>
    <row r="44" spans="2:43">
      <c r="B44" s="47" t="str">
        <f>'Datos Generales'!B40</f>
        <v>5.14.22.00  Participación Del Reaseguro En Las Reservas Seguros Previsionales</v>
      </c>
      <c r="C44" s="46">
        <f>Índice!$G$51*'Datos Vida'!C40</f>
        <v>0</v>
      </c>
      <c r="D44" s="46">
        <f>Índice!$G$51*'Datos Vida'!D40</f>
        <v>125232.86876882661</v>
      </c>
      <c r="E44" s="46">
        <f>Índice!$G$51*'Datos Vida'!E40</f>
        <v>154415.39901863792</v>
      </c>
      <c r="F44" s="46">
        <f>Índice!$G$51*'Datos Vida'!F40</f>
        <v>111450.95070835575</v>
      </c>
      <c r="G44" s="46">
        <f>Índice!$G$51*'Datos Vida'!G40</f>
        <v>278405.12061192375</v>
      </c>
      <c r="H44" s="46">
        <f>Índice!$G$51*'Datos Vida'!H40</f>
        <v>0</v>
      </c>
      <c r="I44" s="46">
        <f>Índice!$G$51*'Datos Vida'!I40</f>
        <v>0</v>
      </c>
      <c r="J44" s="46">
        <f>Índice!$G$51*'Datos Vida'!J40</f>
        <v>874832.90949291876</v>
      </c>
      <c r="K44" s="46">
        <f>Índice!$G$51*'Datos Vida'!K40</f>
        <v>0</v>
      </c>
      <c r="L44" s="46">
        <f>Índice!$G$51*'Datos Vida'!L40</f>
        <v>31322.537022404893</v>
      </c>
      <c r="M44" s="46">
        <f>Índice!$G$51*'Datos Vida'!M40</f>
        <v>0</v>
      </c>
      <c r="N44" s="46">
        <f>Índice!$G$51*'Datos Vida'!N40</f>
        <v>0</v>
      </c>
      <c r="O44" s="46">
        <f>Índice!$G$51*'Datos Vida'!O40</f>
        <v>1813968.0537203895</v>
      </c>
      <c r="P44" s="46">
        <f>Índice!$G$51*'Datos Vida'!P40</f>
        <v>124503.42060240671</v>
      </c>
      <c r="Q44" s="46">
        <f>Índice!$G$51*'Datos Vida'!Q40</f>
        <v>123689.29288368626</v>
      </c>
      <c r="R44" s="46">
        <f>Índice!$G$51*'Datos Vida'!R40</f>
        <v>0</v>
      </c>
      <c r="S44" s="46">
        <f>Índice!$G$51*'Datos Vida'!S40</f>
        <v>0</v>
      </c>
      <c r="T44" s="46">
        <f>Índice!$G$51*'Datos Vida'!T40</f>
        <v>0</v>
      </c>
      <c r="U44" s="46">
        <f>Índice!$G$51*'Datos Vida'!U40</f>
        <v>0</v>
      </c>
      <c r="V44" s="46">
        <f>Índice!$G$51*'Datos Vida'!V40</f>
        <v>0</v>
      </c>
      <c r="W44" s="46">
        <f>Índice!$G$51*'Datos Vida'!W40</f>
        <v>0</v>
      </c>
      <c r="X44" s="46">
        <f>Índice!$G$51*'Datos Vida'!X40</f>
        <v>0</v>
      </c>
      <c r="Y44" s="46">
        <f>Índice!$G$51*'Datos Vida'!Y40</f>
        <v>0</v>
      </c>
      <c r="Z44" s="46">
        <f>Índice!$G$51*'Datos Vida'!Z40</f>
        <v>0</v>
      </c>
      <c r="AA44" s="46">
        <f>Índice!$G$51*'Datos Vida'!AA40</f>
        <v>0</v>
      </c>
      <c r="AB44" s="46">
        <f>Índice!$G$51*'Datos Vida'!AB40</f>
        <v>652275.03812350472</v>
      </c>
      <c r="AC44" s="46">
        <f>Índice!$G$51*'Datos Vida'!AC40</f>
        <v>622646.97745346057</v>
      </c>
      <c r="AD44" s="46">
        <f>Índice!$G$51*'Datos Vida'!AD40</f>
        <v>0</v>
      </c>
      <c r="AE44" s="46">
        <f>Índice!$G$51*'Datos Vida'!AE40</f>
        <v>137467.49265749048</v>
      </c>
      <c r="AF44" s="46">
        <f>Índice!$G$51*'Datos Vida'!AF40</f>
        <v>0</v>
      </c>
      <c r="AG44" s="46">
        <f>Índice!$G$51*'Datos Vida'!AG40</f>
        <v>0</v>
      </c>
      <c r="AH44" s="46">
        <f>Índice!$G$51*'Datos Vida'!AH40</f>
        <v>0</v>
      </c>
      <c r="AI44" s="46">
        <f>Índice!$G$51*'Datos Vida'!AI40</f>
        <v>0</v>
      </c>
      <c r="AJ44" s="46">
        <f>Índice!$G$51*'Datos Vida'!AJ40</f>
        <v>0</v>
      </c>
      <c r="AK44" s="46">
        <f>Índice!$G$51*'Datos Vida'!AK40</f>
        <v>0</v>
      </c>
      <c r="AL44" s="46">
        <f>Índice!$G$51*'Datos Vida'!AL40</f>
        <v>0</v>
      </c>
      <c r="AM44" s="46">
        <f>Índice!$G$51*'Datos Vida'!AM40</f>
        <v>0</v>
      </c>
      <c r="AN44" s="46">
        <f>Índice!$G$51*'Datos Vida'!AN40</f>
        <v>0</v>
      </c>
      <c r="AO44" s="46">
        <f>Índice!$G$51*'Datos Vida'!AO40</f>
        <v>0</v>
      </c>
      <c r="AP44" s="46">
        <f>Índice!$G$51*'Datos Vida'!AP40</f>
        <v>0</v>
      </c>
      <c r="AQ44" s="46">
        <f>Índice!$G$51*'Datos Vida'!AQ40</f>
        <v>5050210.0610640058</v>
      </c>
    </row>
    <row r="45" spans="2:43">
      <c r="B45" s="48" t="str">
        <f>'Datos Generales'!B41</f>
        <v>5.14.22.10  Participación Del Reaseguro En La Reserva Rentas Vitalicias</v>
      </c>
      <c r="C45" s="46">
        <f>Índice!$G$51*'Datos Vida'!C41</f>
        <v>0</v>
      </c>
      <c r="D45" s="46">
        <f>Índice!$G$51*'Datos Vida'!D41</f>
        <v>0</v>
      </c>
      <c r="E45" s="46">
        <f>Índice!$G$51*'Datos Vida'!E41</f>
        <v>0</v>
      </c>
      <c r="F45" s="46">
        <f>Índice!$G$51*'Datos Vida'!F41</f>
        <v>111450.95070835575</v>
      </c>
      <c r="G45" s="46">
        <f>Índice!$G$51*'Datos Vida'!G41</f>
        <v>278405.12061192375</v>
      </c>
      <c r="H45" s="46">
        <f>Índice!$G$51*'Datos Vida'!H41</f>
        <v>0</v>
      </c>
      <c r="I45" s="46">
        <f>Índice!$G$51*'Datos Vida'!I41</f>
        <v>0</v>
      </c>
      <c r="J45" s="46">
        <f>Índice!$G$51*'Datos Vida'!J41</f>
        <v>721422.33318061801</v>
      </c>
      <c r="K45" s="46">
        <f>Índice!$G$51*'Datos Vida'!K41</f>
        <v>0</v>
      </c>
      <c r="L45" s="46">
        <f>Índice!$G$51*'Datos Vida'!L41</f>
        <v>31322.537022404893</v>
      </c>
      <c r="M45" s="46">
        <f>Índice!$G$51*'Datos Vida'!M41</f>
        <v>0</v>
      </c>
      <c r="N45" s="46">
        <f>Índice!$G$51*'Datos Vida'!N41</f>
        <v>0</v>
      </c>
      <c r="O45" s="46">
        <f>Índice!$G$51*'Datos Vida'!O41</f>
        <v>1813968.0537203895</v>
      </c>
      <c r="P45" s="46">
        <f>Índice!$G$51*'Datos Vida'!P41</f>
        <v>2510.5517450494776</v>
      </c>
      <c r="Q45" s="46">
        <f>Índice!$G$51*'Datos Vida'!Q41</f>
        <v>0</v>
      </c>
      <c r="R45" s="46">
        <f>Índice!$G$51*'Datos Vida'!R41</f>
        <v>0</v>
      </c>
      <c r="S45" s="46">
        <f>Índice!$G$51*'Datos Vida'!S41</f>
        <v>0</v>
      </c>
      <c r="T45" s="46">
        <f>Índice!$G$51*'Datos Vida'!T41</f>
        <v>0</v>
      </c>
      <c r="U45" s="46">
        <f>Índice!$G$51*'Datos Vida'!U41</f>
        <v>0</v>
      </c>
      <c r="V45" s="46">
        <f>Índice!$G$51*'Datos Vida'!V41</f>
        <v>0</v>
      </c>
      <c r="W45" s="46">
        <f>Índice!$G$51*'Datos Vida'!W41</f>
        <v>0</v>
      </c>
      <c r="X45" s="46">
        <f>Índice!$G$51*'Datos Vida'!X41</f>
        <v>0</v>
      </c>
      <c r="Y45" s="46">
        <f>Índice!$G$51*'Datos Vida'!Y41</f>
        <v>0</v>
      </c>
      <c r="Z45" s="46">
        <f>Índice!$G$51*'Datos Vida'!Z41</f>
        <v>0</v>
      </c>
      <c r="AA45" s="46">
        <f>Índice!$G$51*'Datos Vida'!AA41</f>
        <v>0</v>
      </c>
      <c r="AB45" s="46">
        <f>Índice!$G$51*'Datos Vida'!AB41</f>
        <v>652275.03812350472</v>
      </c>
      <c r="AC45" s="46">
        <f>Índice!$G$51*'Datos Vida'!AC41</f>
        <v>622646.97745346057</v>
      </c>
      <c r="AD45" s="46">
        <f>Índice!$G$51*'Datos Vida'!AD41</f>
        <v>0</v>
      </c>
      <c r="AE45" s="46">
        <f>Índice!$G$51*'Datos Vida'!AE41</f>
        <v>15474.49100418086</v>
      </c>
      <c r="AF45" s="46">
        <f>Índice!$G$51*'Datos Vida'!AF41</f>
        <v>0</v>
      </c>
      <c r="AG45" s="46">
        <f>Índice!$G$51*'Datos Vida'!AG41</f>
        <v>0</v>
      </c>
      <c r="AH45" s="46">
        <f>Índice!$G$51*'Datos Vida'!AH41</f>
        <v>0</v>
      </c>
      <c r="AI45" s="46">
        <f>Índice!$G$51*'Datos Vida'!AI41</f>
        <v>0</v>
      </c>
      <c r="AJ45" s="46">
        <f>Índice!$G$51*'Datos Vida'!AJ41</f>
        <v>0</v>
      </c>
      <c r="AK45" s="46">
        <f>Índice!$G$51*'Datos Vida'!AK41</f>
        <v>0</v>
      </c>
      <c r="AL45" s="46">
        <f>Índice!$G$51*'Datos Vida'!AL41</f>
        <v>0</v>
      </c>
      <c r="AM45" s="46">
        <f>Índice!$G$51*'Datos Vida'!AM41</f>
        <v>0</v>
      </c>
      <c r="AN45" s="46">
        <f>Índice!$G$51*'Datos Vida'!AN41</f>
        <v>0</v>
      </c>
      <c r="AO45" s="46">
        <f>Índice!$G$51*'Datos Vida'!AO41</f>
        <v>0</v>
      </c>
      <c r="AP45" s="46">
        <f>Índice!$G$51*'Datos Vida'!AP41</f>
        <v>0</v>
      </c>
      <c r="AQ45" s="46">
        <f>Índice!$G$51*'Datos Vida'!AQ41</f>
        <v>4249476.0535698878</v>
      </c>
    </row>
    <row r="46" spans="2:43">
      <c r="B46" s="48" t="str">
        <f>'Datos Generales'!B42</f>
        <v>5.14.22.20  Participación Del Reaseguro En La Reserva Seguro Invalidez Y Sobrevivencia</v>
      </c>
      <c r="C46" s="46">
        <f>Índice!$G$51*'Datos Vida'!C42</f>
        <v>0</v>
      </c>
      <c r="D46" s="46">
        <f>Índice!$G$51*'Datos Vida'!D42</f>
        <v>125232.86876882661</v>
      </c>
      <c r="E46" s="46">
        <f>Índice!$G$51*'Datos Vida'!E42</f>
        <v>154415.39901863792</v>
      </c>
      <c r="F46" s="46">
        <f>Índice!$G$51*'Datos Vida'!F42</f>
        <v>0</v>
      </c>
      <c r="G46" s="46">
        <f>Índice!$G$51*'Datos Vida'!G42</f>
        <v>0</v>
      </c>
      <c r="H46" s="46">
        <f>Índice!$G$51*'Datos Vida'!H42</f>
        <v>0</v>
      </c>
      <c r="I46" s="46">
        <f>Índice!$G$51*'Datos Vida'!I42</f>
        <v>0</v>
      </c>
      <c r="J46" s="46">
        <f>Índice!$G$51*'Datos Vida'!J42</f>
        <v>153410.57631230069</v>
      </c>
      <c r="K46" s="46">
        <f>Índice!$G$51*'Datos Vida'!K42</f>
        <v>0</v>
      </c>
      <c r="L46" s="46">
        <f>Índice!$G$51*'Datos Vida'!L42</f>
        <v>0</v>
      </c>
      <c r="M46" s="46">
        <f>Índice!$G$51*'Datos Vida'!M42</f>
        <v>0</v>
      </c>
      <c r="N46" s="46">
        <f>Índice!$G$51*'Datos Vida'!N42</f>
        <v>0</v>
      </c>
      <c r="O46" s="46">
        <f>Índice!$G$51*'Datos Vida'!O42</f>
        <v>0</v>
      </c>
      <c r="P46" s="46">
        <f>Índice!$G$51*'Datos Vida'!P42</f>
        <v>121992.86885735724</v>
      </c>
      <c r="Q46" s="46">
        <f>Índice!$G$51*'Datos Vida'!Q42</f>
        <v>123689.29288368626</v>
      </c>
      <c r="R46" s="46">
        <f>Índice!$G$51*'Datos Vida'!R42</f>
        <v>0</v>
      </c>
      <c r="S46" s="46">
        <f>Índice!$G$51*'Datos Vida'!S42</f>
        <v>0</v>
      </c>
      <c r="T46" s="46">
        <f>Índice!$G$51*'Datos Vida'!T42</f>
        <v>0</v>
      </c>
      <c r="U46" s="46">
        <f>Índice!$G$51*'Datos Vida'!U42</f>
        <v>0</v>
      </c>
      <c r="V46" s="46">
        <f>Índice!$G$51*'Datos Vida'!V42</f>
        <v>0</v>
      </c>
      <c r="W46" s="46">
        <f>Índice!$G$51*'Datos Vida'!W42</f>
        <v>0</v>
      </c>
      <c r="X46" s="46">
        <f>Índice!$G$51*'Datos Vida'!X42</f>
        <v>0</v>
      </c>
      <c r="Y46" s="46">
        <f>Índice!$G$51*'Datos Vida'!Y42</f>
        <v>0</v>
      </c>
      <c r="Z46" s="46">
        <f>Índice!$G$51*'Datos Vida'!Z42</f>
        <v>0</v>
      </c>
      <c r="AA46" s="46">
        <f>Índice!$G$51*'Datos Vida'!AA42</f>
        <v>0</v>
      </c>
      <c r="AB46" s="46">
        <f>Índice!$G$51*'Datos Vida'!AB42</f>
        <v>0</v>
      </c>
      <c r="AC46" s="46">
        <f>Índice!$G$51*'Datos Vida'!AC42</f>
        <v>0</v>
      </c>
      <c r="AD46" s="46">
        <f>Índice!$G$51*'Datos Vida'!AD42</f>
        <v>0</v>
      </c>
      <c r="AE46" s="46">
        <f>Índice!$G$51*'Datos Vida'!AE42</f>
        <v>121993.00165330962</v>
      </c>
      <c r="AF46" s="46">
        <f>Índice!$G$51*'Datos Vida'!AF42</f>
        <v>0</v>
      </c>
      <c r="AG46" s="46">
        <f>Índice!$G$51*'Datos Vida'!AG42</f>
        <v>0</v>
      </c>
      <c r="AH46" s="46">
        <f>Índice!$G$51*'Datos Vida'!AH42</f>
        <v>0</v>
      </c>
      <c r="AI46" s="46">
        <f>Índice!$G$51*'Datos Vida'!AI42</f>
        <v>0</v>
      </c>
      <c r="AJ46" s="46">
        <f>Índice!$G$51*'Datos Vida'!AJ42</f>
        <v>0</v>
      </c>
      <c r="AK46" s="46">
        <f>Índice!$G$51*'Datos Vida'!AK42</f>
        <v>0</v>
      </c>
      <c r="AL46" s="46">
        <f>Índice!$G$51*'Datos Vida'!AL42</f>
        <v>0</v>
      </c>
      <c r="AM46" s="46">
        <f>Índice!$G$51*'Datos Vida'!AM42</f>
        <v>0</v>
      </c>
      <c r="AN46" s="46">
        <f>Índice!$G$51*'Datos Vida'!AN42</f>
        <v>0</v>
      </c>
      <c r="AO46" s="46">
        <f>Índice!$G$51*'Datos Vida'!AO42</f>
        <v>0</v>
      </c>
      <c r="AP46" s="46">
        <f>Índice!$G$51*'Datos Vida'!AP42</f>
        <v>0</v>
      </c>
      <c r="AQ46" s="46">
        <f>Índice!$G$51*'Datos Vida'!AQ42</f>
        <v>800734.0074941183</v>
      </c>
    </row>
    <row r="47" spans="2:43">
      <c r="B47" s="47" t="str">
        <f>'Datos Generales'!B43</f>
        <v>5.14.23.00  Participación Del Reaseguro En La Reserva Matemática</v>
      </c>
      <c r="C47" s="46">
        <f>Índice!$G$51*'Datos Vida'!C43</f>
        <v>26930.886346584157</v>
      </c>
      <c r="D47" s="46">
        <f>Índice!$G$51*'Datos Vida'!D43</f>
        <v>0</v>
      </c>
      <c r="E47" s="46">
        <f>Índice!$G$51*'Datos Vida'!E43</f>
        <v>10.845002777648672</v>
      </c>
      <c r="F47" s="46">
        <f>Índice!$G$51*'Datos Vida'!F43</f>
        <v>0</v>
      </c>
      <c r="G47" s="46">
        <f>Índice!$G$51*'Datos Vida'!G43</f>
        <v>24886.094271846596</v>
      </c>
      <c r="H47" s="46">
        <f>Índice!$G$51*'Datos Vida'!H43</f>
        <v>0</v>
      </c>
      <c r="I47" s="46">
        <f>Índice!$G$51*'Datos Vida'!I43</f>
        <v>0</v>
      </c>
      <c r="J47" s="46">
        <f>Índice!$G$51*'Datos Vida'!J43</f>
        <v>0</v>
      </c>
      <c r="K47" s="46">
        <f>Índice!$G$51*'Datos Vida'!K43</f>
        <v>0</v>
      </c>
      <c r="L47" s="46">
        <f>Índice!$G$51*'Datos Vida'!L43</f>
        <v>0</v>
      </c>
      <c r="M47" s="46">
        <f>Índice!$G$51*'Datos Vida'!M43</f>
        <v>0</v>
      </c>
      <c r="N47" s="46">
        <f>Índice!$G$51*'Datos Vida'!N43</f>
        <v>0</v>
      </c>
      <c r="O47" s="46">
        <f>Índice!$G$51*'Datos Vida'!O43</f>
        <v>0</v>
      </c>
      <c r="P47" s="46">
        <f>Índice!$G$51*'Datos Vida'!P43</f>
        <v>72149.545948506158</v>
      </c>
      <c r="Q47" s="46">
        <f>Índice!$G$51*'Datos Vida'!Q43</f>
        <v>0</v>
      </c>
      <c r="R47" s="46">
        <f>Índice!$G$51*'Datos Vida'!R43</f>
        <v>0</v>
      </c>
      <c r="S47" s="46">
        <f>Índice!$G$51*'Datos Vida'!S43</f>
        <v>0</v>
      </c>
      <c r="T47" s="46">
        <f>Índice!$G$51*'Datos Vida'!T43</f>
        <v>0</v>
      </c>
      <c r="U47" s="46">
        <f>Índice!$G$51*'Datos Vida'!U43</f>
        <v>0</v>
      </c>
      <c r="V47" s="46">
        <f>Índice!$G$51*'Datos Vida'!V43</f>
        <v>0</v>
      </c>
      <c r="W47" s="46">
        <f>Índice!$G$51*'Datos Vida'!W43</f>
        <v>20291.487115472723</v>
      </c>
      <c r="X47" s="46">
        <f>Índice!$G$51*'Datos Vida'!X43</f>
        <v>50572.682544636045</v>
      </c>
      <c r="Y47" s="46">
        <f>Índice!$G$51*'Datos Vida'!Y43</f>
        <v>13820.030498803731</v>
      </c>
      <c r="Z47" s="46">
        <f>Índice!$G$51*'Datos Vida'!Z43</f>
        <v>462.57256745481067</v>
      </c>
      <c r="AA47" s="46">
        <f>Índice!$G$51*'Datos Vida'!AA43</f>
        <v>0</v>
      </c>
      <c r="AB47" s="46">
        <f>Índice!$G$51*'Datos Vida'!AB43</f>
        <v>0</v>
      </c>
      <c r="AC47" s="46">
        <f>Índice!$G$51*'Datos Vida'!AC43</f>
        <v>0</v>
      </c>
      <c r="AD47" s="46">
        <f>Índice!$G$51*'Datos Vida'!AD43</f>
        <v>0</v>
      </c>
      <c r="AE47" s="46">
        <f>Índice!$G$51*'Datos Vida'!AE43</f>
        <v>21950.728275135509</v>
      </c>
      <c r="AF47" s="46">
        <f>Índice!$G$51*'Datos Vida'!AF43</f>
        <v>69806.361368772152</v>
      </c>
      <c r="AG47" s="46">
        <f>Índice!$G$51*'Datos Vida'!AG43</f>
        <v>0</v>
      </c>
      <c r="AH47" s="46">
        <f>Índice!$G$51*'Datos Vida'!AH43</f>
        <v>0</v>
      </c>
      <c r="AI47" s="46">
        <f>Índice!$G$51*'Datos Vida'!AI43</f>
        <v>0</v>
      </c>
      <c r="AJ47" s="46">
        <f>Índice!$G$51*'Datos Vida'!AJ43</f>
        <v>0</v>
      </c>
      <c r="AK47" s="46">
        <f>Índice!$G$51*'Datos Vida'!AK43</f>
        <v>0</v>
      </c>
      <c r="AL47" s="46">
        <f>Índice!$G$51*'Datos Vida'!AL43</f>
        <v>0</v>
      </c>
      <c r="AM47" s="46">
        <f>Índice!$G$51*'Datos Vida'!AM43</f>
        <v>0</v>
      </c>
      <c r="AN47" s="46">
        <f>Índice!$G$51*'Datos Vida'!AN43</f>
        <v>0</v>
      </c>
      <c r="AO47" s="46">
        <f>Índice!$G$51*'Datos Vida'!AO43</f>
        <v>0</v>
      </c>
      <c r="AP47" s="46">
        <f>Índice!$G$51*'Datos Vida'!AP43</f>
        <v>0</v>
      </c>
      <c r="AQ47" s="46">
        <f>Índice!$G$51*'Datos Vida'!AQ43</f>
        <v>300881.23393998953</v>
      </c>
    </row>
    <row r="48" spans="2:43">
      <c r="B48" s="47" t="str">
        <f>'Datos Generales'!B44</f>
        <v>5.14.24.00  Participación Del Reaseguro En La Reserva Rentas Privadas</v>
      </c>
      <c r="C48" s="46">
        <f>Índice!$G$51*'Datos Vida'!C44</f>
        <v>0</v>
      </c>
      <c r="D48" s="46">
        <f>Índice!$G$51*'Datos Vida'!D44</f>
        <v>0</v>
      </c>
      <c r="E48" s="46">
        <f>Índice!$G$51*'Datos Vida'!E44</f>
        <v>0</v>
      </c>
      <c r="F48" s="46">
        <f>Índice!$G$51*'Datos Vida'!F44</f>
        <v>0</v>
      </c>
      <c r="G48" s="46">
        <f>Índice!$G$51*'Datos Vida'!G44</f>
        <v>0</v>
      </c>
      <c r="H48" s="46">
        <f>Índice!$G$51*'Datos Vida'!H44</f>
        <v>0</v>
      </c>
      <c r="I48" s="46">
        <f>Índice!$G$51*'Datos Vida'!I44</f>
        <v>0</v>
      </c>
      <c r="J48" s="46">
        <f>Índice!$G$51*'Datos Vida'!J44</f>
        <v>0</v>
      </c>
      <c r="K48" s="46">
        <f>Índice!$G$51*'Datos Vida'!K44</f>
        <v>0</v>
      </c>
      <c r="L48" s="46">
        <f>Índice!$G$51*'Datos Vida'!L44</f>
        <v>0</v>
      </c>
      <c r="M48" s="46">
        <f>Índice!$G$51*'Datos Vida'!M44</f>
        <v>0</v>
      </c>
      <c r="N48" s="46">
        <f>Índice!$G$51*'Datos Vida'!N44</f>
        <v>0</v>
      </c>
      <c r="O48" s="46">
        <f>Índice!$G$51*'Datos Vida'!O44</f>
        <v>6359.8194860353997</v>
      </c>
      <c r="P48" s="46">
        <f>Índice!$G$51*'Datos Vida'!P44</f>
        <v>0</v>
      </c>
      <c r="Q48" s="46">
        <f>Índice!$G$51*'Datos Vida'!Q44</f>
        <v>0</v>
      </c>
      <c r="R48" s="46">
        <f>Índice!$G$51*'Datos Vida'!R44</f>
        <v>0</v>
      </c>
      <c r="S48" s="46">
        <f>Índice!$G$51*'Datos Vida'!S44</f>
        <v>0</v>
      </c>
      <c r="T48" s="46">
        <f>Índice!$G$51*'Datos Vida'!T44</f>
        <v>0</v>
      </c>
      <c r="U48" s="46">
        <f>Índice!$G$51*'Datos Vida'!U44</f>
        <v>0</v>
      </c>
      <c r="V48" s="46">
        <f>Índice!$G$51*'Datos Vida'!V44</f>
        <v>0</v>
      </c>
      <c r="W48" s="46">
        <f>Índice!$G$51*'Datos Vida'!W44</f>
        <v>0</v>
      </c>
      <c r="X48" s="46">
        <f>Índice!$G$51*'Datos Vida'!X44</f>
        <v>0</v>
      </c>
      <c r="Y48" s="46">
        <f>Índice!$G$51*'Datos Vida'!Y44</f>
        <v>0</v>
      </c>
      <c r="Z48" s="46">
        <f>Índice!$G$51*'Datos Vida'!Z44</f>
        <v>0</v>
      </c>
      <c r="AA48" s="46">
        <f>Índice!$G$51*'Datos Vida'!AA44</f>
        <v>0</v>
      </c>
      <c r="AB48" s="46">
        <f>Índice!$G$51*'Datos Vida'!AB44</f>
        <v>0</v>
      </c>
      <c r="AC48" s="46">
        <f>Índice!$G$51*'Datos Vida'!AC44</f>
        <v>0</v>
      </c>
      <c r="AD48" s="46">
        <f>Índice!$G$51*'Datos Vida'!AD44</f>
        <v>0</v>
      </c>
      <c r="AE48" s="46">
        <f>Índice!$G$51*'Datos Vida'!AE44</f>
        <v>0</v>
      </c>
      <c r="AF48" s="46">
        <f>Índice!$G$51*'Datos Vida'!AF44</f>
        <v>0</v>
      </c>
      <c r="AG48" s="46">
        <f>Índice!$G$51*'Datos Vida'!AG44</f>
        <v>0</v>
      </c>
      <c r="AH48" s="46">
        <f>Índice!$G$51*'Datos Vida'!AH44</f>
        <v>0</v>
      </c>
      <c r="AI48" s="46">
        <f>Índice!$G$51*'Datos Vida'!AI44</f>
        <v>0</v>
      </c>
      <c r="AJ48" s="46">
        <f>Índice!$G$51*'Datos Vida'!AJ44</f>
        <v>0</v>
      </c>
      <c r="AK48" s="46">
        <f>Índice!$G$51*'Datos Vida'!AK44</f>
        <v>0</v>
      </c>
      <c r="AL48" s="46">
        <f>Índice!$G$51*'Datos Vida'!AL44</f>
        <v>0</v>
      </c>
      <c r="AM48" s="46">
        <f>Índice!$G$51*'Datos Vida'!AM44</f>
        <v>0</v>
      </c>
      <c r="AN48" s="46">
        <f>Índice!$G$51*'Datos Vida'!AN44</f>
        <v>0</v>
      </c>
      <c r="AO48" s="46">
        <f>Índice!$G$51*'Datos Vida'!AO44</f>
        <v>0</v>
      </c>
      <c r="AP48" s="46">
        <f>Índice!$G$51*'Datos Vida'!AP44</f>
        <v>0</v>
      </c>
      <c r="AQ48" s="46">
        <f>Índice!$G$51*'Datos Vida'!AQ44</f>
        <v>6359.8194860353997</v>
      </c>
    </row>
    <row r="49" spans="2:43">
      <c r="B49" s="47" t="str">
        <f>'Datos Generales'!B45</f>
        <v>5.14.25.00  Participación Del Reaseguro En La Reserva De Siniestros</v>
      </c>
      <c r="C49" s="46">
        <f>Índice!$G$51*'Datos Vida'!C45</f>
        <v>3081.7071362331544</v>
      </c>
      <c r="D49" s="46">
        <f>Índice!$G$51*'Datos Vida'!D45</f>
        <v>10009.716237182425</v>
      </c>
      <c r="E49" s="46">
        <f>Índice!$G$51*'Datos Vida'!E45</f>
        <v>1846.0407993431029</v>
      </c>
      <c r="F49" s="46">
        <f>Índice!$G$51*'Datos Vida'!F45</f>
        <v>43926.643515905642</v>
      </c>
      <c r="G49" s="46">
        <f>Índice!$G$51*'Datos Vida'!G45</f>
        <v>27039.823292852703</v>
      </c>
      <c r="H49" s="46">
        <f>Índice!$G$51*'Datos Vida'!H45</f>
        <v>6566.4499879377017</v>
      </c>
      <c r="I49" s="46">
        <f>Índice!$G$51*'Datos Vida'!I45</f>
        <v>3918.6757587628731</v>
      </c>
      <c r="J49" s="46">
        <f>Índice!$G$51*'Datos Vida'!J45</f>
        <v>18855.343155807281</v>
      </c>
      <c r="K49" s="46">
        <f>Índice!$G$51*'Datos Vida'!K45</f>
        <v>0</v>
      </c>
      <c r="L49" s="46">
        <f>Índice!$G$51*'Datos Vida'!L45</f>
        <v>0</v>
      </c>
      <c r="M49" s="46">
        <f>Índice!$G$51*'Datos Vida'!M45</f>
        <v>218204.24460129123</v>
      </c>
      <c r="N49" s="46">
        <f>Índice!$G$51*'Datos Vida'!N45</f>
        <v>0</v>
      </c>
      <c r="O49" s="46">
        <f>Índice!$G$51*'Datos Vida'!O45</f>
        <v>10355.649693130688</v>
      </c>
      <c r="P49" s="46">
        <f>Índice!$G$51*'Datos Vida'!P45</f>
        <v>87191.918923644553</v>
      </c>
      <c r="Q49" s="46">
        <f>Índice!$G$51*'Datos Vida'!Q45</f>
        <v>0</v>
      </c>
      <c r="R49" s="46">
        <f>Índice!$G$51*'Datos Vida'!R45</f>
        <v>0</v>
      </c>
      <c r="S49" s="46">
        <f>Índice!$G$51*'Datos Vida'!S45</f>
        <v>15151.44271735931</v>
      </c>
      <c r="T49" s="46">
        <f>Índice!$G$51*'Datos Vida'!T45</f>
        <v>0</v>
      </c>
      <c r="U49" s="46">
        <f>Índice!$G$51*'Datos Vida'!U45</f>
        <v>2098.884292673426</v>
      </c>
      <c r="V49" s="46">
        <f>Índice!$G$51*'Datos Vida'!V45</f>
        <v>0</v>
      </c>
      <c r="W49" s="46">
        <f>Índice!$G$51*'Datos Vida'!W45</f>
        <v>8139.8164317284945</v>
      </c>
      <c r="X49" s="46">
        <f>Índice!$G$51*'Datos Vida'!X45</f>
        <v>34851.589456886693</v>
      </c>
      <c r="Y49" s="46">
        <f>Índice!$G$51*'Datos Vida'!Y45</f>
        <v>179.7614542042092</v>
      </c>
      <c r="Z49" s="46">
        <f>Índice!$G$51*'Datos Vida'!Z45</f>
        <v>6290.6327948457465</v>
      </c>
      <c r="AA49" s="46">
        <f>Índice!$G$51*'Datos Vida'!AA45</f>
        <v>9553.7834673465823</v>
      </c>
      <c r="AB49" s="46">
        <f>Índice!$G$51*'Datos Vida'!AB45</f>
        <v>381.16864864625597</v>
      </c>
      <c r="AC49" s="46">
        <f>Índice!$G$51*'Datos Vida'!AC45</f>
        <v>0</v>
      </c>
      <c r="AD49" s="46">
        <f>Índice!$G$51*'Datos Vida'!AD45</f>
        <v>0</v>
      </c>
      <c r="AE49" s="46">
        <f>Índice!$G$51*'Datos Vida'!AE45</f>
        <v>47269.117637294417</v>
      </c>
      <c r="AF49" s="46">
        <f>Índice!$G$51*'Datos Vida'!AF45</f>
        <v>210765.98918598297</v>
      </c>
      <c r="AG49" s="46">
        <f>Índice!$G$51*'Datos Vida'!AG45</f>
        <v>181688.41200386881</v>
      </c>
      <c r="AH49" s="46">
        <f>Índice!$G$51*'Datos Vida'!AH45</f>
        <v>0</v>
      </c>
      <c r="AI49" s="46">
        <f>Índice!$G$51*'Datos Vida'!AI45</f>
        <v>0</v>
      </c>
      <c r="AJ49" s="46">
        <f>Índice!$G$51*'Datos Vida'!AJ45</f>
        <v>0</v>
      </c>
      <c r="AK49" s="46">
        <f>Índice!$G$51*'Datos Vida'!AK45</f>
        <v>0</v>
      </c>
      <c r="AL49" s="46">
        <f>Índice!$G$51*'Datos Vida'!AL45</f>
        <v>0</v>
      </c>
      <c r="AM49" s="46">
        <f>Índice!$G$51*'Datos Vida'!AM45</f>
        <v>0</v>
      </c>
      <c r="AN49" s="46">
        <f>Índice!$G$51*'Datos Vida'!AN45</f>
        <v>0</v>
      </c>
      <c r="AO49" s="46">
        <f>Índice!$G$51*'Datos Vida'!AO45</f>
        <v>0</v>
      </c>
      <c r="AP49" s="46">
        <f>Índice!$G$51*'Datos Vida'!AP45</f>
        <v>0</v>
      </c>
      <c r="AQ49" s="46">
        <f>Índice!$G$51*'Datos Vida'!AQ45</f>
        <v>947366.81119292823</v>
      </c>
    </row>
    <row r="50" spans="2:43">
      <c r="B50" s="47" t="str">
        <f>'Datos Generales'!B46</f>
        <v>5.14.26.00  Participación Del Reaseguro En La Reserva Catastrófica De Terremoto</v>
      </c>
      <c r="C50" s="46">
        <f>Índice!$G$51*'Datos Vida'!C46</f>
        <v>0</v>
      </c>
      <c r="D50" s="46">
        <f>Índice!$G$51*'Datos Vida'!D46</f>
        <v>0</v>
      </c>
      <c r="E50" s="46">
        <f>Índice!$G$51*'Datos Vida'!E46</f>
        <v>0</v>
      </c>
      <c r="F50" s="46">
        <f>Índice!$G$51*'Datos Vida'!F46</f>
        <v>0</v>
      </c>
      <c r="G50" s="46">
        <f>Índice!$G$51*'Datos Vida'!G46</f>
        <v>0</v>
      </c>
      <c r="H50" s="46">
        <f>Índice!$G$51*'Datos Vida'!H46</f>
        <v>0</v>
      </c>
      <c r="I50" s="46">
        <f>Índice!$G$51*'Datos Vida'!I46</f>
        <v>0</v>
      </c>
      <c r="J50" s="46">
        <f>Índice!$G$51*'Datos Vida'!J46</f>
        <v>0</v>
      </c>
      <c r="K50" s="46">
        <f>Índice!$G$51*'Datos Vida'!K46</f>
        <v>0</v>
      </c>
      <c r="L50" s="46">
        <f>Índice!$G$51*'Datos Vida'!L46</f>
        <v>0</v>
      </c>
      <c r="M50" s="46">
        <f>Índice!$G$51*'Datos Vida'!M46</f>
        <v>0</v>
      </c>
      <c r="N50" s="46">
        <f>Índice!$G$51*'Datos Vida'!N46</f>
        <v>0</v>
      </c>
      <c r="O50" s="46">
        <f>Índice!$G$51*'Datos Vida'!O46</f>
        <v>0</v>
      </c>
      <c r="P50" s="46">
        <f>Índice!$G$51*'Datos Vida'!P46</f>
        <v>0</v>
      </c>
      <c r="Q50" s="46">
        <f>Índice!$G$51*'Datos Vida'!Q46</f>
        <v>0</v>
      </c>
      <c r="R50" s="46">
        <f>Índice!$G$51*'Datos Vida'!R46</f>
        <v>0</v>
      </c>
      <c r="S50" s="46">
        <f>Índice!$G$51*'Datos Vida'!S46</f>
        <v>0</v>
      </c>
      <c r="T50" s="46">
        <f>Índice!$G$51*'Datos Vida'!T46</f>
        <v>0</v>
      </c>
      <c r="U50" s="46">
        <f>Índice!$G$51*'Datos Vida'!U46</f>
        <v>0</v>
      </c>
      <c r="V50" s="46">
        <f>Índice!$G$51*'Datos Vida'!V46</f>
        <v>0</v>
      </c>
      <c r="W50" s="46">
        <f>Índice!$G$51*'Datos Vida'!W46</f>
        <v>0</v>
      </c>
      <c r="X50" s="46">
        <f>Índice!$G$51*'Datos Vida'!X46</f>
        <v>0</v>
      </c>
      <c r="Y50" s="46">
        <f>Índice!$G$51*'Datos Vida'!Y46</f>
        <v>0</v>
      </c>
      <c r="Z50" s="46">
        <f>Índice!$G$51*'Datos Vida'!Z46</f>
        <v>0</v>
      </c>
      <c r="AA50" s="46">
        <f>Índice!$G$51*'Datos Vida'!AA46</f>
        <v>0</v>
      </c>
      <c r="AB50" s="46">
        <f>Índice!$G$51*'Datos Vida'!AB46</f>
        <v>0</v>
      </c>
      <c r="AC50" s="46">
        <f>Índice!$G$51*'Datos Vida'!AC46</f>
        <v>0</v>
      </c>
      <c r="AD50" s="46">
        <f>Índice!$G$51*'Datos Vida'!AD46</f>
        <v>0</v>
      </c>
      <c r="AE50" s="46">
        <f>Índice!$G$51*'Datos Vida'!AE46</f>
        <v>0</v>
      </c>
      <c r="AF50" s="46">
        <f>Índice!$G$51*'Datos Vida'!AF46</f>
        <v>0</v>
      </c>
      <c r="AG50" s="46">
        <f>Índice!$G$51*'Datos Vida'!AG46</f>
        <v>0</v>
      </c>
      <c r="AH50" s="46">
        <f>Índice!$G$51*'Datos Vida'!AH46</f>
        <v>0</v>
      </c>
      <c r="AI50" s="46">
        <f>Índice!$G$51*'Datos Vida'!AI46</f>
        <v>0</v>
      </c>
      <c r="AJ50" s="46">
        <f>Índice!$G$51*'Datos Vida'!AJ46</f>
        <v>0</v>
      </c>
      <c r="AK50" s="46">
        <f>Índice!$G$51*'Datos Vida'!AK46</f>
        <v>0</v>
      </c>
      <c r="AL50" s="46">
        <f>Índice!$G$51*'Datos Vida'!AL46</f>
        <v>0</v>
      </c>
      <c r="AM50" s="46">
        <f>Índice!$G$51*'Datos Vida'!AM46</f>
        <v>0</v>
      </c>
      <c r="AN50" s="46">
        <f>Índice!$G$51*'Datos Vida'!AN46</f>
        <v>0</v>
      </c>
      <c r="AO50" s="46">
        <f>Índice!$G$51*'Datos Vida'!AO46</f>
        <v>0</v>
      </c>
      <c r="AP50" s="46">
        <f>Índice!$G$51*'Datos Vida'!AP46</f>
        <v>0</v>
      </c>
      <c r="AQ50" s="46">
        <f>Índice!$G$51*'Datos Vida'!AQ46</f>
        <v>0</v>
      </c>
    </row>
    <row r="51" spans="2:43">
      <c r="B51" s="47" t="str">
        <f>'Datos Generales'!B47</f>
        <v>5.14.27.00  Participación Del Reaseguro En La Reserva De Insuficiencia De Primas</v>
      </c>
      <c r="C51" s="46">
        <f>Índice!$G$51*'Datos Vida'!C47</f>
        <v>0</v>
      </c>
      <c r="D51" s="46">
        <f>Índice!$G$51*'Datos Vida'!D47</f>
        <v>0</v>
      </c>
      <c r="E51" s="46">
        <f>Índice!$G$51*'Datos Vida'!E47</f>
        <v>0</v>
      </c>
      <c r="F51" s="46">
        <f>Índice!$G$51*'Datos Vida'!F47</f>
        <v>0</v>
      </c>
      <c r="G51" s="46">
        <f>Índice!$G$51*'Datos Vida'!G47</f>
        <v>0</v>
      </c>
      <c r="H51" s="46">
        <f>Índice!$G$51*'Datos Vida'!H47</f>
        <v>0</v>
      </c>
      <c r="I51" s="46">
        <f>Índice!$G$51*'Datos Vida'!I47</f>
        <v>0</v>
      </c>
      <c r="J51" s="46">
        <f>Índice!$G$51*'Datos Vida'!J47</f>
        <v>0</v>
      </c>
      <c r="K51" s="46">
        <f>Índice!$G$51*'Datos Vida'!K47</f>
        <v>0</v>
      </c>
      <c r="L51" s="46">
        <f>Índice!$G$51*'Datos Vida'!L47</f>
        <v>0</v>
      </c>
      <c r="M51" s="46">
        <f>Índice!$G$51*'Datos Vida'!M47</f>
        <v>0</v>
      </c>
      <c r="N51" s="46">
        <f>Índice!$G$51*'Datos Vida'!N47</f>
        <v>0</v>
      </c>
      <c r="O51" s="46">
        <f>Índice!$G$51*'Datos Vida'!O47</f>
        <v>0</v>
      </c>
      <c r="P51" s="46">
        <f>Índice!$G$51*'Datos Vida'!P47</f>
        <v>5014.9948762895046</v>
      </c>
      <c r="Q51" s="46">
        <f>Índice!$G$51*'Datos Vida'!Q47</f>
        <v>0</v>
      </c>
      <c r="R51" s="46">
        <f>Índice!$G$51*'Datos Vida'!R47</f>
        <v>0</v>
      </c>
      <c r="S51" s="46">
        <f>Índice!$G$51*'Datos Vida'!S47</f>
        <v>0</v>
      </c>
      <c r="T51" s="46">
        <f>Índice!$G$51*'Datos Vida'!T47</f>
        <v>0</v>
      </c>
      <c r="U51" s="46">
        <f>Índice!$G$51*'Datos Vida'!U47</f>
        <v>0</v>
      </c>
      <c r="V51" s="46">
        <f>Índice!$G$51*'Datos Vida'!V47</f>
        <v>0</v>
      </c>
      <c r="W51" s="46">
        <f>Índice!$G$51*'Datos Vida'!W47</f>
        <v>0</v>
      </c>
      <c r="X51" s="46">
        <f>Índice!$G$51*'Datos Vida'!X47</f>
        <v>0</v>
      </c>
      <c r="Y51" s="46">
        <f>Índice!$G$51*'Datos Vida'!Y47</f>
        <v>0</v>
      </c>
      <c r="Z51" s="46">
        <f>Índice!$G$51*'Datos Vida'!Z47</f>
        <v>0</v>
      </c>
      <c r="AA51" s="46">
        <f>Índice!$G$51*'Datos Vida'!AA47</f>
        <v>0</v>
      </c>
      <c r="AB51" s="46">
        <f>Índice!$G$51*'Datos Vida'!AB47</f>
        <v>0</v>
      </c>
      <c r="AC51" s="46">
        <f>Índice!$G$51*'Datos Vida'!AC47</f>
        <v>0</v>
      </c>
      <c r="AD51" s="46">
        <f>Índice!$G$51*'Datos Vida'!AD47</f>
        <v>0</v>
      </c>
      <c r="AE51" s="46">
        <f>Índice!$G$51*'Datos Vida'!AE47</f>
        <v>0</v>
      </c>
      <c r="AF51" s="46">
        <f>Índice!$G$51*'Datos Vida'!AF47</f>
        <v>0</v>
      </c>
      <c r="AG51" s="46">
        <f>Índice!$G$51*'Datos Vida'!AG47</f>
        <v>0</v>
      </c>
      <c r="AH51" s="46">
        <f>Índice!$G$51*'Datos Vida'!AH47</f>
        <v>0</v>
      </c>
      <c r="AI51" s="46">
        <f>Índice!$G$51*'Datos Vida'!AI47</f>
        <v>0</v>
      </c>
      <c r="AJ51" s="46">
        <f>Índice!$G$51*'Datos Vida'!AJ47</f>
        <v>0</v>
      </c>
      <c r="AK51" s="46">
        <f>Índice!$G$51*'Datos Vida'!AK47</f>
        <v>0</v>
      </c>
      <c r="AL51" s="46">
        <f>Índice!$G$51*'Datos Vida'!AL47</f>
        <v>0</v>
      </c>
      <c r="AM51" s="46">
        <f>Índice!$G$51*'Datos Vida'!AM47</f>
        <v>0</v>
      </c>
      <c r="AN51" s="46">
        <f>Índice!$G$51*'Datos Vida'!AN47</f>
        <v>0</v>
      </c>
      <c r="AO51" s="46">
        <f>Índice!$G$51*'Datos Vida'!AO47</f>
        <v>0</v>
      </c>
      <c r="AP51" s="46">
        <f>Índice!$G$51*'Datos Vida'!AP47</f>
        <v>0</v>
      </c>
      <c r="AQ51" s="46">
        <f>Índice!$G$51*'Datos Vida'!AQ47</f>
        <v>5014.9948762895046</v>
      </c>
    </row>
    <row r="52" spans="2:43">
      <c r="B52" s="47" t="str">
        <f>'Datos Generales'!B48</f>
        <v>5.14.28.00  Participación Del Reaseguro En Otras Reservas Técnicas</v>
      </c>
      <c r="C52" s="46">
        <f>Índice!$G$51*'Datos Vida'!C48</f>
        <v>320431.09992674092</v>
      </c>
      <c r="D52" s="46">
        <f>Índice!$G$51*'Datos Vida'!D48</f>
        <v>0</v>
      </c>
      <c r="E52" s="46">
        <f>Índice!$G$51*'Datos Vida'!E48</f>
        <v>0</v>
      </c>
      <c r="F52" s="46">
        <f>Índice!$G$51*'Datos Vida'!F48</f>
        <v>0</v>
      </c>
      <c r="G52" s="46">
        <f>Índice!$G$51*'Datos Vida'!G48</f>
        <v>0</v>
      </c>
      <c r="H52" s="46">
        <f>Índice!$G$51*'Datos Vida'!H48</f>
        <v>0</v>
      </c>
      <c r="I52" s="46">
        <f>Índice!$G$51*'Datos Vida'!I48</f>
        <v>0</v>
      </c>
      <c r="J52" s="46">
        <f>Índice!$G$51*'Datos Vida'!J48</f>
        <v>0</v>
      </c>
      <c r="K52" s="46">
        <f>Índice!$G$51*'Datos Vida'!K48</f>
        <v>0</v>
      </c>
      <c r="L52" s="46">
        <f>Índice!$G$51*'Datos Vida'!L48</f>
        <v>0</v>
      </c>
      <c r="M52" s="46">
        <f>Índice!$G$51*'Datos Vida'!M48</f>
        <v>0</v>
      </c>
      <c r="N52" s="46">
        <f>Índice!$G$51*'Datos Vida'!N48</f>
        <v>0</v>
      </c>
      <c r="O52" s="46">
        <f>Índice!$G$51*'Datos Vida'!O48</f>
        <v>0</v>
      </c>
      <c r="P52" s="46">
        <f>Índice!$G$51*'Datos Vida'!P48</f>
        <v>0</v>
      </c>
      <c r="Q52" s="46">
        <f>Índice!$G$51*'Datos Vida'!Q48</f>
        <v>0</v>
      </c>
      <c r="R52" s="46">
        <f>Índice!$G$51*'Datos Vida'!R48</f>
        <v>0</v>
      </c>
      <c r="S52" s="46">
        <f>Índice!$G$51*'Datos Vida'!S48</f>
        <v>0</v>
      </c>
      <c r="T52" s="46">
        <f>Índice!$G$51*'Datos Vida'!T48</f>
        <v>0</v>
      </c>
      <c r="U52" s="46">
        <f>Índice!$G$51*'Datos Vida'!U48</f>
        <v>0</v>
      </c>
      <c r="V52" s="46">
        <f>Índice!$G$51*'Datos Vida'!V48</f>
        <v>0</v>
      </c>
      <c r="W52" s="46">
        <f>Índice!$G$51*'Datos Vida'!W48</f>
        <v>0</v>
      </c>
      <c r="X52" s="46">
        <f>Índice!$G$51*'Datos Vida'!X48</f>
        <v>0</v>
      </c>
      <c r="Y52" s="46">
        <f>Índice!$G$51*'Datos Vida'!Y48</f>
        <v>0</v>
      </c>
      <c r="Z52" s="46">
        <f>Índice!$G$51*'Datos Vida'!Z48</f>
        <v>0</v>
      </c>
      <c r="AA52" s="46">
        <f>Índice!$G$51*'Datos Vida'!AA48</f>
        <v>0</v>
      </c>
      <c r="AB52" s="46">
        <f>Índice!$G$51*'Datos Vida'!AB48</f>
        <v>0</v>
      </c>
      <c r="AC52" s="46">
        <f>Índice!$G$51*'Datos Vida'!AC48</f>
        <v>0</v>
      </c>
      <c r="AD52" s="46">
        <f>Índice!$G$51*'Datos Vida'!AD48</f>
        <v>0</v>
      </c>
      <c r="AE52" s="46">
        <f>Índice!$G$51*'Datos Vida'!AE48</f>
        <v>0</v>
      </c>
      <c r="AF52" s="46">
        <f>Índice!$G$51*'Datos Vida'!AF48</f>
        <v>0</v>
      </c>
      <c r="AG52" s="46">
        <f>Índice!$G$51*'Datos Vida'!AG48</f>
        <v>0</v>
      </c>
      <c r="AH52" s="46">
        <f>Índice!$G$51*'Datos Vida'!AH48</f>
        <v>0</v>
      </c>
      <c r="AI52" s="46">
        <f>Índice!$G$51*'Datos Vida'!AI48</f>
        <v>0</v>
      </c>
      <c r="AJ52" s="46">
        <f>Índice!$G$51*'Datos Vida'!AJ48</f>
        <v>0</v>
      </c>
      <c r="AK52" s="46">
        <f>Índice!$G$51*'Datos Vida'!AK48</f>
        <v>0</v>
      </c>
      <c r="AL52" s="46">
        <f>Índice!$G$51*'Datos Vida'!AL48</f>
        <v>0</v>
      </c>
      <c r="AM52" s="46">
        <f>Índice!$G$51*'Datos Vida'!AM48</f>
        <v>0</v>
      </c>
      <c r="AN52" s="46">
        <f>Índice!$G$51*'Datos Vida'!AN48</f>
        <v>0</v>
      </c>
      <c r="AO52" s="46">
        <f>Índice!$G$51*'Datos Vida'!AO48</f>
        <v>0</v>
      </c>
      <c r="AP52" s="46">
        <f>Índice!$G$51*'Datos Vida'!AP48</f>
        <v>0</v>
      </c>
      <c r="AQ52" s="46">
        <f>Índice!$G$51*'Datos Vida'!AQ48</f>
        <v>320431.09992674092</v>
      </c>
    </row>
    <row r="53" spans="2:43">
      <c r="B53" s="44" t="str">
        <f>'Datos Generales'!B49</f>
        <v xml:space="preserve">5.15.00.00  Otros Activos </v>
      </c>
      <c r="C53" s="43">
        <f>Índice!$G$51*'Datos Vida'!C49</f>
        <v>12843.891718180432</v>
      </c>
      <c r="D53" s="43">
        <f>Índice!$G$51*'Datos Vida'!D49</f>
        <v>85907.78206413603</v>
      </c>
      <c r="E53" s="43">
        <f>Índice!$G$51*'Datos Vida'!E49</f>
        <v>19952.680375635486</v>
      </c>
      <c r="F53" s="43">
        <f>Índice!$G$51*'Datos Vida'!F49</f>
        <v>113635.79824753609</v>
      </c>
      <c r="G53" s="43">
        <f>Índice!$G$51*'Datos Vida'!G49</f>
        <v>1868508.1038729942</v>
      </c>
      <c r="H53" s="43">
        <f>Índice!$G$51*'Datos Vida'!H49</f>
        <v>44821.068520498164</v>
      </c>
      <c r="I53" s="43">
        <f>Índice!$G$51*'Datos Vida'!I49</f>
        <v>175689.39912044816</v>
      </c>
      <c r="J53" s="43">
        <f>Índice!$G$51*'Datos Vida'!J49</f>
        <v>786624.9244723022</v>
      </c>
      <c r="K53" s="43">
        <f>Índice!$G$51*'Datos Vida'!K49</f>
        <v>15509.903258148694</v>
      </c>
      <c r="L53" s="43">
        <f>Índice!$G$51*'Datos Vida'!L49</f>
        <v>674568.99967022345</v>
      </c>
      <c r="M53" s="43">
        <f>Índice!$G$51*'Datos Vida'!M49</f>
        <v>2700245.9823691244</v>
      </c>
      <c r="N53" s="43">
        <f>Índice!$G$51*'Datos Vida'!N49</f>
        <v>2945401.2540364438</v>
      </c>
      <c r="O53" s="43">
        <f>Índice!$G$51*'Datos Vida'!O49</f>
        <v>1258579.9243505725</v>
      </c>
      <c r="P53" s="43">
        <f>Índice!$G$51*'Datos Vida'!P49</f>
        <v>521390.81627458666</v>
      </c>
      <c r="Q53" s="43">
        <f>Índice!$G$51*'Datos Vida'!Q49</f>
        <v>612497.25001715287</v>
      </c>
      <c r="R53" s="43">
        <f>Índice!$G$51*'Datos Vida'!R49</f>
        <v>629.71840618297961</v>
      </c>
      <c r="S53" s="43">
        <f>Índice!$G$51*'Datos Vida'!S49</f>
        <v>23457.519681466776</v>
      </c>
      <c r="T53" s="43">
        <f>Índice!$G$51*'Datos Vida'!T49</f>
        <v>4560.7441885171347</v>
      </c>
      <c r="U53" s="43">
        <f>Índice!$G$51*'Datos Vida'!U49</f>
        <v>35171.362110216214</v>
      </c>
      <c r="V53" s="43">
        <f>Índice!$G$51*'Datos Vida'!V49</f>
        <v>509.31674269234946</v>
      </c>
      <c r="W53" s="43">
        <f>Índice!$G$51*'Datos Vida'!W49</f>
        <v>41020.315567448175</v>
      </c>
      <c r="X53" s="43">
        <f>Índice!$G$51*'Datos Vida'!X49</f>
        <v>3108572.8197671203</v>
      </c>
      <c r="Y53" s="43">
        <f>Índice!$G$51*'Datos Vida'!Y49</f>
        <v>10895.907892727431</v>
      </c>
      <c r="Z53" s="43">
        <f>Índice!$G$51*'Datos Vida'!Z49</f>
        <v>289037.38427386066</v>
      </c>
      <c r="AA53" s="43">
        <f>Índice!$G$51*'Datos Vida'!AA49</f>
        <v>576568.5083251996</v>
      </c>
      <c r="AB53" s="43">
        <f>Índice!$G$51*'Datos Vida'!AB49</f>
        <v>1460057.0579942057</v>
      </c>
      <c r="AC53" s="43">
        <f>Índice!$G$51*'Datos Vida'!AC49</f>
        <v>280184.40931253752</v>
      </c>
      <c r="AD53" s="43">
        <f>Índice!$G$51*'Datos Vida'!AD49</f>
        <v>40003.585490714249</v>
      </c>
      <c r="AE53" s="43">
        <f>Índice!$G$51*'Datos Vida'!AE49</f>
        <v>283605.63143368723</v>
      </c>
      <c r="AF53" s="43">
        <f>Índice!$G$51*'Datos Vida'!AF49</f>
        <v>401562.87556355284</v>
      </c>
      <c r="AG53" s="43">
        <f>Índice!$G$51*'Datos Vida'!AG49</f>
        <v>244184.93164328352</v>
      </c>
      <c r="AH53" s="43">
        <f>Índice!$G$51*'Datos Vida'!AH49</f>
        <v>0</v>
      </c>
      <c r="AI53" s="43">
        <f>Índice!$G$51*'Datos Vida'!AI49</f>
        <v>0</v>
      </c>
      <c r="AJ53" s="43">
        <f>Índice!$G$51*'Datos Vida'!AJ49</f>
        <v>0</v>
      </c>
      <c r="AK53" s="43">
        <f>Índice!$G$51*'Datos Vida'!AK49</f>
        <v>0</v>
      </c>
      <c r="AL53" s="43">
        <f>Índice!$G$51*'Datos Vida'!AL49</f>
        <v>0</v>
      </c>
      <c r="AM53" s="43">
        <f>Índice!$G$51*'Datos Vida'!AM49</f>
        <v>0</v>
      </c>
      <c r="AN53" s="43">
        <f>Índice!$G$51*'Datos Vida'!AN49</f>
        <v>0</v>
      </c>
      <c r="AO53" s="43">
        <f>Índice!$G$51*'Datos Vida'!AO49</f>
        <v>0</v>
      </c>
      <c r="AP53" s="43">
        <f>Índice!$G$51*'Datos Vida'!AP49</f>
        <v>0</v>
      </c>
      <c r="AQ53" s="43">
        <f>Índice!$G$51*'Datos Vida'!AQ49</f>
        <v>18636199.866761398</v>
      </c>
    </row>
    <row r="54" spans="2:43">
      <c r="B54" s="45" t="str">
        <f>'Datos Generales'!B50</f>
        <v>5.15.10.00  Intangibles</v>
      </c>
      <c r="C54" s="46">
        <f>Índice!$G$51*'Datos Vida'!C50</f>
        <v>0</v>
      </c>
      <c r="D54" s="46">
        <f>Índice!$G$51*'Datos Vida'!D50</f>
        <v>1919.6982875961942</v>
      </c>
      <c r="E54" s="46">
        <f>Índice!$G$51*'Datos Vida'!E50</f>
        <v>99.419903014689453</v>
      </c>
      <c r="F54" s="46">
        <f>Índice!$G$51*'Datos Vida'!F50</f>
        <v>0</v>
      </c>
      <c r="G54" s="46">
        <f>Índice!$G$51*'Datos Vida'!G50</f>
        <v>3906.458531143971</v>
      </c>
      <c r="H54" s="46">
        <f>Índice!$G$51*'Datos Vida'!H50</f>
        <v>0</v>
      </c>
      <c r="I54" s="46">
        <f>Índice!$G$51*'Datos Vida'!I50</f>
        <v>2185.6443148946155</v>
      </c>
      <c r="J54" s="46">
        <f>Índice!$G$51*'Datos Vida'!J50</f>
        <v>0</v>
      </c>
      <c r="K54" s="46">
        <f>Índice!$G$51*'Datos Vida'!K50</f>
        <v>59.448321348498638</v>
      </c>
      <c r="L54" s="46">
        <f>Índice!$G$51*'Datos Vida'!L50</f>
        <v>0</v>
      </c>
      <c r="M54" s="46">
        <f>Índice!$G$51*'Datos Vida'!M50</f>
        <v>0</v>
      </c>
      <c r="N54" s="46">
        <f>Índice!$G$51*'Datos Vida'!N50</f>
        <v>894823.79083752201</v>
      </c>
      <c r="O54" s="46">
        <f>Índice!$G$51*'Datos Vida'!O50</f>
        <v>114277.42402411575</v>
      </c>
      <c r="P54" s="46">
        <f>Índice!$G$51*'Datos Vida'!P50</f>
        <v>27515.277067688312</v>
      </c>
      <c r="Q54" s="46">
        <f>Índice!$G$51*'Datos Vida'!Q50</f>
        <v>58762.607315729023</v>
      </c>
      <c r="R54" s="46">
        <f>Índice!$G$51*'Datos Vida'!R50</f>
        <v>0</v>
      </c>
      <c r="S54" s="46">
        <f>Índice!$G$51*'Datos Vida'!S50</f>
        <v>4298.9148357424738</v>
      </c>
      <c r="T54" s="46">
        <f>Índice!$G$51*'Datos Vida'!T50</f>
        <v>0</v>
      </c>
      <c r="U54" s="46">
        <f>Índice!$G$51*'Datos Vida'!U50</f>
        <v>14459.929928002462</v>
      </c>
      <c r="V54" s="46">
        <f>Índice!$G$51*'Datos Vida'!V50</f>
        <v>0</v>
      </c>
      <c r="W54" s="46">
        <f>Índice!$G$51*'Datos Vida'!W50</f>
        <v>190.9163142040764</v>
      </c>
      <c r="X54" s="46">
        <f>Índice!$G$51*'Datos Vida'!X50</f>
        <v>0</v>
      </c>
      <c r="Y54" s="46">
        <f>Índice!$G$51*'Datos Vida'!Y50</f>
        <v>6178.0218272280399</v>
      </c>
      <c r="Z54" s="46">
        <f>Índice!$G$51*'Datos Vida'!Z50</f>
        <v>18609.759174540362</v>
      </c>
      <c r="AA54" s="46">
        <f>Índice!$G$51*'Datos Vida'!AA50</f>
        <v>49783.520464962901</v>
      </c>
      <c r="AB54" s="46">
        <f>Índice!$G$51*'Datos Vida'!AB50</f>
        <v>614543.63564331899</v>
      </c>
      <c r="AC54" s="46">
        <f>Índice!$G$51*'Datos Vida'!AC50</f>
        <v>0</v>
      </c>
      <c r="AD54" s="46">
        <f>Índice!$G$51*'Datos Vida'!AD50</f>
        <v>195.74123380719357</v>
      </c>
      <c r="AE54" s="46">
        <f>Índice!$G$51*'Datos Vida'!AE50</f>
        <v>14951.053625218838</v>
      </c>
      <c r="AF54" s="46">
        <f>Índice!$G$51*'Datos Vida'!AF50</f>
        <v>95470.684186879327</v>
      </c>
      <c r="AG54" s="46">
        <f>Índice!$G$51*'Datos Vida'!AG50</f>
        <v>0</v>
      </c>
      <c r="AH54" s="46">
        <f>Índice!$G$51*'Datos Vida'!AH50</f>
        <v>0</v>
      </c>
      <c r="AI54" s="46">
        <f>Índice!$G$51*'Datos Vida'!AI50</f>
        <v>0</v>
      </c>
      <c r="AJ54" s="46">
        <f>Índice!$G$51*'Datos Vida'!AJ50</f>
        <v>0</v>
      </c>
      <c r="AK54" s="46">
        <f>Índice!$G$51*'Datos Vida'!AK50</f>
        <v>0</v>
      </c>
      <c r="AL54" s="46">
        <f>Índice!$G$51*'Datos Vida'!AL50</f>
        <v>0</v>
      </c>
      <c r="AM54" s="46">
        <f>Índice!$G$51*'Datos Vida'!AM50</f>
        <v>0</v>
      </c>
      <c r="AN54" s="46">
        <f>Índice!$G$51*'Datos Vida'!AN50</f>
        <v>0</v>
      </c>
      <c r="AO54" s="46">
        <f>Índice!$G$51*'Datos Vida'!AO50</f>
        <v>0</v>
      </c>
      <c r="AP54" s="46">
        <f>Índice!$G$51*'Datos Vida'!AP50</f>
        <v>0</v>
      </c>
      <c r="AQ54" s="46">
        <f>Índice!$G$51*'Datos Vida'!AQ50</f>
        <v>1922231.9458369578</v>
      </c>
    </row>
    <row r="55" spans="2:43">
      <c r="B55" s="47" t="str">
        <f>'Datos Generales'!B51</f>
        <v>5.15.11.00  Goodwill</v>
      </c>
      <c r="C55" s="46">
        <f>Índice!$G$51*'Datos Vida'!C51</f>
        <v>0</v>
      </c>
      <c r="D55" s="46">
        <f>Índice!$G$51*'Datos Vida'!D51</f>
        <v>1919.6982875961942</v>
      </c>
      <c r="E55" s="46">
        <f>Índice!$G$51*'Datos Vida'!E51</f>
        <v>0</v>
      </c>
      <c r="F55" s="46">
        <f>Índice!$G$51*'Datos Vida'!F51</f>
        <v>0</v>
      </c>
      <c r="G55" s="46">
        <f>Índice!$G$51*'Datos Vida'!G51</f>
        <v>0</v>
      </c>
      <c r="H55" s="46">
        <f>Índice!$G$51*'Datos Vida'!H51</f>
        <v>0</v>
      </c>
      <c r="I55" s="46">
        <f>Índice!$G$51*'Datos Vida'!I51</f>
        <v>0</v>
      </c>
      <c r="J55" s="46">
        <f>Índice!$G$51*'Datos Vida'!J51</f>
        <v>0</v>
      </c>
      <c r="K55" s="46">
        <f>Índice!$G$51*'Datos Vida'!K51</f>
        <v>0</v>
      </c>
      <c r="L55" s="46">
        <f>Índice!$G$51*'Datos Vida'!L51</f>
        <v>0</v>
      </c>
      <c r="M55" s="46">
        <f>Índice!$G$51*'Datos Vida'!M51</f>
        <v>0</v>
      </c>
      <c r="N55" s="46">
        <f>Índice!$G$51*'Datos Vida'!N51</f>
        <v>891281.37027716741</v>
      </c>
      <c r="O55" s="46">
        <f>Índice!$G$51*'Datos Vida'!O51</f>
        <v>0</v>
      </c>
      <c r="P55" s="46">
        <f>Índice!$G$51*'Datos Vida'!P51</f>
        <v>0</v>
      </c>
      <c r="Q55" s="46">
        <f>Índice!$G$51*'Datos Vida'!Q51</f>
        <v>4643.2104749447244</v>
      </c>
      <c r="R55" s="46">
        <f>Índice!$G$51*'Datos Vida'!R51</f>
        <v>0</v>
      </c>
      <c r="S55" s="46">
        <f>Índice!$G$51*'Datos Vida'!S51</f>
        <v>0</v>
      </c>
      <c r="T55" s="46">
        <f>Índice!$G$51*'Datos Vida'!T51</f>
        <v>0</v>
      </c>
      <c r="U55" s="46">
        <f>Índice!$G$51*'Datos Vida'!U51</f>
        <v>0</v>
      </c>
      <c r="V55" s="46">
        <f>Índice!$G$51*'Datos Vida'!V51</f>
        <v>0</v>
      </c>
      <c r="W55" s="46">
        <f>Índice!$G$51*'Datos Vida'!W51</f>
        <v>0</v>
      </c>
      <c r="X55" s="46">
        <f>Índice!$G$51*'Datos Vida'!X51</f>
        <v>0</v>
      </c>
      <c r="Y55" s="46">
        <f>Índice!$G$51*'Datos Vida'!Y51</f>
        <v>0</v>
      </c>
      <c r="Z55" s="46">
        <f>Índice!$G$51*'Datos Vida'!Z51</f>
        <v>0</v>
      </c>
      <c r="AA55" s="46">
        <f>Índice!$G$51*'Datos Vida'!AA51</f>
        <v>0</v>
      </c>
      <c r="AB55" s="46">
        <f>Índice!$G$51*'Datos Vida'!AB51</f>
        <v>607377.34633848362</v>
      </c>
      <c r="AC55" s="46">
        <f>Índice!$G$51*'Datos Vida'!AC51</f>
        <v>0</v>
      </c>
      <c r="AD55" s="46">
        <f>Índice!$G$51*'Datos Vida'!AD51</f>
        <v>0</v>
      </c>
      <c r="AE55" s="46">
        <f>Índice!$G$51*'Datos Vida'!AE51</f>
        <v>0</v>
      </c>
      <c r="AF55" s="46">
        <f>Índice!$G$51*'Datos Vida'!AF51</f>
        <v>0</v>
      </c>
      <c r="AG55" s="46">
        <f>Índice!$G$51*'Datos Vida'!AG51</f>
        <v>0</v>
      </c>
      <c r="AH55" s="46">
        <f>Índice!$G$51*'Datos Vida'!AH51</f>
        <v>0</v>
      </c>
      <c r="AI55" s="46">
        <f>Índice!$G$51*'Datos Vida'!AI51</f>
        <v>0</v>
      </c>
      <c r="AJ55" s="46">
        <f>Índice!$G$51*'Datos Vida'!AJ51</f>
        <v>0</v>
      </c>
      <c r="AK55" s="46">
        <f>Índice!$G$51*'Datos Vida'!AK51</f>
        <v>0</v>
      </c>
      <c r="AL55" s="46">
        <f>Índice!$G$51*'Datos Vida'!AL51</f>
        <v>0</v>
      </c>
      <c r="AM55" s="46">
        <f>Índice!$G$51*'Datos Vida'!AM51</f>
        <v>0</v>
      </c>
      <c r="AN55" s="46">
        <f>Índice!$G$51*'Datos Vida'!AN51</f>
        <v>0</v>
      </c>
      <c r="AO55" s="46">
        <f>Índice!$G$51*'Datos Vida'!AO51</f>
        <v>0</v>
      </c>
      <c r="AP55" s="46">
        <f>Índice!$G$51*'Datos Vida'!AP51</f>
        <v>0</v>
      </c>
      <c r="AQ55" s="46">
        <f>Índice!$G$51*'Datos Vida'!AQ51</f>
        <v>1505221.6253781919</v>
      </c>
    </row>
    <row r="56" spans="2:43">
      <c r="B56" s="47" t="str">
        <f>'Datos Generales'!B52</f>
        <v>5.15.12.00  Activos Intangibles Distintos A Goodwill</v>
      </c>
      <c r="C56" s="46">
        <f>Índice!$G$51*'Datos Vida'!C52</f>
        <v>0</v>
      </c>
      <c r="D56" s="46">
        <f>Índice!$G$51*'Datos Vida'!D52</f>
        <v>0</v>
      </c>
      <c r="E56" s="46">
        <f>Índice!$G$51*'Datos Vida'!E52</f>
        <v>99.419903014689453</v>
      </c>
      <c r="F56" s="46">
        <f>Índice!$G$51*'Datos Vida'!F52</f>
        <v>0</v>
      </c>
      <c r="G56" s="46">
        <f>Índice!$G$51*'Datos Vida'!G52</f>
        <v>3906.458531143971</v>
      </c>
      <c r="H56" s="46">
        <f>Índice!$G$51*'Datos Vida'!H52</f>
        <v>0</v>
      </c>
      <c r="I56" s="46">
        <f>Índice!$G$51*'Datos Vida'!I52</f>
        <v>2185.6443148946155</v>
      </c>
      <c r="J56" s="46">
        <f>Índice!$G$51*'Datos Vida'!J52</f>
        <v>0</v>
      </c>
      <c r="K56" s="46">
        <f>Índice!$G$51*'Datos Vida'!K52</f>
        <v>59.448321348498638</v>
      </c>
      <c r="L56" s="46">
        <f>Índice!$G$51*'Datos Vida'!L52</f>
        <v>0</v>
      </c>
      <c r="M56" s="46">
        <f>Índice!$G$51*'Datos Vida'!M52</f>
        <v>0</v>
      </c>
      <c r="N56" s="46">
        <f>Índice!$G$51*'Datos Vida'!N52</f>
        <v>3542.4205603546538</v>
      </c>
      <c r="O56" s="46">
        <f>Índice!$G$51*'Datos Vida'!O52</f>
        <v>114277.42402411575</v>
      </c>
      <c r="P56" s="46">
        <f>Índice!$G$51*'Datos Vida'!P52</f>
        <v>27515.277067688312</v>
      </c>
      <c r="Q56" s="46">
        <f>Índice!$G$51*'Datos Vida'!Q52</f>
        <v>54119.396840784299</v>
      </c>
      <c r="R56" s="46">
        <f>Índice!$G$51*'Datos Vida'!R52</f>
        <v>0</v>
      </c>
      <c r="S56" s="46">
        <f>Índice!$G$51*'Datos Vida'!S52</f>
        <v>4298.9148357424738</v>
      </c>
      <c r="T56" s="46">
        <f>Índice!$G$51*'Datos Vida'!T52</f>
        <v>0</v>
      </c>
      <c r="U56" s="46">
        <f>Índice!$G$51*'Datos Vida'!U52</f>
        <v>14459.929928002462</v>
      </c>
      <c r="V56" s="46">
        <f>Índice!$G$51*'Datos Vida'!V52</f>
        <v>0</v>
      </c>
      <c r="W56" s="46">
        <f>Índice!$G$51*'Datos Vida'!W52</f>
        <v>190.9163142040764</v>
      </c>
      <c r="X56" s="46">
        <f>Índice!$G$51*'Datos Vida'!X52</f>
        <v>0</v>
      </c>
      <c r="Y56" s="46">
        <f>Índice!$G$51*'Datos Vida'!Y52</f>
        <v>6178.0218272280399</v>
      </c>
      <c r="Z56" s="46">
        <f>Índice!$G$51*'Datos Vida'!Z52</f>
        <v>18609.759174540362</v>
      </c>
      <c r="AA56" s="46">
        <f>Índice!$G$51*'Datos Vida'!AA52</f>
        <v>49783.520464962901</v>
      </c>
      <c r="AB56" s="46">
        <f>Índice!$G$51*'Datos Vida'!AB52</f>
        <v>7166.2893048353226</v>
      </c>
      <c r="AC56" s="46">
        <f>Índice!$G$51*'Datos Vida'!AC52</f>
        <v>0</v>
      </c>
      <c r="AD56" s="46">
        <f>Índice!$G$51*'Datos Vida'!AD52</f>
        <v>195.74123380719357</v>
      </c>
      <c r="AE56" s="46">
        <f>Índice!$G$51*'Datos Vida'!AE52</f>
        <v>14951.053625218838</v>
      </c>
      <c r="AF56" s="46">
        <f>Índice!$G$51*'Datos Vida'!AF52</f>
        <v>95470.684186879327</v>
      </c>
      <c r="AG56" s="46">
        <f>Índice!$G$51*'Datos Vida'!AG52</f>
        <v>0</v>
      </c>
      <c r="AH56" s="46">
        <f>Índice!$G$51*'Datos Vida'!AH52</f>
        <v>0</v>
      </c>
      <c r="AI56" s="46">
        <f>Índice!$G$51*'Datos Vida'!AI52</f>
        <v>0</v>
      </c>
      <c r="AJ56" s="46">
        <f>Índice!$G$51*'Datos Vida'!AJ52</f>
        <v>0</v>
      </c>
      <c r="AK56" s="46">
        <f>Índice!$G$51*'Datos Vida'!AK52</f>
        <v>0</v>
      </c>
      <c r="AL56" s="46">
        <f>Índice!$G$51*'Datos Vida'!AL52</f>
        <v>0</v>
      </c>
      <c r="AM56" s="46">
        <f>Índice!$G$51*'Datos Vida'!AM52</f>
        <v>0</v>
      </c>
      <c r="AN56" s="46">
        <f>Índice!$G$51*'Datos Vida'!AN52</f>
        <v>0</v>
      </c>
      <c r="AO56" s="46">
        <f>Índice!$G$51*'Datos Vida'!AO52</f>
        <v>0</v>
      </c>
      <c r="AP56" s="46">
        <f>Índice!$G$51*'Datos Vida'!AP52</f>
        <v>0</v>
      </c>
      <c r="AQ56" s="46">
        <f>Índice!$G$51*'Datos Vida'!AQ52</f>
        <v>417010.32045876578</v>
      </c>
    </row>
    <row r="57" spans="2:43">
      <c r="B57" s="45" t="str">
        <f>'Datos Generales'!B53</f>
        <v>5.15.20.00  Impuestos Por Cobrar</v>
      </c>
      <c r="C57" s="46">
        <f>Índice!$G$51*'Datos Vida'!C53</f>
        <v>6006.8921099284898</v>
      </c>
      <c r="D57" s="46">
        <f>Índice!$G$51*'Datos Vida'!D53</f>
        <v>79507.592608577295</v>
      </c>
      <c r="E57" s="46">
        <f>Índice!$G$51*'Datos Vida'!E53</f>
        <v>1775.2605567248979</v>
      </c>
      <c r="F57" s="46">
        <f>Índice!$G$51*'Datos Vida'!F53</f>
        <v>76821.130491942618</v>
      </c>
      <c r="G57" s="46">
        <f>Índice!$G$51*'Datos Vida'!G53</f>
        <v>392368.74780056707</v>
      </c>
      <c r="H57" s="46">
        <f>Índice!$G$51*'Datos Vida'!H53</f>
        <v>14213.726232291108</v>
      </c>
      <c r="I57" s="46">
        <f>Índice!$G$51*'Datos Vida'!I53</f>
        <v>122988.30731639301</v>
      </c>
      <c r="J57" s="46">
        <f>Índice!$G$51*'Datos Vida'!J53</f>
        <v>503317.59701297642</v>
      </c>
      <c r="K57" s="46">
        <f>Índice!$G$51*'Datos Vida'!K53</f>
        <v>14114.571921181177</v>
      </c>
      <c r="L57" s="46">
        <f>Índice!$G$51*'Datos Vida'!L53</f>
        <v>350065.22494527703</v>
      </c>
      <c r="M57" s="46">
        <f>Índice!$G$51*'Datos Vida'!M53</f>
        <v>251311.24936645266</v>
      </c>
      <c r="N57" s="46">
        <f>Índice!$G$51*'Datos Vida'!N53</f>
        <v>1662408.1660657651</v>
      </c>
      <c r="O57" s="46">
        <f>Índice!$G$51*'Datos Vida'!O53</f>
        <v>382480.53985981178</v>
      </c>
      <c r="P57" s="46">
        <f>Índice!$G$51*'Datos Vida'!P53</f>
        <v>295814.75849949429</v>
      </c>
      <c r="Q57" s="46">
        <f>Índice!$G$51*'Datos Vida'!Q53</f>
        <v>243756.84175812989</v>
      </c>
      <c r="R57" s="46">
        <f>Índice!$G$51*'Datos Vida'!R53</f>
        <v>588.81725285013317</v>
      </c>
      <c r="S57" s="46">
        <f>Índice!$G$51*'Datos Vida'!S53</f>
        <v>16689.928090991787</v>
      </c>
      <c r="T57" s="46">
        <f>Índice!$G$51*'Datos Vida'!T53</f>
        <v>0</v>
      </c>
      <c r="U57" s="46">
        <f>Índice!$G$51*'Datos Vida'!U53</f>
        <v>0</v>
      </c>
      <c r="V57" s="46">
        <f>Índice!$G$51*'Datos Vida'!V53</f>
        <v>70.07199753884835</v>
      </c>
      <c r="W57" s="46">
        <f>Índice!$G$51*'Datos Vida'!W53</f>
        <v>37620.296533361667</v>
      </c>
      <c r="X57" s="46">
        <f>Índice!$G$51*'Datos Vida'!X53</f>
        <v>2016566.1179980568</v>
      </c>
      <c r="Y57" s="46">
        <f>Índice!$G$51*'Datos Vida'!Y53</f>
        <v>0</v>
      </c>
      <c r="Z57" s="46">
        <f>Índice!$G$51*'Datos Vida'!Z53</f>
        <v>140416.31531070935</v>
      </c>
      <c r="AA57" s="46">
        <f>Índice!$G$51*'Datos Vida'!AA53</f>
        <v>293396.19008412625</v>
      </c>
      <c r="AB57" s="46">
        <f>Índice!$G$51*'Datos Vida'!AB53</f>
        <v>286461.01000174851</v>
      </c>
      <c r="AC57" s="46">
        <f>Índice!$G$51*'Datos Vida'!AC53</f>
        <v>109747.17863932841</v>
      </c>
      <c r="AD57" s="46">
        <f>Índice!$G$51*'Datos Vida'!AD53</f>
        <v>27443.301661498692</v>
      </c>
      <c r="AE57" s="46">
        <f>Índice!$G$51*'Datos Vida'!AE53</f>
        <v>179021.5594228688</v>
      </c>
      <c r="AF57" s="46">
        <f>Índice!$G$51*'Datos Vida'!AF53</f>
        <v>121057.89682197155</v>
      </c>
      <c r="AG57" s="46">
        <f>Índice!$G$51*'Datos Vida'!AG53</f>
        <v>234420.44526482833</v>
      </c>
      <c r="AH57" s="46">
        <f>Índice!$G$51*'Datos Vida'!AH53</f>
        <v>0</v>
      </c>
      <c r="AI57" s="46">
        <f>Índice!$G$51*'Datos Vida'!AI53</f>
        <v>0</v>
      </c>
      <c r="AJ57" s="46">
        <f>Índice!$G$51*'Datos Vida'!AJ53</f>
        <v>0</v>
      </c>
      <c r="AK57" s="46">
        <f>Índice!$G$51*'Datos Vida'!AK53</f>
        <v>0</v>
      </c>
      <c r="AL57" s="46">
        <f>Índice!$G$51*'Datos Vida'!AL53</f>
        <v>0</v>
      </c>
      <c r="AM57" s="46">
        <f>Índice!$G$51*'Datos Vida'!AM53</f>
        <v>0</v>
      </c>
      <c r="AN57" s="46">
        <f>Índice!$G$51*'Datos Vida'!AN53</f>
        <v>0</v>
      </c>
      <c r="AO57" s="46">
        <f>Índice!$G$51*'Datos Vida'!AO53</f>
        <v>0</v>
      </c>
      <c r="AP57" s="46">
        <f>Índice!$G$51*'Datos Vida'!AP53</f>
        <v>0</v>
      </c>
      <c r="AQ57" s="46">
        <f>Índice!$G$51*'Datos Vida'!AQ53</f>
        <v>7860449.7356253918</v>
      </c>
    </row>
    <row r="58" spans="2:43">
      <c r="B58" s="47" t="str">
        <f>'Datos Generales'!B54</f>
        <v>5.15.21.00  Cuenta Por Cobrar Por Impuesto</v>
      </c>
      <c r="C58" s="46">
        <f>Índice!$G$51*'Datos Vida'!C54</f>
        <v>4973.1641512900023</v>
      </c>
      <c r="D58" s="46">
        <f>Índice!$G$51*'Datos Vida'!D54</f>
        <v>73293.450282302074</v>
      </c>
      <c r="E58" s="46">
        <f>Índice!$G$51*'Datos Vida'!E54</f>
        <v>0</v>
      </c>
      <c r="F58" s="46">
        <f>Índice!$G$51*'Datos Vida'!F54</f>
        <v>12172.652444220168</v>
      </c>
      <c r="G58" s="46">
        <f>Índice!$G$51*'Datos Vida'!G54</f>
        <v>77350.720750031542</v>
      </c>
      <c r="H58" s="46">
        <f>Índice!$G$51*'Datos Vida'!H54</f>
        <v>0</v>
      </c>
      <c r="I58" s="46">
        <f>Índice!$G$51*'Datos Vida'!I54</f>
        <v>40357.398173170353</v>
      </c>
      <c r="J58" s="46">
        <f>Índice!$G$51*'Datos Vida'!J54</f>
        <v>100639.36824538923</v>
      </c>
      <c r="K58" s="46">
        <f>Índice!$G$51*'Datos Vida'!K54</f>
        <v>7903.395371175754</v>
      </c>
      <c r="L58" s="46">
        <f>Índice!$G$51*'Datos Vida'!L54</f>
        <v>204352.91852304342</v>
      </c>
      <c r="M58" s="46">
        <f>Índice!$G$51*'Datos Vida'!M54</f>
        <v>251311.24936645266</v>
      </c>
      <c r="N58" s="46">
        <f>Índice!$G$51*'Datos Vida'!N54</f>
        <v>146238.39972024321</v>
      </c>
      <c r="O58" s="46">
        <f>Índice!$G$51*'Datos Vida'!O54</f>
        <v>28383.497004344645</v>
      </c>
      <c r="P58" s="46">
        <f>Índice!$G$51*'Datos Vida'!P54</f>
        <v>5176.1206318431423</v>
      </c>
      <c r="Q58" s="46">
        <f>Índice!$G$51*'Datos Vida'!Q54</f>
        <v>124799.20145367304</v>
      </c>
      <c r="R58" s="46">
        <f>Índice!$G$51*'Datos Vida'!R54</f>
        <v>0</v>
      </c>
      <c r="S58" s="46">
        <f>Índice!$G$51*'Datos Vida'!S54</f>
        <v>16687.759090436259</v>
      </c>
      <c r="T58" s="46">
        <f>Índice!$G$51*'Datos Vida'!T54</f>
        <v>0</v>
      </c>
      <c r="U58" s="46">
        <f>Índice!$G$51*'Datos Vida'!U54</f>
        <v>0</v>
      </c>
      <c r="V58" s="46">
        <f>Índice!$G$51*'Datos Vida'!V54</f>
        <v>28.462599126645287</v>
      </c>
      <c r="W58" s="46">
        <f>Índice!$G$51*'Datos Vida'!W54</f>
        <v>177.28259642646094</v>
      </c>
      <c r="X58" s="46">
        <f>Índice!$G$51*'Datos Vida'!X54</f>
        <v>332827.2479588156</v>
      </c>
      <c r="Y58" s="46">
        <f>Índice!$G$51*'Datos Vida'!Y54</f>
        <v>0</v>
      </c>
      <c r="Z58" s="46">
        <f>Índice!$G$51*'Datos Vida'!Z54</f>
        <v>34804.623955061856</v>
      </c>
      <c r="AA58" s="46">
        <f>Índice!$G$51*'Datos Vida'!AA54</f>
        <v>114952.29305410772</v>
      </c>
      <c r="AB58" s="46">
        <f>Índice!$G$51*'Datos Vida'!AB54</f>
        <v>1232.656295302786</v>
      </c>
      <c r="AC58" s="46">
        <f>Índice!$G$51*'Datos Vida'!AC54</f>
        <v>4188.8712565374344</v>
      </c>
      <c r="AD58" s="46">
        <f>Índice!$G$51*'Datos Vida'!AD54</f>
        <v>0</v>
      </c>
      <c r="AE58" s="46">
        <f>Índice!$G$51*'Datos Vida'!AE54</f>
        <v>78234.47781311626</v>
      </c>
      <c r="AF58" s="46">
        <f>Índice!$G$51*'Datos Vida'!AF54</f>
        <v>93426.644622538573</v>
      </c>
      <c r="AG58" s="46">
        <f>Índice!$G$51*'Datos Vida'!AG54</f>
        <v>25022.785572162429</v>
      </c>
      <c r="AH58" s="46">
        <f>Índice!$G$51*'Datos Vida'!AH54</f>
        <v>0</v>
      </c>
      <c r="AI58" s="46">
        <f>Índice!$G$51*'Datos Vida'!AI54</f>
        <v>0</v>
      </c>
      <c r="AJ58" s="46">
        <f>Índice!$G$51*'Datos Vida'!AJ54</f>
        <v>0</v>
      </c>
      <c r="AK58" s="46">
        <f>Índice!$G$51*'Datos Vida'!AK54</f>
        <v>0</v>
      </c>
      <c r="AL58" s="46">
        <f>Índice!$G$51*'Datos Vida'!AL54</f>
        <v>0</v>
      </c>
      <c r="AM58" s="46">
        <f>Índice!$G$51*'Datos Vida'!AM54</f>
        <v>0</v>
      </c>
      <c r="AN58" s="46">
        <f>Índice!$G$51*'Datos Vida'!AN54</f>
        <v>0</v>
      </c>
      <c r="AO58" s="46">
        <f>Índice!$G$51*'Datos Vida'!AO54</f>
        <v>0</v>
      </c>
      <c r="AP58" s="46">
        <f>Índice!$G$51*'Datos Vida'!AP54</f>
        <v>0</v>
      </c>
      <c r="AQ58" s="46">
        <f>Índice!$G$51*'Datos Vida'!AQ54</f>
        <v>1778534.6409308112</v>
      </c>
    </row>
    <row r="59" spans="2:43">
      <c r="B59" s="47" t="str">
        <f>'Datos Generales'!B55</f>
        <v>5.15.22.00  Activo Por Impuesto Diferido</v>
      </c>
      <c r="C59" s="46">
        <f>Índice!$G$51*'Datos Vida'!C55</f>
        <v>1033.7279586384875</v>
      </c>
      <c r="D59" s="46">
        <f>Índice!$G$51*'Datos Vida'!D55</f>
        <v>6214.1423262752287</v>
      </c>
      <c r="E59" s="46">
        <f>Índice!$G$51*'Datos Vida'!E55</f>
        <v>1775.2605567248979</v>
      </c>
      <c r="F59" s="46">
        <f>Índice!$G$51*'Datos Vida'!F55</f>
        <v>64648.478047722441</v>
      </c>
      <c r="G59" s="46">
        <f>Índice!$G$51*'Datos Vida'!G55</f>
        <v>315018.02705053554</v>
      </c>
      <c r="H59" s="46">
        <f>Índice!$G$51*'Datos Vida'!H55</f>
        <v>14213.726232291108</v>
      </c>
      <c r="I59" s="46">
        <f>Índice!$G$51*'Datos Vida'!I55</f>
        <v>82630.909143222656</v>
      </c>
      <c r="J59" s="46">
        <f>Índice!$G$51*'Datos Vida'!J55</f>
        <v>402678.22876758722</v>
      </c>
      <c r="K59" s="46">
        <f>Índice!$G$51*'Datos Vida'!K55</f>
        <v>6211.1765500054235</v>
      </c>
      <c r="L59" s="46">
        <f>Índice!$G$51*'Datos Vida'!L55</f>
        <v>145712.30642223358</v>
      </c>
      <c r="M59" s="46">
        <f>Índice!$G$51*'Datos Vida'!M55</f>
        <v>0</v>
      </c>
      <c r="N59" s="46">
        <f>Índice!$G$51*'Datos Vida'!N55</f>
        <v>1516169.7663455219</v>
      </c>
      <c r="O59" s="46">
        <f>Índice!$G$51*'Datos Vida'!O55</f>
        <v>354097.04285546712</v>
      </c>
      <c r="P59" s="46">
        <f>Índice!$G$51*'Datos Vida'!P55</f>
        <v>290638.63786765112</v>
      </c>
      <c r="Q59" s="46">
        <f>Índice!$G$51*'Datos Vida'!Q55</f>
        <v>118957.64030445686</v>
      </c>
      <c r="R59" s="46">
        <f>Índice!$G$51*'Datos Vida'!R55</f>
        <v>588.81725285013317</v>
      </c>
      <c r="S59" s="46">
        <f>Índice!$G$51*'Datos Vida'!S55</f>
        <v>2.1690005555297343</v>
      </c>
      <c r="T59" s="46">
        <f>Índice!$G$51*'Datos Vida'!T55</f>
        <v>0</v>
      </c>
      <c r="U59" s="46">
        <f>Índice!$G$51*'Datos Vida'!U55</f>
        <v>0</v>
      </c>
      <c r="V59" s="46">
        <f>Índice!$G$51*'Datos Vida'!V55</f>
        <v>41.609398412203063</v>
      </c>
      <c r="W59" s="46">
        <f>Índice!$G$51*'Datos Vida'!W55</f>
        <v>37443.013936935204</v>
      </c>
      <c r="X59" s="46">
        <f>Índice!$G$51*'Datos Vida'!X55</f>
        <v>1683738.8700392414</v>
      </c>
      <c r="Y59" s="46">
        <f>Índice!$G$51*'Datos Vida'!Y55</f>
        <v>0</v>
      </c>
      <c r="Z59" s="46">
        <f>Índice!$G$51*'Datos Vida'!Z55</f>
        <v>105611.69135564749</v>
      </c>
      <c r="AA59" s="46">
        <f>Índice!$G$51*'Datos Vida'!AA55</f>
        <v>178443.89703001853</v>
      </c>
      <c r="AB59" s="46">
        <f>Índice!$G$51*'Datos Vida'!AB55</f>
        <v>285228.35370644572</v>
      </c>
      <c r="AC59" s="46">
        <f>Índice!$G$51*'Datos Vida'!AC55</f>
        <v>105558.30738279098</v>
      </c>
      <c r="AD59" s="46">
        <f>Índice!$G$51*'Datos Vida'!AD55</f>
        <v>27443.301661498692</v>
      </c>
      <c r="AE59" s="46">
        <f>Índice!$G$51*'Datos Vida'!AE55</f>
        <v>100787.08160975254</v>
      </c>
      <c r="AF59" s="46">
        <f>Índice!$G$51*'Datos Vida'!AF55</f>
        <v>27631.252199432962</v>
      </c>
      <c r="AG59" s="46">
        <f>Índice!$G$51*'Datos Vida'!AG55</f>
        <v>209397.65969266591</v>
      </c>
      <c r="AH59" s="46">
        <f>Índice!$G$51*'Datos Vida'!AH55</f>
        <v>0</v>
      </c>
      <c r="AI59" s="46">
        <f>Índice!$G$51*'Datos Vida'!AI55</f>
        <v>0</v>
      </c>
      <c r="AJ59" s="46">
        <f>Índice!$G$51*'Datos Vida'!AJ55</f>
        <v>0</v>
      </c>
      <c r="AK59" s="46">
        <f>Índice!$G$51*'Datos Vida'!AK55</f>
        <v>0</v>
      </c>
      <c r="AL59" s="46">
        <f>Índice!$G$51*'Datos Vida'!AL55</f>
        <v>0</v>
      </c>
      <c r="AM59" s="46">
        <f>Índice!$G$51*'Datos Vida'!AM55</f>
        <v>0</v>
      </c>
      <c r="AN59" s="46">
        <f>Índice!$G$51*'Datos Vida'!AN55</f>
        <v>0</v>
      </c>
      <c r="AO59" s="46">
        <f>Índice!$G$51*'Datos Vida'!AO55</f>
        <v>0</v>
      </c>
      <c r="AP59" s="46">
        <f>Índice!$G$51*'Datos Vida'!AP55</f>
        <v>0</v>
      </c>
      <c r="AQ59" s="46">
        <f>Índice!$G$51*'Datos Vida'!AQ55</f>
        <v>6081915.0946945809</v>
      </c>
    </row>
    <row r="60" spans="2:43">
      <c r="B60" s="45" t="str">
        <f>'Datos Generales'!B56</f>
        <v>5.15.30.00  Otros Activos</v>
      </c>
      <c r="C60" s="46">
        <f>Índice!$G$51*'Datos Vida'!C56</f>
        <v>6836.999608251941</v>
      </c>
      <c r="D60" s="46">
        <f>Índice!$G$51*'Datos Vida'!D56</f>
        <v>4480.4911679625338</v>
      </c>
      <c r="E60" s="46">
        <f>Índice!$G$51*'Datos Vida'!E56</f>
        <v>18077.9999158959</v>
      </c>
      <c r="F60" s="46">
        <f>Índice!$G$51*'Datos Vida'!F56</f>
        <v>36814.66775559348</v>
      </c>
      <c r="G60" s="46">
        <f>Índice!$G$51*'Datos Vida'!G56</f>
        <v>1472232.8975412832</v>
      </c>
      <c r="H60" s="46">
        <f>Índice!$G$51*'Datos Vida'!H56</f>
        <v>30607.342288207059</v>
      </c>
      <c r="I60" s="46">
        <f>Índice!$G$51*'Datos Vida'!I56</f>
        <v>50515.447489160535</v>
      </c>
      <c r="J60" s="46">
        <f>Índice!$G$51*'Datos Vida'!J56</f>
        <v>283307.32745932572</v>
      </c>
      <c r="K60" s="46">
        <f>Índice!$G$51*'Datos Vida'!K56</f>
        <v>1335.8830156190174</v>
      </c>
      <c r="L60" s="46">
        <f>Índice!$G$51*'Datos Vida'!L56</f>
        <v>324503.77472494642</v>
      </c>
      <c r="M60" s="46">
        <f>Índice!$G$51*'Datos Vida'!M56</f>
        <v>2448934.7330026715</v>
      </c>
      <c r="N60" s="46">
        <f>Índice!$G$51*'Datos Vida'!N56</f>
        <v>388169.29713315674</v>
      </c>
      <c r="O60" s="46">
        <f>Índice!$G$51*'Datos Vida'!O56</f>
        <v>761821.96046664508</v>
      </c>
      <c r="P60" s="46">
        <f>Índice!$G$51*'Datos Vida'!P56</f>
        <v>198060.78070740405</v>
      </c>
      <c r="Q60" s="46">
        <f>Índice!$G$51*'Datos Vida'!Q56</f>
        <v>309977.80094329396</v>
      </c>
      <c r="R60" s="46">
        <f>Índice!$G$51*'Datos Vida'!R56</f>
        <v>40.90115333284642</v>
      </c>
      <c r="S60" s="46">
        <f>Índice!$G$51*'Datos Vida'!S56</f>
        <v>2468.6767547325157</v>
      </c>
      <c r="T60" s="46">
        <f>Índice!$G$51*'Datos Vida'!T56</f>
        <v>4560.7441885171347</v>
      </c>
      <c r="U60" s="46">
        <f>Índice!$G$51*'Datos Vida'!U56</f>
        <v>20711.432182213754</v>
      </c>
      <c r="V60" s="46">
        <f>Índice!$G$51*'Datos Vida'!V56</f>
        <v>439.24474515350107</v>
      </c>
      <c r="W60" s="46">
        <f>Índice!$G$51*'Datos Vida'!W56</f>
        <v>3209.1027198824318</v>
      </c>
      <c r="X60" s="46">
        <f>Índice!$G$51*'Datos Vida'!X56</f>
        <v>1092006.7017690635</v>
      </c>
      <c r="Y60" s="46">
        <f>Índice!$G$51*'Datos Vida'!Y56</f>
        <v>4717.8860654993905</v>
      </c>
      <c r="Z60" s="46">
        <f>Índice!$G$51*'Datos Vida'!Z56</f>
        <v>130011.30978861099</v>
      </c>
      <c r="AA60" s="46">
        <f>Índice!$G$51*'Datos Vida'!AA56</f>
        <v>233388.753510793</v>
      </c>
      <c r="AB60" s="46">
        <f>Índice!$G$51*'Datos Vida'!AB56</f>
        <v>559052.41234913829</v>
      </c>
      <c r="AC60" s="46">
        <f>Índice!$G$51*'Datos Vida'!AC56</f>
        <v>170437.23067320909</v>
      </c>
      <c r="AD60" s="46">
        <f>Índice!$G$51*'Datos Vida'!AD56</f>
        <v>12364.54259540836</v>
      </c>
      <c r="AE60" s="46">
        <f>Índice!$G$51*'Datos Vida'!AE56</f>
        <v>89633.018385599615</v>
      </c>
      <c r="AF60" s="46">
        <f>Índice!$G$51*'Datos Vida'!AF56</f>
        <v>185034.29455470198</v>
      </c>
      <c r="AG60" s="46">
        <f>Índice!$G$51*'Datos Vida'!AG56</f>
        <v>9764.4863784551853</v>
      </c>
      <c r="AH60" s="46">
        <f>Índice!$G$51*'Datos Vida'!AH56</f>
        <v>0</v>
      </c>
      <c r="AI60" s="46">
        <f>Índice!$G$51*'Datos Vida'!AI56</f>
        <v>0</v>
      </c>
      <c r="AJ60" s="46">
        <f>Índice!$G$51*'Datos Vida'!AJ56</f>
        <v>0</v>
      </c>
      <c r="AK60" s="46">
        <f>Índice!$G$51*'Datos Vida'!AK56</f>
        <v>0</v>
      </c>
      <c r="AL60" s="46">
        <f>Índice!$G$51*'Datos Vida'!AL56</f>
        <v>0</v>
      </c>
      <c r="AM60" s="46">
        <f>Índice!$G$51*'Datos Vida'!AM56</f>
        <v>0</v>
      </c>
      <c r="AN60" s="46">
        <f>Índice!$G$51*'Datos Vida'!AN56</f>
        <v>0</v>
      </c>
      <c r="AO60" s="46">
        <f>Índice!$G$51*'Datos Vida'!AO56</f>
        <v>0</v>
      </c>
      <c r="AP60" s="46">
        <f>Índice!$G$51*'Datos Vida'!AP56</f>
        <v>0</v>
      </c>
      <c r="AQ60" s="46">
        <f>Índice!$G$51*'Datos Vida'!AQ56</f>
        <v>8853518.1410337295</v>
      </c>
    </row>
    <row r="61" spans="2:43">
      <c r="B61" s="47" t="str">
        <f>'Datos Generales'!B57</f>
        <v>5.15.31.00  Deudas Del Personal</v>
      </c>
      <c r="C61" s="46">
        <f>Índice!$G$51*'Datos Vida'!C57</f>
        <v>159.35514285524579</v>
      </c>
      <c r="D61" s="46">
        <f>Índice!$G$51*'Datos Vida'!D57</f>
        <v>468.23852808966387</v>
      </c>
      <c r="E61" s="46">
        <f>Índice!$G$51*'Datos Vida'!E57</f>
        <v>325.88126713897765</v>
      </c>
      <c r="F61" s="46">
        <f>Índice!$G$51*'Datos Vida'!F57</f>
        <v>2215.125016322836</v>
      </c>
      <c r="G61" s="46">
        <f>Índice!$G$51*'Datos Vida'!G57</f>
        <v>20115.178356030377</v>
      </c>
      <c r="H61" s="46">
        <f>Índice!$G$51*'Datos Vida'!H57</f>
        <v>1322.2492978414018</v>
      </c>
      <c r="I61" s="46">
        <f>Índice!$G$51*'Datos Vida'!I57</f>
        <v>2012.6111889442946</v>
      </c>
      <c r="J61" s="46">
        <f>Índice!$G$51*'Datos Vida'!J57</f>
        <v>18685.939785888662</v>
      </c>
      <c r="K61" s="46">
        <f>Índice!$G$51*'Datos Vida'!K57</f>
        <v>53.782360713645453</v>
      </c>
      <c r="L61" s="46">
        <f>Índice!$G$51*'Datos Vida'!L57</f>
        <v>176.04316753758681</v>
      </c>
      <c r="M61" s="46">
        <f>Índice!$G$51*'Datos Vida'!M57</f>
        <v>44151.024410109319</v>
      </c>
      <c r="N61" s="46">
        <f>Índice!$G$51*'Datos Vida'!N57</f>
        <v>365.14460372581181</v>
      </c>
      <c r="O61" s="46">
        <f>Índice!$G$51*'Datos Vida'!O57</f>
        <v>18028.998209467911</v>
      </c>
      <c r="P61" s="46">
        <f>Índice!$G$51*'Datos Vida'!P57</f>
        <v>2832.5376642519936</v>
      </c>
      <c r="Q61" s="46">
        <f>Índice!$G$51*'Datos Vida'!Q57</f>
        <v>6421.5696038918077</v>
      </c>
      <c r="R61" s="46">
        <f>Índice!$G$51*'Datos Vida'!R57</f>
        <v>0</v>
      </c>
      <c r="S61" s="46">
        <f>Índice!$G$51*'Datos Vida'!S57</f>
        <v>2.3460618253688961</v>
      </c>
      <c r="T61" s="46">
        <f>Índice!$G$51*'Datos Vida'!T57</f>
        <v>0</v>
      </c>
      <c r="U61" s="46">
        <f>Índice!$G$51*'Datos Vida'!U57</f>
        <v>1961.2191553734776</v>
      </c>
      <c r="V61" s="46">
        <f>Índice!$G$51*'Datos Vida'!V57</f>
        <v>0</v>
      </c>
      <c r="W61" s="46">
        <f>Índice!$G$51*'Datos Vida'!W57</f>
        <v>100.79212785594297</v>
      </c>
      <c r="X61" s="46">
        <f>Índice!$G$51*'Datos Vida'!X57</f>
        <v>41556.501357838613</v>
      </c>
      <c r="Y61" s="46">
        <f>Índice!$G$51*'Datos Vida'!Y57</f>
        <v>1031.6474887178772</v>
      </c>
      <c r="Z61" s="46">
        <f>Índice!$G$51*'Datos Vida'!Z57</f>
        <v>70.558916030906047</v>
      </c>
      <c r="AA61" s="46">
        <f>Índice!$G$51*'Datos Vida'!AA57</f>
        <v>2583.7223148105113</v>
      </c>
      <c r="AB61" s="46">
        <f>Índice!$G$51*'Datos Vida'!AB57</f>
        <v>0</v>
      </c>
      <c r="AC61" s="46">
        <f>Índice!$G$51*'Datos Vida'!AC57</f>
        <v>289.1853189648113</v>
      </c>
      <c r="AD61" s="46">
        <f>Índice!$G$51*'Datos Vida'!AD57</f>
        <v>10.977798730028043</v>
      </c>
      <c r="AE61" s="46">
        <f>Índice!$G$51*'Datos Vida'!AE57</f>
        <v>8025.8332392695347</v>
      </c>
      <c r="AF61" s="46">
        <f>Índice!$G$51*'Datos Vida'!AF57</f>
        <v>5355.2181062854543</v>
      </c>
      <c r="AG61" s="46">
        <f>Índice!$G$51*'Datos Vida'!AG57</f>
        <v>840.11146006936383</v>
      </c>
      <c r="AH61" s="46">
        <f>Índice!$G$51*'Datos Vida'!AH57</f>
        <v>0</v>
      </c>
      <c r="AI61" s="46">
        <f>Índice!$G$51*'Datos Vida'!AI57</f>
        <v>0</v>
      </c>
      <c r="AJ61" s="46">
        <f>Índice!$G$51*'Datos Vida'!AJ57</f>
        <v>0</v>
      </c>
      <c r="AK61" s="46">
        <f>Índice!$G$51*'Datos Vida'!AK57</f>
        <v>0</v>
      </c>
      <c r="AL61" s="46">
        <f>Índice!$G$51*'Datos Vida'!AL57</f>
        <v>0</v>
      </c>
      <c r="AM61" s="46">
        <f>Índice!$G$51*'Datos Vida'!AM57</f>
        <v>0</v>
      </c>
      <c r="AN61" s="46">
        <f>Índice!$G$51*'Datos Vida'!AN57</f>
        <v>0</v>
      </c>
      <c r="AO61" s="46">
        <f>Índice!$G$51*'Datos Vida'!AO57</f>
        <v>0</v>
      </c>
      <c r="AP61" s="46">
        <f>Índice!$G$51*'Datos Vida'!AP57</f>
        <v>0</v>
      </c>
      <c r="AQ61" s="46">
        <f>Índice!$G$51*'Datos Vida'!AQ57</f>
        <v>179161.79194858143</v>
      </c>
    </row>
    <row r="62" spans="2:43">
      <c r="B62" s="47" t="str">
        <f>'Datos Generales'!B58</f>
        <v>5.15.32.00  Cuentas Por Cobrar Intermediarios</v>
      </c>
      <c r="C62" s="46">
        <f>Índice!$G$51*'Datos Vida'!C58</f>
        <v>0</v>
      </c>
      <c r="D62" s="46">
        <f>Índice!$G$51*'Datos Vida'!D58</f>
        <v>0</v>
      </c>
      <c r="E62" s="46">
        <f>Índice!$G$51*'Datos Vida'!E58</f>
        <v>0</v>
      </c>
      <c r="F62" s="46">
        <f>Índice!$G$51*'Datos Vida'!F58</f>
        <v>0</v>
      </c>
      <c r="G62" s="46">
        <f>Índice!$G$51*'Datos Vida'!G58</f>
        <v>2805.2702286967628</v>
      </c>
      <c r="H62" s="46">
        <f>Índice!$G$51*'Datos Vida'!H58</f>
        <v>0</v>
      </c>
      <c r="I62" s="46">
        <f>Índice!$G$51*'Datos Vida'!I58</f>
        <v>616.96999475455993</v>
      </c>
      <c r="J62" s="46">
        <f>Índice!$G$51*'Datos Vida'!J58</f>
        <v>11452.190137244617</v>
      </c>
      <c r="K62" s="46">
        <f>Índice!$G$51*'Datos Vida'!K58</f>
        <v>0</v>
      </c>
      <c r="L62" s="46">
        <f>Índice!$G$51*'Datos Vida'!L58</f>
        <v>279.0928265839791</v>
      </c>
      <c r="M62" s="46">
        <f>Índice!$G$51*'Datos Vida'!M58</f>
        <v>0</v>
      </c>
      <c r="N62" s="46">
        <f>Índice!$G$51*'Datos Vida'!N58</f>
        <v>442.34331737568641</v>
      </c>
      <c r="O62" s="46">
        <f>Índice!$G$51*'Datos Vida'!O58</f>
        <v>5596.3312904889326</v>
      </c>
      <c r="P62" s="46">
        <f>Índice!$G$51*'Datos Vida'!P58</f>
        <v>2531.5777708428782</v>
      </c>
      <c r="Q62" s="46">
        <f>Índice!$G$51*'Datos Vida'!Q58</f>
        <v>0</v>
      </c>
      <c r="R62" s="46">
        <f>Índice!$G$51*'Datos Vida'!R58</f>
        <v>0</v>
      </c>
      <c r="S62" s="46">
        <f>Índice!$G$51*'Datos Vida'!S58</f>
        <v>0</v>
      </c>
      <c r="T62" s="46">
        <f>Índice!$G$51*'Datos Vida'!T58</f>
        <v>0</v>
      </c>
      <c r="U62" s="46">
        <f>Índice!$G$51*'Datos Vida'!U58</f>
        <v>0</v>
      </c>
      <c r="V62" s="46">
        <f>Índice!$G$51*'Datos Vida'!V58</f>
        <v>10.535145555430137</v>
      </c>
      <c r="W62" s="46">
        <f>Índice!$G$51*'Datos Vida'!W58</f>
        <v>1612.7183110125472</v>
      </c>
      <c r="X62" s="46">
        <f>Índice!$G$51*'Datos Vida'!X58</f>
        <v>26576.498215001076</v>
      </c>
      <c r="Y62" s="46">
        <f>Índice!$G$51*'Datos Vida'!Y58</f>
        <v>0</v>
      </c>
      <c r="Z62" s="46">
        <f>Índice!$G$51*'Datos Vida'!Z58</f>
        <v>2225.0404474338293</v>
      </c>
      <c r="AA62" s="46">
        <f>Índice!$G$51*'Datos Vida'!AA58</f>
        <v>2918.8992986160451</v>
      </c>
      <c r="AB62" s="46">
        <f>Índice!$G$51*'Datos Vida'!AB58</f>
        <v>3501.9177948789456</v>
      </c>
      <c r="AC62" s="46">
        <f>Índice!$G$51*'Datos Vida'!AC58</f>
        <v>9145.5244444149357</v>
      </c>
      <c r="AD62" s="46">
        <f>Índice!$G$51*'Datos Vida'!AD58</f>
        <v>0</v>
      </c>
      <c r="AE62" s="46">
        <f>Índice!$G$51*'Datos Vida'!AE58</f>
        <v>2803.8537385380496</v>
      </c>
      <c r="AF62" s="46">
        <f>Índice!$G$51*'Datos Vida'!AF58</f>
        <v>53.915156666024821</v>
      </c>
      <c r="AG62" s="46">
        <f>Índice!$G$51*'Datos Vida'!AG58</f>
        <v>0</v>
      </c>
      <c r="AH62" s="46">
        <f>Índice!$G$51*'Datos Vida'!AH58</f>
        <v>0</v>
      </c>
      <c r="AI62" s="46">
        <f>Índice!$G$51*'Datos Vida'!AI58</f>
        <v>0</v>
      </c>
      <c r="AJ62" s="46">
        <f>Índice!$G$51*'Datos Vida'!AJ58</f>
        <v>0</v>
      </c>
      <c r="AK62" s="46">
        <f>Índice!$G$51*'Datos Vida'!AK58</f>
        <v>0</v>
      </c>
      <c r="AL62" s="46">
        <f>Índice!$G$51*'Datos Vida'!AL58</f>
        <v>0</v>
      </c>
      <c r="AM62" s="46">
        <f>Índice!$G$51*'Datos Vida'!AM58</f>
        <v>0</v>
      </c>
      <c r="AN62" s="46">
        <f>Índice!$G$51*'Datos Vida'!AN58</f>
        <v>0</v>
      </c>
      <c r="AO62" s="46">
        <f>Índice!$G$51*'Datos Vida'!AO58</f>
        <v>0</v>
      </c>
      <c r="AP62" s="46">
        <f>Índice!$G$51*'Datos Vida'!AP58</f>
        <v>0</v>
      </c>
      <c r="AQ62" s="46">
        <f>Índice!$G$51*'Datos Vida'!AQ58</f>
        <v>72572.678118104304</v>
      </c>
    </row>
    <row r="63" spans="2:43">
      <c r="B63" s="47" t="str">
        <f>'Datos Generales'!B59</f>
        <v>5.15.33.00  Deudores Relacionados</v>
      </c>
      <c r="C63" s="46">
        <f>Índice!$G$51*'Datos Vida'!C59</f>
        <v>4982.9910517660755</v>
      </c>
      <c r="D63" s="46">
        <f>Índice!$G$51*'Datos Vida'!D59</f>
        <v>0</v>
      </c>
      <c r="E63" s="46">
        <f>Índice!$G$51*'Datos Vida'!E59</f>
        <v>0</v>
      </c>
      <c r="F63" s="46">
        <f>Índice!$G$51*'Datos Vida'!F59</f>
        <v>439.37754110588048</v>
      </c>
      <c r="G63" s="46">
        <f>Índice!$G$51*'Datos Vida'!G59</f>
        <v>501359.87481768226</v>
      </c>
      <c r="H63" s="46">
        <f>Índice!$G$51*'Datos Vida'!H59</f>
        <v>503.03106761305918</v>
      </c>
      <c r="I63" s="46">
        <f>Índice!$G$51*'Datos Vida'!I59</f>
        <v>0</v>
      </c>
      <c r="J63" s="46">
        <f>Índice!$G$51*'Datos Vida'!J59</f>
        <v>3707.7957863844313</v>
      </c>
      <c r="K63" s="46">
        <f>Índice!$G$51*'Datos Vida'!K59</f>
        <v>0</v>
      </c>
      <c r="L63" s="46">
        <f>Índice!$G$51*'Datos Vida'!L59</f>
        <v>108970.85350171861</v>
      </c>
      <c r="M63" s="46">
        <f>Índice!$G$51*'Datos Vida'!M59</f>
        <v>1414152.9499514189</v>
      </c>
      <c r="N63" s="46">
        <f>Índice!$G$51*'Datos Vida'!N59</f>
        <v>20860.562036735788</v>
      </c>
      <c r="O63" s="46">
        <f>Índice!$G$51*'Datos Vida'!O59</f>
        <v>288599.33469227859</v>
      </c>
      <c r="P63" s="46">
        <f>Índice!$G$51*'Datos Vida'!P59</f>
        <v>5511.6517381883541</v>
      </c>
      <c r="Q63" s="46">
        <f>Índice!$G$51*'Datos Vida'!Q59</f>
        <v>18588.73314874696</v>
      </c>
      <c r="R63" s="46">
        <f>Índice!$G$51*'Datos Vida'!R59</f>
        <v>0</v>
      </c>
      <c r="S63" s="46">
        <f>Índice!$G$51*'Datos Vida'!S59</f>
        <v>0</v>
      </c>
      <c r="T63" s="46">
        <f>Índice!$G$51*'Datos Vida'!T59</f>
        <v>4560.7441885171347</v>
      </c>
      <c r="U63" s="46">
        <f>Índice!$G$51*'Datos Vida'!U59</f>
        <v>691.24719745208836</v>
      </c>
      <c r="V63" s="46">
        <f>Índice!$G$51*'Datos Vida'!V59</f>
        <v>174.36108547411476</v>
      </c>
      <c r="W63" s="46">
        <f>Índice!$G$51*'Datos Vida'!W59</f>
        <v>950.28783522678236</v>
      </c>
      <c r="X63" s="46">
        <f>Índice!$G$51*'Datos Vida'!X59</f>
        <v>532070.31103025319</v>
      </c>
      <c r="Y63" s="46">
        <f>Índice!$G$51*'Datos Vida'!Y59</f>
        <v>0</v>
      </c>
      <c r="Z63" s="46">
        <f>Índice!$G$51*'Datos Vida'!Z59</f>
        <v>1323.1346041905977</v>
      </c>
      <c r="AA63" s="46">
        <f>Índice!$G$51*'Datos Vida'!AA59</f>
        <v>5537.72401017217</v>
      </c>
      <c r="AB63" s="46">
        <f>Índice!$G$51*'Datos Vida'!AB59</f>
        <v>501856.2218223589</v>
      </c>
      <c r="AC63" s="46">
        <f>Índice!$G$51*'Datos Vida'!AC59</f>
        <v>7784.0560753041591</v>
      </c>
      <c r="AD63" s="46">
        <f>Índice!$G$51*'Datos Vida'!AD59</f>
        <v>0</v>
      </c>
      <c r="AE63" s="46">
        <f>Índice!$G$51*'Datos Vida'!AE59</f>
        <v>5961.7414861195039</v>
      </c>
      <c r="AF63" s="46">
        <f>Índice!$G$51*'Datos Vida'!AF59</f>
        <v>19202.206183422197</v>
      </c>
      <c r="AG63" s="46">
        <f>Índice!$G$51*'Datos Vida'!AG59</f>
        <v>0</v>
      </c>
      <c r="AH63" s="46">
        <f>Índice!$G$51*'Datos Vida'!AH59</f>
        <v>0</v>
      </c>
      <c r="AI63" s="46">
        <f>Índice!$G$51*'Datos Vida'!AI59</f>
        <v>0</v>
      </c>
      <c r="AJ63" s="46">
        <f>Índice!$G$51*'Datos Vida'!AJ59</f>
        <v>0</v>
      </c>
      <c r="AK63" s="46">
        <f>Índice!$G$51*'Datos Vida'!AK59</f>
        <v>0</v>
      </c>
      <c r="AL63" s="46">
        <f>Índice!$G$51*'Datos Vida'!AL59</f>
        <v>0</v>
      </c>
      <c r="AM63" s="46">
        <f>Índice!$G$51*'Datos Vida'!AM59</f>
        <v>0</v>
      </c>
      <c r="AN63" s="46">
        <f>Índice!$G$51*'Datos Vida'!AN59</f>
        <v>0</v>
      </c>
      <c r="AO63" s="46">
        <f>Índice!$G$51*'Datos Vida'!AO59</f>
        <v>0</v>
      </c>
      <c r="AP63" s="46">
        <f>Índice!$G$51*'Datos Vida'!AP59</f>
        <v>0</v>
      </c>
      <c r="AQ63" s="46">
        <f>Índice!$G$51*'Datos Vida'!AQ59</f>
        <v>3447789.1908521298</v>
      </c>
    </row>
    <row r="64" spans="2:43">
      <c r="B64" s="47" t="str">
        <f>'Datos Generales'!B60</f>
        <v>5.15.34.00  Gastos Anticipados</v>
      </c>
      <c r="C64" s="46">
        <f>Índice!$G$51*'Datos Vida'!C60</f>
        <v>170.8641253947913</v>
      </c>
      <c r="D64" s="46">
        <f>Índice!$G$51*'Datos Vida'!D60</f>
        <v>0</v>
      </c>
      <c r="E64" s="46">
        <f>Índice!$G$51*'Datos Vida'!E60</f>
        <v>3566.1025051956417</v>
      </c>
      <c r="F64" s="46">
        <f>Índice!$G$51*'Datos Vida'!F60</f>
        <v>23293.560945595713</v>
      </c>
      <c r="G64" s="46">
        <f>Índice!$G$51*'Datos Vida'!G60</f>
        <v>3955.8586254290972</v>
      </c>
      <c r="H64" s="46">
        <f>Índice!$G$51*'Datos Vida'!H60</f>
        <v>2941.0319573459406</v>
      </c>
      <c r="I64" s="46">
        <f>Índice!$G$51*'Datos Vida'!I60</f>
        <v>14752.08102323708</v>
      </c>
      <c r="J64" s="46">
        <f>Índice!$G$51*'Datos Vida'!J60</f>
        <v>135228.46436973935</v>
      </c>
      <c r="K64" s="46">
        <f>Índice!$G$51*'Datos Vida'!K60</f>
        <v>636.88938761146562</v>
      </c>
      <c r="L64" s="46">
        <f>Índice!$G$51*'Datos Vida'!L60</f>
        <v>4705.801633832868</v>
      </c>
      <c r="M64" s="46">
        <f>Índice!$G$51*'Datos Vida'!M60</f>
        <v>64589.162522326325</v>
      </c>
      <c r="N64" s="46">
        <f>Índice!$G$51*'Datos Vida'!N60</f>
        <v>0</v>
      </c>
      <c r="O64" s="46">
        <f>Índice!$G$51*'Datos Vida'!O60</f>
        <v>1525.1615130770815</v>
      </c>
      <c r="P64" s="46">
        <f>Índice!$G$51*'Datos Vida'!P60</f>
        <v>17677.752915424473</v>
      </c>
      <c r="Q64" s="46">
        <f>Índice!$G$51*'Datos Vida'!Q60</f>
        <v>36911.830127417721</v>
      </c>
      <c r="R64" s="46">
        <f>Índice!$G$51*'Datos Vida'!R60</f>
        <v>40.414234840788723</v>
      </c>
      <c r="S64" s="46">
        <f>Índice!$G$51*'Datos Vida'!S60</f>
        <v>184.98476166446449</v>
      </c>
      <c r="T64" s="46">
        <f>Índice!$G$51*'Datos Vida'!T60</f>
        <v>0</v>
      </c>
      <c r="U64" s="46">
        <f>Índice!$G$51*'Datos Vida'!U60</f>
        <v>541.18777126339864</v>
      </c>
      <c r="V64" s="46">
        <f>Índice!$G$51*'Datos Vida'!V60</f>
        <v>0</v>
      </c>
      <c r="W64" s="46">
        <f>Índice!$G$51*'Datos Vida'!W60</f>
        <v>254.48131007633555</v>
      </c>
      <c r="X64" s="46">
        <f>Índice!$G$51*'Datos Vida'!X60</f>
        <v>10730.931054554791</v>
      </c>
      <c r="Y64" s="46">
        <f>Índice!$G$51*'Datos Vida'!Y60</f>
        <v>247.66445118752782</v>
      </c>
      <c r="Z64" s="46">
        <f>Índice!$G$51*'Datos Vida'!Z60</f>
        <v>3660.5204273373752</v>
      </c>
      <c r="AA64" s="46">
        <f>Índice!$G$51*'Datos Vida'!AA60</f>
        <v>331.50296245637105</v>
      </c>
      <c r="AB64" s="46">
        <f>Índice!$G$51*'Datos Vida'!AB60</f>
        <v>11667.27531478174</v>
      </c>
      <c r="AC64" s="46">
        <f>Índice!$G$51*'Datos Vida'!AC60</f>
        <v>804.25655292693352</v>
      </c>
      <c r="AD64" s="46">
        <f>Índice!$G$51*'Datos Vida'!AD60</f>
        <v>1936.873230770593</v>
      </c>
      <c r="AE64" s="46">
        <f>Índice!$G$51*'Datos Vida'!AE60</f>
        <v>15155.338065295771</v>
      </c>
      <c r="AF64" s="46">
        <f>Índice!$G$51*'Datos Vida'!AF60</f>
        <v>19721.34982659062</v>
      </c>
      <c r="AG64" s="46">
        <f>Índice!$G$51*'Datos Vida'!AG60</f>
        <v>3882.2454024934655</v>
      </c>
      <c r="AH64" s="46">
        <f>Índice!$G$51*'Datos Vida'!AH60</f>
        <v>0</v>
      </c>
      <c r="AI64" s="46">
        <f>Índice!$G$51*'Datos Vida'!AI60</f>
        <v>0</v>
      </c>
      <c r="AJ64" s="46">
        <f>Índice!$G$51*'Datos Vida'!AJ60</f>
        <v>0</v>
      </c>
      <c r="AK64" s="46">
        <f>Índice!$G$51*'Datos Vida'!AK60</f>
        <v>0</v>
      </c>
      <c r="AL64" s="46">
        <f>Índice!$G$51*'Datos Vida'!AL60</f>
        <v>0</v>
      </c>
      <c r="AM64" s="46">
        <f>Índice!$G$51*'Datos Vida'!AM60</f>
        <v>0</v>
      </c>
      <c r="AN64" s="46">
        <f>Índice!$G$51*'Datos Vida'!AN60</f>
        <v>0</v>
      </c>
      <c r="AO64" s="46">
        <f>Índice!$G$51*'Datos Vida'!AO60</f>
        <v>0</v>
      </c>
      <c r="AP64" s="46">
        <f>Índice!$G$51*'Datos Vida'!AP60</f>
        <v>0</v>
      </c>
      <c r="AQ64" s="46">
        <f>Índice!$G$51*'Datos Vida'!AQ60</f>
        <v>379113.58701786771</v>
      </c>
    </row>
    <row r="65" spans="2:43">
      <c r="B65" s="47" t="str">
        <f>'Datos Generales'!B61</f>
        <v>5.15.35.00  Otros Activos</v>
      </c>
      <c r="C65" s="46">
        <f>Índice!$G$51*'Datos Vida'!C61</f>
        <v>1523.7892882358281</v>
      </c>
      <c r="D65" s="46">
        <f>Índice!$G$51*'Datos Vida'!D61</f>
        <v>4012.2526398728705</v>
      </c>
      <c r="E65" s="46">
        <f>Índice!$G$51*'Datos Vida'!E61</f>
        <v>14186.016143561279</v>
      </c>
      <c r="F65" s="46">
        <f>Índice!$G$51*'Datos Vida'!F61</f>
        <v>10866.60425256905</v>
      </c>
      <c r="G65" s="46">
        <f>Índice!$G$51*'Datos Vida'!G61</f>
        <v>943996.71551344451</v>
      </c>
      <c r="H65" s="46">
        <f>Índice!$G$51*'Datos Vida'!H61</f>
        <v>25841.029965406655</v>
      </c>
      <c r="I65" s="46">
        <f>Índice!$G$51*'Datos Vida'!I61</f>
        <v>33133.785282224599</v>
      </c>
      <c r="J65" s="46">
        <f>Índice!$G$51*'Datos Vida'!J61</f>
        <v>114232.93738006866</v>
      </c>
      <c r="K65" s="46">
        <f>Índice!$G$51*'Datos Vida'!K61</f>
        <v>645.2112672939063</v>
      </c>
      <c r="L65" s="46">
        <f>Índice!$G$51*'Datos Vida'!L61</f>
        <v>210371.98359527337</v>
      </c>
      <c r="M65" s="46">
        <f>Índice!$G$51*'Datos Vida'!M61</f>
        <v>926041.59611881699</v>
      </c>
      <c r="N65" s="46">
        <f>Índice!$G$51*'Datos Vida'!N61</f>
        <v>366501.24717531947</v>
      </c>
      <c r="O65" s="46">
        <f>Índice!$G$51*'Datos Vida'!O61</f>
        <v>448072.13476133253</v>
      </c>
      <c r="P65" s="46">
        <f>Índice!$G$51*'Datos Vida'!P61</f>
        <v>169507.26061869637</v>
      </c>
      <c r="Q65" s="46">
        <f>Índice!$G$51*'Datos Vida'!Q61</f>
        <v>248055.66806323745</v>
      </c>
      <c r="R65" s="46">
        <f>Índice!$G$51*'Datos Vida'!R61</f>
        <v>0.48691849205769544</v>
      </c>
      <c r="S65" s="46">
        <f>Índice!$G$51*'Datos Vida'!S61</f>
        <v>2281.3459312426826</v>
      </c>
      <c r="T65" s="46">
        <f>Índice!$G$51*'Datos Vida'!T61</f>
        <v>0</v>
      </c>
      <c r="U65" s="46">
        <f>Índice!$G$51*'Datos Vida'!U61</f>
        <v>17517.77805812479</v>
      </c>
      <c r="V65" s="46">
        <f>Índice!$G$51*'Datos Vida'!V61</f>
        <v>254.30424880649639</v>
      </c>
      <c r="W65" s="46">
        <f>Índice!$G$51*'Datos Vida'!W61</f>
        <v>290.82313571082358</v>
      </c>
      <c r="X65" s="46">
        <f>Índice!$G$51*'Datos Vida'!X61</f>
        <v>481072.46011141583</v>
      </c>
      <c r="Y65" s="46">
        <f>Índice!$G$51*'Datos Vida'!Y61</f>
        <v>3438.5741255939856</v>
      </c>
      <c r="Z65" s="46">
        <f>Índice!$G$51*'Datos Vida'!Z61</f>
        <v>122732.05539361828</v>
      </c>
      <c r="AA65" s="46">
        <f>Índice!$G$51*'Datos Vida'!AA61</f>
        <v>222016.86065942046</v>
      </c>
      <c r="AB65" s="46">
        <f>Índice!$G$51*'Datos Vida'!AB61</f>
        <v>42026.997417118728</v>
      </c>
      <c r="AC65" s="46">
        <f>Índice!$G$51*'Datos Vida'!AC61</f>
        <v>152414.20828159826</v>
      </c>
      <c r="AD65" s="46">
        <f>Índice!$G$51*'Datos Vida'!AD61</f>
        <v>10416.691565907739</v>
      </c>
      <c r="AE65" s="46">
        <f>Índice!$G$51*'Datos Vida'!AE61</f>
        <v>57686.251856376759</v>
      </c>
      <c r="AF65" s="46">
        <f>Índice!$G$51*'Datos Vida'!AF61</f>
        <v>140701.60528173769</v>
      </c>
      <c r="AG65" s="46">
        <f>Índice!$G$51*'Datos Vida'!AG61</f>
        <v>5042.1295158923558</v>
      </c>
      <c r="AH65" s="46">
        <f>Índice!$G$51*'Datos Vida'!AH61</f>
        <v>0</v>
      </c>
      <c r="AI65" s="46">
        <f>Índice!$G$51*'Datos Vida'!AI61</f>
        <v>0</v>
      </c>
      <c r="AJ65" s="46">
        <f>Índice!$G$51*'Datos Vida'!AJ61</f>
        <v>0</v>
      </c>
      <c r="AK65" s="46">
        <f>Índice!$G$51*'Datos Vida'!AK61</f>
        <v>0</v>
      </c>
      <c r="AL65" s="46">
        <f>Índice!$G$51*'Datos Vida'!AL61</f>
        <v>0</v>
      </c>
      <c r="AM65" s="46">
        <f>Índice!$G$51*'Datos Vida'!AM61</f>
        <v>0</v>
      </c>
      <c r="AN65" s="46">
        <f>Índice!$G$51*'Datos Vida'!AN61</f>
        <v>0</v>
      </c>
      <c r="AO65" s="46">
        <f>Índice!$G$51*'Datos Vida'!AO61</f>
        <v>0</v>
      </c>
      <c r="AP65" s="46">
        <f>Índice!$G$51*'Datos Vida'!AP61</f>
        <v>0</v>
      </c>
      <c r="AQ65" s="46">
        <f>Índice!$G$51*'Datos Vida'!AQ61</f>
        <v>4774880.8045664104</v>
      </c>
    </row>
    <row r="67" spans="2:43" hidden="1">
      <c r="B67" s="49" t="s">
        <v>101</v>
      </c>
      <c r="C67" s="50">
        <f>INDEX(Benchmark!$D$54:$D$93,COLUMNS(Benchmark!$D$54:D93),)</f>
        <v>1</v>
      </c>
      <c r="D67" s="50">
        <f>INDEX(Benchmark!$D$54:$D$93,COLUMNS(Benchmark!$D$54:E93),)</f>
        <v>1</v>
      </c>
      <c r="E67" s="50">
        <f>INDEX(Benchmark!$D$54:$D$93,COLUMNS(Benchmark!$D$54:F93),)</f>
        <v>1</v>
      </c>
      <c r="F67" s="50">
        <f>INDEX(Benchmark!$D$54:$D$93,COLUMNS(Benchmark!$D$54:G93),)</f>
        <v>1</v>
      </c>
      <c r="G67" s="50">
        <f>INDEX(Benchmark!$D$54:$D$93,COLUMNS(Benchmark!$D$54:H93),)</f>
        <v>1</v>
      </c>
      <c r="H67" s="50">
        <f>INDEX(Benchmark!$D$54:$D$93,COLUMNS(Benchmark!$D$54:I93),)</f>
        <v>1</v>
      </c>
      <c r="I67" s="50">
        <f>INDEX(Benchmark!$D$54:$D$93,COLUMNS(Benchmark!$D$54:J93),)</f>
        <v>1</v>
      </c>
      <c r="J67" s="50">
        <f>INDEX(Benchmark!$D$54:$D$93,COLUMNS(Benchmark!$D$54:K93),)</f>
        <v>1</v>
      </c>
      <c r="K67" s="50">
        <f>INDEX(Benchmark!$D$54:$D$93,COLUMNS(Benchmark!$D$54:L93),)</f>
        <v>1</v>
      </c>
      <c r="L67" s="50">
        <f>INDEX(Benchmark!$D$54:$D$93,COLUMNS(Benchmark!$D$54:M93),)</f>
        <v>1</v>
      </c>
      <c r="M67" s="50">
        <f>INDEX(Benchmark!$D$54:$D$93,COLUMNS(Benchmark!$D$54:N93),)</f>
        <v>1</v>
      </c>
      <c r="N67" s="50">
        <f>INDEX(Benchmark!$D$54:$D$93,COLUMNS(Benchmark!$D$54:O93),)</f>
        <v>1</v>
      </c>
      <c r="O67" s="50">
        <f>INDEX(Benchmark!$D$54:$D$93,COLUMNS(Benchmark!$D$54:P93),)</f>
        <v>1</v>
      </c>
      <c r="P67" s="50">
        <f>INDEX(Benchmark!$D$54:$D$93,COLUMNS(Benchmark!$D$54:Q93),)</f>
        <v>1</v>
      </c>
      <c r="Q67" s="50">
        <f>INDEX(Benchmark!$D$54:$D$93,COLUMNS(Benchmark!$D$54:R93),)</f>
        <v>1</v>
      </c>
      <c r="R67" s="50">
        <f>INDEX(Benchmark!$D$54:$D$93,COLUMNS(Benchmark!$D$54:S93),)</f>
        <v>1</v>
      </c>
      <c r="S67" s="50">
        <f>INDEX(Benchmark!$D$54:$D$93,COLUMNS(Benchmark!$D$54:T93),)</f>
        <v>1</v>
      </c>
      <c r="T67" s="50">
        <f>INDEX(Benchmark!$D$54:$D$93,COLUMNS(Benchmark!$D$54:U93),)</f>
        <v>1</v>
      </c>
      <c r="U67" s="50">
        <f>INDEX(Benchmark!$D$54:$D$93,COLUMNS(Benchmark!$D$54:V93),)</f>
        <v>1</v>
      </c>
      <c r="V67" s="50">
        <f>INDEX(Benchmark!$D$54:$D$93,COLUMNS(Benchmark!$D$54:W93),)</f>
        <v>1</v>
      </c>
      <c r="W67" s="50">
        <f>INDEX(Benchmark!$D$54:$D$93,COLUMNS(Benchmark!$D$54:X93),)</f>
        <v>1</v>
      </c>
      <c r="X67" s="50">
        <f>INDEX(Benchmark!$D$54:$D$93,COLUMNS(Benchmark!$D$54:Y93),)</f>
        <v>1</v>
      </c>
      <c r="Y67" s="50">
        <f>INDEX(Benchmark!$D$54:$D$93,COLUMNS(Benchmark!$D$54:Z93),)</f>
        <v>1</v>
      </c>
      <c r="Z67" s="50">
        <f>INDEX(Benchmark!$D$54:$D$93,COLUMNS(Benchmark!$D$54:AA93),)</f>
        <v>1</v>
      </c>
      <c r="AA67" s="50">
        <f>INDEX(Benchmark!$D$54:$D$93,COLUMNS(Benchmark!$D$54:AB93),)</f>
        <v>1</v>
      </c>
      <c r="AB67" s="50">
        <f>INDEX(Benchmark!$D$54:$D$93,COLUMNS(Benchmark!$D$54:AC93),)</f>
        <v>1</v>
      </c>
      <c r="AC67" s="50">
        <f>INDEX(Benchmark!$D$54:$D$93,COLUMNS(Benchmark!$D$54:AD93),)</f>
        <v>1</v>
      </c>
      <c r="AD67" s="50">
        <f>INDEX(Benchmark!$D$54:$D$93,COLUMNS(Benchmark!$D$54:AE93),)</f>
        <v>1</v>
      </c>
      <c r="AE67" s="50">
        <f>INDEX(Benchmark!$D$54:$D$93,COLUMNS(Benchmark!$D$54:AF93),)</f>
        <v>1</v>
      </c>
      <c r="AF67" s="50">
        <f>INDEX(Benchmark!$D$54:$D$93,COLUMNS(Benchmark!$D$54:AG93),)</f>
        <v>1</v>
      </c>
      <c r="AG67" s="50">
        <f>INDEX(Benchmark!$D$54:$D$93,COLUMNS(Benchmark!$D$54:AH93),)</f>
        <v>1</v>
      </c>
      <c r="AH67" s="50">
        <f>INDEX(Benchmark!$D$54:$D$93,COLUMNS(Benchmark!$D$54:AI93),)</f>
        <v>0</v>
      </c>
      <c r="AI67" s="50">
        <f>INDEX(Benchmark!$D$54:$D$93,COLUMNS(Benchmark!$D$54:AJ93),)</f>
        <v>0</v>
      </c>
      <c r="AJ67" s="50">
        <f>INDEX(Benchmark!$D$54:$D$93,COLUMNS(Benchmark!$D$54:AK93),)</f>
        <v>0</v>
      </c>
      <c r="AK67" s="50">
        <f>INDEX(Benchmark!$D$54:$D$93,COLUMNS(Benchmark!$D$54:AL93),)</f>
        <v>0</v>
      </c>
      <c r="AL67" s="50">
        <f>INDEX(Benchmark!$D$54:$D$93,COLUMNS(Benchmark!$D$54:AM93),)</f>
        <v>0</v>
      </c>
      <c r="AM67" s="50">
        <f>INDEX(Benchmark!$D$54:$D$93,COLUMNS(Benchmark!$D$54:AN93),)</f>
        <v>0</v>
      </c>
      <c r="AN67" s="50">
        <f>INDEX(Benchmark!$D$54:$D$93,COLUMNS(Benchmark!$D$54:AO93),)</f>
        <v>0</v>
      </c>
      <c r="AO67" s="50">
        <f>INDEX(Benchmark!$D$54:$D$93,COLUMNS(Benchmark!$D$54:AP93),)</f>
        <v>0</v>
      </c>
      <c r="AP67" s="50">
        <f>INDEX(Benchmark!$D$54:$D$93,COLUMNS(Benchmark!$D$54:AQ93),)</f>
        <v>0</v>
      </c>
    </row>
    <row r="68" spans="2:43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2:43" hidden="1">
      <c r="B69" s="49" t="s">
        <v>102</v>
      </c>
      <c r="C69" s="50">
        <f>IFERROR(RANK(C71,$C$71:$AP$71,0),"")</f>
        <v>28</v>
      </c>
      <c r="D69" s="50">
        <f t="shared" ref="D69:AP69" si="0">IFERROR(RANK(D71,$C$71:$AP$71,0),"")</f>
        <v>23</v>
      </c>
      <c r="E69" s="50">
        <f t="shared" si="0"/>
        <v>17</v>
      </c>
      <c r="F69" s="50">
        <f t="shared" si="0"/>
        <v>20</v>
      </c>
      <c r="G69" s="50">
        <f t="shared" si="0"/>
        <v>4</v>
      </c>
      <c r="H69" s="50">
        <f t="shared" si="0"/>
        <v>21</v>
      </c>
      <c r="I69" s="50">
        <f t="shared" si="0"/>
        <v>24</v>
      </c>
      <c r="J69" s="50">
        <f t="shared" si="0"/>
        <v>7</v>
      </c>
      <c r="K69" s="50">
        <f t="shared" si="0"/>
        <v>30</v>
      </c>
      <c r="L69" s="50">
        <f t="shared" si="0"/>
        <v>15</v>
      </c>
      <c r="M69" s="50">
        <f t="shared" si="0"/>
        <v>1</v>
      </c>
      <c r="N69" s="50">
        <f t="shared" si="0"/>
        <v>5</v>
      </c>
      <c r="O69" s="50">
        <f t="shared" si="0"/>
        <v>6</v>
      </c>
      <c r="P69" s="50">
        <f t="shared" si="0"/>
        <v>9</v>
      </c>
      <c r="Q69" s="50">
        <f t="shared" si="0"/>
        <v>11</v>
      </c>
      <c r="R69" s="50">
        <f t="shared" si="0"/>
        <v>29</v>
      </c>
      <c r="S69" s="50">
        <f t="shared" si="0"/>
        <v>27</v>
      </c>
      <c r="T69" s="50">
        <f t="shared" si="0"/>
        <v>19</v>
      </c>
      <c r="U69" s="50">
        <f t="shared" si="0"/>
        <v>22</v>
      </c>
      <c r="V69" s="50">
        <f t="shared" si="0"/>
        <v>31</v>
      </c>
      <c r="W69" s="50">
        <f t="shared" si="0"/>
        <v>25</v>
      </c>
      <c r="X69" s="50">
        <f t="shared" si="0"/>
        <v>2</v>
      </c>
      <c r="Y69" s="50">
        <f t="shared" si="0"/>
        <v>18</v>
      </c>
      <c r="Z69" s="50">
        <f t="shared" si="0"/>
        <v>12</v>
      </c>
      <c r="AA69" s="50">
        <f t="shared" si="0"/>
        <v>8</v>
      </c>
      <c r="AB69" s="50">
        <f t="shared" si="0"/>
        <v>3</v>
      </c>
      <c r="AC69" s="50">
        <f t="shared" si="0"/>
        <v>13</v>
      </c>
      <c r="AD69" s="50">
        <f t="shared" si="0"/>
        <v>26</v>
      </c>
      <c r="AE69" s="50">
        <f t="shared" si="0"/>
        <v>10</v>
      </c>
      <c r="AF69" s="50">
        <f t="shared" si="0"/>
        <v>14</v>
      </c>
      <c r="AG69" s="50">
        <f t="shared" si="0"/>
        <v>16</v>
      </c>
      <c r="AH69" s="50" t="str">
        <f t="shared" si="0"/>
        <v/>
      </c>
      <c r="AI69" s="50" t="str">
        <f t="shared" si="0"/>
        <v/>
      </c>
      <c r="AJ69" s="50" t="str">
        <f t="shared" si="0"/>
        <v/>
      </c>
      <c r="AK69" s="50" t="str">
        <f t="shared" si="0"/>
        <v/>
      </c>
      <c r="AL69" s="50" t="str">
        <f t="shared" si="0"/>
        <v/>
      </c>
      <c r="AM69" s="50" t="str">
        <f t="shared" si="0"/>
        <v/>
      </c>
      <c r="AN69" s="50" t="str">
        <f t="shared" si="0"/>
        <v/>
      </c>
      <c r="AO69" s="50" t="str">
        <f t="shared" si="0"/>
        <v/>
      </c>
      <c r="AP69" s="50" t="str">
        <f t="shared" si="0"/>
        <v/>
      </c>
    </row>
    <row r="70" spans="2:43" hidden="1">
      <c r="C70" s="50" t="str">
        <f>C11</f>
        <v>Ace Vida</v>
      </c>
      <c r="D70" s="50" t="str">
        <f t="shared" ref="D70:AP70" si="1">D11</f>
        <v>BanChile</v>
      </c>
      <c r="E70" s="50" t="str">
        <f t="shared" si="1"/>
        <v>BBVA Vida</v>
      </c>
      <c r="F70" s="50" t="str">
        <f t="shared" si="1"/>
        <v>BCI Seguros Vida</v>
      </c>
      <c r="G70" s="50" t="str">
        <f t="shared" si="1"/>
        <v>BICE Vida</v>
      </c>
      <c r="H70" s="50" t="str">
        <f t="shared" si="1"/>
        <v>Cámara</v>
      </c>
      <c r="I70" s="50" t="str">
        <f t="shared" si="1"/>
        <v>Cardif</v>
      </c>
      <c r="J70" s="50" t="str">
        <f t="shared" si="1"/>
        <v>Chilena Consolidada</v>
      </c>
      <c r="K70" s="50" t="str">
        <f t="shared" si="1"/>
        <v>CLC</v>
      </c>
      <c r="L70" s="50" t="str">
        <f t="shared" si="1"/>
        <v>CN Life</v>
      </c>
      <c r="M70" s="50" t="str">
        <f t="shared" si="1"/>
        <v>Consorcio Nacional</v>
      </c>
      <c r="N70" s="50" t="str">
        <f t="shared" si="1"/>
        <v>CorpSeguros</v>
      </c>
      <c r="O70" s="50" t="str">
        <f t="shared" si="1"/>
        <v>CorpVida</v>
      </c>
      <c r="P70" s="50" t="str">
        <f t="shared" si="1"/>
        <v>Cruz del Sur</v>
      </c>
      <c r="Q70" s="50" t="str">
        <f t="shared" si="1"/>
        <v>EuroAmérica</v>
      </c>
      <c r="R70" s="50" t="str">
        <f t="shared" si="1"/>
        <v>Huelen</v>
      </c>
      <c r="S70" s="50" t="str">
        <f t="shared" si="1"/>
        <v>Itaú</v>
      </c>
      <c r="T70" s="50" t="str">
        <f t="shared" si="1"/>
        <v>M. de Carabineros</v>
      </c>
      <c r="U70" s="50" t="str">
        <f t="shared" si="1"/>
        <v>M. del Ej. y Av.</v>
      </c>
      <c r="V70" s="50" t="str">
        <f t="shared" si="1"/>
        <v>Magallanes Vida</v>
      </c>
      <c r="W70" s="50" t="str">
        <f t="shared" si="1"/>
        <v>Mapfre Vida</v>
      </c>
      <c r="X70" s="50" t="str">
        <f t="shared" si="1"/>
        <v>Metlife</v>
      </c>
      <c r="Y70" s="50" t="str">
        <f t="shared" si="1"/>
        <v>Mutual de Seguros</v>
      </c>
      <c r="Z70" s="50" t="str">
        <f t="shared" si="1"/>
        <v>Ohio National</v>
      </c>
      <c r="AA70" s="50" t="str">
        <f t="shared" si="1"/>
        <v>Penta Vida</v>
      </c>
      <c r="AB70" s="50" t="str">
        <f t="shared" si="1"/>
        <v>Principal</v>
      </c>
      <c r="AC70" s="50" t="str">
        <f t="shared" si="1"/>
        <v>Renta Nacional</v>
      </c>
      <c r="AD70" s="50" t="str">
        <f t="shared" si="1"/>
        <v>Rigel</v>
      </c>
      <c r="AE70" s="50" t="str">
        <f t="shared" si="1"/>
        <v>Security Previsión</v>
      </c>
      <c r="AF70" s="50" t="str">
        <f t="shared" si="1"/>
        <v>Sura</v>
      </c>
      <c r="AG70" s="50" t="str">
        <f t="shared" si="1"/>
        <v>Zurich Santander</v>
      </c>
      <c r="AH70" s="50" t="str">
        <f t="shared" si="1"/>
        <v/>
      </c>
      <c r="AI70" s="50" t="str">
        <f t="shared" si="1"/>
        <v/>
      </c>
      <c r="AJ70" s="50" t="str">
        <f t="shared" si="1"/>
        <v/>
      </c>
      <c r="AK70" s="50" t="str">
        <f t="shared" si="1"/>
        <v/>
      </c>
      <c r="AL70" s="50" t="str">
        <f t="shared" si="1"/>
        <v/>
      </c>
      <c r="AM70" s="50" t="str">
        <f t="shared" si="1"/>
        <v/>
      </c>
      <c r="AN70" s="50" t="str">
        <f t="shared" si="1"/>
        <v/>
      </c>
      <c r="AO70" s="50" t="str">
        <f t="shared" si="1"/>
        <v/>
      </c>
      <c r="AP70" s="50" t="str">
        <f t="shared" si="1"/>
        <v/>
      </c>
    </row>
    <row r="71" spans="2:43" hidden="1">
      <c r="C71" s="52">
        <f>IFERROR(IF(C67=1,VLOOKUP($B$100,$B$12:$AQ$65,C74+1,FALSE)+C72/1000000,""),"")</f>
        <v>1106288.3753036554</v>
      </c>
      <c r="D71" s="52">
        <f t="shared" ref="D71:AP71" si="2">IFERROR(IF(D67=1,VLOOKUP($B$100,$B$12:$AQ$65,D74+1,FALSE)+D72/1000000,""),"")</f>
        <v>4731472.9506101338</v>
      </c>
      <c r="E71" s="52">
        <f t="shared" si="2"/>
        <v>8941350.5348736979</v>
      </c>
      <c r="F71" s="52">
        <f t="shared" si="2"/>
        <v>6422860.734708474</v>
      </c>
      <c r="G71" s="52">
        <f t="shared" si="2"/>
        <v>90978166.397790879</v>
      </c>
      <c r="H71" s="52">
        <f t="shared" si="2"/>
        <v>5075775.6279938603</v>
      </c>
      <c r="I71" s="52">
        <f t="shared" si="2"/>
        <v>4238203.3150636246</v>
      </c>
      <c r="J71" s="52">
        <f t="shared" si="2"/>
        <v>58632271.939584285</v>
      </c>
      <c r="K71" s="52">
        <f t="shared" si="2"/>
        <v>218283.52381686174</v>
      </c>
      <c r="L71" s="52">
        <f t="shared" si="2"/>
        <v>19648454.410073914</v>
      </c>
      <c r="M71" s="52">
        <f t="shared" si="2"/>
        <v>148488944.42713723</v>
      </c>
      <c r="N71" s="52">
        <f t="shared" si="2"/>
        <v>89098427.120503709</v>
      </c>
      <c r="O71" s="52">
        <f t="shared" si="2"/>
        <v>85764100.650506839</v>
      </c>
      <c r="P71" s="52">
        <f t="shared" si="2"/>
        <v>38815109.83334595</v>
      </c>
      <c r="Q71" s="52">
        <f t="shared" si="2"/>
        <v>37546493.367974818</v>
      </c>
      <c r="R71" s="52">
        <f t="shared" si="2"/>
        <v>222389.53039211442</v>
      </c>
      <c r="S71" s="52">
        <f t="shared" si="2"/>
        <v>1363997.0253946667</v>
      </c>
      <c r="T71" s="52">
        <f t="shared" si="2"/>
        <v>8302813.7249273323</v>
      </c>
      <c r="U71" s="52">
        <f t="shared" si="2"/>
        <v>4910873.1555415532</v>
      </c>
      <c r="V71" s="52">
        <f t="shared" si="2"/>
        <v>100302.81905774244</v>
      </c>
      <c r="W71" s="52">
        <f t="shared" si="2"/>
        <v>1614262.2853055445</v>
      </c>
      <c r="X71" s="52">
        <f t="shared" si="2"/>
        <v>129662644.4986147</v>
      </c>
      <c r="Y71" s="52">
        <f t="shared" si="2"/>
        <v>8501330.9253180642</v>
      </c>
      <c r="Z71" s="52">
        <f t="shared" si="2"/>
        <v>26194687.807799287</v>
      </c>
      <c r="AA71" s="52">
        <f t="shared" si="2"/>
        <v>50802424.765575811</v>
      </c>
      <c r="AB71" s="52">
        <f t="shared" si="2"/>
        <v>93127903.705243409</v>
      </c>
      <c r="AC71" s="52">
        <f t="shared" si="2"/>
        <v>24245640.77368322</v>
      </c>
      <c r="AD71" s="52">
        <f t="shared" si="2"/>
        <v>1522035.1865138491</v>
      </c>
      <c r="AE71" s="52">
        <f t="shared" si="2"/>
        <v>38650762.226646006</v>
      </c>
      <c r="AF71" s="52">
        <f t="shared" si="2"/>
        <v>21543594.874972548</v>
      </c>
      <c r="AG71" s="52">
        <f t="shared" si="2"/>
        <v>14228718.01001839</v>
      </c>
      <c r="AH71" s="52" t="str">
        <f t="shared" si="2"/>
        <v/>
      </c>
      <c r="AI71" s="52" t="str">
        <f t="shared" si="2"/>
        <v/>
      </c>
      <c r="AJ71" s="52" t="str">
        <f t="shared" si="2"/>
        <v/>
      </c>
      <c r="AK71" s="52" t="str">
        <f t="shared" si="2"/>
        <v/>
      </c>
      <c r="AL71" s="52" t="str">
        <f t="shared" si="2"/>
        <v/>
      </c>
      <c r="AM71" s="52" t="str">
        <f t="shared" si="2"/>
        <v/>
      </c>
      <c r="AN71" s="52" t="str">
        <f t="shared" si="2"/>
        <v/>
      </c>
      <c r="AO71" s="52" t="str">
        <f t="shared" si="2"/>
        <v/>
      </c>
      <c r="AP71" s="52" t="str">
        <f t="shared" si="2"/>
        <v/>
      </c>
    </row>
    <row r="72" spans="2:43" hidden="1">
      <c r="C72" s="50">
        <v>40</v>
      </c>
      <c r="D72" s="50">
        <f>C72-1</f>
        <v>39</v>
      </c>
      <c r="E72" s="50">
        <f t="shared" ref="E72:AP72" si="3">D72-1</f>
        <v>38</v>
      </c>
      <c r="F72" s="50">
        <f t="shared" si="3"/>
        <v>37</v>
      </c>
      <c r="G72" s="50">
        <f t="shared" si="3"/>
        <v>36</v>
      </c>
      <c r="H72" s="50">
        <f t="shared" si="3"/>
        <v>35</v>
      </c>
      <c r="I72" s="50">
        <f t="shared" si="3"/>
        <v>34</v>
      </c>
      <c r="J72" s="50">
        <f t="shared" si="3"/>
        <v>33</v>
      </c>
      <c r="K72" s="50">
        <f t="shared" si="3"/>
        <v>32</v>
      </c>
      <c r="L72" s="50">
        <f t="shared" si="3"/>
        <v>31</v>
      </c>
      <c r="M72" s="50">
        <f t="shared" si="3"/>
        <v>30</v>
      </c>
      <c r="N72" s="50">
        <f t="shared" si="3"/>
        <v>29</v>
      </c>
      <c r="O72" s="50">
        <f t="shared" si="3"/>
        <v>28</v>
      </c>
      <c r="P72" s="50">
        <f t="shared" si="3"/>
        <v>27</v>
      </c>
      <c r="Q72" s="50">
        <f t="shared" si="3"/>
        <v>26</v>
      </c>
      <c r="R72" s="50">
        <f t="shared" si="3"/>
        <v>25</v>
      </c>
      <c r="S72" s="50">
        <f t="shared" si="3"/>
        <v>24</v>
      </c>
      <c r="T72" s="50">
        <f t="shared" si="3"/>
        <v>23</v>
      </c>
      <c r="U72" s="50">
        <f t="shared" si="3"/>
        <v>22</v>
      </c>
      <c r="V72" s="50">
        <f t="shared" si="3"/>
        <v>21</v>
      </c>
      <c r="W72" s="50">
        <f t="shared" si="3"/>
        <v>20</v>
      </c>
      <c r="X72" s="50">
        <f t="shared" si="3"/>
        <v>19</v>
      </c>
      <c r="Y72" s="50">
        <f t="shared" si="3"/>
        <v>18</v>
      </c>
      <c r="Z72" s="50">
        <f t="shared" si="3"/>
        <v>17</v>
      </c>
      <c r="AA72" s="50">
        <f t="shared" si="3"/>
        <v>16</v>
      </c>
      <c r="AB72" s="50">
        <f t="shared" si="3"/>
        <v>15</v>
      </c>
      <c r="AC72" s="50">
        <f t="shared" si="3"/>
        <v>14</v>
      </c>
      <c r="AD72" s="50">
        <f t="shared" si="3"/>
        <v>13</v>
      </c>
      <c r="AE72" s="50">
        <f t="shared" si="3"/>
        <v>12</v>
      </c>
      <c r="AF72" s="50">
        <f t="shared" si="3"/>
        <v>11</v>
      </c>
      <c r="AG72" s="50">
        <f t="shared" si="3"/>
        <v>10</v>
      </c>
      <c r="AH72" s="50">
        <f t="shared" si="3"/>
        <v>9</v>
      </c>
      <c r="AI72" s="50">
        <f t="shared" si="3"/>
        <v>8</v>
      </c>
      <c r="AJ72" s="50">
        <f t="shared" si="3"/>
        <v>7</v>
      </c>
      <c r="AK72" s="50">
        <f t="shared" si="3"/>
        <v>6</v>
      </c>
      <c r="AL72" s="50">
        <f t="shared" si="3"/>
        <v>5</v>
      </c>
      <c r="AM72" s="50">
        <f t="shared" si="3"/>
        <v>4</v>
      </c>
      <c r="AN72" s="50">
        <f t="shared" si="3"/>
        <v>3</v>
      </c>
      <c r="AO72" s="50">
        <f t="shared" si="3"/>
        <v>2</v>
      </c>
      <c r="AP72" s="50">
        <f t="shared" si="3"/>
        <v>1</v>
      </c>
    </row>
    <row r="73" spans="2:43" hidden="1"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2:43" hidden="1">
      <c r="B74" s="49" t="s">
        <v>103</v>
      </c>
      <c r="C74" s="50">
        <v>1</v>
      </c>
      <c r="D74" s="50">
        <v>2</v>
      </c>
      <c r="E74" s="50">
        <v>3</v>
      </c>
      <c r="F74" s="50">
        <v>4</v>
      </c>
      <c r="G74" s="50">
        <v>5</v>
      </c>
      <c r="H74" s="50">
        <v>6</v>
      </c>
      <c r="I74" s="50">
        <v>7</v>
      </c>
      <c r="J74" s="50">
        <v>8</v>
      </c>
      <c r="K74" s="50">
        <v>9</v>
      </c>
      <c r="L74" s="50">
        <v>10</v>
      </c>
      <c r="M74" s="50">
        <v>11</v>
      </c>
      <c r="N74" s="50">
        <v>12</v>
      </c>
      <c r="O74" s="50">
        <v>13</v>
      </c>
      <c r="P74" s="50">
        <v>14</v>
      </c>
      <c r="Q74" s="50">
        <v>15</v>
      </c>
      <c r="R74" s="50">
        <v>16</v>
      </c>
      <c r="S74" s="50">
        <v>17</v>
      </c>
      <c r="T74" s="50">
        <v>18</v>
      </c>
      <c r="U74" s="50">
        <v>19</v>
      </c>
      <c r="V74" s="50">
        <v>20</v>
      </c>
      <c r="W74" s="50">
        <v>21</v>
      </c>
      <c r="X74" s="50">
        <v>22</v>
      </c>
      <c r="Y74" s="50">
        <v>23</v>
      </c>
      <c r="Z74" s="50">
        <v>24</v>
      </c>
      <c r="AA74" s="50">
        <v>25</v>
      </c>
      <c r="AB74" s="50">
        <v>26</v>
      </c>
      <c r="AC74" s="50">
        <v>27</v>
      </c>
      <c r="AD74" s="50">
        <v>28</v>
      </c>
      <c r="AE74" s="50">
        <v>29</v>
      </c>
      <c r="AF74" s="50">
        <v>30</v>
      </c>
      <c r="AG74" s="50">
        <v>31</v>
      </c>
      <c r="AH74" s="50">
        <v>32</v>
      </c>
      <c r="AI74" s="50">
        <v>33</v>
      </c>
      <c r="AJ74" s="50">
        <v>34</v>
      </c>
      <c r="AK74" s="50">
        <v>35</v>
      </c>
      <c r="AL74" s="50">
        <v>36</v>
      </c>
      <c r="AM74" s="50">
        <v>37</v>
      </c>
      <c r="AN74" s="50">
        <v>38</v>
      </c>
      <c r="AO74" s="50">
        <v>39</v>
      </c>
      <c r="AP74" s="50">
        <v>40</v>
      </c>
    </row>
    <row r="75" spans="2:43" hidden="1">
      <c r="C75" s="50" t="str">
        <f>IFERROR(HLOOKUP(C74,$C$69:$AP$70,2,FALSE),"")</f>
        <v>Consorcio Nacional</v>
      </c>
      <c r="D75" s="50" t="str">
        <f>IFERROR(HLOOKUP(D74,$C$69:$AP$70,2,FALSE),"")</f>
        <v>Metlife</v>
      </c>
      <c r="E75" s="50" t="str">
        <f t="shared" ref="E75:AP75" si="4">IFERROR(HLOOKUP(E74,$C$69:$AP$70,2,FALSE),"")</f>
        <v>Principal</v>
      </c>
      <c r="F75" s="50" t="str">
        <f t="shared" si="4"/>
        <v>BICE Vida</v>
      </c>
      <c r="G75" s="50" t="str">
        <f t="shared" si="4"/>
        <v>CorpSeguros</v>
      </c>
      <c r="H75" s="50" t="str">
        <f t="shared" si="4"/>
        <v>CorpVida</v>
      </c>
      <c r="I75" s="50" t="str">
        <f t="shared" si="4"/>
        <v>Chilena Consolidada</v>
      </c>
      <c r="J75" s="50" t="str">
        <f t="shared" si="4"/>
        <v>Penta Vida</v>
      </c>
      <c r="K75" s="50" t="str">
        <f t="shared" si="4"/>
        <v>Cruz del Sur</v>
      </c>
      <c r="L75" s="50" t="str">
        <f t="shared" si="4"/>
        <v>Security Previsión</v>
      </c>
      <c r="M75" s="50" t="str">
        <f t="shared" si="4"/>
        <v>EuroAmérica</v>
      </c>
      <c r="N75" s="50" t="str">
        <f t="shared" si="4"/>
        <v>Ohio National</v>
      </c>
      <c r="O75" s="50" t="str">
        <f t="shared" si="4"/>
        <v>Renta Nacional</v>
      </c>
      <c r="P75" s="50" t="str">
        <f t="shared" si="4"/>
        <v>Sura</v>
      </c>
      <c r="Q75" s="50" t="str">
        <f t="shared" si="4"/>
        <v>CN Life</v>
      </c>
      <c r="R75" s="50" t="str">
        <f t="shared" si="4"/>
        <v>Zurich Santander</v>
      </c>
      <c r="S75" s="50" t="str">
        <f t="shared" si="4"/>
        <v>BBVA Vida</v>
      </c>
      <c r="T75" s="50" t="str">
        <f t="shared" si="4"/>
        <v>Mutual de Seguros</v>
      </c>
      <c r="U75" s="50" t="str">
        <f t="shared" si="4"/>
        <v>M. de Carabineros</v>
      </c>
      <c r="V75" s="50" t="str">
        <f t="shared" si="4"/>
        <v>BCI Seguros Vida</v>
      </c>
      <c r="W75" s="50" t="str">
        <f t="shared" si="4"/>
        <v>Cámara</v>
      </c>
      <c r="X75" s="50" t="str">
        <f t="shared" si="4"/>
        <v>M. del Ej. y Av.</v>
      </c>
      <c r="Y75" s="50" t="str">
        <f t="shared" si="4"/>
        <v>BanChile</v>
      </c>
      <c r="Z75" s="50" t="str">
        <f t="shared" si="4"/>
        <v>Cardif</v>
      </c>
      <c r="AA75" s="50" t="str">
        <f t="shared" si="4"/>
        <v>Mapfre Vida</v>
      </c>
      <c r="AB75" s="50" t="str">
        <f t="shared" si="4"/>
        <v>Rigel</v>
      </c>
      <c r="AC75" s="50" t="str">
        <f t="shared" si="4"/>
        <v>Itaú</v>
      </c>
      <c r="AD75" s="50" t="str">
        <f t="shared" si="4"/>
        <v>Ace Vida</v>
      </c>
      <c r="AE75" s="50" t="str">
        <f t="shared" si="4"/>
        <v>Huelen</v>
      </c>
      <c r="AF75" s="50" t="str">
        <f t="shared" si="4"/>
        <v>CLC</v>
      </c>
      <c r="AG75" s="50" t="str">
        <f t="shared" si="4"/>
        <v>Magallanes Vida</v>
      </c>
      <c r="AH75" s="50" t="str">
        <f t="shared" si="4"/>
        <v/>
      </c>
      <c r="AI75" s="50" t="str">
        <f t="shared" si="4"/>
        <v/>
      </c>
      <c r="AJ75" s="50" t="str">
        <f t="shared" si="4"/>
        <v/>
      </c>
      <c r="AK75" s="50" t="str">
        <f t="shared" si="4"/>
        <v/>
      </c>
      <c r="AL75" s="50" t="str">
        <f t="shared" si="4"/>
        <v/>
      </c>
      <c r="AM75" s="50" t="str">
        <f t="shared" si="4"/>
        <v/>
      </c>
      <c r="AN75" s="50" t="str">
        <f t="shared" si="4"/>
        <v/>
      </c>
      <c r="AO75" s="50" t="str">
        <f t="shared" si="4"/>
        <v/>
      </c>
      <c r="AP75" s="50" t="str">
        <f t="shared" si="4"/>
        <v/>
      </c>
    </row>
    <row r="76" spans="2:43" hidden="1">
      <c r="C76" s="52">
        <f>IFERROR((HLOOKUP(C74,$C$69:$AP$71,3,FALSE)-HLOOKUP(C74,$C$69:$AP$72,4,FALSE)/1000000)/$C$94,"")</f>
        <v>148.48894442710721</v>
      </c>
      <c r="D76" s="52">
        <f t="shared" ref="D76:AP76" si="5">IFERROR((HLOOKUP(D74,$C$69:$AP$71,3,FALSE)-HLOOKUP(D74,$C$69:$AP$72,4,FALSE)/1000000)/$C$94,"")</f>
        <v>129.66264449859571</v>
      </c>
      <c r="E76" s="52">
        <f t="shared" si="5"/>
        <v>93.127903705228405</v>
      </c>
      <c r="F76" s="52">
        <f t="shared" si="5"/>
        <v>90.978166397754876</v>
      </c>
      <c r="G76" s="52">
        <f t="shared" si="5"/>
        <v>89.09842712047471</v>
      </c>
      <c r="H76" s="52">
        <f t="shared" si="5"/>
        <v>85.764100650478838</v>
      </c>
      <c r="I76" s="52">
        <f t="shared" si="5"/>
        <v>58.632271939551288</v>
      </c>
      <c r="J76" s="52">
        <f t="shared" si="5"/>
        <v>50.802424765559813</v>
      </c>
      <c r="K76" s="52">
        <f t="shared" si="5"/>
        <v>38.815109833318949</v>
      </c>
      <c r="L76" s="52">
        <f t="shared" si="5"/>
        <v>38.650762226634001</v>
      </c>
      <c r="M76" s="52">
        <f t="shared" si="5"/>
        <v>37.546493367948813</v>
      </c>
      <c r="N76" s="52">
        <f t="shared" si="5"/>
        <v>26.194687807782287</v>
      </c>
      <c r="O76" s="52">
        <f t="shared" si="5"/>
        <v>24.245640773669219</v>
      </c>
      <c r="P76" s="52">
        <f t="shared" si="5"/>
        <v>21.543594874961549</v>
      </c>
      <c r="Q76" s="52">
        <f t="shared" si="5"/>
        <v>19.648454410042916</v>
      </c>
      <c r="R76" s="52">
        <f t="shared" si="5"/>
        <v>14.228718010008389</v>
      </c>
      <c r="S76" s="52">
        <f t="shared" si="5"/>
        <v>8.9413505348356974</v>
      </c>
      <c r="T76" s="52">
        <f t="shared" si="5"/>
        <v>8.5013309253000635</v>
      </c>
      <c r="U76" s="52">
        <f t="shared" si="5"/>
        <v>8.3028137249043326</v>
      </c>
      <c r="V76" s="52">
        <f t="shared" si="5"/>
        <v>6.4228607346714748</v>
      </c>
      <c r="W76" s="52">
        <f t="shared" si="5"/>
        <v>5.0757756279588602</v>
      </c>
      <c r="X76" s="52">
        <f t="shared" si="5"/>
        <v>4.9108731555195533</v>
      </c>
      <c r="Y76" s="52">
        <f t="shared" si="5"/>
        <v>4.7314729505711339</v>
      </c>
      <c r="Z76" s="52">
        <f t="shared" si="5"/>
        <v>4.238203315029625</v>
      </c>
      <c r="AA76" s="52">
        <f t="shared" si="5"/>
        <v>1.6142622852855446</v>
      </c>
      <c r="AB76" s="52">
        <f t="shared" si="5"/>
        <v>1.522035186500849</v>
      </c>
      <c r="AC76" s="52">
        <f t="shared" si="5"/>
        <v>1.3639970253706668</v>
      </c>
      <c r="AD76" s="52">
        <f t="shared" si="5"/>
        <v>1.1062883752636554</v>
      </c>
      <c r="AE76" s="52">
        <f t="shared" si="5"/>
        <v>0.22238953036711442</v>
      </c>
      <c r="AF76" s="52">
        <f t="shared" si="5"/>
        <v>0.21828352378486174</v>
      </c>
      <c r="AG76" s="52">
        <f t="shared" si="5"/>
        <v>0.10030281903674244</v>
      </c>
      <c r="AH76" s="52" t="str">
        <f t="shared" si="5"/>
        <v/>
      </c>
      <c r="AI76" s="52" t="str">
        <f t="shared" si="5"/>
        <v/>
      </c>
      <c r="AJ76" s="52" t="str">
        <f t="shared" si="5"/>
        <v/>
      </c>
      <c r="AK76" s="52" t="str">
        <f t="shared" si="5"/>
        <v/>
      </c>
      <c r="AL76" s="52" t="str">
        <f t="shared" si="5"/>
        <v/>
      </c>
      <c r="AM76" s="52" t="str">
        <f t="shared" si="5"/>
        <v/>
      </c>
      <c r="AN76" s="52" t="str">
        <f t="shared" si="5"/>
        <v/>
      </c>
      <c r="AO76" s="52" t="str">
        <f t="shared" si="5"/>
        <v/>
      </c>
      <c r="AP76" s="52" t="str">
        <f t="shared" si="5"/>
        <v/>
      </c>
    </row>
    <row r="77" spans="2:43" hidden="1">
      <c r="C77" s="52" t="str">
        <f>IF(ISNUMBER(C76),CONCATENATE(C75," - ",C74),"")</f>
        <v>Consorcio Nacional - 1</v>
      </c>
      <c r="D77" s="52" t="str">
        <f t="shared" ref="D77:AP77" si="6">IF(ISNUMBER(D76),CONCATENATE(D75," - ",D74),"")</f>
        <v>Metlife - 2</v>
      </c>
      <c r="E77" s="52" t="str">
        <f t="shared" si="6"/>
        <v>Principal - 3</v>
      </c>
      <c r="F77" s="52" t="str">
        <f t="shared" si="6"/>
        <v>BICE Vida - 4</v>
      </c>
      <c r="G77" s="52" t="str">
        <f t="shared" si="6"/>
        <v>CorpSeguros - 5</v>
      </c>
      <c r="H77" s="52" t="str">
        <f t="shared" si="6"/>
        <v>CorpVida - 6</v>
      </c>
      <c r="I77" s="52" t="str">
        <f t="shared" si="6"/>
        <v>Chilena Consolidada - 7</v>
      </c>
      <c r="J77" s="52" t="str">
        <f t="shared" si="6"/>
        <v>Penta Vida - 8</v>
      </c>
      <c r="K77" s="52" t="str">
        <f t="shared" si="6"/>
        <v>Cruz del Sur - 9</v>
      </c>
      <c r="L77" s="52" t="str">
        <f t="shared" si="6"/>
        <v>Security Previsión - 10</v>
      </c>
      <c r="M77" s="52" t="str">
        <f t="shared" si="6"/>
        <v>EuroAmérica - 11</v>
      </c>
      <c r="N77" s="52" t="str">
        <f t="shared" si="6"/>
        <v>Ohio National - 12</v>
      </c>
      <c r="O77" s="52" t="str">
        <f t="shared" si="6"/>
        <v>Renta Nacional - 13</v>
      </c>
      <c r="P77" s="52" t="str">
        <f t="shared" si="6"/>
        <v>Sura - 14</v>
      </c>
      <c r="Q77" s="52" t="str">
        <f t="shared" si="6"/>
        <v>CN Life - 15</v>
      </c>
      <c r="R77" s="52" t="str">
        <f t="shared" si="6"/>
        <v>Zurich Santander - 16</v>
      </c>
      <c r="S77" s="52" t="str">
        <f t="shared" si="6"/>
        <v>BBVA Vida - 17</v>
      </c>
      <c r="T77" s="52" t="str">
        <f t="shared" si="6"/>
        <v>Mutual de Seguros - 18</v>
      </c>
      <c r="U77" s="52" t="str">
        <f t="shared" si="6"/>
        <v>M. de Carabineros - 19</v>
      </c>
      <c r="V77" s="52" t="str">
        <f t="shared" si="6"/>
        <v>BCI Seguros Vida - 20</v>
      </c>
      <c r="W77" s="52" t="str">
        <f t="shared" si="6"/>
        <v>Cámara - 21</v>
      </c>
      <c r="X77" s="52" t="str">
        <f t="shared" si="6"/>
        <v>M. del Ej. y Av. - 22</v>
      </c>
      <c r="Y77" s="52" t="str">
        <f t="shared" si="6"/>
        <v>BanChile - 23</v>
      </c>
      <c r="Z77" s="52" t="str">
        <f t="shared" si="6"/>
        <v>Cardif - 24</v>
      </c>
      <c r="AA77" s="52" t="str">
        <f t="shared" si="6"/>
        <v>Mapfre Vida - 25</v>
      </c>
      <c r="AB77" s="52" t="str">
        <f t="shared" si="6"/>
        <v>Rigel - 26</v>
      </c>
      <c r="AC77" s="52" t="str">
        <f t="shared" si="6"/>
        <v>Itaú - 27</v>
      </c>
      <c r="AD77" s="52" t="str">
        <f t="shared" si="6"/>
        <v>Ace Vida - 28</v>
      </c>
      <c r="AE77" s="52" t="str">
        <f t="shared" si="6"/>
        <v>Huelen - 29</v>
      </c>
      <c r="AF77" s="52" t="str">
        <f t="shared" si="6"/>
        <v>CLC - 30</v>
      </c>
      <c r="AG77" s="52" t="str">
        <f t="shared" si="6"/>
        <v>Magallanes Vida - 31</v>
      </c>
      <c r="AH77" s="52" t="str">
        <f t="shared" si="6"/>
        <v/>
      </c>
      <c r="AI77" s="52" t="str">
        <f t="shared" si="6"/>
        <v/>
      </c>
      <c r="AJ77" s="52" t="str">
        <f t="shared" si="6"/>
        <v/>
      </c>
      <c r="AK77" s="52" t="str">
        <f t="shared" si="6"/>
        <v/>
      </c>
      <c r="AL77" s="52" t="str">
        <f t="shared" si="6"/>
        <v/>
      </c>
      <c r="AM77" s="52" t="str">
        <f t="shared" si="6"/>
        <v/>
      </c>
      <c r="AN77" s="52" t="str">
        <f t="shared" si="6"/>
        <v/>
      </c>
      <c r="AO77" s="52" t="str">
        <f t="shared" si="6"/>
        <v/>
      </c>
      <c r="AP77" s="52" t="str">
        <f t="shared" si="6"/>
        <v/>
      </c>
    </row>
    <row r="78" spans="2:43" hidden="1"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</row>
    <row r="79" spans="2:43" hidden="1">
      <c r="B79" s="49" t="s">
        <v>104</v>
      </c>
      <c r="C79" s="52" t="str">
        <f>IF($B$103=C75,C76,"")</f>
        <v/>
      </c>
      <c r="D79" s="52" t="str">
        <f t="shared" ref="D79:AP79" si="7">IF($B$103=D75,D76,"")</f>
        <v/>
      </c>
      <c r="E79" s="52" t="str">
        <f t="shared" si="7"/>
        <v/>
      </c>
      <c r="F79" s="52" t="str">
        <f t="shared" si="7"/>
        <v/>
      </c>
      <c r="G79" s="52" t="str">
        <f t="shared" si="7"/>
        <v/>
      </c>
      <c r="H79" s="52" t="str">
        <f t="shared" si="7"/>
        <v/>
      </c>
      <c r="I79" s="52" t="str">
        <f t="shared" si="7"/>
        <v/>
      </c>
      <c r="J79" s="52" t="str">
        <f t="shared" si="7"/>
        <v/>
      </c>
      <c r="K79" s="52" t="str">
        <f t="shared" si="7"/>
        <v/>
      </c>
      <c r="L79" s="52" t="str">
        <f t="shared" si="7"/>
        <v/>
      </c>
      <c r="M79" s="52" t="str">
        <f t="shared" si="7"/>
        <v/>
      </c>
      <c r="N79" s="52" t="str">
        <f t="shared" si="7"/>
        <v/>
      </c>
      <c r="O79" s="52" t="str">
        <f t="shared" si="7"/>
        <v/>
      </c>
      <c r="P79" s="52" t="str">
        <f t="shared" si="7"/>
        <v/>
      </c>
      <c r="Q79" s="52" t="str">
        <f t="shared" si="7"/>
        <v/>
      </c>
      <c r="R79" s="52" t="str">
        <f t="shared" si="7"/>
        <v/>
      </c>
      <c r="S79" s="52" t="str">
        <f t="shared" si="7"/>
        <v/>
      </c>
      <c r="T79" s="52" t="str">
        <f t="shared" si="7"/>
        <v/>
      </c>
      <c r="U79" s="52" t="str">
        <f t="shared" si="7"/>
        <v/>
      </c>
      <c r="V79" s="52" t="str">
        <f t="shared" si="7"/>
        <v/>
      </c>
      <c r="W79" s="52" t="str">
        <f t="shared" si="7"/>
        <v/>
      </c>
      <c r="X79" s="52" t="str">
        <f t="shared" si="7"/>
        <v/>
      </c>
      <c r="Y79" s="52" t="str">
        <f t="shared" si="7"/>
        <v/>
      </c>
      <c r="Z79" s="52" t="str">
        <f t="shared" si="7"/>
        <v/>
      </c>
      <c r="AA79" s="52" t="str">
        <f t="shared" si="7"/>
        <v/>
      </c>
      <c r="AB79" s="52" t="str">
        <f t="shared" si="7"/>
        <v/>
      </c>
      <c r="AC79" s="52" t="str">
        <f t="shared" si="7"/>
        <v/>
      </c>
      <c r="AD79" s="52" t="str">
        <f t="shared" si="7"/>
        <v/>
      </c>
      <c r="AE79" s="52" t="str">
        <f t="shared" si="7"/>
        <v/>
      </c>
      <c r="AF79" s="52" t="str">
        <f t="shared" si="7"/>
        <v/>
      </c>
      <c r="AG79" s="52" t="str">
        <f t="shared" si="7"/>
        <v/>
      </c>
      <c r="AH79" s="52" t="str">
        <f t="shared" si="7"/>
        <v/>
      </c>
      <c r="AI79" s="52" t="str">
        <f t="shared" si="7"/>
        <v/>
      </c>
      <c r="AJ79" s="52" t="str">
        <f t="shared" si="7"/>
        <v/>
      </c>
      <c r="AK79" s="52" t="str">
        <f t="shared" si="7"/>
        <v/>
      </c>
      <c r="AL79" s="52" t="str">
        <f t="shared" si="7"/>
        <v/>
      </c>
      <c r="AM79" s="52" t="str">
        <f t="shared" si="7"/>
        <v/>
      </c>
      <c r="AN79" s="52" t="str">
        <f t="shared" si="7"/>
        <v/>
      </c>
      <c r="AO79" s="52" t="str">
        <f t="shared" si="7"/>
        <v/>
      </c>
      <c r="AP79" s="52" t="str">
        <f t="shared" si="7"/>
        <v/>
      </c>
    </row>
    <row r="80" spans="2:43" hidden="1"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</row>
    <row r="81" spans="2:42" hidden="1">
      <c r="B81" s="49" t="s">
        <v>114</v>
      </c>
      <c r="C81" s="52">
        <f t="shared" ref="C81:AP81" si="8">HLOOKUP(C75,$C$11:$AP$65,2,FALSE)</f>
        <v>148488944.42710721</v>
      </c>
      <c r="D81" s="52">
        <f t="shared" si="8"/>
        <v>129662644.4985957</v>
      </c>
      <c r="E81" s="52">
        <f t="shared" si="8"/>
        <v>93127903.705228403</v>
      </c>
      <c r="F81" s="52">
        <f t="shared" si="8"/>
        <v>90978166.397754878</v>
      </c>
      <c r="G81" s="52">
        <f t="shared" si="8"/>
        <v>89098427.120474711</v>
      </c>
      <c r="H81" s="52">
        <f t="shared" si="8"/>
        <v>85764100.65047884</v>
      </c>
      <c r="I81" s="52">
        <f t="shared" si="8"/>
        <v>58632271.939551286</v>
      </c>
      <c r="J81" s="52">
        <f t="shared" si="8"/>
        <v>50802424.765559815</v>
      </c>
      <c r="K81" s="52">
        <f t="shared" si="8"/>
        <v>38815109.833318949</v>
      </c>
      <c r="L81" s="52">
        <f t="shared" si="8"/>
        <v>38650762.226634003</v>
      </c>
      <c r="M81" s="52">
        <f t="shared" si="8"/>
        <v>37546493.367948815</v>
      </c>
      <c r="N81" s="52">
        <f t="shared" si="8"/>
        <v>26194687.807782289</v>
      </c>
      <c r="O81" s="52">
        <f t="shared" si="8"/>
        <v>24245640.773669221</v>
      </c>
      <c r="P81" s="52">
        <f t="shared" si="8"/>
        <v>21543594.874961548</v>
      </c>
      <c r="Q81" s="52">
        <f t="shared" si="8"/>
        <v>19648454.410042915</v>
      </c>
      <c r="R81" s="52">
        <f t="shared" si="8"/>
        <v>14228718.010008389</v>
      </c>
      <c r="S81" s="52">
        <f t="shared" si="8"/>
        <v>8941350.5348356981</v>
      </c>
      <c r="T81" s="52">
        <f t="shared" si="8"/>
        <v>8501330.9253000636</v>
      </c>
      <c r="U81" s="52">
        <f t="shared" si="8"/>
        <v>8302813.7249043323</v>
      </c>
      <c r="V81" s="52">
        <f t="shared" si="8"/>
        <v>6422860.7346714744</v>
      </c>
      <c r="W81" s="52">
        <f t="shared" si="8"/>
        <v>5075775.6279588602</v>
      </c>
      <c r="X81" s="52">
        <f t="shared" si="8"/>
        <v>4910873.1555195535</v>
      </c>
      <c r="Y81" s="52">
        <f t="shared" si="8"/>
        <v>4731472.9505711338</v>
      </c>
      <c r="Z81" s="52">
        <f t="shared" si="8"/>
        <v>4238203.3150296248</v>
      </c>
      <c r="AA81" s="52">
        <f t="shared" si="8"/>
        <v>1614262.2852855446</v>
      </c>
      <c r="AB81" s="52">
        <f t="shared" si="8"/>
        <v>1522035.186500849</v>
      </c>
      <c r="AC81" s="52">
        <f t="shared" si="8"/>
        <v>1363997.0253706668</v>
      </c>
      <c r="AD81" s="52">
        <f t="shared" si="8"/>
        <v>1106288.3752636553</v>
      </c>
      <c r="AE81" s="52">
        <f t="shared" si="8"/>
        <v>222389.53036711444</v>
      </c>
      <c r="AF81" s="52">
        <f t="shared" si="8"/>
        <v>218283.52378486173</v>
      </c>
      <c r="AG81" s="52">
        <f t="shared" si="8"/>
        <v>100302.81903674244</v>
      </c>
      <c r="AH81" s="52">
        <f t="shared" si="8"/>
        <v>0</v>
      </c>
      <c r="AI81" s="52">
        <f t="shared" si="8"/>
        <v>0</v>
      </c>
      <c r="AJ81" s="52">
        <f t="shared" si="8"/>
        <v>0</v>
      </c>
      <c r="AK81" s="52">
        <f t="shared" si="8"/>
        <v>0</v>
      </c>
      <c r="AL81" s="52">
        <f t="shared" si="8"/>
        <v>0</v>
      </c>
      <c r="AM81" s="52">
        <f t="shared" si="8"/>
        <v>0</v>
      </c>
      <c r="AN81" s="52">
        <f t="shared" si="8"/>
        <v>0</v>
      </c>
      <c r="AO81" s="52">
        <f t="shared" si="8"/>
        <v>0</v>
      </c>
      <c r="AP81" s="52">
        <f t="shared" si="8"/>
        <v>0</v>
      </c>
    </row>
    <row r="82" spans="2:42" hidden="1">
      <c r="B82" s="49" t="s">
        <v>109</v>
      </c>
      <c r="C82" s="52">
        <f t="shared" ref="C82:AP82" si="9">HLOOKUP(C75,$C$11:$AP$65,3,FALSE)</f>
        <v>123332857.30410938</v>
      </c>
      <c r="D82" s="52">
        <f t="shared" si="9"/>
        <v>105668817.34138077</v>
      </c>
      <c r="E82" s="52">
        <f t="shared" si="9"/>
        <v>77358159.359569401</v>
      </c>
      <c r="F82" s="52">
        <f t="shared" si="9"/>
        <v>77224312.238696307</v>
      </c>
      <c r="G82" s="52">
        <f t="shared" si="9"/>
        <v>79221148.419396177</v>
      </c>
      <c r="H82" s="52">
        <f t="shared" si="9"/>
        <v>70507170.892897859</v>
      </c>
      <c r="I82" s="52">
        <f t="shared" si="9"/>
        <v>49432208.728677951</v>
      </c>
      <c r="J82" s="52">
        <f t="shared" si="9"/>
        <v>43349615.223727986</v>
      </c>
      <c r="K82" s="52">
        <f t="shared" si="9"/>
        <v>33447026.233840395</v>
      </c>
      <c r="L82" s="52">
        <f t="shared" si="9"/>
        <v>32221794.073316649</v>
      </c>
      <c r="M82" s="52">
        <f t="shared" si="9"/>
        <v>31847160.977466743</v>
      </c>
      <c r="N82" s="52">
        <f t="shared" si="9"/>
        <v>23026176.516806435</v>
      </c>
      <c r="O82" s="52">
        <f t="shared" si="9"/>
        <v>19493989.743725944</v>
      </c>
      <c r="P82" s="52">
        <f t="shared" si="9"/>
        <v>17513844.464954045</v>
      </c>
      <c r="Q82" s="52">
        <f t="shared" si="9"/>
        <v>16760298.082647776</v>
      </c>
      <c r="R82" s="52">
        <f t="shared" si="9"/>
        <v>13263207.243576551</v>
      </c>
      <c r="S82" s="52">
        <f t="shared" si="9"/>
        <v>8647800.7440999877</v>
      </c>
      <c r="T82" s="52">
        <f t="shared" si="9"/>
        <v>8057301.7633089218</v>
      </c>
      <c r="U82" s="52">
        <f t="shared" si="9"/>
        <v>6230152.7817432126</v>
      </c>
      <c r="V82" s="52">
        <f t="shared" si="9"/>
        <v>5426861.345532855</v>
      </c>
      <c r="W82" s="52">
        <f t="shared" si="9"/>
        <v>4955760.1793630663</v>
      </c>
      <c r="X82" s="52">
        <f t="shared" si="9"/>
        <v>4706420.9941547653</v>
      </c>
      <c r="Y82" s="52">
        <f t="shared" si="9"/>
        <v>4091779.2665679553</v>
      </c>
      <c r="Z82" s="52">
        <f t="shared" si="9"/>
        <v>3644031.0653997934</v>
      </c>
      <c r="AA82" s="52">
        <f t="shared" si="9"/>
        <v>1373727.9586384874</v>
      </c>
      <c r="AB82" s="52">
        <f t="shared" si="9"/>
        <v>1481222.9179254617</v>
      </c>
      <c r="AC82" s="52">
        <f t="shared" si="9"/>
        <v>1173238.2956967473</v>
      </c>
      <c r="AD82" s="52">
        <f t="shared" si="9"/>
        <v>527125.74227404222</v>
      </c>
      <c r="AE82" s="52">
        <f t="shared" si="9"/>
        <v>220191.80162055328</v>
      </c>
      <c r="AF82" s="52">
        <f t="shared" si="9"/>
        <v>185744.7971652491</v>
      </c>
      <c r="AG82" s="52">
        <f t="shared" si="9"/>
        <v>99085.03588810614</v>
      </c>
      <c r="AH82" s="52">
        <f t="shared" si="9"/>
        <v>0</v>
      </c>
      <c r="AI82" s="52">
        <f t="shared" si="9"/>
        <v>0</v>
      </c>
      <c r="AJ82" s="52">
        <f t="shared" si="9"/>
        <v>0</v>
      </c>
      <c r="AK82" s="52">
        <f t="shared" si="9"/>
        <v>0</v>
      </c>
      <c r="AL82" s="52">
        <f t="shared" si="9"/>
        <v>0</v>
      </c>
      <c r="AM82" s="52">
        <f t="shared" si="9"/>
        <v>0</v>
      </c>
      <c r="AN82" s="52">
        <f t="shared" si="9"/>
        <v>0</v>
      </c>
      <c r="AO82" s="52">
        <f t="shared" si="9"/>
        <v>0</v>
      </c>
      <c r="AP82" s="52">
        <f t="shared" si="9"/>
        <v>0</v>
      </c>
    </row>
    <row r="83" spans="2:42" hidden="1">
      <c r="B83" s="49" t="s">
        <v>110</v>
      </c>
      <c r="C83" s="52">
        <f t="shared" ref="C83:AP83" si="10">HLOOKUP(C75,$C$11:$AP$65,14,FALSE)</f>
        <v>22117732.464847807</v>
      </c>
      <c r="D83" s="52">
        <f t="shared" si="10"/>
        <v>19375255.244886804</v>
      </c>
      <c r="E83" s="52">
        <f t="shared" si="10"/>
        <v>13649531.739339253</v>
      </c>
      <c r="F83" s="52">
        <f t="shared" si="10"/>
        <v>10864392.270390267</v>
      </c>
      <c r="G83" s="52">
        <f t="shared" si="10"/>
        <v>6931877.4470420815</v>
      </c>
      <c r="H83" s="52">
        <f t="shared" si="10"/>
        <v>12052270.036142632</v>
      </c>
      <c r="I83" s="52">
        <f t="shared" si="10"/>
        <v>5402280.8590127509</v>
      </c>
      <c r="J83" s="52">
        <f t="shared" si="10"/>
        <v>6721544.2841302203</v>
      </c>
      <c r="K83" s="52">
        <f t="shared" si="10"/>
        <v>4217115.8932409072</v>
      </c>
      <c r="L83" s="52">
        <f t="shared" si="10"/>
        <v>4770917.597898283</v>
      </c>
      <c r="M83" s="52">
        <f t="shared" si="10"/>
        <v>4637558.1480276482</v>
      </c>
      <c r="N83" s="52">
        <f t="shared" si="10"/>
        <v>2642550.7889186204</v>
      </c>
      <c r="O83" s="52">
        <f t="shared" si="10"/>
        <v>3846252.9630096876</v>
      </c>
      <c r="P83" s="52">
        <f t="shared" si="10"/>
        <v>2563394.7514613089</v>
      </c>
      <c r="Q83" s="52">
        <f t="shared" si="10"/>
        <v>1668661.6602592622</v>
      </c>
      <c r="R83" s="52">
        <f t="shared" si="10"/>
        <v>12496.984425248053</v>
      </c>
      <c r="S83" s="52">
        <f t="shared" si="10"/>
        <v>1065.3776606222377</v>
      </c>
      <c r="T83" s="52">
        <f t="shared" si="10"/>
        <v>372358.83236945607</v>
      </c>
      <c r="U83" s="52">
        <f t="shared" si="10"/>
        <v>2068100.2432379196</v>
      </c>
      <c r="V83" s="52">
        <f t="shared" si="10"/>
        <v>512730.30691357865</v>
      </c>
      <c r="W83" s="52">
        <f t="shared" si="10"/>
        <v>9295.2297480639463</v>
      </c>
      <c r="X83" s="52">
        <f t="shared" si="10"/>
        <v>164024.3370715394</v>
      </c>
      <c r="Y83" s="52">
        <f t="shared" si="10"/>
        <v>29999.446683531754</v>
      </c>
      <c r="Z83" s="52">
        <f t="shared" si="10"/>
        <v>96916.433720433546</v>
      </c>
      <c r="AA83" s="52">
        <f t="shared" si="10"/>
        <v>69175.137941795547</v>
      </c>
      <c r="AB83" s="52">
        <f t="shared" si="10"/>
        <v>808.68308467291251</v>
      </c>
      <c r="AC83" s="52">
        <f t="shared" si="10"/>
        <v>1973.0822604527016</v>
      </c>
      <c r="AD83" s="52">
        <f t="shared" si="10"/>
        <v>27.090374285391782</v>
      </c>
      <c r="AE83" s="52">
        <f t="shared" si="10"/>
        <v>814.30477999030597</v>
      </c>
      <c r="AF83" s="52">
        <f t="shared" si="10"/>
        <v>636.66806102416672</v>
      </c>
      <c r="AG83" s="52">
        <f t="shared" si="10"/>
        <v>160.32897983936118</v>
      </c>
      <c r="AH83" s="52">
        <f t="shared" si="10"/>
        <v>0</v>
      </c>
      <c r="AI83" s="52">
        <f t="shared" si="10"/>
        <v>0</v>
      </c>
      <c r="AJ83" s="52">
        <f t="shared" si="10"/>
        <v>0</v>
      </c>
      <c r="AK83" s="52">
        <f t="shared" si="10"/>
        <v>0</v>
      </c>
      <c r="AL83" s="52">
        <f t="shared" si="10"/>
        <v>0</v>
      </c>
      <c r="AM83" s="52">
        <f t="shared" si="10"/>
        <v>0</v>
      </c>
      <c r="AN83" s="52">
        <f t="shared" si="10"/>
        <v>0</v>
      </c>
      <c r="AO83" s="52">
        <f t="shared" si="10"/>
        <v>0</v>
      </c>
      <c r="AP83" s="52">
        <f t="shared" si="10"/>
        <v>0</v>
      </c>
    </row>
    <row r="84" spans="2:42" hidden="1">
      <c r="B84" s="49" t="s">
        <v>111</v>
      </c>
      <c r="C84" s="52">
        <f t="shared" ref="C84:AP84" si="11">HLOOKUP(C75,$C$11:$AP$65,20,FALSE)</f>
        <v>0</v>
      </c>
      <c r="D84" s="52">
        <f t="shared" si="11"/>
        <v>0</v>
      </c>
      <c r="E84" s="52">
        <f t="shared" si="11"/>
        <v>0</v>
      </c>
      <c r="F84" s="52">
        <f t="shared" si="11"/>
        <v>0</v>
      </c>
      <c r="G84" s="52">
        <f t="shared" si="11"/>
        <v>0</v>
      </c>
      <c r="H84" s="52">
        <f t="shared" si="11"/>
        <v>0</v>
      </c>
      <c r="I84" s="52">
        <f t="shared" si="11"/>
        <v>0</v>
      </c>
      <c r="J84" s="52">
        <f t="shared" si="11"/>
        <v>0</v>
      </c>
      <c r="K84" s="52">
        <f t="shared" si="11"/>
        <v>0</v>
      </c>
      <c r="L84" s="52">
        <f t="shared" si="11"/>
        <v>0</v>
      </c>
      <c r="M84" s="52">
        <f t="shared" si="11"/>
        <v>0</v>
      </c>
      <c r="N84" s="52">
        <f t="shared" si="11"/>
        <v>0</v>
      </c>
      <c r="O84" s="52">
        <f t="shared" si="11"/>
        <v>0</v>
      </c>
      <c r="P84" s="52">
        <f t="shared" si="11"/>
        <v>0</v>
      </c>
      <c r="Q84" s="52">
        <f t="shared" si="11"/>
        <v>0</v>
      </c>
      <c r="R84" s="52">
        <f t="shared" si="11"/>
        <v>0</v>
      </c>
      <c r="S84" s="52">
        <f t="shared" si="11"/>
        <v>0</v>
      </c>
      <c r="T84" s="52">
        <f t="shared" si="11"/>
        <v>0</v>
      </c>
      <c r="U84" s="52">
        <f t="shared" si="11"/>
        <v>0</v>
      </c>
      <c r="V84" s="52">
        <f t="shared" si="11"/>
        <v>0</v>
      </c>
      <c r="W84" s="52">
        <f t="shared" si="11"/>
        <v>0</v>
      </c>
      <c r="X84" s="52">
        <f t="shared" si="11"/>
        <v>0</v>
      </c>
      <c r="Y84" s="52">
        <f t="shared" si="11"/>
        <v>0</v>
      </c>
      <c r="Z84" s="52">
        <f t="shared" si="11"/>
        <v>0</v>
      </c>
      <c r="AA84" s="52">
        <f t="shared" si="11"/>
        <v>0</v>
      </c>
      <c r="AB84" s="52">
        <f t="shared" si="11"/>
        <v>0</v>
      </c>
      <c r="AC84" s="52">
        <f t="shared" si="11"/>
        <v>0</v>
      </c>
      <c r="AD84" s="52">
        <f t="shared" si="11"/>
        <v>0</v>
      </c>
      <c r="AE84" s="52">
        <f t="shared" si="11"/>
        <v>0</v>
      </c>
      <c r="AF84" s="52">
        <f t="shared" si="11"/>
        <v>0</v>
      </c>
      <c r="AG84" s="52">
        <f t="shared" si="11"/>
        <v>0</v>
      </c>
      <c r="AH84" s="52">
        <f t="shared" si="11"/>
        <v>0</v>
      </c>
      <c r="AI84" s="52">
        <f t="shared" si="11"/>
        <v>0</v>
      </c>
      <c r="AJ84" s="52">
        <f t="shared" si="11"/>
        <v>0</v>
      </c>
      <c r="AK84" s="52">
        <f t="shared" si="11"/>
        <v>0</v>
      </c>
      <c r="AL84" s="52">
        <f t="shared" si="11"/>
        <v>0</v>
      </c>
      <c r="AM84" s="52">
        <f t="shared" si="11"/>
        <v>0</v>
      </c>
      <c r="AN84" s="52">
        <f t="shared" si="11"/>
        <v>0</v>
      </c>
      <c r="AO84" s="52">
        <f t="shared" si="11"/>
        <v>0</v>
      </c>
      <c r="AP84" s="52">
        <f t="shared" si="11"/>
        <v>0</v>
      </c>
    </row>
    <row r="85" spans="2:42" hidden="1">
      <c r="B85" s="49" t="s">
        <v>112</v>
      </c>
      <c r="C85" s="52">
        <f t="shared" ref="C85:AP85" si="12">HLOOKUP(C75,$C$11:$AP$65,21,FALSE)</f>
        <v>338108.67578089557</v>
      </c>
      <c r="D85" s="52">
        <f t="shared" si="12"/>
        <v>1509999.0925609921</v>
      </c>
      <c r="E85" s="52">
        <f t="shared" si="12"/>
        <v>660155.54832555377</v>
      </c>
      <c r="F85" s="52">
        <f t="shared" si="12"/>
        <v>1020953.7847953062</v>
      </c>
      <c r="G85" s="52">
        <f t="shared" si="12"/>
        <v>0</v>
      </c>
      <c r="H85" s="52">
        <f t="shared" si="12"/>
        <v>1946079.7970877849</v>
      </c>
      <c r="I85" s="52">
        <f t="shared" si="12"/>
        <v>3011157.4273882802</v>
      </c>
      <c r="J85" s="52">
        <f t="shared" si="12"/>
        <v>154696.74937641236</v>
      </c>
      <c r="K85" s="52">
        <f t="shared" si="12"/>
        <v>629576.88996306062</v>
      </c>
      <c r="L85" s="52">
        <f t="shared" si="12"/>
        <v>1374444.9239853837</v>
      </c>
      <c r="M85" s="52">
        <f t="shared" si="12"/>
        <v>449276.99243727053</v>
      </c>
      <c r="N85" s="52">
        <f t="shared" si="12"/>
        <v>236923.11778336999</v>
      </c>
      <c r="O85" s="52">
        <f t="shared" si="12"/>
        <v>625213.65762104909</v>
      </c>
      <c r="P85" s="52">
        <f t="shared" si="12"/>
        <v>1064792.7829826414</v>
      </c>
      <c r="Q85" s="52">
        <f t="shared" si="12"/>
        <v>544925.66746565572</v>
      </c>
      <c r="R85" s="52">
        <f t="shared" si="12"/>
        <v>708828.85036330763</v>
      </c>
      <c r="S85" s="52">
        <f t="shared" si="12"/>
        <v>272531.73269945401</v>
      </c>
      <c r="T85" s="52">
        <f t="shared" si="12"/>
        <v>60774.421728959038</v>
      </c>
      <c r="U85" s="52">
        <f t="shared" si="12"/>
        <v>0</v>
      </c>
      <c r="V85" s="52">
        <f t="shared" si="12"/>
        <v>369633.28397750441</v>
      </c>
      <c r="W85" s="52">
        <f t="shared" si="12"/>
        <v>65899.150327231371</v>
      </c>
      <c r="X85" s="52">
        <f t="shared" si="12"/>
        <v>5256.4621830326614</v>
      </c>
      <c r="Y85" s="52">
        <f t="shared" si="12"/>
        <v>523786.45525551052</v>
      </c>
      <c r="Z85" s="52">
        <f t="shared" si="12"/>
        <v>321566.41678894963</v>
      </c>
      <c r="AA85" s="52">
        <f t="shared" si="12"/>
        <v>130338.87313781344</v>
      </c>
      <c r="AB85" s="52">
        <f t="shared" si="12"/>
        <v>0</v>
      </c>
      <c r="AC85" s="52">
        <f t="shared" si="12"/>
        <v>165328.12773200008</v>
      </c>
      <c r="AD85" s="52">
        <f t="shared" si="12"/>
        <v>566291.65089714737</v>
      </c>
      <c r="AE85" s="52">
        <f t="shared" si="12"/>
        <v>753.66129507039295</v>
      </c>
      <c r="AF85" s="52">
        <f t="shared" si="12"/>
        <v>16392.155300439776</v>
      </c>
      <c r="AG85" s="52">
        <f t="shared" si="12"/>
        <v>548.22595673950525</v>
      </c>
      <c r="AH85" s="52">
        <f t="shared" si="12"/>
        <v>0</v>
      </c>
      <c r="AI85" s="52">
        <f t="shared" si="12"/>
        <v>0</v>
      </c>
      <c r="AJ85" s="52">
        <f t="shared" si="12"/>
        <v>0</v>
      </c>
      <c r="AK85" s="52">
        <f t="shared" si="12"/>
        <v>0</v>
      </c>
      <c r="AL85" s="52">
        <f t="shared" si="12"/>
        <v>0</v>
      </c>
      <c r="AM85" s="52">
        <f t="shared" si="12"/>
        <v>0</v>
      </c>
      <c r="AN85" s="52">
        <f t="shared" si="12"/>
        <v>0</v>
      </c>
      <c r="AO85" s="52">
        <f t="shared" si="12"/>
        <v>0</v>
      </c>
      <c r="AP85" s="52">
        <f t="shared" si="12"/>
        <v>0</v>
      </c>
    </row>
    <row r="86" spans="2:42" hidden="1">
      <c r="B86" s="49" t="s">
        <v>113</v>
      </c>
      <c r="C86" s="52">
        <f t="shared" ref="C86:AP86" si="13">HLOOKUP(C75,$C$11:$AP$65,43,FALSE)</f>
        <v>2700245.9823691244</v>
      </c>
      <c r="D86" s="52">
        <f t="shared" si="13"/>
        <v>3108572.8197671203</v>
      </c>
      <c r="E86" s="52">
        <f t="shared" si="13"/>
        <v>1460057.0579942057</v>
      </c>
      <c r="F86" s="52">
        <f t="shared" si="13"/>
        <v>1868508.1038729942</v>
      </c>
      <c r="G86" s="52">
        <f t="shared" si="13"/>
        <v>2945401.2540364438</v>
      </c>
      <c r="H86" s="52">
        <f t="shared" si="13"/>
        <v>1258579.9243505725</v>
      </c>
      <c r="I86" s="52">
        <f t="shared" si="13"/>
        <v>786624.9244723022</v>
      </c>
      <c r="J86" s="52">
        <f t="shared" si="13"/>
        <v>576568.5083251996</v>
      </c>
      <c r="K86" s="52">
        <f t="shared" si="13"/>
        <v>521390.81627458666</v>
      </c>
      <c r="L86" s="52">
        <f t="shared" si="13"/>
        <v>283605.63143368723</v>
      </c>
      <c r="M86" s="52">
        <f t="shared" si="13"/>
        <v>612497.25001715287</v>
      </c>
      <c r="N86" s="52">
        <f t="shared" si="13"/>
        <v>289037.38427386066</v>
      </c>
      <c r="O86" s="52">
        <f t="shared" si="13"/>
        <v>280184.40931253752</v>
      </c>
      <c r="P86" s="52">
        <f t="shared" si="13"/>
        <v>401562.87556355284</v>
      </c>
      <c r="Q86" s="52">
        <f t="shared" si="13"/>
        <v>674568.99967022345</v>
      </c>
      <c r="R86" s="52">
        <f t="shared" si="13"/>
        <v>244184.93164328352</v>
      </c>
      <c r="S86" s="52">
        <f t="shared" si="13"/>
        <v>19952.680375635486</v>
      </c>
      <c r="T86" s="52">
        <f t="shared" si="13"/>
        <v>10895.907892727431</v>
      </c>
      <c r="U86" s="52">
        <f t="shared" si="13"/>
        <v>4560.7441885171347</v>
      </c>
      <c r="V86" s="52">
        <f t="shared" si="13"/>
        <v>113635.79824753609</v>
      </c>
      <c r="W86" s="52">
        <f t="shared" si="13"/>
        <v>44821.068520498164</v>
      </c>
      <c r="X86" s="52">
        <f t="shared" si="13"/>
        <v>35171.362110216214</v>
      </c>
      <c r="Y86" s="52">
        <f t="shared" si="13"/>
        <v>85907.78206413603</v>
      </c>
      <c r="Z86" s="52">
        <f t="shared" si="13"/>
        <v>175689.39912044816</v>
      </c>
      <c r="AA86" s="52">
        <f t="shared" si="13"/>
        <v>41020.315567448175</v>
      </c>
      <c r="AB86" s="52">
        <f t="shared" si="13"/>
        <v>40003.585490714249</v>
      </c>
      <c r="AC86" s="52">
        <f t="shared" si="13"/>
        <v>23457.519681466776</v>
      </c>
      <c r="AD86" s="52">
        <f t="shared" si="13"/>
        <v>12843.891718180432</v>
      </c>
      <c r="AE86" s="52">
        <f t="shared" si="13"/>
        <v>629.71840618297961</v>
      </c>
      <c r="AF86" s="52">
        <f t="shared" si="13"/>
        <v>15509.903258148694</v>
      </c>
      <c r="AG86" s="52">
        <f t="shared" si="13"/>
        <v>509.31674269234946</v>
      </c>
      <c r="AH86" s="52">
        <f t="shared" si="13"/>
        <v>0</v>
      </c>
      <c r="AI86" s="52">
        <f t="shared" si="13"/>
        <v>0</v>
      </c>
      <c r="AJ86" s="52">
        <f t="shared" si="13"/>
        <v>0</v>
      </c>
      <c r="AK86" s="52">
        <f t="shared" si="13"/>
        <v>0</v>
      </c>
      <c r="AL86" s="52">
        <f t="shared" si="13"/>
        <v>0</v>
      </c>
      <c r="AM86" s="52">
        <f t="shared" si="13"/>
        <v>0</v>
      </c>
      <c r="AN86" s="52">
        <f t="shared" si="13"/>
        <v>0</v>
      </c>
      <c r="AO86" s="52">
        <f t="shared" si="13"/>
        <v>0</v>
      </c>
      <c r="AP86" s="52">
        <f t="shared" si="13"/>
        <v>0</v>
      </c>
    </row>
    <row r="87" spans="2:42" hidden="1"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</row>
    <row r="88" spans="2:42" hidden="1">
      <c r="B88" s="49" t="s">
        <v>117</v>
      </c>
      <c r="C88" s="53">
        <f>IFERROR(C82/C$81,"")</f>
        <v>0.83058612733726522</v>
      </c>
      <c r="D88" s="53">
        <f t="shared" ref="D88:AP92" si="14">IFERROR(D82/D$81,"")</f>
        <v>0.81495189111714605</v>
      </c>
      <c r="E88" s="53">
        <f t="shared" si="14"/>
        <v>0.83066574336759547</v>
      </c>
      <c r="F88" s="53">
        <f t="shared" si="14"/>
        <v>0.84882247352703311</v>
      </c>
      <c r="G88" s="53">
        <f t="shared" si="14"/>
        <v>0.88914194088159448</v>
      </c>
      <c r="H88" s="53">
        <f t="shared" si="14"/>
        <v>0.82210587364801102</v>
      </c>
      <c r="I88" s="53">
        <f t="shared" si="14"/>
        <v>0.84308874777429021</v>
      </c>
      <c r="J88" s="53">
        <f t="shared" si="14"/>
        <v>0.85329815306602708</v>
      </c>
      <c r="K88" s="53">
        <f t="shared" si="14"/>
        <v>0.86170118743627555</v>
      </c>
      <c r="L88" s="53">
        <f t="shared" si="14"/>
        <v>0.83366516511058109</v>
      </c>
      <c r="M88" s="53">
        <f t="shared" si="14"/>
        <v>0.8482060006342097</v>
      </c>
      <c r="N88" s="53">
        <f t="shared" si="14"/>
        <v>0.87903992923196783</v>
      </c>
      <c r="O88" s="53">
        <f t="shared" si="14"/>
        <v>0.80402039796351465</v>
      </c>
      <c r="P88" s="53">
        <f t="shared" si="14"/>
        <v>0.81294902575934669</v>
      </c>
      <c r="Q88" s="53">
        <f t="shared" si="14"/>
        <v>0.85300847246697864</v>
      </c>
      <c r="R88" s="53">
        <f t="shared" si="14"/>
        <v>0.93214351667151574</v>
      </c>
      <c r="S88" s="53">
        <f t="shared" si="14"/>
        <v>0.96716941254097644</v>
      </c>
      <c r="T88" s="53">
        <f t="shared" si="14"/>
        <v>0.94776945328998952</v>
      </c>
      <c r="U88" s="53">
        <f t="shared" si="14"/>
        <v>0.75036644060264024</v>
      </c>
      <c r="V88" s="53">
        <f t="shared" si="14"/>
        <v>0.84492900744958088</v>
      </c>
      <c r="W88" s="53">
        <f t="shared" si="14"/>
        <v>0.976355249445087</v>
      </c>
      <c r="X88" s="53">
        <f t="shared" si="14"/>
        <v>0.95836745220450359</v>
      </c>
      <c r="Y88" s="53">
        <f t="shared" si="14"/>
        <v>0.86480030834246624</v>
      </c>
      <c r="Z88" s="53">
        <f t="shared" si="14"/>
        <v>0.85980562859673049</v>
      </c>
      <c r="AA88" s="53">
        <f t="shared" si="14"/>
        <v>0.85099427221982737</v>
      </c>
      <c r="AB88" s="53">
        <f t="shared" si="14"/>
        <v>0.97318572596917785</v>
      </c>
      <c r="AC88" s="53">
        <f t="shared" si="14"/>
        <v>0.86014725389736046</v>
      </c>
      <c r="AD88" s="53">
        <f t="shared" si="14"/>
        <v>0.47648131722293058</v>
      </c>
      <c r="AE88" s="53">
        <f t="shared" si="14"/>
        <v>0.99011766092165754</v>
      </c>
      <c r="AF88" s="53">
        <f t="shared" si="14"/>
        <v>0.85093365703733781</v>
      </c>
      <c r="AG88" s="53">
        <f t="shared" si="14"/>
        <v>0.98785893397283076</v>
      </c>
      <c r="AH88" s="53" t="str">
        <f t="shared" si="14"/>
        <v/>
      </c>
      <c r="AI88" s="53" t="str">
        <f t="shared" si="14"/>
        <v/>
      </c>
      <c r="AJ88" s="53" t="str">
        <f t="shared" si="14"/>
        <v/>
      </c>
      <c r="AK88" s="53" t="str">
        <f t="shared" si="14"/>
        <v/>
      </c>
      <c r="AL88" s="53" t="str">
        <f t="shared" si="14"/>
        <v/>
      </c>
      <c r="AM88" s="53" t="str">
        <f t="shared" si="14"/>
        <v/>
      </c>
      <c r="AN88" s="53" t="str">
        <f t="shared" si="14"/>
        <v/>
      </c>
      <c r="AO88" s="53" t="str">
        <f t="shared" si="14"/>
        <v/>
      </c>
      <c r="AP88" s="53" t="str">
        <f t="shared" si="14"/>
        <v/>
      </c>
    </row>
    <row r="89" spans="2:42" hidden="1">
      <c r="B89" s="49" t="s">
        <v>118</v>
      </c>
      <c r="C89" s="53">
        <f>IFERROR(C83/C$81,"")</f>
        <v>0.14895204858638708</v>
      </c>
      <c r="D89" s="53">
        <f t="shared" si="14"/>
        <v>0.1494281974566441</v>
      </c>
      <c r="E89" s="53">
        <f t="shared" si="14"/>
        <v>0.14656758282182764</v>
      </c>
      <c r="F89" s="53">
        <f t="shared" si="14"/>
        <v>0.11941757787128114</v>
      </c>
      <c r="G89" s="53">
        <f t="shared" si="14"/>
        <v>7.7800222417721498E-2</v>
      </c>
      <c r="H89" s="53">
        <f t="shared" si="14"/>
        <v>0.14052814574783676</v>
      </c>
      <c r="I89" s="53">
        <f t="shared" si="14"/>
        <v>9.2138351121416467E-2</v>
      </c>
      <c r="J89" s="53">
        <f t="shared" si="14"/>
        <v>0.13230754860911514</v>
      </c>
      <c r="K89" s="53">
        <f t="shared" si="14"/>
        <v>0.10864624398462809</v>
      </c>
      <c r="L89" s="53">
        <f t="shared" si="14"/>
        <v>0.12343657208940301</v>
      </c>
      <c r="M89" s="53">
        <f t="shared" si="14"/>
        <v>0.12351508042523228</v>
      </c>
      <c r="N89" s="53">
        <f t="shared" si="14"/>
        <v>0.10088117133938639</v>
      </c>
      <c r="O89" s="53">
        <f t="shared" si="14"/>
        <v>0.1586368864784436</v>
      </c>
      <c r="P89" s="53">
        <f t="shared" si="14"/>
        <v>0.1189863978755256</v>
      </c>
      <c r="Q89" s="53">
        <f t="shared" si="14"/>
        <v>8.4925848386647601E-2</v>
      </c>
      <c r="R89" s="53">
        <f t="shared" si="14"/>
        <v>8.7829307014572597E-4</v>
      </c>
      <c r="S89" s="53">
        <f t="shared" si="14"/>
        <v>1.1915176085217808E-4</v>
      </c>
      <c r="T89" s="53">
        <f t="shared" si="14"/>
        <v>4.380006326554254E-2</v>
      </c>
      <c r="U89" s="53">
        <f t="shared" si="14"/>
        <v>0.24908426369179432</v>
      </c>
      <c r="V89" s="53">
        <f t="shared" si="14"/>
        <v>7.9828962217067978E-2</v>
      </c>
      <c r="W89" s="53">
        <f t="shared" si="14"/>
        <v>1.8312924820520229E-3</v>
      </c>
      <c r="X89" s="53">
        <f t="shared" si="14"/>
        <v>3.3400238995622396E-2</v>
      </c>
      <c r="Y89" s="53">
        <f t="shared" si="14"/>
        <v>6.3404032944773649E-3</v>
      </c>
      <c r="Z89" s="53">
        <f t="shared" si="14"/>
        <v>2.2867339416385715E-2</v>
      </c>
      <c r="AA89" s="53">
        <f t="shared" si="14"/>
        <v>4.2852477303314596E-2</v>
      </c>
      <c r="AB89" s="53">
        <f t="shared" si="14"/>
        <v>5.3131694447358397E-4</v>
      </c>
      <c r="AC89" s="53">
        <f t="shared" si="14"/>
        <v>1.4465444013094645E-3</v>
      </c>
      <c r="AD89" s="53">
        <f t="shared" si="14"/>
        <v>2.448762446675397E-5</v>
      </c>
      <c r="AE89" s="53">
        <f t="shared" si="14"/>
        <v>3.6616147291020145E-3</v>
      </c>
      <c r="AF89" s="53">
        <f t="shared" si="14"/>
        <v>2.9167023235874691E-3</v>
      </c>
      <c r="AG89" s="53">
        <f t="shared" si="14"/>
        <v>1.5984493893499668E-3</v>
      </c>
      <c r="AH89" s="53" t="str">
        <f t="shared" si="14"/>
        <v/>
      </c>
      <c r="AI89" s="53" t="str">
        <f t="shared" si="14"/>
        <v/>
      </c>
      <c r="AJ89" s="53" t="str">
        <f t="shared" si="14"/>
        <v/>
      </c>
      <c r="AK89" s="53" t="str">
        <f t="shared" si="14"/>
        <v/>
      </c>
      <c r="AL89" s="53" t="str">
        <f t="shared" si="14"/>
        <v/>
      </c>
      <c r="AM89" s="53" t="str">
        <f t="shared" si="14"/>
        <v/>
      </c>
      <c r="AN89" s="53" t="str">
        <f t="shared" si="14"/>
        <v/>
      </c>
      <c r="AO89" s="53" t="str">
        <f t="shared" si="14"/>
        <v/>
      </c>
      <c r="AP89" s="53" t="str">
        <f t="shared" si="14"/>
        <v/>
      </c>
    </row>
    <row r="90" spans="2:42" hidden="1">
      <c r="B90" s="49" t="s">
        <v>364</v>
      </c>
      <c r="C90" s="53">
        <f>IFERROR(C84/C$81,"")</f>
        <v>0</v>
      </c>
      <c r="D90" s="53">
        <f t="shared" si="14"/>
        <v>0</v>
      </c>
      <c r="E90" s="53">
        <f t="shared" si="14"/>
        <v>0</v>
      </c>
      <c r="F90" s="53">
        <f t="shared" si="14"/>
        <v>0</v>
      </c>
      <c r="G90" s="53">
        <f t="shared" si="14"/>
        <v>0</v>
      </c>
      <c r="H90" s="53">
        <f t="shared" si="14"/>
        <v>0</v>
      </c>
      <c r="I90" s="53">
        <f t="shared" si="14"/>
        <v>0</v>
      </c>
      <c r="J90" s="53">
        <f t="shared" si="14"/>
        <v>0</v>
      </c>
      <c r="K90" s="53">
        <f t="shared" si="14"/>
        <v>0</v>
      </c>
      <c r="L90" s="53">
        <f t="shared" si="14"/>
        <v>0</v>
      </c>
      <c r="M90" s="53">
        <f t="shared" si="14"/>
        <v>0</v>
      </c>
      <c r="N90" s="53">
        <f t="shared" si="14"/>
        <v>0</v>
      </c>
      <c r="O90" s="53">
        <f t="shared" si="14"/>
        <v>0</v>
      </c>
      <c r="P90" s="53">
        <f t="shared" si="14"/>
        <v>0</v>
      </c>
      <c r="Q90" s="53">
        <f t="shared" si="14"/>
        <v>0</v>
      </c>
      <c r="R90" s="53">
        <f t="shared" si="14"/>
        <v>0</v>
      </c>
      <c r="S90" s="53">
        <f t="shared" si="14"/>
        <v>0</v>
      </c>
      <c r="T90" s="53">
        <f t="shared" si="14"/>
        <v>0</v>
      </c>
      <c r="U90" s="53">
        <f t="shared" si="14"/>
        <v>0</v>
      </c>
      <c r="V90" s="53">
        <f t="shared" si="14"/>
        <v>0</v>
      </c>
      <c r="W90" s="53">
        <f t="shared" si="14"/>
        <v>0</v>
      </c>
      <c r="X90" s="53">
        <f t="shared" si="14"/>
        <v>0</v>
      </c>
      <c r="Y90" s="53">
        <f t="shared" si="14"/>
        <v>0</v>
      </c>
      <c r="Z90" s="53">
        <f t="shared" si="14"/>
        <v>0</v>
      </c>
      <c r="AA90" s="53">
        <f t="shared" si="14"/>
        <v>0</v>
      </c>
      <c r="AB90" s="53">
        <f t="shared" si="14"/>
        <v>0</v>
      </c>
      <c r="AC90" s="53">
        <f t="shared" si="14"/>
        <v>0</v>
      </c>
      <c r="AD90" s="53">
        <f t="shared" si="14"/>
        <v>0</v>
      </c>
      <c r="AE90" s="53">
        <f t="shared" si="14"/>
        <v>0</v>
      </c>
      <c r="AF90" s="53">
        <f t="shared" si="14"/>
        <v>0</v>
      </c>
      <c r="AG90" s="53">
        <f t="shared" si="14"/>
        <v>0</v>
      </c>
      <c r="AH90" s="53" t="str">
        <f t="shared" si="14"/>
        <v/>
      </c>
      <c r="AI90" s="53" t="str">
        <f t="shared" si="14"/>
        <v/>
      </c>
      <c r="AJ90" s="53" t="str">
        <f t="shared" si="14"/>
        <v/>
      </c>
      <c r="AK90" s="53" t="str">
        <f t="shared" si="14"/>
        <v/>
      </c>
      <c r="AL90" s="53" t="str">
        <f t="shared" si="14"/>
        <v/>
      </c>
      <c r="AM90" s="53" t="str">
        <f t="shared" si="14"/>
        <v/>
      </c>
      <c r="AN90" s="53" t="str">
        <f t="shared" si="14"/>
        <v/>
      </c>
      <c r="AO90" s="53" t="str">
        <f t="shared" si="14"/>
        <v/>
      </c>
      <c r="AP90" s="53" t="str">
        <f t="shared" si="14"/>
        <v/>
      </c>
    </row>
    <row r="91" spans="2:42" hidden="1">
      <c r="B91" s="49" t="s">
        <v>365</v>
      </c>
      <c r="C91" s="53">
        <f>IFERROR(C85/C$81,"")</f>
        <v>2.2769956179927732E-3</v>
      </c>
      <c r="D91" s="53">
        <f t="shared" si="14"/>
        <v>1.1645598455901815E-2</v>
      </c>
      <c r="E91" s="53">
        <f t="shared" si="14"/>
        <v>7.0886976089905391E-3</v>
      </c>
      <c r="F91" s="53">
        <f t="shared" si="14"/>
        <v>1.1221964842990075E-2</v>
      </c>
      <c r="G91" s="53">
        <f t="shared" si="14"/>
        <v>0</v>
      </c>
      <c r="H91" s="53">
        <f t="shared" si="14"/>
        <v>2.269107682967255E-2</v>
      </c>
      <c r="I91" s="53">
        <f t="shared" si="14"/>
        <v>5.1356656117517052E-2</v>
      </c>
      <c r="J91" s="53">
        <f t="shared" si="14"/>
        <v>3.0450662559966036E-3</v>
      </c>
      <c r="K91" s="53">
        <f t="shared" si="14"/>
        <v>1.6219892012842661E-2</v>
      </c>
      <c r="L91" s="53">
        <f t="shared" si="14"/>
        <v>3.5560616267439664E-2</v>
      </c>
      <c r="M91" s="53">
        <f t="shared" si="14"/>
        <v>1.1965884218119588E-2</v>
      </c>
      <c r="N91" s="53">
        <f t="shared" si="14"/>
        <v>9.0447009531826345E-3</v>
      </c>
      <c r="O91" s="53">
        <f t="shared" si="14"/>
        <v>2.578664195586167E-2</v>
      </c>
      <c r="P91" s="53">
        <f t="shared" si="14"/>
        <v>4.9425028142362978E-2</v>
      </c>
      <c r="Q91" s="53">
        <f t="shared" si="14"/>
        <v>2.7733767557163572E-2</v>
      </c>
      <c r="R91" s="53">
        <f t="shared" si="14"/>
        <v>4.9816775472303405E-2</v>
      </c>
      <c r="S91" s="53">
        <f t="shared" si="14"/>
        <v>3.0479929361639988E-2</v>
      </c>
      <c r="T91" s="53">
        <f t="shared" si="14"/>
        <v>7.1488126109870188E-3</v>
      </c>
      <c r="U91" s="53">
        <f t="shared" si="14"/>
        <v>0</v>
      </c>
      <c r="V91" s="53">
        <f t="shared" si="14"/>
        <v>5.7549633916577664E-2</v>
      </c>
      <c r="W91" s="53">
        <f t="shared" si="14"/>
        <v>1.2983070008894705E-2</v>
      </c>
      <c r="X91" s="53">
        <f t="shared" si="14"/>
        <v>1.0703722162167201E-3</v>
      </c>
      <c r="Y91" s="53">
        <f t="shared" si="14"/>
        <v>0.1107026206695918</v>
      </c>
      <c r="Z91" s="53">
        <f t="shared" si="14"/>
        <v>7.5873287071576437E-2</v>
      </c>
      <c r="AA91" s="53">
        <f t="shared" si="14"/>
        <v>8.0742066717341396E-2</v>
      </c>
      <c r="AB91" s="53">
        <f t="shared" si="14"/>
        <v>0</v>
      </c>
      <c r="AC91" s="53">
        <f t="shared" si="14"/>
        <v>0.12120856912211528</v>
      </c>
      <c r="AD91" s="53">
        <f t="shared" si="14"/>
        <v>0.51188430029574006</v>
      </c>
      <c r="AE91" s="53">
        <f t="shared" si="14"/>
        <v>3.3889243519075285E-3</v>
      </c>
      <c r="AF91" s="53">
        <f t="shared" si="14"/>
        <v>7.5095705879275318E-2</v>
      </c>
      <c r="AG91" s="53">
        <f t="shared" si="14"/>
        <v>5.4657083619821471E-3</v>
      </c>
      <c r="AH91" s="53" t="str">
        <f t="shared" si="14"/>
        <v/>
      </c>
      <c r="AI91" s="53" t="str">
        <f t="shared" si="14"/>
        <v/>
      </c>
      <c r="AJ91" s="53" t="str">
        <f t="shared" si="14"/>
        <v/>
      </c>
      <c r="AK91" s="53" t="str">
        <f t="shared" si="14"/>
        <v/>
      </c>
      <c r="AL91" s="53" t="str">
        <f t="shared" si="14"/>
        <v/>
      </c>
      <c r="AM91" s="53" t="str">
        <f t="shared" si="14"/>
        <v/>
      </c>
      <c r="AN91" s="53" t="str">
        <f t="shared" si="14"/>
        <v/>
      </c>
      <c r="AO91" s="53" t="str">
        <f t="shared" si="14"/>
        <v/>
      </c>
      <c r="AP91" s="53" t="str">
        <f t="shared" si="14"/>
        <v/>
      </c>
    </row>
    <row r="92" spans="2:42" hidden="1">
      <c r="B92" s="49" t="s">
        <v>113</v>
      </c>
      <c r="C92" s="53">
        <f>IFERROR(C86/C$81,"")</f>
        <v>1.8184828458354806E-2</v>
      </c>
      <c r="D92" s="53">
        <f t="shared" si="14"/>
        <v>2.3974312970308016E-2</v>
      </c>
      <c r="E92" s="53">
        <f t="shared" si="14"/>
        <v>1.5677976201586452E-2</v>
      </c>
      <c r="F92" s="53">
        <f t="shared" si="14"/>
        <v>2.0537983758695585E-2</v>
      </c>
      <c r="G92" s="53">
        <f t="shared" si="14"/>
        <v>3.3057836700683955E-2</v>
      </c>
      <c r="H92" s="53">
        <f t="shared" si="14"/>
        <v>1.4674903774479744E-2</v>
      </c>
      <c r="I92" s="53">
        <f t="shared" si="14"/>
        <v>1.3416244986776172E-2</v>
      </c>
      <c r="J92" s="53">
        <f t="shared" si="14"/>
        <v>1.1349232068861194E-2</v>
      </c>
      <c r="K92" s="53">
        <f t="shared" si="14"/>
        <v>1.3432676566253691E-2</v>
      </c>
      <c r="L92" s="53">
        <f t="shared" si="14"/>
        <v>7.3376465325761756E-3</v>
      </c>
      <c r="M92" s="53">
        <f t="shared" si="14"/>
        <v>1.6313034722438419E-2</v>
      </c>
      <c r="N92" s="53">
        <f t="shared" si="14"/>
        <v>1.1034198475463004E-2</v>
      </c>
      <c r="O92" s="53">
        <f t="shared" si="14"/>
        <v>1.1556073602179983E-2</v>
      </c>
      <c r="P92" s="53">
        <f t="shared" si="14"/>
        <v>1.8639548222764729E-2</v>
      </c>
      <c r="Q92" s="53">
        <f t="shared" si="14"/>
        <v>3.433191158921034E-2</v>
      </c>
      <c r="R92" s="53">
        <f t="shared" si="14"/>
        <v>1.7161414786035216E-2</v>
      </c>
      <c r="S92" s="53">
        <f t="shared" si="14"/>
        <v>2.2315063365315347E-3</v>
      </c>
      <c r="T92" s="53">
        <f t="shared" si="14"/>
        <v>1.281670833481035E-3</v>
      </c>
      <c r="U92" s="53">
        <f t="shared" si="14"/>
        <v>5.4930103692886175E-4</v>
      </c>
      <c r="V92" s="53">
        <f t="shared" si="14"/>
        <v>1.7692396416773389E-2</v>
      </c>
      <c r="W92" s="53">
        <f t="shared" si="14"/>
        <v>8.8303880639661412E-3</v>
      </c>
      <c r="X92" s="53">
        <f t="shared" si="14"/>
        <v>7.1619365836573324E-3</v>
      </c>
      <c r="Y92" s="53">
        <f t="shared" si="14"/>
        <v>1.8156667693464495E-2</v>
      </c>
      <c r="Z92" s="53">
        <f t="shared" si="14"/>
        <v>4.1453744915307372E-2</v>
      </c>
      <c r="AA92" s="53">
        <f t="shared" si="14"/>
        <v>2.5411183759516596E-2</v>
      </c>
      <c r="AB92" s="53">
        <f t="shared" si="14"/>
        <v>2.62829570863485E-2</v>
      </c>
      <c r="AC92" s="53">
        <f t="shared" si="14"/>
        <v>1.7197632579214889E-2</v>
      </c>
      <c r="AD92" s="53">
        <f t="shared" si="14"/>
        <v>1.1609894856862634E-2</v>
      </c>
      <c r="AE92" s="53">
        <f t="shared" si="14"/>
        <v>2.8316009532618645E-3</v>
      </c>
      <c r="AF92" s="53">
        <f t="shared" si="14"/>
        <v>7.1053934759799431E-2</v>
      </c>
      <c r="AG92" s="53">
        <f t="shared" si="14"/>
        <v>5.0777909094038426E-3</v>
      </c>
      <c r="AH92" s="53" t="str">
        <f t="shared" si="14"/>
        <v/>
      </c>
      <c r="AI92" s="53" t="str">
        <f t="shared" si="14"/>
        <v/>
      </c>
      <c r="AJ92" s="53" t="str">
        <f t="shared" si="14"/>
        <v/>
      </c>
      <c r="AK92" s="53" t="str">
        <f t="shared" si="14"/>
        <v/>
      </c>
      <c r="AL92" s="53" t="str">
        <f t="shared" si="14"/>
        <v/>
      </c>
      <c r="AM92" s="53" t="str">
        <f t="shared" si="14"/>
        <v/>
      </c>
      <c r="AN92" s="53" t="str">
        <f t="shared" si="14"/>
        <v/>
      </c>
      <c r="AO92" s="53" t="str">
        <f t="shared" si="14"/>
        <v/>
      </c>
      <c r="AP92" s="53" t="str">
        <f t="shared" si="14"/>
        <v/>
      </c>
    </row>
    <row r="93" spans="2:42" hidden="1"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</row>
    <row r="94" spans="2:42" hidden="1">
      <c r="B94" s="49" t="s">
        <v>108</v>
      </c>
      <c r="C94" s="37">
        <f>IF(MAX(C71:AP71)&lt;100000,1,IF(AND(MAX(C71:AP71)&gt;=100000,MAX(C71:AP71)&lt;100000000),1000,IF(MAX(C71:AP71)&gt;=100000000,1000000)))</f>
        <v>1000000</v>
      </c>
      <c r="D94" s="37">
        <v>1000000</v>
      </c>
      <c r="E94" s="37">
        <v>1000</v>
      </c>
      <c r="F94" s="37">
        <v>1</v>
      </c>
      <c r="G94" s="37" t="str">
        <f>INDEX(D95:F97,MATCH(Índice!$H$51,C95:C97,0),MATCH(C94,D94:F94,0))</f>
        <v>Millones de UF</v>
      </c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</row>
    <row r="95" spans="2:42" hidden="1">
      <c r="C95" s="37" t="str">
        <f>Índice!H52</f>
        <v>Cifras en UF al 30.09.2012</v>
      </c>
      <c r="D95" s="37" t="s">
        <v>372</v>
      </c>
      <c r="E95" s="37" t="s">
        <v>105</v>
      </c>
      <c r="F95" s="37" t="s">
        <v>22</v>
      </c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</row>
    <row r="96" spans="2:42" hidden="1">
      <c r="C96" s="37" t="str">
        <f>Índice!H53</f>
        <v>Cifras en M$ al 30.09.2012</v>
      </c>
      <c r="D96" s="37" t="s">
        <v>373</v>
      </c>
      <c r="E96" s="37" t="s">
        <v>106</v>
      </c>
      <c r="F96" s="37" t="s">
        <v>370</v>
      </c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</row>
    <row r="97" spans="1:42" hidden="1">
      <c r="C97" s="37" t="str">
        <f>Índice!H54</f>
        <v>Cifras en US$ al 30.09.2012</v>
      </c>
      <c r="D97" s="37" t="s">
        <v>374</v>
      </c>
      <c r="E97" s="37" t="s">
        <v>107</v>
      </c>
      <c r="F97" s="37" t="s">
        <v>371</v>
      </c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</row>
    <row r="99" spans="1:42">
      <c r="B99" s="54" t="s">
        <v>115</v>
      </c>
      <c r="D99" s="55"/>
    </row>
    <row r="100" spans="1:42">
      <c r="A100" s="56"/>
      <c r="B100" s="59" t="s">
        <v>46</v>
      </c>
      <c r="C100" s="57"/>
    </row>
    <row r="101" spans="1:42">
      <c r="B101" s="58"/>
    </row>
    <row r="102" spans="1:42">
      <c r="B102" s="54" t="s">
        <v>116</v>
      </c>
    </row>
    <row r="103" spans="1:42">
      <c r="A103" s="56"/>
      <c r="B103" s="59"/>
      <c r="C103" s="57"/>
    </row>
    <row r="104" spans="1:42">
      <c r="B104" s="58"/>
    </row>
  </sheetData>
  <sheetProtection sheet="1" objects="1" scenarios="1"/>
  <conditionalFormatting sqref="A1:XFD1048576">
    <cfRule type="cellIs" dxfId="23" priority="1" operator="lessThan">
      <formula>0</formula>
    </cfRule>
  </conditionalFormatting>
  <dataValidations count="2">
    <dataValidation type="list" allowBlank="1" showInputMessage="1" showErrorMessage="1" sqref="B100">
      <formula1>$B$12:$B$65</formula1>
    </dataValidation>
    <dataValidation type="list" allowBlank="1" showInputMessage="1" showErrorMessage="1" sqref="B103">
      <formula1>$B$11:$AG$11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2:AQ93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0" style="39" hidden="1" customWidth="1"/>
    <col min="43" max="16384" width="11.42578125" style="39"/>
  </cols>
  <sheetData>
    <row r="2" spans="2:43">
      <c r="C2" s="96" t="s">
        <v>390</v>
      </c>
    </row>
    <row r="8" spans="2:43" ht="15.75">
      <c r="B8" s="38" t="s">
        <v>445</v>
      </c>
    </row>
    <row r="9" spans="2:43">
      <c r="B9" s="40" t="str">
        <f>Índice!H51</f>
        <v>Cifras en UF al 30.09.2012</v>
      </c>
    </row>
    <row r="11" spans="2:43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</row>
    <row r="12" spans="2:43">
      <c r="B12" s="60" t="str">
        <f>'Datos Generales'!B68</f>
        <v xml:space="preserve">5.21.00.00  Total Pasivo </v>
      </c>
      <c r="C12" s="43">
        <f>Índice!$G$51*'Datos Vida'!C68</f>
        <v>748594.68683394534</v>
      </c>
      <c r="D12" s="43">
        <f>Índice!$G$51*'Datos Vida'!D68</f>
        <v>3411504.4674771647</v>
      </c>
      <c r="E12" s="43">
        <f>Índice!$G$51*'Datos Vida'!E68</f>
        <v>6511268.1349472469</v>
      </c>
      <c r="F12" s="43">
        <f>Índice!$G$51*'Datos Vida'!F68</f>
        <v>5528063.0603712536</v>
      </c>
      <c r="G12" s="43">
        <f>Índice!$G$51*'Datos Vida'!G68</f>
        <v>81074390.610440865</v>
      </c>
      <c r="H12" s="43">
        <f>Índice!$G$51*'Datos Vida'!H68</f>
        <v>3920809.8782482445</v>
      </c>
      <c r="I12" s="43">
        <f>Índice!$G$51*'Datos Vida'!I68</f>
        <v>2350076.9995197216</v>
      </c>
      <c r="J12" s="43">
        <f>Índice!$G$51*'Datos Vida'!J68</f>
        <v>54525662.419409461</v>
      </c>
      <c r="K12" s="43">
        <f>Índice!$G$51*'Datos Vida'!K68</f>
        <v>95572.05176386224</v>
      </c>
      <c r="L12" s="43">
        <f>Índice!$G$51*'Datos Vida'!L68</f>
        <v>16876513.176678374</v>
      </c>
      <c r="M12" s="43">
        <f>Índice!$G$51*'Datos Vida'!M68</f>
        <v>131684213.30571179</v>
      </c>
      <c r="N12" s="43">
        <f>Índice!$G$51*'Datos Vida'!N68</f>
        <v>81097110.360076234</v>
      </c>
      <c r="O12" s="43">
        <f>Índice!$G$51*'Datos Vida'!O68</f>
        <v>80715295.791917607</v>
      </c>
      <c r="P12" s="43">
        <f>Índice!$G$51*'Datos Vida'!P68</f>
        <v>35722828.996438861</v>
      </c>
      <c r="Q12" s="43">
        <f>Índice!$G$51*'Datos Vida'!Q68</f>
        <v>35020739.40786285</v>
      </c>
      <c r="R12" s="43">
        <f>Índice!$G$51*'Datos Vida'!R68</f>
        <v>65637.630831678922</v>
      </c>
      <c r="S12" s="43">
        <f>Índice!$G$51*'Datos Vida'!S68</f>
        <v>414068.13760316587</v>
      </c>
      <c r="T12" s="43">
        <f>Índice!$G$51*'Datos Vida'!T68</f>
        <v>4496644.8217325006</v>
      </c>
      <c r="U12" s="43">
        <f>Índice!$G$51*'Datos Vida'!U68</f>
        <v>1348898.5239729895</v>
      </c>
      <c r="V12" s="43">
        <f>Índice!$G$51*'Datos Vida'!V68</f>
        <v>3339.552610436434</v>
      </c>
      <c r="W12" s="43">
        <f>Índice!$G$51*'Datos Vida'!W68</f>
        <v>1457604.0511618541</v>
      </c>
      <c r="X12" s="43">
        <f>Índice!$G$51*'Datos Vida'!X68</f>
        <v>119360109.20253818</v>
      </c>
      <c r="Y12" s="43">
        <f>Índice!$G$51*'Datos Vida'!Y68</f>
        <v>3170739.5185261425</v>
      </c>
      <c r="Z12" s="43">
        <f>Índice!$G$51*'Datos Vida'!Z68</f>
        <v>23619967.907644842</v>
      </c>
      <c r="AA12" s="43">
        <f>Índice!$G$51*'Datos Vida'!AA68</f>
        <v>46597668.058810905</v>
      </c>
      <c r="AB12" s="43">
        <f>Índice!$G$51*'Datos Vida'!AB68</f>
        <v>87241437.958837688</v>
      </c>
      <c r="AC12" s="43">
        <f>Índice!$G$51*'Datos Vida'!AC68</f>
        <v>22469250.743104018</v>
      </c>
      <c r="AD12" s="43">
        <f>Índice!$G$51*'Datos Vida'!AD68</f>
        <v>797436.06428209413</v>
      </c>
      <c r="AE12" s="43">
        <f>Índice!$G$51*'Datos Vida'!AE68</f>
        <v>35581414.49821943</v>
      </c>
      <c r="AF12" s="43">
        <f>Índice!$G$51*'Datos Vida'!AF68</f>
        <v>18641450.972841017</v>
      </c>
      <c r="AG12" s="43">
        <f>Índice!$G$51*'Datos Vida'!AG68</f>
        <v>7774530.356048082</v>
      </c>
      <c r="AH12" s="43">
        <f>Índice!$G$51*'Datos Vida'!AH68</f>
        <v>0</v>
      </c>
      <c r="AI12" s="43">
        <f>Índice!$G$51*'Datos Vida'!AI68</f>
        <v>0</v>
      </c>
      <c r="AJ12" s="43">
        <f>Índice!$G$51*'Datos Vida'!AJ68</f>
        <v>0</v>
      </c>
      <c r="AK12" s="43">
        <f>Índice!$G$51*'Datos Vida'!AK68</f>
        <v>0</v>
      </c>
      <c r="AL12" s="43">
        <f>Índice!$G$51*'Datos Vida'!AL68</f>
        <v>0</v>
      </c>
      <c r="AM12" s="43">
        <f>Índice!$G$51*'Datos Vida'!AM68</f>
        <v>0</v>
      </c>
      <c r="AN12" s="43">
        <f>Índice!$G$51*'Datos Vida'!AN68</f>
        <v>0</v>
      </c>
      <c r="AO12" s="43">
        <f>Índice!$G$51*'Datos Vida'!AO68</f>
        <v>0</v>
      </c>
      <c r="AP12" s="43">
        <f>Índice!$G$51*'Datos Vida'!AP68</f>
        <v>0</v>
      </c>
      <c r="AQ12" s="43">
        <f>Índice!$G$51*'Datos Vida'!AQ68</f>
        <v>912322841.34646249</v>
      </c>
    </row>
    <row r="13" spans="2:43">
      <c r="B13" s="60" t="str">
        <f>'Datos Generales'!B69</f>
        <v>5.21.10.00  Pasivos Financieros</v>
      </c>
      <c r="C13" s="43">
        <f>Índice!$G$51*'Datos Vida'!C69</f>
        <v>0</v>
      </c>
      <c r="D13" s="43">
        <f>Índice!$G$51*'Datos Vida'!D69</f>
        <v>4967.0555374805517</v>
      </c>
      <c r="E13" s="43">
        <f>Índice!$G$51*'Datos Vida'!E69</f>
        <v>0</v>
      </c>
      <c r="F13" s="43">
        <f>Índice!$G$51*'Datos Vida'!F69</f>
        <v>7608.2784996713308</v>
      </c>
      <c r="G13" s="43">
        <f>Índice!$G$51*'Datos Vida'!G69</f>
        <v>2481291.4406368895</v>
      </c>
      <c r="H13" s="43">
        <f>Índice!$G$51*'Datos Vida'!H69</f>
        <v>12011.74801525383</v>
      </c>
      <c r="I13" s="43">
        <f>Índice!$G$51*'Datos Vida'!I69</f>
        <v>0</v>
      </c>
      <c r="J13" s="43">
        <f>Índice!$G$51*'Datos Vida'!J69</f>
        <v>0</v>
      </c>
      <c r="K13" s="43">
        <f>Índice!$G$51*'Datos Vida'!K69</f>
        <v>0</v>
      </c>
      <c r="L13" s="43">
        <f>Índice!$G$51*'Datos Vida'!L69</f>
        <v>1318518.3955593035</v>
      </c>
      <c r="M13" s="43">
        <f>Índice!$G$51*'Datos Vida'!M69</f>
        <v>4590591.2739779698</v>
      </c>
      <c r="N13" s="43">
        <f>Índice!$G$51*'Datos Vida'!N69</f>
        <v>1238300.2118095441</v>
      </c>
      <c r="O13" s="43">
        <f>Índice!$G$51*'Datos Vida'!O69</f>
        <v>1414859.9998672041</v>
      </c>
      <c r="P13" s="43">
        <f>Índice!$G$51*'Datos Vida'!P69</f>
        <v>711709.46016232099</v>
      </c>
      <c r="Q13" s="43">
        <f>Índice!$G$51*'Datos Vida'!Q69</f>
        <v>618403.61559113022</v>
      </c>
      <c r="R13" s="43">
        <f>Índice!$G$51*'Datos Vida'!R69</f>
        <v>0</v>
      </c>
      <c r="S13" s="43">
        <f>Índice!$G$51*'Datos Vida'!S69</f>
        <v>0</v>
      </c>
      <c r="T13" s="43">
        <f>Índice!$G$51*'Datos Vida'!T69</f>
        <v>0</v>
      </c>
      <c r="U13" s="43">
        <f>Índice!$G$51*'Datos Vida'!U69</f>
        <v>0</v>
      </c>
      <c r="V13" s="43">
        <f>Índice!$G$51*'Datos Vida'!V69</f>
        <v>0</v>
      </c>
      <c r="W13" s="43">
        <f>Índice!$G$51*'Datos Vida'!W69</f>
        <v>0</v>
      </c>
      <c r="X13" s="43">
        <f>Índice!$G$51*'Datos Vida'!X69</f>
        <v>0</v>
      </c>
      <c r="Y13" s="43">
        <f>Índice!$G$51*'Datos Vida'!Y69</f>
        <v>0</v>
      </c>
      <c r="Z13" s="43">
        <f>Índice!$G$51*'Datos Vida'!Z69</f>
        <v>0</v>
      </c>
      <c r="AA13" s="43">
        <f>Índice!$G$51*'Datos Vida'!AA69</f>
        <v>707581.36518665578</v>
      </c>
      <c r="AB13" s="43">
        <f>Índice!$G$51*'Datos Vida'!AB69</f>
        <v>66580.437828255002</v>
      </c>
      <c r="AC13" s="43">
        <f>Índice!$G$51*'Datos Vida'!AC69</f>
        <v>0</v>
      </c>
      <c r="AD13" s="43">
        <f>Índice!$G$51*'Datos Vida'!AD69</f>
        <v>0</v>
      </c>
      <c r="AE13" s="43">
        <f>Índice!$G$51*'Datos Vida'!AE69</f>
        <v>88680.782876404599</v>
      </c>
      <c r="AF13" s="43">
        <f>Índice!$G$51*'Datos Vida'!AF69</f>
        <v>4.4265317459790496E-2</v>
      </c>
      <c r="AG13" s="43">
        <f>Índice!$G$51*'Datos Vida'!AG69</f>
        <v>0</v>
      </c>
      <c r="AH13" s="43">
        <f>Índice!$G$51*'Datos Vida'!AH69</f>
        <v>0</v>
      </c>
      <c r="AI13" s="43">
        <f>Índice!$G$51*'Datos Vida'!AI69</f>
        <v>0</v>
      </c>
      <c r="AJ13" s="43">
        <f>Índice!$G$51*'Datos Vida'!AJ69</f>
        <v>0</v>
      </c>
      <c r="AK13" s="43">
        <f>Índice!$G$51*'Datos Vida'!AK69</f>
        <v>0</v>
      </c>
      <c r="AL13" s="43">
        <f>Índice!$G$51*'Datos Vida'!AL69</f>
        <v>0</v>
      </c>
      <c r="AM13" s="43">
        <f>Índice!$G$51*'Datos Vida'!AM69</f>
        <v>0</v>
      </c>
      <c r="AN13" s="43">
        <f>Índice!$G$51*'Datos Vida'!AN69</f>
        <v>0</v>
      </c>
      <c r="AO13" s="43">
        <f>Índice!$G$51*'Datos Vida'!AO69</f>
        <v>0</v>
      </c>
      <c r="AP13" s="43">
        <f>Índice!$G$51*'Datos Vida'!AP69</f>
        <v>0</v>
      </c>
      <c r="AQ13" s="43">
        <f>Índice!$G$51*'Datos Vida'!AQ69</f>
        <v>13261104.109813401</v>
      </c>
    </row>
    <row r="14" spans="2:43">
      <c r="B14" s="60" t="str">
        <f>'Datos Generales'!B70</f>
        <v>5.21.20.00  Pasivos No Corrientes Mantenidos Para La Venta</v>
      </c>
      <c r="C14" s="43">
        <f>Índice!$G$51*'Datos Vida'!C70</f>
        <v>0</v>
      </c>
      <c r="D14" s="43">
        <f>Índice!$G$51*'Datos Vida'!D70</f>
        <v>0</v>
      </c>
      <c r="E14" s="43">
        <f>Índice!$G$51*'Datos Vida'!E70</f>
        <v>0</v>
      </c>
      <c r="F14" s="43">
        <f>Índice!$G$51*'Datos Vida'!F70</f>
        <v>0</v>
      </c>
      <c r="G14" s="43">
        <f>Índice!$G$51*'Datos Vida'!G70</f>
        <v>0</v>
      </c>
      <c r="H14" s="43">
        <f>Índice!$G$51*'Datos Vida'!H70</f>
        <v>0</v>
      </c>
      <c r="I14" s="43">
        <f>Índice!$G$51*'Datos Vida'!I70</f>
        <v>0</v>
      </c>
      <c r="J14" s="43">
        <f>Índice!$G$51*'Datos Vida'!J70</f>
        <v>0</v>
      </c>
      <c r="K14" s="43">
        <f>Índice!$G$51*'Datos Vida'!K70</f>
        <v>0</v>
      </c>
      <c r="L14" s="43">
        <f>Índice!$G$51*'Datos Vida'!L70</f>
        <v>0</v>
      </c>
      <c r="M14" s="43">
        <f>Índice!$G$51*'Datos Vida'!M70</f>
        <v>0</v>
      </c>
      <c r="N14" s="43">
        <f>Índice!$G$51*'Datos Vida'!N70</f>
        <v>0</v>
      </c>
      <c r="O14" s="43">
        <f>Índice!$G$51*'Datos Vida'!O70</f>
        <v>0</v>
      </c>
      <c r="P14" s="43">
        <f>Índice!$G$51*'Datos Vida'!P70</f>
        <v>0</v>
      </c>
      <c r="Q14" s="43">
        <f>Índice!$G$51*'Datos Vida'!Q70</f>
        <v>0</v>
      </c>
      <c r="R14" s="43">
        <f>Índice!$G$51*'Datos Vida'!R70</f>
        <v>0</v>
      </c>
      <c r="S14" s="43">
        <f>Índice!$G$51*'Datos Vida'!S70</f>
        <v>0</v>
      </c>
      <c r="T14" s="43">
        <f>Índice!$G$51*'Datos Vida'!T70</f>
        <v>0</v>
      </c>
      <c r="U14" s="43">
        <f>Índice!$G$51*'Datos Vida'!U70</f>
        <v>0</v>
      </c>
      <c r="V14" s="43">
        <f>Índice!$G$51*'Datos Vida'!V70</f>
        <v>0</v>
      </c>
      <c r="W14" s="43">
        <f>Índice!$G$51*'Datos Vida'!W70</f>
        <v>0</v>
      </c>
      <c r="X14" s="43">
        <f>Índice!$G$51*'Datos Vida'!X70</f>
        <v>0</v>
      </c>
      <c r="Y14" s="43">
        <f>Índice!$G$51*'Datos Vida'!Y70</f>
        <v>0</v>
      </c>
      <c r="Z14" s="43">
        <f>Índice!$G$51*'Datos Vida'!Z70</f>
        <v>0</v>
      </c>
      <c r="AA14" s="43">
        <f>Índice!$G$51*'Datos Vida'!AA70</f>
        <v>0</v>
      </c>
      <c r="AB14" s="43">
        <f>Índice!$G$51*'Datos Vida'!AB70</f>
        <v>0</v>
      </c>
      <c r="AC14" s="43">
        <f>Índice!$G$51*'Datos Vida'!AC70</f>
        <v>0</v>
      </c>
      <c r="AD14" s="43">
        <f>Índice!$G$51*'Datos Vida'!AD70</f>
        <v>0</v>
      </c>
      <c r="AE14" s="43">
        <f>Índice!$G$51*'Datos Vida'!AE70</f>
        <v>0</v>
      </c>
      <c r="AF14" s="43">
        <f>Índice!$G$51*'Datos Vida'!AF70</f>
        <v>0</v>
      </c>
      <c r="AG14" s="43">
        <f>Índice!$G$51*'Datos Vida'!AG70</f>
        <v>0</v>
      </c>
      <c r="AH14" s="43">
        <f>Índice!$G$51*'Datos Vida'!AH70</f>
        <v>0</v>
      </c>
      <c r="AI14" s="43">
        <f>Índice!$G$51*'Datos Vida'!AI70</f>
        <v>0</v>
      </c>
      <c r="AJ14" s="43">
        <f>Índice!$G$51*'Datos Vida'!AJ70</f>
        <v>0</v>
      </c>
      <c r="AK14" s="43">
        <f>Índice!$G$51*'Datos Vida'!AK70</f>
        <v>0</v>
      </c>
      <c r="AL14" s="43">
        <f>Índice!$G$51*'Datos Vida'!AL70</f>
        <v>0</v>
      </c>
      <c r="AM14" s="43">
        <f>Índice!$G$51*'Datos Vida'!AM70</f>
        <v>0</v>
      </c>
      <c r="AN14" s="43">
        <f>Índice!$G$51*'Datos Vida'!AN70</f>
        <v>0</v>
      </c>
      <c r="AO14" s="43">
        <f>Índice!$G$51*'Datos Vida'!AO70</f>
        <v>0</v>
      </c>
      <c r="AP14" s="43">
        <f>Índice!$G$51*'Datos Vida'!AP70</f>
        <v>0</v>
      </c>
      <c r="AQ14" s="43">
        <f>Índice!$G$51*'Datos Vida'!AQ70</f>
        <v>0</v>
      </c>
    </row>
    <row r="15" spans="2:43">
      <c r="B15" s="60" t="str">
        <f>'Datos Generales'!B71</f>
        <v xml:space="preserve">5.21.30.00  Total Cuentas De Seguros </v>
      </c>
      <c r="C15" s="43">
        <f>Índice!$G$51*'Datos Vida'!C71</f>
        <v>584280.98738217133</v>
      </c>
      <c r="D15" s="43">
        <f>Índice!$G$51*'Datos Vida'!D71</f>
        <v>2822031.2468875949</v>
      </c>
      <c r="E15" s="43">
        <f>Índice!$G$51*'Datos Vida'!E71</f>
        <v>6179971.7144621434</v>
      </c>
      <c r="F15" s="43">
        <f>Índice!$G$51*'Datos Vida'!F71</f>
        <v>4969923.2660721838</v>
      </c>
      <c r="G15" s="43">
        <f>Índice!$G$51*'Datos Vida'!G71</f>
        <v>76841039.880837768</v>
      </c>
      <c r="H15" s="43">
        <f>Índice!$G$51*'Datos Vida'!H71</f>
        <v>3547757.6296807812</v>
      </c>
      <c r="I15" s="43">
        <f>Índice!$G$51*'Datos Vida'!I71</f>
        <v>1298776.5066254116</v>
      </c>
      <c r="J15" s="43">
        <f>Índice!$G$51*'Datos Vida'!J71</f>
        <v>53755698.650571801</v>
      </c>
      <c r="K15" s="43">
        <f>Índice!$G$51*'Datos Vida'!K71</f>
        <v>79607.676491353879</v>
      </c>
      <c r="L15" s="43">
        <f>Índice!$G$51*'Datos Vida'!L71</f>
        <v>15240984.504925624</v>
      </c>
      <c r="M15" s="43">
        <f>Índice!$G$51*'Datos Vida'!M71</f>
        <v>124019967.95191017</v>
      </c>
      <c r="N15" s="43">
        <f>Índice!$G$51*'Datos Vida'!N71</f>
        <v>78748349.368444592</v>
      </c>
      <c r="O15" s="43">
        <f>Índice!$G$51*'Datos Vida'!O71</f>
        <v>78605620.810011044</v>
      </c>
      <c r="P15" s="43">
        <f>Índice!$G$51*'Datos Vida'!P71</f>
        <v>34617550.357331775</v>
      </c>
      <c r="Q15" s="43">
        <f>Índice!$G$51*'Datos Vida'!Q71</f>
        <v>33749275.531681798</v>
      </c>
      <c r="R15" s="43">
        <f>Índice!$G$51*'Datos Vida'!R71</f>
        <v>61580.271833314524</v>
      </c>
      <c r="S15" s="43">
        <f>Índice!$G$51*'Datos Vida'!S71</f>
        <v>379251.65054302482</v>
      </c>
      <c r="T15" s="43">
        <f>Índice!$G$51*'Datos Vida'!T71</f>
        <v>4467876.5263234777</v>
      </c>
      <c r="U15" s="43">
        <f>Índice!$G$51*'Datos Vida'!U71</f>
        <v>1272266.4949172351</v>
      </c>
      <c r="V15" s="43">
        <f>Índice!$G$51*'Datos Vida'!V71</f>
        <v>2065.1983860865257</v>
      </c>
      <c r="W15" s="43">
        <f>Índice!$G$51*'Datos Vida'!W71</f>
        <v>1427861.0777276843</v>
      </c>
      <c r="X15" s="43">
        <f>Índice!$G$51*'Datos Vida'!X71</f>
        <v>116925442.55357765</v>
      </c>
      <c r="Y15" s="43">
        <f>Índice!$G$51*'Datos Vida'!Y71</f>
        <v>2949590.1252929815</v>
      </c>
      <c r="Z15" s="43">
        <f>Índice!$G$51*'Datos Vida'!Z71</f>
        <v>23207659.183614753</v>
      </c>
      <c r="AA15" s="43">
        <f>Índice!$G$51*'Datos Vida'!AA71</f>
        <v>45428433.162690535</v>
      </c>
      <c r="AB15" s="43">
        <f>Índice!$G$51*'Datos Vida'!AB71</f>
        <v>86485242.518608034</v>
      </c>
      <c r="AC15" s="43">
        <f>Índice!$G$51*'Datos Vida'!AC71</f>
        <v>22160880.7470215</v>
      </c>
      <c r="AD15" s="43">
        <f>Índice!$G$51*'Datos Vida'!AD71</f>
        <v>760217.34270872758</v>
      </c>
      <c r="AE15" s="43">
        <f>Índice!$G$51*'Datos Vida'!AE71</f>
        <v>34931445.461808994</v>
      </c>
      <c r="AF15" s="43">
        <f>Índice!$G$51*'Datos Vida'!AF71</f>
        <v>17964429.940175425</v>
      </c>
      <c r="AG15" s="43">
        <f>Índice!$G$51*'Datos Vida'!AG71</f>
        <v>7311843.3627476376</v>
      </c>
      <c r="AH15" s="43">
        <f>Índice!$G$51*'Datos Vida'!AH71</f>
        <v>0</v>
      </c>
      <c r="AI15" s="43">
        <f>Índice!$G$51*'Datos Vida'!AI71</f>
        <v>0</v>
      </c>
      <c r="AJ15" s="43">
        <f>Índice!$G$51*'Datos Vida'!AJ71</f>
        <v>0</v>
      </c>
      <c r="AK15" s="43">
        <f>Índice!$G$51*'Datos Vida'!AK71</f>
        <v>0</v>
      </c>
      <c r="AL15" s="43">
        <f>Índice!$G$51*'Datos Vida'!AL71</f>
        <v>0</v>
      </c>
      <c r="AM15" s="43">
        <f>Índice!$G$51*'Datos Vida'!AM71</f>
        <v>0</v>
      </c>
      <c r="AN15" s="43">
        <f>Índice!$G$51*'Datos Vida'!AN71</f>
        <v>0</v>
      </c>
      <c r="AO15" s="43">
        <f>Índice!$G$51*'Datos Vida'!AO71</f>
        <v>0</v>
      </c>
      <c r="AP15" s="43">
        <f>Índice!$G$51*'Datos Vida'!AP71</f>
        <v>0</v>
      </c>
      <c r="AQ15" s="43">
        <f>Índice!$G$51*'Datos Vida'!AQ71</f>
        <v>880796921.70129323</v>
      </c>
    </row>
    <row r="16" spans="2:43">
      <c r="B16" s="61" t="str">
        <f>'Datos Generales'!B72</f>
        <v>5.21.31.00  Reservas Técnicas</v>
      </c>
      <c r="C16" s="46">
        <f>Índice!$G$51*'Datos Vida'!C72</f>
        <v>477557.66110915609</v>
      </c>
      <c r="D16" s="46">
        <f>Índice!$G$51*'Datos Vida'!D72</f>
        <v>2805171.384242875</v>
      </c>
      <c r="E16" s="46">
        <f>Índice!$G$51*'Datos Vida'!E72</f>
        <v>6134353.5603701472</v>
      </c>
      <c r="F16" s="46">
        <f>Índice!$G$51*'Datos Vida'!F72</f>
        <v>4874847.6498436332</v>
      </c>
      <c r="G16" s="46">
        <f>Índice!$G$51*'Datos Vida'!G72</f>
        <v>76671223.249915347</v>
      </c>
      <c r="H16" s="46">
        <f>Índice!$G$51*'Datos Vida'!H72</f>
        <v>3542501.1232324308</v>
      </c>
      <c r="I16" s="46">
        <f>Índice!$G$51*'Datos Vida'!I72</f>
        <v>1237456.5148587606</v>
      </c>
      <c r="J16" s="46">
        <f>Índice!$G$51*'Datos Vida'!J72</f>
        <v>53657193.091954559</v>
      </c>
      <c r="K16" s="46">
        <f>Índice!$G$51*'Datos Vida'!K72</f>
        <v>76875.311240513402</v>
      </c>
      <c r="L16" s="46">
        <f>Índice!$G$51*'Datos Vida'!L72</f>
        <v>15226298.644817308</v>
      </c>
      <c r="M16" s="46">
        <f>Índice!$G$51*'Datos Vida'!M72</f>
        <v>123942252.39641364</v>
      </c>
      <c r="N16" s="46">
        <f>Índice!$G$51*'Datos Vida'!N72</f>
        <v>78748349.368444592</v>
      </c>
      <c r="O16" s="46">
        <f>Índice!$G$51*'Datos Vida'!O72</f>
        <v>78567485.176651821</v>
      </c>
      <c r="P16" s="46">
        <f>Índice!$G$51*'Datos Vida'!P72</f>
        <v>34260328.448655553</v>
      </c>
      <c r="Q16" s="46">
        <f>Índice!$G$51*'Datos Vida'!Q72</f>
        <v>33616209.295274019</v>
      </c>
      <c r="R16" s="46">
        <f>Índice!$G$51*'Datos Vida'!R72</f>
        <v>45830.848942390905</v>
      </c>
      <c r="S16" s="46">
        <f>Índice!$G$51*'Datos Vida'!S72</f>
        <v>350261.36456694134</v>
      </c>
      <c r="T16" s="46">
        <f>Índice!$G$51*'Datos Vida'!T72</f>
        <v>4467876.5263234777</v>
      </c>
      <c r="U16" s="46">
        <f>Índice!$G$51*'Datos Vida'!U72</f>
        <v>1271054.8646477256</v>
      </c>
      <c r="V16" s="46">
        <f>Índice!$G$51*'Datos Vida'!V72</f>
        <v>2065.1983860865257</v>
      </c>
      <c r="W16" s="46">
        <f>Índice!$G$51*'Datos Vida'!W72</f>
        <v>1397047.5475907496</v>
      </c>
      <c r="X16" s="46">
        <f>Índice!$G$51*'Datos Vida'!X72</f>
        <v>116222045.63311578</v>
      </c>
      <c r="Y16" s="46">
        <f>Índice!$G$51*'Datos Vida'!Y72</f>
        <v>2948167.2166632363</v>
      </c>
      <c r="Z16" s="46">
        <f>Índice!$G$51*'Datos Vida'!Z72</f>
        <v>23106422.587706197</v>
      </c>
      <c r="AA16" s="46">
        <f>Índice!$G$51*'Datos Vida'!AA72</f>
        <v>45408502.570708312</v>
      </c>
      <c r="AB16" s="46">
        <f>Índice!$G$51*'Datos Vida'!AB72</f>
        <v>86477798.995619953</v>
      </c>
      <c r="AC16" s="46">
        <f>Índice!$G$51*'Datos Vida'!AC72</f>
        <v>22152784.84178469</v>
      </c>
      <c r="AD16" s="46">
        <f>Índice!$G$51*'Datos Vida'!AD72</f>
        <v>760217.34270872758</v>
      </c>
      <c r="AE16" s="46">
        <f>Índice!$G$51*'Datos Vida'!AE72</f>
        <v>34369306.384608068</v>
      </c>
      <c r="AF16" s="46">
        <f>Índice!$G$51*'Datos Vida'!AF72</f>
        <v>17352425.407406919</v>
      </c>
      <c r="AG16" s="46">
        <f>Índice!$G$51*'Datos Vida'!AG72</f>
        <v>7016283.2183541721</v>
      </c>
      <c r="AH16" s="46">
        <f>Índice!$G$51*'Datos Vida'!AH72</f>
        <v>0</v>
      </c>
      <c r="AI16" s="46">
        <f>Índice!$G$51*'Datos Vida'!AI72</f>
        <v>0</v>
      </c>
      <c r="AJ16" s="46">
        <f>Índice!$G$51*'Datos Vida'!AJ72</f>
        <v>0</v>
      </c>
      <c r="AK16" s="46">
        <f>Índice!$G$51*'Datos Vida'!AK72</f>
        <v>0</v>
      </c>
      <c r="AL16" s="46">
        <f>Índice!$G$51*'Datos Vida'!AL72</f>
        <v>0</v>
      </c>
      <c r="AM16" s="46">
        <f>Índice!$G$51*'Datos Vida'!AM72</f>
        <v>0</v>
      </c>
      <c r="AN16" s="46">
        <f>Índice!$G$51*'Datos Vida'!AN72</f>
        <v>0</v>
      </c>
      <c r="AO16" s="46">
        <f>Índice!$G$51*'Datos Vida'!AO72</f>
        <v>0</v>
      </c>
      <c r="AP16" s="46">
        <f>Índice!$G$51*'Datos Vida'!AP72</f>
        <v>0</v>
      </c>
      <c r="AQ16" s="46">
        <f>Índice!$G$51*'Datos Vida'!AQ72</f>
        <v>877186193.42615783</v>
      </c>
    </row>
    <row r="17" spans="2:43">
      <c r="B17" s="62" t="str">
        <f>'Datos Generales'!B73</f>
        <v>5.21.31.10  Reserva De Riesgos En Curso</v>
      </c>
      <c r="C17" s="46">
        <f>Índice!$G$51*'Datos Vida'!C73</f>
        <v>423135.88788480399</v>
      </c>
      <c r="D17" s="46">
        <f>Índice!$G$51*'Datos Vida'!D73</f>
        <v>727089.97589753475</v>
      </c>
      <c r="E17" s="46">
        <f>Índice!$G$51*'Datos Vida'!E73</f>
        <v>34931.53262021907</v>
      </c>
      <c r="F17" s="46">
        <f>Índice!$G$51*'Datos Vida'!F73</f>
        <v>563240.22123805666</v>
      </c>
      <c r="G17" s="46">
        <f>Índice!$G$51*'Datos Vida'!G73</f>
        <v>310556.4371731283</v>
      </c>
      <c r="H17" s="46">
        <f>Índice!$G$51*'Datos Vida'!H73</f>
        <v>57206.592876382463</v>
      </c>
      <c r="I17" s="46">
        <f>Índice!$G$51*'Datos Vida'!I73</f>
        <v>332951.98762341728</v>
      </c>
      <c r="J17" s="46">
        <f>Índice!$G$51*'Datos Vida'!J73</f>
        <v>229109.80233322491</v>
      </c>
      <c r="K17" s="46">
        <f>Índice!$G$51*'Datos Vida'!K73</f>
        <v>41214.640311096657</v>
      </c>
      <c r="L17" s="46">
        <f>Índice!$G$51*'Datos Vida'!L73</f>
        <v>180.42543396610606</v>
      </c>
      <c r="M17" s="46">
        <f>Índice!$G$51*'Datos Vida'!M73</f>
        <v>101365.71783958693</v>
      </c>
      <c r="N17" s="46">
        <f>Índice!$G$51*'Datos Vida'!N73</f>
        <v>0</v>
      </c>
      <c r="O17" s="46">
        <f>Índice!$G$51*'Datos Vida'!O73</f>
        <v>117348.37468820618</v>
      </c>
      <c r="P17" s="46">
        <f>Índice!$G$51*'Datos Vida'!P73</f>
        <v>149903.83359781862</v>
      </c>
      <c r="Q17" s="46">
        <f>Índice!$G$51*'Datos Vida'!Q73</f>
        <v>206093.60786683223</v>
      </c>
      <c r="R17" s="46">
        <f>Índice!$G$51*'Datos Vida'!R73</f>
        <v>42945.591285044306</v>
      </c>
      <c r="S17" s="46">
        <f>Índice!$G$51*'Datos Vida'!S73</f>
        <v>129205.41541893804</v>
      </c>
      <c r="T17" s="46">
        <f>Índice!$G$51*'Datos Vida'!T73</f>
        <v>26528.86873341434</v>
      </c>
      <c r="U17" s="46">
        <f>Índice!$G$51*'Datos Vida'!U73</f>
        <v>39966.889542540077</v>
      </c>
      <c r="V17" s="46">
        <f>Índice!$G$51*'Datos Vida'!V73</f>
        <v>1009.514829987982</v>
      </c>
      <c r="W17" s="46">
        <f>Índice!$G$51*'Datos Vida'!W73</f>
        <v>60991.100457924716</v>
      </c>
      <c r="X17" s="46">
        <f>Índice!$G$51*'Datos Vida'!X73</f>
        <v>1128157.1684361729</v>
      </c>
      <c r="Y17" s="46">
        <f>Índice!$G$51*'Datos Vida'!Y73</f>
        <v>44611.073854468923</v>
      </c>
      <c r="Z17" s="46">
        <f>Índice!$G$51*'Datos Vida'!Z73</f>
        <v>113500.52343737897</v>
      </c>
      <c r="AA17" s="46">
        <f>Índice!$G$51*'Datos Vida'!AA73</f>
        <v>19337.746585484078</v>
      </c>
      <c r="AB17" s="46">
        <f>Índice!$G$51*'Datos Vida'!AB73</f>
        <v>8205.0192443467658</v>
      </c>
      <c r="AC17" s="46">
        <f>Índice!$G$51*'Datos Vida'!AC73</f>
        <v>2753.745399173567</v>
      </c>
      <c r="AD17" s="46">
        <f>Índice!$G$51*'Datos Vida'!AD73</f>
        <v>0</v>
      </c>
      <c r="AE17" s="46">
        <f>Índice!$G$51*'Datos Vida'!AE73</f>
        <v>170248.21776765579</v>
      </c>
      <c r="AF17" s="46">
        <f>Índice!$G$51*'Datos Vida'!AF73</f>
        <v>508301.60616704408</v>
      </c>
      <c r="AG17" s="46">
        <f>Índice!$G$51*'Datos Vida'!AG73</f>
        <v>996620.96272638952</v>
      </c>
      <c r="AH17" s="46">
        <f>Índice!$G$51*'Datos Vida'!AH73</f>
        <v>0</v>
      </c>
      <c r="AI17" s="46">
        <f>Índice!$G$51*'Datos Vida'!AI73</f>
        <v>0</v>
      </c>
      <c r="AJ17" s="46">
        <f>Índice!$G$51*'Datos Vida'!AJ73</f>
        <v>0</v>
      </c>
      <c r="AK17" s="46">
        <f>Índice!$G$51*'Datos Vida'!AK73</f>
        <v>0</v>
      </c>
      <c r="AL17" s="46">
        <f>Índice!$G$51*'Datos Vida'!AL73</f>
        <v>0</v>
      </c>
      <c r="AM17" s="46">
        <f>Índice!$G$51*'Datos Vida'!AM73</f>
        <v>0</v>
      </c>
      <c r="AN17" s="46">
        <f>Índice!$G$51*'Datos Vida'!AN73</f>
        <v>0</v>
      </c>
      <c r="AO17" s="46">
        <f>Índice!$G$51*'Datos Vida'!AO73</f>
        <v>0</v>
      </c>
      <c r="AP17" s="46">
        <f>Índice!$G$51*'Datos Vida'!AP73</f>
        <v>0</v>
      </c>
      <c r="AQ17" s="46">
        <f>Índice!$G$51*'Datos Vida'!AQ73</f>
        <v>6586712.4812702378</v>
      </c>
    </row>
    <row r="18" spans="2:43">
      <c r="B18" s="62" t="str">
        <f>'Datos Generales'!B74</f>
        <v>5.21.31.20  Reservas Seguros Previsionales</v>
      </c>
      <c r="C18" s="46">
        <f>Índice!$G$51*'Datos Vida'!C74</f>
        <v>0</v>
      </c>
      <c r="D18" s="46">
        <f>Índice!$G$51*'Datos Vida'!D74</f>
        <v>313082.21618738398</v>
      </c>
      <c r="E18" s="46">
        <f>Índice!$G$51*'Datos Vida'!E74</f>
        <v>4599965.7386442861</v>
      </c>
      <c r="F18" s="46">
        <f>Índice!$G$51*'Datos Vida'!F74</f>
        <v>2071337.8970875635</v>
      </c>
      <c r="G18" s="46">
        <f>Índice!$G$51*'Datos Vida'!G74</f>
        <v>72587980.461288884</v>
      </c>
      <c r="H18" s="46">
        <f>Índice!$G$51*'Datos Vida'!H74</f>
        <v>3441527.0206564106</v>
      </c>
      <c r="I18" s="46">
        <f>Índice!$G$51*'Datos Vida'!I74</f>
        <v>0</v>
      </c>
      <c r="J18" s="46">
        <f>Índice!$G$51*'Datos Vida'!J74</f>
        <v>46674807.014282212</v>
      </c>
      <c r="K18" s="46">
        <f>Índice!$G$51*'Datos Vida'!K74</f>
        <v>0</v>
      </c>
      <c r="L18" s="46">
        <f>Índice!$G$51*'Datos Vida'!L74</f>
        <v>15100997.032010466</v>
      </c>
      <c r="M18" s="46">
        <f>Índice!$G$51*'Datos Vida'!M74</f>
        <v>109734623.13615349</v>
      </c>
      <c r="N18" s="46">
        <f>Índice!$G$51*'Datos Vida'!N74</f>
        <v>78638146.743953913</v>
      </c>
      <c r="O18" s="46">
        <f>Índice!$G$51*'Datos Vida'!O74</f>
        <v>73290992.848937973</v>
      </c>
      <c r="P18" s="46">
        <f>Índice!$G$51*'Datos Vida'!P74</f>
        <v>29475814.271581005</v>
      </c>
      <c r="Q18" s="46">
        <f>Índice!$G$51*'Datos Vida'!Q74</f>
        <v>23569489.554491714</v>
      </c>
      <c r="R18" s="46">
        <f>Índice!$G$51*'Datos Vida'!R74</f>
        <v>0</v>
      </c>
      <c r="S18" s="46">
        <f>Índice!$G$51*'Datos Vida'!S74</f>
        <v>0</v>
      </c>
      <c r="T18" s="46">
        <f>Índice!$G$51*'Datos Vida'!T74</f>
        <v>0</v>
      </c>
      <c r="U18" s="46">
        <f>Índice!$G$51*'Datos Vida'!U74</f>
        <v>0</v>
      </c>
      <c r="V18" s="46">
        <f>Índice!$G$51*'Datos Vida'!V74</f>
        <v>0</v>
      </c>
      <c r="W18" s="46">
        <f>Índice!$G$51*'Datos Vida'!W74</f>
        <v>1239483.113888022</v>
      </c>
      <c r="X18" s="46">
        <f>Índice!$G$51*'Datos Vida'!X74</f>
        <v>101082350.57688776</v>
      </c>
      <c r="Y18" s="46">
        <f>Índice!$G$51*'Datos Vida'!Y74</f>
        <v>0</v>
      </c>
      <c r="Z18" s="46">
        <f>Índice!$G$51*'Datos Vida'!Z74</f>
        <v>22409237.950427271</v>
      </c>
      <c r="AA18" s="46">
        <f>Índice!$G$51*'Datos Vida'!AA74</f>
        <v>42671149.28256987</v>
      </c>
      <c r="AB18" s="46">
        <f>Índice!$G$51*'Datos Vida'!AB74</f>
        <v>84129088.510715529</v>
      </c>
      <c r="AC18" s="46">
        <f>Índice!$G$51*'Datos Vida'!AC74</f>
        <v>22140664.997864202</v>
      </c>
      <c r="AD18" s="46">
        <f>Índice!$G$51*'Datos Vida'!AD74</f>
        <v>623505.81314281549</v>
      </c>
      <c r="AE18" s="46">
        <f>Índice!$G$51*'Datos Vida'!AE74</f>
        <v>28742160.811471801</v>
      </c>
      <c r="AF18" s="46">
        <f>Índice!$G$51*'Datos Vida'!AF74</f>
        <v>1455706.9724514799</v>
      </c>
      <c r="AG18" s="46">
        <f>Índice!$G$51*'Datos Vida'!AG74</f>
        <v>0</v>
      </c>
      <c r="AH18" s="46">
        <f>Índice!$G$51*'Datos Vida'!AH74</f>
        <v>0</v>
      </c>
      <c r="AI18" s="46">
        <f>Índice!$G$51*'Datos Vida'!AI74</f>
        <v>0</v>
      </c>
      <c r="AJ18" s="46">
        <f>Índice!$G$51*'Datos Vida'!AJ74</f>
        <v>0</v>
      </c>
      <c r="AK18" s="46">
        <f>Índice!$G$51*'Datos Vida'!AK74</f>
        <v>0</v>
      </c>
      <c r="AL18" s="46">
        <f>Índice!$G$51*'Datos Vida'!AL74</f>
        <v>0</v>
      </c>
      <c r="AM18" s="46">
        <f>Índice!$G$51*'Datos Vida'!AM74</f>
        <v>0</v>
      </c>
      <c r="AN18" s="46">
        <f>Índice!$G$51*'Datos Vida'!AN74</f>
        <v>0</v>
      </c>
      <c r="AO18" s="46">
        <f>Índice!$G$51*'Datos Vida'!AO74</f>
        <v>0</v>
      </c>
      <c r="AP18" s="46">
        <f>Índice!$G$51*'Datos Vida'!AP74</f>
        <v>0</v>
      </c>
      <c r="AQ18" s="46">
        <f>Índice!$G$51*'Datos Vida'!AQ74</f>
        <v>763992111.96469402</v>
      </c>
    </row>
    <row r="19" spans="2:43">
      <c r="B19" s="63" t="str">
        <f>'Datos Generales'!B75</f>
        <v>5.21.31.21  Reserva Rentas Vitalicias</v>
      </c>
      <c r="C19" s="46">
        <f>Índice!$G$51*'Datos Vida'!C75</f>
        <v>0</v>
      </c>
      <c r="D19" s="46">
        <f>Índice!$G$51*'Datos Vida'!D75</f>
        <v>0</v>
      </c>
      <c r="E19" s="46">
        <f>Índice!$G$51*'Datos Vida'!E75</f>
        <v>2159065.2492912016</v>
      </c>
      <c r="F19" s="46">
        <f>Índice!$G$51*'Datos Vida'!F75</f>
        <v>2071337.8970875635</v>
      </c>
      <c r="G19" s="46">
        <f>Índice!$G$51*'Datos Vida'!G75</f>
        <v>72203625.904949084</v>
      </c>
      <c r="H19" s="46">
        <f>Índice!$G$51*'Datos Vida'!H75</f>
        <v>0</v>
      </c>
      <c r="I19" s="46">
        <f>Índice!$G$51*'Datos Vida'!I75</f>
        <v>0</v>
      </c>
      <c r="J19" s="46">
        <f>Índice!$G$51*'Datos Vida'!J75</f>
        <v>44157784.697922409</v>
      </c>
      <c r="K19" s="46">
        <f>Índice!$G$51*'Datos Vida'!K75</f>
        <v>0</v>
      </c>
      <c r="L19" s="46">
        <f>Índice!$G$51*'Datos Vida'!L75</f>
        <v>14484298.560713204</v>
      </c>
      <c r="M19" s="46">
        <f>Índice!$G$51*'Datos Vida'!M75</f>
        <v>109724699.11757091</v>
      </c>
      <c r="N19" s="46">
        <f>Índice!$G$51*'Datos Vida'!N75</f>
        <v>78638146.743953913</v>
      </c>
      <c r="O19" s="46">
        <f>Índice!$G$51*'Datos Vida'!O75</f>
        <v>73290992.848937973</v>
      </c>
      <c r="P19" s="46">
        <f>Índice!$G$51*'Datos Vida'!P75</f>
        <v>29160114.957029447</v>
      </c>
      <c r="Q19" s="46">
        <f>Índice!$G$51*'Datos Vida'!Q75</f>
        <v>23217186.850544799</v>
      </c>
      <c r="R19" s="46">
        <f>Índice!$G$51*'Datos Vida'!R75</f>
        <v>0</v>
      </c>
      <c r="S19" s="46">
        <f>Índice!$G$51*'Datos Vida'!S75</f>
        <v>0</v>
      </c>
      <c r="T19" s="46">
        <f>Índice!$G$51*'Datos Vida'!T75</f>
        <v>0</v>
      </c>
      <c r="U19" s="46">
        <f>Índice!$G$51*'Datos Vida'!U75</f>
        <v>0</v>
      </c>
      <c r="V19" s="46">
        <f>Índice!$G$51*'Datos Vida'!V75</f>
        <v>0</v>
      </c>
      <c r="W19" s="46">
        <f>Índice!$G$51*'Datos Vida'!W75</f>
        <v>1239483.113888022</v>
      </c>
      <c r="X19" s="46">
        <f>Índice!$G$51*'Datos Vida'!X75</f>
        <v>99779537.560228512</v>
      </c>
      <c r="Y19" s="46">
        <f>Índice!$G$51*'Datos Vida'!Y75</f>
        <v>0</v>
      </c>
      <c r="Z19" s="46">
        <f>Índice!$G$51*'Datos Vida'!Z75</f>
        <v>21638309.241934307</v>
      </c>
      <c r="AA19" s="46">
        <f>Índice!$G$51*'Datos Vida'!AA75</f>
        <v>42402922.927442506</v>
      </c>
      <c r="AB19" s="46">
        <f>Índice!$G$51*'Datos Vida'!AB75</f>
        <v>84129088.510715529</v>
      </c>
      <c r="AC19" s="46">
        <f>Índice!$G$51*'Datos Vida'!AC75</f>
        <v>22140664.997864202</v>
      </c>
      <c r="AD19" s="46">
        <f>Índice!$G$51*'Datos Vida'!AD75</f>
        <v>0</v>
      </c>
      <c r="AE19" s="46">
        <f>Índice!$G$51*'Datos Vida'!AE75</f>
        <v>27764786.851430103</v>
      </c>
      <c r="AF19" s="46">
        <f>Índice!$G$51*'Datos Vida'!AF75</f>
        <v>1179536.630656831</v>
      </c>
      <c r="AG19" s="46">
        <f>Índice!$G$51*'Datos Vida'!AG75</f>
        <v>0</v>
      </c>
      <c r="AH19" s="46">
        <f>Índice!$G$51*'Datos Vida'!AH75</f>
        <v>0</v>
      </c>
      <c r="AI19" s="46">
        <f>Índice!$G$51*'Datos Vida'!AI75</f>
        <v>0</v>
      </c>
      <c r="AJ19" s="46">
        <f>Índice!$G$51*'Datos Vida'!AJ75</f>
        <v>0</v>
      </c>
      <c r="AK19" s="46">
        <f>Índice!$G$51*'Datos Vida'!AK75</f>
        <v>0</v>
      </c>
      <c r="AL19" s="46">
        <f>Índice!$G$51*'Datos Vida'!AL75</f>
        <v>0</v>
      </c>
      <c r="AM19" s="46">
        <f>Índice!$G$51*'Datos Vida'!AM75</f>
        <v>0</v>
      </c>
      <c r="AN19" s="46">
        <f>Índice!$G$51*'Datos Vida'!AN75</f>
        <v>0</v>
      </c>
      <c r="AO19" s="46">
        <f>Índice!$G$51*'Datos Vida'!AO75</f>
        <v>0</v>
      </c>
      <c r="AP19" s="46">
        <f>Índice!$G$51*'Datos Vida'!AP75</f>
        <v>0</v>
      </c>
      <c r="AQ19" s="46">
        <f>Índice!$G$51*'Datos Vida'!AQ75</f>
        <v>749381582.66216052</v>
      </c>
    </row>
    <row r="20" spans="2:43">
      <c r="B20" s="63" t="str">
        <f>'Datos Generales'!B76</f>
        <v>5.21.31.22  Reserva Seguro Invalidez Y Sobrevivencia</v>
      </c>
      <c r="C20" s="46">
        <f>Índice!$G$51*'Datos Vida'!C76</f>
        <v>0</v>
      </c>
      <c r="D20" s="46">
        <f>Índice!$G$51*'Datos Vida'!D76</f>
        <v>313082.21618738398</v>
      </c>
      <c r="E20" s="46">
        <f>Índice!$G$51*'Datos Vida'!E76</f>
        <v>2440900.4893530849</v>
      </c>
      <c r="F20" s="46">
        <f>Índice!$G$51*'Datos Vida'!F76</f>
        <v>0</v>
      </c>
      <c r="G20" s="46">
        <f>Índice!$G$51*'Datos Vida'!G76</f>
        <v>384354.55633978947</v>
      </c>
      <c r="H20" s="46">
        <f>Índice!$G$51*'Datos Vida'!H76</f>
        <v>3441527.0206564106</v>
      </c>
      <c r="I20" s="46">
        <f>Índice!$G$51*'Datos Vida'!I76</f>
        <v>0</v>
      </c>
      <c r="J20" s="46">
        <f>Índice!$G$51*'Datos Vida'!J76</f>
        <v>2517022.3163597975</v>
      </c>
      <c r="K20" s="46">
        <f>Índice!$G$51*'Datos Vida'!K76</f>
        <v>0</v>
      </c>
      <c r="L20" s="46">
        <f>Índice!$G$51*'Datos Vida'!L76</f>
        <v>616698.47129726154</v>
      </c>
      <c r="M20" s="46">
        <f>Índice!$G$51*'Datos Vida'!M76</f>
        <v>9924.018582580271</v>
      </c>
      <c r="N20" s="46">
        <f>Índice!$G$51*'Datos Vida'!N76</f>
        <v>0</v>
      </c>
      <c r="O20" s="46">
        <f>Índice!$G$51*'Datos Vida'!O76</f>
        <v>0</v>
      </c>
      <c r="P20" s="46">
        <f>Índice!$G$51*'Datos Vida'!P76</f>
        <v>315699.31455155916</v>
      </c>
      <c r="Q20" s="46">
        <f>Índice!$G$51*'Datos Vida'!Q76</f>
        <v>352302.70394691708</v>
      </c>
      <c r="R20" s="46">
        <f>Índice!$G$51*'Datos Vida'!R76</f>
        <v>0</v>
      </c>
      <c r="S20" s="46">
        <f>Índice!$G$51*'Datos Vida'!S76</f>
        <v>0</v>
      </c>
      <c r="T20" s="46">
        <f>Índice!$G$51*'Datos Vida'!T76</f>
        <v>0</v>
      </c>
      <c r="U20" s="46">
        <f>Índice!$G$51*'Datos Vida'!U76</f>
        <v>0</v>
      </c>
      <c r="V20" s="46">
        <f>Índice!$G$51*'Datos Vida'!V76</f>
        <v>0</v>
      </c>
      <c r="W20" s="46">
        <f>Índice!$G$51*'Datos Vida'!W76</f>
        <v>0</v>
      </c>
      <c r="X20" s="46">
        <f>Índice!$G$51*'Datos Vida'!X76</f>
        <v>1302813.0166592523</v>
      </c>
      <c r="Y20" s="46">
        <f>Índice!$G$51*'Datos Vida'!Y76</f>
        <v>0</v>
      </c>
      <c r="Z20" s="46">
        <f>Índice!$G$51*'Datos Vida'!Z76</f>
        <v>770928.7084929652</v>
      </c>
      <c r="AA20" s="46">
        <f>Índice!$G$51*'Datos Vida'!AA76</f>
        <v>268226.35512736242</v>
      </c>
      <c r="AB20" s="46">
        <f>Índice!$G$51*'Datos Vida'!AB76</f>
        <v>0</v>
      </c>
      <c r="AC20" s="46">
        <f>Índice!$G$51*'Datos Vida'!AC76</f>
        <v>0</v>
      </c>
      <c r="AD20" s="46">
        <f>Índice!$G$51*'Datos Vida'!AD76</f>
        <v>623505.81314281549</v>
      </c>
      <c r="AE20" s="46">
        <f>Índice!$G$51*'Datos Vida'!AE76</f>
        <v>977373.96004169795</v>
      </c>
      <c r="AF20" s="46">
        <f>Índice!$G$51*'Datos Vida'!AF76</f>
        <v>276170.34179464879</v>
      </c>
      <c r="AG20" s="46">
        <f>Índice!$G$51*'Datos Vida'!AG76</f>
        <v>0</v>
      </c>
      <c r="AH20" s="46">
        <f>Índice!$G$51*'Datos Vida'!AH76</f>
        <v>0</v>
      </c>
      <c r="AI20" s="46">
        <f>Índice!$G$51*'Datos Vida'!AI76</f>
        <v>0</v>
      </c>
      <c r="AJ20" s="46">
        <f>Índice!$G$51*'Datos Vida'!AJ76</f>
        <v>0</v>
      </c>
      <c r="AK20" s="46">
        <f>Índice!$G$51*'Datos Vida'!AK76</f>
        <v>0</v>
      </c>
      <c r="AL20" s="46">
        <f>Índice!$G$51*'Datos Vida'!AL76</f>
        <v>0</v>
      </c>
      <c r="AM20" s="46">
        <f>Índice!$G$51*'Datos Vida'!AM76</f>
        <v>0</v>
      </c>
      <c r="AN20" s="46">
        <f>Índice!$G$51*'Datos Vida'!AN76</f>
        <v>0</v>
      </c>
      <c r="AO20" s="46">
        <f>Índice!$G$51*'Datos Vida'!AO76</f>
        <v>0</v>
      </c>
      <c r="AP20" s="46">
        <f>Índice!$G$51*'Datos Vida'!AP76</f>
        <v>0</v>
      </c>
      <c r="AQ20" s="46">
        <f>Índice!$G$51*'Datos Vida'!AQ76</f>
        <v>14610529.302533526</v>
      </c>
    </row>
    <row r="21" spans="2:43">
      <c r="B21" s="62" t="str">
        <f>'Datos Generales'!B77</f>
        <v>5.21.31.30  Reserva Matemática</v>
      </c>
      <c r="C21" s="46">
        <f>Índice!$G$51*'Datos Vida'!C77</f>
        <v>26930.886346584157</v>
      </c>
      <c r="D21" s="46">
        <f>Índice!$G$51*'Datos Vida'!D77</f>
        <v>1518802.9772852524</v>
      </c>
      <c r="E21" s="46">
        <f>Índice!$G$51*'Datos Vida'!E77</f>
        <v>1389778.1643615505</v>
      </c>
      <c r="F21" s="46">
        <f>Índice!$G$51*'Datos Vida'!F77</f>
        <v>1010460.9568833676</v>
      </c>
      <c r="G21" s="46">
        <f>Índice!$G$51*'Datos Vida'!G77</f>
        <v>978834.0958034267</v>
      </c>
      <c r="H21" s="46">
        <f>Índice!$G$51*'Datos Vida'!H77</f>
        <v>0</v>
      </c>
      <c r="I21" s="46">
        <f>Índice!$G$51*'Datos Vida'!I77</f>
        <v>770570.8234013028</v>
      </c>
      <c r="J21" s="46">
        <f>Índice!$G$51*'Datos Vida'!J77</f>
        <v>1560435.9248463442</v>
      </c>
      <c r="K21" s="46">
        <f>Índice!$G$51*'Datos Vida'!K77</f>
        <v>0</v>
      </c>
      <c r="L21" s="46">
        <f>Índice!$G$51*'Datos Vida'!L77</f>
        <v>103709.07948059078</v>
      </c>
      <c r="M21" s="46">
        <f>Índice!$G$51*'Datos Vida'!M77</f>
        <v>1218721.7946930311</v>
      </c>
      <c r="N21" s="46">
        <f>Índice!$G$51*'Datos Vida'!N77</f>
        <v>0</v>
      </c>
      <c r="O21" s="46">
        <f>Índice!$G$51*'Datos Vida'!O77</f>
        <v>698836.3975999346</v>
      </c>
      <c r="P21" s="46">
        <f>Índice!$G$51*'Datos Vida'!P77</f>
        <v>741588.77077426692</v>
      </c>
      <c r="Q21" s="46">
        <f>Índice!$G$51*'Datos Vida'!Q77</f>
        <v>378385.59960692399</v>
      </c>
      <c r="R21" s="46">
        <f>Índice!$G$51*'Datos Vida'!R77</f>
        <v>1100.7899145900701</v>
      </c>
      <c r="S21" s="46">
        <f>Índice!$G$51*'Datos Vida'!S77</f>
        <v>162273.55523536977</v>
      </c>
      <c r="T21" s="46">
        <f>Índice!$G$51*'Datos Vida'!T77</f>
        <v>3991777.3188939872</v>
      </c>
      <c r="U21" s="46">
        <f>Índice!$G$51*'Datos Vida'!U77</f>
        <v>810522.17581741454</v>
      </c>
      <c r="V21" s="46">
        <f>Índice!$G$51*'Datos Vida'!V77</f>
        <v>449.9126866613106</v>
      </c>
      <c r="W21" s="46">
        <f>Índice!$G$51*'Datos Vida'!W77</f>
        <v>35913.160300207383</v>
      </c>
      <c r="X21" s="46">
        <f>Índice!$G$51*'Datos Vida'!X77</f>
        <v>3120712.4060191982</v>
      </c>
      <c r="Y21" s="46">
        <f>Índice!$G$51*'Datos Vida'!Y77</f>
        <v>2608881.3047644976</v>
      </c>
      <c r="Z21" s="46">
        <f>Índice!$G$51*'Datos Vida'!Z77</f>
        <v>358391.70822073345</v>
      </c>
      <c r="AA21" s="46">
        <f>Índice!$G$51*'Datos Vida'!AA77</f>
        <v>225831.38012620044</v>
      </c>
      <c r="AB21" s="46">
        <f>Índice!$G$51*'Datos Vida'!AB77</f>
        <v>0</v>
      </c>
      <c r="AC21" s="46">
        <f>Índice!$G$51*'Datos Vida'!AC77</f>
        <v>504.89021094637042</v>
      </c>
      <c r="AD21" s="46">
        <f>Índice!$G$51*'Datos Vida'!AD77</f>
        <v>0</v>
      </c>
      <c r="AE21" s="46">
        <f>Índice!$G$51*'Datos Vida'!AE77</f>
        <v>376968.53399908374</v>
      </c>
      <c r="AF21" s="46">
        <f>Índice!$G$51*'Datos Vida'!AF77</f>
        <v>4508692.1147976751</v>
      </c>
      <c r="AG21" s="46">
        <f>Índice!$G$51*'Datos Vida'!AG77</f>
        <v>3387809.6856941138</v>
      </c>
      <c r="AH21" s="46">
        <f>Índice!$G$51*'Datos Vida'!AH77</f>
        <v>0</v>
      </c>
      <c r="AI21" s="46">
        <f>Índice!$G$51*'Datos Vida'!AI77</f>
        <v>0</v>
      </c>
      <c r="AJ21" s="46">
        <f>Índice!$G$51*'Datos Vida'!AJ77</f>
        <v>0</v>
      </c>
      <c r="AK21" s="46">
        <f>Índice!$G$51*'Datos Vida'!AK77</f>
        <v>0</v>
      </c>
      <c r="AL21" s="46">
        <f>Índice!$G$51*'Datos Vida'!AL77</f>
        <v>0</v>
      </c>
      <c r="AM21" s="46">
        <f>Índice!$G$51*'Datos Vida'!AM77</f>
        <v>0</v>
      </c>
      <c r="AN21" s="46">
        <f>Índice!$G$51*'Datos Vida'!AN77</f>
        <v>0</v>
      </c>
      <c r="AO21" s="46">
        <f>Índice!$G$51*'Datos Vida'!AO77</f>
        <v>0</v>
      </c>
      <c r="AP21" s="46">
        <f>Índice!$G$51*'Datos Vida'!AP77</f>
        <v>0</v>
      </c>
      <c r="AQ21" s="46">
        <f>Índice!$G$51*'Datos Vida'!AQ77</f>
        <v>29986884.407763254</v>
      </c>
    </row>
    <row r="22" spans="2:43">
      <c r="B22" s="62" t="str">
        <f>'Datos Generales'!B78</f>
        <v>5.21.31.40  Reserva Valor Del Fondo</v>
      </c>
      <c r="C22" s="46">
        <f>Índice!$G$51*'Datos Vida'!C78</f>
        <v>0</v>
      </c>
      <c r="D22" s="46">
        <f>Índice!$G$51*'Datos Vida'!D78</f>
        <v>22473.014755843578</v>
      </c>
      <c r="E22" s="46">
        <f>Índice!$G$51*'Datos Vida'!E78</f>
        <v>0</v>
      </c>
      <c r="F22" s="46">
        <f>Índice!$G$51*'Datos Vida'!F78</f>
        <v>799345.62581199198</v>
      </c>
      <c r="G22" s="46">
        <f>Índice!$G$51*'Datos Vida'!G78</f>
        <v>1514718.085259428</v>
      </c>
      <c r="H22" s="46">
        <f>Índice!$G$51*'Datos Vida'!H78</f>
        <v>0</v>
      </c>
      <c r="I22" s="46">
        <f>Índice!$G$51*'Datos Vida'!I78</f>
        <v>0</v>
      </c>
      <c r="J22" s="46">
        <f>Índice!$G$51*'Datos Vida'!J78</f>
        <v>4212784.8417846896</v>
      </c>
      <c r="K22" s="46">
        <f>Índice!$G$51*'Datos Vida'!K78</f>
        <v>0</v>
      </c>
      <c r="L22" s="46">
        <f>Índice!$G$51*'Datos Vida'!L78</f>
        <v>0</v>
      </c>
      <c r="M22" s="46">
        <f>Índice!$G$51*'Datos Vida'!M78</f>
        <v>10913906.480663804</v>
      </c>
      <c r="N22" s="46">
        <f>Índice!$G$51*'Datos Vida'!N78</f>
        <v>0</v>
      </c>
      <c r="O22" s="46">
        <f>Índice!$G$51*'Datos Vida'!O78</f>
        <v>3571703.5286097815</v>
      </c>
      <c r="P22" s="46">
        <f>Índice!$G$51*'Datos Vida'!P78</f>
        <v>2815485.8229254507</v>
      </c>
      <c r="Q22" s="46">
        <f>Índice!$G$51*'Datos Vida'!Q78</f>
        <v>7975263.3454398979</v>
      </c>
      <c r="R22" s="46">
        <f>Índice!$G$51*'Datos Vida'!R78</f>
        <v>0</v>
      </c>
      <c r="S22" s="46">
        <f>Índice!$G$51*'Datos Vida'!S78</f>
        <v>0</v>
      </c>
      <c r="T22" s="46">
        <f>Índice!$G$51*'Datos Vida'!T78</f>
        <v>0</v>
      </c>
      <c r="U22" s="46">
        <f>Índice!$G$51*'Datos Vida'!U78</f>
        <v>0</v>
      </c>
      <c r="V22" s="46">
        <f>Índice!$G$51*'Datos Vida'!V78</f>
        <v>0</v>
      </c>
      <c r="W22" s="46">
        <f>Índice!$G$51*'Datos Vida'!W78</f>
        <v>24654.453865579511</v>
      </c>
      <c r="X22" s="46">
        <f>Índice!$G$51*'Datos Vida'!X78</f>
        <v>7791539.9239964504</v>
      </c>
      <c r="Y22" s="46">
        <f>Índice!$G$51*'Datos Vida'!Y78</f>
        <v>103952.0075428101</v>
      </c>
      <c r="Z22" s="46">
        <f>Índice!$G$51*'Datos Vida'!Z78</f>
        <v>120852.50574895811</v>
      </c>
      <c r="AA22" s="46">
        <f>Índice!$G$51*'Datos Vida'!AA78</f>
        <v>2206894.6773169022</v>
      </c>
      <c r="AB22" s="46">
        <f>Índice!$G$51*'Datos Vida'!AB78</f>
        <v>978837.90262072824</v>
      </c>
      <c r="AC22" s="46">
        <f>Índice!$G$51*'Datos Vida'!AC78</f>
        <v>5415.9943871577461</v>
      </c>
      <c r="AD22" s="46">
        <f>Índice!$G$51*'Datos Vida'!AD78</f>
        <v>0</v>
      </c>
      <c r="AE22" s="46">
        <f>Índice!$G$51*'Datos Vida'!AE78</f>
        <v>3616132.6277441732</v>
      </c>
      <c r="AF22" s="46">
        <f>Índice!$G$51*'Datos Vida'!AF78</f>
        <v>10175690.24016148</v>
      </c>
      <c r="AG22" s="46">
        <f>Índice!$G$51*'Datos Vida'!AG78</f>
        <v>1620692.1325038015</v>
      </c>
      <c r="AH22" s="46">
        <f>Índice!$G$51*'Datos Vida'!AH78</f>
        <v>0</v>
      </c>
      <c r="AI22" s="46">
        <f>Índice!$G$51*'Datos Vida'!AI78</f>
        <v>0</v>
      </c>
      <c r="AJ22" s="46">
        <f>Índice!$G$51*'Datos Vida'!AJ78</f>
        <v>0</v>
      </c>
      <c r="AK22" s="46">
        <f>Índice!$G$51*'Datos Vida'!AK78</f>
        <v>0</v>
      </c>
      <c r="AL22" s="46">
        <f>Índice!$G$51*'Datos Vida'!AL78</f>
        <v>0</v>
      </c>
      <c r="AM22" s="46">
        <f>Índice!$G$51*'Datos Vida'!AM78</f>
        <v>0</v>
      </c>
      <c r="AN22" s="46">
        <f>Índice!$G$51*'Datos Vida'!AN78</f>
        <v>0</v>
      </c>
      <c r="AO22" s="46">
        <f>Índice!$G$51*'Datos Vida'!AO78</f>
        <v>0</v>
      </c>
      <c r="AP22" s="46">
        <f>Índice!$G$51*'Datos Vida'!AP78</f>
        <v>0</v>
      </c>
      <c r="AQ22" s="46">
        <f>Índice!$G$51*'Datos Vida'!AQ78</f>
        <v>58470343.211138926</v>
      </c>
    </row>
    <row r="23" spans="2:43">
      <c r="B23" s="62" t="str">
        <f>'Datos Generales'!B79</f>
        <v>5.21.31.50  Reserva Rentas Privadas</v>
      </c>
      <c r="C23" s="46">
        <f>Índice!$G$51*'Datos Vida'!C79</f>
        <v>0</v>
      </c>
      <c r="D23" s="46">
        <f>Índice!$G$51*'Datos Vida'!D79</f>
        <v>0</v>
      </c>
      <c r="E23" s="46">
        <f>Índice!$G$51*'Datos Vida'!E79</f>
        <v>0</v>
      </c>
      <c r="F23" s="46">
        <f>Índice!$G$51*'Datos Vida'!F79</f>
        <v>0</v>
      </c>
      <c r="G23" s="46">
        <f>Índice!$G$51*'Datos Vida'!G79</f>
        <v>857331.95225542865</v>
      </c>
      <c r="H23" s="46">
        <f>Índice!$G$51*'Datos Vida'!H79</f>
        <v>0</v>
      </c>
      <c r="I23" s="46">
        <f>Índice!$G$51*'Datos Vida'!I79</f>
        <v>0</v>
      </c>
      <c r="J23" s="46">
        <f>Índice!$G$51*'Datos Vida'!J79</f>
        <v>654750.62026776094</v>
      </c>
      <c r="K23" s="46">
        <f>Índice!$G$51*'Datos Vida'!K79</f>
        <v>0</v>
      </c>
      <c r="L23" s="46">
        <f>Índice!$G$51*'Datos Vida'!L79</f>
        <v>8314.7087010121268</v>
      </c>
      <c r="M23" s="46">
        <f>Índice!$G$51*'Datos Vida'!M79</f>
        <v>1497740.9195234396</v>
      </c>
      <c r="N23" s="46">
        <f>Índice!$G$51*'Datos Vida'!N79</f>
        <v>110202.6244906722</v>
      </c>
      <c r="O23" s="46">
        <f>Índice!$G$51*'Datos Vida'!O79</f>
        <v>740438.40370412183</v>
      </c>
      <c r="P23" s="46">
        <f>Índice!$G$51*'Datos Vida'!P79</f>
        <v>669655.46090155176</v>
      </c>
      <c r="Q23" s="46">
        <f>Índice!$G$51*'Datos Vida'!Q79</f>
        <v>1194611.2287830801</v>
      </c>
      <c r="R23" s="46">
        <f>Índice!$G$51*'Datos Vida'!R79</f>
        <v>0</v>
      </c>
      <c r="S23" s="46">
        <f>Índice!$G$51*'Datos Vida'!S79</f>
        <v>0</v>
      </c>
      <c r="T23" s="46">
        <f>Índice!$G$51*'Datos Vida'!T79</f>
        <v>0</v>
      </c>
      <c r="U23" s="46">
        <f>Índice!$G$51*'Datos Vida'!U79</f>
        <v>0</v>
      </c>
      <c r="V23" s="46">
        <f>Índice!$G$51*'Datos Vida'!V79</f>
        <v>0</v>
      </c>
      <c r="W23" s="46">
        <f>Índice!$G$51*'Datos Vida'!W79</f>
        <v>13730.039108407977</v>
      </c>
      <c r="X23" s="46">
        <f>Índice!$G$51*'Datos Vida'!X79</f>
        <v>1369776.7921367092</v>
      </c>
      <c r="Y23" s="46">
        <f>Índice!$G$51*'Datos Vida'!Y79</f>
        <v>135001.6488830754</v>
      </c>
      <c r="Z23" s="46">
        <f>Índice!$G$51*'Datos Vida'!Z79</f>
        <v>41493.644607045717</v>
      </c>
      <c r="AA23" s="46">
        <f>Índice!$G$51*'Datos Vida'!AA79</f>
        <v>232939.46053857612</v>
      </c>
      <c r="AB23" s="46">
        <f>Índice!$G$51*'Datos Vida'!AB79</f>
        <v>1342096.2726389435</v>
      </c>
      <c r="AC23" s="46">
        <f>Índice!$G$51*'Datos Vida'!AC79</f>
        <v>2375.9851799717148</v>
      </c>
      <c r="AD23" s="46">
        <f>Índice!$G$51*'Datos Vida'!AD79</f>
        <v>0</v>
      </c>
      <c r="AE23" s="46">
        <f>Índice!$G$51*'Datos Vida'!AE79</f>
        <v>1108811.5868894984</v>
      </c>
      <c r="AF23" s="46">
        <f>Índice!$G$51*'Datos Vida'!AF79</f>
        <v>2914.7826240922845</v>
      </c>
      <c r="AG23" s="46">
        <f>Índice!$G$51*'Datos Vida'!AG79</f>
        <v>0</v>
      </c>
      <c r="AH23" s="46">
        <f>Índice!$G$51*'Datos Vida'!AH79</f>
        <v>0</v>
      </c>
      <c r="AI23" s="46">
        <f>Índice!$G$51*'Datos Vida'!AI79</f>
        <v>0</v>
      </c>
      <c r="AJ23" s="46">
        <f>Índice!$G$51*'Datos Vida'!AJ79</f>
        <v>0</v>
      </c>
      <c r="AK23" s="46">
        <f>Índice!$G$51*'Datos Vida'!AK79</f>
        <v>0</v>
      </c>
      <c r="AL23" s="46">
        <f>Índice!$G$51*'Datos Vida'!AL79</f>
        <v>0</v>
      </c>
      <c r="AM23" s="46">
        <f>Índice!$G$51*'Datos Vida'!AM79</f>
        <v>0</v>
      </c>
      <c r="AN23" s="46">
        <f>Índice!$G$51*'Datos Vida'!AN79</f>
        <v>0</v>
      </c>
      <c r="AO23" s="46">
        <f>Índice!$G$51*'Datos Vida'!AO79</f>
        <v>0</v>
      </c>
      <c r="AP23" s="46">
        <f>Índice!$G$51*'Datos Vida'!AP79</f>
        <v>0</v>
      </c>
      <c r="AQ23" s="46">
        <f>Índice!$G$51*'Datos Vida'!AQ79</f>
        <v>9982186.1312333867</v>
      </c>
    </row>
    <row r="24" spans="2:43">
      <c r="B24" s="62" t="str">
        <f>'Datos Generales'!B80</f>
        <v>5.21.31.60  Reserva De Siniestros</v>
      </c>
      <c r="C24" s="46">
        <f>Índice!$G$51*'Datos Vida'!C80</f>
        <v>27490.886877767967</v>
      </c>
      <c r="D24" s="46">
        <f>Índice!$G$51*'Datos Vida'!D80</f>
        <v>223723.20011686045</v>
      </c>
      <c r="E24" s="46">
        <f>Índice!$G$51*'Datos Vida'!E80</f>
        <v>109678.12474409114</v>
      </c>
      <c r="F24" s="46">
        <f>Índice!$G$51*'Datos Vida'!F80</f>
        <v>430462.94882265327</v>
      </c>
      <c r="G24" s="46">
        <f>Índice!$G$51*'Datos Vida'!G80</f>
        <v>421802.21813505795</v>
      </c>
      <c r="H24" s="46">
        <f>Índice!$G$51*'Datos Vida'!H80</f>
        <v>36104.563532903521</v>
      </c>
      <c r="I24" s="46">
        <f>Índice!$G$51*'Datos Vida'!I80</f>
        <v>133933.70383404047</v>
      </c>
      <c r="J24" s="46">
        <f>Índice!$G$51*'Datos Vida'!J80</f>
        <v>325304.88844033371</v>
      </c>
      <c r="K24" s="46">
        <f>Índice!$G$51*'Datos Vida'!K80</f>
        <v>35660.670929416738</v>
      </c>
      <c r="L24" s="46">
        <f>Índice!$G$51*'Datos Vida'!L80</f>
        <v>9104.7118217170082</v>
      </c>
      <c r="M24" s="46">
        <f>Índice!$G$51*'Datos Vida'!M80</f>
        <v>435185.65980775579</v>
      </c>
      <c r="N24" s="46">
        <f>Índice!$G$51*'Datos Vida'!N80</f>
        <v>0</v>
      </c>
      <c r="O24" s="46">
        <f>Índice!$G$51*'Datos Vida'!O80</f>
        <v>148146.41196403001</v>
      </c>
      <c r="P24" s="46">
        <f>Índice!$G$51*'Datos Vida'!P80</f>
        <v>394946.14017498086</v>
      </c>
      <c r="Q24" s="46">
        <f>Índice!$G$51*'Datos Vida'!Q80</f>
        <v>291951.41438755614</v>
      </c>
      <c r="R24" s="46">
        <f>Índice!$G$51*'Datos Vida'!R80</f>
        <v>1784.4677427565343</v>
      </c>
      <c r="S24" s="46">
        <f>Índice!$G$51*'Datos Vida'!S80</f>
        <v>58782.393912633546</v>
      </c>
      <c r="T24" s="46">
        <f>Índice!$G$51*'Datos Vida'!T80</f>
        <v>57774.472634074118</v>
      </c>
      <c r="U24" s="46">
        <f>Índice!$G$51*'Datos Vida'!U80</f>
        <v>40959.981939750476</v>
      </c>
      <c r="V24" s="46">
        <f>Índice!$G$51*'Datos Vida'!V80</f>
        <v>605.81513475469274</v>
      </c>
      <c r="W24" s="46">
        <f>Índice!$G$51*'Datos Vida'!W80</f>
        <v>22275.679970607831</v>
      </c>
      <c r="X24" s="46">
        <f>Índice!$G$51*'Datos Vida'!X80</f>
        <v>1693044.457871591</v>
      </c>
      <c r="Y24" s="46">
        <f>Índice!$G$51*'Datos Vida'!Y80</f>
        <v>55721.181618384275</v>
      </c>
      <c r="Z24" s="46">
        <f>Índice!$G$51*'Datos Vida'!Z80</f>
        <v>62946.255264806197</v>
      </c>
      <c r="AA24" s="46">
        <f>Índice!$G$51*'Datos Vida'!AA80</f>
        <v>21705.14429386859</v>
      </c>
      <c r="AB24" s="46">
        <f>Índice!$G$51*'Datos Vida'!AB80</f>
        <v>19571.290400401929</v>
      </c>
      <c r="AC24" s="46">
        <f>Índice!$G$51*'Datos Vida'!AC80</f>
        <v>1060.8183329238793</v>
      </c>
      <c r="AD24" s="46">
        <f>Índice!$G$51*'Datos Vida'!AD80</f>
        <v>0</v>
      </c>
      <c r="AE24" s="46">
        <f>Índice!$G$51*'Datos Vida'!AE80</f>
        <v>311964.16279898456</v>
      </c>
      <c r="AF24" s="46">
        <f>Índice!$G$51*'Datos Vida'!AF80</f>
        <v>583826.20551058941</v>
      </c>
      <c r="AG24" s="46">
        <f>Índice!$G$51*'Datos Vida'!AG80</f>
        <v>972868.10484683106</v>
      </c>
      <c r="AH24" s="46">
        <f>Índice!$G$51*'Datos Vida'!AH80</f>
        <v>0</v>
      </c>
      <c r="AI24" s="46">
        <f>Índice!$G$51*'Datos Vida'!AI80</f>
        <v>0</v>
      </c>
      <c r="AJ24" s="46">
        <f>Índice!$G$51*'Datos Vida'!AJ80</f>
        <v>0</v>
      </c>
      <c r="AK24" s="46">
        <f>Índice!$G$51*'Datos Vida'!AK80</f>
        <v>0</v>
      </c>
      <c r="AL24" s="46">
        <f>Índice!$G$51*'Datos Vida'!AL80</f>
        <v>0</v>
      </c>
      <c r="AM24" s="46">
        <f>Índice!$G$51*'Datos Vida'!AM80</f>
        <v>0</v>
      </c>
      <c r="AN24" s="46">
        <f>Índice!$G$51*'Datos Vida'!AN80</f>
        <v>0</v>
      </c>
      <c r="AO24" s="46">
        <f>Índice!$G$51*'Datos Vida'!AO80</f>
        <v>0</v>
      </c>
      <c r="AP24" s="46">
        <f>Índice!$G$51*'Datos Vida'!AP80</f>
        <v>0</v>
      </c>
      <c r="AQ24" s="46">
        <f>Índice!$G$51*'Datos Vida'!AQ80</f>
        <v>6928385.9758621231</v>
      </c>
    </row>
    <row r="25" spans="2:43">
      <c r="B25" s="62" t="str">
        <f>'Datos Generales'!B81</f>
        <v>5.21.31.70  Reserva Catastrófica De Terremoto</v>
      </c>
      <c r="C25" s="46">
        <f>Índice!$G$51*'Datos Vida'!C81</f>
        <v>0</v>
      </c>
      <c r="D25" s="46">
        <f>Índice!$G$51*'Datos Vida'!D81</f>
        <v>0</v>
      </c>
      <c r="E25" s="46">
        <f>Índice!$G$51*'Datos Vida'!E81</f>
        <v>0</v>
      </c>
      <c r="F25" s="46">
        <f>Índice!$G$51*'Datos Vida'!F81</f>
        <v>0</v>
      </c>
      <c r="G25" s="46">
        <f>Índice!$G$51*'Datos Vida'!G81</f>
        <v>0</v>
      </c>
      <c r="H25" s="46">
        <f>Índice!$G$51*'Datos Vida'!H81</f>
        <v>0</v>
      </c>
      <c r="I25" s="46">
        <f>Índice!$G$51*'Datos Vida'!I81</f>
        <v>0</v>
      </c>
      <c r="J25" s="46">
        <f>Índice!$G$51*'Datos Vida'!J81</f>
        <v>0</v>
      </c>
      <c r="K25" s="46">
        <f>Índice!$G$51*'Datos Vida'!K81</f>
        <v>0</v>
      </c>
      <c r="L25" s="46">
        <f>Índice!$G$51*'Datos Vida'!L81</f>
        <v>0</v>
      </c>
      <c r="M25" s="46">
        <f>Índice!$G$51*'Datos Vida'!M81</f>
        <v>0</v>
      </c>
      <c r="N25" s="46">
        <f>Índice!$G$51*'Datos Vida'!N81</f>
        <v>0</v>
      </c>
      <c r="O25" s="46">
        <f>Índice!$G$51*'Datos Vida'!O81</f>
        <v>0</v>
      </c>
      <c r="P25" s="46">
        <f>Índice!$G$51*'Datos Vida'!P81</f>
        <v>0</v>
      </c>
      <c r="Q25" s="46">
        <f>Índice!$G$51*'Datos Vida'!Q81</f>
        <v>0</v>
      </c>
      <c r="R25" s="46">
        <f>Índice!$G$51*'Datos Vida'!R81</f>
        <v>0</v>
      </c>
      <c r="S25" s="46">
        <f>Índice!$G$51*'Datos Vida'!S81</f>
        <v>0</v>
      </c>
      <c r="T25" s="46">
        <f>Índice!$G$51*'Datos Vida'!T81</f>
        <v>0</v>
      </c>
      <c r="U25" s="46">
        <f>Índice!$G$51*'Datos Vida'!U81</f>
        <v>0</v>
      </c>
      <c r="V25" s="46">
        <f>Índice!$G$51*'Datos Vida'!V81</f>
        <v>0</v>
      </c>
      <c r="W25" s="46">
        <f>Índice!$G$51*'Datos Vida'!W81</f>
        <v>0</v>
      </c>
      <c r="X25" s="46">
        <f>Índice!$G$51*'Datos Vida'!X81</f>
        <v>0</v>
      </c>
      <c r="Y25" s="46">
        <f>Índice!$G$51*'Datos Vida'!Y81</f>
        <v>0</v>
      </c>
      <c r="Z25" s="46">
        <f>Índice!$G$51*'Datos Vida'!Z81</f>
        <v>0</v>
      </c>
      <c r="AA25" s="46">
        <f>Índice!$G$51*'Datos Vida'!AA81</f>
        <v>0</v>
      </c>
      <c r="AB25" s="46">
        <f>Índice!$G$51*'Datos Vida'!AB81</f>
        <v>0</v>
      </c>
      <c r="AC25" s="46">
        <f>Índice!$G$51*'Datos Vida'!AC81</f>
        <v>0</v>
      </c>
      <c r="AD25" s="46">
        <f>Índice!$G$51*'Datos Vida'!AD81</f>
        <v>0</v>
      </c>
      <c r="AE25" s="46">
        <f>Índice!$G$51*'Datos Vida'!AE81</f>
        <v>0</v>
      </c>
      <c r="AF25" s="46">
        <f>Índice!$G$51*'Datos Vida'!AF81</f>
        <v>0</v>
      </c>
      <c r="AG25" s="46">
        <f>Índice!$G$51*'Datos Vida'!AG81</f>
        <v>0</v>
      </c>
      <c r="AH25" s="46">
        <f>Índice!$G$51*'Datos Vida'!AH81</f>
        <v>0</v>
      </c>
      <c r="AI25" s="46">
        <f>Índice!$G$51*'Datos Vida'!AI81</f>
        <v>0</v>
      </c>
      <c r="AJ25" s="46">
        <f>Índice!$G$51*'Datos Vida'!AJ81</f>
        <v>0</v>
      </c>
      <c r="AK25" s="46">
        <f>Índice!$G$51*'Datos Vida'!AK81</f>
        <v>0</v>
      </c>
      <c r="AL25" s="46">
        <f>Índice!$G$51*'Datos Vida'!AL81</f>
        <v>0</v>
      </c>
      <c r="AM25" s="46">
        <f>Índice!$G$51*'Datos Vida'!AM81</f>
        <v>0</v>
      </c>
      <c r="AN25" s="46">
        <f>Índice!$G$51*'Datos Vida'!AN81</f>
        <v>0</v>
      </c>
      <c r="AO25" s="46">
        <f>Índice!$G$51*'Datos Vida'!AO81</f>
        <v>0</v>
      </c>
      <c r="AP25" s="46">
        <f>Índice!$G$51*'Datos Vida'!AP81</f>
        <v>0</v>
      </c>
      <c r="AQ25" s="46">
        <f>Índice!$G$51*'Datos Vida'!AQ81</f>
        <v>0</v>
      </c>
    </row>
    <row r="26" spans="2:43">
      <c r="B26" s="62" t="str">
        <f>'Datos Generales'!B82</f>
        <v>5.21.31.80  Reserva De Insuficiencia De Prima</v>
      </c>
      <c r="C26" s="46">
        <f>Índice!$G$51*'Datos Vida'!C82</f>
        <v>0</v>
      </c>
      <c r="D26" s="46">
        <f>Índice!$G$51*'Datos Vida'!D82</f>
        <v>0</v>
      </c>
      <c r="E26" s="46">
        <f>Índice!$G$51*'Datos Vida'!E82</f>
        <v>0</v>
      </c>
      <c r="F26" s="46">
        <f>Índice!$G$51*'Datos Vida'!F82</f>
        <v>0</v>
      </c>
      <c r="G26" s="46">
        <f>Índice!$G$51*'Datos Vida'!G82</f>
        <v>0</v>
      </c>
      <c r="H26" s="46">
        <f>Índice!$G$51*'Datos Vida'!H82</f>
        <v>0</v>
      </c>
      <c r="I26" s="46">
        <f>Índice!$G$51*'Datos Vida'!I82</f>
        <v>0</v>
      </c>
      <c r="J26" s="46">
        <f>Índice!$G$51*'Datos Vida'!J82</f>
        <v>0</v>
      </c>
      <c r="K26" s="46">
        <f>Índice!$G$51*'Datos Vida'!K82</f>
        <v>0</v>
      </c>
      <c r="L26" s="46">
        <f>Índice!$G$51*'Datos Vida'!L82</f>
        <v>0</v>
      </c>
      <c r="M26" s="46">
        <f>Índice!$G$51*'Datos Vida'!M82</f>
        <v>5322.4175060477492</v>
      </c>
      <c r="N26" s="46">
        <f>Índice!$G$51*'Datos Vida'!N82</f>
        <v>0</v>
      </c>
      <c r="O26" s="46">
        <f>Índice!$G$51*'Datos Vida'!O82</f>
        <v>19.211147777549076</v>
      </c>
      <c r="P26" s="46">
        <f>Índice!$G$51*'Datos Vida'!P82</f>
        <v>12934.148700480944</v>
      </c>
      <c r="Q26" s="46">
        <f>Índice!$G$51*'Datos Vida'!Q82</f>
        <v>0</v>
      </c>
      <c r="R26" s="46">
        <f>Índice!$G$51*'Datos Vida'!R82</f>
        <v>0</v>
      </c>
      <c r="S26" s="46">
        <f>Índice!$G$51*'Datos Vida'!S82</f>
        <v>0</v>
      </c>
      <c r="T26" s="46">
        <f>Índice!$G$51*'Datos Vida'!T82</f>
        <v>0</v>
      </c>
      <c r="U26" s="46">
        <f>Índice!$G$51*'Datos Vida'!U82</f>
        <v>0</v>
      </c>
      <c r="V26" s="46">
        <f>Índice!$G$51*'Datos Vida'!V82</f>
        <v>0</v>
      </c>
      <c r="W26" s="46">
        <f>Índice!$G$51*'Datos Vida'!W82</f>
        <v>0</v>
      </c>
      <c r="X26" s="46">
        <f>Índice!$G$51*'Datos Vida'!X82</f>
        <v>36464.307767899234</v>
      </c>
      <c r="Y26" s="46">
        <f>Índice!$G$51*'Datos Vida'!Y82</f>
        <v>0</v>
      </c>
      <c r="Z26" s="46">
        <f>Índice!$G$51*'Datos Vida'!Z82</f>
        <v>0</v>
      </c>
      <c r="AA26" s="46">
        <f>Índice!$G$51*'Datos Vida'!AA82</f>
        <v>0</v>
      </c>
      <c r="AB26" s="46">
        <f>Índice!$G$51*'Datos Vida'!AB82</f>
        <v>0</v>
      </c>
      <c r="AC26" s="46">
        <f>Índice!$G$51*'Datos Vida'!AC82</f>
        <v>0</v>
      </c>
      <c r="AD26" s="46">
        <f>Índice!$G$51*'Datos Vida'!AD82</f>
        <v>0</v>
      </c>
      <c r="AE26" s="46">
        <f>Índice!$G$51*'Datos Vida'!AE82</f>
        <v>0</v>
      </c>
      <c r="AF26" s="46">
        <f>Índice!$G$51*'Datos Vida'!AF82</f>
        <v>3931.2028436039941</v>
      </c>
      <c r="AG26" s="46">
        <f>Índice!$G$51*'Datos Vida'!AG82</f>
        <v>38292.332583036208</v>
      </c>
      <c r="AH26" s="46">
        <f>Índice!$G$51*'Datos Vida'!AH82</f>
        <v>0</v>
      </c>
      <c r="AI26" s="46">
        <f>Índice!$G$51*'Datos Vida'!AI82</f>
        <v>0</v>
      </c>
      <c r="AJ26" s="46">
        <f>Índice!$G$51*'Datos Vida'!AJ82</f>
        <v>0</v>
      </c>
      <c r="AK26" s="46">
        <f>Índice!$G$51*'Datos Vida'!AK82</f>
        <v>0</v>
      </c>
      <c r="AL26" s="46">
        <f>Índice!$G$51*'Datos Vida'!AL82</f>
        <v>0</v>
      </c>
      <c r="AM26" s="46">
        <f>Índice!$G$51*'Datos Vida'!AM82</f>
        <v>0</v>
      </c>
      <c r="AN26" s="46">
        <f>Índice!$G$51*'Datos Vida'!AN82</f>
        <v>0</v>
      </c>
      <c r="AO26" s="46">
        <f>Índice!$G$51*'Datos Vida'!AO82</f>
        <v>0</v>
      </c>
      <c r="AP26" s="46">
        <f>Índice!$G$51*'Datos Vida'!AP82</f>
        <v>0</v>
      </c>
      <c r="AQ26" s="46">
        <f>Índice!$G$51*'Datos Vida'!AQ82</f>
        <v>96963.620548845676</v>
      </c>
    </row>
    <row r="27" spans="2:43">
      <c r="B27" s="62" t="str">
        <f>'Datos Generales'!B83</f>
        <v>5.21.31.90  Otras Reservas Técnicas</v>
      </c>
      <c r="C27" s="46">
        <f>Índice!$G$51*'Datos Vida'!C83</f>
        <v>0</v>
      </c>
      <c r="D27" s="46">
        <f>Índice!$G$51*'Datos Vida'!D83</f>
        <v>0</v>
      </c>
      <c r="E27" s="46">
        <f>Índice!$G$51*'Datos Vida'!E83</f>
        <v>0</v>
      </c>
      <c r="F27" s="46">
        <f>Índice!$G$51*'Datos Vida'!F83</f>
        <v>0</v>
      </c>
      <c r="G27" s="46">
        <f>Índice!$G$51*'Datos Vida'!G83</f>
        <v>0</v>
      </c>
      <c r="H27" s="46">
        <f>Índice!$G$51*'Datos Vida'!H83</f>
        <v>7662.946166734172</v>
      </c>
      <c r="I27" s="46">
        <f>Índice!$G$51*'Datos Vida'!I83</f>
        <v>0</v>
      </c>
      <c r="J27" s="46">
        <f>Índice!$G$51*'Datos Vida'!J83</f>
        <v>0</v>
      </c>
      <c r="K27" s="46">
        <f>Índice!$G$51*'Datos Vida'!K83</f>
        <v>0</v>
      </c>
      <c r="L27" s="46">
        <f>Índice!$G$51*'Datos Vida'!L83</f>
        <v>3992.6873695556428</v>
      </c>
      <c r="M27" s="46">
        <f>Índice!$G$51*'Datos Vida'!M83</f>
        <v>35386.270226483502</v>
      </c>
      <c r="N27" s="46">
        <f>Índice!$G$51*'Datos Vida'!N83</f>
        <v>0</v>
      </c>
      <c r="O27" s="46">
        <f>Índice!$G$51*'Datos Vida'!O83</f>
        <v>0</v>
      </c>
      <c r="P27" s="46">
        <f>Índice!$G$51*'Datos Vida'!P83</f>
        <v>0</v>
      </c>
      <c r="Q27" s="46">
        <f>Índice!$G$51*'Datos Vida'!Q83</f>
        <v>414.54469801093802</v>
      </c>
      <c r="R27" s="46">
        <f>Índice!$G$51*'Datos Vida'!R83</f>
        <v>0</v>
      </c>
      <c r="S27" s="46">
        <f>Índice!$G$51*'Datos Vida'!S83</f>
        <v>0</v>
      </c>
      <c r="T27" s="46">
        <f>Índice!$G$51*'Datos Vida'!T83</f>
        <v>391795.82179668499</v>
      </c>
      <c r="U27" s="46">
        <f>Índice!$G$51*'Datos Vida'!U83</f>
        <v>379605.81734802062</v>
      </c>
      <c r="V27" s="46">
        <f>Índice!$G$51*'Datos Vida'!V83</f>
        <v>0</v>
      </c>
      <c r="W27" s="46">
        <f>Índice!$G$51*'Datos Vida'!W83</f>
        <v>0</v>
      </c>
      <c r="X27" s="46">
        <f>Índice!$G$51*'Datos Vida'!X83</f>
        <v>0</v>
      </c>
      <c r="Y27" s="46">
        <f>Índice!$G$51*'Datos Vida'!Y83</f>
        <v>0</v>
      </c>
      <c r="Z27" s="46">
        <f>Índice!$G$51*'Datos Vida'!Z83</f>
        <v>0</v>
      </c>
      <c r="AA27" s="46">
        <f>Índice!$G$51*'Datos Vida'!AA83</f>
        <v>30644.879277412962</v>
      </c>
      <c r="AB27" s="46">
        <f>Índice!$G$51*'Datos Vida'!AB83</f>
        <v>0</v>
      </c>
      <c r="AC27" s="46">
        <f>Índice!$G$51*'Datos Vida'!AC83</f>
        <v>8.4104103173601938</v>
      </c>
      <c r="AD27" s="46">
        <f>Índice!$G$51*'Datos Vida'!AD83</f>
        <v>136711.52956591218</v>
      </c>
      <c r="AE27" s="46">
        <f>Índice!$G$51*'Datos Vida'!AE83</f>
        <v>43020.443936868811</v>
      </c>
      <c r="AF27" s="46">
        <f>Índice!$G$51*'Datos Vida'!AF83</f>
        <v>113362.28285095205</v>
      </c>
      <c r="AG27" s="46">
        <f>Índice!$G$51*'Datos Vida'!AG83</f>
        <v>0</v>
      </c>
      <c r="AH27" s="46">
        <f>Índice!$G$51*'Datos Vida'!AH83</f>
        <v>0</v>
      </c>
      <c r="AI27" s="46">
        <f>Índice!$G$51*'Datos Vida'!AI83</f>
        <v>0</v>
      </c>
      <c r="AJ27" s="46">
        <f>Índice!$G$51*'Datos Vida'!AJ83</f>
        <v>0</v>
      </c>
      <c r="AK27" s="46">
        <f>Índice!$G$51*'Datos Vida'!AK83</f>
        <v>0</v>
      </c>
      <c r="AL27" s="46">
        <f>Índice!$G$51*'Datos Vida'!AL83</f>
        <v>0</v>
      </c>
      <c r="AM27" s="46">
        <f>Índice!$G$51*'Datos Vida'!AM83</f>
        <v>0</v>
      </c>
      <c r="AN27" s="46">
        <f>Índice!$G$51*'Datos Vida'!AN83</f>
        <v>0</v>
      </c>
      <c r="AO27" s="46">
        <f>Índice!$G$51*'Datos Vida'!AO83</f>
        <v>0</v>
      </c>
      <c r="AP27" s="46">
        <f>Índice!$G$51*'Datos Vida'!AP83</f>
        <v>0</v>
      </c>
      <c r="AQ27" s="46">
        <f>Índice!$G$51*'Datos Vida'!AQ83</f>
        <v>1142605.6336469532</v>
      </c>
    </row>
    <row r="28" spans="2:43">
      <c r="B28" s="61" t="str">
        <f>'Datos Generales'!B84</f>
        <v>5.21.32.00  Deudas Por Operaciones De Seguro</v>
      </c>
      <c r="C28" s="46">
        <f>Índice!$G$51*'Datos Vida'!C84</f>
        <v>106723.32627301521</v>
      </c>
      <c r="D28" s="46">
        <f>Índice!$G$51*'Datos Vida'!D84</f>
        <v>16859.862644719924</v>
      </c>
      <c r="E28" s="46">
        <f>Índice!$G$51*'Datos Vida'!E84</f>
        <v>45618.154091996614</v>
      </c>
      <c r="F28" s="46">
        <f>Índice!$G$51*'Datos Vida'!F84</f>
        <v>95075.616228550702</v>
      </c>
      <c r="G28" s="46">
        <f>Índice!$G$51*'Datos Vida'!G84</f>
        <v>169816.63092242283</v>
      </c>
      <c r="H28" s="46">
        <f>Índice!$G$51*'Datos Vida'!H84</f>
        <v>5256.506448350121</v>
      </c>
      <c r="I28" s="46">
        <f>Índice!$G$51*'Datos Vida'!I84</f>
        <v>61319.991766650957</v>
      </c>
      <c r="J28" s="46">
        <f>Índice!$G$51*'Datos Vida'!J84</f>
        <v>98505.558617240022</v>
      </c>
      <c r="K28" s="46">
        <f>Índice!$G$51*'Datos Vida'!K84</f>
        <v>2732.365250840488</v>
      </c>
      <c r="L28" s="46">
        <f>Índice!$G$51*'Datos Vida'!L84</f>
        <v>14685.860108317233</v>
      </c>
      <c r="M28" s="46">
        <f>Índice!$G$51*'Datos Vida'!M84</f>
        <v>77715.555496535133</v>
      </c>
      <c r="N28" s="46">
        <f>Índice!$G$51*'Datos Vida'!N84</f>
        <v>0</v>
      </c>
      <c r="O28" s="46">
        <f>Índice!$G$51*'Datos Vida'!O84</f>
        <v>38135.633359228545</v>
      </c>
      <c r="P28" s="46">
        <f>Índice!$G$51*'Datos Vida'!P84</f>
        <v>357221.9086762236</v>
      </c>
      <c r="Q28" s="46">
        <f>Índice!$G$51*'Datos Vida'!Q84</f>
        <v>133066.23640778096</v>
      </c>
      <c r="R28" s="46">
        <f>Índice!$G$51*'Datos Vida'!R84</f>
        <v>15749.378625606159</v>
      </c>
      <c r="S28" s="46">
        <f>Índice!$G$51*'Datos Vida'!S84</f>
        <v>28990.285976083451</v>
      </c>
      <c r="T28" s="46">
        <f>Índice!$G$51*'Datos Vida'!T84</f>
        <v>0</v>
      </c>
      <c r="U28" s="46">
        <f>Índice!$G$51*'Datos Vida'!U84</f>
        <v>1211.6302695093855</v>
      </c>
      <c r="V28" s="46">
        <f>Índice!$G$51*'Datos Vida'!V84</f>
        <v>0</v>
      </c>
      <c r="W28" s="46">
        <f>Índice!$G$51*'Datos Vida'!W84</f>
        <v>30813.530136934762</v>
      </c>
      <c r="X28" s="46">
        <f>Índice!$G$51*'Datos Vida'!X84</f>
        <v>703396.92046186433</v>
      </c>
      <c r="Y28" s="46">
        <f>Índice!$G$51*'Datos Vida'!Y84</f>
        <v>1422.9086297449655</v>
      </c>
      <c r="Z28" s="46">
        <f>Índice!$G$51*'Datos Vida'!Z84</f>
        <v>101236.59590855672</v>
      </c>
      <c r="AA28" s="46">
        <f>Índice!$G$51*'Datos Vida'!AA84</f>
        <v>19930.59198222305</v>
      </c>
      <c r="AB28" s="46">
        <f>Índice!$G$51*'Datos Vida'!AB84</f>
        <v>7443.5229880859906</v>
      </c>
      <c r="AC28" s="46">
        <f>Índice!$G$51*'Datos Vida'!AC84</f>
        <v>8095.9052368083831</v>
      </c>
      <c r="AD28" s="46">
        <f>Índice!$G$51*'Datos Vida'!AD84</f>
        <v>0</v>
      </c>
      <c r="AE28" s="46">
        <f>Índice!$G$51*'Datos Vida'!AE84</f>
        <v>562139.07720092696</v>
      </c>
      <c r="AF28" s="46">
        <f>Índice!$G$51*'Datos Vida'!AF84</f>
        <v>612004.53276850795</v>
      </c>
      <c r="AG28" s="46">
        <f>Índice!$G$51*'Datos Vida'!AG84</f>
        <v>295560.1443934656</v>
      </c>
      <c r="AH28" s="46">
        <f>Índice!$G$51*'Datos Vida'!AH84</f>
        <v>0</v>
      </c>
      <c r="AI28" s="46">
        <f>Índice!$G$51*'Datos Vida'!AI84</f>
        <v>0</v>
      </c>
      <c r="AJ28" s="46">
        <f>Índice!$G$51*'Datos Vida'!AJ84</f>
        <v>0</v>
      </c>
      <c r="AK28" s="46">
        <f>Índice!$G$51*'Datos Vida'!AK84</f>
        <v>0</v>
      </c>
      <c r="AL28" s="46">
        <f>Índice!$G$51*'Datos Vida'!AL84</f>
        <v>0</v>
      </c>
      <c r="AM28" s="46">
        <f>Índice!$G$51*'Datos Vida'!AM84</f>
        <v>0</v>
      </c>
      <c r="AN28" s="46">
        <f>Índice!$G$51*'Datos Vida'!AN84</f>
        <v>0</v>
      </c>
      <c r="AO28" s="46">
        <f>Índice!$G$51*'Datos Vida'!AO84</f>
        <v>0</v>
      </c>
      <c r="AP28" s="46">
        <f>Índice!$G$51*'Datos Vida'!AP84</f>
        <v>0</v>
      </c>
      <c r="AQ28" s="46">
        <f>Índice!$G$51*'Datos Vida'!AQ84</f>
        <v>3610728.2308701901</v>
      </c>
    </row>
    <row r="29" spans="2:43">
      <c r="B29" s="62" t="str">
        <f>'Datos Generales'!B85</f>
        <v>5.21.32.10  Deudas Con Asegurados</v>
      </c>
      <c r="C29" s="46">
        <f>Índice!$G$51*'Datos Vida'!C85</f>
        <v>0</v>
      </c>
      <c r="D29" s="46">
        <f>Índice!$G$51*'Datos Vida'!D85</f>
        <v>1277.1429393498754</v>
      </c>
      <c r="E29" s="46">
        <f>Índice!$G$51*'Datos Vida'!E85</f>
        <v>0</v>
      </c>
      <c r="F29" s="46">
        <f>Índice!$G$51*'Datos Vida'!F85</f>
        <v>43391.785685038987</v>
      </c>
      <c r="G29" s="46">
        <f>Índice!$G$51*'Datos Vida'!G85</f>
        <v>47811.766164033994</v>
      </c>
      <c r="H29" s="46">
        <f>Índice!$G$51*'Datos Vida'!H85</f>
        <v>44.353848094710074</v>
      </c>
      <c r="I29" s="46">
        <f>Índice!$G$51*'Datos Vida'!I85</f>
        <v>57546.55051447366</v>
      </c>
      <c r="J29" s="46">
        <f>Índice!$G$51*'Datos Vida'!J85</f>
        <v>4525.5089958191411</v>
      </c>
      <c r="K29" s="46">
        <f>Índice!$G$51*'Datos Vida'!K85</f>
        <v>2732.365250840488</v>
      </c>
      <c r="L29" s="46">
        <f>Índice!$G$51*'Datos Vida'!L85</f>
        <v>7853.0214399065126</v>
      </c>
      <c r="M29" s="46">
        <f>Índice!$G$51*'Datos Vida'!M85</f>
        <v>56592.677188532631</v>
      </c>
      <c r="N29" s="46">
        <f>Índice!$G$51*'Datos Vida'!N85</f>
        <v>0</v>
      </c>
      <c r="O29" s="46">
        <f>Índice!$G$51*'Datos Vida'!O85</f>
        <v>0</v>
      </c>
      <c r="P29" s="46">
        <f>Índice!$G$51*'Datos Vida'!P85</f>
        <v>6194.3114640532431</v>
      </c>
      <c r="Q29" s="46">
        <f>Índice!$G$51*'Datos Vida'!Q85</f>
        <v>107801.00969189126</v>
      </c>
      <c r="R29" s="46">
        <f>Índice!$G$51*'Datos Vida'!R85</f>
        <v>15749.378625606159</v>
      </c>
      <c r="S29" s="46">
        <f>Índice!$G$51*'Datos Vida'!S85</f>
        <v>2779.6406098875441</v>
      </c>
      <c r="T29" s="46">
        <f>Índice!$G$51*'Datos Vida'!T85</f>
        <v>0</v>
      </c>
      <c r="U29" s="46">
        <f>Índice!$G$51*'Datos Vida'!U85</f>
        <v>153.46785563309365</v>
      </c>
      <c r="V29" s="46">
        <f>Índice!$G$51*'Datos Vida'!V85</f>
        <v>0</v>
      </c>
      <c r="W29" s="46">
        <f>Índice!$G$51*'Datos Vida'!W85</f>
        <v>1376.6071076820247</v>
      </c>
      <c r="X29" s="46">
        <f>Índice!$G$51*'Datos Vida'!X85</f>
        <v>142738.42959933248</v>
      </c>
      <c r="Y29" s="46">
        <f>Índice!$G$51*'Datos Vida'!Y85</f>
        <v>0</v>
      </c>
      <c r="Z29" s="46">
        <f>Índice!$G$51*'Datos Vida'!Z85</f>
        <v>0</v>
      </c>
      <c r="AA29" s="46">
        <f>Índice!$G$51*'Datos Vida'!AA85</f>
        <v>5386.071032554928</v>
      </c>
      <c r="AB29" s="46">
        <f>Índice!$G$51*'Datos Vida'!AB85</f>
        <v>0</v>
      </c>
      <c r="AC29" s="46">
        <f>Índice!$G$51*'Datos Vida'!AC85</f>
        <v>3442.469473530447</v>
      </c>
      <c r="AD29" s="46">
        <f>Índice!$G$51*'Datos Vida'!AD85</f>
        <v>0</v>
      </c>
      <c r="AE29" s="46">
        <f>Índice!$G$51*'Datos Vida'!AE85</f>
        <v>82787.475571077928</v>
      </c>
      <c r="AF29" s="46">
        <f>Índice!$G$51*'Datos Vida'!AF85</f>
        <v>233166.14322928773</v>
      </c>
      <c r="AG29" s="46">
        <f>Índice!$G$51*'Datos Vida'!AG85</f>
        <v>123502.13912146626</v>
      </c>
      <c r="AH29" s="46">
        <f>Índice!$G$51*'Datos Vida'!AH85</f>
        <v>0</v>
      </c>
      <c r="AI29" s="46">
        <f>Índice!$G$51*'Datos Vida'!AI85</f>
        <v>0</v>
      </c>
      <c r="AJ29" s="46">
        <f>Índice!$G$51*'Datos Vida'!AJ85</f>
        <v>0</v>
      </c>
      <c r="AK29" s="46">
        <f>Índice!$G$51*'Datos Vida'!AK85</f>
        <v>0</v>
      </c>
      <c r="AL29" s="46">
        <f>Índice!$G$51*'Datos Vida'!AL85</f>
        <v>0</v>
      </c>
      <c r="AM29" s="46">
        <f>Índice!$G$51*'Datos Vida'!AM85</f>
        <v>0</v>
      </c>
      <c r="AN29" s="46">
        <f>Índice!$G$51*'Datos Vida'!AN85</f>
        <v>0</v>
      </c>
      <c r="AO29" s="46">
        <f>Índice!$G$51*'Datos Vida'!AO85</f>
        <v>0</v>
      </c>
      <c r="AP29" s="46">
        <f>Índice!$G$51*'Datos Vida'!AP85</f>
        <v>0</v>
      </c>
      <c r="AQ29" s="46">
        <f>Índice!$G$51*'Datos Vida'!AQ85</f>
        <v>946852.31540809316</v>
      </c>
    </row>
    <row r="30" spans="2:43">
      <c r="B30" s="62" t="str">
        <f>'Datos Generales'!B86</f>
        <v>5.21.32.20  Deudas Por Operaciones Reaseguro</v>
      </c>
      <c r="C30" s="46">
        <f>Índice!$G$51*'Datos Vida'!C86</f>
        <v>60689.07819689656</v>
      </c>
      <c r="D30" s="46">
        <f>Índice!$G$51*'Datos Vida'!D86</f>
        <v>15582.719705370047</v>
      </c>
      <c r="E30" s="46">
        <f>Índice!$G$51*'Datos Vida'!E86</f>
        <v>45618.154091996614</v>
      </c>
      <c r="F30" s="46">
        <f>Índice!$G$51*'Datos Vida'!F86</f>
        <v>51683.830543511707</v>
      </c>
      <c r="G30" s="46">
        <f>Índice!$G$51*'Datos Vida'!G86</f>
        <v>122004.86475838884</v>
      </c>
      <c r="H30" s="46">
        <f>Índice!$G$51*'Datos Vida'!H86</f>
        <v>5212.152600255411</v>
      </c>
      <c r="I30" s="46">
        <f>Índice!$G$51*'Datos Vida'!I86</f>
        <v>3773.4412521773006</v>
      </c>
      <c r="J30" s="46">
        <f>Índice!$G$51*'Datos Vida'!J86</f>
        <v>93980.049621420883</v>
      </c>
      <c r="K30" s="46">
        <f>Índice!$G$51*'Datos Vida'!K86</f>
        <v>0</v>
      </c>
      <c r="L30" s="46">
        <f>Índice!$G$51*'Datos Vida'!L86</f>
        <v>6832.8386684107209</v>
      </c>
      <c r="M30" s="46">
        <f>Índice!$G$51*'Datos Vida'!M86</f>
        <v>21122.878308002506</v>
      </c>
      <c r="N30" s="46">
        <f>Índice!$G$51*'Datos Vida'!N86</f>
        <v>0</v>
      </c>
      <c r="O30" s="46">
        <f>Índice!$G$51*'Datos Vida'!O86</f>
        <v>38135.633359228545</v>
      </c>
      <c r="P30" s="46">
        <f>Índice!$G$51*'Datos Vida'!P86</f>
        <v>350881.47739923559</v>
      </c>
      <c r="Q30" s="46">
        <f>Índice!$G$51*'Datos Vida'!Q86</f>
        <v>25265.226715889701</v>
      </c>
      <c r="R30" s="46">
        <f>Índice!$G$51*'Datos Vida'!R86</f>
        <v>0</v>
      </c>
      <c r="S30" s="46">
        <f>Índice!$G$51*'Datos Vida'!S86</f>
        <v>26210.645366195906</v>
      </c>
      <c r="T30" s="46">
        <f>Índice!$G$51*'Datos Vida'!T86</f>
        <v>0</v>
      </c>
      <c r="U30" s="46">
        <f>Índice!$G$51*'Datos Vida'!U86</f>
        <v>1058.1624138762918</v>
      </c>
      <c r="V30" s="46">
        <f>Índice!$G$51*'Datos Vida'!V86</f>
        <v>0</v>
      </c>
      <c r="W30" s="46">
        <f>Índice!$G$51*'Datos Vida'!W86</f>
        <v>16818.208980990261</v>
      </c>
      <c r="X30" s="46">
        <f>Índice!$G$51*'Datos Vida'!X86</f>
        <v>541741.1762622809</v>
      </c>
      <c r="Y30" s="46">
        <f>Índice!$G$51*'Datos Vida'!Y86</f>
        <v>665.88317054762842</v>
      </c>
      <c r="Z30" s="46">
        <f>Índice!$G$51*'Datos Vida'!Z86</f>
        <v>44479.207473756207</v>
      </c>
      <c r="AA30" s="46">
        <f>Índice!$G$51*'Datos Vida'!AA86</f>
        <v>14544.520949668122</v>
      </c>
      <c r="AB30" s="46">
        <f>Índice!$G$51*'Datos Vida'!AB86</f>
        <v>4269.4783996317128</v>
      </c>
      <c r="AC30" s="46">
        <f>Índice!$G$51*'Datos Vida'!AC86</f>
        <v>4653.4357632779356</v>
      </c>
      <c r="AD30" s="46">
        <f>Índice!$G$51*'Datos Vida'!AD86</f>
        <v>0</v>
      </c>
      <c r="AE30" s="46">
        <f>Índice!$G$51*'Datos Vida'!AE86</f>
        <v>479351.601629849</v>
      </c>
      <c r="AF30" s="46">
        <f>Índice!$G$51*'Datos Vida'!AF86</f>
        <v>378838.3895392202</v>
      </c>
      <c r="AG30" s="46">
        <f>Índice!$G$51*'Datos Vida'!AG86</f>
        <v>172058.00527199931</v>
      </c>
      <c r="AH30" s="46">
        <f>Índice!$G$51*'Datos Vida'!AH86</f>
        <v>0</v>
      </c>
      <c r="AI30" s="46">
        <f>Índice!$G$51*'Datos Vida'!AI86</f>
        <v>0</v>
      </c>
      <c r="AJ30" s="46">
        <f>Índice!$G$51*'Datos Vida'!AJ86</f>
        <v>0</v>
      </c>
      <c r="AK30" s="46">
        <f>Índice!$G$51*'Datos Vida'!AK86</f>
        <v>0</v>
      </c>
      <c r="AL30" s="46">
        <f>Índice!$G$51*'Datos Vida'!AL86</f>
        <v>0</v>
      </c>
      <c r="AM30" s="46">
        <f>Índice!$G$51*'Datos Vida'!AM86</f>
        <v>0</v>
      </c>
      <c r="AN30" s="46">
        <f>Índice!$G$51*'Datos Vida'!AN86</f>
        <v>0</v>
      </c>
      <c r="AO30" s="46">
        <f>Índice!$G$51*'Datos Vida'!AO86</f>
        <v>0</v>
      </c>
      <c r="AP30" s="46">
        <f>Índice!$G$51*'Datos Vida'!AP86</f>
        <v>0</v>
      </c>
      <c r="AQ30" s="46">
        <f>Índice!$G$51*'Datos Vida'!AQ86</f>
        <v>2525471.0604420779</v>
      </c>
    </row>
    <row r="31" spans="2:43">
      <c r="B31" s="62" t="str">
        <f>'Datos Generales'!B87</f>
        <v>5.21.32.30  Deudas Por Operaciones Por Coaseguro</v>
      </c>
      <c r="C31" s="46">
        <f>Índice!$G$51*'Datos Vida'!C87</f>
        <v>41607.096615695154</v>
      </c>
      <c r="D31" s="46">
        <f>Índice!$G$51*'Datos Vida'!D87</f>
        <v>0</v>
      </c>
      <c r="E31" s="46">
        <f>Índice!$G$51*'Datos Vida'!E87</f>
        <v>0</v>
      </c>
      <c r="F31" s="46">
        <f>Índice!$G$51*'Datos Vida'!F87</f>
        <v>0</v>
      </c>
      <c r="G31" s="46">
        <f>Índice!$G$51*'Datos Vida'!G87</f>
        <v>0</v>
      </c>
      <c r="H31" s="46">
        <f>Índice!$G$51*'Datos Vida'!H87</f>
        <v>0</v>
      </c>
      <c r="I31" s="46">
        <f>Índice!$G$51*'Datos Vida'!I87</f>
        <v>0</v>
      </c>
      <c r="J31" s="46">
        <f>Índice!$G$51*'Datos Vida'!J87</f>
        <v>0</v>
      </c>
      <c r="K31" s="46">
        <f>Índice!$G$51*'Datos Vida'!K87</f>
        <v>0</v>
      </c>
      <c r="L31" s="46">
        <f>Índice!$G$51*'Datos Vida'!L87</f>
        <v>0</v>
      </c>
      <c r="M31" s="46">
        <f>Índice!$G$51*'Datos Vida'!M87</f>
        <v>0</v>
      </c>
      <c r="N31" s="46">
        <f>Índice!$G$51*'Datos Vida'!N87</f>
        <v>0</v>
      </c>
      <c r="O31" s="46">
        <f>Índice!$G$51*'Datos Vida'!O87</f>
        <v>0</v>
      </c>
      <c r="P31" s="46">
        <f>Índice!$G$51*'Datos Vida'!P87</f>
        <v>0</v>
      </c>
      <c r="Q31" s="46">
        <f>Índice!$G$51*'Datos Vida'!Q87</f>
        <v>0</v>
      </c>
      <c r="R31" s="46">
        <f>Índice!$G$51*'Datos Vida'!R87</f>
        <v>0</v>
      </c>
      <c r="S31" s="46">
        <f>Índice!$G$51*'Datos Vida'!S87</f>
        <v>0</v>
      </c>
      <c r="T31" s="46">
        <f>Índice!$G$51*'Datos Vida'!T87</f>
        <v>0</v>
      </c>
      <c r="U31" s="46">
        <f>Índice!$G$51*'Datos Vida'!U87</f>
        <v>0</v>
      </c>
      <c r="V31" s="46">
        <f>Índice!$G$51*'Datos Vida'!V87</f>
        <v>0</v>
      </c>
      <c r="W31" s="46">
        <f>Índice!$G$51*'Datos Vida'!W87</f>
        <v>0</v>
      </c>
      <c r="X31" s="46">
        <f>Índice!$G$51*'Datos Vida'!X87</f>
        <v>18917.314600250986</v>
      </c>
      <c r="Y31" s="46">
        <f>Índice!$G$51*'Datos Vida'!Y87</f>
        <v>0</v>
      </c>
      <c r="Z31" s="46">
        <f>Índice!$G$51*'Datos Vida'!Z87</f>
        <v>56757.388434800509</v>
      </c>
      <c r="AA31" s="46">
        <f>Índice!$G$51*'Datos Vida'!AA87</f>
        <v>0</v>
      </c>
      <c r="AB31" s="46">
        <f>Índice!$G$51*'Datos Vida'!AB87</f>
        <v>0</v>
      </c>
      <c r="AC31" s="46">
        <f>Índice!$G$51*'Datos Vida'!AC87</f>
        <v>0</v>
      </c>
      <c r="AD31" s="46">
        <f>Índice!$G$51*'Datos Vida'!AD87</f>
        <v>0</v>
      </c>
      <c r="AE31" s="46">
        <f>Índice!$G$51*'Datos Vida'!AE87</f>
        <v>0</v>
      </c>
      <c r="AF31" s="46">
        <f>Índice!$G$51*'Datos Vida'!AF87</f>
        <v>0</v>
      </c>
      <c r="AG31" s="46">
        <f>Índice!$G$51*'Datos Vida'!AG87</f>
        <v>0</v>
      </c>
      <c r="AH31" s="46">
        <f>Índice!$G$51*'Datos Vida'!AH87</f>
        <v>0</v>
      </c>
      <c r="AI31" s="46">
        <f>Índice!$G$51*'Datos Vida'!AI87</f>
        <v>0</v>
      </c>
      <c r="AJ31" s="46">
        <f>Índice!$G$51*'Datos Vida'!AJ87</f>
        <v>0</v>
      </c>
      <c r="AK31" s="46">
        <f>Índice!$G$51*'Datos Vida'!AK87</f>
        <v>0</v>
      </c>
      <c r="AL31" s="46">
        <f>Índice!$G$51*'Datos Vida'!AL87</f>
        <v>0</v>
      </c>
      <c r="AM31" s="46">
        <f>Índice!$G$51*'Datos Vida'!AM87</f>
        <v>0</v>
      </c>
      <c r="AN31" s="46">
        <f>Índice!$G$51*'Datos Vida'!AN87</f>
        <v>0</v>
      </c>
      <c r="AO31" s="46">
        <f>Índice!$G$51*'Datos Vida'!AO87</f>
        <v>0</v>
      </c>
      <c r="AP31" s="46">
        <f>Índice!$G$51*'Datos Vida'!AP87</f>
        <v>0</v>
      </c>
      <c r="AQ31" s="46">
        <f>Índice!$G$51*'Datos Vida'!AQ87</f>
        <v>117281.79965074666</v>
      </c>
    </row>
    <row r="32" spans="2:43">
      <c r="B32" s="63" t="str">
        <f>'Datos Generales'!B88</f>
        <v>5.21.32.31  Primas Por Pagar Por Operaciones De Coaseguro</v>
      </c>
      <c r="C32" s="46">
        <f>Índice!$G$51*'Datos Vida'!C88</f>
        <v>41607.096615695154</v>
      </c>
      <c r="D32" s="46">
        <f>Índice!$G$51*'Datos Vida'!D88</f>
        <v>0</v>
      </c>
      <c r="E32" s="46">
        <f>Índice!$G$51*'Datos Vida'!E88</f>
        <v>0</v>
      </c>
      <c r="F32" s="46">
        <f>Índice!$G$51*'Datos Vida'!F88</f>
        <v>0</v>
      </c>
      <c r="G32" s="46">
        <f>Índice!$G$51*'Datos Vida'!G88</f>
        <v>0</v>
      </c>
      <c r="H32" s="46">
        <f>Índice!$G$51*'Datos Vida'!H88</f>
        <v>0</v>
      </c>
      <c r="I32" s="46">
        <f>Índice!$G$51*'Datos Vida'!I88</f>
        <v>0</v>
      </c>
      <c r="J32" s="46">
        <f>Índice!$G$51*'Datos Vida'!J88</f>
        <v>0</v>
      </c>
      <c r="K32" s="46">
        <f>Índice!$G$51*'Datos Vida'!K88</f>
        <v>0</v>
      </c>
      <c r="L32" s="46">
        <f>Índice!$G$51*'Datos Vida'!L88</f>
        <v>0</v>
      </c>
      <c r="M32" s="46">
        <f>Índice!$G$51*'Datos Vida'!M88</f>
        <v>0</v>
      </c>
      <c r="N32" s="46">
        <f>Índice!$G$51*'Datos Vida'!N88</f>
        <v>0</v>
      </c>
      <c r="O32" s="46">
        <f>Índice!$G$51*'Datos Vida'!O88</f>
        <v>0</v>
      </c>
      <c r="P32" s="46">
        <f>Índice!$G$51*'Datos Vida'!P88</f>
        <v>0</v>
      </c>
      <c r="Q32" s="46">
        <f>Índice!$G$51*'Datos Vida'!Q88</f>
        <v>0</v>
      </c>
      <c r="R32" s="46">
        <f>Índice!$G$51*'Datos Vida'!R88</f>
        <v>0</v>
      </c>
      <c r="S32" s="46">
        <f>Índice!$G$51*'Datos Vida'!S88</f>
        <v>0</v>
      </c>
      <c r="T32" s="46">
        <f>Índice!$G$51*'Datos Vida'!T88</f>
        <v>0</v>
      </c>
      <c r="U32" s="46">
        <f>Índice!$G$51*'Datos Vida'!U88</f>
        <v>0</v>
      </c>
      <c r="V32" s="46">
        <f>Índice!$G$51*'Datos Vida'!V88</f>
        <v>0</v>
      </c>
      <c r="W32" s="46">
        <f>Índice!$G$51*'Datos Vida'!W88</f>
        <v>0</v>
      </c>
      <c r="X32" s="46">
        <f>Índice!$G$51*'Datos Vida'!X88</f>
        <v>18917.314600250986</v>
      </c>
      <c r="Y32" s="46">
        <f>Índice!$G$51*'Datos Vida'!Y88</f>
        <v>0</v>
      </c>
      <c r="Z32" s="46">
        <f>Índice!$G$51*'Datos Vida'!Z88</f>
        <v>56757.388434800509</v>
      </c>
      <c r="AA32" s="46">
        <f>Índice!$G$51*'Datos Vida'!AA88</f>
        <v>0</v>
      </c>
      <c r="AB32" s="46">
        <f>Índice!$G$51*'Datos Vida'!AB88</f>
        <v>0</v>
      </c>
      <c r="AC32" s="46">
        <f>Índice!$G$51*'Datos Vida'!AC88</f>
        <v>0</v>
      </c>
      <c r="AD32" s="46">
        <f>Índice!$G$51*'Datos Vida'!AD88</f>
        <v>0</v>
      </c>
      <c r="AE32" s="46">
        <f>Índice!$G$51*'Datos Vida'!AE88</f>
        <v>0</v>
      </c>
      <c r="AF32" s="46">
        <f>Índice!$G$51*'Datos Vida'!AF88</f>
        <v>0</v>
      </c>
      <c r="AG32" s="46">
        <f>Índice!$G$51*'Datos Vida'!AG88</f>
        <v>0</v>
      </c>
      <c r="AH32" s="46">
        <f>Índice!$G$51*'Datos Vida'!AH88</f>
        <v>0</v>
      </c>
      <c r="AI32" s="46">
        <f>Índice!$G$51*'Datos Vida'!AI88</f>
        <v>0</v>
      </c>
      <c r="AJ32" s="46">
        <f>Índice!$G$51*'Datos Vida'!AJ88</f>
        <v>0</v>
      </c>
      <c r="AK32" s="46">
        <f>Índice!$G$51*'Datos Vida'!AK88</f>
        <v>0</v>
      </c>
      <c r="AL32" s="46">
        <f>Índice!$G$51*'Datos Vida'!AL88</f>
        <v>0</v>
      </c>
      <c r="AM32" s="46">
        <f>Índice!$G$51*'Datos Vida'!AM88</f>
        <v>0</v>
      </c>
      <c r="AN32" s="46">
        <f>Índice!$G$51*'Datos Vida'!AN88</f>
        <v>0</v>
      </c>
      <c r="AO32" s="46">
        <f>Índice!$G$51*'Datos Vida'!AO88</f>
        <v>0</v>
      </c>
      <c r="AP32" s="46">
        <f>Índice!$G$51*'Datos Vida'!AP88</f>
        <v>0</v>
      </c>
      <c r="AQ32" s="46">
        <f>Índice!$G$51*'Datos Vida'!AQ88</f>
        <v>117281.79965074666</v>
      </c>
    </row>
    <row r="33" spans="2:43">
      <c r="B33" s="63" t="str">
        <f>'Datos Generales'!B89</f>
        <v>5.21.32.32  Siniestros Por Pagar Por Operaciones De Coaseguro</v>
      </c>
      <c r="C33" s="46">
        <f>Índice!$G$51*'Datos Vida'!C89</f>
        <v>0</v>
      </c>
      <c r="D33" s="46">
        <f>Índice!$G$51*'Datos Vida'!D89</f>
        <v>0</v>
      </c>
      <c r="E33" s="46">
        <f>Índice!$G$51*'Datos Vida'!E89</f>
        <v>0</v>
      </c>
      <c r="F33" s="46">
        <f>Índice!$G$51*'Datos Vida'!F89</f>
        <v>0</v>
      </c>
      <c r="G33" s="46">
        <f>Índice!$G$51*'Datos Vida'!G89</f>
        <v>0</v>
      </c>
      <c r="H33" s="46">
        <f>Índice!$G$51*'Datos Vida'!H89</f>
        <v>0</v>
      </c>
      <c r="I33" s="46">
        <f>Índice!$G$51*'Datos Vida'!I89</f>
        <v>0</v>
      </c>
      <c r="J33" s="46">
        <f>Índice!$G$51*'Datos Vida'!J89</f>
        <v>0</v>
      </c>
      <c r="K33" s="46">
        <f>Índice!$G$51*'Datos Vida'!K89</f>
        <v>0</v>
      </c>
      <c r="L33" s="46">
        <f>Índice!$G$51*'Datos Vida'!L89</f>
        <v>0</v>
      </c>
      <c r="M33" s="46">
        <f>Índice!$G$51*'Datos Vida'!M89</f>
        <v>0</v>
      </c>
      <c r="N33" s="46">
        <f>Índice!$G$51*'Datos Vida'!N89</f>
        <v>0</v>
      </c>
      <c r="O33" s="46">
        <f>Índice!$G$51*'Datos Vida'!O89</f>
        <v>0</v>
      </c>
      <c r="P33" s="46">
        <f>Índice!$G$51*'Datos Vida'!P89</f>
        <v>0</v>
      </c>
      <c r="Q33" s="46">
        <f>Índice!$G$51*'Datos Vida'!Q89</f>
        <v>0</v>
      </c>
      <c r="R33" s="46">
        <f>Índice!$G$51*'Datos Vida'!R89</f>
        <v>0</v>
      </c>
      <c r="S33" s="46">
        <f>Índice!$G$51*'Datos Vida'!S89</f>
        <v>0</v>
      </c>
      <c r="T33" s="46">
        <f>Índice!$G$51*'Datos Vida'!T89</f>
        <v>0</v>
      </c>
      <c r="U33" s="46">
        <f>Índice!$G$51*'Datos Vida'!U89</f>
        <v>0</v>
      </c>
      <c r="V33" s="46">
        <f>Índice!$G$51*'Datos Vida'!V89</f>
        <v>0</v>
      </c>
      <c r="W33" s="46">
        <f>Índice!$G$51*'Datos Vida'!W89</f>
        <v>0</v>
      </c>
      <c r="X33" s="46">
        <f>Índice!$G$51*'Datos Vida'!X89</f>
        <v>0</v>
      </c>
      <c r="Y33" s="46">
        <f>Índice!$G$51*'Datos Vida'!Y89</f>
        <v>0</v>
      </c>
      <c r="Z33" s="46">
        <f>Índice!$G$51*'Datos Vida'!Z89</f>
        <v>0</v>
      </c>
      <c r="AA33" s="46">
        <f>Índice!$G$51*'Datos Vida'!AA89</f>
        <v>0</v>
      </c>
      <c r="AB33" s="46">
        <f>Índice!$G$51*'Datos Vida'!AB89</f>
        <v>0</v>
      </c>
      <c r="AC33" s="46">
        <f>Índice!$G$51*'Datos Vida'!AC89</f>
        <v>0</v>
      </c>
      <c r="AD33" s="46">
        <f>Índice!$G$51*'Datos Vida'!AD89</f>
        <v>0</v>
      </c>
      <c r="AE33" s="46">
        <f>Índice!$G$51*'Datos Vida'!AE89</f>
        <v>0</v>
      </c>
      <c r="AF33" s="46">
        <f>Índice!$G$51*'Datos Vida'!AF89</f>
        <v>0</v>
      </c>
      <c r="AG33" s="46">
        <f>Índice!$G$51*'Datos Vida'!AG89</f>
        <v>0</v>
      </c>
      <c r="AH33" s="46">
        <f>Índice!$G$51*'Datos Vida'!AH89</f>
        <v>0</v>
      </c>
      <c r="AI33" s="46">
        <f>Índice!$G$51*'Datos Vida'!AI89</f>
        <v>0</v>
      </c>
      <c r="AJ33" s="46">
        <f>Índice!$G$51*'Datos Vida'!AJ89</f>
        <v>0</v>
      </c>
      <c r="AK33" s="46">
        <f>Índice!$G$51*'Datos Vida'!AK89</f>
        <v>0</v>
      </c>
      <c r="AL33" s="46">
        <f>Índice!$G$51*'Datos Vida'!AL89</f>
        <v>0</v>
      </c>
      <c r="AM33" s="46">
        <f>Índice!$G$51*'Datos Vida'!AM89</f>
        <v>0</v>
      </c>
      <c r="AN33" s="46">
        <f>Índice!$G$51*'Datos Vida'!AN89</f>
        <v>0</v>
      </c>
      <c r="AO33" s="46">
        <f>Índice!$G$51*'Datos Vida'!AO89</f>
        <v>0</v>
      </c>
      <c r="AP33" s="46">
        <f>Índice!$G$51*'Datos Vida'!AP89</f>
        <v>0</v>
      </c>
      <c r="AQ33" s="46">
        <f>Índice!$G$51*'Datos Vida'!AQ89</f>
        <v>0</v>
      </c>
    </row>
    <row r="34" spans="2:43">
      <c r="B34" s="62" t="str">
        <f>'Datos Generales'!B90</f>
        <v>5.21.32.40  Ingresos Anticipados Por Operaciones De Seguros</v>
      </c>
      <c r="C34" s="46">
        <f>Índice!$G$51*'Datos Vida'!C90</f>
        <v>4427.1514604234862</v>
      </c>
      <c r="D34" s="46">
        <f>Índice!$G$51*'Datos Vida'!D90</f>
        <v>0</v>
      </c>
      <c r="E34" s="46">
        <f>Índice!$G$51*'Datos Vida'!E90</f>
        <v>0</v>
      </c>
      <c r="F34" s="46">
        <f>Índice!$G$51*'Datos Vida'!F90</f>
        <v>0</v>
      </c>
      <c r="G34" s="46">
        <f>Índice!$G$51*'Datos Vida'!G90</f>
        <v>0</v>
      </c>
      <c r="H34" s="46">
        <f>Índice!$G$51*'Datos Vida'!H90</f>
        <v>0</v>
      </c>
      <c r="I34" s="46">
        <f>Índice!$G$51*'Datos Vida'!I90</f>
        <v>0</v>
      </c>
      <c r="J34" s="46">
        <f>Índice!$G$51*'Datos Vida'!J90</f>
        <v>0</v>
      </c>
      <c r="K34" s="46">
        <f>Índice!$G$51*'Datos Vida'!K90</f>
        <v>0</v>
      </c>
      <c r="L34" s="46">
        <f>Índice!$G$51*'Datos Vida'!L90</f>
        <v>0</v>
      </c>
      <c r="M34" s="46">
        <f>Índice!$G$51*'Datos Vida'!M90</f>
        <v>0</v>
      </c>
      <c r="N34" s="46">
        <f>Índice!$G$51*'Datos Vida'!N90</f>
        <v>0</v>
      </c>
      <c r="O34" s="46">
        <f>Índice!$G$51*'Datos Vida'!O90</f>
        <v>0</v>
      </c>
      <c r="P34" s="46">
        <f>Índice!$G$51*'Datos Vida'!P90</f>
        <v>146.11981293476842</v>
      </c>
      <c r="Q34" s="46">
        <f>Índice!$G$51*'Datos Vida'!Q90</f>
        <v>0</v>
      </c>
      <c r="R34" s="46">
        <f>Índice!$G$51*'Datos Vida'!R90</f>
        <v>0</v>
      </c>
      <c r="S34" s="46">
        <f>Índice!$G$51*'Datos Vida'!S90</f>
        <v>0</v>
      </c>
      <c r="T34" s="46">
        <f>Índice!$G$51*'Datos Vida'!T90</f>
        <v>0</v>
      </c>
      <c r="U34" s="46">
        <f>Índice!$G$51*'Datos Vida'!U90</f>
        <v>0</v>
      </c>
      <c r="V34" s="46">
        <f>Índice!$G$51*'Datos Vida'!V90</f>
        <v>0</v>
      </c>
      <c r="W34" s="46">
        <f>Índice!$G$51*'Datos Vida'!W90</f>
        <v>12618.714048262476</v>
      </c>
      <c r="X34" s="46">
        <f>Índice!$G$51*'Datos Vida'!X90</f>
        <v>0</v>
      </c>
      <c r="Y34" s="46">
        <f>Índice!$G$51*'Datos Vida'!Y90</f>
        <v>757.02545919733711</v>
      </c>
      <c r="Z34" s="46">
        <f>Índice!$G$51*'Datos Vida'!Z90</f>
        <v>0</v>
      </c>
      <c r="AA34" s="46">
        <f>Índice!$G$51*'Datos Vida'!AA90</f>
        <v>0</v>
      </c>
      <c r="AB34" s="46">
        <f>Índice!$G$51*'Datos Vida'!AB90</f>
        <v>3174.0445884542773</v>
      </c>
      <c r="AC34" s="46">
        <f>Índice!$G$51*'Datos Vida'!AC90</f>
        <v>0</v>
      </c>
      <c r="AD34" s="46">
        <f>Índice!$G$51*'Datos Vida'!AD90</f>
        <v>0</v>
      </c>
      <c r="AE34" s="46">
        <f>Índice!$G$51*'Datos Vida'!AE90</f>
        <v>0</v>
      </c>
      <c r="AF34" s="46">
        <f>Índice!$G$51*'Datos Vida'!AF90</f>
        <v>0</v>
      </c>
      <c r="AG34" s="46">
        <f>Índice!$G$51*'Datos Vida'!AG90</f>
        <v>0</v>
      </c>
      <c r="AH34" s="46">
        <f>Índice!$G$51*'Datos Vida'!AH90</f>
        <v>0</v>
      </c>
      <c r="AI34" s="46">
        <f>Índice!$G$51*'Datos Vida'!AI90</f>
        <v>0</v>
      </c>
      <c r="AJ34" s="46">
        <f>Índice!$G$51*'Datos Vida'!AJ90</f>
        <v>0</v>
      </c>
      <c r="AK34" s="46">
        <f>Índice!$G$51*'Datos Vida'!AK90</f>
        <v>0</v>
      </c>
      <c r="AL34" s="46">
        <f>Índice!$G$51*'Datos Vida'!AL90</f>
        <v>0</v>
      </c>
      <c r="AM34" s="46">
        <f>Índice!$G$51*'Datos Vida'!AM90</f>
        <v>0</v>
      </c>
      <c r="AN34" s="46">
        <f>Índice!$G$51*'Datos Vida'!AN90</f>
        <v>0</v>
      </c>
      <c r="AO34" s="46">
        <f>Índice!$G$51*'Datos Vida'!AO90</f>
        <v>0</v>
      </c>
      <c r="AP34" s="46">
        <f>Índice!$G$51*'Datos Vida'!AP90</f>
        <v>0</v>
      </c>
      <c r="AQ34" s="46">
        <f>Índice!$G$51*'Datos Vida'!AQ90</f>
        <v>21123.055369272348</v>
      </c>
    </row>
    <row r="35" spans="2:43">
      <c r="B35" s="60" t="str">
        <f>'Datos Generales'!B91</f>
        <v xml:space="preserve">5.21.40.00  Otros Pasivos </v>
      </c>
      <c r="C35" s="43">
        <f>Índice!$G$51*'Datos Vida'!C91</f>
        <v>164313.69945177407</v>
      </c>
      <c r="D35" s="43">
        <f>Índice!$G$51*'Datos Vida'!D91</f>
        <v>584506.16505208926</v>
      </c>
      <c r="E35" s="43">
        <f>Índice!$G$51*'Datos Vida'!E91</f>
        <v>331296.42048510362</v>
      </c>
      <c r="F35" s="43">
        <f>Índice!$G$51*'Datos Vida'!F91</f>
        <v>550531.51579939853</v>
      </c>
      <c r="G35" s="43">
        <f>Índice!$G$51*'Datos Vida'!G91</f>
        <v>1752059.2889662057</v>
      </c>
      <c r="H35" s="43">
        <f>Índice!$G$51*'Datos Vida'!H91</f>
        <v>361040.50055220985</v>
      </c>
      <c r="I35" s="43">
        <f>Índice!$G$51*'Datos Vida'!I91</f>
        <v>1051300.49289431</v>
      </c>
      <c r="J35" s="43">
        <f>Índice!$G$51*'Datos Vida'!J91</f>
        <v>769963.76883765927</v>
      </c>
      <c r="K35" s="43">
        <f>Índice!$G$51*'Datos Vida'!K91</f>
        <v>15964.375272508361</v>
      </c>
      <c r="L35" s="43">
        <f>Índice!$G$51*'Datos Vida'!L91</f>
        <v>317010.27619344834</v>
      </c>
      <c r="M35" s="43">
        <f>Índice!$G$51*'Datos Vida'!M91</f>
        <v>3073654.0798236472</v>
      </c>
      <c r="N35" s="43">
        <f>Índice!$G$51*'Datos Vida'!N91</f>
        <v>1110460.7798220979</v>
      </c>
      <c r="O35" s="43">
        <f>Índice!$G$51*'Datos Vida'!O91</f>
        <v>694814.98203934752</v>
      </c>
      <c r="P35" s="43">
        <f>Índice!$G$51*'Datos Vida'!P91</f>
        <v>393569.17894475913</v>
      </c>
      <c r="Q35" s="43">
        <f>Índice!$G$51*'Datos Vida'!Q91</f>
        <v>653060.26058992394</v>
      </c>
      <c r="R35" s="43">
        <f>Índice!$G$51*'Datos Vida'!R91</f>
        <v>4057.4032636818565</v>
      </c>
      <c r="S35" s="43">
        <f>Índice!$G$51*'Datos Vida'!S91</f>
        <v>34816.487060141073</v>
      </c>
      <c r="T35" s="43">
        <f>Índice!$G$51*'Datos Vida'!T91</f>
        <v>28768.295409022601</v>
      </c>
      <c r="U35" s="43">
        <f>Índice!$G$51*'Datos Vida'!U91</f>
        <v>76632.029055754392</v>
      </c>
      <c r="V35" s="43">
        <f>Índice!$G$51*'Datos Vida'!V91</f>
        <v>1274.3542243499087</v>
      </c>
      <c r="W35" s="43">
        <f>Índice!$G$51*'Datos Vida'!W91</f>
        <v>29742.973434169729</v>
      </c>
      <c r="X35" s="43">
        <f>Índice!$G$51*'Datos Vida'!X91</f>
        <v>2434666.6489605401</v>
      </c>
      <c r="Y35" s="43">
        <f>Índice!$G$51*'Datos Vida'!Y91</f>
        <v>221149.39323316092</v>
      </c>
      <c r="Z35" s="43">
        <f>Índice!$G$51*'Datos Vida'!Z91</f>
        <v>412308.7240300916</v>
      </c>
      <c r="AA35" s="43">
        <f>Índice!$G$51*'Datos Vida'!AA91</f>
        <v>461653.53093371051</v>
      </c>
      <c r="AB35" s="43">
        <f>Índice!$G$51*'Datos Vida'!AB91</f>
        <v>689615.00240139349</v>
      </c>
      <c r="AC35" s="43">
        <f>Índice!$G$51*'Datos Vida'!AC91</f>
        <v>308369.99608251941</v>
      </c>
      <c r="AD35" s="43">
        <f>Índice!$G$51*'Datos Vida'!AD91</f>
        <v>37218.721573366449</v>
      </c>
      <c r="AE35" s="43">
        <f>Índice!$G$51*'Datos Vida'!AE91</f>
        <v>561288.25353403238</v>
      </c>
      <c r="AF35" s="43">
        <f>Índice!$G$51*'Datos Vida'!AF91</f>
        <v>677020.98840027361</v>
      </c>
      <c r="AG35" s="43">
        <f>Índice!$G$51*'Datos Vida'!AG91</f>
        <v>462686.99330044421</v>
      </c>
      <c r="AH35" s="43">
        <f>Índice!$G$51*'Datos Vida'!AH91</f>
        <v>0</v>
      </c>
      <c r="AI35" s="43">
        <f>Índice!$G$51*'Datos Vida'!AI91</f>
        <v>0</v>
      </c>
      <c r="AJ35" s="43">
        <f>Índice!$G$51*'Datos Vida'!AJ91</f>
        <v>0</v>
      </c>
      <c r="AK35" s="43">
        <f>Índice!$G$51*'Datos Vida'!AK91</f>
        <v>0</v>
      </c>
      <c r="AL35" s="43">
        <f>Índice!$G$51*'Datos Vida'!AL91</f>
        <v>0</v>
      </c>
      <c r="AM35" s="43">
        <f>Índice!$G$51*'Datos Vida'!AM91</f>
        <v>0</v>
      </c>
      <c r="AN35" s="43">
        <f>Índice!$G$51*'Datos Vida'!AN91</f>
        <v>0</v>
      </c>
      <c r="AO35" s="43">
        <f>Índice!$G$51*'Datos Vida'!AO91</f>
        <v>0</v>
      </c>
      <c r="AP35" s="43">
        <f>Índice!$G$51*'Datos Vida'!AP91</f>
        <v>0</v>
      </c>
      <c r="AQ35" s="43">
        <f>Índice!$G$51*'Datos Vida'!AQ91</f>
        <v>18264815.579621136</v>
      </c>
    </row>
    <row r="36" spans="2:43">
      <c r="B36" s="61" t="str">
        <f>'Datos Generales'!B92</f>
        <v>5.21.41.00  Provisiones</v>
      </c>
      <c r="C36" s="46">
        <f>Índice!$G$51*'Datos Vida'!C92</f>
        <v>692.39809570604291</v>
      </c>
      <c r="D36" s="46">
        <f>Índice!$G$51*'Datos Vida'!D92</f>
        <v>3232.6076034535804</v>
      </c>
      <c r="E36" s="46">
        <f>Índice!$G$51*'Datos Vida'!E92</f>
        <v>94867.126583315083</v>
      </c>
      <c r="F36" s="46">
        <f>Índice!$G$51*'Datos Vida'!F92</f>
        <v>15202.701954977747</v>
      </c>
      <c r="G36" s="46">
        <f>Índice!$G$51*'Datos Vida'!G92</f>
        <v>643.30785864313532</v>
      </c>
      <c r="H36" s="46">
        <f>Índice!$G$51*'Datos Vida'!H92</f>
        <v>10681.309633682366</v>
      </c>
      <c r="I36" s="46">
        <f>Índice!$G$51*'Datos Vida'!I92</f>
        <v>289.98209467908754</v>
      </c>
      <c r="J36" s="46">
        <f>Índice!$G$51*'Datos Vida'!J92</f>
        <v>0</v>
      </c>
      <c r="K36" s="46">
        <f>Índice!$G$51*'Datos Vida'!K92</f>
        <v>0</v>
      </c>
      <c r="L36" s="46">
        <f>Índice!$G$51*'Datos Vida'!L92</f>
        <v>0</v>
      </c>
      <c r="M36" s="46">
        <f>Índice!$G$51*'Datos Vida'!M92</f>
        <v>0</v>
      </c>
      <c r="N36" s="46">
        <f>Índice!$G$51*'Datos Vida'!N92</f>
        <v>24701.68495930911</v>
      </c>
      <c r="O36" s="46">
        <f>Índice!$G$51*'Datos Vida'!O92</f>
        <v>2173.6926791804722</v>
      </c>
      <c r="P36" s="46">
        <f>Índice!$G$51*'Datos Vida'!P92</f>
        <v>68247.513949108165</v>
      </c>
      <c r="Q36" s="46">
        <f>Índice!$G$51*'Datos Vida'!Q92</f>
        <v>46294.970795956811</v>
      </c>
      <c r="R36" s="46">
        <f>Índice!$G$51*'Datos Vida'!R92</f>
        <v>0</v>
      </c>
      <c r="S36" s="46">
        <f>Índice!$G$51*'Datos Vida'!S92</f>
        <v>1191.7551419699396</v>
      </c>
      <c r="T36" s="46">
        <f>Índice!$G$51*'Datos Vida'!T92</f>
        <v>0</v>
      </c>
      <c r="U36" s="46">
        <f>Índice!$G$51*'Datos Vida'!U92</f>
        <v>0</v>
      </c>
      <c r="V36" s="46">
        <f>Índice!$G$51*'Datos Vida'!V92</f>
        <v>0</v>
      </c>
      <c r="W36" s="46">
        <f>Índice!$G$51*'Datos Vida'!W92</f>
        <v>13225.812877223503</v>
      </c>
      <c r="X36" s="46">
        <f>Índice!$G$51*'Datos Vida'!X92</f>
        <v>195789.21741131999</v>
      </c>
      <c r="Y36" s="46">
        <f>Índice!$G$51*'Datos Vida'!Y92</f>
        <v>154409.73305800307</v>
      </c>
      <c r="Z36" s="46">
        <f>Índice!$G$51*'Datos Vida'!Z92</f>
        <v>13340.282988174522</v>
      </c>
      <c r="AA36" s="46">
        <f>Índice!$G$51*'Datos Vida'!AA92</f>
        <v>161636.2231945837</v>
      </c>
      <c r="AB36" s="46">
        <f>Índice!$G$51*'Datos Vida'!AB92</f>
        <v>15179.152806089138</v>
      </c>
      <c r="AC36" s="46">
        <f>Índice!$G$51*'Datos Vida'!AC92</f>
        <v>0</v>
      </c>
      <c r="AD36" s="46">
        <f>Índice!$G$51*'Datos Vida'!AD92</f>
        <v>2205.5637077515212</v>
      </c>
      <c r="AE36" s="46">
        <f>Índice!$G$51*'Datos Vida'!AE92</f>
        <v>80117.214560633525</v>
      </c>
      <c r="AF36" s="46">
        <f>Índice!$G$51*'Datos Vida'!AF92</f>
        <v>137854.99124653349</v>
      </c>
      <c r="AG36" s="46">
        <f>Índice!$G$51*'Datos Vida'!AG92</f>
        <v>77354.439036698168</v>
      </c>
      <c r="AH36" s="46">
        <f>Índice!$G$51*'Datos Vida'!AH92</f>
        <v>0</v>
      </c>
      <c r="AI36" s="46">
        <f>Índice!$G$51*'Datos Vida'!AI92</f>
        <v>0</v>
      </c>
      <c r="AJ36" s="46">
        <f>Índice!$G$51*'Datos Vida'!AJ92</f>
        <v>0</v>
      </c>
      <c r="AK36" s="46">
        <f>Índice!$G$51*'Datos Vida'!AK92</f>
        <v>0</v>
      </c>
      <c r="AL36" s="46">
        <f>Índice!$G$51*'Datos Vida'!AL92</f>
        <v>0</v>
      </c>
      <c r="AM36" s="46">
        <f>Índice!$G$51*'Datos Vida'!AM92</f>
        <v>0</v>
      </c>
      <c r="AN36" s="46">
        <f>Índice!$G$51*'Datos Vida'!AN92</f>
        <v>0</v>
      </c>
      <c r="AO36" s="46">
        <f>Índice!$G$51*'Datos Vida'!AO92</f>
        <v>0</v>
      </c>
      <c r="AP36" s="46">
        <f>Índice!$G$51*'Datos Vida'!AP92</f>
        <v>0</v>
      </c>
      <c r="AQ36" s="46">
        <f>Índice!$G$51*'Datos Vida'!AQ92</f>
        <v>1119331.6822369923</v>
      </c>
    </row>
    <row r="37" spans="2:43">
      <c r="B37" s="61" t="str">
        <f>'Datos Generales'!B93</f>
        <v>5.21.42.00  Otros Pasivos</v>
      </c>
      <c r="C37" s="46">
        <f>Índice!$G$51*'Datos Vida'!C93</f>
        <v>163621.30135606803</v>
      </c>
      <c r="D37" s="46">
        <f>Índice!$G$51*'Datos Vida'!D93</f>
        <v>581273.55744863569</v>
      </c>
      <c r="E37" s="46">
        <f>Índice!$G$51*'Datos Vida'!E93</f>
        <v>236429.29390178857</v>
      </c>
      <c r="F37" s="46">
        <f>Índice!$G$51*'Datos Vida'!F93</f>
        <v>535328.81384442071</v>
      </c>
      <c r="G37" s="46">
        <f>Índice!$G$51*'Datos Vida'!G93</f>
        <v>1751415.9811075625</v>
      </c>
      <c r="H37" s="46">
        <f>Índice!$G$51*'Datos Vida'!H93</f>
        <v>350359.19091852749</v>
      </c>
      <c r="I37" s="46">
        <f>Índice!$G$51*'Datos Vida'!I93</f>
        <v>1051010.510799631</v>
      </c>
      <c r="J37" s="46">
        <f>Índice!$G$51*'Datos Vida'!J93</f>
        <v>769963.76883765927</v>
      </c>
      <c r="K37" s="46">
        <f>Índice!$G$51*'Datos Vida'!K93</f>
        <v>15964.375272508361</v>
      </c>
      <c r="L37" s="46">
        <f>Índice!$G$51*'Datos Vida'!L93</f>
        <v>317010.27619344834</v>
      </c>
      <c r="M37" s="46">
        <f>Índice!$G$51*'Datos Vida'!M93</f>
        <v>3073654.0798236472</v>
      </c>
      <c r="N37" s="46">
        <f>Índice!$G$51*'Datos Vida'!N93</f>
        <v>1085759.0948627887</v>
      </c>
      <c r="O37" s="46">
        <f>Índice!$G$51*'Datos Vida'!O93</f>
        <v>692641.28936016699</v>
      </c>
      <c r="P37" s="46">
        <f>Índice!$G$51*'Datos Vida'!P93</f>
        <v>325321.66499565094</v>
      </c>
      <c r="Q37" s="46">
        <f>Índice!$G$51*'Datos Vida'!Q93</f>
        <v>606765.28979396715</v>
      </c>
      <c r="R37" s="46">
        <f>Índice!$G$51*'Datos Vida'!R93</f>
        <v>4057.4032636818565</v>
      </c>
      <c r="S37" s="46">
        <f>Índice!$G$51*'Datos Vida'!S93</f>
        <v>33624.731918171135</v>
      </c>
      <c r="T37" s="46">
        <f>Índice!$G$51*'Datos Vida'!T93</f>
        <v>28768.295409022601</v>
      </c>
      <c r="U37" s="46">
        <f>Índice!$G$51*'Datos Vida'!U93</f>
        <v>76632.029055754392</v>
      </c>
      <c r="V37" s="46">
        <f>Índice!$G$51*'Datos Vida'!V93</f>
        <v>1274.3542243499087</v>
      </c>
      <c r="W37" s="46">
        <f>Índice!$G$51*'Datos Vida'!W93</f>
        <v>16517.160556946226</v>
      </c>
      <c r="X37" s="46">
        <f>Índice!$G$51*'Datos Vida'!X93</f>
        <v>2238877.4315492199</v>
      </c>
      <c r="Y37" s="46">
        <f>Índice!$G$51*'Datos Vida'!Y93</f>
        <v>66739.660175157871</v>
      </c>
      <c r="Z37" s="46">
        <f>Índice!$G$51*'Datos Vida'!Z93</f>
        <v>398968.44104191707</v>
      </c>
      <c r="AA37" s="46">
        <f>Índice!$G$51*'Datos Vida'!AA93</f>
        <v>300017.30773912679</v>
      </c>
      <c r="AB37" s="46">
        <f>Índice!$G$51*'Datos Vida'!AB93</f>
        <v>674435.84959530435</v>
      </c>
      <c r="AC37" s="46">
        <f>Índice!$G$51*'Datos Vida'!AC93</f>
        <v>308369.99608251941</v>
      </c>
      <c r="AD37" s="46">
        <f>Índice!$G$51*'Datos Vida'!AD93</f>
        <v>35013.157865614929</v>
      </c>
      <c r="AE37" s="46">
        <f>Índice!$G$51*'Datos Vida'!AE93</f>
        <v>481171.0389733988</v>
      </c>
      <c r="AF37" s="46">
        <f>Índice!$G$51*'Datos Vida'!AF93</f>
        <v>539165.99715374014</v>
      </c>
      <c r="AG37" s="46">
        <f>Índice!$G$51*'Datos Vida'!AG93</f>
        <v>385332.55426374607</v>
      </c>
      <c r="AH37" s="46">
        <f>Índice!$G$51*'Datos Vida'!AH93</f>
        <v>0</v>
      </c>
      <c r="AI37" s="46">
        <f>Índice!$G$51*'Datos Vida'!AI93</f>
        <v>0</v>
      </c>
      <c r="AJ37" s="46">
        <f>Índice!$G$51*'Datos Vida'!AJ93</f>
        <v>0</v>
      </c>
      <c r="AK37" s="46">
        <f>Índice!$G$51*'Datos Vida'!AK93</f>
        <v>0</v>
      </c>
      <c r="AL37" s="46">
        <f>Índice!$G$51*'Datos Vida'!AL93</f>
        <v>0</v>
      </c>
      <c r="AM37" s="46">
        <f>Índice!$G$51*'Datos Vida'!AM93</f>
        <v>0</v>
      </c>
      <c r="AN37" s="46">
        <f>Índice!$G$51*'Datos Vida'!AN93</f>
        <v>0</v>
      </c>
      <c r="AO37" s="46">
        <f>Índice!$G$51*'Datos Vida'!AO93</f>
        <v>0</v>
      </c>
      <c r="AP37" s="46">
        <f>Índice!$G$51*'Datos Vida'!AP93</f>
        <v>0</v>
      </c>
      <c r="AQ37" s="46">
        <f>Índice!$G$51*'Datos Vida'!AQ93</f>
        <v>17145483.897384141</v>
      </c>
    </row>
    <row r="38" spans="2:43">
      <c r="B38" s="62" t="str">
        <f>'Datos Generales'!B94</f>
        <v>5.21.42.10  Impuestos Por Pagar</v>
      </c>
      <c r="C38" s="46">
        <f>Índice!$G$51*'Datos Vida'!C94</f>
        <v>17857.381573676303</v>
      </c>
      <c r="D38" s="46">
        <f>Índice!$G$51*'Datos Vida'!D94</f>
        <v>168634.21576243691</v>
      </c>
      <c r="E38" s="46">
        <f>Índice!$G$51*'Datos Vida'!E94</f>
        <v>115121.0767095819</v>
      </c>
      <c r="F38" s="46">
        <f>Índice!$G$51*'Datos Vida'!F94</f>
        <v>34853.404334902545</v>
      </c>
      <c r="G38" s="46">
        <f>Índice!$G$51*'Datos Vida'!G94</f>
        <v>269003.21144878172</v>
      </c>
      <c r="H38" s="46">
        <f>Índice!$G$51*'Datos Vida'!H94</f>
        <v>54162.599790625056</v>
      </c>
      <c r="I38" s="46">
        <f>Índice!$G$51*'Datos Vida'!I94</f>
        <v>64427.151460423491</v>
      </c>
      <c r="J38" s="46">
        <f>Índice!$G$51*'Datos Vida'!J94</f>
        <v>196056.49139814221</v>
      </c>
      <c r="K38" s="46">
        <f>Índice!$G$51*'Datos Vida'!K94</f>
        <v>5569.639304060679</v>
      </c>
      <c r="L38" s="46">
        <f>Índice!$G$51*'Datos Vida'!L94</f>
        <v>179883.9806029379</v>
      </c>
      <c r="M38" s="46">
        <f>Índice!$G$51*'Datos Vida'!M94</f>
        <v>230352.59538622599</v>
      </c>
      <c r="N38" s="46">
        <f>Índice!$G$51*'Datos Vida'!N94</f>
        <v>902913.80878710828</v>
      </c>
      <c r="O38" s="46">
        <f>Índice!$G$51*'Datos Vida'!O94</f>
        <v>103632.67754265518</v>
      </c>
      <c r="P38" s="46">
        <f>Índice!$G$51*'Datos Vida'!P94</f>
        <v>19534.196064370626</v>
      </c>
      <c r="Q38" s="46">
        <f>Índice!$G$51*'Datos Vida'!Q94</f>
        <v>162836.12315496625</v>
      </c>
      <c r="R38" s="46">
        <f>Índice!$G$51*'Datos Vida'!R94</f>
        <v>901.33039411625407</v>
      </c>
      <c r="S38" s="46">
        <f>Índice!$G$51*'Datos Vida'!S94</f>
        <v>1707.1804984717401</v>
      </c>
      <c r="T38" s="46">
        <f>Índice!$G$51*'Datos Vida'!T94</f>
        <v>1002.6979710991743</v>
      </c>
      <c r="U38" s="46">
        <f>Índice!$G$51*'Datos Vida'!U94</f>
        <v>360.18688817031529</v>
      </c>
      <c r="V38" s="46">
        <f>Índice!$G$51*'Datos Vida'!V94</f>
        <v>170.24441095035425</v>
      </c>
      <c r="W38" s="46">
        <f>Índice!$G$51*'Datos Vida'!W94</f>
        <v>1009.6476259403614</v>
      </c>
      <c r="X38" s="46">
        <f>Índice!$G$51*'Datos Vida'!X94</f>
        <v>165553.34966723548</v>
      </c>
      <c r="Y38" s="46">
        <f>Índice!$G$51*'Datos Vida'!Y94</f>
        <v>1930.4547597389233</v>
      </c>
      <c r="Z38" s="46">
        <f>Índice!$G$51*'Datos Vida'!Z94</f>
        <v>59357.090529214009</v>
      </c>
      <c r="AA38" s="46">
        <f>Índice!$G$51*'Datos Vida'!AA94</f>
        <v>129852.57436020017</v>
      </c>
      <c r="AB38" s="46">
        <f>Índice!$G$51*'Datos Vida'!AB94</f>
        <v>13071.636776511054</v>
      </c>
      <c r="AC38" s="46">
        <f>Índice!$G$51*'Datos Vida'!AC94</f>
        <v>139355.54124310293</v>
      </c>
      <c r="AD38" s="46">
        <f>Índice!$G$51*'Datos Vida'!AD94</f>
        <v>30597.161265191306</v>
      </c>
      <c r="AE38" s="46">
        <f>Índice!$G$51*'Datos Vida'!AE94</f>
        <v>64927.570874306424</v>
      </c>
      <c r="AF38" s="46">
        <f>Índice!$G$51*'Datos Vida'!AF94</f>
        <v>179613.34245198875</v>
      </c>
      <c r="AG38" s="46">
        <f>Índice!$G$51*'Datos Vida'!AG94</f>
        <v>36997.085128845276</v>
      </c>
      <c r="AH38" s="46">
        <f>Índice!$G$51*'Datos Vida'!AH94</f>
        <v>0</v>
      </c>
      <c r="AI38" s="46">
        <f>Índice!$G$51*'Datos Vida'!AI94</f>
        <v>0</v>
      </c>
      <c r="AJ38" s="46">
        <f>Índice!$G$51*'Datos Vida'!AJ94</f>
        <v>0</v>
      </c>
      <c r="AK38" s="46">
        <f>Índice!$G$51*'Datos Vida'!AK94</f>
        <v>0</v>
      </c>
      <c r="AL38" s="46">
        <f>Índice!$G$51*'Datos Vida'!AL94</f>
        <v>0</v>
      </c>
      <c r="AM38" s="46">
        <f>Índice!$G$51*'Datos Vida'!AM94</f>
        <v>0</v>
      </c>
      <c r="AN38" s="46">
        <f>Índice!$G$51*'Datos Vida'!AN94</f>
        <v>0</v>
      </c>
      <c r="AO38" s="46">
        <f>Índice!$G$51*'Datos Vida'!AO94</f>
        <v>0</v>
      </c>
      <c r="AP38" s="46">
        <f>Índice!$G$51*'Datos Vida'!AP94</f>
        <v>0</v>
      </c>
      <c r="AQ38" s="46">
        <f>Índice!$G$51*'Datos Vida'!AQ94</f>
        <v>3351245.6481659776</v>
      </c>
    </row>
    <row r="39" spans="2:43">
      <c r="B39" s="63" t="str">
        <f>'Datos Generales'!B95</f>
        <v>5.21.42.11  Cuenta Por Pagar Por Impuesto</v>
      </c>
      <c r="C39" s="46">
        <f>Índice!$G$51*'Datos Vida'!C95</f>
        <v>17857.381573676303</v>
      </c>
      <c r="D39" s="46">
        <f>Índice!$G$51*'Datos Vida'!D95</f>
        <v>168634.21576243691</v>
      </c>
      <c r="E39" s="46">
        <f>Índice!$G$51*'Datos Vida'!E95</f>
        <v>115121.0767095819</v>
      </c>
      <c r="F39" s="46">
        <f>Índice!$G$51*'Datos Vida'!F95</f>
        <v>19369.794675324963</v>
      </c>
      <c r="G39" s="46">
        <f>Índice!$G$51*'Datos Vida'!G95</f>
        <v>128326.88166331357</v>
      </c>
      <c r="H39" s="46">
        <f>Índice!$G$51*'Datos Vida'!H95</f>
        <v>54162.599790625056</v>
      </c>
      <c r="I39" s="46">
        <f>Índice!$G$51*'Datos Vida'!I95</f>
        <v>63099.634589804373</v>
      </c>
      <c r="J39" s="46">
        <f>Índice!$G$51*'Datos Vida'!J95</f>
        <v>168477.3394773594</v>
      </c>
      <c r="K39" s="46">
        <f>Índice!$G$51*'Datos Vida'!K95</f>
        <v>5569.639304060679</v>
      </c>
      <c r="L39" s="46">
        <f>Índice!$G$51*'Datos Vida'!L95</f>
        <v>179883.9806029379</v>
      </c>
      <c r="M39" s="46">
        <f>Índice!$G$51*'Datos Vida'!M95</f>
        <v>36325.491732345334</v>
      </c>
      <c r="N39" s="46">
        <f>Índice!$G$51*'Datos Vida'!N95</f>
        <v>10230.910028528999</v>
      </c>
      <c r="O39" s="46">
        <f>Índice!$G$51*'Datos Vida'!O95</f>
        <v>19617.326330560114</v>
      </c>
      <c r="P39" s="46">
        <f>Índice!$G$51*'Datos Vida'!P95</f>
        <v>19534.196064370626</v>
      </c>
      <c r="Q39" s="46">
        <f>Índice!$G$51*'Datos Vida'!Q95</f>
        <v>63444.107290276464</v>
      </c>
      <c r="R39" s="46">
        <f>Índice!$G$51*'Datos Vida'!R95</f>
        <v>901.33039411625407</v>
      </c>
      <c r="S39" s="46">
        <f>Índice!$G$51*'Datos Vida'!S95</f>
        <v>1707.1804984717401</v>
      </c>
      <c r="T39" s="46">
        <f>Índice!$G$51*'Datos Vida'!T95</f>
        <v>1002.6979710991743</v>
      </c>
      <c r="U39" s="46">
        <f>Índice!$G$51*'Datos Vida'!U95</f>
        <v>360.18688817031529</v>
      </c>
      <c r="V39" s="46">
        <f>Índice!$G$51*'Datos Vida'!V95</f>
        <v>170.24441095035425</v>
      </c>
      <c r="W39" s="46">
        <f>Índice!$G$51*'Datos Vida'!W95</f>
        <v>725.4200225310467</v>
      </c>
      <c r="X39" s="46">
        <f>Índice!$G$51*'Datos Vida'!X95</f>
        <v>83801.505463446811</v>
      </c>
      <c r="Y39" s="46">
        <f>Índice!$G$51*'Datos Vida'!Y95</f>
        <v>1930.4547597389233</v>
      </c>
      <c r="Z39" s="46">
        <f>Índice!$G$51*'Datos Vida'!Z95</f>
        <v>59357.090529214009</v>
      </c>
      <c r="AA39" s="46">
        <f>Índice!$G$51*'Datos Vida'!AA95</f>
        <v>12037.820287237646</v>
      </c>
      <c r="AB39" s="46">
        <f>Índice!$G$51*'Datos Vida'!AB95</f>
        <v>13071.636776511054</v>
      </c>
      <c r="AC39" s="46">
        <f>Índice!$G$51*'Datos Vida'!AC95</f>
        <v>27440.690007768564</v>
      </c>
      <c r="AD39" s="46">
        <f>Índice!$G$51*'Datos Vida'!AD95</f>
        <v>30356.579264797343</v>
      </c>
      <c r="AE39" s="46">
        <f>Índice!$G$51*'Datos Vida'!AE95</f>
        <v>64927.570874306424</v>
      </c>
      <c r="AF39" s="46">
        <f>Índice!$G$51*'Datos Vida'!AF95</f>
        <v>178081.54114129269</v>
      </c>
      <c r="AG39" s="46">
        <f>Índice!$G$51*'Datos Vida'!AG95</f>
        <v>36609.630805119727</v>
      </c>
      <c r="AH39" s="46">
        <f>Índice!$G$51*'Datos Vida'!AH95</f>
        <v>0</v>
      </c>
      <c r="AI39" s="46">
        <f>Índice!$G$51*'Datos Vida'!AI95</f>
        <v>0</v>
      </c>
      <c r="AJ39" s="46">
        <f>Índice!$G$51*'Datos Vida'!AJ95</f>
        <v>0</v>
      </c>
      <c r="AK39" s="46">
        <f>Índice!$G$51*'Datos Vida'!AK95</f>
        <v>0</v>
      </c>
      <c r="AL39" s="46">
        <f>Índice!$G$51*'Datos Vida'!AL95</f>
        <v>0</v>
      </c>
      <c r="AM39" s="46">
        <f>Índice!$G$51*'Datos Vida'!AM95</f>
        <v>0</v>
      </c>
      <c r="AN39" s="46">
        <f>Índice!$G$51*'Datos Vida'!AN95</f>
        <v>0</v>
      </c>
      <c r="AO39" s="46">
        <f>Índice!$G$51*'Datos Vida'!AO95</f>
        <v>0</v>
      </c>
      <c r="AP39" s="46">
        <f>Índice!$G$51*'Datos Vida'!AP95</f>
        <v>0</v>
      </c>
      <c r="AQ39" s="46">
        <f>Índice!$G$51*'Datos Vida'!AQ95</f>
        <v>1582136.1556899748</v>
      </c>
    </row>
    <row r="40" spans="2:43">
      <c r="B40" s="63" t="str">
        <f>'Datos Generales'!B96</f>
        <v>5.21.42.12  Pasivo Por Impuesto Diferido</v>
      </c>
      <c r="C40" s="46">
        <f>Índice!$G$51*'Datos Vida'!C96</f>
        <v>0</v>
      </c>
      <c r="D40" s="46">
        <f>Índice!$G$51*'Datos Vida'!D96</f>
        <v>0</v>
      </c>
      <c r="E40" s="46">
        <f>Índice!$G$51*'Datos Vida'!E96</f>
        <v>0</v>
      </c>
      <c r="F40" s="46">
        <f>Índice!$G$51*'Datos Vida'!F96</f>
        <v>15483.609659577578</v>
      </c>
      <c r="G40" s="46">
        <f>Índice!$G$51*'Datos Vida'!G96</f>
        <v>140676.32978546814</v>
      </c>
      <c r="H40" s="46">
        <f>Índice!$G$51*'Datos Vida'!H96</f>
        <v>0</v>
      </c>
      <c r="I40" s="46">
        <f>Índice!$G$51*'Datos Vida'!I96</f>
        <v>1327.5168706191171</v>
      </c>
      <c r="J40" s="46">
        <f>Índice!$G$51*'Datos Vida'!J96</f>
        <v>27579.151920782791</v>
      </c>
      <c r="K40" s="46">
        <f>Índice!$G$51*'Datos Vida'!K96</f>
        <v>0</v>
      </c>
      <c r="L40" s="46">
        <f>Índice!$G$51*'Datos Vida'!L96</f>
        <v>0</v>
      </c>
      <c r="M40" s="46">
        <f>Índice!$G$51*'Datos Vida'!M96</f>
        <v>194027.10365388065</v>
      </c>
      <c r="N40" s="46">
        <f>Índice!$G$51*'Datos Vida'!N96</f>
        <v>892682.89875857928</v>
      </c>
      <c r="O40" s="46">
        <f>Índice!$G$51*'Datos Vida'!O96</f>
        <v>84015.351212095062</v>
      </c>
      <c r="P40" s="46">
        <f>Índice!$G$51*'Datos Vida'!P96</f>
        <v>0</v>
      </c>
      <c r="Q40" s="46">
        <f>Índice!$G$51*'Datos Vida'!Q96</f>
        <v>99392.015864689791</v>
      </c>
      <c r="R40" s="46">
        <f>Índice!$G$51*'Datos Vida'!R96</f>
        <v>0</v>
      </c>
      <c r="S40" s="46">
        <f>Índice!$G$51*'Datos Vida'!S96</f>
        <v>0</v>
      </c>
      <c r="T40" s="46">
        <f>Índice!$G$51*'Datos Vida'!T96</f>
        <v>0</v>
      </c>
      <c r="U40" s="46">
        <f>Índice!$G$51*'Datos Vida'!U96</f>
        <v>0</v>
      </c>
      <c r="V40" s="46">
        <f>Índice!$G$51*'Datos Vida'!V96</f>
        <v>0</v>
      </c>
      <c r="W40" s="46">
        <f>Índice!$G$51*'Datos Vida'!W96</f>
        <v>284.22760340931478</v>
      </c>
      <c r="X40" s="46">
        <f>Índice!$G$51*'Datos Vida'!X96</f>
        <v>81751.844203788671</v>
      </c>
      <c r="Y40" s="46">
        <f>Índice!$G$51*'Datos Vida'!Y96</f>
        <v>0</v>
      </c>
      <c r="Z40" s="46">
        <f>Índice!$G$51*'Datos Vida'!Z96</f>
        <v>0</v>
      </c>
      <c r="AA40" s="46">
        <f>Índice!$G$51*'Datos Vida'!AA96</f>
        <v>117814.79833827999</v>
      </c>
      <c r="AB40" s="46">
        <f>Índice!$G$51*'Datos Vida'!AB96</f>
        <v>0</v>
      </c>
      <c r="AC40" s="46">
        <f>Índice!$G$51*'Datos Vida'!AC96</f>
        <v>111914.85123533435</v>
      </c>
      <c r="AD40" s="46">
        <f>Índice!$G$51*'Datos Vida'!AD96</f>
        <v>240.58200039396135</v>
      </c>
      <c r="AE40" s="46">
        <f>Índice!$G$51*'Datos Vida'!AE96</f>
        <v>0</v>
      </c>
      <c r="AF40" s="46">
        <f>Índice!$G$51*'Datos Vida'!AF96</f>
        <v>1531.80131069605</v>
      </c>
      <c r="AG40" s="46">
        <f>Índice!$G$51*'Datos Vida'!AG96</f>
        <v>387.4543237255462</v>
      </c>
      <c r="AH40" s="46">
        <f>Índice!$G$51*'Datos Vida'!AH96</f>
        <v>0</v>
      </c>
      <c r="AI40" s="46">
        <f>Índice!$G$51*'Datos Vida'!AI96</f>
        <v>0</v>
      </c>
      <c r="AJ40" s="46">
        <f>Índice!$G$51*'Datos Vida'!AJ96</f>
        <v>0</v>
      </c>
      <c r="AK40" s="46">
        <f>Índice!$G$51*'Datos Vida'!AK96</f>
        <v>0</v>
      </c>
      <c r="AL40" s="46">
        <f>Índice!$G$51*'Datos Vida'!AL96</f>
        <v>0</v>
      </c>
      <c r="AM40" s="46">
        <f>Índice!$G$51*'Datos Vida'!AM96</f>
        <v>0</v>
      </c>
      <c r="AN40" s="46">
        <f>Índice!$G$51*'Datos Vida'!AN96</f>
        <v>0</v>
      </c>
      <c r="AO40" s="46">
        <f>Índice!$G$51*'Datos Vida'!AO96</f>
        <v>0</v>
      </c>
      <c r="AP40" s="46">
        <f>Índice!$G$51*'Datos Vida'!AP96</f>
        <v>0</v>
      </c>
      <c r="AQ40" s="46">
        <f>Índice!$G$51*'Datos Vida'!AQ96</f>
        <v>1769109.5367413203</v>
      </c>
    </row>
    <row r="41" spans="2:43">
      <c r="B41" s="62" t="str">
        <f>'Datos Generales'!B97</f>
        <v>5.21.42.20  Deudas Con Relacionados</v>
      </c>
      <c r="C41" s="46">
        <f>Índice!$G$51*'Datos Vida'!C97</f>
        <v>248.63828817164321</v>
      </c>
      <c r="D41" s="46">
        <f>Índice!$G$51*'Datos Vida'!D97</f>
        <v>0</v>
      </c>
      <c r="E41" s="46">
        <f>Índice!$G$51*'Datos Vida'!E97</f>
        <v>85492.57338636319</v>
      </c>
      <c r="F41" s="46">
        <f>Índice!$G$51*'Datos Vida'!F97</f>
        <v>46211.530672545101</v>
      </c>
      <c r="G41" s="46">
        <f>Índice!$G$51*'Datos Vida'!G97</f>
        <v>51804.276472319798</v>
      </c>
      <c r="H41" s="46">
        <f>Índice!$G$51*'Datos Vida'!H97</f>
        <v>4852.7624877993721</v>
      </c>
      <c r="I41" s="46">
        <f>Índice!$G$51*'Datos Vida'!I97</f>
        <v>40104.289087935271</v>
      </c>
      <c r="J41" s="46">
        <f>Índice!$G$51*'Datos Vida'!J97</f>
        <v>5549.7199112037733</v>
      </c>
      <c r="K41" s="46">
        <f>Índice!$G$51*'Datos Vida'!K97</f>
        <v>1394.5345612532399</v>
      </c>
      <c r="L41" s="46">
        <f>Índice!$G$51*'Datos Vida'!L97</f>
        <v>0</v>
      </c>
      <c r="M41" s="46">
        <f>Índice!$G$51*'Datos Vida'!M97</f>
        <v>13109.395092304254</v>
      </c>
      <c r="N41" s="46">
        <f>Índice!$G$51*'Datos Vida'!N97</f>
        <v>5.4003687300944403</v>
      </c>
      <c r="O41" s="46">
        <f>Índice!$G$51*'Datos Vida'!O97</f>
        <v>92787.719030323962</v>
      </c>
      <c r="P41" s="46">
        <f>Índice!$G$51*'Datos Vida'!P97</f>
        <v>8803.5748670380526</v>
      </c>
      <c r="Q41" s="46">
        <f>Índice!$G$51*'Datos Vida'!Q97</f>
        <v>27601.018987607928</v>
      </c>
      <c r="R41" s="46">
        <f>Índice!$G$51*'Datos Vida'!R97</f>
        <v>0</v>
      </c>
      <c r="S41" s="46">
        <f>Índice!$G$51*'Datos Vida'!S97</f>
        <v>34.128559761498472</v>
      </c>
      <c r="T41" s="46">
        <f>Índice!$G$51*'Datos Vida'!T97</f>
        <v>0</v>
      </c>
      <c r="U41" s="46">
        <f>Índice!$G$51*'Datos Vida'!U97</f>
        <v>0</v>
      </c>
      <c r="V41" s="46">
        <f>Índice!$G$51*'Datos Vida'!V97</f>
        <v>315.70024412322584</v>
      </c>
      <c r="W41" s="46">
        <f>Índice!$G$51*'Datos Vida'!W97</f>
        <v>0</v>
      </c>
      <c r="X41" s="46">
        <f>Índice!$G$51*'Datos Vida'!X97</f>
        <v>335726.13933393982</v>
      </c>
      <c r="Y41" s="46">
        <f>Índice!$G$51*'Datos Vida'!Y97</f>
        <v>0</v>
      </c>
      <c r="Z41" s="46">
        <f>Índice!$G$51*'Datos Vida'!Z97</f>
        <v>0</v>
      </c>
      <c r="AA41" s="46">
        <f>Índice!$G$51*'Datos Vida'!AA97</f>
        <v>7644.4432640359792</v>
      </c>
      <c r="AB41" s="46">
        <f>Índice!$G$51*'Datos Vida'!AB97</f>
        <v>2281.8328497347402</v>
      </c>
      <c r="AC41" s="46">
        <f>Índice!$G$51*'Datos Vida'!AC97</f>
        <v>3318.7479112303326</v>
      </c>
      <c r="AD41" s="46">
        <f>Índice!$G$51*'Datos Vida'!AD97</f>
        <v>1617.2333733934458</v>
      </c>
      <c r="AE41" s="46">
        <f>Índice!$G$51*'Datos Vida'!AE97</f>
        <v>188366.18926521786</v>
      </c>
      <c r="AF41" s="46">
        <f>Índice!$G$51*'Datos Vida'!AF97</f>
        <v>287.72456348863824</v>
      </c>
      <c r="AG41" s="46">
        <f>Índice!$G$51*'Datos Vida'!AG97</f>
        <v>169256.76318719139</v>
      </c>
      <c r="AH41" s="46">
        <f>Índice!$G$51*'Datos Vida'!AH97</f>
        <v>0</v>
      </c>
      <c r="AI41" s="46">
        <f>Índice!$G$51*'Datos Vida'!AI97</f>
        <v>0</v>
      </c>
      <c r="AJ41" s="46">
        <f>Índice!$G$51*'Datos Vida'!AJ97</f>
        <v>0</v>
      </c>
      <c r="AK41" s="46">
        <f>Índice!$G$51*'Datos Vida'!AK97</f>
        <v>0</v>
      </c>
      <c r="AL41" s="46">
        <f>Índice!$G$51*'Datos Vida'!AL97</f>
        <v>0</v>
      </c>
      <c r="AM41" s="46">
        <f>Índice!$G$51*'Datos Vida'!AM97</f>
        <v>0</v>
      </c>
      <c r="AN41" s="46">
        <f>Índice!$G$51*'Datos Vida'!AN97</f>
        <v>0</v>
      </c>
      <c r="AO41" s="46">
        <f>Índice!$G$51*'Datos Vida'!AO97</f>
        <v>0</v>
      </c>
      <c r="AP41" s="46">
        <f>Índice!$G$51*'Datos Vida'!AP97</f>
        <v>0</v>
      </c>
      <c r="AQ41" s="46">
        <f>Índice!$G$51*'Datos Vida'!AQ97</f>
        <v>1086814.3357657127</v>
      </c>
    </row>
    <row r="42" spans="2:43">
      <c r="B42" s="62" t="str">
        <f>'Datos Generales'!B98</f>
        <v>5.21.42.30  Deudas Con Intermediarios</v>
      </c>
      <c r="C42" s="46">
        <f>Índice!$G$51*'Datos Vida'!C98</f>
        <v>45800.659995883332</v>
      </c>
      <c r="D42" s="46">
        <f>Índice!$G$51*'Datos Vida'!D98</f>
        <v>85482.303832712525</v>
      </c>
      <c r="E42" s="46">
        <f>Índice!$G$51*'Datos Vida'!E98</f>
        <v>4070.1959404277359</v>
      </c>
      <c r="F42" s="46">
        <f>Índice!$G$51*'Datos Vida'!F98</f>
        <v>97393.34825074533</v>
      </c>
      <c r="G42" s="46">
        <f>Índice!$G$51*'Datos Vida'!G98</f>
        <v>65833.37206548611</v>
      </c>
      <c r="H42" s="46">
        <f>Índice!$G$51*'Datos Vida'!H98</f>
        <v>777.52030118122002</v>
      </c>
      <c r="I42" s="46">
        <f>Índice!$G$51*'Datos Vida'!I98</f>
        <v>223558.09048273542</v>
      </c>
      <c r="J42" s="46">
        <f>Índice!$G$51*'Datos Vida'!J98</f>
        <v>16597.546373453206</v>
      </c>
      <c r="K42" s="46">
        <f>Índice!$G$51*'Datos Vida'!K98</f>
        <v>0</v>
      </c>
      <c r="L42" s="46">
        <f>Índice!$G$51*'Datos Vida'!L98</f>
        <v>51.834686745414672</v>
      </c>
      <c r="M42" s="46">
        <f>Índice!$G$51*'Datos Vida'!M98</f>
        <v>32093.151934062385</v>
      </c>
      <c r="N42" s="46">
        <f>Índice!$G$51*'Datos Vida'!N98</f>
        <v>0</v>
      </c>
      <c r="O42" s="46">
        <f>Índice!$G$51*'Datos Vida'!O98</f>
        <v>1438.1358989511334</v>
      </c>
      <c r="P42" s="46">
        <f>Índice!$G$51*'Datos Vida'!P98</f>
        <v>9998.2957852777981</v>
      </c>
      <c r="Q42" s="46">
        <f>Índice!$G$51*'Datos Vida'!Q98</f>
        <v>51.790421427954882</v>
      </c>
      <c r="R42" s="46">
        <f>Índice!$G$51*'Datos Vida'!R98</f>
        <v>0</v>
      </c>
      <c r="S42" s="46">
        <f>Índice!$G$51*'Datos Vida'!S98</f>
        <v>5002.4677914483837</v>
      </c>
      <c r="T42" s="46">
        <f>Índice!$G$51*'Datos Vida'!T98</f>
        <v>0</v>
      </c>
      <c r="U42" s="46">
        <f>Índice!$G$51*'Datos Vida'!U98</f>
        <v>0</v>
      </c>
      <c r="V42" s="46">
        <f>Índice!$G$51*'Datos Vida'!V98</f>
        <v>478.68514301017444</v>
      </c>
      <c r="W42" s="46">
        <f>Índice!$G$51*'Datos Vida'!W98</f>
        <v>5787.11480874063</v>
      </c>
      <c r="X42" s="46">
        <f>Índice!$G$51*'Datos Vida'!X98</f>
        <v>350170.22227829165</v>
      </c>
      <c r="Y42" s="46">
        <f>Índice!$G$51*'Datos Vida'!Y98</f>
        <v>0</v>
      </c>
      <c r="Z42" s="46">
        <f>Índice!$G$51*'Datos Vida'!Z98</f>
        <v>31144.280588994316</v>
      </c>
      <c r="AA42" s="46">
        <f>Índice!$G$51*'Datos Vida'!AA98</f>
        <v>2696.7316702853568</v>
      </c>
      <c r="AB42" s="46">
        <f>Índice!$G$51*'Datos Vida'!AB98</f>
        <v>1548.6221313307706</v>
      </c>
      <c r="AC42" s="46">
        <f>Índice!$G$51*'Datos Vida'!AC98</f>
        <v>4836.959769466227</v>
      </c>
      <c r="AD42" s="46">
        <f>Índice!$G$51*'Datos Vida'!AD98</f>
        <v>0</v>
      </c>
      <c r="AE42" s="46">
        <f>Índice!$G$51*'Datos Vida'!AE98</f>
        <v>70372.381983130486</v>
      </c>
      <c r="AF42" s="46">
        <f>Índice!$G$51*'Datos Vida'!AF98</f>
        <v>45512.448513902636</v>
      </c>
      <c r="AG42" s="46">
        <f>Índice!$G$51*'Datos Vida'!AG98</f>
        <v>153293.36175166717</v>
      </c>
      <c r="AH42" s="46">
        <f>Índice!$G$51*'Datos Vida'!AH98</f>
        <v>0</v>
      </c>
      <c r="AI42" s="46">
        <f>Índice!$G$51*'Datos Vida'!AI98</f>
        <v>0</v>
      </c>
      <c r="AJ42" s="46">
        <f>Índice!$G$51*'Datos Vida'!AJ98</f>
        <v>0</v>
      </c>
      <c r="AK42" s="46">
        <f>Índice!$G$51*'Datos Vida'!AK98</f>
        <v>0</v>
      </c>
      <c r="AL42" s="46">
        <f>Índice!$G$51*'Datos Vida'!AL98</f>
        <v>0</v>
      </c>
      <c r="AM42" s="46">
        <f>Índice!$G$51*'Datos Vida'!AM98</f>
        <v>0</v>
      </c>
      <c r="AN42" s="46">
        <f>Índice!$G$51*'Datos Vida'!AN98</f>
        <v>0</v>
      </c>
      <c r="AO42" s="46">
        <f>Índice!$G$51*'Datos Vida'!AO98</f>
        <v>0</v>
      </c>
      <c r="AP42" s="46">
        <f>Índice!$G$51*'Datos Vida'!AP98</f>
        <v>0</v>
      </c>
      <c r="AQ42" s="46">
        <f>Índice!$G$51*'Datos Vida'!AQ98</f>
        <v>1253989.5223993573</v>
      </c>
    </row>
    <row r="43" spans="2:43">
      <c r="B43" s="62" t="str">
        <f>'Datos Generales'!B99</f>
        <v>5.21.42.40  Deudas Con El Personal</v>
      </c>
      <c r="C43" s="46">
        <f>Índice!$G$51*'Datos Vida'!C99</f>
        <v>520.64866396205582</v>
      </c>
      <c r="D43" s="46">
        <f>Índice!$G$51*'Datos Vida'!D99</f>
        <v>6333.7472140515829</v>
      </c>
      <c r="E43" s="46">
        <f>Índice!$G$51*'Datos Vida'!E99</f>
        <v>3909.3800420963171</v>
      </c>
      <c r="F43" s="46">
        <f>Índice!$G$51*'Datos Vida'!F99</f>
        <v>24546.844878834763</v>
      </c>
      <c r="G43" s="46">
        <f>Índice!$G$51*'Datos Vida'!G99</f>
        <v>11729.246759225447</v>
      </c>
      <c r="H43" s="46">
        <f>Índice!$G$51*'Datos Vida'!H99</f>
        <v>15644.204231321697</v>
      </c>
      <c r="I43" s="46">
        <f>Índice!$G$51*'Datos Vida'!I99</f>
        <v>39861.095433811184</v>
      </c>
      <c r="J43" s="46">
        <f>Índice!$G$51*'Datos Vida'!J99</f>
        <v>290479.94670455781</v>
      </c>
      <c r="K43" s="46">
        <f>Índice!$G$51*'Datos Vida'!K99</f>
        <v>0</v>
      </c>
      <c r="L43" s="46">
        <f>Índice!$G$51*'Datos Vida'!L99</f>
        <v>199.2824592039768</v>
      </c>
      <c r="M43" s="46">
        <f>Índice!$G$51*'Datos Vida'!M99</f>
        <v>255486.61970116486</v>
      </c>
      <c r="N43" s="46">
        <f>Índice!$G$51*'Datos Vida'!N99</f>
        <v>16772.261581466999</v>
      </c>
      <c r="O43" s="46">
        <f>Índice!$G$51*'Datos Vida'!O99</f>
        <v>74938.659336330107</v>
      </c>
      <c r="P43" s="46">
        <f>Índice!$G$51*'Datos Vida'!P99</f>
        <v>55416.857560848213</v>
      </c>
      <c r="Q43" s="46">
        <f>Índice!$G$51*'Datos Vida'!Q99</f>
        <v>25140.088663430874</v>
      </c>
      <c r="R43" s="46">
        <f>Índice!$G$51*'Datos Vida'!R99</f>
        <v>3005.4822595673954</v>
      </c>
      <c r="S43" s="46">
        <f>Índice!$G$51*'Datos Vida'!S99</f>
        <v>4371.3328951066906</v>
      </c>
      <c r="T43" s="46">
        <f>Índice!$G$51*'Datos Vida'!T99</f>
        <v>1213.2238209379379</v>
      </c>
      <c r="U43" s="46">
        <f>Índice!$G$51*'Datos Vida'!U99</f>
        <v>28760.593243784599</v>
      </c>
      <c r="V43" s="46">
        <f>Índice!$G$51*'Datos Vida'!V99</f>
        <v>214.68678967998392</v>
      </c>
      <c r="W43" s="46">
        <f>Índice!$G$51*'Datos Vida'!W99</f>
        <v>1142.222251732434</v>
      </c>
      <c r="X43" s="46">
        <f>Índice!$G$51*'Datos Vida'!X99</f>
        <v>48352.289955535496</v>
      </c>
      <c r="Y43" s="46">
        <f>Índice!$G$51*'Datos Vida'!Y99</f>
        <v>49366.408378539294</v>
      </c>
      <c r="Z43" s="46">
        <f>Índice!$G$51*'Datos Vida'!Z99</f>
        <v>112725.39346334057</v>
      </c>
      <c r="AA43" s="46">
        <f>Índice!$G$51*'Datos Vida'!AA99</f>
        <v>3798.4511565420821</v>
      </c>
      <c r="AB43" s="46">
        <f>Índice!$G$51*'Datos Vida'!AB99</f>
        <v>12680.862553976023</v>
      </c>
      <c r="AC43" s="46">
        <f>Índice!$G$51*'Datos Vida'!AC99</f>
        <v>3322.643259166794</v>
      </c>
      <c r="AD43" s="46">
        <f>Índice!$G$51*'Datos Vida'!AD99</f>
        <v>504.97874158128997</v>
      </c>
      <c r="AE43" s="46">
        <f>Índice!$G$51*'Datos Vida'!AE99</f>
        <v>11336.657658674565</v>
      </c>
      <c r="AF43" s="46">
        <f>Índice!$G$51*'Datos Vida'!AF99</f>
        <v>3343.4922236903553</v>
      </c>
      <c r="AG43" s="46">
        <f>Índice!$G$51*'Datos Vida'!AG99</f>
        <v>20738.256964594388</v>
      </c>
      <c r="AH43" s="46">
        <f>Índice!$G$51*'Datos Vida'!AH99</f>
        <v>0</v>
      </c>
      <c r="AI43" s="46">
        <f>Índice!$G$51*'Datos Vida'!AI99</f>
        <v>0</v>
      </c>
      <c r="AJ43" s="46">
        <f>Índice!$G$51*'Datos Vida'!AJ99</f>
        <v>0</v>
      </c>
      <c r="AK43" s="46">
        <f>Índice!$G$51*'Datos Vida'!AK99</f>
        <v>0</v>
      </c>
      <c r="AL43" s="46">
        <f>Índice!$G$51*'Datos Vida'!AL99</f>
        <v>0</v>
      </c>
      <c r="AM43" s="46">
        <f>Índice!$G$51*'Datos Vida'!AM99</f>
        <v>0</v>
      </c>
      <c r="AN43" s="46">
        <f>Índice!$G$51*'Datos Vida'!AN99</f>
        <v>0</v>
      </c>
      <c r="AO43" s="46">
        <f>Índice!$G$51*'Datos Vida'!AO99</f>
        <v>0</v>
      </c>
      <c r="AP43" s="46">
        <f>Índice!$G$51*'Datos Vida'!AP99</f>
        <v>0</v>
      </c>
      <c r="AQ43" s="46">
        <f>Índice!$G$51*'Datos Vida'!AQ99</f>
        <v>1125855.8588467557</v>
      </c>
    </row>
    <row r="44" spans="2:43">
      <c r="B44" s="62" t="str">
        <f>'Datos Generales'!B100</f>
        <v>5.21.42.50  Ingresos Anticipados</v>
      </c>
      <c r="C44" s="46">
        <f>Índice!$G$51*'Datos Vida'!C100</f>
        <v>0</v>
      </c>
      <c r="D44" s="46">
        <f>Índice!$G$51*'Datos Vida'!D100</f>
        <v>0</v>
      </c>
      <c r="E44" s="46">
        <f>Índice!$G$51*'Datos Vida'!E100</f>
        <v>0</v>
      </c>
      <c r="F44" s="46">
        <f>Índice!$G$51*'Datos Vida'!F100</f>
        <v>0</v>
      </c>
      <c r="G44" s="46">
        <f>Índice!$G$51*'Datos Vida'!G100</f>
        <v>0</v>
      </c>
      <c r="H44" s="46">
        <f>Índice!$G$51*'Datos Vida'!H100</f>
        <v>0</v>
      </c>
      <c r="I44" s="46">
        <f>Índice!$G$51*'Datos Vida'!I100</f>
        <v>0</v>
      </c>
      <c r="J44" s="46">
        <f>Índice!$G$51*'Datos Vida'!J100</f>
        <v>0</v>
      </c>
      <c r="K44" s="46">
        <f>Índice!$G$51*'Datos Vida'!K100</f>
        <v>0</v>
      </c>
      <c r="L44" s="46">
        <f>Índice!$G$51*'Datos Vida'!L100</f>
        <v>0</v>
      </c>
      <c r="M44" s="46">
        <f>Índice!$G$51*'Datos Vida'!M100</f>
        <v>0</v>
      </c>
      <c r="N44" s="46">
        <f>Índice!$G$51*'Datos Vida'!N100</f>
        <v>0</v>
      </c>
      <c r="O44" s="46">
        <f>Índice!$G$51*'Datos Vida'!O100</f>
        <v>0</v>
      </c>
      <c r="P44" s="46">
        <f>Índice!$G$51*'Datos Vida'!P100</f>
        <v>0</v>
      </c>
      <c r="Q44" s="46">
        <f>Índice!$G$51*'Datos Vida'!Q100</f>
        <v>0</v>
      </c>
      <c r="R44" s="46">
        <f>Índice!$G$51*'Datos Vida'!R100</f>
        <v>0</v>
      </c>
      <c r="S44" s="46">
        <f>Índice!$G$51*'Datos Vida'!S100</f>
        <v>161.96679658537343</v>
      </c>
      <c r="T44" s="46">
        <f>Índice!$G$51*'Datos Vida'!T100</f>
        <v>26552.329351668031</v>
      </c>
      <c r="U44" s="46">
        <f>Índice!$G$51*'Datos Vida'!U100</f>
        <v>0</v>
      </c>
      <c r="V44" s="46">
        <f>Índice!$G$51*'Datos Vida'!V100</f>
        <v>0</v>
      </c>
      <c r="W44" s="46">
        <f>Índice!$G$51*'Datos Vida'!W100</f>
        <v>0</v>
      </c>
      <c r="X44" s="46">
        <f>Índice!$G$51*'Datos Vida'!X100</f>
        <v>24115.080972331965</v>
      </c>
      <c r="Y44" s="46">
        <f>Índice!$G$51*'Datos Vida'!Y100</f>
        <v>0</v>
      </c>
      <c r="Z44" s="46">
        <f>Índice!$G$51*'Datos Vida'!Z100</f>
        <v>0</v>
      </c>
      <c r="AA44" s="46">
        <f>Índice!$G$51*'Datos Vida'!AA100</f>
        <v>1143.0190274467102</v>
      </c>
      <c r="AB44" s="46">
        <f>Índice!$G$51*'Datos Vida'!AB100</f>
        <v>0</v>
      </c>
      <c r="AC44" s="46">
        <f>Índice!$G$51*'Datos Vida'!AC100</f>
        <v>0</v>
      </c>
      <c r="AD44" s="46">
        <f>Índice!$G$51*'Datos Vida'!AD100</f>
        <v>0</v>
      </c>
      <c r="AE44" s="46">
        <f>Índice!$G$51*'Datos Vida'!AE100</f>
        <v>0</v>
      </c>
      <c r="AF44" s="46">
        <f>Índice!$G$51*'Datos Vida'!AF100</f>
        <v>0</v>
      </c>
      <c r="AG44" s="46">
        <f>Índice!$G$51*'Datos Vida'!AG100</f>
        <v>0</v>
      </c>
      <c r="AH44" s="46">
        <f>Índice!$G$51*'Datos Vida'!AH100</f>
        <v>0</v>
      </c>
      <c r="AI44" s="46">
        <f>Índice!$G$51*'Datos Vida'!AI100</f>
        <v>0</v>
      </c>
      <c r="AJ44" s="46">
        <f>Índice!$G$51*'Datos Vida'!AJ100</f>
        <v>0</v>
      </c>
      <c r="AK44" s="46">
        <f>Índice!$G$51*'Datos Vida'!AK100</f>
        <v>0</v>
      </c>
      <c r="AL44" s="46">
        <f>Índice!$G$51*'Datos Vida'!AL100</f>
        <v>0</v>
      </c>
      <c r="AM44" s="46">
        <f>Índice!$G$51*'Datos Vida'!AM100</f>
        <v>0</v>
      </c>
      <c r="AN44" s="46">
        <f>Índice!$G$51*'Datos Vida'!AN100</f>
        <v>0</v>
      </c>
      <c r="AO44" s="46">
        <f>Índice!$G$51*'Datos Vida'!AO100</f>
        <v>0</v>
      </c>
      <c r="AP44" s="46">
        <f>Índice!$G$51*'Datos Vida'!AP100</f>
        <v>0</v>
      </c>
      <c r="AQ44" s="46">
        <f>Índice!$G$51*'Datos Vida'!AQ100</f>
        <v>51972.39614803208</v>
      </c>
    </row>
    <row r="45" spans="2:43">
      <c r="B45" s="62" t="str">
        <f>'Datos Generales'!B101</f>
        <v>5.21.42.60  Otros Pasivos No Financieros</v>
      </c>
      <c r="C45" s="46">
        <f>Índice!$G$51*'Datos Vida'!C101</f>
        <v>99193.972834374683</v>
      </c>
      <c r="D45" s="46">
        <f>Índice!$G$51*'Datos Vida'!D101</f>
        <v>320823.29063943465</v>
      </c>
      <c r="E45" s="46">
        <f>Índice!$G$51*'Datos Vida'!E101</f>
        <v>27836.067823319416</v>
      </c>
      <c r="F45" s="46">
        <f>Índice!$G$51*'Datos Vida'!F101</f>
        <v>332323.68570739299</v>
      </c>
      <c r="G45" s="46">
        <f>Índice!$G$51*'Datos Vida'!G101</f>
        <v>1353045.8743617495</v>
      </c>
      <c r="H45" s="46">
        <f>Índice!$G$51*'Datos Vida'!H101</f>
        <v>274922.10410760017</v>
      </c>
      <c r="I45" s="46">
        <f>Índice!$G$51*'Datos Vida'!I101</f>
        <v>683059.88433472556</v>
      </c>
      <c r="J45" s="46">
        <f>Índice!$G$51*'Datos Vida'!J101</f>
        <v>261280.06445030225</v>
      </c>
      <c r="K45" s="46">
        <f>Índice!$G$51*'Datos Vida'!K101</f>
        <v>9000.2014071944432</v>
      </c>
      <c r="L45" s="46">
        <f>Índice!$G$51*'Datos Vida'!L101</f>
        <v>136875.17844456102</v>
      </c>
      <c r="M45" s="46">
        <f>Índice!$G$51*'Datos Vida'!M101</f>
        <v>2542612.3177098897</v>
      </c>
      <c r="N45" s="46">
        <f>Índice!$G$51*'Datos Vida'!N101</f>
        <v>166067.62412548333</v>
      </c>
      <c r="O45" s="46">
        <f>Índice!$G$51*'Datos Vida'!O101</f>
        <v>419844.09755190666</v>
      </c>
      <c r="P45" s="46">
        <f>Índice!$G$51*'Datos Vida'!P101</f>
        <v>231568.74071811626</v>
      </c>
      <c r="Q45" s="46">
        <f>Índice!$G$51*'Datos Vida'!Q101</f>
        <v>391136.2685665341</v>
      </c>
      <c r="R45" s="46">
        <f>Índice!$G$51*'Datos Vida'!R101</f>
        <v>150.59060999820727</v>
      </c>
      <c r="S45" s="46">
        <f>Índice!$G$51*'Datos Vida'!S101</f>
        <v>22347.655376797451</v>
      </c>
      <c r="T45" s="46">
        <f>Índice!$G$51*'Datos Vida'!T101</f>
        <v>0</v>
      </c>
      <c r="U45" s="46">
        <f>Índice!$G$51*'Datos Vida'!U101</f>
        <v>47511.248923799474</v>
      </c>
      <c r="V45" s="46">
        <f>Índice!$G$51*'Datos Vida'!V101</f>
        <v>95.037636586170194</v>
      </c>
      <c r="W45" s="46">
        <f>Índice!$G$51*'Datos Vida'!W101</f>
        <v>8578.1758705327993</v>
      </c>
      <c r="X45" s="46">
        <f>Índice!$G$51*'Datos Vida'!X101</f>
        <v>1314960.3493418854</v>
      </c>
      <c r="Y45" s="46">
        <f>Índice!$G$51*'Datos Vida'!Y101</f>
        <v>15442.79703687965</v>
      </c>
      <c r="Z45" s="46">
        <f>Índice!$G$51*'Datos Vida'!Z101</f>
        <v>195741.72072568562</v>
      </c>
      <c r="AA45" s="46">
        <f>Índice!$G$51*'Datos Vida'!AA101</f>
        <v>154882.0882606165</v>
      </c>
      <c r="AB45" s="46">
        <f>Índice!$G$51*'Datos Vida'!AB101</f>
        <v>644852.89528375177</v>
      </c>
      <c r="AC45" s="46">
        <f>Índice!$G$51*'Datos Vida'!AC101</f>
        <v>157536.10389955316</v>
      </c>
      <c r="AD45" s="46">
        <f>Índice!$G$51*'Datos Vida'!AD101</f>
        <v>2293.7844854488835</v>
      </c>
      <c r="AE45" s="46">
        <f>Índice!$G$51*'Datos Vida'!AE101</f>
        <v>146168.23919206945</v>
      </c>
      <c r="AF45" s="46">
        <f>Índice!$G$51*'Datos Vida'!AF101</f>
        <v>310408.98940066976</v>
      </c>
      <c r="AG45" s="46">
        <f>Índice!$G$51*'Datos Vida'!AG101</f>
        <v>5047.0872314478529</v>
      </c>
      <c r="AH45" s="46">
        <f>Índice!$G$51*'Datos Vida'!AH101</f>
        <v>0</v>
      </c>
      <c r="AI45" s="46">
        <f>Índice!$G$51*'Datos Vida'!AI101</f>
        <v>0</v>
      </c>
      <c r="AJ45" s="46">
        <f>Índice!$G$51*'Datos Vida'!AJ101</f>
        <v>0</v>
      </c>
      <c r="AK45" s="46">
        <f>Índice!$G$51*'Datos Vida'!AK101</f>
        <v>0</v>
      </c>
      <c r="AL45" s="46">
        <f>Índice!$G$51*'Datos Vida'!AL101</f>
        <v>0</v>
      </c>
      <c r="AM45" s="46">
        <f>Índice!$G$51*'Datos Vida'!AM101</f>
        <v>0</v>
      </c>
      <c r="AN45" s="46">
        <f>Índice!$G$51*'Datos Vida'!AN101</f>
        <v>0</v>
      </c>
      <c r="AO45" s="46">
        <f>Índice!$G$51*'Datos Vida'!AO101</f>
        <v>0</v>
      </c>
      <c r="AP45" s="46">
        <f>Índice!$G$51*'Datos Vida'!AP101</f>
        <v>0</v>
      </c>
      <c r="AQ45" s="46">
        <f>Índice!$G$51*'Datos Vida'!AQ101</f>
        <v>10275606.136058306</v>
      </c>
    </row>
    <row r="46" spans="2:43">
      <c r="B46" s="60" t="str">
        <f>'Datos Generales'!B102</f>
        <v xml:space="preserve">8.70.00.00  Total Patrimonio </v>
      </c>
      <c r="C46" s="43">
        <f>Índice!$G$51*'Datos Vida'!C102</f>
        <v>357693.68842971005</v>
      </c>
      <c r="D46" s="43">
        <f>Índice!$G$51*'Datos Vida'!D102</f>
        <v>1319968.4830939688</v>
      </c>
      <c r="E46" s="43">
        <f>Índice!$G$51*'Datos Vida'!E102</f>
        <v>2430082.3998884517</v>
      </c>
      <c r="F46" s="43">
        <f>Índice!$G$51*'Datos Vida'!F102</f>
        <v>894797.67430022068</v>
      </c>
      <c r="G46" s="43">
        <f>Índice!$G$51*'Datos Vida'!G102</f>
        <v>9903775.7873140033</v>
      </c>
      <c r="H46" s="43">
        <f>Índice!$G$51*'Datos Vida'!H102</f>
        <v>1154965.7497106155</v>
      </c>
      <c r="I46" s="43">
        <f>Índice!$G$51*'Datos Vida'!I102</f>
        <v>1888126.3155099035</v>
      </c>
      <c r="J46" s="43">
        <f>Índice!$G$51*'Datos Vida'!J102</f>
        <v>4106609.5201418265</v>
      </c>
      <c r="K46" s="43">
        <f>Índice!$G$51*'Datos Vida'!K102</f>
        <v>122711.47202099947</v>
      </c>
      <c r="L46" s="43">
        <f>Índice!$G$51*'Datos Vida'!L102</f>
        <v>2771941.2333645406</v>
      </c>
      <c r="M46" s="43">
        <f>Índice!$G$51*'Datos Vida'!M102</f>
        <v>16804731.12139542</v>
      </c>
      <c r="N46" s="43">
        <f>Índice!$G$51*'Datos Vida'!N102</f>
        <v>8001316.7603984773</v>
      </c>
      <c r="O46" s="43">
        <f>Índice!$G$51*'Datos Vida'!O102</f>
        <v>5048804.8585612448</v>
      </c>
      <c r="P46" s="43">
        <f>Índice!$G$51*'Datos Vida'!P102</f>
        <v>3092280.836880092</v>
      </c>
      <c r="Q46" s="43">
        <f>Índice!$G$51*'Datos Vida'!Q102</f>
        <v>2525753.9600859634</v>
      </c>
      <c r="R46" s="43">
        <f>Índice!$G$51*'Datos Vida'!R102</f>
        <v>156751.85527011805</v>
      </c>
      <c r="S46" s="43">
        <f>Índice!$G$51*'Datos Vida'!S102</f>
        <v>949928.88776750094</v>
      </c>
      <c r="T46" s="43">
        <f>Índice!$G$51*'Datos Vida'!T102</f>
        <v>3806168.9031718317</v>
      </c>
      <c r="U46" s="43">
        <f>Índice!$G$51*'Datos Vida'!U102</f>
        <v>3561974.6315465639</v>
      </c>
      <c r="V46" s="43">
        <f>Índice!$G$51*'Datos Vida'!V102</f>
        <v>96963.266426306</v>
      </c>
      <c r="W46" s="43">
        <f>Índice!$G$51*'Datos Vida'!W102</f>
        <v>156658.23412369058</v>
      </c>
      <c r="X46" s="43">
        <f>Índice!$G$51*'Datos Vida'!X102</f>
        <v>10302535.296057511</v>
      </c>
      <c r="Y46" s="43">
        <f>Índice!$G$51*'Datos Vida'!Y102</f>
        <v>5330591.406773922</v>
      </c>
      <c r="Z46" s="43">
        <f>Índice!$G$51*'Datos Vida'!Z102</f>
        <v>2574719.8558721268</v>
      </c>
      <c r="AA46" s="43">
        <f>Índice!$G$51*'Datos Vida'!AA102</f>
        <v>4204756.7067489121</v>
      </c>
      <c r="AB46" s="43">
        <f>Índice!$G$51*'Datos Vida'!AB102</f>
        <v>5886465.7463907171</v>
      </c>
      <c r="AC46" s="43">
        <f>Índice!$G$51*'Datos Vida'!AC102</f>
        <v>1776390.0305652018</v>
      </c>
      <c r="AD46" s="43">
        <f>Índice!$G$51*'Datos Vida'!AD102</f>
        <v>724599.12221875484</v>
      </c>
      <c r="AE46" s="43">
        <f>Índice!$G$51*'Datos Vida'!AE102</f>
        <v>3069347.7284145714</v>
      </c>
      <c r="AF46" s="43">
        <f>Índice!$G$51*'Datos Vida'!AF102</f>
        <v>2902143.9021205301</v>
      </c>
      <c r="AG46" s="43">
        <f>Índice!$G$51*'Datos Vida'!AG102</f>
        <v>6454187.6539603081</v>
      </c>
      <c r="AH46" s="43">
        <f>Índice!$G$51*'Datos Vida'!AH102</f>
        <v>0</v>
      </c>
      <c r="AI46" s="43">
        <f>Índice!$G$51*'Datos Vida'!AI102</f>
        <v>0</v>
      </c>
      <c r="AJ46" s="43">
        <f>Índice!$G$51*'Datos Vida'!AJ102</f>
        <v>0</v>
      </c>
      <c r="AK46" s="43">
        <f>Índice!$G$51*'Datos Vida'!AK102</f>
        <v>0</v>
      </c>
      <c r="AL46" s="43">
        <f>Índice!$G$51*'Datos Vida'!AL102</f>
        <v>0</v>
      </c>
      <c r="AM46" s="43">
        <f>Índice!$G$51*'Datos Vida'!AM102</f>
        <v>0</v>
      </c>
      <c r="AN46" s="43">
        <f>Índice!$G$51*'Datos Vida'!AN102</f>
        <v>0</v>
      </c>
      <c r="AO46" s="43">
        <f>Índice!$G$51*'Datos Vida'!AO102</f>
        <v>0</v>
      </c>
      <c r="AP46" s="43">
        <f>Índice!$G$51*'Datos Vida'!AP102</f>
        <v>0</v>
      </c>
      <c r="AQ46" s="43">
        <f>Índice!$G$51*'Datos Vida'!AQ102</f>
        <v>112377743.088524</v>
      </c>
    </row>
    <row r="47" spans="2:43">
      <c r="B47" s="61" t="str">
        <f>'Datos Generales'!B103</f>
        <v>5.22.10.00  Capital Pagado</v>
      </c>
      <c r="C47" s="46">
        <f>Índice!$G$51*'Datos Vida'!C103</f>
        <v>236903.5082477353</v>
      </c>
      <c r="D47" s="46">
        <f>Índice!$G$51*'Datos Vida'!D103</f>
        <v>110317.97990797242</v>
      </c>
      <c r="E47" s="46">
        <f>Índice!$G$51*'Datos Vida'!E103</f>
        <v>553874.38830864441</v>
      </c>
      <c r="F47" s="46">
        <f>Índice!$G$51*'Datos Vida'!F103</f>
        <v>333982.48421388119</v>
      </c>
      <c r="G47" s="46">
        <f>Índice!$G$51*'Datos Vida'!G103</f>
        <v>7053691.3069556309</v>
      </c>
      <c r="H47" s="46">
        <f>Índice!$G$51*'Datos Vida'!H103</f>
        <v>473144.40895841498</v>
      </c>
      <c r="I47" s="46">
        <f>Índice!$G$51*'Datos Vida'!I103</f>
        <v>1146060.7187359596</v>
      </c>
      <c r="J47" s="46">
        <f>Índice!$G$51*'Datos Vida'!J103</f>
        <v>1979491.8341555619</v>
      </c>
      <c r="K47" s="46">
        <f>Índice!$G$51*'Datos Vida'!K103</f>
        <v>130564.58199154091</v>
      </c>
      <c r="L47" s="46">
        <f>Índice!$G$51*'Datos Vida'!L103</f>
        <v>2374610.7861299058</v>
      </c>
      <c r="M47" s="46">
        <f>Índice!$G$51*'Datos Vida'!M103</f>
        <v>5268789.5870267209</v>
      </c>
      <c r="N47" s="46">
        <f>Índice!$G$51*'Datos Vida'!N103</f>
        <v>6243551.3621544819</v>
      </c>
      <c r="O47" s="46">
        <f>Índice!$G$51*'Datos Vida'!O103</f>
        <v>5638450.1827050978</v>
      </c>
      <c r="P47" s="46">
        <f>Índice!$G$51*'Datos Vida'!P103</f>
        <v>3823712.0009915433</v>
      </c>
      <c r="Q47" s="46">
        <f>Índice!$G$51*'Datos Vida'!Q103</f>
        <v>662107.2947029908</v>
      </c>
      <c r="R47" s="46">
        <f>Índice!$G$51*'Datos Vida'!R103</f>
        <v>102279.88517576651</v>
      </c>
      <c r="S47" s="46">
        <f>Índice!$G$51*'Datos Vida'!S103</f>
        <v>109764.53064377265</v>
      </c>
      <c r="T47" s="46">
        <f>Índice!$G$51*'Datos Vida'!T103</f>
        <v>0</v>
      </c>
      <c r="U47" s="46">
        <f>Índice!$G$51*'Datos Vida'!U103</f>
        <v>0</v>
      </c>
      <c r="V47" s="46">
        <f>Índice!$G$51*'Datos Vida'!V103</f>
        <v>98426.589290891759</v>
      </c>
      <c r="W47" s="46">
        <f>Índice!$G$51*'Datos Vida'!W103</f>
        <v>344247.47853685421</v>
      </c>
      <c r="X47" s="46">
        <f>Índice!$G$51*'Datos Vida'!X103</f>
        <v>10911677.544868434</v>
      </c>
      <c r="Y47" s="46">
        <f>Índice!$G$51*'Datos Vida'!Y103</f>
        <v>0</v>
      </c>
      <c r="Z47" s="46">
        <f>Índice!$G$51*'Datos Vida'!Z103</f>
        <v>1997907.489913041</v>
      </c>
      <c r="AA47" s="46">
        <f>Índice!$G$51*'Datos Vida'!AA103</f>
        <v>2895555.1866779104</v>
      </c>
      <c r="AB47" s="46">
        <f>Índice!$G$51*'Datos Vida'!AB103</f>
        <v>3189258.0468813982</v>
      </c>
      <c r="AC47" s="46">
        <f>Índice!$G$51*'Datos Vida'!AC103</f>
        <v>1430677.5028163809</v>
      </c>
      <c r="AD47" s="46">
        <f>Índice!$G$51*'Datos Vida'!AD103</f>
        <v>191908.52129493761</v>
      </c>
      <c r="AE47" s="46">
        <f>Índice!$G$51*'Datos Vida'!AE103</f>
        <v>2504661.6691123256</v>
      </c>
      <c r="AF47" s="46">
        <f>Índice!$G$51*'Datos Vida'!AF103</f>
        <v>2542016.595067516</v>
      </c>
      <c r="AG47" s="46">
        <f>Índice!$G$51*'Datos Vida'!AG103</f>
        <v>4921591.9136118069</v>
      </c>
      <c r="AH47" s="46">
        <f>Índice!$G$51*'Datos Vida'!AH103</f>
        <v>0</v>
      </c>
      <c r="AI47" s="46">
        <f>Índice!$G$51*'Datos Vida'!AI103</f>
        <v>0</v>
      </c>
      <c r="AJ47" s="46">
        <f>Índice!$G$51*'Datos Vida'!AJ103</f>
        <v>0</v>
      </c>
      <c r="AK47" s="46">
        <f>Índice!$G$51*'Datos Vida'!AK103</f>
        <v>0</v>
      </c>
      <c r="AL47" s="46">
        <f>Índice!$G$51*'Datos Vida'!AL103</f>
        <v>0</v>
      </c>
      <c r="AM47" s="46">
        <f>Índice!$G$51*'Datos Vida'!AM103</f>
        <v>0</v>
      </c>
      <c r="AN47" s="46">
        <f>Índice!$G$51*'Datos Vida'!AN103</f>
        <v>0</v>
      </c>
      <c r="AO47" s="46">
        <f>Índice!$G$51*'Datos Vida'!AO103</f>
        <v>0</v>
      </c>
      <c r="AP47" s="46">
        <f>Índice!$G$51*'Datos Vida'!AP103</f>
        <v>0</v>
      </c>
      <c r="AQ47" s="46">
        <f>Índice!$G$51*'Datos Vida'!AQ103</f>
        <v>67269225.379077122</v>
      </c>
    </row>
    <row r="48" spans="2:43">
      <c r="B48" s="61" t="str">
        <f>'Datos Generales'!B104</f>
        <v>5.22.20.00  Reservas</v>
      </c>
      <c r="C48" s="46">
        <f>Índice!$G$51*'Datos Vida'!C104</f>
        <v>259.57182158421148</v>
      </c>
      <c r="D48" s="46">
        <f>Índice!$G$51*'Datos Vida'!D104</f>
        <v>33599.589217853973</v>
      </c>
      <c r="E48" s="46">
        <f>Índice!$G$51*'Datos Vida'!E104</f>
        <v>-12681.969186912518</v>
      </c>
      <c r="F48" s="46">
        <f>Índice!$G$51*'Datos Vida'!F104</f>
        <v>3516.9237374978147</v>
      </c>
      <c r="G48" s="46">
        <f>Índice!$G$51*'Datos Vida'!G104</f>
        <v>362431.49388806632</v>
      </c>
      <c r="H48" s="46">
        <f>Índice!$G$51*'Datos Vida'!H104</f>
        <v>1186.2662426049255</v>
      </c>
      <c r="I48" s="46">
        <f>Índice!$G$51*'Datos Vida'!I104</f>
        <v>2030.1845199758313</v>
      </c>
      <c r="J48" s="46">
        <f>Índice!$G$51*'Datos Vida'!J104</f>
        <v>201670.83867283727</v>
      </c>
      <c r="K48" s="46">
        <f>Índice!$G$51*'Datos Vida'!K104</f>
        <v>7356.9400271346403</v>
      </c>
      <c r="L48" s="46">
        <f>Índice!$G$51*'Datos Vida'!L104</f>
        <v>202382.71350822563</v>
      </c>
      <c r="M48" s="46">
        <f>Índice!$G$51*'Datos Vida'!M104</f>
        <v>981995.25918450009</v>
      </c>
      <c r="N48" s="46">
        <f>Índice!$G$51*'Datos Vida'!N104</f>
        <v>-1023044.4357389321</v>
      </c>
      <c r="O48" s="46">
        <f>Índice!$G$51*'Datos Vida'!O104</f>
        <v>757748.48889272532</v>
      </c>
      <c r="P48" s="46">
        <f>Índice!$G$51*'Datos Vida'!P104</f>
        <v>370382.43021019391</v>
      </c>
      <c r="Q48" s="46">
        <f>Índice!$G$51*'Datos Vida'!Q104</f>
        <v>26255.441867465215</v>
      </c>
      <c r="R48" s="46">
        <f>Índice!$G$51*'Datos Vida'!R104</f>
        <v>0</v>
      </c>
      <c r="S48" s="46">
        <f>Índice!$G$51*'Datos Vida'!S104</f>
        <v>0</v>
      </c>
      <c r="T48" s="46">
        <f>Índice!$G$51*'Datos Vida'!T104</f>
        <v>3618155.8626093077</v>
      </c>
      <c r="U48" s="46">
        <f>Índice!$G$51*'Datos Vida'!U104</f>
        <v>3165285.4559659692</v>
      </c>
      <c r="V48" s="46">
        <f>Índice!$G$51*'Datos Vida'!V104</f>
        <v>0</v>
      </c>
      <c r="W48" s="46">
        <f>Índice!$G$51*'Datos Vida'!W104</f>
        <v>-45314.848136762128</v>
      </c>
      <c r="X48" s="46">
        <f>Índice!$G$51*'Datos Vida'!X104</f>
        <v>-3131059.1583835194</v>
      </c>
      <c r="Y48" s="46">
        <f>Índice!$G$51*'Datos Vida'!Y104</f>
        <v>0</v>
      </c>
      <c r="Z48" s="46">
        <f>Índice!$G$51*'Datos Vida'!Z104</f>
        <v>162889.10873996562</v>
      </c>
      <c r="AA48" s="46">
        <f>Índice!$G$51*'Datos Vida'!AA104</f>
        <v>24119.064850903345</v>
      </c>
      <c r="AB48" s="46">
        <f>Índice!$G$51*'Datos Vida'!AB104</f>
        <v>683338.49024281744</v>
      </c>
      <c r="AC48" s="46">
        <f>Índice!$G$51*'Datos Vida'!AC104</f>
        <v>616655.4454086906</v>
      </c>
      <c r="AD48" s="46">
        <f>Índice!$G$51*'Datos Vida'!AD104</f>
        <v>0</v>
      </c>
      <c r="AE48" s="46">
        <f>Índice!$G$51*'Datos Vida'!AE104</f>
        <v>312048.9308819201</v>
      </c>
      <c r="AF48" s="46">
        <f>Índice!$G$51*'Datos Vida'!AF104</f>
        <v>-59499.757647386912</v>
      </c>
      <c r="AG48" s="46">
        <f>Índice!$G$51*'Datos Vida'!AG104</f>
        <v>0</v>
      </c>
      <c r="AH48" s="46">
        <f>Índice!$G$51*'Datos Vida'!AH104</f>
        <v>0</v>
      </c>
      <c r="AI48" s="46">
        <f>Índice!$G$51*'Datos Vida'!AI104</f>
        <v>0</v>
      </c>
      <c r="AJ48" s="46">
        <f>Índice!$G$51*'Datos Vida'!AJ104</f>
        <v>0</v>
      </c>
      <c r="AK48" s="46">
        <f>Índice!$G$51*'Datos Vida'!AK104</f>
        <v>0</v>
      </c>
      <c r="AL48" s="46">
        <f>Índice!$G$51*'Datos Vida'!AL104</f>
        <v>0</v>
      </c>
      <c r="AM48" s="46">
        <f>Índice!$G$51*'Datos Vida'!AM104</f>
        <v>0</v>
      </c>
      <c r="AN48" s="46">
        <f>Índice!$G$51*'Datos Vida'!AN104</f>
        <v>0</v>
      </c>
      <c r="AO48" s="46">
        <f>Índice!$G$51*'Datos Vida'!AO104</f>
        <v>0</v>
      </c>
      <c r="AP48" s="46">
        <f>Índice!$G$51*'Datos Vida'!AP104</f>
        <v>0</v>
      </c>
      <c r="AQ48" s="46">
        <f>Índice!$G$51*'Datos Vida'!AQ104</f>
        <v>7261708.331396726</v>
      </c>
    </row>
    <row r="49" spans="2:43">
      <c r="B49" s="61" t="str">
        <f>'Datos Generales'!B105</f>
        <v>5.22.30.00  Resultados Acumulados</v>
      </c>
      <c r="C49" s="46">
        <f>Índice!$G$51*'Datos Vida'!C105</f>
        <v>120530.60836039051</v>
      </c>
      <c r="D49" s="46">
        <f>Índice!$G$51*'Datos Vida'!D105</f>
        <v>1176050.9139681424</v>
      </c>
      <c r="E49" s="46">
        <f>Índice!$G$51*'Datos Vida'!E105</f>
        <v>1888889.9807667197</v>
      </c>
      <c r="F49" s="46">
        <f>Índice!$G$51*'Datos Vida'!F105</f>
        <v>557298.26634884172</v>
      </c>
      <c r="G49" s="46">
        <f>Índice!$G$51*'Datos Vida'!G105</f>
        <v>2487652.9864703058</v>
      </c>
      <c r="H49" s="46">
        <f>Índice!$G$51*'Datos Vida'!H105</f>
        <v>680635.07450959564</v>
      </c>
      <c r="I49" s="46">
        <f>Índice!$G$51*'Datos Vida'!I105</f>
        <v>740035.41225396784</v>
      </c>
      <c r="J49" s="46">
        <f>Índice!$G$51*'Datos Vida'!J105</f>
        <v>1925446.8473134274</v>
      </c>
      <c r="K49" s="46">
        <f>Índice!$G$51*'Datos Vida'!K105</f>
        <v>-15210.049997676073</v>
      </c>
      <c r="L49" s="46">
        <f>Índice!$G$51*'Datos Vida'!L105</f>
        <v>194947.73372640938</v>
      </c>
      <c r="M49" s="46">
        <f>Índice!$G$51*'Datos Vida'!M105</f>
        <v>10553946.275184199</v>
      </c>
      <c r="N49" s="46">
        <f>Índice!$G$51*'Datos Vida'!N105</f>
        <v>2780809.8339829273</v>
      </c>
      <c r="O49" s="46">
        <f>Índice!$G$51*'Datos Vida'!O105</f>
        <v>-1347393.8130365787</v>
      </c>
      <c r="P49" s="46">
        <f>Índice!$G$51*'Datos Vida'!P105</f>
        <v>-1101813.5943216451</v>
      </c>
      <c r="Q49" s="46">
        <f>Índice!$G$51*'Datos Vida'!Q105</f>
        <v>1837391.2235155073</v>
      </c>
      <c r="R49" s="46">
        <f>Índice!$G$51*'Datos Vida'!R105</f>
        <v>54471.970094351527</v>
      </c>
      <c r="S49" s="46">
        <f>Índice!$G$51*'Datos Vida'!S105</f>
        <v>840164.35712372826</v>
      </c>
      <c r="T49" s="46">
        <f>Índice!$G$51*'Datos Vida'!T105</f>
        <v>188013.04056252367</v>
      </c>
      <c r="U49" s="46">
        <f>Índice!$G$51*'Datos Vida'!U105</f>
        <v>396635.48175051628</v>
      </c>
      <c r="V49" s="46">
        <f>Índice!$G$51*'Datos Vida'!V105</f>
        <v>-1463.3228645857541</v>
      </c>
      <c r="W49" s="46">
        <f>Índice!$G$51*'Datos Vida'!W105</f>
        <v>-142274.3962764015</v>
      </c>
      <c r="X49" s="46">
        <f>Índice!$G$51*'Datos Vida'!X105</f>
        <v>2521916.9095725967</v>
      </c>
      <c r="Y49" s="46">
        <f>Índice!$G$51*'Datos Vida'!Y105</f>
        <v>5330591.406773922</v>
      </c>
      <c r="Z49" s="46">
        <f>Índice!$G$51*'Datos Vida'!Z105</f>
        <v>413923.30148443743</v>
      </c>
      <c r="AA49" s="46">
        <f>Índice!$G$51*'Datos Vida'!AA105</f>
        <v>1285082.4552200984</v>
      </c>
      <c r="AB49" s="46">
        <f>Índice!$G$51*'Datos Vida'!AB105</f>
        <v>2013869.2092665017</v>
      </c>
      <c r="AC49" s="46">
        <f>Índice!$G$51*'Datos Vida'!AC105</f>
        <v>-270942.91765986977</v>
      </c>
      <c r="AD49" s="46">
        <f>Índice!$G$51*'Datos Vida'!AD105</f>
        <v>532690.60092381726</v>
      </c>
      <c r="AE49" s="46">
        <f>Índice!$G$51*'Datos Vida'!AE105</f>
        <v>252637.12842032578</v>
      </c>
      <c r="AF49" s="46">
        <f>Índice!$G$51*'Datos Vida'!AF105</f>
        <v>419627.06470040127</v>
      </c>
      <c r="AG49" s="46">
        <f>Índice!$G$51*'Datos Vida'!AG105</f>
        <v>1532595.7403485009</v>
      </c>
      <c r="AH49" s="46">
        <f>Índice!$G$51*'Datos Vida'!AH105</f>
        <v>0</v>
      </c>
      <c r="AI49" s="46">
        <f>Índice!$G$51*'Datos Vida'!AI105</f>
        <v>0</v>
      </c>
      <c r="AJ49" s="46">
        <f>Índice!$G$51*'Datos Vida'!AJ105</f>
        <v>0</v>
      </c>
      <c r="AK49" s="46">
        <f>Índice!$G$51*'Datos Vida'!AK105</f>
        <v>0</v>
      </c>
      <c r="AL49" s="46">
        <f>Índice!$G$51*'Datos Vida'!AL105</f>
        <v>0</v>
      </c>
      <c r="AM49" s="46">
        <f>Índice!$G$51*'Datos Vida'!AM105</f>
        <v>0</v>
      </c>
      <c r="AN49" s="46">
        <f>Índice!$G$51*'Datos Vida'!AN105</f>
        <v>0</v>
      </c>
      <c r="AO49" s="46">
        <f>Índice!$G$51*'Datos Vida'!AO105</f>
        <v>0</v>
      </c>
      <c r="AP49" s="46">
        <f>Índice!$G$51*'Datos Vida'!AP105</f>
        <v>0</v>
      </c>
      <c r="AQ49" s="46">
        <f>Índice!$G$51*'Datos Vida'!AQ105</f>
        <v>37846755.728485398</v>
      </c>
    </row>
    <row r="50" spans="2:43">
      <c r="B50" s="62" t="str">
        <f>'Datos Generales'!B106</f>
        <v>5.22.31.00  Resultados Acumulados Periodos Anteriores</v>
      </c>
      <c r="C50" s="46">
        <f>Índice!$G$51*'Datos Vida'!C106</f>
        <v>55765.092813304385</v>
      </c>
      <c r="D50" s="46">
        <f>Índice!$G$51*'Datos Vida'!D106</f>
        <v>513226.78671420767</v>
      </c>
      <c r="E50" s="46">
        <f>Índice!$G$51*'Datos Vida'!E106</f>
        <v>1070025.2090982934</v>
      </c>
      <c r="F50" s="46">
        <f>Índice!$G$51*'Datos Vida'!F106</f>
        <v>340659.99588332552</v>
      </c>
      <c r="G50" s="46">
        <f>Índice!$G$51*'Datos Vida'!G106</f>
        <v>1657352.8454852698</v>
      </c>
      <c r="H50" s="46">
        <f>Índice!$G$51*'Datos Vida'!H106</f>
        <v>-8956.4672735441691</v>
      </c>
      <c r="I50" s="46">
        <f>Índice!$G$51*'Datos Vida'!I106</f>
        <v>451862.97228327149</v>
      </c>
      <c r="J50" s="46">
        <f>Índice!$G$51*'Datos Vida'!J106</f>
        <v>1730646.3400328893</v>
      </c>
      <c r="K50" s="46">
        <f>Índice!$G$51*'Datos Vida'!K106</f>
        <v>27.355966190150525</v>
      </c>
      <c r="L50" s="46">
        <f>Índice!$G$51*'Datos Vida'!L106</f>
        <v>-20487.184083962456</v>
      </c>
      <c r="M50" s="46">
        <f>Índice!$G$51*'Datos Vida'!M106</f>
        <v>9749386.2392407618</v>
      </c>
      <c r="N50" s="46">
        <f>Índice!$G$51*'Datos Vida'!N106</f>
        <v>2426646.9686003975</v>
      </c>
      <c r="O50" s="46">
        <f>Índice!$G$51*'Datos Vida'!O106</f>
        <v>-964687.47579240461</v>
      </c>
      <c r="P50" s="46">
        <f>Índice!$G$51*'Datos Vida'!P106</f>
        <v>-1242809.519699173</v>
      </c>
      <c r="Q50" s="46">
        <f>Índice!$G$51*'Datos Vida'!Q106</f>
        <v>1494402.4292806224</v>
      </c>
      <c r="R50" s="46">
        <f>Índice!$G$51*'Datos Vida'!R106</f>
        <v>47214.582766183958</v>
      </c>
      <c r="S50" s="46">
        <f>Índice!$G$51*'Datos Vida'!S106</f>
        <v>700581.29214888206</v>
      </c>
      <c r="T50" s="46">
        <f>Índice!$G$51*'Datos Vida'!T106</f>
        <v>0</v>
      </c>
      <c r="U50" s="46">
        <f>Índice!$G$51*'Datos Vida'!U106</f>
        <v>445.5746855502511</v>
      </c>
      <c r="V50" s="46">
        <f>Índice!$G$51*'Datos Vida'!V106</f>
        <v>0</v>
      </c>
      <c r="W50" s="46">
        <f>Índice!$G$51*'Datos Vida'!W106</f>
        <v>-149115.20270195499</v>
      </c>
      <c r="X50" s="46">
        <f>Índice!$G$51*'Datos Vida'!X106</f>
        <v>1753202.4407896048</v>
      </c>
      <c r="Y50" s="46">
        <f>Índice!$G$51*'Datos Vida'!Y106</f>
        <v>5051475.0310410541</v>
      </c>
      <c r="Z50" s="46">
        <f>Índice!$G$51*'Datos Vida'!Z106</f>
        <v>191194.74305089848</v>
      </c>
      <c r="AA50" s="46">
        <f>Índice!$G$51*'Datos Vida'!AA106</f>
        <v>1044712.2643701821</v>
      </c>
      <c r="AB50" s="46">
        <f>Índice!$G$51*'Datos Vida'!AB106</f>
        <v>1297233.5504547155</v>
      </c>
      <c r="AC50" s="46">
        <f>Índice!$G$51*'Datos Vida'!AC106</f>
        <v>-492822.68863111723</v>
      </c>
      <c r="AD50" s="46">
        <f>Índice!$G$51*'Datos Vida'!AD106</f>
        <v>272621.10437540535</v>
      </c>
      <c r="AE50" s="46">
        <f>Índice!$G$51*'Datos Vida'!AE106</f>
        <v>322055.06162838824</v>
      </c>
      <c r="AF50" s="46">
        <f>Índice!$G$51*'Datos Vida'!AF106</f>
        <v>147315.50768999229</v>
      </c>
      <c r="AG50" s="46">
        <f>Índice!$G$51*'Datos Vida'!AG106</f>
        <v>603606.7380666238</v>
      </c>
      <c r="AH50" s="46">
        <f>Índice!$G$51*'Datos Vida'!AH106</f>
        <v>0</v>
      </c>
      <c r="AI50" s="46">
        <f>Índice!$G$51*'Datos Vida'!AI106</f>
        <v>0</v>
      </c>
      <c r="AJ50" s="46">
        <f>Índice!$G$51*'Datos Vida'!AJ106</f>
        <v>0</v>
      </c>
      <c r="AK50" s="46">
        <f>Índice!$G$51*'Datos Vida'!AK106</f>
        <v>0</v>
      </c>
      <c r="AL50" s="46">
        <f>Índice!$G$51*'Datos Vida'!AL106</f>
        <v>0</v>
      </c>
      <c r="AM50" s="46">
        <f>Índice!$G$51*'Datos Vida'!AM106</f>
        <v>0</v>
      </c>
      <c r="AN50" s="46">
        <f>Índice!$G$51*'Datos Vida'!AN106</f>
        <v>0</v>
      </c>
      <c r="AO50" s="46">
        <f>Índice!$G$51*'Datos Vida'!AO106</f>
        <v>0</v>
      </c>
      <c r="AP50" s="46">
        <f>Índice!$G$51*'Datos Vida'!AP106</f>
        <v>0</v>
      </c>
      <c r="AQ50" s="46">
        <f>Índice!$G$51*'Datos Vida'!AQ106</f>
        <v>28042781.588283859</v>
      </c>
    </row>
    <row r="51" spans="2:43">
      <c r="B51" s="62" t="str">
        <f>'Datos Generales'!B107</f>
        <v>5.22.32.00  Resultado Del Ejercicio</v>
      </c>
      <c r="C51" s="46">
        <f>Índice!$G$51*'Datos Vida'!C107</f>
        <v>64765.515547086128</v>
      </c>
      <c r="D51" s="46">
        <f>Índice!$G$51*'Datos Vida'!D107</f>
        <v>662824.12725393474</v>
      </c>
      <c r="E51" s="46">
        <f>Índice!$G$51*'Datos Vida'!E107</f>
        <v>818864.77166842623</v>
      </c>
      <c r="F51" s="46">
        <f>Índice!$G$51*'Datos Vida'!F107</f>
        <v>216638.27046551622</v>
      </c>
      <c r="G51" s="46">
        <f>Índice!$G$51*'Datos Vida'!G107</f>
        <v>830300.14098503615</v>
      </c>
      <c r="H51" s="46">
        <f>Índice!$G$51*'Datos Vida'!H107</f>
        <v>955183.44654188282</v>
      </c>
      <c r="I51" s="46">
        <f>Índice!$G$51*'Datos Vida'!I107</f>
        <v>288172.4399706964</v>
      </c>
      <c r="J51" s="46">
        <f>Índice!$G$51*'Datos Vida'!J107</f>
        <v>278286.44529581408</v>
      </c>
      <c r="K51" s="46">
        <f>Índice!$G$51*'Datos Vida'!K107</f>
        <v>-15237.405963866222</v>
      </c>
      <c r="L51" s="46">
        <f>Índice!$G$51*'Datos Vida'!L107</f>
        <v>215434.91781037181</v>
      </c>
      <c r="M51" s="46">
        <f>Índice!$G$51*'Datos Vida'!M107</f>
        <v>804560.03594343783</v>
      </c>
      <c r="N51" s="46">
        <f>Índice!$G$51*'Datos Vida'!N107</f>
        <v>354162.86538252985</v>
      </c>
      <c r="O51" s="46">
        <f>Índice!$G$51*'Datos Vida'!O107</f>
        <v>-382706.33724417415</v>
      </c>
      <c r="P51" s="46">
        <f>Índice!$G$51*'Datos Vida'!P107</f>
        <v>140995.92537752783</v>
      </c>
      <c r="Q51" s="46">
        <f>Índice!$G$51*'Datos Vida'!Q107</f>
        <v>342988.79423488508</v>
      </c>
      <c r="R51" s="46">
        <f>Índice!$G$51*'Datos Vida'!R107</f>
        <v>7257.3873281675715</v>
      </c>
      <c r="S51" s="46">
        <f>Índice!$G$51*'Datos Vida'!S107</f>
        <v>139583.06497484623</v>
      </c>
      <c r="T51" s="46">
        <f>Índice!$G$51*'Datos Vida'!T107</f>
        <v>188013.04056252367</v>
      </c>
      <c r="U51" s="46">
        <f>Índice!$G$51*'Datos Vida'!U107</f>
        <v>396189.90706496604</v>
      </c>
      <c r="V51" s="46">
        <f>Índice!$G$51*'Datos Vida'!V107</f>
        <v>-1463.3228645857541</v>
      </c>
      <c r="W51" s="46">
        <f>Índice!$G$51*'Datos Vida'!W107</f>
        <v>6840.8064255534828</v>
      </c>
      <c r="X51" s="46">
        <f>Índice!$G$51*'Datos Vida'!X107</f>
        <v>768714.46878299152</v>
      </c>
      <c r="Y51" s="46">
        <f>Índice!$G$51*'Datos Vida'!Y107</f>
        <v>279116.37573286769</v>
      </c>
      <c r="Z51" s="46">
        <f>Índice!$G$51*'Datos Vida'!Z107</f>
        <v>222728.55843353897</v>
      </c>
      <c r="AA51" s="46">
        <f>Índice!$G$51*'Datos Vida'!AA107</f>
        <v>343385.98692845181</v>
      </c>
      <c r="AB51" s="46">
        <f>Índice!$G$51*'Datos Vida'!AB107</f>
        <v>716635.6588117861</v>
      </c>
      <c r="AC51" s="46">
        <f>Índice!$G$51*'Datos Vida'!AC107</f>
        <v>221879.77097124749</v>
      </c>
      <c r="AD51" s="46">
        <f>Índice!$G$51*'Datos Vida'!AD107</f>
        <v>260069.4965484119</v>
      </c>
      <c r="AE51" s="46">
        <f>Índice!$G$51*'Datos Vida'!AE107</f>
        <v>371707.77808025747</v>
      </c>
      <c r="AF51" s="46">
        <f>Índice!$G$51*'Datos Vida'!AF107</f>
        <v>272311.55701040901</v>
      </c>
      <c r="AG51" s="46">
        <f>Índice!$G$51*'Datos Vida'!AG107</f>
        <v>928989.00228187721</v>
      </c>
      <c r="AH51" s="46">
        <f>Índice!$G$51*'Datos Vida'!AH107</f>
        <v>0</v>
      </c>
      <c r="AI51" s="46">
        <f>Índice!$G$51*'Datos Vida'!AI107</f>
        <v>0</v>
      </c>
      <c r="AJ51" s="46">
        <f>Índice!$G$51*'Datos Vida'!AJ107</f>
        <v>0</v>
      </c>
      <c r="AK51" s="46">
        <f>Índice!$G$51*'Datos Vida'!AK107</f>
        <v>0</v>
      </c>
      <c r="AL51" s="46">
        <f>Índice!$G$51*'Datos Vida'!AL107</f>
        <v>0</v>
      </c>
      <c r="AM51" s="46">
        <f>Índice!$G$51*'Datos Vida'!AM107</f>
        <v>0</v>
      </c>
      <c r="AN51" s="46">
        <f>Índice!$G$51*'Datos Vida'!AN107</f>
        <v>0</v>
      </c>
      <c r="AO51" s="46">
        <f>Índice!$G$51*'Datos Vida'!AO107</f>
        <v>0</v>
      </c>
      <c r="AP51" s="46">
        <f>Índice!$G$51*'Datos Vida'!AP107</f>
        <v>0</v>
      </c>
      <c r="AQ51" s="46">
        <f>Índice!$G$51*'Datos Vida'!AQ107</f>
        <v>10697193.490342416</v>
      </c>
    </row>
    <row r="52" spans="2:43">
      <c r="B52" s="62" t="str">
        <f>'Datos Generales'!B108</f>
        <v>5.22.33.00  Dividendos</v>
      </c>
      <c r="C52" s="46">
        <f>Índice!$G$51*'Datos Vida'!C108</f>
        <v>0</v>
      </c>
      <c r="D52" s="46">
        <f>Índice!$G$51*'Datos Vida'!D108</f>
        <v>0</v>
      </c>
      <c r="E52" s="46">
        <f>Índice!$G$51*'Datos Vida'!E108</f>
        <v>0</v>
      </c>
      <c r="F52" s="46">
        <f>Índice!$G$51*'Datos Vida'!F108</f>
        <v>0</v>
      </c>
      <c r="G52" s="46">
        <f>Índice!$G$51*'Datos Vida'!G108</f>
        <v>0</v>
      </c>
      <c r="H52" s="46">
        <f>Índice!$G$51*'Datos Vida'!H108</f>
        <v>265591.90475874295</v>
      </c>
      <c r="I52" s="46">
        <f>Índice!$G$51*'Datos Vida'!I108</f>
        <v>0</v>
      </c>
      <c r="J52" s="46">
        <f>Índice!$G$51*'Datos Vida'!J108</f>
        <v>83485.93801527597</v>
      </c>
      <c r="K52" s="46">
        <f>Índice!$G$51*'Datos Vida'!K108</f>
        <v>0</v>
      </c>
      <c r="L52" s="46">
        <f>Índice!$G$51*'Datos Vida'!L108</f>
        <v>0</v>
      </c>
      <c r="M52" s="46">
        <f>Índice!$G$51*'Datos Vida'!M108</f>
        <v>0</v>
      </c>
      <c r="N52" s="46">
        <f>Índice!$G$51*'Datos Vida'!N108</f>
        <v>0</v>
      </c>
      <c r="O52" s="46">
        <f>Índice!$G$51*'Datos Vida'!O108</f>
        <v>0</v>
      </c>
      <c r="P52" s="46">
        <f>Índice!$G$51*'Datos Vida'!P108</f>
        <v>0</v>
      </c>
      <c r="Q52" s="46">
        <f>Índice!$G$51*'Datos Vida'!Q108</f>
        <v>0</v>
      </c>
      <c r="R52" s="46">
        <f>Índice!$G$51*'Datos Vida'!R108</f>
        <v>0</v>
      </c>
      <c r="S52" s="46">
        <f>Índice!$G$51*'Datos Vida'!S108</f>
        <v>0</v>
      </c>
      <c r="T52" s="46">
        <f>Índice!$G$51*'Datos Vida'!T108</f>
        <v>0</v>
      </c>
      <c r="U52" s="46">
        <f>Índice!$G$51*'Datos Vida'!U108</f>
        <v>0</v>
      </c>
      <c r="V52" s="46">
        <f>Índice!$G$51*'Datos Vida'!V108</f>
        <v>0</v>
      </c>
      <c r="W52" s="46">
        <f>Índice!$G$51*'Datos Vida'!W108</f>
        <v>0</v>
      </c>
      <c r="X52" s="46">
        <f>Índice!$G$51*'Datos Vida'!X108</f>
        <v>0</v>
      </c>
      <c r="Y52" s="46">
        <f>Índice!$G$51*'Datos Vida'!Y108</f>
        <v>0</v>
      </c>
      <c r="Z52" s="46">
        <f>Índice!$G$51*'Datos Vida'!Z108</f>
        <v>0</v>
      </c>
      <c r="AA52" s="46">
        <f>Índice!$G$51*'Datos Vida'!AA108</f>
        <v>103015.79607853554</v>
      </c>
      <c r="AB52" s="46">
        <f>Índice!$G$51*'Datos Vida'!AB108</f>
        <v>0</v>
      </c>
      <c r="AC52" s="46">
        <f>Índice!$G$51*'Datos Vida'!AC108</f>
        <v>0</v>
      </c>
      <c r="AD52" s="46">
        <f>Índice!$G$51*'Datos Vida'!AD108</f>
        <v>0</v>
      </c>
      <c r="AE52" s="46">
        <f>Índice!$G$51*'Datos Vida'!AE108</f>
        <v>441125.71128831996</v>
      </c>
      <c r="AF52" s="46">
        <f>Índice!$G$51*'Datos Vida'!AF108</f>
        <v>0</v>
      </c>
      <c r="AG52" s="46">
        <f>Índice!$G$51*'Datos Vida'!AG108</f>
        <v>0</v>
      </c>
      <c r="AH52" s="46">
        <f>Índice!$G$51*'Datos Vida'!AH108</f>
        <v>0</v>
      </c>
      <c r="AI52" s="46">
        <f>Índice!$G$51*'Datos Vida'!AI108</f>
        <v>0</v>
      </c>
      <c r="AJ52" s="46">
        <f>Índice!$G$51*'Datos Vida'!AJ108</f>
        <v>0</v>
      </c>
      <c r="AK52" s="46">
        <f>Índice!$G$51*'Datos Vida'!AK108</f>
        <v>0</v>
      </c>
      <c r="AL52" s="46">
        <f>Índice!$G$51*'Datos Vida'!AL108</f>
        <v>0</v>
      </c>
      <c r="AM52" s="46">
        <f>Índice!$G$51*'Datos Vida'!AM108</f>
        <v>0</v>
      </c>
      <c r="AN52" s="46">
        <f>Índice!$G$51*'Datos Vida'!AN108</f>
        <v>0</v>
      </c>
      <c r="AO52" s="46">
        <f>Índice!$G$51*'Datos Vida'!AO108</f>
        <v>0</v>
      </c>
      <c r="AP52" s="46">
        <f>Índice!$G$51*'Datos Vida'!AP108</f>
        <v>0</v>
      </c>
      <c r="AQ52" s="46">
        <f>Índice!$G$51*'Datos Vida'!AQ108</f>
        <v>893219.35014087439</v>
      </c>
    </row>
    <row r="53" spans="2:43">
      <c r="B53" s="61" t="str">
        <f>'Datos Generales'!B109</f>
        <v>5.22.40.00  Otros Ajustes</v>
      </c>
      <c r="C53" s="46">
        <f>Índice!$G$51*'Datos Vida'!C109</f>
        <v>0</v>
      </c>
      <c r="D53" s="46">
        <f>Índice!$G$51*'Datos Vida'!D109</f>
        <v>0</v>
      </c>
      <c r="E53" s="46">
        <f>Índice!$G$51*'Datos Vida'!E109</f>
        <v>0</v>
      </c>
      <c r="F53" s="46">
        <f>Índice!$G$51*'Datos Vida'!F109</f>
        <v>0</v>
      </c>
      <c r="G53" s="46">
        <f>Índice!$G$51*'Datos Vida'!G109</f>
        <v>0</v>
      </c>
      <c r="H53" s="46">
        <f>Índice!$G$51*'Datos Vida'!H109</f>
        <v>0</v>
      </c>
      <c r="I53" s="46">
        <f>Índice!$G$51*'Datos Vida'!I109</f>
        <v>0</v>
      </c>
      <c r="J53" s="46">
        <f>Índice!$G$51*'Datos Vida'!J109</f>
        <v>0</v>
      </c>
      <c r="K53" s="46">
        <f>Índice!$G$51*'Datos Vida'!K109</f>
        <v>0</v>
      </c>
      <c r="L53" s="46">
        <f>Índice!$G$51*'Datos Vida'!L109</f>
        <v>0</v>
      </c>
      <c r="M53" s="46">
        <f>Índice!$G$51*'Datos Vida'!M109</f>
        <v>0</v>
      </c>
      <c r="N53" s="46">
        <f>Índice!$G$51*'Datos Vida'!N109</f>
        <v>0</v>
      </c>
      <c r="O53" s="46">
        <f>Índice!$G$51*'Datos Vida'!O109</f>
        <v>0</v>
      </c>
      <c r="P53" s="46">
        <f>Índice!$G$51*'Datos Vida'!P109</f>
        <v>0</v>
      </c>
      <c r="Q53" s="46">
        <f>Índice!$G$51*'Datos Vida'!Q109</f>
        <v>0</v>
      </c>
      <c r="R53" s="46">
        <f>Índice!$G$51*'Datos Vida'!R109</f>
        <v>0</v>
      </c>
      <c r="S53" s="46">
        <f>Índice!$G$51*'Datos Vida'!S109</f>
        <v>0</v>
      </c>
      <c r="T53" s="46">
        <f>Índice!$G$51*'Datos Vida'!T109</f>
        <v>0</v>
      </c>
      <c r="U53" s="46">
        <f>Índice!$G$51*'Datos Vida'!U109</f>
        <v>53.693830078725874</v>
      </c>
      <c r="V53" s="46">
        <f>Índice!$G$51*'Datos Vida'!V109</f>
        <v>0</v>
      </c>
      <c r="W53" s="46">
        <f>Índice!$G$51*'Datos Vida'!W109</f>
        <v>0</v>
      </c>
      <c r="X53" s="46">
        <f>Índice!$G$51*'Datos Vida'!X109</f>
        <v>0</v>
      </c>
      <c r="Y53" s="46">
        <f>Índice!$G$51*'Datos Vida'!Y109</f>
        <v>0</v>
      </c>
      <c r="Z53" s="46">
        <f>Índice!$G$51*'Datos Vida'!Z109</f>
        <v>0</v>
      </c>
      <c r="AA53" s="46">
        <f>Índice!$G$51*'Datos Vida'!AA109</f>
        <v>0</v>
      </c>
      <c r="AB53" s="46">
        <f>Índice!$G$51*'Datos Vida'!AB109</f>
        <v>0</v>
      </c>
      <c r="AC53" s="46">
        <f>Índice!$G$51*'Datos Vida'!AC109</f>
        <v>0</v>
      </c>
      <c r="AD53" s="46">
        <f>Índice!$G$51*'Datos Vida'!AD109</f>
        <v>0</v>
      </c>
      <c r="AE53" s="46">
        <f>Índice!$G$51*'Datos Vida'!AE109</f>
        <v>0</v>
      </c>
      <c r="AF53" s="46">
        <f>Índice!$G$51*'Datos Vida'!AF109</f>
        <v>0</v>
      </c>
      <c r="AG53" s="46">
        <f>Índice!$G$51*'Datos Vida'!AG109</f>
        <v>0</v>
      </c>
      <c r="AH53" s="46">
        <f>Índice!$G$51*'Datos Vida'!AH109</f>
        <v>0</v>
      </c>
      <c r="AI53" s="46">
        <f>Índice!$G$51*'Datos Vida'!AI109</f>
        <v>0</v>
      </c>
      <c r="AJ53" s="46">
        <f>Índice!$G$51*'Datos Vida'!AJ109</f>
        <v>0</v>
      </c>
      <c r="AK53" s="46">
        <f>Índice!$G$51*'Datos Vida'!AK109</f>
        <v>0</v>
      </c>
      <c r="AL53" s="46">
        <f>Índice!$G$51*'Datos Vida'!AL109</f>
        <v>0</v>
      </c>
      <c r="AM53" s="46">
        <f>Índice!$G$51*'Datos Vida'!AM109</f>
        <v>0</v>
      </c>
      <c r="AN53" s="46">
        <f>Índice!$G$51*'Datos Vida'!AN109</f>
        <v>0</v>
      </c>
      <c r="AO53" s="46">
        <f>Índice!$G$51*'Datos Vida'!AO109</f>
        <v>0</v>
      </c>
      <c r="AP53" s="46">
        <f>Índice!$G$51*'Datos Vida'!AP109</f>
        <v>0</v>
      </c>
      <c r="AQ53" s="46">
        <f>Índice!$G$51*'Datos Vida'!AQ109</f>
        <v>53.693830078725874</v>
      </c>
    </row>
    <row r="54" spans="2:43">
      <c r="B54" s="64" t="str">
        <f>'Datos Generales'!B110</f>
        <v xml:space="preserve">5.20.00.00  Total Pasivo Y Patrimonio </v>
      </c>
      <c r="C54" s="43">
        <f>Índice!$G$51*'Datos Vida'!C110</f>
        <v>1106288.3752636553</v>
      </c>
      <c r="D54" s="43">
        <f>Índice!$G$51*'Datos Vida'!D110</f>
        <v>4731472.9505711338</v>
      </c>
      <c r="E54" s="43">
        <f>Índice!$G$51*'Datos Vida'!E110</f>
        <v>8941350.5348356981</v>
      </c>
      <c r="F54" s="43">
        <f>Índice!$G$51*'Datos Vida'!F110</f>
        <v>6422860.7346714744</v>
      </c>
      <c r="G54" s="43">
        <f>Índice!$G$51*'Datos Vida'!G110</f>
        <v>90978166.397754878</v>
      </c>
      <c r="H54" s="43">
        <f>Índice!$G$51*'Datos Vida'!H110</f>
        <v>5075775.6279588602</v>
      </c>
      <c r="I54" s="43">
        <f>Índice!$G$51*'Datos Vida'!I110</f>
        <v>4238203.3150296248</v>
      </c>
      <c r="J54" s="43">
        <f>Índice!$G$51*'Datos Vida'!J110</f>
        <v>58632271.939551286</v>
      </c>
      <c r="K54" s="43">
        <f>Índice!$G$51*'Datos Vida'!K110</f>
        <v>218283.52378486173</v>
      </c>
      <c r="L54" s="43">
        <f>Índice!$G$51*'Datos Vida'!L110</f>
        <v>19648454.410042915</v>
      </c>
      <c r="M54" s="43">
        <f>Índice!$G$51*'Datos Vida'!M110</f>
        <v>148488944.42710721</v>
      </c>
      <c r="N54" s="43">
        <f>Índice!$G$51*'Datos Vida'!N110</f>
        <v>89098427.120474711</v>
      </c>
      <c r="O54" s="43">
        <f>Índice!$G$51*'Datos Vida'!O110</f>
        <v>85764100.65047884</v>
      </c>
      <c r="P54" s="43">
        <f>Índice!$G$51*'Datos Vida'!P110</f>
        <v>38815109.833318949</v>
      </c>
      <c r="Q54" s="43">
        <f>Índice!$G$51*'Datos Vida'!Q110</f>
        <v>37546493.367948815</v>
      </c>
      <c r="R54" s="43">
        <f>Índice!$G$51*'Datos Vida'!R110</f>
        <v>222389.53036711444</v>
      </c>
      <c r="S54" s="43">
        <f>Índice!$G$51*'Datos Vida'!S110</f>
        <v>1363997.0253706668</v>
      </c>
      <c r="T54" s="43">
        <f>Índice!$G$51*'Datos Vida'!T110</f>
        <v>8302813.7249043323</v>
      </c>
      <c r="U54" s="43">
        <f>Índice!$G$51*'Datos Vida'!U110</f>
        <v>4910873.1555195535</v>
      </c>
      <c r="V54" s="43">
        <f>Índice!$G$51*'Datos Vida'!V110</f>
        <v>100302.81903674244</v>
      </c>
      <c r="W54" s="43">
        <f>Índice!$G$51*'Datos Vida'!W110</f>
        <v>1614262.2852855446</v>
      </c>
      <c r="X54" s="43">
        <f>Índice!$G$51*'Datos Vida'!X110</f>
        <v>129662644.4985957</v>
      </c>
      <c r="Y54" s="43">
        <f>Índice!$G$51*'Datos Vida'!Y110</f>
        <v>8501330.9253000636</v>
      </c>
      <c r="Z54" s="43">
        <f>Índice!$G$51*'Datos Vida'!Z110</f>
        <v>26194687.807782289</v>
      </c>
      <c r="AA54" s="43">
        <f>Índice!$G$51*'Datos Vida'!AA110</f>
        <v>50802424.765559815</v>
      </c>
      <c r="AB54" s="43">
        <f>Índice!$G$51*'Datos Vida'!AB110</f>
        <v>93127903.705228403</v>
      </c>
      <c r="AC54" s="43">
        <f>Índice!$G$51*'Datos Vida'!AC110</f>
        <v>24245640.773669221</v>
      </c>
      <c r="AD54" s="43">
        <f>Índice!$G$51*'Datos Vida'!AD110</f>
        <v>1522035.186500849</v>
      </c>
      <c r="AE54" s="43">
        <f>Índice!$G$51*'Datos Vida'!AE110</f>
        <v>38650762.226634003</v>
      </c>
      <c r="AF54" s="43">
        <f>Índice!$G$51*'Datos Vida'!AF110</f>
        <v>21543594.874961548</v>
      </c>
      <c r="AG54" s="43">
        <f>Índice!$G$51*'Datos Vida'!AG110</f>
        <v>14228718.010008389</v>
      </c>
      <c r="AH54" s="43">
        <f>Índice!$G$51*'Datos Vida'!AH110</f>
        <v>0</v>
      </c>
      <c r="AI54" s="43">
        <f>Índice!$G$51*'Datos Vida'!AI110</f>
        <v>0</v>
      </c>
      <c r="AJ54" s="43">
        <f>Índice!$G$51*'Datos Vida'!AJ110</f>
        <v>0</v>
      </c>
      <c r="AK54" s="43">
        <f>Índice!$G$51*'Datos Vida'!AK110</f>
        <v>0</v>
      </c>
      <c r="AL54" s="43">
        <f>Índice!$G$51*'Datos Vida'!AL110</f>
        <v>0</v>
      </c>
      <c r="AM54" s="43">
        <f>Índice!$G$51*'Datos Vida'!AM110</f>
        <v>0</v>
      </c>
      <c r="AN54" s="43">
        <f>Índice!$G$51*'Datos Vida'!AN110</f>
        <v>0</v>
      </c>
      <c r="AO54" s="43">
        <f>Índice!$G$51*'Datos Vida'!AO110</f>
        <v>0</v>
      </c>
      <c r="AP54" s="43">
        <f>Índice!$G$51*'Datos Vida'!AP110</f>
        <v>0</v>
      </c>
      <c r="AQ54" s="43">
        <f>Índice!$G$51*'Datos Vida'!AQ110</f>
        <v>1024700584.5235171</v>
      </c>
    </row>
    <row r="56" spans="2:43" hidden="1">
      <c r="B56" s="49" t="s">
        <v>101</v>
      </c>
      <c r="C56" s="50">
        <f>INDEX(Benchmark!$D$54:$D$93,COLUMNS(Benchmark!$D$54:D93),)</f>
        <v>1</v>
      </c>
      <c r="D56" s="50">
        <f>INDEX(Benchmark!$D$54:$D$93,COLUMNS(Benchmark!$D$54:E93),)</f>
        <v>1</v>
      </c>
      <c r="E56" s="50">
        <f>INDEX(Benchmark!$D$54:$D$93,COLUMNS(Benchmark!$D$54:F93),)</f>
        <v>1</v>
      </c>
      <c r="F56" s="50">
        <f>INDEX(Benchmark!$D$54:$D$93,COLUMNS(Benchmark!$D$54:G93),)</f>
        <v>1</v>
      </c>
      <c r="G56" s="50">
        <f>INDEX(Benchmark!$D$54:$D$93,COLUMNS(Benchmark!$D$54:H93),)</f>
        <v>1</v>
      </c>
      <c r="H56" s="50">
        <f>INDEX(Benchmark!$D$54:$D$93,COLUMNS(Benchmark!$D$54:I93),)</f>
        <v>1</v>
      </c>
      <c r="I56" s="50">
        <f>INDEX(Benchmark!$D$54:$D$93,COLUMNS(Benchmark!$D$54:J93),)</f>
        <v>1</v>
      </c>
      <c r="J56" s="50">
        <f>INDEX(Benchmark!$D$54:$D$93,COLUMNS(Benchmark!$D$54:K93),)</f>
        <v>1</v>
      </c>
      <c r="K56" s="50">
        <f>INDEX(Benchmark!$D$54:$D$93,COLUMNS(Benchmark!$D$54:L93),)</f>
        <v>1</v>
      </c>
      <c r="L56" s="50">
        <f>INDEX(Benchmark!$D$54:$D$93,COLUMNS(Benchmark!$D$54:M93),)</f>
        <v>1</v>
      </c>
      <c r="M56" s="50">
        <f>INDEX(Benchmark!$D$54:$D$93,COLUMNS(Benchmark!$D$54:N93),)</f>
        <v>1</v>
      </c>
      <c r="N56" s="50">
        <f>INDEX(Benchmark!$D$54:$D$93,COLUMNS(Benchmark!$D$54:O93),)</f>
        <v>1</v>
      </c>
      <c r="O56" s="50">
        <f>INDEX(Benchmark!$D$54:$D$93,COLUMNS(Benchmark!$D$54:P93),)</f>
        <v>1</v>
      </c>
      <c r="P56" s="50">
        <f>INDEX(Benchmark!$D$54:$D$93,COLUMNS(Benchmark!$D$54:Q93),)</f>
        <v>1</v>
      </c>
      <c r="Q56" s="50">
        <f>INDEX(Benchmark!$D$54:$D$93,COLUMNS(Benchmark!$D$54:R93),)</f>
        <v>1</v>
      </c>
      <c r="R56" s="50">
        <f>INDEX(Benchmark!$D$54:$D$93,COLUMNS(Benchmark!$D$54:S93),)</f>
        <v>1</v>
      </c>
      <c r="S56" s="50">
        <f>INDEX(Benchmark!$D$54:$D$93,COLUMNS(Benchmark!$D$54:T93),)</f>
        <v>1</v>
      </c>
      <c r="T56" s="50">
        <f>INDEX(Benchmark!$D$54:$D$93,COLUMNS(Benchmark!$D$54:U93),)</f>
        <v>1</v>
      </c>
      <c r="U56" s="50">
        <f>INDEX(Benchmark!$D$54:$D$93,COLUMNS(Benchmark!$D$54:V93),)</f>
        <v>1</v>
      </c>
      <c r="V56" s="50">
        <f>INDEX(Benchmark!$D$54:$D$93,COLUMNS(Benchmark!$D$54:W93),)</f>
        <v>1</v>
      </c>
      <c r="W56" s="50">
        <f>INDEX(Benchmark!$D$54:$D$93,COLUMNS(Benchmark!$D$54:X93),)</f>
        <v>1</v>
      </c>
      <c r="X56" s="50">
        <f>INDEX(Benchmark!$D$54:$D$93,COLUMNS(Benchmark!$D$54:Y93),)</f>
        <v>1</v>
      </c>
      <c r="Y56" s="50">
        <f>INDEX(Benchmark!$D$54:$D$93,COLUMNS(Benchmark!$D$54:Z93),)</f>
        <v>1</v>
      </c>
      <c r="Z56" s="50">
        <f>INDEX(Benchmark!$D$54:$D$93,COLUMNS(Benchmark!$D$54:AA93),)</f>
        <v>1</v>
      </c>
      <c r="AA56" s="50">
        <f>INDEX(Benchmark!$D$54:$D$93,COLUMNS(Benchmark!$D$54:AB93),)</f>
        <v>1</v>
      </c>
      <c r="AB56" s="50">
        <f>INDEX(Benchmark!$D$54:$D$93,COLUMNS(Benchmark!$D$54:AC93),)</f>
        <v>1</v>
      </c>
      <c r="AC56" s="50">
        <f>INDEX(Benchmark!$D$54:$D$93,COLUMNS(Benchmark!$D$54:AD93),)</f>
        <v>1</v>
      </c>
      <c r="AD56" s="50">
        <f>INDEX(Benchmark!$D$54:$D$93,COLUMNS(Benchmark!$D$54:AE93),)</f>
        <v>1</v>
      </c>
      <c r="AE56" s="50">
        <f>INDEX(Benchmark!$D$54:$D$93,COLUMNS(Benchmark!$D$54:AF93),)</f>
        <v>1</v>
      </c>
      <c r="AF56" s="50">
        <f>INDEX(Benchmark!$D$54:$D$93,COLUMNS(Benchmark!$D$54:AG93),)</f>
        <v>1</v>
      </c>
      <c r="AG56" s="50">
        <f>INDEX(Benchmark!$D$54:$D$93,COLUMNS(Benchmark!$D$54:AH93),)</f>
        <v>1</v>
      </c>
      <c r="AH56" s="50">
        <f>INDEX(Benchmark!$D$54:$D$93,COLUMNS(Benchmark!$D$54:AI93),)</f>
        <v>0</v>
      </c>
      <c r="AI56" s="50">
        <f>INDEX(Benchmark!$D$54:$D$93,COLUMNS(Benchmark!$D$54:AJ93),)</f>
        <v>0</v>
      </c>
      <c r="AJ56" s="50">
        <f>INDEX(Benchmark!$D$54:$D$93,COLUMNS(Benchmark!$D$54:AK93),)</f>
        <v>0</v>
      </c>
      <c r="AK56" s="50">
        <f>INDEX(Benchmark!$D$54:$D$93,COLUMNS(Benchmark!$D$54:AL93),)</f>
        <v>0</v>
      </c>
      <c r="AL56" s="50">
        <f>INDEX(Benchmark!$D$54:$D$93,COLUMNS(Benchmark!$D$54:AM93),)</f>
        <v>0</v>
      </c>
      <c r="AM56" s="50">
        <f>INDEX(Benchmark!$D$54:$D$93,COLUMNS(Benchmark!$D$54:AN93),)</f>
        <v>0</v>
      </c>
      <c r="AN56" s="50">
        <f>INDEX(Benchmark!$D$54:$D$93,COLUMNS(Benchmark!$D$54:AO93),)</f>
        <v>0</v>
      </c>
      <c r="AO56" s="50">
        <f>INDEX(Benchmark!$D$54:$D$93,COLUMNS(Benchmark!$D$54:AP93),)</f>
        <v>0</v>
      </c>
      <c r="AP56" s="50">
        <f>INDEX(Benchmark!$D$54:$D$93,COLUMNS(Benchmark!$D$54:AQ93),)</f>
        <v>0</v>
      </c>
    </row>
    <row r="57" spans="2:43" hidden="1"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</row>
    <row r="58" spans="2:43" hidden="1">
      <c r="B58" s="49" t="s">
        <v>102</v>
      </c>
      <c r="C58" s="50">
        <f>IFERROR(RANK(C60,$C$60:$AP$60,0),"")</f>
        <v>28</v>
      </c>
      <c r="D58" s="50">
        <f t="shared" ref="D58:AP58" si="0">IFERROR(RANK(D60,$C$60:$AP$60,0),"")</f>
        <v>23</v>
      </c>
      <c r="E58" s="50">
        <f t="shared" si="0"/>
        <v>17</v>
      </c>
      <c r="F58" s="50">
        <f t="shared" si="0"/>
        <v>20</v>
      </c>
      <c r="G58" s="50">
        <f t="shared" si="0"/>
        <v>4</v>
      </c>
      <c r="H58" s="50">
        <f t="shared" si="0"/>
        <v>21</v>
      </c>
      <c r="I58" s="50">
        <f t="shared" si="0"/>
        <v>24</v>
      </c>
      <c r="J58" s="50">
        <f t="shared" si="0"/>
        <v>7</v>
      </c>
      <c r="K58" s="50">
        <f t="shared" si="0"/>
        <v>30</v>
      </c>
      <c r="L58" s="50">
        <f t="shared" si="0"/>
        <v>15</v>
      </c>
      <c r="M58" s="50">
        <f t="shared" si="0"/>
        <v>1</v>
      </c>
      <c r="N58" s="50">
        <f t="shared" si="0"/>
        <v>5</v>
      </c>
      <c r="O58" s="50">
        <f t="shared" si="0"/>
        <v>6</v>
      </c>
      <c r="P58" s="50">
        <f t="shared" si="0"/>
        <v>9</v>
      </c>
      <c r="Q58" s="50">
        <f t="shared" si="0"/>
        <v>11</v>
      </c>
      <c r="R58" s="50">
        <f t="shared" si="0"/>
        <v>29</v>
      </c>
      <c r="S58" s="50">
        <f t="shared" si="0"/>
        <v>27</v>
      </c>
      <c r="T58" s="50">
        <f t="shared" si="0"/>
        <v>19</v>
      </c>
      <c r="U58" s="50">
        <f t="shared" si="0"/>
        <v>22</v>
      </c>
      <c r="V58" s="50">
        <f t="shared" si="0"/>
        <v>31</v>
      </c>
      <c r="W58" s="50">
        <f t="shared" si="0"/>
        <v>25</v>
      </c>
      <c r="X58" s="50">
        <f t="shared" si="0"/>
        <v>2</v>
      </c>
      <c r="Y58" s="50">
        <f t="shared" si="0"/>
        <v>18</v>
      </c>
      <c r="Z58" s="50">
        <f t="shared" si="0"/>
        <v>12</v>
      </c>
      <c r="AA58" s="50">
        <f t="shared" si="0"/>
        <v>8</v>
      </c>
      <c r="AB58" s="50">
        <f t="shared" si="0"/>
        <v>3</v>
      </c>
      <c r="AC58" s="50">
        <f t="shared" si="0"/>
        <v>13</v>
      </c>
      <c r="AD58" s="50">
        <f t="shared" si="0"/>
        <v>26</v>
      </c>
      <c r="AE58" s="50">
        <f t="shared" si="0"/>
        <v>10</v>
      </c>
      <c r="AF58" s="50">
        <f t="shared" si="0"/>
        <v>14</v>
      </c>
      <c r="AG58" s="50">
        <f t="shared" si="0"/>
        <v>16</v>
      </c>
      <c r="AH58" s="50" t="str">
        <f t="shared" si="0"/>
        <v/>
      </c>
      <c r="AI58" s="50" t="str">
        <f t="shared" si="0"/>
        <v/>
      </c>
      <c r="AJ58" s="50" t="str">
        <f t="shared" si="0"/>
        <v/>
      </c>
      <c r="AK58" s="50" t="str">
        <f t="shared" si="0"/>
        <v/>
      </c>
      <c r="AL58" s="50" t="str">
        <f t="shared" si="0"/>
        <v/>
      </c>
      <c r="AM58" s="50" t="str">
        <f t="shared" si="0"/>
        <v/>
      </c>
      <c r="AN58" s="50" t="str">
        <f t="shared" si="0"/>
        <v/>
      </c>
      <c r="AO58" s="50" t="str">
        <f t="shared" si="0"/>
        <v/>
      </c>
      <c r="AP58" s="50" t="str">
        <f t="shared" si="0"/>
        <v/>
      </c>
    </row>
    <row r="59" spans="2:43" hidden="1">
      <c r="C59" s="50" t="str">
        <f>C11</f>
        <v>Ace Vida</v>
      </c>
      <c r="D59" s="50" t="str">
        <f t="shared" ref="D59:AP59" si="1">D11</f>
        <v>BanChile</v>
      </c>
      <c r="E59" s="50" t="str">
        <f t="shared" si="1"/>
        <v>BBVA Vida</v>
      </c>
      <c r="F59" s="50" t="str">
        <f t="shared" si="1"/>
        <v>BCI Seguros Vida</v>
      </c>
      <c r="G59" s="50" t="str">
        <f t="shared" si="1"/>
        <v>BICE Vida</v>
      </c>
      <c r="H59" s="50" t="str">
        <f t="shared" si="1"/>
        <v>Cámara</v>
      </c>
      <c r="I59" s="50" t="str">
        <f t="shared" si="1"/>
        <v>Cardif</v>
      </c>
      <c r="J59" s="50" t="str">
        <f t="shared" si="1"/>
        <v>Chilena Consolidada</v>
      </c>
      <c r="K59" s="50" t="str">
        <f t="shared" si="1"/>
        <v>CLC</v>
      </c>
      <c r="L59" s="50" t="str">
        <f t="shared" si="1"/>
        <v>CN Life</v>
      </c>
      <c r="M59" s="50" t="str">
        <f t="shared" si="1"/>
        <v>Consorcio Nacional</v>
      </c>
      <c r="N59" s="50" t="str">
        <f t="shared" si="1"/>
        <v>CorpSeguros</v>
      </c>
      <c r="O59" s="50" t="str">
        <f t="shared" si="1"/>
        <v>CorpVida</v>
      </c>
      <c r="P59" s="50" t="str">
        <f t="shared" si="1"/>
        <v>Cruz del Sur</v>
      </c>
      <c r="Q59" s="50" t="str">
        <f t="shared" si="1"/>
        <v>EuroAmérica</v>
      </c>
      <c r="R59" s="50" t="str">
        <f t="shared" si="1"/>
        <v>Huelen</v>
      </c>
      <c r="S59" s="50" t="str">
        <f t="shared" si="1"/>
        <v>Itaú</v>
      </c>
      <c r="T59" s="50" t="str">
        <f t="shared" si="1"/>
        <v>M. de Carabineros</v>
      </c>
      <c r="U59" s="50" t="str">
        <f t="shared" si="1"/>
        <v>M. del Ej. y Av.</v>
      </c>
      <c r="V59" s="50" t="str">
        <f t="shared" si="1"/>
        <v>Magallanes Vida</v>
      </c>
      <c r="W59" s="50" t="str">
        <f t="shared" si="1"/>
        <v>Mapfre Vida</v>
      </c>
      <c r="X59" s="50" t="str">
        <f t="shared" si="1"/>
        <v>Metlife</v>
      </c>
      <c r="Y59" s="50" t="str">
        <f t="shared" si="1"/>
        <v>Mutual de Seguros</v>
      </c>
      <c r="Z59" s="50" t="str">
        <f t="shared" si="1"/>
        <v>Ohio National</v>
      </c>
      <c r="AA59" s="50" t="str">
        <f t="shared" si="1"/>
        <v>Penta Vida</v>
      </c>
      <c r="AB59" s="50" t="str">
        <f t="shared" si="1"/>
        <v>Principal</v>
      </c>
      <c r="AC59" s="50" t="str">
        <f t="shared" si="1"/>
        <v>Renta Nacional</v>
      </c>
      <c r="AD59" s="50" t="str">
        <f t="shared" si="1"/>
        <v>Rigel</v>
      </c>
      <c r="AE59" s="50" t="str">
        <f t="shared" si="1"/>
        <v>Security Previsión</v>
      </c>
      <c r="AF59" s="50" t="str">
        <f t="shared" si="1"/>
        <v>Sura</v>
      </c>
      <c r="AG59" s="50" t="str">
        <f t="shared" si="1"/>
        <v>Zurich Santander</v>
      </c>
      <c r="AH59" s="50" t="str">
        <f t="shared" si="1"/>
        <v/>
      </c>
      <c r="AI59" s="50" t="str">
        <f t="shared" si="1"/>
        <v/>
      </c>
      <c r="AJ59" s="50" t="str">
        <f t="shared" si="1"/>
        <v/>
      </c>
      <c r="AK59" s="50" t="str">
        <f t="shared" si="1"/>
        <v/>
      </c>
      <c r="AL59" s="50" t="str">
        <f t="shared" si="1"/>
        <v/>
      </c>
      <c r="AM59" s="50" t="str">
        <f t="shared" si="1"/>
        <v/>
      </c>
      <c r="AN59" s="50" t="str">
        <f t="shared" si="1"/>
        <v/>
      </c>
      <c r="AO59" s="50" t="str">
        <f t="shared" si="1"/>
        <v/>
      </c>
      <c r="AP59" s="50" t="str">
        <f t="shared" si="1"/>
        <v/>
      </c>
    </row>
    <row r="60" spans="2:43" hidden="1">
      <c r="C60" s="52">
        <f t="shared" ref="C60:AP60" si="2">IFERROR(IF(C56=1,VLOOKUP($B$89,$B$12:$AQ$54,C63+1,FALSE)+C61/1000000,""),"")</f>
        <v>1106288.3753036554</v>
      </c>
      <c r="D60" s="52">
        <f t="shared" si="2"/>
        <v>4731472.9506101338</v>
      </c>
      <c r="E60" s="52">
        <f t="shared" si="2"/>
        <v>8941350.5348736979</v>
      </c>
      <c r="F60" s="52">
        <f t="shared" si="2"/>
        <v>6422860.734708474</v>
      </c>
      <c r="G60" s="52">
        <f t="shared" si="2"/>
        <v>90978166.397790879</v>
      </c>
      <c r="H60" s="52">
        <f t="shared" si="2"/>
        <v>5075775.6279938603</v>
      </c>
      <c r="I60" s="52">
        <f t="shared" si="2"/>
        <v>4238203.3150636246</v>
      </c>
      <c r="J60" s="52">
        <f t="shared" si="2"/>
        <v>58632271.939584285</v>
      </c>
      <c r="K60" s="52">
        <f t="shared" si="2"/>
        <v>218283.52381686174</v>
      </c>
      <c r="L60" s="52">
        <f t="shared" si="2"/>
        <v>19648454.410073914</v>
      </c>
      <c r="M60" s="52">
        <f t="shared" si="2"/>
        <v>148488944.42713723</v>
      </c>
      <c r="N60" s="52">
        <f t="shared" si="2"/>
        <v>89098427.120503709</v>
      </c>
      <c r="O60" s="52">
        <f t="shared" si="2"/>
        <v>85764100.650506839</v>
      </c>
      <c r="P60" s="52">
        <f t="shared" si="2"/>
        <v>38815109.83334595</v>
      </c>
      <c r="Q60" s="52">
        <f t="shared" si="2"/>
        <v>37546493.367974818</v>
      </c>
      <c r="R60" s="52">
        <f t="shared" si="2"/>
        <v>222389.53039211442</v>
      </c>
      <c r="S60" s="52">
        <f t="shared" si="2"/>
        <v>1363997.0253946667</v>
      </c>
      <c r="T60" s="52">
        <f t="shared" si="2"/>
        <v>8302813.7249273323</v>
      </c>
      <c r="U60" s="52">
        <f t="shared" si="2"/>
        <v>4910873.1555415532</v>
      </c>
      <c r="V60" s="52">
        <f t="shared" si="2"/>
        <v>100302.81905774244</v>
      </c>
      <c r="W60" s="52">
        <f t="shared" si="2"/>
        <v>1614262.2853055445</v>
      </c>
      <c r="X60" s="52">
        <f t="shared" si="2"/>
        <v>129662644.4986147</v>
      </c>
      <c r="Y60" s="52">
        <f t="shared" si="2"/>
        <v>8501330.9253180642</v>
      </c>
      <c r="Z60" s="52">
        <f t="shared" si="2"/>
        <v>26194687.807799287</v>
      </c>
      <c r="AA60" s="52">
        <f t="shared" si="2"/>
        <v>50802424.765575811</v>
      </c>
      <c r="AB60" s="52">
        <f t="shared" si="2"/>
        <v>93127903.705243409</v>
      </c>
      <c r="AC60" s="52">
        <f t="shared" si="2"/>
        <v>24245640.77368322</v>
      </c>
      <c r="AD60" s="52">
        <f t="shared" si="2"/>
        <v>1522035.1865138491</v>
      </c>
      <c r="AE60" s="52">
        <f t="shared" si="2"/>
        <v>38650762.226646006</v>
      </c>
      <c r="AF60" s="52">
        <f t="shared" si="2"/>
        <v>21543594.874972548</v>
      </c>
      <c r="AG60" s="52">
        <f t="shared" si="2"/>
        <v>14228718.01001839</v>
      </c>
      <c r="AH60" s="52" t="str">
        <f t="shared" si="2"/>
        <v/>
      </c>
      <c r="AI60" s="52" t="str">
        <f t="shared" si="2"/>
        <v/>
      </c>
      <c r="AJ60" s="52" t="str">
        <f t="shared" si="2"/>
        <v/>
      </c>
      <c r="AK60" s="52" t="str">
        <f t="shared" si="2"/>
        <v/>
      </c>
      <c r="AL60" s="52" t="str">
        <f t="shared" si="2"/>
        <v/>
      </c>
      <c r="AM60" s="52" t="str">
        <f t="shared" si="2"/>
        <v/>
      </c>
      <c r="AN60" s="52" t="str">
        <f t="shared" si="2"/>
        <v/>
      </c>
      <c r="AO60" s="52" t="str">
        <f t="shared" si="2"/>
        <v/>
      </c>
      <c r="AP60" s="52" t="str">
        <f t="shared" si="2"/>
        <v/>
      </c>
    </row>
    <row r="61" spans="2:43" hidden="1">
      <c r="C61" s="50">
        <v>40</v>
      </c>
      <c r="D61" s="50">
        <f>C61-1</f>
        <v>39</v>
      </c>
      <c r="E61" s="50">
        <f t="shared" ref="E61:AP61" si="3">D61-1</f>
        <v>38</v>
      </c>
      <c r="F61" s="50">
        <f t="shared" si="3"/>
        <v>37</v>
      </c>
      <c r="G61" s="50">
        <f t="shared" si="3"/>
        <v>36</v>
      </c>
      <c r="H61" s="50">
        <f t="shared" si="3"/>
        <v>35</v>
      </c>
      <c r="I61" s="50">
        <f t="shared" si="3"/>
        <v>34</v>
      </c>
      <c r="J61" s="50">
        <f t="shared" si="3"/>
        <v>33</v>
      </c>
      <c r="K61" s="50">
        <f t="shared" si="3"/>
        <v>32</v>
      </c>
      <c r="L61" s="50">
        <f t="shared" si="3"/>
        <v>31</v>
      </c>
      <c r="M61" s="50">
        <f t="shared" si="3"/>
        <v>30</v>
      </c>
      <c r="N61" s="50">
        <f t="shared" si="3"/>
        <v>29</v>
      </c>
      <c r="O61" s="50">
        <f t="shared" si="3"/>
        <v>28</v>
      </c>
      <c r="P61" s="50">
        <f t="shared" si="3"/>
        <v>27</v>
      </c>
      <c r="Q61" s="50">
        <f t="shared" si="3"/>
        <v>26</v>
      </c>
      <c r="R61" s="50">
        <f t="shared" si="3"/>
        <v>25</v>
      </c>
      <c r="S61" s="50">
        <f t="shared" si="3"/>
        <v>24</v>
      </c>
      <c r="T61" s="50">
        <f t="shared" si="3"/>
        <v>23</v>
      </c>
      <c r="U61" s="50">
        <f t="shared" si="3"/>
        <v>22</v>
      </c>
      <c r="V61" s="50">
        <f t="shared" si="3"/>
        <v>21</v>
      </c>
      <c r="W61" s="50">
        <f t="shared" si="3"/>
        <v>20</v>
      </c>
      <c r="X61" s="50">
        <f t="shared" si="3"/>
        <v>19</v>
      </c>
      <c r="Y61" s="50">
        <f t="shared" si="3"/>
        <v>18</v>
      </c>
      <c r="Z61" s="50">
        <f t="shared" si="3"/>
        <v>17</v>
      </c>
      <c r="AA61" s="50">
        <f t="shared" si="3"/>
        <v>16</v>
      </c>
      <c r="AB61" s="50">
        <f t="shared" si="3"/>
        <v>15</v>
      </c>
      <c r="AC61" s="50">
        <f t="shared" si="3"/>
        <v>14</v>
      </c>
      <c r="AD61" s="50">
        <f t="shared" si="3"/>
        <v>13</v>
      </c>
      <c r="AE61" s="50">
        <f t="shared" si="3"/>
        <v>12</v>
      </c>
      <c r="AF61" s="50">
        <f t="shared" si="3"/>
        <v>11</v>
      </c>
      <c r="AG61" s="50">
        <f t="shared" si="3"/>
        <v>10</v>
      </c>
      <c r="AH61" s="50">
        <f t="shared" si="3"/>
        <v>9</v>
      </c>
      <c r="AI61" s="50">
        <f t="shared" si="3"/>
        <v>8</v>
      </c>
      <c r="AJ61" s="50">
        <f t="shared" si="3"/>
        <v>7</v>
      </c>
      <c r="AK61" s="50">
        <f t="shared" si="3"/>
        <v>6</v>
      </c>
      <c r="AL61" s="50">
        <f t="shared" si="3"/>
        <v>5</v>
      </c>
      <c r="AM61" s="50">
        <f t="shared" si="3"/>
        <v>4</v>
      </c>
      <c r="AN61" s="50">
        <f t="shared" si="3"/>
        <v>3</v>
      </c>
      <c r="AO61" s="50">
        <f t="shared" si="3"/>
        <v>2</v>
      </c>
      <c r="AP61" s="50">
        <f t="shared" si="3"/>
        <v>1</v>
      </c>
    </row>
    <row r="62" spans="2:43" hidden="1"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</row>
    <row r="63" spans="2:43" hidden="1">
      <c r="B63" s="49" t="s">
        <v>103</v>
      </c>
      <c r="C63" s="50">
        <v>1</v>
      </c>
      <c r="D63" s="50">
        <v>2</v>
      </c>
      <c r="E63" s="50">
        <v>3</v>
      </c>
      <c r="F63" s="50">
        <v>4</v>
      </c>
      <c r="G63" s="50">
        <v>5</v>
      </c>
      <c r="H63" s="50">
        <v>6</v>
      </c>
      <c r="I63" s="50">
        <v>7</v>
      </c>
      <c r="J63" s="50">
        <v>8</v>
      </c>
      <c r="K63" s="50">
        <v>9</v>
      </c>
      <c r="L63" s="50">
        <v>10</v>
      </c>
      <c r="M63" s="50">
        <v>11</v>
      </c>
      <c r="N63" s="50">
        <v>12</v>
      </c>
      <c r="O63" s="50">
        <v>13</v>
      </c>
      <c r="P63" s="50">
        <v>14</v>
      </c>
      <c r="Q63" s="50">
        <v>15</v>
      </c>
      <c r="R63" s="50">
        <v>16</v>
      </c>
      <c r="S63" s="50">
        <v>17</v>
      </c>
      <c r="T63" s="50">
        <v>18</v>
      </c>
      <c r="U63" s="50">
        <v>19</v>
      </c>
      <c r="V63" s="50">
        <v>20</v>
      </c>
      <c r="W63" s="50">
        <v>21</v>
      </c>
      <c r="X63" s="50">
        <v>22</v>
      </c>
      <c r="Y63" s="50">
        <v>23</v>
      </c>
      <c r="Z63" s="50">
        <v>24</v>
      </c>
      <c r="AA63" s="50">
        <v>25</v>
      </c>
      <c r="AB63" s="50">
        <v>26</v>
      </c>
      <c r="AC63" s="50">
        <v>27</v>
      </c>
      <c r="AD63" s="50">
        <v>28</v>
      </c>
      <c r="AE63" s="50">
        <v>29</v>
      </c>
      <c r="AF63" s="50">
        <v>30</v>
      </c>
      <c r="AG63" s="50">
        <v>31</v>
      </c>
      <c r="AH63" s="50">
        <v>32</v>
      </c>
      <c r="AI63" s="50">
        <v>33</v>
      </c>
      <c r="AJ63" s="50">
        <v>34</v>
      </c>
      <c r="AK63" s="50">
        <v>35</v>
      </c>
      <c r="AL63" s="50">
        <v>36</v>
      </c>
      <c r="AM63" s="50">
        <v>37</v>
      </c>
      <c r="AN63" s="50">
        <v>38</v>
      </c>
      <c r="AO63" s="50">
        <v>39</v>
      </c>
      <c r="AP63" s="50">
        <v>40</v>
      </c>
    </row>
    <row r="64" spans="2:43" hidden="1">
      <c r="C64" s="50" t="str">
        <f>IFERROR(HLOOKUP(C63,$C$58:$AP$59,2,FALSE),"")</f>
        <v>Consorcio Nacional</v>
      </c>
      <c r="D64" s="50" t="str">
        <f t="shared" ref="D64:AP64" si="4">IFERROR(HLOOKUP(D63,$C$58:$AP$59,2,FALSE),"")</f>
        <v>Metlife</v>
      </c>
      <c r="E64" s="50" t="str">
        <f t="shared" si="4"/>
        <v>Principal</v>
      </c>
      <c r="F64" s="50" t="str">
        <f t="shared" si="4"/>
        <v>BICE Vida</v>
      </c>
      <c r="G64" s="50" t="str">
        <f t="shared" si="4"/>
        <v>CorpSeguros</v>
      </c>
      <c r="H64" s="50" t="str">
        <f t="shared" si="4"/>
        <v>CorpVida</v>
      </c>
      <c r="I64" s="50" t="str">
        <f t="shared" si="4"/>
        <v>Chilena Consolidada</v>
      </c>
      <c r="J64" s="50" t="str">
        <f t="shared" si="4"/>
        <v>Penta Vida</v>
      </c>
      <c r="K64" s="50" t="str">
        <f t="shared" si="4"/>
        <v>Cruz del Sur</v>
      </c>
      <c r="L64" s="50" t="str">
        <f t="shared" si="4"/>
        <v>Security Previsión</v>
      </c>
      <c r="M64" s="50" t="str">
        <f t="shared" si="4"/>
        <v>EuroAmérica</v>
      </c>
      <c r="N64" s="50" t="str">
        <f t="shared" si="4"/>
        <v>Ohio National</v>
      </c>
      <c r="O64" s="50" t="str">
        <f t="shared" si="4"/>
        <v>Renta Nacional</v>
      </c>
      <c r="P64" s="50" t="str">
        <f t="shared" si="4"/>
        <v>Sura</v>
      </c>
      <c r="Q64" s="50" t="str">
        <f t="shared" si="4"/>
        <v>CN Life</v>
      </c>
      <c r="R64" s="50" t="str">
        <f t="shared" si="4"/>
        <v>Zurich Santander</v>
      </c>
      <c r="S64" s="50" t="str">
        <f t="shared" si="4"/>
        <v>BBVA Vida</v>
      </c>
      <c r="T64" s="50" t="str">
        <f t="shared" si="4"/>
        <v>Mutual de Seguros</v>
      </c>
      <c r="U64" s="50" t="str">
        <f t="shared" si="4"/>
        <v>M. de Carabineros</v>
      </c>
      <c r="V64" s="50" t="str">
        <f t="shared" si="4"/>
        <v>BCI Seguros Vida</v>
      </c>
      <c r="W64" s="50" t="str">
        <f t="shared" si="4"/>
        <v>Cámara</v>
      </c>
      <c r="X64" s="50" t="str">
        <f t="shared" si="4"/>
        <v>M. del Ej. y Av.</v>
      </c>
      <c r="Y64" s="50" t="str">
        <f t="shared" si="4"/>
        <v>BanChile</v>
      </c>
      <c r="Z64" s="50" t="str">
        <f t="shared" si="4"/>
        <v>Cardif</v>
      </c>
      <c r="AA64" s="50" t="str">
        <f t="shared" si="4"/>
        <v>Mapfre Vida</v>
      </c>
      <c r="AB64" s="50" t="str">
        <f t="shared" si="4"/>
        <v>Rigel</v>
      </c>
      <c r="AC64" s="50" t="str">
        <f t="shared" si="4"/>
        <v>Itaú</v>
      </c>
      <c r="AD64" s="50" t="str">
        <f t="shared" si="4"/>
        <v>Ace Vida</v>
      </c>
      <c r="AE64" s="50" t="str">
        <f t="shared" si="4"/>
        <v>Huelen</v>
      </c>
      <c r="AF64" s="50" t="str">
        <f t="shared" si="4"/>
        <v>CLC</v>
      </c>
      <c r="AG64" s="50" t="str">
        <f t="shared" si="4"/>
        <v>Magallanes Vida</v>
      </c>
      <c r="AH64" s="50" t="str">
        <f t="shared" si="4"/>
        <v/>
      </c>
      <c r="AI64" s="50" t="str">
        <f t="shared" si="4"/>
        <v/>
      </c>
      <c r="AJ64" s="50" t="str">
        <f t="shared" si="4"/>
        <v/>
      </c>
      <c r="AK64" s="50" t="str">
        <f t="shared" si="4"/>
        <v/>
      </c>
      <c r="AL64" s="50" t="str">
        <f t="shared" si="4"/>
        <v/>
      </c>
      <c r="AM64" s="50" t="str">
        <f t="shared" si="4"/>
        <v/>
      </c>
      <c r="AN64" s="50" t="str">
        <f t="shared" si="4"/>
        <v/>
      </c>
      <c r="AO64" s="50" t="str">
        <f t="shared" si="4"/>
        <v/>
      </c>
      <c r="AP64" s="50" t="str">
        <f t="shared" si="4"/>
        <v/>
      </c>
    </row>
    <row r="65" spans="2:42" hidden="1">
      <c r="C65" s="52">
        <f>IFERROR((HLOOKUP(C63,$C$58:$AP$60,3,FALSE)-HLOOKUP(C63,$C$58:$AP$61,4,FALSE)/1000000)/$C$83,"")</f>
        <v>148.48894442710721</v>
      </c>
      <c r="D65" s="52">
        <f t="shared" ref="D65:AP65" si="5">IFERROR((HLOOKUP(D63,$C$58:$AP$60,3,FALSE)-HLOOKUP(D63,$C$58:$AP$61,4,FALSE)/1000000)/$C$83,"")</f>
        <v>129.66264449859571</v>
      </c>
      <c r="E65" s="52">
        <f t="shared" si="5"/>
        <v>93.127903705228405</v>
      </c>
      <c r="F65" s="52">
        <f t="shared" si="5"/>
        <v>90.978166397754876</v>
      </c>
      <c r="G65" s="52">
        <f t="shared" si="5"/>
        <v>89.09842712047471</v>
      </c>
      <c r="H65" s="52">
        <f t="shared" si="5"/>
        <v>85.764100650478838</v>
      </c>
      <c r="I65" s="52">
        <f t="shared" si="5"/>
        <v>58.632271939551288</v>
      </c>
      <c r="J65" s="52">
        <f t="shared" si="5"/>
        <v>50.802424765559813</v>
      </c>
      <c r="K65" s="52">
        <f t="shared" si="5"/>
        <v>38.815109833318949</v>
      </c>
      <c r="L65" s="52">
        <f t="shared" si="5"/>
        <v>38.650762226634001</v>
      </c>
      <c r="M65" s="52">
        <f t="shared" si="5"/>
        <v>37.546493367948813</v>
      </c>
      <c r="N65" s="52">
        <f t="shared" si="5"/>
        <v>26.194687807782287</v>
      </c>
      <c r="O65" s="52">
        <f t="shared" si="5"/>
        <v>24.245640773669219</v>
      </c>
      <c r="P65" s="52">
        <f t="shared" si="5"/>
        <v>21.543594874961549</v>
      </c>
      <c r="Q65" s="52">
        <f t="shared" si="5"/>
        <v>19.648454410042916</v>
      </c>
      <c r="R65" s="52">
        <f t="shared" si="5"/>
        <v>14.228718010008389</v>
      </c>
      <c r="S65" s="52">
        <f t="shared" si="5"/>
        <v>8.9413505348356974</v>
      </c>
      <c r="T65" s="52">
        <f t="shared" si="5"/>
        <v>8.5013309253000635</v>
      </c>
      <c r="U65" s="52">
        <f t="shared" si="5"/>
        <v>8.3028137249043326</v>
      </c>
      <c r="V65" s="52">
        <f t="shared" si="5"/>
        <v>6.4228607346714748</v>
      </c>
      <c r="W65" s="52">
        <f t="shared" si="5"/>
        <v>5.0757756279588602</v>
      </c>
      <c r="X65" s="52">
        <f t="shared" si="5"/>
        <v>4.9108731555195533</v>
      </c>
      <c r="Y65" s="52">
        <f t="shared" si="5"/>
        <v>4.7314729505711339</v>
      </c>
      <c r="Z65" s="52">
        <f t="shared" si="5"/>
        <v>4.238203315029625</v>
      </c>
      <c r="AA65" s="52">
        <f t="shared" si="5"/>
        <v>1.6142622852855446</v>
      </c>
      <c r="AB65" s="52">
        <f t="shared" si="5"/>
        <v>1.522035186500849</v>
      </c>
      <c r="AC65" s="52">
        <f t="shared" si="5"/>
        <v>1.3639970253706668</v>
      </c>
      <c r="AD65" s="52">
        <f t="shared" si="5"/>
        <v>1.1062883752636554</v>
      </c>
      <c r="AE65" s="52">
        <f t="shared" si="5"/>
        <v>0.22238953036711442</v>
      </c>
      <c r="AF65" s="52">
        <f t="shared" si="5"/>
        <v>0.21828352378486174</v>
      </c>
      <c r="AG65" s="52">
        <f t="shared" si="5"/>
        <v>0.10030281903674244</v>
      </c>
      <c r="AH65" s="52" t="str">
        <f t="shared" si="5"/>
        <v/>
      </c>
      <c r="AI65" s="52" t="str">
        <f t="shared" si="5"/>
        <v/>
      </c>
      <c r="AJ65" s="52" t="str">
        <f t="shared" si="5"/>
        <v/>
      </c>
      <c r="AK65" s="52" t="str">
        <f t="shared" si="5"/>
        <v/>
      </c>
      <c r="AL65" s="52" t="str">
        <f t="shared" si="5"/>
        <v/>
      </c>
      <c r="AM65" s="52" t="str">
        <f t="shared" si="5"/>
        <v/>
      </c>
      <c r="AN65" s="52" t="str">
        <f t="shared" si="5"/>
        <v/>
      </c>
      <c r="AO65" s="52" t="str">
        <f t="shared" si="5"/>
        <v/>
      </c>
      <c r="AP65" s="52" t="str">
        <f t="shared" si="5"/>
        <v/>
      </c>
    </row>
    <row r="66" spans="2:42" hidden="1">
      <c r="C66" s="52" t="str">
        <f t="shared" ref="C66:AP66" si="6">IF(ISNUMBER(C65),CONCATENATE(C64," - ",C63),"")</f>
        <v>Consorcio Nacional - 1</v>
      </c>
      <c r="D66" s="52" t="str">
        <f t="shared" si="6"/>
        <v>Metlife - 2</v>
      </c>
      <c r="E66" s="52" t="str">
        <f t="shared" si="6"/>
        <v>Principal - 3</v>
      </c>
      <c r="F66" s="52" t="str">
        <f t="shared" si="6"/>
        <v>BICE Vida - 4</v>
      </c>
      <c r="G66" s="52" t="str">
        <f t="shared" si="6"/>
        <v>CorpSeguros - 5</v>
      </c>
      <c r="H66" s="52" t="str">
        <f t="shared" si="6"/>
        <v>CorpVida - 6</v>
      </c>
      <c r="I66" s="52" t="str">
        <f t="shared" si="6"/>
        <v>Chilena Consolidada - 7</v>
      </c>
      <c r="J66" s="52" t="str">
        <f t="shared" si="6"/>
        <v>Penta Vida - 8</v>
      </c>
      <c r="K66" s="52" t="str">
        <f t="shared" si="6"/>
        <v>Cruz del Sur - 9</v>
      </c>
      <c r="L66" s="52" t="str">
        <f t="shared" si="6"/>
        <v>Security Previsión - 10</v>
      </c>
      <c r="M66" s="52" t="str">
        <f t="shared" si="6"/>
        <v>EuroAmérica - 11</v>
      </c>
      <c r="N66" s="52" t="str">
        <f t="shared" si="6"/>
        <v>Ohio National - 12</v>
      </c>
      <c r="O66" s="52" t="str">
        <f t="shared" si="6"/>
        <v>Renta Nacional - 13</v>
      </c>
      <c r="P66" s="52" t="str">
        <f t="shared" si="6"/>
        <v>Sura - 14</v>
      </c>
      <c r="Q66" s="52" t="str">
        <f t="shared" si="6"/>
        <v>CN Life - 15</v>
      </c>
      <c r="R66" s="52" t="str">
        <f t="shared" si="6"/>
        <v>Zurich Santander - 16</v>
      </c>
      <c r="S66" s="52" t="str">
        <f t="shared" si="6"/>
        <v>BBVA Vida - 17</v>
      </c>
      <c r="T66" s="52" t="str">
        <f t="shared" si="6"/>
        <v>Mutual de Seguros - 18</v>
      </c>
      <c r="U66" s="52" t="str">
        <f t="shared" si="6"/>
        <v>M. de Carabineros - 19</v>
      </c>
      <c r="V66" s="52" t="str">
        <f t="shared" si="6"/>
        <v>BCI Seguros Vida - 20</v>
      </c>
      <c r="W66" s="52" t="str">
        <f t="shared" si="6"/>
        <v>Cámara - 21</v>
      </c>
      <c r="X66" s="52" t="str">
        <f t="shared" si="6"/>
        <v>M. del Ej. y Av. - 22</v>
      </c>
      <c r="Y66" s="52" t="str">
        <f t="shared" si="6"/>
        <v>BanChile - 23</v>
      </c>
      <c r="Z66" s="52" t="str">
        <f t="shared" si="6"/>
        <v>Cardif - 24</v>
      </c>
      <c r="AA66" s="52" t="str">
        <f t="shared" si="6"/>
        <v>Mapfre Vida - 25</v>
      </c>
      <c r="AB66" s="52" t="str">
        <f t="shared" si="6"/>
        <v>Rigel - 26</v>
      </c>
      <c r="AC66" s="52" t="str">
        <f t="shared" si="6"/>
        <v>Itaú - 27</v>
      </c>
      <c r="AD66" s="52" t="str">
        <f t="shared" si="6"/>
        <v>Ace Vida - 28</v>
      </c>
      <c r="AE66" s="52" t="str">
        <f t="shared" si="6"/>
        <v>Huelen - 29</v>
      </c>
      <c r="AF66" s="52" t="str">
        <f t="shared" si="6"/>
        <v>CLC - 30</v>
      </c>
      <c r="AG66" s="52" t="str">
        <f t="shared" si="6"/>
        <v>Magallanes Vida - 31</v>
      </c>
      <c r="AH66" s="52" t="str">
        <f t="shared" si="6"/>
        <v/>
      </c>
      <c r="AI66" s="52" t="str">
        <f t="shared" si="6"/>
        <v/>
      </c>
      <c r="AJ66" s="52" t="str">
        <f t="shared" si="6"/>
        <v/>
      </c>
      <c r="AK66" s="52" t="str">
        <f t="shared" si="6"/>
        <v/>
      </c>
      <c r="AL66" s="52" t="str">
        <f t="shared" si="6"/>
        <v/>
      </c>
      <c r="AM66" s="52" t="str">
        <f t="shared" si="6"/>
        <v/>
      </c>
      <c r="AN66" s="52" t="str">
        <f t="shared" si="6"/>
        <v/>
      </c>
      <c r="AO66" s="52" t="str">
        <f t="shared" si="6"/>
        <v/>
      </c>
      <c r="AP66" s="52" t="str">
        <f t="shared" si="6"/>
        <v/>
      </c>
    </row>
    <row r="67" spans="2:42" hidden="1"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</row>
    <row r="68" spans="2:42" hidden="1">
      <c r="B68" s="49" t="s">
        <v>104</v>
      </c>
      <c r="C68" s="52" t="str">
        <f>IF($B$92=C64,C65,"")</f>
        <v/>
      </c>
      <c r="D68" s="52" t="str">
        <f t="shared" ref="D68:AP68" si="7">IF($B$92=D64,D65,"")</f>
        <v/>
      </c>
      <c r="E68" s="52" t="str">
        <f t="shared" si="7"/>
        <v/>
      </c>
      <c r="F68" s="52" t="str">
        <f t="shared" si="7"/>
        <v/>
      </c>
      <c r="G68" s="52" t="str">
        <f t="shared" si="7"/>
        <v/>
      </c>
      <c r="H68" s="52" t="str">
        <f t="shared" si="7"/>
        <v/>
      </c>
      <c r="I68" s="52" t="str">
        <f t="shared" si="7"/>
        <v/>
      </c>
      <c r="J68" s="52" t="str">
        <f t="shared" si="7"/>
        <v/>
      </c>
      <c r="K68" s="52" t="str">
        <f t="shared" si="7"/>
        <v/>
      </c>
      <c r="L68" s="52" t="str">
        <f t="shared" si="7"/>
        <v/>
      </c>
      <c r="M68" s="52" t="str">
        <f t="shared" si="7"/>
        <v/>
      </c>
      <c r="N68" s="52" t="str">
        <f t="shared" si="7"/>
        <v/>
      </c>
      <c r="O68" s="52" t="str">
        <f t="shared" si="7"/>
        <v/>
      </c>
      <c r="P68" s="52" t="str">
        <f t="shared" si="7"/>
        <v/>
      </c>
      <c r="Q68" s="52" t="str">
        <f t="shared" si="7"/>
        <v/>
      </c>
      <c r="R68" s="52" t="str">
        <f t="shared" si="7"/>
        <v/>
      </c>
      <c r="S68" s="52" t="str">
        <f t="shared" si="7"/>
        <v/>
      </c>
      <c r="T68" s="52" t="str">
        <f t="shared" si="7"/>
        <v/>
      </c>
      <c r="U68" s="52" t="str">
        <f t="shared" si="7"/>
        <v/>
      </c>
      <c r="V68" s="52" t="str">
        <f t="shared" si="7"/>
        <v/>
      </c>
      <c r="W68" s="52" t="str">
        <f t="shared" si="7"/>
        <v/>
      </c>
      <c r="X68" s="52" t="str">
        <f t="shared" si="7"/>
        <v/>
      </c>
      <c r="Y68" s="52" t="str">
        <f t="shared" si="7"/>
        <v/>
      </c>
      <c r="Z68" s="52" t="str">
        <f t="shared" si="7"/>
        <v/>
      </c>
      <c r="AA68" s="52" t="str">
        <f t="shared" si="7"/>
        <v/>
      </c>
      <c r="AB68" s="52" t="str">
        <f t="shared" si="7"/>
        <v/>
      </c>
      <c r="AC68" s="52" t="str">
        <f t="shared" si="7"/>
        <v/>
      </c>
      <c r="AD68" s="52" t="str">
        <f t="shared" si="7"/>
        <v/>
      </c>
      <c r="AE68" s="52" t="str">
        <f t="shared" si="7"/>
        <v/>
      </c>
      <c r="AF68" s="52" t="str">
        <f t="shared" si="7"/>
        <v/>
      </c>
      <c r="AG68" s="52" t="str">
        <f t="shared" si="7"/>
        <v/>
      </c>
      <c r="AH68" s="52" t="str">
        <f t="shared" si="7"/>
        <v/>
      </c>
      <c r="AI68" s="52" t="str">
        <f t="shared" si="7"/>
        <v/>
      </c>
      <c r="AJ68" s="52" t="str">
        <f t="shared" si="7"/>
        <v/>
      </c>
      <c r="AK68" s="52" t="str">
        <f t="shared" si="7"/>
        <v/>
      </c>
      <c r="AL68" s="52" t="str">
        <f t="shared" si="7"/>
        <v/>
      </c>
      <c r="AM68" s="52" t="str">
        <f t="shared" si="7"/>
        <v/>
      </c>
      <c r="AN68" s="52" t="str">
        <f t="shared" si="7"/>
        <v/>
      </c>
      <c r="AO68" s="52" t="str">
        <f t="shared" si="7"/>
        <v/>
      </c>
      <c r="AP68" s="52" t="str">
        <f t="shared" si="7"/>
        <v/>
      </c>
    </row>
    <row r="69" spans="2:42" hidden="1"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</row>
    <row r="70" spans="2:42" hidden="1">
      <c r="B70" s="49" t="s">
        <v>164</v>
      </c>
      <c r="C70" s="52">
        <f>HLOOKUP(C64,$C$11:$AP$54,44,FALSE)</f>
        <v>148488944.42710721</v>
      </c>
      <c r="D70" s="52">
        <f t="shared" ref="D70:AP70" si="8">HLOOKUP(D64,$C$11:$AP$54,44,FALSE)</f>
        <v>129662644.4985957</v>
      </c>
      <c r="E70" s="52">
        <f t="shared" si="8"/>
        <v>93127903.705228403</v>
      </c>
      <c r="F70" s="52">
        <f t="shared" si="8"/>
        <v>90978166.397754878</v>
      </c>
      <c r="G70" s="52">
        <f t="shared" si="8"/>
        <v>89098427.120474711</v>
      </c>
      <c r="H70" s="52">
        <f t="shared" si="8"/>
        <v>85764100.65047884</v>
      </c>
      <c r="I70" s="52">
        <f t="shared" si="8"/>
        <v>58632271.939551286</v>
      </c>
      <c r="J70" s="52">
        <f t="shared" si="8"/>
        <v>50802424.765559815</v>
      </c>
      <c r="K70" s="52">
        <f t="shared" si="8"/>
        <v>38815109.833318949</v>
      </c>
      <c r="L70" s="52">
        <f t="shared" si="8"/>
        <v>38650762.226634003</v>
      </c>
      <c r="M70" s="52">
        <f t="shared" si="8"/>
        <v>37546493.367948815</v>
      </c>
      <c r="N70" s="52">
        <f t="shared" si="8"/>
        <v>26194687.807782289</v>
      </c>
      <c r="O70" s="52">
        <f t="shared" si="8"/>
        <v>24245640.773669221</v>
      </c>
      <c r="P70" s="52">
        <f t="shared" si="8"/>
        <v>21543594.874961548</v>
      </c>
      <c r="Q70" s="52">
        <f t="shared" si="8"/>
        <v>19648454.410042915</v>
      </c>
      <c r="R70" s="52">
        <f t="shared" si="8"/>
        <v>14228718.010008389</v>
      </c>
      <c r="S70" s="52">
        <f t="shared" si="8"/>
        <v>8941350.5348356981</v>
      </c>
      <c r="T70" s="52">
        <f t="shared" si="8"/>
        <v>8501330.9253000636</v>
      </c>
      <c r="U70" s="52">
        <f t="shared" si="8"/>
        <v>8302813.7249043323</v>
      </c>
      <c r="V70" s="52">
        <f t="shared" si="8"/>
        <v>6422860.7346714744</v>
      </c>
      <c r="W70" s="52">
        <f t="shared" si="8"/>
        <v>5075775.6279588602</v>
      </c>
      <c r="X70" s="52">
        <f t="shared" si="8"/>
        <v>4910873.1555195535</v>
      </c>
      <c r="Y70" s="52">
        <f t="shared" si="8"/>
        <v>4731472.9505711338</v>
      </c>
      <c r="Z70" s="52">
        <f t="shared" si="8"/>
        <v>4238203.3150296248</v>
      </c>
      <c r="AA70" s="52">
        <f t="shared" si="8"/>
        <v>1614262.2852855446</v>
      </c>
      <c r="AB70" s="52">
        <f t="shared" si="8"/>
        <v>1522035.186500849</v>
      </c>
      <c r="AC70" s="52">
        <f t="shared" si="8"/>
        <v>1363997.0253706668</v>
      </c>
      <c r="AD70" s="52">
        <f t="shared" si="8"/>
        <v>1106288.3752636553</v>
      </c>
      <c r="AE70" s="52">
        <f t="shared" si="8"/>
        <v>222389.53036711444</v>
      </c>
      <c r="AF70" s="52">
        <f t="shared" si="8"/>
        <v>218283.52378486173</v>
      </c>
      <c r="AG70" s="52">
        <f t="shared" si="8"/>
        <v>100302.81903674244</v>
      </c>
      <c r="AH70" s="52">
        <f t="shared" si="8"/>
        <v>0</v>
      </c>
      <c r="AI70" s="52">
        <f t="shared" si="8"/>
        <v>0</v>
      </c>
      <c r="AJ70" s="52">
        <f t="shared" si="8"/>
        <v>0</v>
      </c>
      <c r="AK70" s="52">
        <f t="shared" si="8"/>
        <v>0</v>
      </c>
      <c r="AL70" s="52">
        <f t="shared" si="8"/>
        <v>0</v>
      </c>
      <c r="AM70" s="52">
        <f t="shared" si="8"/>
        <v>0</v>
      </c>
      <c r="AN70" s="52">
        <f t="shared" si="8"/>
        <v>0</v>
      </c>
      <c r="AO70" s="52">
        <f t="shared" si="8"/>
        <v>0</v>
      </c>
      <c r="AP70" s="52">
        <f t="shared" si="8"/>
        <v>0</v>
      </c>
    </row>
    <row r="71" spans="2:42" hidden="1">
      <c r="B71" s="49" t="s">
        <v>165</v>
      </c>
      <c r="C71" s="52">
        <f>HLOOKUP(C64,$C$11:$AP$54,3,FALSE)</f>
        <v>4590591.2739779698</v>
      </c>
      <c r="D71" s="52">
        <f t="shared" ref="D71:AP71" si="9">HLOOKUP(D64,$C$11:$AP$54,3,FALSE)</f>
        <v>0</v>
      </c>
      <c r="E71" s="52">
        <f t="shared" si="9"/>
        <v>66580.437828255002</v>
      </c>
      <c r="F71" s="52">
        <f t="shared" si="9"/>
        <v>2481291.4406368895</v>
      </c>
      <c r="G71" s="52">
        <f t="shared" si="9"/>
        <v>1238300.2118095441</v>
      </c>
      <c r="H71" s="52">
        <f t="shared" si="9"/>
        <v>1414859.9998672041</v>
      </c>
      <c r="I71" s="52">
        <f t="shared" si="9"/>
        <v>0</v>
      </c>
      <c r="J71" s="52">
        <f t="shared" si="9"/>
        <v>707581.36518665578</v>
      </c>
      <c r="K71" s="52">
        <f t="shared" si="9"/>
        <v>711709.46016232099</v>
      </c>
      <c r="L71" s="52">
        <f t="shared" si="9"/>
        <v>88680.782876404599</v>
      </c>
      <c r="M71" s="52">
        <f t="shared" si="9"/>
        <v>618403.61559113022</v>
      </c>
      <c r="N71" s="52">
        <f t="shared" si="9"/>
        <v>0</v>
      </c>
      <c r="O71" s="52">
        <f t="shared" si="9"/>
        <v>0</v>
      </c>
      <c r="P71" s="52">
        <f t="shared" si="9"/>
        <v>4.4265317459790496E-2</v>
      </c>
      <c r="Q71" s="52">
        <f t="shared" si="9"/>
        <v>1318518.3955593035</v>
      </c>
      <c r="R71" s="52">
        <f t="shared" si="9"/>
        <v>0</v>
      </c>
      <c r="S71" s="52">
        <f t="shared" si="9"/>
        <v>0</v>
      </c>
      <c r="T71" s="52">
        <f t="shared" si="9"/>
        <v>0</v>
      </c>
      <c r="U71" s="52">
        <f t="shared" si="9"/>
        <v>0</v>
      </c>
      <c r="V71" s="52">
        <f t="shared" si="9"/>
        <v>7608.2784996713308</v>
      </c>
      <c r="W71" s="52">
        <f t="shared" si="9"/>
        <v>12011.74801525383</v>
      </c>
      <c r="X71" s="52">
        <f t="shared" si="9"/>
        <v>0</v>
      </c>
      <c r="Y71" s="52">
        <f t="shared" si="9"/>
        <v>4967.0555374805517</v>
      </c>
      <c r="Z71" s="52">
        <f t="shared" si="9"/>
        <v>0</v>
      </c>
      <c r="AA71" s="52">
        <f t="shared" si="9"/>
        <v>0</v>
      </c>
      <c r="AB71" s="52">
        <f t="shared" si="9"/>
        <v>0</v>
      </c>
      <c r="AC71" s="52">
        <f t="shared" si="9"/>
        <v>0</v>
      </c>
      <c r="AD71" s="52">
        <f t="shared" si="9"/>
        <v>0</v>
      </c>
      <c r="AE71" s="52">
        <f t="shared" si="9"/>
        <v>0</v>
      </c>
      <c r="AF71" s="52">
        <f t="shared" si="9"/>
        <v>0</v>
      </c>
      <c r="AG71" s="52">
        <f t="shared" si="9"/>
        <v>0</v>
      </c>
      <c r="AH71" s="52">
        <f t="shared" si="9"/>
        <v>0</v>
      </c>
      <c r="AI71" s="52">
        <f t="shared" si="9"/>
        <v>0</v>
      </c>
      <c r="AJ71" s="52">
        <f t="shared" si="9"/>
        <v>0</v>
      </c>
      <c r="AK71" s="52">
        <f t="shared" si="9"/>
        <v>0</v>
      </c>
      <c r="AL71" s="52">
        <f t="shared" si="9"/>
        <v>0</v>
      </c>
      <c r="AM71" s="52">
        <f t="shared" si="9"/>
        <v>0</v>
      </c>
      <c r="AN71" s="52">
        <f t="shared" si="9"/>
        <v>0</v>
      </c>
      <c r="AO71" s="52">
        <f t="shared" si="9"/>
        <v>0</v>
      </c>
      <c r="AP71" s="52">
        <f t="shared" si="9"/>
        <v>0</v>
      </c>
    </row>
    <row r="72" spans="2:42" hidden="1">
      <c r="B72" s="49" t="s">
        <v>166</v>
      </c>
      <c r="C72" s="52">
        <f>HLOOKUP(C64,$C$11:$AP$54,4,FALSE)</f>
        <v>0</v>
      </c>
      <c r="D72" s="52">
        <f t="shared" ref="D72:AP72" si="10">HLOOKUP(D64,$C$11:$AP$54,4,FALSE)</f>
        <v>0</v>
      </c>
      <c r="E72" s="52">
        <f t="shared" si="10"/>
        <v>0</v>
      </c>
      <c r="F72" s="52">
        <f t="shared" si="10"/>
        <v>0</v>
      </c>
      <c r="G72" s="52">
        <f t="shared" si="10"/>
        <v>0</v>
      </c>
      <c r="H72" s="52">
        <f t="shared" si="10"/>
        <v>0</v>
      </c>
      <c r="I72" s="52">
        <f t="shared" si="10"/>
        <v>0</v>
      </c>
      <c r="J72" s="52">
        <f t="shared" si="10"/>
        <v>0</v>
      </c>
      <c r="K72" s="52">
        <f t="shared" si="10"/>
        <v>0</v>
      </c>
      <c r="L72" s="52">
        <f t="shared" si="10"/>
        <v>0</v>
      </c>
      <c r="M72" s="52">
        <f t="shared" si="10"/>
        <v>0</v>
      </c>
      <c r="N72" s="52">
        <f t="shared" si="10"/>
        <v>0</v>
      </c>
      <c r="O72" s="52">
        <f t="shared" si="10"/>
        <v>0</v>
      </c>
      <c r="P72" s="52">
        <f t="shared" si="10"/>
        <v>0</v>
      </c>
      <c r="Q72" s="52">
        <f t="shared" si="10"/>
        <v>0</v>
      </c>
      <c r="R72" s="52">
        <f t="shared" si="10"/>
        <v>0</v>
      </c>
      <c r="S72" s="52">
        <f t="shared" si="10"/>
        <v>0</v>
      </c>
      <c r="T72" s="52">
        <f t="shared" si="10"/>
        <v>0</v>
      </c>
      <c r="U72" s="52">
        <f t="shared" si="10"/>
        <v>0</v>
      </c>
      <c r="V72" s="52">
        <f t="shared" si="10"/>
        <v>0</v>
      </c>
      <c r="W72" s="52">
        <f t="shared" si="10"/>
        <v>0</v>
      </c>
      <c r="X72" s="52">
        <f t="shared" si="10"/>
        <v>0</v>
      </c>
      <c r="Y72" s="52">
        <f t="shared" si="10"/>
        <v>0</v>
      </c>
      <c r="Z72" s="52">
        <f t="shared" si="10"/>
        <v>0</v>
      </c>
      <c r="AA72" s="52">
        <f t="shared" si="10"/>
        <v>0</v>
      </c>
      <c r="AB72" s="52">
        <f t="shared" si="10"/>
        <v>0</v>
      </c>
      <c r="AC72" s="52">
        <f t="shared" si="10"/>
        <v>0</v>
      </c>
      <c r="AD72" s="52">
        <f t="shared" si="10"/>
        <v>0</v>
      </c>
      <c r="AE72" s="52">
        <f t="shared" si="10"/>
        <v>0</v>
      </c>
      <c r="AF72" s="52">
        <f t="shared" si="10"/>
        <v>0</v>
      </c>
      <c r="AG72" s="52">
        <f t="shared" si="10"/>
        <v>0</v>
      </c>
      <c r="AH72" s="52">
        <f t="shared" si="10"/>
        <v>0</v>
      </c>
      <c r="AI72" s="52">
        <f t="shared" si="10"/>
        <v>0</v>
      </c>
      <c r="AJ72" s="52">
        <f t="shared" si="10"/>
        <v>0</v>
      </c>
      <c r="AK72" s="52">
        <f t="shared" si="10"/>
        <v>0</v>
      </c>
      <c r="AL72" s="52">
        <f t="shared" si="10"/>
        <v>0</v>
      </c>
      <c r="AM72" s="52">
        <f t="shared" si="10"/>
        <v>0</v>
      </c>
      <c r="AN72" s="52">
        <f t="shared" si="10"/>
        <v>0</v>
      </c>
      <c r="AO72" s="52">
        <f t="shared" si="10"/>
        <v>0</v>
      </c>
      <c r="AP72" s="52">
        <f t="shared" si="10"/>
        <v>0</v>
      </c>
    </row>
    <row r="73" spans="2:42" hidden="1">
      <c r="B73" s="49" t="s">
        <v>112</v>
      </c>
      <c r="C73" s="52">
        <f>HLOOKUP(C64,$C$11:$AP$54,5,FALSE)</f>
        <v>124019967.95191017</v>
      </c>
      <c r="D73" s="52">
        <f t="shared" ref="D73:AP73" si="11">HLOOKUP(D64,$C$11:$AP$54,5,FALSE)</f>
        <v>116925442.55357765</v>
      </c>
      <c r="E73" s="52">
        <f t="shared" si="11"/>
        <v>86485242.518608034</v>
      </c>
      <c r="F73" s="52">
        <f t="shared" si="11"/>
        <v>76841039.880837768</v>
      </c>
      <c r="G73" s="52">
        <f t="shared" si="11"/>
        <v>78748349.368444592</v>
      </c>
      <c r="H73" s="52">
        <f t="shared" si="11"/>
        <v>78605620.810011044</v>
      </c>
      <c r="I73" s="52">
        <f t="shared" si="11"/>
        <v>53755698.650571801</v>
      </c>
      <c r="J73" s="52">
        <f t="shared" si="11"/>
        <v>45428433.162690535</v>
      </c>
      <c r="K73" s="52">
        <f t="shared" si="11"/>
        <v>34617550.357331775</v>
      </c>
      <c r="L73" s="52">
        <f t="shared" si="11"/>
        <v>34931445.461808994</v>
      </c>
      <c r="M73" s="52">
        <f t="shared" si="11"/>
        <v>33749275.531681798</v>
      </c>
      <c r="N73" s="52">
        <f t="shared" si="11"/>
        <v>23207659.183614753</v>
      </c>
      <c r="O73" s="52">
        <f t="shared" si="11"/>
        <v>22160880.7470215</v>
      </c>
      <c r="P73" s="52">
        <f t="shared" si="11"/>
        <v>17964429.940175425</v>
      </c>
      <c r="Q73" s="52">
        <f t="shared" si="11"/>
        <v>15240984.504925624</v>
      </c>
      <c r="R73" s="52">
        <f t="shared" si="11"/>
        <v>7311843.3627476376</v>
      </c>
      <c r="S73" s="52">
        <f t="shared" si="11"/>
        <v>6179971.7144621434</v>
      </c>
      <c r="T73" s="52">
        <f t="shared" si="11"/>
        <v>2949590.1252929815</v>
      </c>
      <c r="U73" s="52">
        <f t="shared" si="11"/>
        <v>4467876.5263234777</v>
      </c>
      <c r="V73" s="52">
        <f t="shared" si="11"/>
        <v>4969923.2660721838</v>
      </c>
      <c r="W73" s="52">
        <f t="shared" si="11"/>
        <v>3547757.6296807812</v>
      </c>
      <c r="X73" s="52">
        <f t="shared" si="11"/>
        <v>1272266.4949172351</v>
      </c>
      <c r="Y73" s="52">
        <f t="shared" si="11"/>
        <v>2822031.2468875949</v>
      </c>
      <c r="Z73" s="52">
        <f t="shared" si="11"/>
        <v>1298776.5066254116</v>
      </c>
      <c r="AA73" s="52">
        <f t="shared" si="11"/>
        <v>1427861.0777276843</v>
      </c>
      <c r="AB73" s="52">
        <f t="shared" si="11"/>
        <v>760217.34270872758</v>
      </c>
      <c r="AC73" s="52">
        <f t="shared" si="11"/>
        <v>379251.65054302482</v>
      </c>
      <c r="AD73" s="52">
        <f t="shared" si="11"/>
        <v>584280.98738217133</v>
      </c>
      <c r="AE73" s="52">
        <f t="shared" si="11"/>
        <v>61580.271833314524</v>
      </c>
      <c r="AF73" s="52">
        <f t="shared" si="11"/>
        <v>79607.676491353879</v>
      </c>
      <c r="AG73" s="52">
        <f t="shared" si="11"/>
        <v>2065.1983860865257</v>
      </c>
      <c r="AH73" s="52">
        <f t="shared" si="11"/>
        <v>0</v>
      </c>
      <c r="AI73" s="52">
        <f t="shared" si="11"/>
        <v>0</v>
      </c>
      <c r="AJ73" s="52">
        <f t="shared" si="11"/>
        <v>0</v>
      </c>
      <c r="AK73" s="52">
        <f t="shared" si="11"/>
        <v>0</v>
      </c>
      <c r="AL73" s="52">
        <f t="shared" si="11"/>
        <v>0</v>
      </c>
      <c r="AM73" s="52">
        <f t="shared" si="11"/>
        <v>0</v>
      </c>
      <c r="AN73" s="52">
        <f t="shared" si="11"/>
        <v>0</v>
      </c>
      <c r="AO73" s="52">
        <f t="shared" si="11"/>
        <v>0</v>
      </c>
      <c r="AP73" s="52">
        <f t="shared" si="11"/>
        <v>0</v>
      </c>
    </row>
    <row r="74" spans="2:42" hidden="1">
      <c r="B74" s="49" t="s">
        <v>168</v>
      </c>
      <c r="C74" s="52">
        <f>HLOOKUP(C64,$C$11:$AP$54,25,FALSE)</f>
        <v>3073654.0798236472</v>
      </c>
      <c r="D74" s="52">
        <f t="shared" ref="D74:AP74" si="12">HLOOKUP(D64,$C$11:$AP$54,25,FALSE)</f>
        <v>2434666.6489605401</v>
      </c>
      <c r="E74" s="52">
        <f t="shared" si="12"/>
        <v>689615.00240139349</v>
      </c>
      <c r="F74" s="52">
        <f t="shared" si="12"/>
        <v>1752059.2889662057</v>
      </c>
      <c r="G74" s="52">
        <f t="shared" si="12"/>
        <v>1110460.7798220979</v>
      </c>
      <c r="H74" s="52">
        <f t="shared" si="12"/>
        <v>694814.98203934752</v>
      </c>
      <c r="I74" s="52">
        <f t="shared" si="12"/>
        <v>769963.76883765927</v>
      </c>
      <c r="J74" s="52">
        <f t="shared" si="12"/>
        <v>461653.53093371051</v>
      </c>
      <c r="K74" s="52">
        <f t="shared" si="12"/>
        <v>393569.17894475913</v>
      </c>
      <c r="L74" s="52">
        <f t="shared" si="12"/>
        <v>561288.25353403238</v>
      </c>
      <c r="M74" s="52">
        <f t="shared" si="12"/>
        <v>653060.26058992394</v>
      </c>
      <c r="N74" s="52">
        <f t="shared" si="12"/>
        <v>412308.7240300916</v>
      </c>
      <c r="O74" s="52">
        <f t="shared" si="12"/>
        <v>308369.99608251941</v>
      </c>
      <c r="P74" s="52">
        <f t="shared" si="12"/>
        <v>677020.98840027361</v>
      </c>
      <c r="Q74" s="52">
        <f t="shared" si="12"/>
        <v>317010.27619344834</v>
      </c>
      <c r="R74" s="52">
        <f t="shared" si="12"/>
        <v>462686.99330044421</v>
      </c>
      <c r="S74" s="52">
        <f t="shared" si="12"/>
        <v>331296.42048510362</v>
      </c>
      <c r="T74" s="52">
        <f t="shared" si="12"/>
        <v>221149.39323316092</v>
      </c>
      <c r="U74" s="52">
        <f t="shared" si="12"/>
        <v>28768.295409022601</v>
      </c>
      <c r="V74" s="52">
        <f t="shared" si="12"/>
        <v>550531.51579939853</v>
      </c>
      <c r="W74" s="52">
        <f t="shared" si="12"/>
        <v>361040.50055220985</v>
      </c>
      <c r="X74" s="52">
        <f t="shared" si="12"/>
        <v>76632.029055754392</v>
      </c>
      <c r="Y74" s="52">
        <f t="shared" si="12"/>
        <v>584506.16505208926</v>
      </c>
      <c r="Z74" s="52">
        <f t="shared" si="12"/>
        <v>1051300.49289431</v>
      </c>
      <c r="AA74" s="52">
        <f t="shared" si="12"/>
        <v>29742.973434169729</v>
      </c>
      <c r="AB74" s="52">
        <f t="shared" si="12"/>
        <v>37218.721573366449</v>
      </c>
      <c r="AC74" s="52">
        <f t="shared" si="12"/>
        <v>34816.487060141073</v>
      </c>
      <c r="AD74" s="52">
        <f t="shared" si="12"/>
        <v>164313.69945177407</v>
      </c>
      <c r="AE74" s="52">
        <f t="shared" si="12"/>
        <v>4057.4032636818565</v>
      </c>
      <c r="AF74" s="52">
        <f t="shared" si="12"/>
        <v>15964.375272508361</v>
      </c>
      <c r="AG74" s="52">
        <f t="shared" si="12"/>
        <v>1274.3542243499087</v>
      </c>
      <c r="AH74" s="52">
        <f t="shared" si="12"/>
        <v>0</v>
      </c>
      <c r="AI74" s="52">
        <f t="shared" si="12"/>
        <v>0</v>
      </c>
      <c r="AJ74" s="52">
        <f t="shared" si="12"/>
        <v>0</v>
      </c>
      <c r="AK74" s="52">
        <f t="shared" si="12"/>
        <v>0</v>
      </c>
      <c r="AL74" s="52">
        <f t="shared" si="12"/>
        <v>0</v>
      </c>
      <c r="AM74" s="52">
        <f t="shared" si="12"/>
        <v>0</v>
      </c>
      <c r="AN74" s="52">
        <f t="shared" si="12"/>
        <v>0</v>
      </c>
      <c r="AO74" s="52">
        <f t="shared" si="12"/>
        <v>0</v>
      </c>
      <c r="AP74" s="52">
        <f t="shared" si="12"/>
        <v>0</v>
      </c>
    </row>
    <row r="75" spans="2:42" hidden="1">
      <c r="B75" s="49" t="s">
        <v>167</v>
      </c>
      <c r="C75" s="52">
        <f>HLOOKUP(C64,$C$11:$AP$54,36,FALSE)</f>
        <v>16804731.12139542</v>
      </c>
      <c r="D75" s="52">
        <f t="shared" ref="D75:AP75" si="13">HLOOKUP(D64,$C$11:$AP$54,36,FALSE)</f>
        <v>10302535.296057511</v>
      </c>
      <c r="E75" s="52">
        <f t="shared" si="13"/>
        <v>5886465.7463907171</v>
      </c>
      <c r="F75" s="52">
        <f t="shared" si="13"/>
        <v>9903775.7873140033</v>
      </c>
      <c r="G75" s="52">
        <f t="shared" si="13"/>
        <v>8001316.7603984773</v>
      </c>
      <c r="H75" s="52">
        <f t="shared" si="13"/>
        <v>5048804.8585612448</v>
      </c>
      <c r="I75" s="52">
        <f t="shared" si="13"/>
        <v>4106609.5201418265</v>
      </c>
      <c r="J75" s="52">
        <f t="shared" si="13"/>
        <v>4204756.7067489121</v>
      </c>
      <c r="K75" s="52">
        <f t="shared" si="13"/>
        <v>3092280.836880092</v>
      </c>
      <c r="L75" s="52">
        <f t="shared" si="13"/>
        <v>3069347.7284145714</v>
      </c>
      <c r="M75" s="52">
        <f t="shared" si="13"/>
        <v>2525753.9600859634</v>
      </c>
      <c r="N75" s="52">
        <f t="shared" si="13"/>
        <v>2574719.8558721268</v>
      </c>
      <c r="O75" s="52">
        <f t="shared" si="13"/>
        <v>1776390.0305652018</v>
      </c>
      <c r="P75" s="52">
        <f t="shared" si="13"/>
        <v>2902143.9021205301</v>
      </c>
      <c r="Q75" s="52">
        <f t="shared" si="13"/>
        <v>2771941.2333645406</v>
      </c>
      <c r="R75" s="52">
        <f t="shared" si="13"/>
        <v>6454187.6539603081</v>
      </c>
      <c r="S75" s="52">
        <f t="shared" si="13"/>
        <v>2430082.3998884517</v>
      </c>
      <c r="T75" s="52">
        <f t="shared" si="13"/>
        <v>5330591.406773922</v>
      </c>
      <c r="U75" s="52">
        <f t="shared" si="13"/>
        <v>3806168.9031718317</v>
      </c>
      <c r="V75" s="52">
        <f t="shared" si="13"/>
        <v>894797.67430022068</v>
      </c>
      <c r="W75" s="52">
        <f t="shared" si="13"/>
        <v>1154965.7497106155</v>
      </c>
      <c r="X75" s="52">
        <f t="shared" si="13"/>
        <v>3561974.6315465639</v>
      </c>
      <c r="Y75" s="52">
        <f t="shared" si="13"/>
        <v>1319968.4830939688</v>
      </c>
      <c r="Z75" s="52">
        <f t="shared" si="13"/>
        <v>1888126.3155099035</v>
      </c>
      <c r="AA75" s="52">
        <f t="shared" si="13"/>
        <v>156658.23412369058</v>
      </c>
      <c r="AB75" s="52">
        <f t="shared" si="13"/>
        <v>724599.12221875484</v>
      </c>
      <c r="AC75" s="52">
        <f t="shared" si="13"/>
        <v>949928.88776750094</v>
      </c>
      <c r="AD75" s="52">
        <f t="shared" si="13"/>
        <v>357693.68842971005</v>
      </c>
      <c r="AE75" s="52">
        <f t="shared" si="13"/>
        <v>156751.85527011805</v>
      </c>
      <c r="AF75" s="52">
        <f t="shared" si="13"/>
        <v>122711.47202099947</v>
      </c>
      <c r="AG75" s="52">
        <f t="shared" si="13"/>
        <v>96963.266426306</v>
      </c>
      <c r="AH75" s="52">
        <f t="shared" si="13"/>
        <v>0</v>
      </c>
      <c r="AI75" s="52">
        <f t="shared" si="13"/>
        <v>0</v>
      </c>
      <c r="AJ75" s="52">
        <f t="shared" si="13"/>
        <v>0</v>
      </c>
      <c r="AK75" s="52">
        <f t="shared" si="13"/>
        <v>0</v>
      </c>
      <c r="AL75" s="52">
        <f t="shared" si="13"/>
        <v>0</v>
      </c>
      <c r="AM75" s="52">
        <f t="shared" si="13"/>
        <v>0</v>
      </c>
      <c r="AN75" s="52">
        <f t="shared" si="13"/>
        <v>0</v>
      </c>
      <c r="AO75" s="52">
        <f t="shared" si="13"/>
        <v>0</v>
      </c>
      <c r="AP75" s="52">
        <f t="shared" si="13"/>
        <v>0</v>
      </c>
    </row>
    <row r="76" spans="2:42" hidden="1"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</row>
    <row r="77" spans="2:42" hidden="1">
      <c r="B77" s="49" t="s">
        <v>165</v>
      </c>
      <c r="C77" s="53">
        <f>IFERROR(C71/C$70,"")</f>
        <v>3.0915374149160832E-2</v>
      </c>
      <c r="D77" s="53">
        <f t="shared" ref="D77:AP81" si="14">IFERROR(D71/D$70,"")</f>
        <v>0</v>
      </c>
      <c r="E77" s="53">
        <f t="shared" si="14"/>
        <v>7.1493542943903965E-4</v>
      </c>
      <c r="F77" s="53">
        <f t="shared" si="14"/>
        <v>2.7273482626465881E-2</v>
      </c>
      <c r="G77" s="53">
        <f t="shared" si="14"/>
        <v>1.3898115284742038E-2</v>
      </c>
      <c r="H77" s="53">
        <f t="shared" si="14"/>
        <v>1.6497112301489571E-2</v>
      </c>
      <c r="I77" s="53">
        <f t="shared" si="14"/>
        <v>0</v>
      </c>
      <c r="J77" s="53">
        <f t="shared" si="14"/>
        <v>1.3928102220552713E-2</v>
      </c>
      <c r="K77" s="53">
        <f t="shared" si="14"/>
        <v>1.833588680332391E-2</v>
      </c>
      <c r="L77" s="53">
        <f t="shared" si="14"/>
        <v>2.2944122642759995E-3</v>
      </c>
      <c r="M77" s="53">
        <f t="shared" si="14"/>
        <v>1.6470342770252527E-2</v>
      </c>
      <c r="N77" s="53">
        <f t="shared" si="14"/>
        <v>0</v>
      </c>
      <c r="O77" s="53">
        <f t="shared" si="14"/>
        <v>0</v>
      </c>
      <c r="P77" s="53">
        <f t="shared" si="14"/>
        <v>2.0546857530836995E-9</v>
      </c>
      <c r="Q77" s="53">
        <f t="shared" si="14"/>
        <v>6.7105451046845149E-2</v>
      </c>
      <c r="R77" s="53">
        <f t="shared" si="14"/>
        <v>0</v>
      </c>
      <c r="S77" s="53">
        <f t="shared" si="14"/>
        <v>0</v>
      </c>
      <c r="T77" s="53">
        <f t="shared" si="14"/>
        <v>0</v>
      </c>
      <c r="U77" s="53">
        <f t="shared" si="14"/>
        <v>0</v>
      </c>
      <c r="V77" s="53">
        <f t="shared" si="14"/>
        <v>1.1845622712323204E-3</v>
      </c>
      <c r="W77" s="53">
        <f t="shared" si="14"/>
        <v>2.3664852222958005E-3</v>
      </c>
      <c r="X77" s="53">
        <f t="shared" si="14"/>
        <v>0</v>
      </c>
      <c r="Y77" s="53">
        <f t="shared" si="14"/>
        <v>1.0497905386695661E-3</v>
      </c>
      <c r="Z77" s="53">
        <f t="shared" si="14"/>
        <v>0</v>
      </c>
      <c r="AA77" s="53">
        <f t="shared" si="14"/>
        <v>0</v>
      </c>
      <c r="AB77" s="53">
        <f t="shared" si="14"/>
        <v>0</v>
      </c>
      <c r="AC77" s="53">
        <f t="shared" si="14"/>
        <v>0</v>
      </c>
      <c r="AD77" s="53">
        <f t="shared" si="14"/>
        <v>0</v>
      </c>
      <c r="AE77" s="53">
        <f t="shared" si="14"/>
        <v>0</v>
      </c>
      <c r="AF77" s="53">
        <f t="shared" si="14"/>
        <v>0</v>
      </c>
      <c r="AG77" s="53">
        <f t="shared" si="14"/>
        <v>0</v>
      </c>
      <c r="AH77" s="53" t="str">
        <f t="shared" si="14"/>
        <v/>
      </c>
      <c r="AI77" s="53" t="str">
        <f t="shared" si="14"/>
        <v/>
      </c>
      <c r="AJ77" s="53" t="str">
        <f t="shared" si="14"/>
        <v/>
      </c>
      <c r="AK77" s="53" t="str">
        <f t="shared" si="14"/>
        <v/>
      </c>
      <c r="AL77" s="53" t="str">
        <f t="shared" si="14"/>
        <v/>
      </c>
      <c r="AM77" s="53" t="str">
        <f t="shared" si="14"/>
        <v/>
      </c>
      <c r="AN77" s="53" t="str">
        <f t="shared" si="14"/>
        <v/>
      </c>
      <c r="AO77" s="53" t="str">
        <f t="shared" si="14"/>
        <v/>
      </c>
      <c r="AP77" s="53" t="str">
        <f t="shared" si="14"/>
        <v/>
      </c>
    </row>
    <row r="78" spans="2:42" hidden="1">
      <c r="B78" s="49" t="s">
        <v>366</v>
      </c>
      <c r="C78" s="53">
        <f>IFERROR(C72/C$70,"")</f>
        <v>0</v>
      </c>
      <c r="D78" s="53">
        <f t="shared" si="14"/>
        <v>0</v>
      </c>
      <c r="E78" s="53">
        <f t="shared" si="14"/>
        <v>0</v>
      </c>
      <c r="F78" s="53">
        <f t="shared" si="14"/>
        <v>0</v>
      </c>
      <c r="G78" s="53">
        <f t="shared" si="14"/>
        <v>0</v>
      </c>
      <c r="H78" s="53">
        <f t="shared" si="14"/>
        <v>0</v>
      </c>
      <c r="I78" s="53">
        <f t="shared" si="14"/>
        <v>0</v>
      </c>
      <c r="J78" s="53">
        <f t="shared" si="14"/>
        <v>0</v>
      </c>
      <c r="K78" s="53">
        <f t="shared" si="14"/>
        <v>0</v>
      </c>
      <c r="L78" s="53">
        <f t="shared" si="14"/>
        <v>0</v>
      </c>
      <c r="M78" s="53">
        <f t="shared" si="14"/>
        <v>0</v>
      </c>
      <c r="N78" s="53">
        <f t="shared" si="14"/>
        <v>0</v>
      </c>
      <c r="O78" s="53">
        <f t="shared" si="14"/>
        <v>0</v>
      </c>
      <c r="P78" s="53">
        <f t="shared" si="14"/>
        <v>0</v>
      </c>
      <c r="Q78" s="53">
        <f t="shared" si="14"/>
        <v>0</v>
      </c>
      <c r="R78" s="53">
        <f t="shared" si="14"/>
        <v>0</v>
      </c>
      <c r="S78" s="53">
        <f t="shared" si="14"/>
        <v>0</v>
      </c>
      <c r="T78" s="53">
        <f t="shared" si="14"/>
        <v>0</v>
      </c>
      <c r="U78" s="53">
        <f t="shared" si="14"/>
        <v>0</v>
      </c>
      <c r="V78" s="53">
        <f t="shared" si="14"/>
        <v>0</v>
      </c>
      <c r="W78" s="53">
        <f t="shared" si="14"/>
        <v>0</v>
      </c>
      <c r="X78" s="53">
        <f t="shared" si="14"/>
        <v>0</v>
      </c>
      <c r="Y78" s="53">
        <f t="shared" si="14"/>
        <v>0</v>
      </c>
      <c r="Z78" s="53">
        <f t="shared" si="14"/>
        <v>0</v>
      </c>
      <c r="AA78" s="53">
        <f t="shared" si="14"/>
        <v>0</v>
      </c>
      <c r="AB78" s="53">
        <f t="shared" si="14"/>
        <v>0</v>
      </c>
      <c r="AC78" s="53">
        <f t="shared" si="14"/>
        <v>0</v>
      </c>
      <c r="AD78" s="53">
        <f t="shared" si="14"/>
        <v>0</v>
      </c>
      <c r="AE78" s="53">
        <f t="shared" si="14"/>
        <v>0</v>
      </c>
      <c r="AF78" s="53">
        <f t="shared" si="14"/>
        <v>0</v>
      </c>
      <c r="AG78" s="53">
        <f t="shared" si="14"/>
        <v>0</v>
      </c>
      <c r="AH78" s="53" t="str">
        <f t="shared" si="14"/>
        <v/>
      </c>
      <c r="AI78" s="53" t="str">
        <f t="shared" si="14"/>
        <v/>
      </c>
      <c r="AJ78" s="53" t="str">
        <f t="shared" si="14"/>
        <v/>
      </c>
      <c r="AK78" s="53" t="str">
        <f t="shared" si="14"/>
        <v/>
      </c>
      <c r="AL78" s="53" t="str">
        <f t="shared" si="14"/>
        <v/>
      </c>
      <c r="AM78" s="53" t="str">
        <f t="shared" si="14"/>
        <v/>
      </c>
      <c r="AN78" s="53" t="str">
        <f t="shared" si="14"/>
        <v/>
      </c>
      <c r="AO78" s="53" t="str">
        <f t="shared" si="14"/>
        <v/>
      </c>
      <c r="AP78" s="53" t="str">
        <f t="shared" si="14"/>
        <v/>
      </c>
    </row>
    <row r="79" spans="2:42" hidden="1">
      <c r="B79" s="49" t="s">
        <v>365</v>
      </c>
      <c r="C79" s="53">
        <f>IFERROR(C73/C$70,"")</f>
        <v>0.83521347956508107</v>
      </c>
      <c r="D79" s="53">
        <f t="shared" si="14"/>
        <v>0.90176660367931949</v>
      </c>
      <c r="E79" s="53">
        <f t="shared" si="14"/>
        <v>0.92867163414688314</v>
      </c>
      <c r="F79" s="53">
        <f t="shared" si="14"/>
        <v>0.84460967860013958</v>
      </c>
      <c r="G79" s="53">
        <f t="shared" si="14"/>
        <v>0.88383546055156248</v>
      </c>
      <c r="H79" s="53">
        <f t="shared" si="14"/>
        <v>0.91653291078464971</v>
      </c>
      <c r="I79" s="53">
        <f t="shared" si="14"/>
        <v>0.91682783000448731</v>
      </c>
      <c r="J79" s="53">
        <f t="shared" si="14"/>
        <v>0.89421781287667124</v>
      </c>
      <c r="K79" s="53">
        <f t="shared" si="14"/>
        <v>0.89185759118002073</v>
      </c>
      <c r="L79" s="53">
        <f t="shared" si="14"/>
        <v>0.90377119232432501</v>
      </c>
      <c r="M79" s="53">
        <f t="shared" si="14"/>
        <v>0.89886624566893714</v>
      </c>
      <c r="N79" s="53">
        <f t="shared" si="14"/>
        <v>0.88596815331083634</v>
      </c>
      <c r="O79" s="53">
        <f t="shared" si="14"/>
        <v>0.91401505754750889</v>
      </c>
      <c r="P79" s="53">
        <f t="shared" si="14"/>
        <v>0.83386408092245046</v>
      </c>
      <c r="Q79" s="53">
        <f t="shared" si="14"/>
        <v>0.77568363327018219</v>
      </c>
      <c r="R79" s="53">
        <f t="shared" si="14"/>
        <v>0.51387927974990677</v>
      </c>
      <c r="S79" s="53">
        <f t="shared" si="14"/>
        <v>0.69116759156067509</v>
      </c>
      <c r="T79" s="53">
        <f t="shared" si="14"/>
        <v>0.34695627675367463</v>
      </c>
      <c r="U79" s="53">
        <f t="shared" si="14"/>
        <v>0.53811595374253174</v>
      </c>
      <c r="V79" s="53">
        <f t="shared" si="14"/>
        <v>0.77378655265618068</v>
      </c>
      <c r="W79" s="53">
        <f t="shared" si="14"/>
        <v>0.69895871876973681</v>
      </c>
      <c r="X79" s="53">
        <f t="shared" si="14"/>
        <v>0.25907134121093661</v>
      </c>
      <c r="Y79" s="53">
        <f t="shared" si="14"/>
        <v>0.59643820779889467</v>
      </c>
      <c r="Z79" s="53">
        <f t="shared" si="14"/>
        <v>0.30644506883840544</v>
      </c>
      <c r="AA79" s="53">
        <f t="shared" si="14"/>
        <v>0.88452854950712789</v>
      </c>
      <c r="AB79" s="53">
        <f t="shared" si="14"/>
        <v>0.49947422336303754</v>
      </c>
      <c r="AC79" s="53">
        <f t="shared" si="14"/>
        <v>0.27804433843245591</v>
      </c>
      <c r="AD79" s="53">
        <f t="shared" si="14"/>
        <v>0.52814528331541311</v>
      </c>
      <c r="AE79" s="53">
        <f t="shared" si="14"/>
        <v>0.27690274686789224</v>
      </c>
      <c r="AF79" s="53">
        <f t="shared" si="14"/>
        <v>0.36469851279208088</v>
      </c>
      <c r="AG79" s="53">
        <f t="shared" si="14"/>
        <v>2.0589634527919023E-2</v>
      </c>
      <c r="AH79" s="53" t="str">
        <f t="shared" si="14"/>
        <v/>
      </c>
      <c r="AI79" s="53" t="str">
        <f t="shared" si="14"/>
        <v/>
      </c>
      <c r="AJ79" s="53" t="str">
        <f t="shared" si="14"/>
        <v/>
      </c>
      <c r="AK79" s="53" t="str">
        <f t="shared" si="14"/>
        <v/>
      </c>
      <c r="AL79" s="53" t="str">
        <f t="shared" si="14"/>
        <v/>
      </c>
      <c r="AM79" s="53" t="str">
        <f t="shared" si="14"/>
        <v/>
      </c>
      <c r="AN79" s="53" t="str">
        <f t="shared" si="14"/>
        <v/>
      </c>
      <c r="AO79" s="53" t="str">
        <f t="shared" si="14"/>
        <v/>
      </c>
      <c r="AP79" s="53" t="str">
        <f t="shared" si="14"/>
        <v/>
      </c>
    </row>
    <row r="80" spans="2:42" hidden="1">
      <c r="B80" s="49" t="s">
        <v>168</v>
      </c>
      <c r="C80" s="53">
        <f>IFERROR(C74/C$70,"")</f>
        <v>2.069954831777052E-2</v>
      </c>
      <c r="D80" s="53">
        <f t="shared" si="14"/>
        <v>1.8776931924960921E-2</v>
      </c>
      <c r="E80" s="53">
        <f t="shared" si="14"/>
        <v>7.4050308765049224E-3</v>
      </c>
      <c r="F80" s="53">
        <f t="shared" si="14"/>
        <v>1.9258019350557522E-2</v>
      </c>
      <c r="G80" s="53">
        <f t="shared" si="14"/>
        <v>1.2463303962937359E-2</v>
      </c>
      <c r="H80" s="53">
        <f t="shared" si="14"/>
        <v>8.1014664267393347E-3</v>
      </c>
      <c r="I80" s="53">
        <f t="shared" si="14"/>
        <v>1.313208141808792E-2</v>
      </c>
      <c r="J80" s="53">
        <f t="shared" si="14"/>
        <v>9.0872341834887481E-3</v>
      </c>
      <c r="K80" s="53">
        <f t="shared" si="14"/>
        <v>1.013958689373381E-2</v>
      </c>
      <c r="L80" s="53">
        <f t="shared" si="14"/>
        <v>1.452204875657671E-2</v>
      </c>
      <c r="M80" s="53">
        <f t="shared" si="14"/>
        <v>1.7393375572787903E-2</v>
      </c>
      <c r="N80" s="53">
        <f t="shared" si="14"/>
        <v>1.5740165603638043E-2</v>
      </c>
      <c r="O80" s="53">
        <f t="shared" si="14"/>
        <v>1.2718574813556151E-2</v>
      </c>
      <c r="P80" s="53">
        <f t="shared" si="14"/>
        <v>3.1425627539400244E-2</v>
      </c>
      <c r="Q80" s="53">
        <f t="shared" si="14"/>
        <v>1.613410752712513E-2</v>
      </c>
      <c r="R80" s="53">
        <f t="shared" si="14"/>
        <v>3.2517827184078925E-2</v>
      </c>
      <c r="S80" s="53">
        <f t="shared" si="14"/>
        <v>3.7052167812274613E-2</v>
      </c>
      <c r="T80" s="53">
        <f t="shared" si="14"/>
        <v>2.601350249465265E-2</v>
      </c>
      <c r="U80" s="53">
        <f t="shared" si="14"/>
        <v>3.4648850813949915E-3</v>
      </c>
      <c r="V80" s="53">
        <f t="shared" si="14"/>
        <v>8.5714378458737972E-2</v>
      </c>
      <c r="W80" s="53">
        <f t="shared" si="14"/>
        <v>7.1130114294944979E-2</v>
      </c>
      <c r="X80" s="53">
        <f t="shared" si="14"/>
        <v>1.5604562901329304E-2</v>
      </c>
      <c r="Y80" s="53">
        <f t="shared" si="14"/>
        <v>0.12353577229719422</v>
      </c>
      <c r="Z80" s="53">
        <f t="shared" si="14"/>
        <v>0.24805334118024999</v>
      </c>
      <c r="AA80" s="53">
        <f t="shared" si="14"/>
        <v>1.8425118213617024E-2</v>
      </c>
      <c r="AB80" s="53">
        <f t="shared" si="14"/>
        <v>2.4453259624655655E-2</v>
      </c>
      <c r="AC80" s="53">
        <f t="shared" si="14"/>
        <v>2.5525339434431447E-2</v>
      </c>
      <c r="AD80" s="53">
        <f t="shared" si="14"/>
        <v>0.14852700536839153</v>
      </c>
      <c r="AE80" s="53">
        <f t="shared" si="14"/>
        <v>1.8244578586878654E-2</v>
      </c>
      <c r="AF80" s="53">
        <f t="shared" si="14"/>
        <v>7.3135960954353596E-2</v>
      </c>
      <c r="AG80" s="53">
        <f t="shared" si="14"/>
        <v>1.270506887631038E-2</v>
      </c>
      <c r="AH80" s="53" t="str">
        <f t="shared" si="14"/>
        <v/>
      </c>
      <c r="AI80" s="53" t="str">
        <f t="shared" si="14"/>
        <v/>
      </c>
      <c r="AJ80" s="53" t="str">
        <f t="shared" si="14"/>
        <v/>
      </c>
      <c r="AK80" s="53" t="str">
        <f t="shared" si="14"/>
        <v/>
      </c>
      <c r="AL80" s="53" t="str">
        <f t="shared" si="14"/>
        <v/>
      </c>
      <c r="AM80" s="53" t="str">
        <f t="shared" si="14"/>
        <v/>
      </c>
      <c r="AN80" s="53" t="str">
        <f t="shared" si="14"/>
        <v/>
      </c>
      <c r="AO80" s="53" t="str">
        <f t="shared" si="14"/>
        <v/>
      </c>
      <c r="AP80" s="53" t="str">
        <f t="shared" si="14"/>
        <v/>
      </c>
    </row>
    <row r="81" spans="1:42" hidden="1">
      <c r="B81" s="49" t="s">
        <v>169</v>
      </c>
      <c r="C81" s="53">
        <f>IFERROR(C75/C$70,"")</f>
        <v>0.11317159796798754</v>
      </c>
      <c r="D81" s="53">
        <f t="shared" si="14"/>
        <v>7.9456464395719559E-2</v>
      </c>
      <c r="E81" s="53">
        <f t="shared" si="14"/>
        <v>6.3208399547172861E-2</v>
      </c>
      <c r="F81" s="53">
        <f t="shared" si="14"/>
        <v>0.10885881942283687</v>
      </c>
      <c r="G81" s="53">
        <f t="shared" si="14"/>
        <v>8.9803120200758119E-2</v>
      </c>
      <c r="H81" s="53">
        <f t="shared" si="14"/>
        <v>5.8868510487121349E-2</v>
      </c>
      <c r="I81" s="53">
        <f t="shared" si="14"/>
        <v>7.0040088577424733E-2</v>
      </c>
      <c r="J81" s="53">
        <f t="shared" si="14"/>
        <v>8.2766850719287272E-2</v>
      </c>
      <c r="K81" s="53">
        <f t="shared" si="14"/>
        <v>7.9666935122921473E-2</v>
      </c>
      <c r="L81" s="53">
        <f t="shared" si="14"/>
        <v>7.9412346654822316E-2</v>
      </c>
      <c r="M81" s="53">
        <f t="shared" si="14"/>
        <v>6.7270035988022461E-2</v>
      </c>
      <c r="N81" s="53">
        <f t="shared" si="14"/>
        <v>9.8291679395667103E-2</v>
      </c>
      <c r="O81" s="53">
        <f t="shared" si="14"/>
        <v>7.3266367638935015E-2</v>
      </c>
      <c r="P81" s="53">
        <f t="shared" si="14"/>
        <v>0.13471028948346347</v>
      </c>
      <c r="Q81" s="53">
        <f t="shared" si="14"/>
        <v>0.14107680815584753</v>
      </c>
      <c r="R81" s="53">
        <f t="shared" si="14"/>
        <v>0.45360289306601437</v>
      </c>
      <c r="S81" s="53">
        <f t="shared" si="14"/>
        <v>0.27178024062705036</v>
      </c>
      <c r="T81" s="53">
        <f t="shared" si="14"/>
        <v>0.62703022075167281</v>
      </c>
      <c r="U81" s="53">
        <f t="shared" si="14"/>
        <v>0.45841916117607318</v>
      </c>
      <c r="V81" s="53">
        <f t="shared" si="14"/>
        <v>0.13931450661384909</v>
      </c>
      <c r="W81" s="53">
        <f t="shared" si="14"/>
        <v>0.22754468171302245</v>
      </c>
      <c r="X81" s="53">
        <f t="shared" si="14"/>
        <v>0.72532409588773405</v>
      </c>
      <c r="Y81" s="53">
        <f t="shared" si="14"/>
        <v>0.27897622936524158</v>
      </c>
      <c r="Z81" s="53">
        <f t="shared" si="14"/>
        <v>0.44550158998134465</v>
      </c>
      <c r="AA81" s="53">
        <f t="shared" si="14"/>
        <v>9.7046332279255049E-2</v>
      </c>
      <c r="AB81" s="53">
        <f t="shared" si="14"/>
        <v>0.47607251701230674</v>
      </c>
      <c r="AC81" s="53">
        <f t="shared" si="14"/>
        <v>0.69643032213311273</v>
      </c>
      <c r="AD81" s="53">
        <f t="shared" si="14"/>
        <v>0.32332771131619548</v>
      </c>
      <c r="AE81" s="53">
        <f t="shared" si="14"/>
        <v>0.70485267454522904</v>
      </c>
      <c r="AF81" s="53">
        <f t="shared" si="14"/>
        <v>0.56216552625356553</v>
      </c>
      <c r="AG81" s="53">
        <f t="shared" si="14"/>
        <v>0.96670529659577054</v>
      </c>
      <c r="AH81" s="53" t="str">
        <f t="shared" si="14"/>
        <v/>
      </c>
      <c r="AI81" s="53" t="str">
        <f t="shared" si="14"/>
        <v/>
      </c>
      <c r="AJ81" s="53" t="str">
        <f t="shared" si="14"/>
        <v/>
      </c>
      <c r="AK81" s="53" t="str">
        <f t="shared" si="14"/>
        <v/>
      </c>
      <c r="AL81" s="53" t="str">
        <f t="shared" si="14"/>
        <v/>
      </c>
      <c r="AM81" s="53" t="str">
        <f t="shared" si="14"/>
        <v/>
      </c>
      <c r="AN81" s="53" t="str">
        <f t="shared" si="14"/>
        <v/>
      </c>
      <c r="AO81" s="53" t="str">
        <f t="shared" si="14"/>
        <v/>
      </c>
      <c r="AP81" s="53" t="str">
        <f t="shared" si="14"/>
        <v/>
      </c>
    </row>
    <row r="82" spans="1:42" hidden="1"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</row>
    <row r="83" spans="1:42" hidden="1">
      <c r="B83" s="49" t="s">
        <v>108</v>
      </c>
      <c r="C83" s="37">
        <f>IF(MAX(C60:AP60)&lt;100000,1,IF(AND(MAX(C60:AP60)&gt;=100000,MAX(C60:AP60)&lt;100000000),1000,IF(MAX(C60:AP60)&gt;=100000000,1000000)))</f>
        <v>1000000</v>
      </c>
      <c r="D83" s="37">
        <v>1000000</v>
      </c>
      <c r="E83" s="37">
        <v>1000</v>
      </c>
      <c r="F83" s="37">
        <v>1</v>
      </c>
      <c r="G83" s="37" t="str">
        <f>INDEX(D84:F86,MATCH(Índice!$H$51,C84:C86,0),MATCH(C83,D83:F83,0))</f>
        <v>Millones de UF</v>
      </c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</row>
    <row r="84" spans="1:42" hidden="1">
      <c r="C84" s="37" t="str">
        <f>Índice!H52</f>
        <v>Cifras en UF al 30.09.2012</v>
      </c>
      <c r="D84" s="37" t="s">
        <v>372</v>
      </c>
      <c r="E84" s="37" t="s">
        <v>105</v>
      </c>
      <c r="F84" s="37" t="s">
        <v>22</v>
      </c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</row>
    <row r="85" spans="1:42" hidden="1">
      <c r="C85" s="37" t="str">
        <f>Índice!H53</f>
        <v>Cifras en M$ al 30.09.2012</v>
      </c>
      <c r="D85" s="37" t="s">
        <v>373</v>
      </c>
      <c r="E85" s="37" t="s">
        <v>106</v>
      </c>
      <c r="F85" s="37" t="s">
        <v>370</v>
      </c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</row>
    <row r="86" spans="1:42" hidden="1">
      <c r="C86" s="37" t="str">
        <f>Índice!H54</f>
        <v>Cifras en US$ al 30.09.2012</v>
      </c>
      <c r="D86" s="37" t="s">
        <v>374</v>
      </c>
      <c r="E86" s="37" t="s">
        <v>107</v>
      </c>
      <c r="F86" s="37" t="s">
        <v>371</v>
      </c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</row>
    <row r="88" spans="1:42">
      <c r="B88" s="54" t="s">
        <v>115</v>
      </c>
    </row>
    <row r="89" spans="1:42">
      <c r="A89" s="56"/>
      <c r="B89" s="59" t="s">
        <v>162</v>
      </c>
      <c r="C89" s="57"/>
    </row>
    <row r="90" spans="1:42">
      <c r="B90" s="58"/>
    </row>
    <row r="91" spans="1:42">
      <c r="B91" s="54" t="s">
        <v>116</v>
      </c>
    </row>
    <row r="92" spans="1:42">
      <c r="A92" s="56"/>
      <c r="B92" s="59"/>
      <c r="C92" s="57"/>
    </row>
    <row r="93" spans="1:42">
      <c r="B93" s="58"/>
    </row>
  </sheetData>
  <sheetProtection sheet="1" objects="1" scenarios="1"/>
  <conditionalFormatting sqref="A1:XFD1048576">
    <cfRule type="cellIs" dxfId="22" priority="1" operator="lessThan">
      <formula>0</formula>
    </cfRule>
  </conditionalFormatting>
  <dataValidations count="2">
    <dataValidation type="list" allowBlank="1" showInputMessage="1" showErrorMessage="1" sqref="B92">
      <formula1>$B$11:$AG$11</formula1>
    </dataValidation>
    <dataValidation type="list" allowBlank="1" showInputMessage="1" showErrorMessage="1" sqref="B89">
      <formula1>$B$12:$B$54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A2:AQ172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0" style="39" hidden="1" customWidth="1"/>
    <col min="43" max="16384" width="11.42578125" style="39"/>
  </cols>
  <sheetData>
    <row r="2" spans="2:43">
      <c r="C2" s="96" t="s">
        <v>390</v>
      </c>
    </row>
    <row r="8" spans="2:43" ht="15.75">
      <c r="B8" s="38" t="s">
        <v>446</v>
      </c>
    </row>
    <row r="9" spans="2:43">
      <c r="B9" s="40" t="str">
        <f>Índice!H51</f>
        <v>Cifras en UF al 30.09.2012</v>
      </c>
    </row>
    <row r="11" spans="2:43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</row>
    <row r="12" spans="2:43">
      <c r="B12" s="65" t="str">
        <f>'Datos Generales'!B117</f>
        <v>5.31.10.00  Margen De Contribución</v>
      </c>
      <c r="C12" s="43">
        <f>Índice!$G$51*'Datos Vida'!C117</f>
        <v>453956.10208467516</v>
      </c>
      <c r="D12" s="43">
        <f>Índice!$G$51*'Datos Vida'!D117</f>
        <v>2482002.7842884683</v>
      </c>
      <c r="E12" s="43">
        <f>Índice!$G$51*'Datos Vida'!E117</f>
        <v>1044186.5251947121</v>
      </c>
      <c r="F12" s="43">
        <f>Índice!$G$51*'Datos Vida'!F117</f>
        <v>872963.54087127431</v>
      </c>
      <c r="G12" s="43">
        <f>Índice!$G$51*'Datos Vida'!G117</f>
        <v>-1808755.2814056897</v>
      </c>
      <c r="H12" s="43">
        <f>Índice!$G$51*'Datos Vida'!H117</f>
        <v>1250355.2070399562</v>
      </c>
      <c r="I12" s="43">
        <f>Índice!$G$51*'Datos Vida'!I117</f>
        <v>2217634.9926187587</v>
      </c>
      <c r="J12" s="43">
        <f>Índice!$G$51*'Datos Vida'!J117</f>
        <v>-915247.1443337074</v>
      </c>
      <c r="K12" s="43">
        <f>Índice!$G$51*'Datos Vida'!K117</f>
        <v>25138.849234541998</v>
      </c>
      <c r="L12" s="43">
        <f>Índice!$G$51*'Datos Vida'!L117</f>
        <v>-437924.8861828025</v>
      </c>
      <c r="M12" s="43">
        <f>Índice!$G$51*'Datos Vida'!M117</f>
        <v>-3286480.8851292883</v>
      </c>
      <c r="N12" s="43">
        <f>Índice!$G$51*'Datos Vida'!N117</f>
        <v>-2494126.3907609433</v>
      </c>
      <c r="O12" s="43">
        <f>Índice!$G$51*'Datos Vida'!O117</f>
        <v>-2386578.5786849218</v>
      </c>
      <c r="P12" s="43">
        <f>Índice!$G$51*'Datos Vida'!P117</f>
        <v>-752640.80244167498</v>
      </c>
      <c r="Q12" s="43">
        <f>Índice!$G$51*'Datos Vida'!Q117</f>
        <v>-1079223.4535358029</v>
      </c>
      <c r="R12" s="43">
        <f>Índice!$G$51*'Datos Vida'!R117</f>
        <v>11293.454708833809</v>
      </c>
      <c r="S12" s="43">
        <f>Índice!$G$51*'Datos Vida'!S117</f>
        <v>244710.62655343601</v>
      </c>
      <c r="T12" s="43">
        <f>Índice!$G$51*'Datos Vida'!T117</f>
        <v>45263.943021683372</v>
      </c>
      <c r="U12" s="43">
        <f>Índice!$G$51*'Datos Vida'!U117</f>
        <v>187749.39633173315</v>
      </c>
      <c r="V12" s="43">
        <f>Índice!$G$51*'Datos Vida'!V117</f>
        <v>-526.27035927944917</v>
      </c>
      <c r="W12" s="43">
        <f>Índice!$G$51*'Datos Vida'!W117</f>
        <v>-28619.475411722786</v>
      </c>
      <c r="X12" s="43">
        <f>Índice!$G$51*'Datos Vida'!X117</f>
        <v>-1546121.4507515146</v>
      </c>
      <c r="Y12" s="43">
        <f>Índice!$G$51*'Datos Vida'!Y117</f>
        <v>348750.32369013393</v>
      </c>
      <c r="Z12" s="43">
        <f>Índice!$G$51*'Datos Vida'!Z117</f>
        <v>80177.41539237884</v>
      </c>
      <c r="AA12" s="43">
        <f>Índice!$G$51*'Datos Vida'!AA117</f>
        <v>-1785778.1289492964</v>
      </c>
      <c r="AB12" s="43">
        <f>Índice!$G$51*'Datos Vida'!AB117</f>
        <v>-2357085.305906543</v>
      </c>
      <c r="AC12" s="43">
        <f>Índice!$G$51*'Datos Vida'!AC117</f>
        <v>-652269.10657096514</v>
      </c>
      <c r="AD12" s="43">
        <f>Índice!$G$51*'Datos Vida'!AD117</f>
        <v>311897.23363898537</v>
      </c>
      <c r="AE12" s="43">
        <f>Índice!$G$51*'Datos Vida'!AE117</f>
        <v>-666927.03526396526</v>
      </c>
      <c r="AF12" s="43">
        <f>Índice!$G$51*'Datos Vida'!AF117</f>
        <v>271174.33673954953</v>
      </c>
      <c r="AG12" s="43">
        <f>Índice!$G$51*'Datos Vida'!AG117</f>
        <v>1762813.5035777444</v>
      </c>
      <c r="AH12" s="43">
        <f>Índice!$G$51*'Datos Vida'!AH117</f>
        <v>0</v>
      </c>
      <c r="AI12" s="43">
        <f>Índice!$G$51*'Datos Vida'!AI117</f>
        <v>0</v>
      </c>
      <c r="AJ12" s="43">
        <f>Índice!$G$51*'Datos Vida'!AJ117</f>
        <v>0</v>
      </c>
      <c r="AK12" s="43">
        <f>Índice!$G$51*'Datos Vida'!AK117</f>
        <v>0</v>
      </c>
      <c r="AL12" s="43">
        <f>Índice!$G$51*'Datos Vida'!AL117</f>
        <v>0</v>
      </c>
      <c r="AM12" s="43">
        <f>Índice!$G$51*'Datos Vida'!AM117</f>
        <v>0</v>
      </c>
      <c r="AN12" s="43">
        <f>Índice!$G$51*'Datos Vida'!AN117</f>
        <v>0</v>
      </c>
      <c r="AO12" s="43">
        <f>Índice!$G$51*'Datos Vida'!AO117</f>
        <v>0</v>
      </c>
      <c r="AP12" s="43">
        <f>Índice!$G$51*'Datos Vida'!AP117</f>
        <v>0</v>
      </c>
      <c r="AQ12" s="43">
        <f>Índice!$G$51*'Datos Vida'!AQ117</f>
        <v>-8588235.9607012514</v>
      </c>
    </row>
    <row r="13" spans="2:43">
      <c r="B13" s="66" t="str">
        <f>'Datos Generales'!B118</f>
        <v>5.31.11.00  Prima Retenida</v>
      </c>
      <c r="C13" s="46">
        <f>Índice!$G$51*'Datos Vida'!C118</f>
        <v>633369.54236301547</v>
      </c>
      <c r="D13" s="46">
        <f>Índice!$G$51*'Datos Vida'!D118</f>
        <v>3502476.7330425107</v>
      </c>
      <c r="E13" s="46">
        <f>Índice!$G$51*'Datos Vida'!E118</f>
        <v>2763593.945389878</v>
      </c>
      <c r="F13" s="46">
        <f>Índice!$G$51*'Datos Vida'!F118</f>
        <v>2348785.0719643398</v>
      </c>
      <c r="G13" s="46">
        <f>Índice!$G$51*'Datos Vida'!G118</f>
        <v>7225567.1161809657</v>
      </c>
      <c r="H13" s="46">
        <f>Índice!$G$51*'Datos Vida'!H118</f>
        <v>4124382.000836615</v>
      </c>
      <c r="I13" s="46">
        <f>Índice!$G$51*'Datos Vida'!I118</f>
        <v>2743919.0298813027</v>
      </c>
      <c r="J13" s="46">
        <f>Índice!$G$51*'Datos Vida'!J118</f>
        <v>8722827.3143567927</v>
      </c>
      <c r="K13" s="46">
        <f>Índice!$G$51*'Datos Vida'!K118</f>
        <v>299240.14156048524</v>
      </c>
      <c r="L13" s="46">
        <f>Índice!$G$51*'Datos Vida'!L118</f>
        <v>1587458.3961347525</v>
      </c>
      <c r="M13" s="46">
        <f>Índice!$G$51*'Datos Vida'!M118</f>
        <v>10080927.358400783</v>
      </c>
      <c r="N13" s="46">
        <f>Índice!$G$51*'Datos Vida'!N118</f>
        <v>2051323.3780634368</v>
      </c>
      <c r="O13" s="46">
        <f>Índice!$G$51*'Datos Vida'!O118</f>
        <v>9334886.5147923641</v>
      </c>
      <c r="P13" s="46">
        <f>Índice!$G$51*'Datos Vida'!P118</f>
        <v>4859182.4195865178</v>
      </c>
      <c r="Q13" s="46">
        <f>Índice!$G$51*'Datos Vida'!Q118</f>
        <v>5022817.7530482206</v>
      </c>
      <c r="R13" s="46">
        <f>Índice!$G$51*'Datos Vida'!R118</f>
        <v>13677.407645948286</v>
      </c>
      <c r="S13" s="46">
        <f>Índice!$G$51*'Datos Vida'!S118</f>
        <v>506176.38401048206</v>
      </c>
      <c r="T13" s="46">
        <f>Índice!$G$51*'Datos Vida'!T118</f>
        <v>644652.28486502403</v>
      </c>
      <c r="U13" s="46">
        <f>Índice!$G$51*'Datos Vida'!U118</f>
        <v>613337.09588531742</v>
      </c>
      <c r="V13" s="46">
        <f>Índice!$G$51*'Datos Vida'!V118</f>
        <v>2017.9672923569292</v>
      </c>
      <c r="W13" s="46">
        <f>Índice!$G$51*'Datos Vida'!W118</f>
        <v>68599.37895759604</v>
      </c>
      <c r="X13" s="46">
        <f>Índice!$G$51*'Datos Vida'!X118</f>
        <v>17865477.390382476</v>
      </c>
      <c r="Y13" s="46">
        <f>Índice!$G$51*'Datos Vida'!Y118</f>
        <v>938633.13126215921</v>
      </c>
      <c r="Z13" s="46">
        <f>Índice!$G$51*'Datos Vida'!Z118</f>
        <v>3130794.6288463795</v>
      </c>
      <c r="AA13" s="46">
        <f>Índice!$G$51*'Datos Vida'!AA118</f>
        <v>4855767.9700589394</v>
      </c>
      <c r="AB13" s="46">
        <f>Índice!$G$51*'Datos Vida'!AB118</f>
        <v>5069392.6134464759</v>
      </c>
      <c r="AC13" s="46">
        <f>Índice!$G$51*'Datos Vida'!AC118</f>
        <v>1905014.729284385</v>
      </c>
      <c r="AD13" s="46">
        <f>Índice!$G$51*'Datos Vida'!AD118</f>
        <v>1046947.8842284888</v>
      </c>
      <c r="AE13" s="46">
        <f>Índice!$G$51*'Datos Vida'!AE118</f>
        <v>4605007.2484457344</v>
      </c>
      <c r="AF13" s="46">
        <f>Índice!$G$51*'Datos Vida'!AF118</f>
        <v>4779328.7607260402</v>
      </c>
      <c r="AG13" s="46">
        <f>Índice!$G$51*'Datos Vida'!AG118</f>
        <v>3849164.647061558</v>
      </c>
      <c r="AH13" s="46">
        <f>Índice!$G$51*'Datos Vida'!AH118</f>
        <v>0</v>
      </c>
      <c r="AI13" s="46">
        <f>Índice!$G$51*'Datos Vida'!AI118</f>
        <v>0</v>
      </c>
      <c r="AJ13" s="46">
        <f>Índice!$G$51*'Datos Vida'!AJ118</f>
        <v>0</v>
      </c>
      <c r="AK13" s="46">
        <f>Índice!$G$51*'Datos Vida'!AK118</f>
        <v>0</v>
      </c>
      <c r="AL13" s="46">
        <f>Índice!$G$51*'Datos Vida'!AL118</f>
        <v>0</v>
      </c>
      <c r="AM13" s="46">
        <f>Índice!$G$51*'Datos Vida'!AM118</f>
        <v>0</v>
      </c>
      <c r="AN13" s="46">
        <f>Índice!$G$51*'Datos Vida'!AN118</f>
        <v>0</v>
      </c>
      <c r="AO13" s="46">
        <f>Índice!$G$51*'Datos Vida'!AO118</f>
        <v>0</v>
      </c>
      <c r="AP13" s="46">
        <f>Índice!$G$51*'Datos Vida'!AP118</f>
        <v>0</v>
      </c>
      <c r="AQ13" s="46">
        <f>Índice!$G$51*'Datos Vida'!AQ118</f>
        <v>115194746.23800135</v>
      </c>
    </row>
    <row r="14" spans="2:43">
      <c r="B14" s="67" t="str">
        <f>'Datos Generales'!B119</f>
        <v>5.31.11.10  Prima Directa</v>
      </c>
      <c r="C14" s="46">
        <f>Índice!$G$51*'Datos Vida'!C119</f>
        <v>834451.47525236767</v>
      </c>
      <c r="D14" s="46">
        <f>Índice!$G$51*'Datos Vida'!D119</f>
        <v>3838008.9017553413</v>
      </c>
      <c r="E14" s="46">
        <f>Índice!$G$51*'Datos Vida'!E119</f>
        <v>2878742.5993922376</v>
      </c>
      <c r="F14" s="46">
        <f>Índice!$G$51*'Datos Vida'!F119</f>
        <v>2426012.9121931032</v>
      </c>
      <c r="G14" s="46">
        <f>Índice!$G$51*'Datos Vida'!G119</f>
        <v>7314480.2034433996</v>
      </c>
      <c r="H14" s="46">
        <f>Índice!$G$51*'Datos Vida'!H119</f>
        <v>4126702.3445125395</v>
      </c>
      <c r="I14" s="46">
        <f>Índice!$G$51*'Datos Vida'!I119</f>
        <v>2696491.3096115501</v>
      </c>
      <c r="J14" s="46">
        <f>Índice!$G$51*'Datos Vida'!J119</f>
        <v>8826054.3445302453</v>
      </c>
      <c r="K14" s="46">
        <f>Índice!$G$51*'Datos Vida'!K119</f>
        <v>299240.14156048524</v>
      </c>
      <c r="L14" s="46">
        <f>Índice!$G$51*'Datos Vida'!L119</f>
        <v>1590605.1290223342</v>
      </c>
      <c r="M14" s="46">
        <f>Índice!$G$51*'Datos Vida'!M119</f>
        <v>10123060.105661314</v>
      </c>
      <c r="N14" s="46">
        <f>Índice!$G$51*'Datos Vida'!N119</f>
        <v>2051323.3780634368</v>
      </c>
      <c r="O14" s="46">
        <f>Índice!$G$51*'Datos Vida'!O119</f>
        <v>9343518.8271461502</v>
      </c>
      <c r="P14" s="46">
        <f>Índice!$G$51*'Datos Vida'!P119</f>
        <v>5247067.4448509477</v>
      </c>
      <c r="Q14" s="46">
        <f>Índice!$G$51*'Datos Vida'!Q119</f>
        <v>5285037.0832697023</v>
      </c>
      <c r="R14" s="46">
        <f>Índice!$G$51*'Datos Vida'!R119</f>
        <v>13677.407645948286</v>
      </c>
      <c r="S14" s="46">
        <f>Índice!$G$51*'Datos Vida'!S119</f>
        <v>578578.242268509</v>
      </c>
      <c r="T14" s="46">
        <f>Índice!$G$51*'Datos Vida'!T119</f>
        <v>644652.28486502403</v>
      </c>
      <c r="U14" s="46">
        <f>Índice!$G$51*'Datos Vida'!U119</f>
        <v>616428.3643301219</v>
      </c>
      <c r="V14" s="46">
        <f>Índice!$G$51*'Datos Vida'!V119</f>
        <v>2017.9672923569292</v>
      </c>
      <c r="W14" s="46">
        <f>Índice!$G$51*'Datos Vida'!W119</f>
        <v>108134.46032831586</v>
      </c>
      <c r="X14" s="46">
        <f>Índice!$G$51*'Datos Vida'!X119</f>
        <v>18104548.571226217</v>
      </c>
      <c r="Y14" s="46">
        <f>Índice!$G$51*'Datos Vida'!Y119</f>
        <v>940669.46866126196</v>
      </c>
      <c r="Z14" s="46">
        <f>Índice!$G$51*'Datos Vida'!Z119</f>
        <v>3153909.5349707077</v>
      </c>
      <c r="AA14" s="46">
        <f>Índice!$G$51*'Datos Vida'!AA119</f>
        <v>4900881.6323278472</v>
      </c>
      <c r="AB14" s="46">
        <f>Índice!$G$51*'Datos Vida'!AB119</f>
        <v>5079579.5237494502</v>
      </c>
      <c r="AC14" s="46">
        <f>Índice!$G$51*'Datos Vida'!AC119</f>
        <v>1907013.7067555515</v>
      </c>
      <c r="AD14" s="46">
        <f>Índice!$G$51*'Datos Vida'!AD119</f>
        <v>1046947.8842284888</v>
      </c>
      <c r="AE14" s="46">
        <f>Índice!$G$51*'Datos Vida'!AE119</f>
        <v>4893404.7775557134</v>
      </c>
      <c r="AF14" s="46">
        <f>Índice!$G$51*'Datos Vida'!AF119</f>
        <v>5656176.0520206019</v>
      </c>
      <c r="AG14" s="46">
        <f>Índice!$G$51*'Datos Vida'!AG119</f>
        <v>4063342.2970601195</v>
      </c>
      <c r="AH14" s="46">
        <f>Índice!$G$51*'Datos Vida'!AH119</f>
        <v>0</v>
      </c>
      <c r="AI14" s="46">
        <f>Índice!$G$51*'Datos Vida'!AI119</f>
        <v>0</v>
      </c>
      <c r="AJ14" s="46">
        <f>Índice!$G$51*'Datos Vida'!AJ119</f>
        <v>0</v>
      </c>
      <c r="AK14" s="46">
        <f>Índice!$G$51*'Datos Vida'!AK119</f>
        <v>0</v>
      </c>
      <c r="AL14" s="46">
        <f>Índice!$G$51*'Datos Vida'!AL119</f>
        <v>0</v>
      </c>
      <c r="AM14" s="46">
        <f>Índice!$G$51*'Datos Vida'!AM119</f>
        <v>0</v>
      </c>
      <c r="AN14" s="46">
        <f>Índice!$G$51*'Datos Vida'!AN119</f>
        <v>0</v>
      </c>
      <c r="AO14" s="46">
        <f>Índice!$G$51*'Datos Vida'!AO119</f>
        <v>0</v>
      </c>
      <c r="AP14" s="46">
        <f>Índice!$G$51*'Datos Vida'!AP119</f>
        <v>0</v>
      </c>
      <c r="AQ14" s="46">
        <f>Índice!$G$51*'Datos Vida'!AQ119</f>
        <v>118590758.37555139</v>
      </c>
    </row>
    <row r="15" spans="2:43">
      <c r="B15" s="67" t="str">
        <f>'Datos Generales'!B120</f>
        <v>5.31.11.20  Prima Aceptada</v>
      </c>
      <c r="C15" s="46">
        <f>Índice!$G$51*'Datos Vida'!C120</f>
        <v>0</v>
      </c>
      <c r="D15" s="46">
        <f>Índice!$G$51*'Datos Vida'!D120</f>
        <v>0</v>
      </c>
      <c r="E15" s="46">
        <f>Índice!$G$51*'Datos Vida'!E120</f>
        <v>0</v>
      </c>
      <c r="F15" s="46">
        <f>Índice!$G$51*'Datos Vida'!F120</f>
        <v>0</v>
      </c>
      <c r="G15" s="46">
        <f>Índice!$G$51*'Datos Vida'!G120</f>
        <v>0</v>
      </c>
      <c r="H15" s="46">
        <f>Índice!$G$51*'Datos Vida'!H120</f>
        <v>0</v>
      </c>
      <c r="I15" s="46">
        <f>Índice!$G$51*'Datos Vida'!I120</f>
        <v>47427.720269752848</v>
      </c>
      <c r="J15" s="46">
        <f>Índice!$G$51*'Datos Vida'!J120</f>
        <v>0</v>
      </c>
      <c r="K15" s="46">
        <f>Índice!$G$51*'Datos Vida'!K120</f>
        <v>0</v>
      </c>
      <c r="L15" s="46">
        <f>Índice!$G$51*'Datos Vida'!L120</f>
        <v>0</v>
      </c>
      <c r="M15" s="46">
        <f>Índice!$G$51*'Datos Vida'!M120</f>
        <v>0</v>
      </c>
      <c r="N15" s="46">
        <f>Índice!$G$51*'Datos Vida'!N120</f>
        <v>0</v>
      </c>
      <c r="O15" s="46">
        <f>Índice!$G$51*'Datos Vida'!O120</f>
        <v>0</v>
      </c>
      <c r="P15" s="46">
        <f>Índice!$G$51*'Datos Vida'!P120</f>
        <v>0</v>
      </c>
      <c r="Q15" s="46">
        <f>Índice!$G$51*'Datos Vida'!Q120</f>
        <v>0</v>
      </c>
      <c r="R15" s="46">
        <f>Índice!$G$51*'Datos Vida'!R120</f>
        <v>0</v>
      </c>
      <c r="S15" s="46">
        <f>Índice!$G$51*'Datos Vida'!S120</f>
        <v>0</v>
      </c>
      <c r="T15" s="46">
        <f>Índice!$G$51*'Datos Vida'!T120</f>
        <v>0</v>
      </c>
      <c r="U15" s="46">
        <f>Índice!$G$51*'Datos Vida'!U120</f>
        <v>0</v>
      </c>
      <c r="V15" s="46">
        <f>Índice!$G$51*'Datos Vida'!V120</f>
        <v>0</v>
      </c>
      <c r="W15" s="46">
        <f>Índice!$G$51*'Datos Vida'!W120</f>
        <v>0</v>
      </c>
      <c r="X15" s="46">
        <f>Índice!$G$51*'Datos Vida'!X120</f>
        <v>0</v>
      </c>
      <c r="Y15" s="46">
        <f>Índice!$G$51*'Datos Vida'!Y120</f>
        <v>0</v>
      </c>
      <c r="Z15" s="46">
        <f>Índice!$G$51*'Datos Vida'!Z120</f>
        <v>1394.1361733961016</v>
      </c>
      <c r="AA15" s="46">
        <f>Índice!$G$51*'Datos Vida'!AA120</f>
        <v>0</v>
      </c>
      <c r="AB15" s="46">
        <f>Índice!$G$51*'Datos Vida'!AB120</f>
        <v>0</v>
      </c>
      <c r="AC15" s="46">
        <f>Índice!$G$51*'Datos Vida'!AC120</f>
        <v>0</v>
      </c>
      <c r="AD15" s="46">
        <f>Índice!$G$51*'Datos Vida'!AD120</f>
        <v>0</v>
      </c>
      <c r="AE15" s="46">
        <f>Índice!$G$51*'Datos Vida'!AE120</f>
        <v>0</v>
      </c>
      <c r="AF15" s="46">
        <f>Índice!$G$51*'Datos Vida'!AF120</f>
        <v>0</v>
      </c>
      <c r="AG15" s="46">
        <f>Índice!$G$51*'Datos Vida'!AG120</f>
        <v>0</v>
      </c>
      <c r="AH15" s="46">
        <f>Índice!$G$51*'Datos Vida'!AH120</f>
        <v>0</v>
      </c>
      <c r="AI15" s="46">
        <f>Índice!$G$51*'Datos Vida'!AI120</f>
        <v>0</v>
      </c>
      <c r="AJ15" s="46">
        <f>Índice!$G$51*'Datos Vida'!AJ120</f>
        <v>0</v>
      </c>
      <c r="AK15" s="46">
        <f>Índice!$G$51*'Datos Vida'!AK120</f>
        <v>0</v>
      </c>
      <c r="AL15" s="46">
        <f>Índice!$G$51*'Datos Vida'!AL120</f>
        <v>0</v>
      </c>
      <c r="AM15" s="46">
        <f>Índice!$G$51*'Datos Vida'!AM120</f>
        <v>0</v>
      </c>
      <c r="AN15" s="46">
        <f>Índice!$G$51*'Datos Vida'!AN120</f>
        <v>0</v>
      </c>
      <c r="AO15" s="46">
        <f>Índice!$G$51*'Datos Vida'!AO120</f>
        <v>0</v>
      </c>
      <c r="AP15" s="46">
        <f>Índice!$G$51*'Datos Vida'!AP120</f>
        <v>0</v>
      </c>
      <c r="AQ15" s="46">
        <f>Índice!$G$51*'Datos Vida'!AQ120</f>
        <v>48821.85644314895</v>
      </c>
    </row>
    <row r="16" spans="2:43">
      <c r="B16" s="67" t="str">
        <f>'Datos Generales'!B121</f>
        <v>5.31.11.30  Prima Cedida</v>
      </c>
      <c r="C16" s="46">
        <f>Índice!$G$51*'Datos Vida'!C121</f>
        <v>201081.9328893522</v>
      </c>
      <c r="D16" s="46">
        <f>Índice!$G$51*'Datos Vida'!D121</f>
        <v>335532.16871283099</v>
      </c>
      <c r="E16" s="46">
        <f>Índice!$G$51*'Datos Vida'!E121</f>
        <v>115148.65400235936</v>
      </c>
      <c r="F16" s="46">
        <f>Índice!$G$51*'Datos Vida'!F121</f>
        <v>77227.840228763162</v>
      </c>
      <c r="G16" s="46">
        <f>Índice!$G$51*'Datos Vida'!G121</f>
        <v>88913.087262433575</v>
      </c>
      <c r="H16" s="46">
        <f>Índice!$G$51*'Datos Vida'!H121</f>
        <v>2320.3436759247579</v>
      </c>
      <c r="I16" s="46">
        <f>Índice!$G$51*'Datos Vida'!I121</f>
        <v>0</v>
      </c>
      <c r="J16" s="46">
        <f>Índice!$G$51*'Datos Vida'!J121</f>
        <v>103227.03017345365</v>
      </c>
      <c r="K16" s="46">
        <f>Índice!$G$51*'Datos Vida'!K121</f>
        <v>0</v>
      </c>
      <c r="L16" s="46">
        <f>Índice!$G$51*'Datos Vida'!L121</f>
        <v>3146.732887581587</v>
      </c>
      <c r="M16" s="46">
        <f>Índice!$G$51*'Datos Vida'!M121</f>
        <v>42132.747260530166</v>
      </c>
      <c r="N16" s="46">
        <f>Índice!$G$51*'Datos Vida'!N121</f>
        <v>0</v>
      </c>
      <c r="O16" s="46">
        <f>Índice!$G$51*'Datos Vida'!O121</f>
        <v>8632.3123537861247</v>
      </c>
      <c r="P16" s="46">
        <f>Índice!$G$51*'Datos Vida'!P121</f>
        <v>387885.02526442998</v>
      </c>
      <c r="Q16" s="46">
        <f>Índice!$G$51*'Datos Vida'!Q121</f>
        <v>262219.33022148156</v>
      </c>
      <c r="R16" s="46">
        <f>Índice!$G$51*'Datos Vida'!R121</f>
        <v>0</v>
      </c>
      <c r="S16" s="46">
        <f>Índice!$G$51*'Datos Vida'!S121</f>
        <v>72401.858258026972</v>
      </c>
      <c r="T16" s="46">
        <f>Índice!$G$51*'Datos Vida'!T121</f>
        <v>0</v>
      </c>
      <c r="U16" s="46">
        <f>Índice!$G$51*'Datos Vida'!U121</f>
        <v>3091.2684448044693</v>
      </c>
      <c r="V16" s="46">
        <f>Índice!$G$51*'Datos Vida'!V121</f>
        <v>0</v>
      </c>
      <c r="W16" s="46">
        <f>Índice!$G$51*'Datos Vida'!W121</f>
        <v>39535.081370719825</v>
      </c>
      <c r="X16" s="46">
        <f>Índice!$G$51*'Datos Vida'!X121</f>
        <v>239071.18084374123</v>
      </c>
      <c r="Y16" s="46">
        <f>Índice!$G$51*'Datos Vida'!Y121</f>
        <v>2036.3373991027422</v>
      </c>
      <c r="Z16" s="46">
        <f>Índice!$G$51*'Datos Vida'!Z121</f>
        <v>24509.0422977241</v>
      </c>
      <c r="AA16" s="46">
        <f>Índice!$G$51*'Datos Vida'!AA121</f>
        <v>45113.662268907377</v>
      </c>
      <c r="AB16" s="46">
        <f>Índice!$G$51*'Datos Vida'!AB121</f>
        <v>10186.910302973965</v>
      </c>
      <c r="AC16" s="46">
        <f>Índice!$G$51*'Datos Vida'!AC121</f>
        <v>1998.9774711666789</v>
      </c>
      <c r="AD16" s="46">
        <f>Índice!$G$51*'Datos Vida'!AD121</f>
        <v>0</v>
      </c>
      <c r="AE16" s="46">
        <f>Índice!$G$51*'Datos Vida'!AE121</f>
        <v>288397.5291099794</v>
      </c>
      <c r="AF16" s="46">
        <f>Índice!$G$51*'Datos Vida'!AF121</f>
        <v>876847.29129456147</v>
      </c>
      <c r="AG16" s="46">
        <f>Índice!$G$51*'Datos Vida'!AG121</f>
        <v>214177.64999856139</v>
      </c>
      <c r="AH16" s="46">
        <f>Índice!$G$51*'Datos Vida'!AH121</f>
        <v>0</v>
      </c>
      <c r="AI16" s="46">
        <f>Índice!$G$51*'Datos Vida'!AI121</f>
        <v>0</v>
      </c>
      <c r="AJ16" s="46">
        <f>Índice!$G$51*'Datos Vida'!AJ121</f>
        <v>0</v>
      </c>
      <c r="AK16" s="46">
        <f>Índice!$G$51*'Datos Vida'!AK121</f>
        <v>0</v>
      </c>
      <c r="AL16" s="46">
        <f>Índice!$G$51*'Datos Vida'!AL121</f>
        <v>0</v>
      </c>
      <c r="AM16" s="46">
        <f>Índice!$G$51*'Datos Vida'!AM121</f>
        <v>0</v>
      </c>
      <c r="AN16" s="46">
        <f>Índice!$G$51*'Datos Vida'!AN121</f>
        <v>0</v>
      </c>
      <c r="AO16" s="46">
        <f>Índice!$G$51*'Datos Vida'!AO121</f>
        <v>0</v>
      </c>
      <c r="AP16" s="46">
        <f>Índice!$G$51*'Datos Vida'!AP121</f>
        <v>0</v>
      </c>
      <c r="AQ16" s="46">
        <f>Índice!$G$51*'Datos Vida'!AQ121</f>
        <v>3444833.9939931966</v>
      </c>
    </row>
    <row r="17" spans="2:43">
      <c r="B17" s="66" t="str">
        <f>'Datos Generales'!B122</f>
        <v>5.31.12.00  Variación De Reservas Técnicas</v>
      </c>
      <c r="C17" s="46">
        <f>Índice!$G$51*'Datos Vida'!C122</f>
        <v>86177.977561910593</v>
      </c>
      <c r="D17" s="46">
        <f>Índice!$G$51*'Datos Vida'!D122</f>
        <v>-107748.06837220935</v>
      </c>
      <c r="E17" s="46">
        <f>Índice!$G$51*'Datos Vida'!E122</f>
        <v>77690.811184075123</v>
      </c>
      <c r="F17" s="46">
        <f>Índice!$G$51*'Datos Vida'!F122</f>
        <v>157045.90977400343</v>
      </c>
      <c r="G17" s="46">
        <f>Índice!$G$51*'Datos Vida'!G122</f>
        <v>149600.04072409208</v>
      </c>
      <c r="H17" s="46">
        <f>Índice!$G$51*'Datos Vida'!H122</f>
        <v>-58026.386555737787</v>
      </c>
      <c r="I17" s="46">
        <f>Índice!$G$51*'Datos Vida'!I122</f>
        <v>-82477.706879494319</v>
      </c>
      <c r="J17" s="46">
        <f>Índice!$G$51*'Datos Vida'!J122</f>
        <v>127366.45707038851</v>
      </c>
      <c r="K17" s="46">
        <f>Índice!$G$51*'Datos Vida'!K122</f>
        <v>20371.474544122564</v>
      </c>
      <c r="L17" s="46">
        <f>Índice!$G$51*'Datos Vida'!L122</f>
        <v>-26037.346648340827</v>
      </c>
      <c r="M17" s="46">
        <f>Índice!$G$51*'Datos Vida'!M122</f>
        <v>1422247.6157593385</v>
      </c>
      <c r="N17" s="46">
        <f>Índice!$G$51*'Datos Vida'!N122</f>
        <v>0</v>
      </c>
      <c r="O17" s="46">
        <f>Índice!$G$51*'Datos Vida'!O122</f>
        <v>709473.7075080619</v>
      </c>
      <c r="P17" s="46">
        <f>Índice!$G$51*'Datos Vida'!P122</f>
        <v>426978.02890967886</v>
      </c>
      <c r="Q17" s="46">
        <f>Índice!$G$51*'Datos Vida'!Q122</f>
        <v>885776.22554064554</v>
      </c>
      <c r="R17" s="46">
        <f>Índice!$G$51*'Datos Vida'!R122</f>
        <v>-1995.6575723571948</v>
      </c>
      <c r="S17" s="46">
        <f>Índice!$G$51*'Datos Vida'!S122</f>
        <v>95240.504536088411</v>
      </c>
      <c r="T17" s="46">
        <f>Índice!$G$51*'Datos Vida'!T122</f>
        <v>177750.83495455061</v>
      </c>
      <c r="U17" s="46">
        <f>Índice!$G$51*'Datos Vida'!U122</f>
        <v>61489.660728474337</v>
      </c>
      <c r="V17" s="46">
        <f>Índice!$G$51*'Datos Vida'!V122</f>
        <v>1459.3832513318328</v>
      </c>
      <c r="W17" s="46">
        <f>Índice!$G$51*'Datos Vida'!W122</f>
        <v>-2630.8206125877286</v>
      </c>
      <c r="X17" s="46">
        <f>Índice!$G$51*'Datos Vida'!X122</f>
        <v>915857.74012274784</v>
      </c>
      <c r="Y17" s="46">
        <f>Índice!$G$51*'Datos Vida'!Y122</f>
        <v>99756.983407145759</v>
      </c>
      <c r="Z17" s="46">
        <f>Índice!$G$51*'Datos Vida'!Z122</f>
        <v>150551.78931479502</v>
      </c>
      <c r="AA17" s="46">
        <f>Índice!$G$51*'Datos Vida'!AA122</f>
        <v>226398.19751627307</v>
      </c>
      <c r="AB17" s="46">
        <f>Índice!$G$51*'Datos Vida'!AB122</f>
        <v>258969.59194017103</v>
      </c>
      <c r="AC17" s="46">
        <f>Índice!$G$51*'Datos Vida'!AC122</f>
        <v>1478.9485216490602</v>
      </c>
      <c r="AD17" s="46">
        <f>Índice!$G$51*'Datos Vida'!AD122</f>
        <v>2901.8571513940255</v>
      </c>
      <c r="AE17" s="46">
        <f>Índice!$G$51*'Datos Vida'!AE122</f>
        <v>635532.69989664049</v>
      </c>
      <c r="AF17" s="46">
        <f>Índice!$G$51*'Datos Vida'!AF122</f>
        <v>1039316.4107024686</v>
      </c>
      <c r="AG17" s="46">
        <f>Índice!$G$51*'Datos Vida'!AG122</f>
        <v>-679947.72266008006</v>
      </c>
      <c r="AH17" s="46">
        <f>Índice!$G$51*'Datos Vida'!AH122</f>
        <v>0</v>
      </c>
      <c r="AI17" s="46">
        <f>Índice!$G$51*'Datos Vida'!AI122</f>
        <v>0</v>
      </c>
      <c r="AJ17" s="46">
        <f>Índice!$G$51*'Datos Vida'!AJ122</f>
        <v>0</v>
      </c>
      <c r="AK17" s="46">
        <f>Índice!$G$51*'Datos Vida'!AK122</f>
        <v>0</v>
      </c>
      <c r="AL17" s="46">
        <f>Índice!$G$51*'Datos Vida'!AL122</f>
        <v>0</v>
      </c>
      <c r="AM17" s="46">
        <f>Índice!$G$51*'Datos Vida'!AM122</f>
        <v>0</v>
      </c>
      <c r="AN17" s="46">
        <f>Índice!$G$51*'Datos Vida'!AN122</f>
        <v>0</v>
      </c>
      <c r="AO17" s="46">
        <f>Índice!$G$51*'Datos Vida'!AO122</f>
        <v>0</v>
      </c>
      <c r="AP17" s="46">
        <f>Índice!$G$51*'Datos Vida'!AP122</f>
        <v>0</v>
      </c>
      <c r="AQ17" s="46">
        <f>Índice!$G$51*'Datos Vida'!AQ122</f>
        <v>6770569.1413192395</v>
      </c>
    </row>
    <row r="18" spans="2:43">
      <c r="B18" s="67" t="str">
        <f>'Datos Generales'!B123</f>
        <v>5.31.12.10  Variación Reserva De Riesgo En Curso</v>
      </c>
      <c r="C18" s="46">
        <f>Índice!$G$51*'Datos Vida'!C123</f>
        <v>86177.977561910593</v>
      </c>
      <c r="D18" s="46">
        <f>Índice!$G$51*'Datos Vida'!D123</f>
        <v>-535063.08914370963</v>
      </c>
      <c r="E18" s="46">
        <f>Índice!$G$51*'Datos Vida'!E123</f>
        <v>2390.4599387810663</v>
      </c>
      <c r="F18" s="46">
        <f>Índice!$G$51*'Datos Vida'!F123</f>
        <v>108963.77105092505</v>
      </c>
      <c r="G18" s="46">
        <f>Índice!$G$51*'Datos Vida'!G123</f>
        <v>-17066.891534479364</v>
      </c>
      <c r="H18" s="46">
        <f>Índice!$G$51*'Datos Vida'!H123</f>
        <v>56691.477377102885</v>
      </c>
      <c r="I18" s="46">
        <f>Índice!$G$51*'Datos Vida'!I123</f>
        <v>-45441.225618109827</v>
      </c>
      <c r="J18" s="46">
        <f>Índice!$G$51*'Datos Vida'!J123</f>
        <v>-12661.430079611175</v>
      </c>
      <c r="K18" s="46">
        <f>Índice!$G$51*'Datos Vida'!K123</f>
        <v>20371.474544122564</v>
      </c>
      <c r="L18" s="46">
        <f>Índice!$G$51*'Datos Vida'!L123</f>
        <v>-58.607280316762619</v>
      </c>
      <c r="M18" s="46">
        <f>Índice!$G$51*'Datos Vida'!M123</f>
        <v>53006.12410667057</v>
      </c>
      <c r="N18" s="46">
        <f>Índice!$G$51*'Datos Vida'!N123</f>
        <v>0</v>
      </c>
      <c r="O18" s="46">
        <f>Índice!$G$51*'Datos Vida'!O123</f>
        <v>80313.531243567704</v>
      </c>
      <c r="P18" s="46">
        <f>Índice!$G$51*'Datos Vida'!P123</f>
        <v>39965.561583016286</v>
      </c>
      <c r="Q18" s="46">
        <f>Índice!$G$51*'Datos Vida'!Q123</f>
        <v>102208.61801465625</v>
      </c>
      <c r="R18" s="46">
        <f>Índice!$G$51*'Datos Vida'!R123</f>
        <v>-3096.4474869472647</v>
      </c>
      <c r="S18" s="46">
        <f>Índice!$G$51*'Datos Vida'!S123</f>
        <v>74863.89521514051</v>
      </c>
      <c r="T18" s="46">
        <f>Índice!$G$51*'Datos Vida'!T123</f>
        <v>-9335.9981054444143</v>
      </c>
      <c r="U18" s="46">
        <f>Índice!$G$51*'Datos Vida'!U123</f>
        <v>20358.372010154464</v>
      </c>
      <c r="V18" s="46">
        <f>Índice!$G$51*'Datos Vida'!V123</f>
        <v>1009.514829987982</v>
      </c>
      <c r="W18" s="46">
        <f>Índice!$G$51*'Datos Vida'!W123</f>
        <v>-602.67229721504759</v>
      </c>
      <c r="X18" s="46">
        <f>Índice!$G$51*'Datos Vida'!X123</f>
        <v>323426.35689797509</v>
      </c>
      <c r="Y18" s="46">
        <f>Índice!$G$51*'Datos Vida'!Y123</f>
        <v>35133.16114124842</v>
      </c>
      <c r="Z18" s="46">
        <f>Índice!$G$51*'Datos Vida'!Z123</f>
        <v>-59327.299970563567</v>
      </c>
      <c r="AA18" s="46">
        <f>Índice!$G$51*'Datos Vida'!AA123</f>
        <v>4822.5292759743352</v>
      </c>
      <c r="AB18" s="46">
        <f>Índice!$G$51*'Datos Vida'!AB123</f>
        <v>250.01051301289672</v>
      </c>
      <c r="AC18" s="46">
        <f>Índice!$G$51*'Datos Vida'!AC123</f>
        <v>1570.5777287908265</v>
      </c>
      <c r="AD18" s="46">
        <f>Índice!$G$51*'Datos Vida'!AD123</f>
        <v>0</v>
      </c>
      <c r="AE18" s="46">
        <f>Índice!$G$51*'Datos Vida'!AE123</f>
        <v>60796.687183641312</v>
      </c>
      <c r="AF18" s="46">
        <f>Índice!$G$51*'Datos Vida'!AF123</f>
        <v>38071.625710181688</v>
      </c>
      <c r="AG18" s="46">
        <f>Índice!$G$51*'Datos Vida'!AG123</f>
        <v>52549.173234533147</v>
      </c>
      <c r="AH18" s="46">
        <f>Índice!$G$51*'Datos Vida'!AH123</f>
        <v>0</v>
      </c>
      <c r="AI18" s="46">
        <f>Índice!$G$51*'Datos Vida'!AI123</f>
        <v>0</v>
      </c>
      <c r="AJ18" s="46">
        <f>Índice!$G$51*'Datos Vida'!AJ123</f>
        <v>0</v>
      </c>
      <c r="AK18" s="46">
        <f>Índice!$G$51*'Datos Vida'!AK123</f>
        <v>0</v>
      </c>
      <c r="AL18" s="46">
        <f>Índice!$G$51*'Datos Vida'!AL123</f>
        <v>0</v>
      </c>
      <c r="AM18" s="46">
        <f>Índice!$G$51*'Datos Vida'!AM123</f>
        <v>0</v>
      </c>
      <c r="AN18" s="46">
        <f>Índice!$G$51*'Datos Vida'!AN123</f>
        <v>0</v>
      </c>
      <c r="AO18" s="46">
        <f>Índice!$G$51*'Datos Vida'!AO123</f>
        <v>0</v>
      </c>
      <c r="AP18" s="46">
        <f>Índice!$G$51*'Datos Vida'!AP123</f>
        <v>0</v>
      </c>
      <c r="AQ18" s="46">
        <f>Índice!$G$51*'Datos Vida'!AQ123</f>
        <v>480287.23764499661</v>
      </c>
    </row>
    <row r="19" spans="2:43">
      <c r="B19" s="67" t="str">
        <f>'Datos Generales'!B124</f>
        <v>5.31.12.20  Variación Reserva Matemática</v>
      </c>
      <c r="C19" s="46">
        <f>Índice!$G$51*'Datos Vida'!C124</f>
        <v>0</v>
      </c>
      <c r="D19" s="46">
        <f>Índice!$G$51*'Datos Vida'!D124</f>
        <v>426761.04032349098</v>
      </c>
      <c r="E19" s="46">
        <f>Índice!$G$51*'Datos Vida'!E124</f>
        <v>75300.351245294049</v>
      </c>
      <c r="F19" s="46">
        <f>Índice!$G$51*'Datos Vida'!F124</f>
        <v>-2017.5246391823312</v>
      </c>
      <c r="G19" s="46">
        <f>Índice!$G$51*'Datos Vida'!G124</f>
        <v>15784.923675526372</v>
      </c>
      <c r="H19" s="46">
        <f>Índice!$G$51*'Datos Vida'!H124</f>
        <v>0</v>
      </c>
      <c r="I19" s="46">
        <f>Índice!$G$51*'Datos Vida'!I124</f>
        <v>-37036.481261384492</v>
      </c>
      <c r="J19" s="46">
        <f>Índice!$G$51*'Datos Vida'!J124</f>
        <v>11530.318422561148</v>
      </c>
      <c r="K19" s="46">
        <f>Índice!$G$51*'Datos Vida'!K124</f>
        <v>0</v>
      </c>
      <c r="L19" s="46">
        <f>Índice!$G$51*'Datos Vida'!L124</f>
        <v>-24242.786413203459</v>
      </c>
      <c r="M19" s="46">
        <f>Índice!$G$51*'Datos Vida'!M124</f>
        <v>57233.417658763101</v>
      </c>
      <c r="N19" s="46">
        <f>Índice!$G$51*'Datos Vida'!N124</f>
        <v>0</v>
      </c>
      <c r="O19" s="46">
        <f>Índice!$G$51*'Datos Vida'!O124</f>
        <v>166430.51119801871</v>
      </c>
      <c r="P19" s="46">
        <f>Índice!$G$51*'Datos Vida'!P124</f>
        <v>-31090.188371058452</v>
      </c>
      <c r="Q19" s="46">
        <f>Índice!$G$51*'Datos Vida'!Q124</f>
        <v>-18103.541004070197</v>
      </c>
      <c r="R19" s="46">
        <f>Índice!$G$51*'Datos Vida'!R124</f>
        <v>1100.7899145900701</v>
      </c>
      <c r="S19" s="46">
        <f>Índice!$G$51*'Datos Vida'!S124</f>
        <v>20376.6093209479</v>
      </c>
      <c r="T19" s="46">
        <f>Índice!$G$51*'Datos Vida'!T124</f>
        <v>-154863.85094982307</v>
      </c>
      <c r="U19" s="46">
        <f>Índice!$G$51*'Datos Vida'!U124</f>
        <v>76667.485575039682</v>
      </c>
      <c r="V19" s="46">
        <f>Índice!$G$51*'Datos Vida'!V124</f>
        <v>449.9126866613106</v>
      </c>
      <c r="W19" s="46">
        <f>Índice!$G$51*'Datos Vida'!W124</f>
        <v>-1789.6467848993298</v>
      </c>
      <c r="X19" s="46">
        <f>Índice!$G$51*'Datos Vida'!X124</f>
        <v>173819.80917221645</v>
      </c>
      <c r="Y19" s="46">
        <f>Índice!$G$51*'Datos Vida'!Y124</f>
        <v>28542.188167437991</v>
      </c>
      <c r="Z19" s="46">
        <f>Índice!$G$51*'Datos Vida'!Z124</f>
        <v>159305.69849564321</v>
      </c>
      <c r="AA19" s="46">
        <f>Índice!$G$51*'Datos Vida'!AA124</f>
        <v>28592.694894659613</v>
      </c>
      <c r="AB19" s="46">
        <f>Índice!$G$51*'Datos Vida'!AB124</f>
        <v>0</v>
      </c>
      <c r="AC19" s="46">
        <f>Índice!$G$51*'Datos Vida'!AC124</f>
        <v>-111.06168150661435</v>
      </c>
      <c r="AD19" s="46">
        <f>Índice!$G$51*'Datos Vida'!AD124</f>
        <v>0</v>
      </c>
      <c r="AE19" s="46">
        <f>Índice!$G$51*'Datos Vida'!AE124</f>
        <v>34703.389174031312</v>
      </c>
      <c r="AF19" s="46">
        <f>Índice!$G$51*'Datos Vida'!AF124</f>
        <v>-17323.05492661917</v>
      </c>
      <c r="AG19" s="46">
        <f>Índice!$G$51*'Datos Vida'!AG124</f>
        <v>-4009.1540676506852</v>
      </c>
      <c r="AH19" s="46">
        <f>Índice!$G$51*'Datos Vida'!AH124</f>
        <v>0</v>
      </c>
      <c r="AI19" s="46">
        <f>Índice!$G$51*'Datos Vida'!AI124</f>
        <v>0</v>
      </c>
      <c r="AJ19" s="46">
        <f>Índice!$G$51*'Datos Vida'!AJ124</f>
        <v>0</v>
      </c>
      <c r="AK19" s="46">
        <f>Índice!$G$51*'Datos Vida'!AK124</f>
        <v>0</v>
      </c>
      <c r="AL19" s="46">
        <f>Índice!$G$51*'Datos Vida'!AL124</f>
        <v>0</v>
      </c>
      <c r="AM19" s="46">
        <f>Índice!$G$51*'Datos Vida'!AM124</f>
        <v>0</v>
      </c>
      <c r="AN19" s="46">
        <f>Índice!$G$51*'Datos Vida'!AN124</f>
        <v>0</v>
      </c>
      <c r="AO19" s="46">
        <f>Índice!$G$51*'Datos Vida'!AO124</f>
        <v>0</v>
      </c>
      <c r="AP19" s="46">
        <f>Índice!$G$51*'Datos Vida'!AP124</f>
        <v>0</v>
      </c>
      <c r="AQ19" s="46">
        <f>Índice!$G$51*'Datos Vida'!AQ124</f>
        <v>986011.8498254841</v>
      </c>
    </row>
    <row r="20" spans="2:43">
      <c r="B20" s="67" t="str">
        <f>'Datos Generales'!B125</f>
        <v>5.31.12.30  Variación Reserva Valor Del Fondo</v>
      </c>
      <c r="C20" s="46">
        <f>Índice!$G$51*'Datos Vida'!C125</f>
        <v>0</v>
      </c>
      <c r="D20" s="46">
        <f>Índice!$G$51*'Datos Vida'!D125</f>
        <v>553.98044800927801</v>
      </c>
      <c r="E20" s="46">
        <f>Índice!$G$51*'Datos Vida'!E125</f>
        <v>0</v>
      </c>
      <c r="F20" s="46">
        <f>Índice!$G$51*'Datos Vida'!F125</f>
        <v>50099.663362260719</v>
      </c>
      <c r="G20" s="46">
        <f>Índice!$G$51*'Datos Vida'!G125</f>
        <v>150882.00858304507</v>
      </c>
      <c r="H20" s="46">
        <f>Índice!$G$51*'Datos Vida'!H125</f>
        <v>0</v>
      </c>
      <c r="I20" s="46">
        <f>Índice!$G$51*'Datos Vida'!I125</f>
        <v>0</v>
      </c>
      <c r="J20" s="46">
        <f>Índice!$G$51*'Datos Vida'!J125</f>
        <v>128497.56872743853</v>
      </c>
      <c r="K20" s="46">
        <f>Índice!$G$51*'Datos Vida'!K125</f>
        <v>0</v>
      </c>
      <c r="L20" s="46">
        <f>Índice!$G$51*'Datos Vida'!L125</f>
        <v>0</v>
      </c>
      <c r="M20" s="46">
        <f>Índice!$G$51*'Datos Vida'!M125</f>
        <v>1299172.6369513592</v>
      </c>
      <c r="N20" s="46">
        <f>Índice!$G$51*'Datos Vida'!N125</f>
        <v>0</v>
      </c>
      <c r="O20" s="46">
        <f>Índice!$G$51*'Datos Vida'!O125</f>
        <v>462710.45391869795</v>
      </c>
      <c r="P20" s="46">
        <f>Índice!$G$51*'Datos Vida'!P125</f>
        <v>410183.50187352957</v>
      </c>
      <c r="Q20" s="46">
        <f>Índice!$G$51*'Datos Vida'!Q125</f>
        <v>801256.6038320486</v>
      </c>
      <c r="R20" s="46">
        <f>Índice!$G$51*'Datos Vida'!R125</f>
        <v>0</v>
      </c>
      <c r="S20" s="46">
        <f>Índice!$G$51*'Datos Vida'!S125</f>
        <v>0</v>
      </c>
      <c r="T20" s="46">
        <f>Índice!$G$51*'Datos Vida'!T125</f>
        <v>0</v>
      </c>
      <c r="U20" s="46">
        <f>Índice!$G$51*'Datos Vida'!U125</f>
        <v>0</v>
      </c>
      <c r="V20" s="46">
        <f>Índice!$G$51*'Datos Vida'!V125</f>
        <v>0</v>
      </c>
      <c r="W20" s="46">
        <f>Índice!$G$51*'Datos Vida'!W125</f>
        <v>-238.50153047335118</v>
      </c>
      <c r="X20" s="46">
        <f>Índice!$G$51*'Datos Vida'!X125</f>
        <v>382147.266284657</v>
      </c>
      <c r="Y20" s="46">
        <f>Índice!$G$51*'Datos Vida'!Y125</f>
        <v>36081.634098459348</v>
      </c>
      <c r="Z20" s="46">
        <f>Índice!$G$51*'Datos Vida'!Z125</f>
        <v>50573.346524397937</v>
      </c>
      <c r="AA20" s="46">
        <f>Índice!$G$51*'Datos Vida'!AA125</f>
        <v>192983.01761095657</v>
      </c>
      <c r="AB20" s="46">
        <f>Índice!$G$51*'Datos Vida'!AB125</f>
        <v>258719.58142715812</v>
      </c>
      <c r="AC20" s="46">
        <f>Índice!$G$51*'Datos Vida'!AC125</f>
        <v>94.904840633790826</v>
      </c>
      <c r="AD20" s="46">
        <f>Índice!$G$51*'Datos Vida'!AD125</f>
        <v>0</v>
      </c>
      <c r="AE20" s="46">
        <f>Índice!$G$51*'Datos Vida'!AE125</f>
        <v>497012.17960209912</v>
      </c>
      <c r="AF20" s="46">
        <f>Índice!$G$51*'Datos Vida'!AF125</f>
        <v>995349.48574767448</v>
      </c>
      <c r="AG20" s="46">
        <f>Índice!$G$51*'Datos Vida'!AG125</f>
        <v>-766780.07440999872</v>
      </c>
      <c r="AH20" s="46">
        <f>Índice!$G$51*'Datos Vida'!AH125</f>
        <v>0</v>
      </c>
      <c r="AI20" s="46">
        <f>Índice!$G$51*'Datos Vida'!AI125</f>
        <v>0</v>
      </c>
      <c r="AJ20" s="46">
        <f>Índice!$G$51*'Datos Vida'!AJ125</f>
        <v>0</v>
      </c>
      <c r="AK20" s="46">
        <f>Índice!$G$51*'Datos Vida'!AK125</f>
        <v>0</v>
      </c>
      <c r="AL20" s="46">
        <f>Índice!$G$51*'Datos Vida'!AL125</f>
        <v>0</v>
      </c>
      <c r="AM20" s="46">
        <f>Índice!$G$51*'Datos Vida'!AM125</f>
        <v>0</v>
      </c>
      <c r="AN20" s="46">
        <f>Índice!$G$51*'Datos Vida'!AN125</f>
        <v>0</v>
      </c>
      <c r="AO20" s="46">
        <f>Índice!$G$51*'Datos Vida'!AO125</f>
        <v>0</v>
      </c>
      <c r="AP20" s="46">
        <f>Índice!$G$51*'Datos Vida'!AP125</f>
        <v>0</v>
      </c>
      <c r="AQ20" s="46">
        <f>Índice!$G$51*'Datos Vida'!AQ125</f>
        <v>4949299.257891953</v>
      </c>
    </row>
    <row r="21" spans="2:43">
      <c r="B21" s="67" t="str">
        <f>'Datos Generales'!B126</f>
        <v>5.31.12.40  Variación Reserva Catastrófica De Terremoto</v>
      </c>
      <c r="C21" s="46">
        <f>Índice!$G$51*'Datos Vida'!C126</f>
        <v>0</v>
      </c>
      <c r="D21" s="46">
        <f>Índice!$G$51*'Datos Vida'!D126</f>
        <v>0</v>
      </c>
      <c r="E21" s="46">
        <f>Índice!$G$51*'Datos Vida'!E126</f>
        <v>0</v>
      </c>
      <c r="F21" s="46">
        <f>Índice!$G$51*'Datos Vida'!F126</f>
        <v>0</v>
      </c>
      <c r="G21" s="46">
        <f>Índice!$G$51*'Datos Vida'!G126</f>
        <v>0</v>
      </c>
      <c r="H21" s="46">
        <f>Índice!$G$51*'Datos Vida'!H126</f>
        <v>0</v>
      </c>
      <c r="I21" s="46">
        <f>Índice!$G$51*'Datos Vida'!I126</f>
        <v>0</v>
      </c>
      <c r="J21" s="46">
        <f>Índice!$G$51*'Datos Vida'!J126</f>
        <v>0</v>
      </c>
      <c r="K21" s="46">
        <f>Índice!$G$51*'Datos Vida'!K126</f>
        <v>0</v>
      </c>
      <c r="L21" s="46">
        <f>Índice!$G$51*'Datos Vida'!L126</f>
        <v>0</v>
      </c>
      <c r="M21" s="46">
        <f>Índice!$G$51*'Datos Vida'!M126</f>
        <v>0</v>
      </c>
      <c r="N21" s="46">
        <f>Índice!$G$51*'Datos Vida'!N126</f>
        <v>0</v>
      </c>
      <c r="O21" s="46">
        <f>Índice!$G$51*'Datos Vida'!O126</f>
        <v>0</v>
      </c>
      <c r="P21" s="46">
        <f>Índice!$G$51*'Datos Vida'!P126</f>
        <v>0</v>
      </c>
      <c r="Q21" s="46">
        <f>Índice!$G$51*'Datos Vida'!Q126</f>
        <v>0</v>
      </c>
      <c r="R21" s="46">
        <f>Índice!$G$51*'Datos Vida'!R126</f>
        <v>0</v>
      </c>
      <c r="S21" s="46">
        <f>Índice!$G$51*'Datos Vida'!S126</f>
        <v>0</v>
      </c>
      <c r="T21" s="46">
        <f>Índice!$G$51*'Datos Vida'!T126</f>
        <v>0</v>
      </c>
      <c r="U21" s="46">
        <f>Índice!$G$51*'Datos Vida'!U126</f>
        <v>0</v>
      </c>
      <c r="V21" s="46">
        <f>Índice!$G$51*'Datos Vida'!V126</f>
        <v>0</v>
      </c>
      <c r="W21" s="46">
        <f>Índice!$G$51*'Datos Vida'!W126</f>
        <v>0</v>
      </c>
      <c r="X21" s="46">
        <f>Índice!$G$51*'Datos Vida'!X126</f>
        <v>0</v>
      </c>
      <c r="Y21" s="46">
        <f>Índice!$G$51*'Datos Vida'!Y126</f>
        <v>0</v>
      </c>
      <c r="Z21" s="46">
        <f>Índice!$G$51*'Datos Vida'!Z126</f>
        <v>0</v>
      </c>
      <c r="AA21" s="46">
        <f>Índice!$G$51*'Datos Vida'!AA126</f>
        <v>0</v>
      </c>
      <c r="AB21" s="46">
        <f>Índice!$G$51*'Datos Vida'!AB126</f>
        <v>0</v>
      </c>
      <c r="AC21" s="46">
        <f>Índice!$G$51*'Datos Vida'!AC126</f>
        <v>0</v>
      </c>
      <c r="AD21" s="46">
        <f>Índice!$G$51*'Datos Vida'!AD126</f>
        <v>0</v>
      </c>
      <c r="AE21" s="46">
        <f>Índice!$G$51*'Datos Vida'!AE126</f>
        <v>0</v>
      </c>
      <c r="AF21" s="46">
        <f>Índice!$G$51*'Datos Vida'!AF126</f>
        <v>0</v>
      </c>
      <c r="AG21" s="46">
        <f>Índice!$G$51*'Datos Vida'!AG126</f>
        <v>0</v>
      </c>
      <c r="AH21" s="46">
        <f>Índice!$G$51*'Datos Vida'!AH126</f>
        <v>0</v>
      </c>
      <c r="AI21" s="46">
        <f>Índice!$G$51*'Datos Vida'!AI126</f>
        <v>0</v>
      </c>
      <c r="AJ21" s="46">
        <f>Índice!$G$51*'Datos Vida'!AJ126</f>
        <v>0</v>
      </c>
      <c r="AK21" s="46">
        <f>Índice!$G$51*'Datos Vida'!AK126</f>
        <v>0</v>
      </c>
      <c r="AL21" s="46">
        <f>Índice!$G$51*'Datos Vida'!AL126</f>
        <v>0</v>
      </c>
      <c r="AM21" s="46">
        <f>Índice!$G$51*'Datos Vida'!AM126</f>
        <v>0</v>
      </c>
      <c r="AN21" s="46">
        <f>Índice!$G$51*'Datos Vida'!AN126</f>
        <v>0</v>
      </c>
      <c r="AO21" s="46">
        <f>Índice!$G$51*'Datos Vida'!AO126</f>
        <v>0</v>
      </c>
      <c r="AP21" s="46">
        <f>Índice!$G$51*'Datos Vida'!AP126</f>
        <v>0</v>
      </c>
      <c r="AQ21" s="46">
        <f>Índice!$G$51*'Datos Vida'!AQ126</f>
        <v>0</v>
      </c>
    </row>
    <row r="22" spans="2:43">
      <c r="B22" s="67" t="str">
        <f>'Datos Generales'!B127</f>
        <v>5.31.12.50  Variación Reserva Insuficiencia De Prima</v>
      </c>
      <c r="C22" s="46">
        <f>Índice!$G$51*'Datos Vida'!C127</f>
        <v>0</v>
      </c>
      <c r="D22" s="46">
        <f>Índice!$G$51*'Datos Vida'!D127</f>
        <v>0</v>
      </c>
      <c r="E22" s="46">
        <f>Índice!$G$51*'Datos Vida'!E127</f>
        <v>0</v>
      </c>
      <c r="F22" s="46">
        <f>Índice!$G$51*'Datos Vida'!F127</f>
        <v>0</v>
      </c>
      <c r="G22" s="46">
        <f>Índice!$G$51*'Datos Vida'!G127</f>
        <v>0</v>
      </c>
      <c r="H22" s="46">
        <f>Índice!$G$51*'Datos Vida'!H127</f>
        <v>-114717.86393284067</v>
      </c>
      <c r="I22" s="46">
        <f>Índice!$G$51*'Datos Vida'!I127</f>
        <v>0</v>
      </c>
      <c r="J22" s="46">
        <f>Índice!$G$51*'Datos Vida'!J127</f>
        <v>0</v>
      </c>
      <c r="K22" s="46">
        <f>Índice!$G$51*'Datos Vida'!K127</f>
        <v>0</v>
      </c>
      <c r="L22" s="46">
        <f>Índice!$G$51*'Datos Vida'!L127</f>
        <v>0</v>
      </c>
      <c r="M22" s="46">
        <f>Índice!$G$51*'Datos Vida'!M127</f>
        <v>5316.4416881906773</v>
      </c>
      <c r="N22" s="46">
        <f>Índice!$G$51*'Datos Vida'!N127</f>
        <v>0</v>
      </c>
      <c r="O22" s="46">
        <f>Índice!$G$51*'Datos Vida'!O127</f>
        <v>19.211147777549076</v>
      </c>
      <c r="P22" s="46">
        <f>Índice!$G$51*'Datos Vida'!P127</f>
        <v>7919.1538241914395</v>
      </c>
      <c r="Q22" s="46">
        <f>Índice!$G$51*'Datos Vida'!Q127</f>
        <v>414.54469801093802</v>
      </c>
      <c r="R22" s="46">
        <f>Índice!$G$51*'Datos Vida'!R127</f>
        <v>0</v>
      </c>
      <c r="S22" s="46">
        <f>Índice!$G$51*'Datos Vida'!S127</f>
        <v>0</v>
      </c>
      <c r="T22" s="46">
        <f>Índice!$G$51*'Datos Vida'!T127</f>
        <v>0</v>
      </c>
      <c r="U22" s="46">
        <f>Índice!$G$51*'Datos Vida'!U127</f>
        <v>0</v>
      </c>
      <c r="V22" s="46">
        <f>Índice!$G$51*'Datos Vida'!V127</f>
        <v>0</v>
      </c>
      <c r="W22" s="46">
        <f>Índice!$G$51*'Datos Vida'!W127</f>
        <v>0</v>
      </c>
      <c r="X22" s="46">
        <f>Índice!$G$51*'Datos Vida'!X127</f>
        <v>36464.307767899234</v>
      </c>
      <c r="Y22" s="46">
        <f>Índice!$G$51*'Datos Vida'!Y127</f>
        <v>0</v>
      </c>
      <c r="Z22" s="46">
        <f>Índice!$G$51*'Datos Vida'!Z127</f>
        <v>0</v>
      </c>
      <c r="AA22" s="46">
        <f>Índice!$G$51*'Datos Vida'!AA127</f>
        <v>0</v>
      </c>
      <c r="AB22" s="46">
        <f>Índice!$G$51*'Datos Vida'!AB127</f>
        <v>0</v>
      </c>
      <c r="AC22" s="46">
        <f>Índice!$G$51*'Datos Vida'!AC127</f>
        <v>0</v>
      </c>
      <c r="AD22" s="46">
        <f>Índice!$G$51*'Datos Vida'!AD127</f>
        <v>0</v>
      </c>
      <c r="AE22" s="46">
        <f>Índice!$G$51*'Datos Vida'!AE127</f>
        <v>0</v>
      </c>
      <c r="AF22" s="46">
        <f>Índice!$G$51*'Datos Vida'!AF127</f>
        <v>3939.0820701118369</v>
      </c>
      <c r="AG22" s="46">
        <f>Índice!$G$51*'Datos Vida'!AG127</f>
        <v>38292.332583036208</v>
      </c>
      <c r="AH22" s="46">
        <f>Índice!$G$51*'Datos Vida'!AH127</f>
        <v>0</v>
      </c>
      <c r="AI22" s="46">
        <f>Índice!$G$51*'Datos Vida'!AI127</f>
        <v>0</v>
      </c>
      <c r="AJ22" s="46">
        <f>Índice!$G$51*'Datos Vida'!AJ127</f>
        <v>0</v>
      </c>
      <c r="AK22" s="46">
        <f>Índice!$G$51*'Datos Vida'!AK127</f>
        <v>0</v>
      </c>
      <c r="AL22" s="46">
        <f>Índice!$G$51*'Datos Vida'!AL127</f>
        <v>0</v>
      </c>
      <c r="AM22" s="46">
        <f>Índice!$G$51*'Datos Vida'!AM127</f>
        <v>0</v>
      </c>
      <c r="AN22" s="46">
        <f>Índice!$G$51*'Datos Vida'!AN127</f>
        <v>0</v>
      </c>
      <c r="AO22" s="46">
        <f>Índice!$G$51*'Datos Vida'!AO127</f>
        <v>0</v>
      </c>
      <c r="AP22" s="46">
        <f>Índice!$G$51*'Datos Vida'!AP127</f>
        <v>0</v>
      </c>
      <c r="AQ22" s="46">
        <f>Índice!$G$51*'Datos Vida'!AQ127</f>
        <v>-22352.790153622787</v>
      </c>
    </row>
    <row r="23" spans="2:43">
      <c r="B23" s="67" t="str">
        <f>'Datos Generales'!B128</f>
        <v>5.31.12.60  Variación Otras Reservas Técnicas</v>
      </c>
      <c r="C23" s="46">
        <f>Índice!$G$51*'Datos Vida'!C128</f>
        <v>0</v>
      </c>
      <c r="D23" s="46">
        <f>Índice!$G$51*'Datos Vida'!D128</f>
        <v>0</v>
      </c>
      <c r="E23" s="46">
        <f>Índice!$G$51*'Datos Vida'!E128</f>
        <v>0</v>
      </c>
      <c r="F23" s="46">
        <f>Índice!$G$51*'Datos Vida'!F128</f>
        <v>0</v>
      </c>
      <c r="G23" s="46">
        <f>Índice!$G$51*'Datos Vida'!G128</f>
        <v>0</v>
      </c>
      <c r="H23" s="46">
        <f>Índice!$G$51*'Datos Vida'!H128</f>
        <v>0</v>
      </c>
      <c r="I23" s="46">
        <f>Índice!$G$51*'Datos Vida'!I128</f>
        <v>0</v>
      </c>
      <c r="J23" s="46">
        <f>Índice!$G$51*'Datos Vida'!J128</f>
        <v>0</v>
      </c>
      <c r="K23" s="46">
        <f>Índice!$G$51*'Datos Vida'!K128</f>
        <v>0</v>
      </c>
      <c r="L23" s="46">
        <f>Índice!$G$51*'Datos Vida'!L128</f>
        <v>-1735.952954820604</v>
      </c>
      <c r="M23" s="46">
        <f>Índice!$G$51*'Datos Vida'!M128</f>
        <v>7518.9953543549336</v>
      </c>
      <c r="N23" s="46">
        <f>Índice!$G$51*'Datos Vida'!N128</f>
        <v>0</v>
      </c>
      <c r="O23" s="46">
        <f>Índice!$G$51*'Datos Vida'!O128</f>
        <v>0</v>
      </c>
      <c r="P23" s="46">
        <f>Índice!$G$51*'Datos Vida'!P128</f>
        <v>0</v>
      </c>
      <c r="Q23" s="46">
        <f>Índice!$G$51*'Datos Vida'!Q128</f>
        <v>0</v>
      </c>
      <c r="R23" s="46">
        <f>Índice!$G$51*'Datos Vida'!R128</f>
        <v>0</v>
      </c>
      <c r="S23" s="46">
        <f>Índice!$G$51*'Datos Vida'!S128</f>
        <v>0</v>
      </c>
      <c r="T23" s="46">
        <f>Índice!$G$51*'Datos Vida'!T128</f>
        <v>341950.68400981807</v>
      </c>
      <c r="U23" s="46">
        <f>Índice!$G$51*'Datos Vida'!U128</f>
        <v>-35536.196856719813</v>
      </c>
      <c r="V23" s="46">
        <f>Índice!$G$51*'Datos Vida'!V128</f>
        <v>0</v>
      </c>
      <c r="W23" s="46">
        <f>Índice!$G$51*'Datos Vida'!W128</f>
        <v>0</v>
      </c>
      <c r="X23" s="46">
        <f>Índice!$G$51*'Datos Vida'!X128</f>
        <v>0</v>
      </c>
      <c r="Y23" s="46">
        <f>Índice!$G$51*'Datos Vida'!Y128</f>
        <v>0</v>
      </c>
      <c r="Z23" s="46">
        <f>Índice!$G$51*'Datos Vida'!Z128</f>
        <v>0</v>
      </c>
      <c r="AA23" s="46">
        <f>Índice!$G$51*'Datos Vida'!AA128</f>
        <v>0</v>
      </c>
      <c r="AB23" s="46">
        <f>Índice!$G$51*'Datos Vida'!AB128</f>
        <v>0</v>
      </c>
      <c r="AC23" s="46">
        <f>Índice!$G$51*'Datos Vida'!AC128</f>
        <v>-75.472366268942793</v>
      </c>
      <c r="AD23" s="46">
        <f>Índice!$G$51*'Datos Vida'!AD128</f>
        <v>2901.8571513940255</v>
      </c>
      <c r="AE23" s="46">
        <f>Índice!$G$51*'Datos Vida'!AE128</f>
        <v>43020.443936868811</v>
      </c>
      <c r="AF23" s="46">
        <f>Índice!$G$51*'Datos Vida'!AF128</f>
        <v>19279.272101119692</v>
      </c>
      <c r="AG23" s="46">
        <f>Índice!$G$51*'Datos Vida'!AG128</f>
        <v>0</v>
      </c>
      <c r="AH23" s="46">
        <f>Índice!$G$51*'Datos Vida'!AH128</f>
        <v>0</v>
      </c>
      <c r="AI23" s="46">
        <f>Índice!$G$51*'Datos Vida'!AI128</f>
        <v>0</v>
      </c>
      <c r="AJ23" s="46">
        <f>Índice!$G$51*'Datos Vida'!AJ128</f>
        <v>0</v>
      </c>
      <c r="AK23" s="46">
        <f>Índice!$G$51*'Datos Vida'!AK128</f>
        <v>0</v>
      </c>
      <c r="AL23" s="46">
        <f>Índice!$G$51*'Datos Vida'!AL128</f>
        <v>0</v>
      </c>
      <c r="AM23" s="46">
        <f>Índice!$G$51*'Datos Vida'!AM128</f>
        <v>0</v>
      </c>
      <c r="AN23" s="46">
        <f>Índice!$G$51*'Datos Vida'!AN128</f>
        <v>0</v>
      </c>
      <c r="AO23" s="46">
        <f>Índice!$G$51*'Datos Vida'!AO128</f>
        <v>0</v>
      </c>
      <c r="AP23" s="46">
        <f>Índice!$G$51*'Datos Vida'!AP128</f>
        <v>0</v>
      </c>
      <c r="AQ23" s="46">
        <f>Índice!$G$51*'Datos Vida'!AQ128</f>
        <v>377323.63037574617</v>
      </c>
    </row>
    <row r="24" spans="2:43">
      <c r="B24" s="66" t="str">
        <f>'Datos Generales'!B129</f>
        <v xml:space="preserve">5.31.13.00  Costo De Siniestros </v>
      </c>
      <c r="C24" s="46">
        <f>Índice!$G$51*'Datos Vida'!C129</f>
        <v>103959.13425892113</v>
      </c>
      <c r="D24" s="46">
        <f>Índice!$G$51*'Datos Vida'!D129</f>
        <v>809439.09202980832</v>
      </c>
      <c r="E24" s="46">
        <f>Índice!$G$51*'Datos Vida'!E129</f>
        <v>112081.90854342761</v>
      </c>
      <c r="F24" s="46">
        <f>Índice!$G$51*'Datos Vida'!F129</f>
        <v>783760.11739162193</v>
      </c>
      <c r="G24" s="46">
        <f>Índice!$G$51*'Datos Vida'!G129</f>
        <v>1518649.5536949369</v>
      </c>
      <c r="H24" s="46">
        <f>Índice!$G$51*'Datos Vida'!H129</f>
        <v>2842228.316080926</v>
      </c>
      <c r="I24" s="46">
        <f>Índice!$G$51*'Datos Vida'!I129</f>
        <v>145503.9053076329</v>
      </c>
      <c r="J24" s="46">
        <f>Índice!$G$51*'Datos Vida'!J129</f>
        <v>3625240.6151993824</v>
      </c>
      <c r="K24" s="46">
        <f>Índice!$G$51*'Datos Vida'!K129</f>
        <v>229803.66118440713</v>
      </c>
      <c r="L24" s="46">
        <f>Índice!$G$51*'Datos Vida'!L129</f>
        <v>63526.839168608814</v>
      </c>
      <c r="M24" s="46">
        <f>Índice!$G$51*'Datos Vida'!M129</f>
        <v>1222950.5490005999</v>
      </c>
      <c r="N24" s="46">
        <f>Índice!$G$51*'Datos Vida'!N129</f>
        <v>0</v>
      </c>
      <c r="O24" s="46">
        <f>Índice!$G$51*'Datos Vida'!O129</f>
        <v>642653.75004703191</v>
      </c>
      <c r="P24" s="46">
        <f>Índice!$G$51*'Datos Vida'!P129</f>
        <v>1173286.2350355561</v>
      </c>
      <c r="Q24" s="46">
        <f>Índice!$G$51*'Datos Vida'!Q129</f>
        <v>2035001.8259443454</v>
      </c>
      <c r="R24" s="46">
        <f>Índice!$G$51*'Datos Vida'!R129</f>
        <v>4379.6105094716713</v>
      </c>
      <c r="S24" s="46">
        <f>Índice!$G$51*'Datos Vida'!S129</f>
        <v>148747.2693832292</v>
      </c>
      <c r="T24" s="46">
        <f>Índice!$G$51*'Datos Vida'!T129</f>
        <v>421345.53285482526</v>
      </c>
      <c r="U24" s="46">
        <f>Índice!$G$51*'Datos Vida'!U129</f>
        <v>358932.23201223498</v>
      </c>
      <c r="V24" s="46">
        <f>Índice!$G$51*'Datos Vida'!V129</f>
        <v>605.81513475469274</v>
      </c>
      <c r="W24" s="46">
        <f>Índice!$G$51*'Datos Vida'!W129</f>
        <v>37609.05314272688</v>
      </c>
      <c r="X24" s="46">
        <f>Índice!$G$51*'Datos Vida'!X129</f>
        <v>3224334.8582735201</v>
      </c>
      <c r="Y24" s="46">
        <f>Índice!$G$51*'Datos Vida'!Y129</f>
        <v>311777.31889398681</v>
      </c>
      <c r="Z24" s="46">
        <f>Índice!$G$51*'Datos Vida'!Z129</f>
        <v>788097.49878823699</v>
      </c>
      <c r="AA24" s="46">
        <f>Índice!$G$51*'Datos Vida'!AA129</f>
        <v>341923.99202338984</v>
      </c>
      <c r="AB24" s="46">
        <f>Índice!$G$51*'Datos Vida'!AB129</f>
        <v>62883.442779330755</v>
      </c>
      <c r="AC24" s="46">
        <f>Índice!$G$51*'Datos Vida'!AC129</f>
        <v>4056.9163451897989</v>
      </c>
      <c r="AD24" s="46">
        <f>Índice!$G$51*'Datos Vida'!AD129</f>
        <v>723113.13551162963</v>
      </c>
      <c r="AE24" s="46">
        <f>Índice!$G$51*'Datos Vida'!AE129</f>
        <v>2029010.8693487025</v>
      </c>
      <c r="AF24" s="46">
        <f>Índice!$G$51*'Datos Vida'!AF129</f>
        <v>2040760.1240314196</v>
      </c>
      <c r="AG24" s="46">
        <f>Índice!$G$51*'Datos Vida'!AG129</f>
        <v>1949831.0614159149</v>
      </c>
      <c r="AH24" s="46">
        <f>Índice!$G$51*'Datos Vida'!AH129</f>
        <v>0</v>
      </c>
      <c r="AI24" s="46">
        <f>Índice!$G$51*'Datos Vida'!AI129</f>
        <v>0</v>
      </c>
      <c r="AJ24" s="46">
        <f>Índice!$G$51*'Datos Vida'!AJ129</f>
        <v>0</v>
      </c>
      <c r="AK24" s="46">
        <f>Índice!$G$51*'Datos Vida'!AK129</f>
        <v>0</v>
      </c>
      <c r="AL24" s="46">
        <f>Índice!$G$51*'Datos Vida'!AL129</f>
        <v>0</v>
      </c>
      <c r="AM24" s="46">
        <f>Índice!$G$51*'Datos Vida'!AM129</f>
        <v>0</v>
      </c>
      <c r="AN24" s="46">
        <f>Índice!$G$51*'Datos Vida'!AN129</f>
        <v>0</v>
      </c>
      <c r="AO24" s="46">
        <f>Índice!$G$51*'Datos Vida'!AO129</f>
        <v>0</v>
      </c>
      <c r="AP24" s="46">
        <f>Índice!$G$51*'Datos Vida'!AP129</f>
        <v>0</v>
      </c>
      <c r="AQ24" s="46">
        <f>Índice!$G$51*'Datos Vida'!AQ129</f>
        <v>27755494.233335771</v>
      </c>
    </row>
    <row r="25" spans="2:43">
      <c r="B25" s="67" t="str">
        <f>'Datos Generales'!B130</f>
        <v>5.31.13.10  Siniestros Directos</v>
      </c>
      <c r="C25" s="46">
        <f>Índice!$G$51*'Datos Vida'!C130</f>
        <v>159541.23424984675</v>
      </c>
      <c r="D25" s="46">
        <f>Índice!$G$51*'Datos Vida'!D130</f>
        <v>1107281.9988446753</v>
      </c>
      <c r="E25" s="46">
        <f>Índice!$G$51*'Datos Vida'!E130</f>
        <v>107348.88373935697</v>
      </c>
      <c r="F25" s="46">
        <f>Índice!$G$51*'Datos Vida'!F130</f>
        <v>878605.1113162071</v>
      </c>
      <c r="G25" s="46">
        <f>Índice!$G$51*'Datos Vida'!G130</f>
        <v>1611384.4199362139</v>
      </c>
      <c r="H25" s="46">
        <f>Índice!$G$51*'Datos Vida'!H130</f>
        <v>2842228.316080926</v>
      </c>
      <c r="I25" s="46">
        <f>Índice!$G$51*'Datos Vida'!I130</f>
        <v>130200.94240860872</v>
      </c>
      <c r="J25" s="46">
        <f>Índice!$G$51*'Datos Vida'!J130</f>
        <v>3703426.4454286103</v>
      </c>
      <c r="K25" s="46">
        <f>Índice!$G$51*'Datos Vida'!K130</f>
        <v>229803.66118440713</v>
      </c>
      <c r="L25" s="46">
        <f>Índice!$G$51*'Datos Vida'!L130</f>
        <v>63634.271094083721</v>
      </c>
      <c r="M25" s="46">
        <f>Índice!$G$51*'Datos Vida'!M130</f>
        <v>1255859.2894088589</v>
      </c>
      <c r="N25" s="46">
        <f>Índice!$G$51*'Datos Vida'!N130</f>
        <v>0</v>
      </c>
      <c r="O25" s="46">
        <f>Índice!$G$51*'Datos Vida'!O130</f>
        <v>664318.96702455182</v>
      </c>
      <c r="P25" s="46">
        <f>Índice!$G$51*'Datos Vida'!P130</f>
        <v>1526727.1773556343</v>
      </c>
      <c r="Q25" s="46">
        <f>Índice!$G$51*'Datos Vida'!Q130</f>
        <v>2081587.7526719654</v>
      </c>
      <c r="R25" s="46">
        <f>Índice!$G$51*'Datos Vida'!R130</f>
        <v>4379.6105094716713</v>
      </c>
      <c r="S25" s="46">
        <f>Índice!$G$51*'Datos Vida'!S130</f>
        <v>188461.13837116913</v>
      </c>
      <c r="T25" s="46">
        <f>Índice!$G$51*'Datos Vida'!T130</f>
        <v>421345.53285482526</v>
      </c>
      <c r="U25" s="46">
        <f>Índice!$G$51*'Datos Vida'!U130</f>
        <v>362645.02977949235</v>
      </c>
      <c r="V25" s="46">
        <f>Índice!$G$51*'Datos Vida'!V130</f>
        <v>605.81513475469274</v>
      </c>
      <c r="W25" s="46">
        <f>Índice!$G$51*'Datos Vida'!W130</f>
        <v>71184.827619787495</v>
      </c>
      <c r="X25" s="46">
        <f>Índice!$G$51*'Datos Vida'!X130</f>
        <v>3281676.2390415678</v>
      </c>
      <c r="Y25" s="46">
        <f>Índice!$G$51*'Datos Vida'!Y130</f>
        <v>313006.43396389281</v>
      </c>
      <c r="Z25" s="46">
        <f>Índice!$G$51*'Datos Vida'!Z130</f>
        <v>814496.18322300212</v>
      </c>
      <c r="AA25" s="46">
        <f>Índice!$G$51*'Datos Vida'!AA130</f>
        <v>347195.23882245406</v>
      </c>
      <c r="AB25" s="46">
        <f>Índice!$G$51*'Datos Vida'!AB130</f>
        <v>60314.106692694681</v>
      </c>
      <c r="AC25" s="46">
        <f>Índice!$G$51*'Datos Vida'!AC130</f>
        <v>4293.3816710599995</v>
      </c>
      <c r="AD25" s="46">
        <f>Índice!$G$51*'Datos Vida'!AD130</f>
        <v>723113.13551162963</v>
      </c>
      <c r="AE25" s="46">
        <f>Índice!$G$51*'Datos Vida'!AE130</f>
        <v>2288239.7232532352</v>
      </c>
      <c r="AF25" s="46">
        <f>Índice!$G$51*'Datos Vida'!AF130</f>
        <v>2612231.7909083469</v>
      </c>
      <c r="AG25" s="46">
        <f>Índice!$G$51*'Datos Vida'!AG130</f>
        <v>2210988.9093247107</v>
      </c>
      <c r="AH25" s="46">
        <f>Índice!$G$51*'Datos Vida'!AH130</f>
        <v>0</v>
      </c>
      <c r="AI25" s="46">
        <f>Índice!$G$51*'Datos Vida'!AI130</f>
        <v>0</v>
      </c>
      <c r="AJ25" s="46">
        <f>Índice!$G$51*'Datos Vida'!AJ130</f>
        <v>0</v>
      </c>
      <c r="AK25" s="46">
        <f>Índice!$G$51*'Datos Vida'!AK130</f>
        <v>0</v>
      </c>
      <c r="AL25" s="46">
        <f>Índice!$G$51*'Datos Vida'!AL130</f>
        <v>0</v>
      </c>
      <c r="AM25" s="46">
        <f>Índice!$G$51*'Datos Vida'!AM130</f>
        <v>0</v>
      </c>
      <c r="AN25" s="46">
        <f>Índice!$G$51*'Datos Vida'!AN130</f>
        <v>0</v>
      </c>
      <c r="AO25" s="46">
        <f>Índice!$G$51*'Datos Vida'!AO130</f>
        <v>0</v>
      </c>
      <c r="AP25" s="46">
        <f>Índice!$G$51*'Datos Vida'!AP130</f>
        <v>0</v>
      </c>
      <c r="AQ25" s="46">
        <f>Índice!$G$51*'Datos Vida'!AQ130</f>
        <v>30066125.567426041</v>
      </c>
    </row>
    <row r="26" spans="2:43">
      <c r="B26" s="67" t="str">
        <f>'Datos Generales'!B131</f>
        <v>5.31.13.20  Siniestros Cedidos</v>
      </c>
      <c r="C26" s="46">
        <f>Índice!$G$51*'Datos Vida'!C131</f>
        <v>55582.099990925613</v>
      </c>
      <c r="D26" s="46">
        <f>Índice!$G$51*'Datos Vida'!D131</f>
        <v>297842.90681486699</v>
      </c>
      <c r="E26" s="46">
        <f>Índice!$G$51*'Datos Vida'!E131</f>
        <v>-4733.0248040706392</v>
      </c>
      <c r="F26" s="46">
        <f>Índice!$G$51*'Datos Vida'!F131</f>
        <v>94844.993924585186</v>
      </c>
      <c r="G26" s="46">
        <f>Índice!$G$51*'Datos Vida'!G131</f>
        <v>92734.866241276977</v>
      </c>
      <c r="H26" s="46">
        <f>Índice!$G$51*'Datos Vida'!H131</f>
        <v>0</v>
      </c>
      <c r="I26" s="46">
        <f>Índice!$G$51*'Datos Vida'!I131</f>
        <v>6647.6768454764169</v>
      </c>
      <c r="J26" s="46">
        <f>Índice!$G$51*'Datos Vida'!J131</f>
        <v>78185.830229227955</v>
      </c>
      <c r="K26" s="46">
        <f>Índice!$G$51*'Datos Vida'!K131</f>
        <v>0</v>
      </c>
      <c r="L26" s="46">
        <f>Índice!$G$51*'Datos Vida'!L131</f>
        <v>0</v>
      </c>
      <c r="M26" s="46">
        <f>Índice!$G$51*'Datos Vida'!M131</f>
        <v>32908.740408259029</v>
      </c>
      <c r="N26" s="46">
        <f>Índice!$G$51*'Datos Vida'!N131</f>
        <v>0</v>
      </c>
      <c r="O26" s="46">
        <f>Índice!$G$51*'Datos Vida'!O131</f>
        <v>21665.21697751986</v>
      </c>
      <c r="P26" s="46">
        <f>Índice!$G$51*'Datos Vida'!P131</f>
        <v>353440.94232007809</v>
      </c>
      <c r="Q26" s="46">
        <f>Índice!$G$51*'Datos Vida'!Q131</f>
        <v>46585.926727620012</v>
      </c>
      <c r="R26" s="46">
        <f>Índice!$G$51*'Datos Vida'!R131</f>
        <v>0</v>
      </c>
      <c r="S26" s="46">
        <f>Índice!$G$51*'Datos Vida'!S131</f>
        <v>39713.868987939917</v>
      </c>
      <c r="T26" s="46">
        <f>Índice!$G$51*'Datos Vida'!T131</f>
        <v>0</v>
      </c>
      <c r="U26" s="46">
        <f>Índice!$G$51*'Datos Vida'!U131</f>
        <v>3712.7977672573875</v>
      </c>
      <c r="V26" s="46">
        <f>Índice!$G$51*'Datos Vida'!V131</f>
        <v>0</v>
      </c>
      <c r="W26" s="46">
        <f>Índice!$G$51*'Datos Vida'!W131</f>
        <v>33575.774477060608</v>
      </c>
      <c r="X26" s="46">
        <f>Índice!$G$51*'Datos Vida'!X131</f>
        <v>57341.380768047529</v>
      </c>
      <c r="Y26" s="46">
        <f>Índice!$G$51*'Datos Vida'!Y131</f>
        <v>1229.1150699060026</v>
      </c>
      <c r="Z26" s="46">
        <f>Índice!$G$51*'Datos Vida'!Z131</f>
        <v>26848.641386743868</v>
      </c>
      <c r="AA26" s="46">
        <f>Índice!$G$51*'Datos Vida'!AA131</f>
        <v>5271.2467990642317</v>
      </c>
      <c r="AB26" s="46">
        <f>Índice!$G$51*'Datos Vida'!AB131</f>
        <v>-2569.3360866360795</v>
      </c>
      <c r="AC26" s="46">
        <f>Índice!$G$51*'Datos Vida'!AC131</f>
        <v>236.46532587020081</v>
      </c>
      <c r="AD26" s="46">
        <f>Índice!$G$51*'Datos Vida'!AD131</f>
        <v>0</v>
      </c>
      <c r="AE26" s="46">
        <f>Índice!$G$51*'Datos Vida'!AE131</f>
        <v>259228.853904533</v>
      </c>
      <c r="AF26" s="46">
        <f>Índice!$G$51*'Datos Vida'!AF131</f>
        <v>571471.66687692702</v>
      </c>
      <c r="AG26" s="46">
        <f>Índice!$G$51*'Datos Vida'!AG131</f>
        <v>261157.84790879575</v>
      </c>
      <c r="AH26" s="46">
        <f>Índice!$G$51*'Datos Vida'!AH131</f>
        <v>0</v>
      </c>
      <c r="AI26" s="46">
        <f>Índice!$G$51*'Datos Vida'!AI131</f>
        <v>0</v>
      </c>
      <c r="AJ26" s="46">
        <f>Índice!$G$51*'Datos Vida'!AJ131</f>
        <v>0</v>
      </c>
      <c r="AK26" s="46">
        <f>Índice!$G$51*'Datos Vida'!AK131</f>
        <v>0</v>
      </c>
      <c r="AL26" s="46">
        <f>Índice!$G$51*'Datos Vida'!AL131</f>
        <v>0</v>
      </c>
      <c r="AM26" s="46">
        <f>Índice!$G$51*'Datos Vida'!AM131</f>
        <v>0</v>
      </c>
      <c r="AN26" s="46">
        <f>Índice!$G$51*'Datos Vida'!AN131</f>
        <v>0</v>
      </c>
      <c r="AO26" s="46">
        <f>Índice!$G$51*'Datos Vida'!AO131</f>
        <v>0</v>
      </c>
      <c r="AP26" s="46">
        <f>Índice!$G$51*'Datos Vida'!AP131</f>
        <v>0</v>
      </c>
      <c r="AQ26" s="46">
        <f>Índice!$G$51*'Datos Vida'!AQ131</f>
        <v>2332924.4988612747</v>
      </c>
    </row>
    <row r="27" spans="2:43">
      <c r="B27" s="67" t="str">
        <f>'Datos Generales'!B132</f>
        <v>5.31.13.30  Siniestros Aceptados</v>
      </c>
      <c r="C27" s="46">
        <f>Índice!$G$51*'Datos Vida'!C132</f>
        <v>0</v>
      </c>
      <c r="D27" s="46">
        <f>Índice!$G$51*'Datos Vida'!D132</f>
        <v>0</v>
      </c>
      <c r="E27" s="46">
        <f>Índice!$G$51*'Datos Vida'!E132</f>
        <v>0</v>
      </c>
      <c r="F27" s="46">
        <f>Índice!$G$51*'Datos Vida'!F132</f>
        <v>0</v>
      </c>
      <c r="G27" s="46">
        <f>Índice!$G$51*'Datos Vida'!G132</f>
        <v>0</v>
      </c>
      <c r="H27" s="46">
        <f>Índice!$G$51*'Datos Vida'!H132</f>
        <v>0</v>
      </c>
      <c r="I27" s="46">
        <f>Índice!$G$51*'Datos Vida'!I132</f>
        <v>21950.63974450059</v>
      </c>
      <c r="J27" s="46">
        <f>Índice!$G$51*'Datos Vida'!J132</f>
        <v>0</v>
      </c>
      <c r="K27" s="46">
        <f>Índice!$G$51*'Datos Vida'!K132</f>
        <v>0</v>
      </c>
      <c r="L27" s="46">
        <f>Índice!$G$51*'Datos Vida'!L132</f>
        <v>-107.43192547491154</v>
      </c>
      <c r="M27" s="46">
        <f>Índice!$G$51*'Datos Vida'!M132</f>
        <v>0</v>
      </c>
      <c r="N27" s="46">
        <f>Índice!$G$51*'Datos Vida'!N132</f>
        <v>0</v>
      </c>
      <c r="O27" s="46">
        <f>Índice!$G$51*'Datos Vida'!O132</f>
        <v>0</v>
      </c>
      <c r="P27" s="46">
        <f>Índice!$G$51*'Datos Vida'!P132</f>
        <v>0</v>
      </c>
      <c r="Q27" s="46">
        <f>Índice!$G$51*'Datos Vida'!Q132</f>
        <v>0</v>
      </c>
      <c r="R27" s="46">
        <f>Índice!$G$51*'Datos Vida'!R132</f>
        <v>0</v>
      </c>
      <c r="S27" s="46">
        <f>Índice!$G$51*'Datos Vida'!S132</f>
        <v>0</v>
      </c>
      <c r="T27" s="46">
        <f>Índice!$G$51*'Datos Vida'!T132</f>
        <v>0</v>
      </c>
      <c r="U27" s="46">
        <f>Índice!$G$51*'Datos Vida'!U132</f>
        <v>0</v>
      </c>
      <c r="V27" s="46">
        <f>Índice!$G$51*'Datos Vida'!V132</f>
        <v>0</v>
      </c>
      <c r="W27" s="46">
        <f>Índice!$G$51*'Datos Vida'!W132</f>
        <v>0</v>
      </c>
      <c r="X27" s="46">
        <f>Índice!$G$51*'Datos Vida'!X132</f>
        <v>0</v>
      </c>
      <c r="Y27" s="46">
        <f>Índice!$G$51*'Datos Vida'!Y132</f>
        <v>0</v>
      </c>
      <c r="Z27" s="46">
        <f>Índice!$G$51*'Datos Vida'!Z132</f>
        <v>449.95695197877041</v>
      </c>
      <c r="AA27" s="46">
        <f>Índice!$G$51*'Datos Vida'!AA132</f>
        <v>0</v>
      </c>
      <c r="AB27" s="46">
        <f>Índice!$G$51*'Datos Vida'!AB132</f>
        <v>0</v>
      </c>
      <c r="AC27" s="46">
        <f>Índice!$G$51*'Datos Vida'!AC132</f>
        <v>0</v>
      </c>
      <c r="AD27" s="46">
        <f>Índice!$G$51*'Datos Vida'!AD132</f>
        <v>0</v>
      </c>
      <c r="AE27" s="46">
        <f>Índice!$G$51*'Datos Vida'!AE132</f>
        <v>0</v>
      </c>
      <c r="AF27" s="46">
        <f>Índice!$G$51*'Datos Vida'!AF132</f>
        <v>0</v>
      </c>
      <c r="AG27" s="46">
        <f>Índice!$G$51*'Datos Vida'!AG132</f>
        <v>0</v>
      </c>
      <c r="AH27" s="46">
        <f>Índice!$G$51*'Datos Vida'!AH132</f>
        <v>0</v>
      </c>
      <c r="AI27" s="46">
        <f>Índice!$G$51*'Datos Vida'!AI132</f>
        <v>0</v>
      </c>
      <c r="AJ27" s="46">
        <f>Índice!$G$51*'Datos Vida'!AJ132</f>
        <v>0</v>
      </c>
      <c r="AK27" s="46">
        <f>Índice!$G$51*'Datos Vida'!AK132</f>
        <v>0</v>
      </c>
      <c r="AL27" s="46">
        <f>Índice!$G$51*'Datos Vida'!AL132</f>
        <v>0</v>
      </c>
      <c r="AM27" s="46">
        <f>Índice!$G$51*'Datos Vida'!AM132</f>
        <v>0</v>
      </c>
      <c r="AN27" s="46">
        <f>Índice!$G$51*'Datos Vida'!AN132</f>
        <v>0</v>
      </c>
      <c r="AO27" s="46">
        <f>Índice!$G$51*'Datos Vida'!AO132</f>
        <v>0</v>
      </c>
      <c r="AP27" s="46">
        <f>Índice!$G$51*'Datos Vida'!AP132</f>
        <v>0</v>
      </c>
      <c r="AQ27" s="46">
        <f>Índice!$G$51*'Datos Vida'!AQ132</f>
        <v>22293.164771004449</v>
      </c>
    </row>
    <row r="28" spans="2:43">
      <c r="B28" s="66" t="str">
        <f>'Datos Generales'!B133</f>
        <v xml:space="preserve">5.31.14.00  Costo De Rentas </v>
      </c>
      <c r="C28" s="46">
        <f>Índice!$G$51*'Datos Vida'!C133</f>
        <v>0</v>
      </c>
      <c r="D28" s="46">
        <f>Índice!$G$51*'Datos Vida'!D133</f>
        <v>0</v>
      </c>
      <c r="E28" s="46">
        <f>Índice!$G$51*'Datos Vida'!E133</f>
        <v>1380833.4273971331</v>
      </c>
      <c r="F28" s="46">
        <f>Índice!$G$51*'Datos Vida'!F133</f>
        <v>72229.444846521088</v>
      </c>
      <c r="G28" s="46">
        <f>Índice!$G$51*'Datos Vida'!G133</f>
        <v>6958463.462300336</v>
      </c>
      <c r="H28" s="46">
        <f>Índice!$G$51*'Datos Vida'!H133</f>
        <v>0</v>
      </c>
      <c r="I28" s="46">
        <f>Índice!$G$51*'Datos Vida'!I133</f>
        <v>0</v>
      </c>
      <c r="J28" s="46">
        <f>Índice!$G$51*'Datos Vida'!J133</f>
        <v>5263661.8483868614</v>
      </c>
      <c r="K28" s="46">
        <f>Índice!$G$51*'Datos Vida'!K133</f>
        <v>0</v>
      </c>
      <c r="L28" s="46">
        <f>Índice!$G$51*'Datos Vida'!L133</f>
        <v>1979557.0812334975</v>
      </c>
      <c r="M28" s="46">
        <f>Índice!$G$51*'Datos Vida'!M133</f>
        <v>10061608.424575219</v>
      </c>
      <c r="N28" s="46">
        <f>Índice!$G$51*'Datos Vida'!N133</f>
        <v>4517125.8529373361</v>
      </c>
      <c r="O28" s="46">
        <f>Índice!$G$51*'Datos Vida'!O133</f>
        <v>9762035.3192968015</v>
      </c>
      <c r="P28" s="46">
        <f>Índice!$G$51*'Datos Vida'!P133</f>
        <v>3843902.297591303</v>
      </c>
      <c r="Q28" s="46">
        <f>Índice!$G$51*'Datos Vida'!Q133</f>
        <v>2866797.9575982527</v>
      </c>
      <c r="R28" s="46">
        <f>Índice!$G$51*'Datos Vida'!R133</f>
        <v>0</v>
      </c>
      <c r="S28" s="46">
        <f>Índice!$G$51*'Datos Vida'!S133</f>
        <v>0</v>
      </c>
      <c r="T28" s="46">
        <f>Índice!$G$51*'Datos Vida'!T133</f>
        <v>0</v>
      </c>
      <c r="U28" s="46">
        <f>Índice!$G$51*'Datos Vida'!U133</f>
        <v>0</v>
      </c>
      <c r="V28" s="46">
        <f>Índice!$G$51*'Datos Vida'!V133</f>
        <v>0</v>
      </c>
      <c r="W28" s="46">
        <f>Índice!$G$51*'Datos Vida'!W133</f>
        <v>52759.876145641749</v>
      </c>
      <c r="X28" s="46">
        <f>Índice!$G$51*'Datos Vida'!X133</f>
        <v>13420664.953598881</v>
      </c>
      <c r="Y28" s="46">
        <f>Índice!$G$51*'Datos Vida'!Y133</f>
        <v>104988.56848176602</v>
      </c>
      <c r="Z28" s="46">
        <f>Índice!$G$51*'Datos Vida'!Z133</f>
        <v>2002334.9954960041</v>
      </c>
      <c r="AA28" s="46">
        <f>Índice!$G$51*'Datos Vida'!AA133</f>
        <v>5932609.1527396915</v>
      </c>
      <c r="AB28" s="46">
        <f>Índice!$G$51*'Datos Vida'!AB133</f>
        <v>7047314.3125264216</v>
      </c>
      <c r="AC28" s="46">
        <f>Índice!$G$51*'Datos Vida'!AC133</f>
        <v>2520531.2723401524</v>
      </c>
      <c r="AD28" s="46">
        <f>Índice!$G$51*'Datos Vida'!AD133</f>
        <v>0</v>
      </c>
      <c r="AE28" s="46">
        <f>Índice!$G$51*'Datos Vida'!AE133</f>
        <v>2228575.3871555328</v>
      </c>
      <c r="AF28" s="46">
        <f>Índice!$G$51*'Datos Vida'!AF133</f>
        <v>1196515.9653933749</v>
      </c>
      <c r="AG28" s="46">
        <f>Índice!$G$51*'Datos Vida'!AG133</f>
        <v>0</v>
      </c>
      <c r="AH28" s="46">
        <f>Índice!$G$51*'Datos Vida'!AH133</f>
        <v>0</v>
      </c>
      <c r="AI28" s="46">
        <f>Índice!$G$51*'Datos Vida'!AI133</f>
        <v>0</v>
      </c>
      <c r="AJ28" s="46">
        <f>Índice!$G$51*'Datos Vida'!AJ133</f>
        <v>0</v>
      </c>
      <c r="AK28" s="46">
        <f>Índice!$G$51*'Datos Vida'!AK133</f>
        <v>0</v>
      </c>
      <c r="AL28" s="46">
        <f>Índice!$G$51*'Datos Vida'!AL133</f>
        <v>0</v>
      </c>
      <c r="AM28" s="46">
        <f>Índice!$G$51*'Datos Vida'!AM133</f>
        <v>0</v>
      </c>
      <c r="AN28" s="46">
        <f>Índice!$G$51*'Datos Vida'!AN133</f>
        <v>0</v>
      </c>
      <c r="AO28" s="46">
        <f>Índice!$G$51*'Datos Vida'!AO133</f>
        <v>0</v>
      </c>
      <c r="AP28" s="46">
        <f>Índice!$G$51*'Datos Vida'!AP133</f>
        <v>0</v>
      </c>
      <c r="AQ28" s="46">
        <f>Índice!$G$51*'Datos Vida'!AQ133</f>
        <v>81212509.600040734</v>
      </c>
    </row>
    <row r="29" spans="2:43">
      <c r="B29" s="67" t="str">
        <f>'Datos Generales'!B134</f>
        <v>5.31.14.10  Rentas Directas</v>
      </c>
      <c r="C29" s="46">
        <f>Índice!$G$51*'Datos Vida'!C134</f>
        <v>0</v>
      </c>
      <c r="D29" s="46">
        <f>Índice!$G$51*'Datos Vida'!D134</f>
        <v>0</v>
      </c>
      <c r="E29" s="46">
        <f>Índice!$G$51*'Datos Vida'!E134</f>
        <v>1456168.3941206806</v>
      </c>
      <c r="F29" s="46">
        <f>Índice!$G$51*'Datos Vida'!F134</f>
        <v>76024.354777666376</v>
      </c>
      <c r="G29" s="46">
        <f>Índice!$G$51*'Datos Vida'!G134</f>
        <v>6958463.462300336</v>
      </c>
      <c r="H29" s="46">
        <f>Índice!$G$51*'Datos Vida'!H134</f>
        <v>0</v>
      </c>
      <c r="I29" s="46">
        <f>Índice!$G$51*'Datos Vida'!I134</f>
        <v>0</v>
      </c>
      <c r="J29" s="46">
        <f>Índice!$G$51*'Datos Vida'!J134</f>
        <v>5272821.7590594506</v>
      </c>
      <c r="K29" s="46">
        <f>Índice!$G$51*'Datos Vida'!K134</f>
        <v>0</v>
      </c>
      <c r="L29" s="46">
        <f>Índice!$G$51*'Datos Vida'!L134</f>
        <v>1979771.236839368</v>
      </c>
      <c r="M29" s="46">
        <f>Índice!$G$51*'Datos Vida'!M134</f>
        <v>9956788.5512182936</v>
      </c>
      <c r="N29" s="46">
        <f>Índice!$G$51*'Datos Vida'!N134</f>
        <v>4517125.8529373361</v>
      </c>
      <c r="O29" s="46">
        <f>Índice!$G$51*'Datos Vida'!O134</f>
        <v>9839966.6682159528</v>
      </c>
      <c r="P29" s="46">
        <f>Índice!$G$51*'Datos Vida'!P134</f>
        <v>3843878.615646462</v>
      </c>
      <c r="Q29" s="46">
        <f>Índice!$G$51*'Datos Vida'!Q134</f>
        <v>2866797.9575982527</v>
      </c>
      <c r="R29" s="46">
        <f>Índice!$G$51*'Datos Vida'!R134</f>
        <v>0</v>
      </c>
      <c r="S29" s="46">
        <f>Índice!$G$51*'Datos Vida'!S134</f>
        <v>0</v>
      </c>
      <c r="T29" s="46">
        <f>Índice!$G$51*'Datos Vida'!T134</f>
        <v>0</v>
      </c>
      <c r="U29" s="46">
        <f>Índice!$G$51*'Datos Vida'!U134</f>
        <v>0</v>
      </c>
      <c r="V29" s="46">
        <f>Índice!$G$51*'Datos Vida'!V134</f>
        <v>0</v>
      </c>
      <c r="W29" s="46">
        <f>Índice!$G$51*'Datos Vida'!W134</f>
        <v>52759.876145641749</v>
      </c>
      <c r="X29" s="46">
        <f>Índice!$G$51*'Datos Vida'!X134</f>
        <v>13420664.953598881</v>
      </c>
      <c r="Y29" s="46">
        <f>Índice!$G$51*'Datos Vida'!Y134</f>
        <v>104988.56848176602</v>
      </c>
      <c r="Z29" s="46">
        <f>Índice!$G$51*'Datos Vida'!Z134</f>
        <v>2002334.9954960041</v>
      </c>
      <c r="AA29" s="46">
        <f>Índice!$G$51*'Datos Vida'!AA134</f>
        <v>5932609.1527396915</v>
      </c>
      <c r="AB29" s="46">
        <f>Índice!$G$51*'Datos Vida'!AB134</f>
        <v>7423274.6153897233</v>
      </c>
      <c r="AC29" s="46">
        <f>Índice!$G$51*'Datos Vida'!AC134</f>
        <v>2549424.1303525069</v>
      </c>
      <c r="AD29" s="46">
        <f>Índice!$G$51*'Datos Vida'!AD134</f>
        <v>0</v>
      </c>
      <c r="AE29" s="46">
        <f>Índice!$G$51*'Datos Vida'!AE134</f>
        <v>2228575.3871555328</v>
      </c>
      <c r="AF29" s="46">
        <f>Índice!$G$51*'Datos Vida'!AF134</f>
        <v>1196515.9653933749</v>
      </c>
      <c r="AG29" s="46">
        <f>Índice!$G$51*'Datos Vida'!AG134</f>
        <v>0</v>
      </c>
      <c r="AH29" s="46">
        <f>Índice!$G$51*'Datos Vida'!AH134</f>
        <v>0</v>
      </c>
      <c r="AI29" s="46">
        <f>Índice!$G$51*'Datos Vida'!AI134</f>
        <v>0</v>
      </c>
      <c r="AJ29" s="46">
        <f>Índice!$G$51*'Datos Vida'!AJ134</f>
        <v>0</v>
      </c>
      <c r="AK29" s="46">
        <f>Índice!$G$51*'Datos Vida'!AK134</f>
        <v>0</v>
      </c>
      <c r="AL29" s="46">
        <f>Índice!$G$51*'Datos Vida'!AL134</f>
        <v>0</v>
      </c>
      <c r="AM29" s="46">
        <f>Índice!$G$51*'Datos Vida'!AM134</f>
        <v>0</v>
      </c>
      <c r="AN29" s="46">
        <f>Índice!$G$51*'Datos Vida'!AN134</f>
        <v>0</v>
      </c>
      <c r="AO29" s="46">
        <f>Índice!$G$51*'Datos Vida'!AO134</f>
        <v>0</v>
      </c>
      <c r="AP29" s="46">
        <f>Índice!$G$51*'Datos Vida'!AP134</f>
        <v>0</v>
      </c>
      <c r="AQ29" s="46">
        <f>Índice!$G$51*'Datos Vida'!AQ134</f>
        <v>81678954.497466922</v>
      </c>
    </row>
    <row r="30" spans="2:43">
      <c r="B30" s="67" t="str">
        <f>'Datos Generales'!B135</f>
        <v>5.31.14.20  Rentas Cedidas</v>
      </c>
      <c r="C30" s="46">
        <f>Índice!$G$51*'Datos Vida'!C135</f>
        <v>0</v>
      </c>
      <c r="D30" s="46">
        <f>Índice!$G$51*'Datos Vida'!D135</f>
        <v>0</v>
      </c>
      <c r="E30" s="46">
        <f>Índice!$G$51*'Datos Vida'!E135</f>
        <v>75334.966723547608</v>
      </c>
      <c r="F30" s="46">
        <f>Índice!$G$51*'Datos Vida'!F135</f>
        <v>3794.9099311452992</v>
      </c>
      <c r="G30" s="46">
        <f>Índice!$G$51*'Datos Vida'!G135</f>
        <v>0</v>
      </c>
      <c r="H30" s="46">
        <f>Índice!$G$51*'Datos Vida'!H135</f>
        <v>0</v>
      </c>
      <c r="I30" s="46">
        <f>Índice!$G$51*'Datos Vida'!I135</f>
        <v>0</v>
      </c>
      <c r="J30" s="46">
        <f>Índice!$G$51*'Datos Vida'!J135</f>
        <v>9159.9106725893671</v>
      </c>
      <c r="K30" s="46">
        <f>Índice!$G$51*'Datos Vida'!K135</f>
        <v>0</v>
      </c>
      <c r="L30" s="46">
        <f>Índice!$G$51*'Datos Vida'!L135</f>
        <v>-3409.7574039276619</v>
      </c>
      <c r="M30" s="46">
        <f>Índice!$G$51*'Datos Vida'!M135</f>
        <v>0</v>
      </c>
      <c r="N30" s="46">
        <f>Índice!$G$51*'Datos Vida'!N135</f>
        <v>0</v>
      </c>
      <c r="O30" s="46">
        <f>Índice!$G$51*'Datos Vida'!O135</f>
        <v>77931.348919151613</v>
      </c>
      <c r="P30" s="46">
        <f>Índice!$G$51*'Datos Vida'!P135</f>
        <v>-23.681944840987914</v>
      </c>
      <c r="Q30" s="46">
        <f>Índice!$G$51*'Datos Vida'!Q135</f>
        <v>0</v>
      </c>
      <c r="R30" s="46">
        <f>Índice!$G$51*'Datos Vida'!R135</f>
        <v>0</v>
      </c>
      <c r="S30" s="46">
        <f>Índice!$G$51*'Datos Vida'!S135</f>
        <v>0</v>
      </c>
      <c r="T30" s="46">
        <f>Índice!$G$51*'Datos Vida'!T135</f>
        <v>0</v>
      </c>
      <c r="U30" s="46">
        <f>Índice!$G$51*'Datos Vida'!U135</f>
        <v>0</v>
      </c>
      <c r="V30" s="46">
        <f>Índice!$G$51*'Datos Vida'!V135</f>
        <v>0</v>
      </c>
      <c r="W30" s="46">
        <f>Índice!$G$51*'Datos Vida'!W135</f>
        <v>0</v>
      </c>
      <c r="X30" s="46">
        <f>Índice!$G$51*'Datos Vida'!X135</f>
        <v>0</v>
      </c>
      <c r="Y30" s="46">
        <f>Índice!$G$51*'Datos Vida'!Y135</f>
        <v>0</v>
      </c>
      <c r="Z30" s="46">
        <f>Índice!$G$51*'Datos Vida'!Z135</f>
        <v>0</v>
      </c>
      <c r="AA30" s="46">
        <f>Índice!$G$51*'Datos Vida'!AA135</f>
        <v>0</v>
      </c>
      <c r="AB30" s="46">
        <f>Índice!$G$51*'Datos Vida'!AB135</f>
        <v>376839.67765995831</v>
      </c>
      <c r="AC30" s="46">
        <f>Índice!$G$51*'Datos Vida'!AC135</f>
        <v>28892.858012354453</v>
      </c>
      <c r="AD30" s="46">
        <f>Índice!$G$51*'Datos Vida'!AD135</f>
        <v>0</v>
      </c>
      <c r="AE30" s="46">
        <f>Índice!$G$51*'Datos Vida'!AE135</f>
        <v>0</v>
      </c>
      <c r="AF30" s="46">
        <f>Índice!$G$51*'Datos Vida'!AF135</f>
        <v>0</v>
      </c>
      <c r="AG30" s="46">
        <f>Índice!$G$51*'Datos Vida'!AG135</f>
        <v>0</v>
      </c>
      <c r="AH30" s="46">
        <f>Índice!$G$51*'Datos Vida'!AH135</f>
        <v>0</v>
      </c>
      <c r="AI30" s="46">
        <f>Índice!$G$51*'Datos Vida'!AI135</f>
        <v>0</v>
      </c>
      <c r="AJ30" s="46">
        <f>Índice!$G$51*'Datos Vida'!AJ135</f>
        <v>0</v>
      </c>
      <c r="AK30" s="46">
        <f>Índice!$G$51*'Datos Vida'!AK135</f>
        <v>0</v>
      </c>
      <c r="AL30" s="46">
        <f>Índice!$G$51*'Datos Vida'!AL135</f>
        <v>0</v>
      </c>
      <c r="AM30" s="46">
        <f>Índice!$G$51*'Datos Vida'!AM135</f>
        <v>0</v>
      </c>
      <c r="AN30" s="46">
        <f>Índice!$G$51*'Datos Vida'!AN135</f>
        <v>0</v>
      </c>
      <c r="AO30" s="46">
        <f>Índice!$G$51*'Datos Vida'!AO135</f>
        <v>0</v>
      </c>
      <c r="AP30" s="46">
        <f>Índice!$G$51*'Datos Vida'!AP135</f>
        <v>0</v>
      </c>
      <c r="AQ30" s="46">
        <f>Índice!$G$51*'Datos Vida'!AQ135</f>
        <v>568520.23256997799</v>
      </c>
    </row>
    <row r="31" spans="2:43">
      <c r="B31" s="67" t="str">
        <f>'Datos Generales'!B136</f>
        <v>5.31.14.30  Rentas Aceptadas</v>
      </c>
      <c r="C31" s="46">
        <f>Índice!$G$51*'Datos Vida'!C136</f>
        <v>0</v>
      </c>
      <c r="D31" s="46">
        <f>Índice!$G$51*'Datos Vida'!D136</f>
        <v>0</v>
      </c>
      <c r="E31" s="46">
        <f>Índice!$G$51*'Datos Vida'!E136</f>
        <v>0</v>
      </c>
      <c r="F31" s="46">
        <f>Índice!$G$51*'Datos Vida'!F136</f>
        <v>0</v>
      </c>
      <c r="G31" s="46">
        <f>Índice!$G$51*'Datos Vida'!G136</f>
        <v>0</v>
      </c>
      <c r="H31" s="46">
        <f>Índice!$G$51*'Datos Vida'!H136</f>
        <v>0</v>
      </c>
      <c r="I31" s="46">
        <f>Índice!$G$51*'Datos Vida'!I136</f>
        <v>0</v>
      </c>
      <c r="J31" s="46">
        <f>Índice!$G$51*'Datos Vida'!J136</f>
        <v>0</v>
      </c>
      <c r="K31" s="46">
        <f>Índice!$G$51*'Datos Vida'!K136</f>
        <v>0</v>
      </c>
      <c r="L31" s="46">
        <f>Índice!$G$51*'Datos Vida'!L136</f>
        <v>-3623.9130097981283</v>
      </c>
      <c r="M31" s="46">
        <f>Índice!$G$51*'Datos Vida'!M136</f>
        <v>104819.87335692675</v>
      </c>
      <c r="N31" s="46">
        <f>Índice!$G$51*'Datos Vida'!N136</f>
        <v>0</v>
      </c>
      <c r="O31" s="46">
        <f>Índice!$G$51*'Datos Vida'!O136</f>
        <v>0</v>
      </c>
      <c r="P31" s="46">
        <f>Índice!$G$51*'Datos Vida'!P136</f>
        <v>0</v>
      </c>
      <c r="Q31" s="46">
        <f>Índice!$G$51*'Datos Vida'!Q136</f>
        <v>0</v>
      </c>
      <c r="R31" s="46">
        <f>Índice!$G$51*'Datos Vida'!R136</f>
        <v>0</v>
      </c>
      <c r="S31" s="46">
        <f>Índice!$G$51*'Datos Vida'!S136</f>
        <v>0</v>
      </c>
      <c r="T31" s="46">
        <f>Índice!$G$51*'Datos Vida'!T136</f>
        <v>0</v>
      </c>
      <c r="U31" s="46">
        <f>Índice!$G$51*'Datos Vida'!U136</f>
        <v>0</v>
      </c>
      <c r="V31" s="46">
        <f>Índice!$G$51*'Datos Vida'!V136</f>
        <v>0</v>
      </c>
      <c r="W31" s="46">
        <f>Índice!$G$51*'Datos Vida'!W136</f>
        <v>0</v>
      </c>
      <c r="X31" s="46">
        <f>Índice!$G$51*'Datos Vida'!X136</f>
        <v>0</v>
      </c>
      <c r="Y31" s="46">
        <f>Índice!$G$51*'Datos Vida'!Y136</f>
        <v>0</v>
      </c>
      <c r="Z31" s="46">
        <f>Índice!$G$51*'Datos Vida'!Z136</f>
        <v>0</v>
      </c>
      <c r="AA31" s="46">
        <f>Índice!$G$51*'Datos Vida'!AA136</f>
        <v>0</v>
      </c>
      <c r="AB31" s="46">
        <f>Índice!$G$51*'Datos Vida'!AB136</f>
        <v>879.37479665619799</v>
      </c>
      <c r="AC31" s="46">
        <f>Índice!$G$51*'Datos Vida'!AC136</f>
        <v>0</v>
      </c>
      <c r="AD31" s="46">
        <f>Índice!$G$51*'Datos Vida'!AD136</f>
        <v>0</v>
      </c>
      <c r="AE31" s="46">
        <f>Índice!$G$51*'Datos Vida'!AE136</f>
        <v>0</v>
      </c>
      <c r="AF31" s="46">
        <f>Índice!$G$51*'Datos Vida'!AF136</f>
        <v>0</v>
      </c>
      <c r="AG31" s="46">
        <f>Índice!$G$51*'Datos Vida'!AG136</f>
        <v>0</v>
      </c>
      <c r="AH31" s="46">
        <f>Índice!$G$51*'Datos Vida'!AH136</f>
        <v>0</v>
      </c>
      <c r="AI31" s="46">
        <f>Índice!$G$51*'Datos Vida'!AI136</f>
        <v>0</v>
      </c>
      <c r="AJ31" s="46">
        <f>Índice!$G$51*'Datos Vida'!AJ136</f>
        <v>0</v>
      </c>
      <c r="AK31" s="46">
        <f>Índice!$G$51*'Datos Vida'!AK136</f>
        <v>0</v>
      </c>
      <c r="AL31" s="46">
        <f>Índice!$G$51*'Datos Vida'!AL136</f>
        <v>0</v>
      </c>
      <c r="AM31" s="46">
        <f>Índice!$G$51*'Datos Vida'!AM136</f>
        <v>0</v>
      </c>
      <c r="AN31" s="46">
        <f>Índice!$G$51*'Datos Vida'!AN136</f>
        <v>0</v>
      </c>
      <c r="AO31" s="46">
        <f>Índice!$G$51*'Datos Vida'!AO136</f>
        <v>0</v>
      </c>
      <c r="AP31" s="46">
        <f>Índice!$G$51*'Datos Vida'!AP136</f>
        <v>0</v>
      </c>
      <c r="AQ31" s="46">
        <f>Índice!$G$51*'Datos Vida'!AQ136</f>
        <v>102075.33514378483</v>
      </c>
    </row>
    <row r="32" spans="2:43">
      <c r="B32" s="66" t="str">
        <f>'Datos Generales'!B137</f>
        <v>5.31.15.00  Resultado De Intermediación</v>
      </c>
      <c r="C32" s="46">
        <f>Índice!$G$51*'Datos Vida'!C137</f>
        <v>-15030.77546196392</v>
      </c>
      <c r="D32" s="46">
        <f>Índice!$G$51*'Datos Vida'!D137</f>
        <v>312587.59553008829</v>
      </c>
      <c r="E32" s="46">
        <f>Índice!$G$51*'Datos Vida'!E137</f>
        <v>109238.39308044559</v>
      </c>
      <c r="F32" s="46">
        <f>Índice!$G$51*'Datos Vida'!F137</f>
        <v>436805.37203892693</v>
      </c>
      <c r="G32" s="46">
        <f>Índice!$G$51*'Datos Vida'!G137</f>
        <v>375793.55541243107</v>
      </c>
      <c r="H32" s="46">
        <f>Índice!$G$51*'Datos Vida'!H137</f>
        <v>30320.503031067616</v>
      </c>
      <c r="I32" s="46">
        <f>Índice!$G$51*'Datos Vida'!I137</f>
        <v>461747.19634545542</v>
      </c>
      <c r="J32" s="46">
        <f>Índice!$G$51*'Datos Vida'!J137</f>
        <v>603891.40832320764</v>
      </c>
      <c r="K32" s="46">
        <f>Índice!$G$51*'Datos Vida'!K137</f>
        <v>23926.156597413581</v>
      </c>
      <c r="L32" s="46">
        <f>Índice!$G$51*'Datos Vida'!L137</f>
        <v>7306.3890345955597</v>
      </c>
      <c r="M32" s="46">
        <f>Índice!$G$51*'Datos Vida'!M137</f>
        <v>644302.1462039171</v>
      </c>
      <c r="N32" s="46">
        <f>Índice!$G$51*'Datos Vida'!N137</f>
        <v>28323.915887043764</v>
      </c>
      <c r="O32" s="46">
        <f>Índice!$G$51*'Datos Vida'!O137</f>
        <v>542769.01693369728</v>
      </c>
      <c r="P32" s="46">
        <f>Índice!$G$51*'Datos Vida'!P137</f>
        <v>178031.8754551028</v>
      </c>
      <c r="Q32" s="46">
        <f>Índice!$G$51*'Datos Vida'!Q137</f>
        <v>310081.47031678475</v>
      </c>
      <c r="R32" s="46">
        <f>Índice!$G$51*'Datos Vida'!R137</f>
        <v>0</v>
      </c>
      <c r="S32" s="46">
        <f>Índice!$G$51*'Datos Vida'!S137</f>
        <v>10902.857547568618</v>
      </c>
      <c r="T32" s="46">
        <f>Índice!$G$51*'Datos Vida'!T137</f>
        <v>291.97403396477813</v>
      </c>
      <c r="U32" s="46">
        <f>Índice!$G$51*'Datos Vida'!U137</f>
        <v>2925.9817494096114</v>
      </c>
      <c r="V32" s="46">
        <f>Índice!$G$51*'Datos Vida'!V137</f>
        <v>478.99500023239295</v>
      </c>
      <c r="W32" s="46">
        <f>Índice!$G$51*'Datos Vida'!W137</f>
        <v>7126.9817029310288</v>
      </c>
      <c r="X32" s="46">
        <f>Índice!$G$51*'Datos Vida'!X137</f>
        <v>1302569.4688825887</v>
      </c>
      <c r="Y32" s="46">
        <f>Índice!$G$51*'Datos Vida'!Y137</f>
        <v>70950.752621060121</v>
      </c>
      <c r="Z32" s="46">
        <f>Índice!$G$51*'Datos Vida'!Z137</f>
        <v>113444.88193333201</v>
      </c>
      <c r="AA32" s="46">
        <f>Índice!$G$51*'Datos Vida'!AA137</f>
        <v>142065.242651404</v>
      </c>
      <c r="AB32" s="46">
        <f>Índice!$G$51*'Datos Vida'!AB137</f>
        <v>57300.833737254361</v>
      </c>
      <c r="AC32" s="46">
        <f>Índice!$G$51*'Datos Vida'!AC137</f>
        <v>31216.698648358535</v>
      </c>
      <c r="AD32" s="46">
        <f>Índice!$G$51*'Datos Vida'!AD137</f>
        <v>0</v>
      </c>
      <c r="AE32" s="46">
        <f>Índice!$G$51*'Datos Vida'!AE137</f>
        <v>379511.66501778364</v>
      </c>
      <c r="AF32" s="46">
        <f>Índice!$G$51*'Datos Vida'!AF137</f>
        <v>225425.29010382431</v>
      </c>
      <c r="AG32" s="46">
        <f>Índice!$G$51*'Datos Vida'!AG137</f>
        <v>798598.33872263576</v>
      </c>
      <c r="AH32" s="46">
        <f>Índice!$G$51*'Datos Vida'!AH137</f>
        <v>0</v>
      </c>
      <c r="AI32" s="46">
        <f>Índice!$G$51*'Datos Vida'!AI137</f>
        <v>0</v>
      </c>
      <c r="AJ32" s="46">
        <f>Índice!$G$51*'Datos Vida'!AJ137</f>
        <v>0</v>
      </c>
      <c r="AK32" s="46">
        <f>Índice!$G$51*'Datos Vida'!AK137</f>
        <v>0</v>
      </c>
      <c r="AL32" s="46">
        <f>Índice!$G$51*'Datos Vida'!AL137</f>
        <v>0</v>
      </c>
      <c r="AM32" s="46">
        <f>Índice!$G$51*'Datos Vida'!AM137</f>
        <v>0</v>
      </c>
      <c r="AN32" s="46">
        <f>Índice!$G$51*'Datos Vida'!AN137</f>
        <v>0</v>
      </c>
      <c r="AO32" s="46">
        <f>Índice!$G$51*'Datos Vida'!AO137</f>
        <v>0</v>
      </c>
      <c r="AP32" s="46">
        <f>Índice!$G$51*'Datos Vida'!AP137</f>
        <v>0</v>
      </c>
      <c r="AQ32" s="46">
        <f>Índice!$G$51*'Datos Vida'!AQ137</f>
        <v>7192904.1810805611</v>
      </c>
    </row>
    <row r="33" spans="2:43">
      <c r="B33" s="67" t="str">
        <f>'Datos Generales'!B138</f>
        <v>5.31.15.10  Comisión Agentes Directos</v>
      </c>
      <c r="C33" s="46">
        <f>Índice!$G$51*'Datos Vida'!C138</f>
        <v>0</v>
      </c>
      <c r="D33" s="46">
        <f>Índice!$G$51*'Datos Vida'!D138</f>
        <v>119.60488777635392</v>
      </c>
      <c r="E33" s="46">
        <f>Índice!$G$51*'Datos Vida'!E138</f>
        <v>0</v>
      </c>
      <c r="F33" s="46">
        <f>Índice!$G$51*'Datos Vida'!F138</f>
        <v>0</v>
      </c>
      <c r="G33" s="46">
        <f>Índice!$G$51*'Datos Vida'!G138</f>
        <v>90576.577892572503</v>
      </c>
      <c r="H33" s="46">
        <f>Índice!$G$51*'Datos Vida'!H138</f>
        <v>29795.162243454823</v>
      </c>
      <c r="I33" s="46">
        <f>Índice!$G$51*'Datos Vida'!I138</f>
        <v>0</v>
      </c>
      <c r="J33" s="46">
        <f>Índice!$G$51*'Datos Vida'!J138</f>
        <v>529212.85199227137</v>
      </c>
      <c r="K33" s="46">
        <f>Índice!$G$51*'Datos Vida'!K138</f>
        <v>23926.156597413581</v>
      </c>
      <c r="L33" s="46">
        <f>Índice!$G$51*'Datos Vida'!L138</f>
        <v>0</v>
      </c>
      <c r="M33" s="46">
        <f>Índice!$G$51*'Datos Vida'!M138</f>
        <v>546466.6316970659</v>
      </c>
      <c r="N33" s="46">
        <f>Índice!$G$51*'Datos Vida'!N138</f>
        <v>11355.027765420378</v>
      </c>
      <c r="O33" s="46">
        <f>Índice!$G$51*'Datos Vida'!O138</f>
        <v>310873.86376463249</v>
      </c>
      <c r="P33" s="46">
        <f>Índice!$G$51*'Datos Vida'!P138</f>
        <v>104709.82977772172</v>
      </c>
      <c r="Q33" s="46">
        <f>Índice!$G$51*'Datos Vida'!Q138</f>
        <v>194334.70334490872</v>
      </c>
      <c r="R33" s="46">
        <f>Índice!$G$51*'Datos Vida'!R138</f>
        <v>0</v>
      </c>
      <c r="S33" s="46">
        <f>Índice!$G$51*'Datos Vida'!S138</f>
        <v>27342.111145785613</v>
      </c>
      <c r="T33" s="46">
        <f>Índice!$G$51*'Datos Vida'!T138</f>
        <v>291.97403396477813</v>
      </c>
      <c r="U33" s="46">
        <f>Índice!$G$51*'Datos Vida'!U138</f>
        <v>2925.9817494096114</v>
      </c>
      <c r="V33" s="46">
        <f>Índice!$G$51*'Datos Vida'!V138</f>
        <v>364.12650142423661</v>
      </c>
      <c r="W33" s="46">
        <f>Índice!$G$51*'Datos Vida'!W138</f>
        <v>4350.4839305831292</v>
      </c>
      <c r="X33" s="46">
        <f>Índice!$G$51*'Datos Vida'!X138</f>
        <v>507809.2430409388</v>
      </c>
      <c r="Y33" s="46">
        <f>Índice!$G$51*'Datos Vida'!Y138</f>
        <v>18510.870455335189</v>
      </c>
      <c r="Z33" s="46">
        <f>Índice!$G$51*'Datos Vida'!Z138</f>
        <v>14257.371835306461</v>
      </c>
      <c r="AA33" s="46">
        <f>Índice!$G$51*'Datos Vida'!AA138</f>
        <v>89031.629782590899</v>
      </c>
      <c r="AB33" s="46">
        <f>Índice!$G$51*'Datos Vida'!AB138</f>
        <v>43330.566750992097</v>
      </c>
      <c r="AC33" s="46">
        <f>Índice!$G$51*'Datos Vida'!AC138</f>
        <v>72.772181903895572</v>
      </c>
      <c r="AD33" s="46">
        <f>Índice!$G$51*'Datos Vida'!AD138</f>
        <v>0</v>
      </c>
      <c r="AE33" s="46">
        <f>Índice!$G$51*'Datos Vida'!AE138</f>
        <v>267345.96222840465</v>
      </c>
      <c r="AF33" s="46">
        <f>Índice!$G$51*'Datos Vida'!AF138</f>
        <v>150715.65952003119</v>
      </c>
      <c r="AG33" s="46">
        <f>Índice!$G$51*'Datos Vida'!AG138</f>
        <v>0</v>
      </c>
      <c r="AH33" s="46">
        <f>Índice!$G$51*'Datos Vida'!AH138</f>
        <v>0</v>
      </c>
      <c r="AI33" s="46">
        <f>Índice!$G$51*'Datos Vida'!AI138</f>
        <v>0</v>
      </c>
      <c r="AJ33" s="46">
        <f>Índice!$G$51*'Datos Vida'!AJ138</f>
        <v>0</v>
      </c>
      <c r="AK33" s="46">
        <f>Índice!$G$51*'Datos Vida'!AK138</f>
        <v>0</v>
      </c>
      <c r="AL33" s="46">
        <f>Índice!$G$51*'Datos Vida'!AL138</f>
        <v>0</v>
      </c>
      <c r="AM33" s="46">
        <f>Índice!$G$51*'Datos Vida'!AM138</f>
        <v>0</v>
      </c>
      <c r="AN33" s="46">
        <f>Índice!$G$51*'Datos Vida'!AN138</f>
        <v>0</v>
      </c>
      <c r="AO33" s="46">
        <f>Índice!$G$51*'Datos Vida'!AO138</f>
        <v>0</v>
      </c>
      <c r="AP33" s="46">
        <f>Índice!$G$51*'Datos Vida'!AP138</f>
        <v>0</v>
      </c>
      <c r="AQ33" s="46">
        <f>Índice!$G$51*'Datos Vida'!AQ138</f>
        <v>2967719.1631199084</v>
      </c>
    </row>
    <row r="34" spans="2:43">
      <c r="B34" s="67" t="str">
        <f>'Datos Generales'!B139</f>
        <v>5.31.15.20  Comisión Corredores Y Retribución Asesores Previsionales</v>
      </c>
      <c r="C34" s="46">
        <f>Índice!$G$51*'Datos Vida'!C139</f>
        <v>131553.02653041802</v>
      </c>
      <c r="D34" s="46">
        <f>Índice!$G$51*'Datos Vida'!D139</f>
        <v>314722.91017903108</v>
      </c>
      <c r="E34" s="46">
        <f>Índice!$G$51*'Datos Vida'!E139</f>
        <v>109223.38713782672</v>
      </c>
      <c r="F34" s="46">
        <f>Índice!$G$51*'Datos Vida'!F139</f>
        <v>438661.68239192071</v>
      </c>
      <c r="G34" s="46">
        <f>Índice!$G$51*'Datos Vida'!G139</f>
        <v>285216.97751985857</v>
      </c>
      <c r="H34" s="46">
        <f>Índice!$G$51*'Datos Vida'!H139</f>
        <v>789.20634499060475</v>
      </c>
      <c r="I34" s="46">
        <f>Índice!$G$51*'Datos Vida'!I139</f>
        <v>461747.19634545542</v>
      </c>
      <c r="J34" s="46">
        <f>Índice!$G$51*'Datos Vida'!J139</f>
        <v>78552.878241604529</v>
      </c>
      <c r="K34" s="46">
        <f>Índice!$G$51*'Datos Vida'!K139</f>
        <v>0</v>
      </c>
      <c r="L34" s="46">
        <f>Índice!$G$51*'Datos Vida'!L139</f>
        <v>7306.3890345955597</v>
      </c>
      <c r="M34" s="46">
        <f>Índice!$G$51*'Datos Vida'!M139</f>
        <v>97835.514506851177</v>
      </c>
      <c r="N34" s="46">
        <f>Índice!$G$51*'Datos Vida'!N139</f>
        <v>16968.888121623386</v>
      </c>
      <c r="O34" s="46">
        <f>Índice!$G$51*'Datos Vida'!O139</f>
        <v>232135.3367816016</v>
      </c>
      <c r="P34" s="46">
        <f>Índice!$G$51*'Datos Vida'!P139</f>
        <v>113074.69108341579</v>
      </c>
      <c r="Q34" s="46">
        <f>Índice!$G$51*'Datos Vida'!Q139</f>
        <v>132394.77580723341</v>
      </c>
      <c r="R34" s="46">
        <f>Índice!$G$51*'Datos Vida'!R139</f>
        <v>0</v>
      </c>
      <c r="S34" s="46">
        <f>Índice!$G$51*'Datos Vida'!S139</f>
        <v>0</v>
      </c>
      <c r="T34" s="46">
        <f>Índice!$G$51*'Datos Vida'!T139</f>
        <v>0</v>
      </c>
      <c r="U34" s="46">
        <f>Índice!$G$51*'Datos Vida'!U139</f>
        <v>0</v>
      </c>
      <c r="V34" s="46">
        <f>Índice!$G$51*'Datos Vida'!V139</f>
        <v>114.86849880815633</v>
      </c>
      <c r="W34" s="46">
        <f>Índice!$G$51*'Datos Vida'!W139</f>
        <v>12687.103963737853</v>
      </c>
      <c r="X34" s="46">
        <f>Índice!$G$51*'Datos Vida'!X139</f>
        <v>817336.86570566671</v>
      </c>
      <c r="Y34" s="46">
        <f>Índice!$G$51*'Datos Vida'!Y139</f>
        <v>52550.988112548999</v>
      </c>
      <c r="Z34" s="46">
        <f>Índice!$G$51*'Datos Vida'!Z139</f>
        <v>99870.214089207904</v>
      </c>
      <c r="AA34" s="46">
        <f>Índice!$G$51*'Datos Vida'!AA139</f>
        <v>53033.612868813099</v>
      </c>
      <c r="AB34" s="46">
        <f>Índice!$G$51*'Datos Vida'!AB139</f>
        <v>13970.266986262261</v>
      </c>
      <c r="AC34" s="46">
        <f>Índice!$G$51*'Datos Vida'!AC139</f>
        <v>31373.884790658249</v>
      </c>
      <c r="AD34" s="46">
        <f>Índice!$G$51*'Datos Vida'!AD139</f>
        <v>0</v>
      </c>
      <c r="AE34" s="46">
        <f>Índice!$G$51*'Datos Vida'!AE139</f>
        <v>112165.70278937899</v>
      </c>
      <c r="AF34" s="46">
        <f>Índice!$G$51*'Datos Vida'!AF139</f>
        <v>121035.89695919403</v>
      </c>
      <c r="AG34" s="46">
        <f>Índice!$G$51*'Datos Vida'!AG139</f>
        <v>798598.33872263576</v>
      </c>
      <c r="AH34" s="46">
        <f>Índice!$G$51*'Datos Vida'!AH139</f>
        <v>0</v>
      </c>
      <c r="AI34" s="46">
        <f>Índice!$G$51*'Datos Vida'!AI139</f>
        <v>0</v>
      </c>
      <c r="AJ34" s="46">
        <f>Índice!$G$51*'Datos Vida'!AJ139</f>
        <v>0</v>
      </c>
      <c r="AK34" s="46">
        <f>Índice!$G$51*'Datos Vida'!AK139</f>
        <v>0</v>
      </c>
      <c r="AL34" s="46">
        <f>Índice!$G$51*'Datos Vida'!AL139</f>
        <v>0</v>
      </c>
      <c r="AM34" s="46">
        <f>Índice!$G$51*'Datos Vida'!AM139</f>
        <v>0</v>
      </c>
      <c r="AN34" s="46">
        <f>Índice!$G$51*'Datos Vida'!AN139</f>
        <v>0</v>
      </c>
      <c r="AO34" s="46">
        <f>Índice!$G$51*'Datos Vida'!AO139</f>
        <v>0</v>
      </c>
      <c r="AP34" s="46">
        <f>Índice!$G$51*'Datos Vida'!AP139</f>
        <v>0</v>
      </c>
      <c r="AQ34" s="46">
        <f>Índice!$G$51*'Datos Vida'!AQ139</f>
        <v>4532920.6035133386</v>
      </c>
    </row>
    <row r="35" spans="2:43">
      <c r="B35" s="67" t="str">
        <f>'Datos Generales'!B140</f>
        <v>5.31.15.30  Comisiones De Reaseguro Aceptado</v>
      </c>
      <c r="C35" s="46">
        <f>Índice!$G$51*'Datos Vida'!C140</f>
        <v>0</v>
      </c>
      <c r="D35" s="46">
        <f>Índice!$G$51*'Datos Vida'!D140</f>
        <v>0</v>
      </c>
      <c r="E35" s="46">
        <f>Índice!$G$51*'Datos Vida'!E140</f>
        <v>0</v>
      </c>
      <c r="F35" s="46">
        <f>Índice!$G$51*'Datos Vida'!F140</f>
        <v>0</v>
      </c>
      <c r="G35" s="46">
        <f>Índice!$G$51*'Datos Vida'!G140</f>
        <v>0</v>
      </c>
      <c r="H35" s="46">
        <f>Índice!$G$51*'Datos Vida'!H140</f>
        <v>0</v>
      </c>
      <c r="I35" s="46">
        <f>Índice!$G$51*'Datos Vida'!I140</f>
        <v>0</v>
      </c>
      <c r="J35" s="46">
        <f>Índice!$G$51*'Datos Vida'!J140</f>
        <v>0</v>
      </c>
      <c r="K35" s="46">
        <f>Índice!$G$51*'Datos Vida'!K140</f>
        <v>0</v>
      </c>
      <c r="L35" s="46">
        <f>Índice!$G$51*'Datos Vida'!L140</f>
        <v>0</v>
      </c>
      <c r="M35" s="46">
        <f>Índice!$G$51*'Datos Vida'!M140</f>
        <v>0</v>
      </c>
      <c r="N35" s="46">
        <f>Índice!$G$51*'Datos Vida'!N140</f>
        <v>0</v>
      </c>
      <c r="O35" s="46">
        <f>Índice!$G$51*'Datos Vida'!O140</f>
        <v>0</v>
      </c>
      <c r="P35" s="46">
        <f>Índice!$G$51*'Datos Vida'!P140</f>
        <v>0</v>
      </c>
      <c r="Q35" s="46">
        <f>Índice!$G$51*'Datos Vida'!Q140</f>
        <v>0</v>
      </c>
      <c r="R35" s="46">
        <f>Índice!$G$51*'Datos Vida'!R140</f>
        <v>0</v>
      </c>
      <c r="S35" s="46">
        <f>Índice!$G$51*'Datos Vida'!S140</f>
        <v>0</v>
      </c>
      <c r="T35" s="46">
        <f>Índice!$G$51*'Datos Vida'!T140</f>
        <v>0</v>
      </c>
      <c r="U35" s="46">
        <f>Índice!$G$51*'Datos Vida'!U140</f>
        <v>0</v>
      </c>
      <c r="V35" s="46">
        <f>Índice!$G$51*'Datos Vida'!V140</f>
        <v>0</v>
      </c>
      <c r="W35" s="46">
        <f>Índice!$G$51*'Datos Vida'!W140</f>
        <v>0</v>
      </c>
      <c r="X35" s="46">
        <f>Índice!$G$51*'Datos Vida'!X140</f>
        <v>0</v>
      </c>
      <c r="Y35" s="46">
        <f>Índice!$G$51*'Datos Vida'!Y140</f>
        <v>0</v>
      </c>
      <c r="Z35" s="46">
        <f>Índice!$G$51*'Datos Vida'!Z140</f>
        <v>0</v>
      </c>
      <c r="AA35" s="46">
        <f>Índice!$G$51*'Datos Vida'!AA140</f>
        <v>0</v>
      </c>
      <c r="AB35" s="46">
        <f>Índice!$G$51*'Datos Vida'!AB140</f>
        <v>0</v>
      </c>
      <c r="AC35" s="46">
        <f>Índice!$G$51*'Datos Vida'!AC140</f>
        <v>0</v>
      </c>
      <c r="AD35" s="46">
        <f>Índice!$G$51*'Datos Vida'!AD140</f>
        <v>0</v>
      </c>
      <c r="AE35" s="46">
        <f>Índice!$G$51*'Datos Vida'!AE140</f>
        <v>0</v>
      </c>
      <c r="AF35" s="46">
        <f>Índice!$G$51*'Datos Vida'!AF140</f>
        <v>0</v>
      </c>
      <c r="AG35" s="46">
        <f>Índice!$G$51*'Datos Vida'!AG140</f>
        <v>0</v>
      </c>
      <c r="AH35" s="46">
        <f>Índice!$G$51*'Datos Vida'!AH140</f>
        <v>0</v>
      </c>
      <c r="AI35" s="46">
        <f>Índice!$G$51*'Datos Vida'!AI140</f>
        <v>0</v>
      </c>
      <c r="AJ35" s="46">
        <f>Índice!$G$51*'Datos Vida'!AJ140</f>
        <v>0</v>
      </c>
      <c r="AK35" s="46">
        <f>Índice!$G$51*'Datos Vida'!AK140</f>
        <v>0</v>
      </c>
      <c r="AL35" s="46">
        <f>Índice!$G$51*'Datos Vida'!AL140</f>
        <v>0</v>
      </c>
      <c r="AM35" s="46">
        <f>Índice!$G$51*'Datos Vida'!AM140</f>
        <v>0</v>
      </c>
      <c r="AN35" s="46">
        <f>Índice!$G$51*'Datos Vida'!AN140</f>
        <v>0</v>
      </c>
      <c r="AO35" s="46">
        <f>Índice!$G$51*'Datos Vida'!AO140</f>
        <v>0</v>
      </c>
      <c r="AP35" s="46">
        <f>Índice!$G$51*'Datos Vida'!AP140</f>
        <v>0</v>
      </c>
      <c r="AQ35" s="46">
        <f>Índice!$G$51*'Datos Vida'!AQ140</f>
        <v>0</v>
      </c>
    </row>
    <row r="36" spans="2:43">
      <c r="B36" s="67" t="str">
        <f>'Datos Generales'!B141</f>
        <v>5.31.15.40  Comisiones De Reaseguro Cedido</v>
      </c>
      <c r="C36" s="46">
        <f>Índice!$G$51*'Datos Vida'!C141</f>
        <v>146583.80199238195</v>
      </c>
      <c r="D36" s="46">
        <f>Índice!$G$51*'Datos Vida'!D141</f>
        <v>2254.9195367191878</v>
      </c>
      <c r="E36" s="46">
        <f>Índice!$G$51*'Datos Vida'!E141</f>
        <v>-15.005942618868978</v>
      </c>
      <c r="F36" s="46">
        <f>Índice!$G$51*'Datos Vida'!F141</f>
        <v>1856.3103529937741</v>
      </c>
      <c r="G36" s="46">
        <f>Índice!$G$51*'Datos Vida'!G141</f>
        <v>0</v>
      </c>
      <c r="H36" s="46">
        <f>Índice!$G$51*'Datos Vida'!H141</f>
        <v>263.86555737781117</v>
      </c>
      <c r="I36" s="46">
        <f>Índice!$G$51*'Datos Vida'!I141</f>
        <v>0</v>
      </c>
      <c r="J36" s="46">
        <f>Índice!$G$51*'Datos Vida'!J141</f>
        <v>3874.3219106681631</v>
      </c>
      <c r="K36" s="46">
        <f>Índice!$G$51*'Datos Vida'!K141</f>
        <v>0</v>
      </c>
      <c r="L36" s="46">
        <f>Índice!$G$51*'Datos Vida'!L141</f>
        <v>0</v>
      </c>
      <c r="M36" s="46">
        <f>Índice!$G$51*'Datos Vida'!M141</f>
        <v>0</v>
      </c>
      <c r="N36" s="46">
        <f>Índice!$G$51*'Datos Vida'!N141</f>
        <v>0</v>
      </c>
      <c r="O36" s="46">
        <f>Índice!$G$51*'Datos Vida'!O141</f>
        <v>240.18361253682323</v>
      </c>
      <c r="P36" s="46">
        <f>Índice!$G$51*'Datos Vida'!P141</f>
        <v>39752.645406034695</v>
      </c>
      <c r="Q36" s="46">
        <f>Índice!$G$51*'Datos Vida'!Q141</f>
        <v>16648.008835357366</v>
      </c>
      <c r="R36" s="46">
        <f>Índice!$G$51*'Datos Vida'!R141</f>
        <v>0</v>
      </c>
      <c r="S36" s="46">
        <f>Índice!$G$51*'Datos Vida'!S141</f>
        <v>16439.253598216994</v>
      </c>
      <c r="T36" s="46">
        <f>Índice!$G$51*'Datos Vida'!T141</f>
        <v>0</v>
      </c>
      <c r="U36" s="46">
        <f>Índice!$G$51*'Datos Vida'!U141</f>
        <v>0</v>
      </c>
      <c r="V36" s="46">
        <f>Índice!$G$51*'Datos Vida'!V141</f>
        <v>0</v>
      </c>
      <c r="W36" s="46">
        <f>Índice!$G$51*'Datos Vida'!W141</f>
        <v>9910.6061913899539</v>
      </c>
      <c r="X36" s="46">
        <f>Índice!$G$51*'Datos Vida'!X141</f>
        <v>22576.639864016946</v>
      </c>
      <c r="Y36" s="46">
        <f>Índice!$G$51*'Datos Vida'!Y141</f>
        <v>111.10594682407414</v>
      </c>
      <c r="Z36" s="46">
        <f>Índice!$G$51*'Datos Vida'!Z141</f>
        <v>682.65972586488908</v>
      </c>
      <c r="AA36" s="46">
        <f>Índice!$G$51*'Datos Vida'!AA141</f>
        <v>0</v>
      </c>
      <c r="AB36" s="46">
        <f>Índice!$G$51*'Datos Vida'!AB141</f>
        <v>0</v>
      </c>
      <c r="AC36" s="46">
        <f>Índice!$G$51*'Datos Vida'!AC141</f>
        <v>229.95832420361162</v>
      </c>
      <c r="AD36" s="46">
        <f>Índice!$G$51*'Datos Vida'!AD141</f>
        <v>0</v>
      </c>
      <c r="AE36" s="46">
        <f>Índice!$G$51*'Datos Vida'!AE141</f>
        <v>0</v>
      </c>
      <c r="AF36" s="46">
        <f>Índice!$G$51*'Datos Vida'!AF141</f>
        <v>46326.266375400883</v>
      </c>
      <c r="AG36" s="46">
        <f>Índice!$G$51*'Datos Vida'!AG141</f>
        <v>0</v>
      </c>
      <c r="AH36" s="46">
        <f>Índice!$G$51*'Datos Vida'!AH141</f>
        <v>0</v>
      </c>
      <c r="AI36" s="46">
        <f>Índice!$G$51*'Datos Vida'!AI141</f>
        <v>0</v>
      </c>
      <c r="AJ36" s="46">
        <f>Índice!$G$51*'Datos Vida'!AJ141</f>
        <v>0</v>
      </c>
      <c r="AK36" s="46">
        <f>Índice!$G$51*'Datos Vida'!AK141</f>
        <v>0</v>
      </c>
      <c r="AL36" s="46">
        <f>Índice!$G$51*'Datos Vida'!AL141</f>
        <v>0</v>
      </c>
      <c r="AM36" s="46">
        <f>Índice!$G$51*'Datos Vida'!AM141</f>
        <v>0</v>
      </c>
      <c r="AN36" s="46">
        <f>Índice!$G$51*'Datos Vida'!AN141</f>
        <v>0</v>
      </c>
      <c r="AO36" s="46">
        <f>Índice!$G$51*'Datos Vida'!AO141</f>
        <v>0</v>
      </c>
      <c r="AP36" s="46">
        <f>Índice!$G$51*'Datos Vida'!AP141</f>
        <v>0</v>
      </c>
      <c r="AQ36" s="46">
        <f>Índice!$G$51*'Datos Vida'!AQ141</f>
        <v>307735.54128736828</v>
      </c>
    </row>
    <row r="37" spans="2:43">
      <c r="B37" s="66" t="str">
        <f>'Datos Generales'!B142</f>
        <v>5.31.16.00  Gastos Por Reaseguro No Proporcional</v>
      </c>
      <c r="C37" s="46">
        <f>Índice!$G$51*'Datos Vida'!C142</f>
        <v>0</v>
      </c>
      <c r="D37" s="46">
        <f>Índice!$G$51*'Datos Vida'!D142</f>
        <v>0</v>
      </c>
      <c r="E37" s="46">
        <f>Índice!$G$51*'Datos Vida'!E142</f>
        <v>12533.724638739679</v>
      </c>
      <c r="F37" s="46">
        <f>Índice!$G$51*'Datos Vida'!F142</f>
        <v>7884.4940806204231</v>
      </c>
      <c r="G37" s="46">
        <f>Índice!$G$51*'Datos Vida'!G142</f>
        <v>12125.421350490571</v>
      </c>
      <c r="H37" s="46">
        <f>Índice!$G$51*'Datos Vida'!H142</f>
        <v>1389.399784427904</v>
      </c>
      <c r="I37" s="46">
        <f>Índice!$G$51*'Datos Vida'!I142</f>
        <v>9880.0188570252394</v>
      </c>
      <c r="J37" s="46">
        <f>Índice!$G$51*'Datos Vida'!J142</f>
        <v>0</v>
      </c>
      <c r="K37" s="46">
        <f>Índice!$G$51*'Datos Vida'!K142</f>
        <v>0</v>
      </c>
      <c r="L37" s="46">
        <f>Índice!$G$51*'Datos Vida'!L142</f>
        <v>1055.3294335588653</v>
      </c>
      <c r="M37" s="46">
        <f>Índice!$G$51*'Datos Vida'!M142</f>
        <v>11714.727735098635</v>
      </c>
      <c r="N37" s="46">
        <f>Índice!$G$51*'Datos Vida'!N142</f>
        <v>0</v>
      </c>
      <c r="O37" s="46">
        <f>Índice!$G$51*'Datos Vida'!O142</f>
        <v>30199.127530592868</v>
      </c>
      <c r="P37" s="46">
        <f>Índice!$G$51*'Datos Vida'!P142</f>
        <v>504.71314967653126</v>
      </c>
      <c r="Q37" s="46">
        <f>Índice!$G$51*'Datos Vida'!Q142</f>
        <v>2511.9682352081909</v>
      </c>
      <c r="R37" s="46">
        <f>Índice!$G$51*'Datos Vida'!R142</f>
        <v>0</v>
      </c>
      <c r="S37" s="46">
        <f>Índice!$G$51*'Datos Vida'!S142</f>
        <v>0</v>
      </c>
      <c r="T37" s="46">
        <f>Índice!$G$51*'Datos Vida'!T142</f>
        <v>0</v>
      </c>
      <c r="U37" s="46">
        <f>Índice!$G$51*'Datos Vida'!U142</f>
        <v>1957.6336646592347</v>
      </c>
      <c r="V37" s="46">
        <f>Índice!$G$51*'Datos Vida'!V142</f>
        <v>0</v>
      </c>
      <c r="W37" s="46">
        <f>Índice!$G$51*'Datos Vida'!W142</f>
        <v>1160.5480931607872</v>
      </c>
      <c r="X37" s="46">
        <f>Índice!$G$51*'Datos Vida'!X142</f>
        <v>0</v>
      </c>
      <c r="Y37" s="46">
        <f>Índice!$G$51*'Datos Vida'!Y142</f>
        <v>577.13120904074844</v>
      </c>
      <c r="Z37" s="46">
        <f>Índice!$G$51*'Datos Vida'!Z142</f>
        <v>0</v>
      </c>
      <c r="AA37" s="46">
        <f>Índice!$G$51*'Datos Vida'!AA142</f>
        <v>0</v>
      </c>
      <c r="AB37" s="46">
        <f>Índice!$G$51*'Datos Vida'!AB142</f>
        <v>0</v>
      </c>
      <c r="AC37" s="46">
        <f>Índice!$G$51*'Datos Vida'!AC142</f>
        <v>0</v>
      </c>
      <c r="AD37" s="46">
        <f>Índice!$G$51*'Datos Vida'!AD142</f>
        <v>0</v>
      </c>
      <c r="AE37" s="46">
        <f>Índice!$G$51*'Datos Vida'!AE142</f>
        <v>0</v>
      </c>
      <c r="AF37" s="46">
        <f>Índice!$G$51*'Datos Vida'!AF142</f>
        <v>1796.9505622801951</v>
      </c>
      <c r="AG37" s="46">
        <f>Índice!$G$51*'Datos Vida'!AG142</f>
        <v>13386.141857062865</v>
      </c>
      <c r="AH37" s="46">
        <f>Índice!$G$51*'Datos Vida'!AH142</f>
        <v>0</v>
      </c>
      <c r="AI37" s="46">
        <f>Índice!$G$51*'Datos Vida'!AI142</f>
        <v>0</v>
      </c>
      <c r="AJ37" s="46">
        <f>Índice!$G$51*'Datos Vida'!AJ142</f>
        <v>0</v>
      </c>
      <c r="AK37" s="46">
        <f>Índice!$G$51*'Datos Vida'!AK142</f>
        <v>0</v>
      </c>
      <c r="AL37" s="46">
        <f>Índice!$G$51*'Datos Vida'!AL142</f>
        <v>0</v>
      </c>
      <c r="AM37" s="46">
        <f>Índice!$G$51*'Datos Vida'!AM142</f>
        <v>0</v>
      </c>
      <c r="AN37" s="46">
        <f>Índice!$G$51*'Datos Vida'!AN142</f>
        <v>0</v>
      </c>
      <c r="AO37" s="46">
        <f>Índice!$G$51*'Datos Vida'!AO142</f>
        <v>0</v>
      </c>
      <c r="AP37" s="46">
        <f>Índice!$G$51*'Datos Vida'!AP142</f>
        <v>0</v>
      </c>
      <c r="AQ37" s="46">
        <f>Índice!$G$51*'Datos Vida'!AQ142</f>
        <v>108677.33018164274</v>
      </c>
    </row>
    <row r="38" spans="2:43">
      <c r="B38" s="66" t="str">
        <f>'Datos Generales'!B143</f>
        <v>5.31.17.00  Gastos Médicos</v>
      </c>
      <c r="C38" s="46">
        <f>Índice!$G$51*'Datos Vida'!C143</f>
        <v>0</v>
      </c>
      <c r="D38" s="46">
        <f>Índice!$G$51*'Datos Vida'!D143</f>
        <v>9148.6672819545802</v>
      </c>
      <c r="E38" s="46">
        <f>Índice!$G$51*'Datos Vida'!E143</f>
        <v>27029.155351344893</v>
      </c>
      <c r="F38" s="46">
        <f>Índice!$G$51*'Datos Vida'!F143</f>
        <v>1370.2329019678148</v>
      </c>
      <c r="G38" s="46">
        <f>Índice!$G$51*'Datos Vida'!G143</f>
        <v>5424.1834708878077</v>
      </c>
      <c r="H38" s="46">
        <f>Índice!$G$51*'Datos Vida'!H143</f>
        <v>48702.251555372597</v>
      </c>
      <c r="I38" s="46">
        <f>Índice!$G$51*'Datos Vida'!I143</f>
        <v>192.06721245803095</v>
      </c>
      <c r="J38" s="46">
        <f>Índice!$G$51*'Datos Vida'!J143</f>
        <v>600.90168451665602</v>
      </c>
      <c r="K38" s="46">
        <f>Índice!$G$51*'Datos Vida'!K143</f>
        <v>0</v>
      </c>
      <c r="L38" s="46">
        <f>Índice!$G$51*'Datos Vida'!L143</f>
        <v>0</v>
      </c>
      <c r="M38" s="46">
        <f>Índice!$G$51*'Datos Vida'!M143</f>
        <v>4334.2828243928461</v>
      </c>
      <c r="N38" s="46">
        <f>Índice!$G$51*'Datos Vida'!N143</f>
        <v>0</v>
      </c>
      <c r="O38" s="46">
        <f>Índice!$G$51*'Datos Vida'!O143</f>
        <v>2357.570807908442</v>
      </c>
      <c r="P38" s="46">
        <f>Índice!$G$51*'Datos Vida'!P143</f>
        <v>1782.608599423223</v>
      </c>
      <c r="Q38" s="46">
        <f>Índice!$G$51*'Datos Vida'!Q143</f>
        <v>8965.1432757662878</v>
      </c>
      <c r="R38" s="46">
        <f>Índice!$G$51*'Datos Vida'!R143</f>
        <v>0</v>
      </c>
      <c r="S38" s="46">
        <f>Índice!$G$51*'Datos Vida'!S143</f>
        <v>701.78234300751853</v>
      </c>
      <c r="T38" s="46">
        <f>Índice!$G$51*'Datos Vida'!T143</f>
        <v>0</v>
      </c>
      <c r="U38" s="46">
        <f>Índice!$G$51*'Datos Vida'!U143</f>
        <v>330.48486015479585</v>
      </c>
      <c r="V38" s="46">
        <f>Índice!$G$51*'Datos Vida'!V143</f>
        <v>0</v>
      </c>
      <c r="W38" s="46">
        <f>Índice!$G$51*'Datos Vida'!W143</f>
        <v>840.95250110109987</v>
      </c>
      <c r="X38" s="46">
        <f>Índice!$G$51*'Datos Vida'!X143</f>
        <v>83861.086580747695</v>
      </c>
      <c r="Y38" s="46">
        <f>Índice!$G$51*'Datos Vida'!Y143</f>
        <v>140.89650547451313</v>
      </c>
      <c r="Z38" s="46">
        <f>Índice!$G$51*'Datos Vida'!Z143</f>
        <v>1323.2674001429771</v>
      </c>
      <c r="AA38" s="46">
        <f>Índice!$G$51*'Datos Vida'!AA143</f>
        <v>298.87942348850544</v>
      </c>
      <c r="AB38" s="46">
        <f>Índice!$G$51*'Datos Vida'!AB143</f>
        <v>230.5780386480487</v>
      </c>
      <c r="AC38" s="46">
        <f>Índice!$G$51*'Datos Vida'!AC143</f>
        <v>0</v>
      </c>
      <c r="AD38" s="46">
        <f>Índice!$G$51*'Datos Vida'!AD143</f>
        <v>9035.6579264797347</v>
      </c>
      <c r="AE38" s="46">
        <f>Índice!$G$51*'Datos Vida'!AE143</f>
        <v>2089.8541679116288</v>
      </c>
      <c r="AF38" s="46">
        <f>Índice!$G$51*'Datos Vida'!AF143</f>
        <v>1286.1287987942128</v>
      </c>
      <c r="AG38" s="46">
        <f>Índice!$G$51*'Datos Vida'!AG143</f>
        <v>4483.3241482799604</v>
      </c>
      <c r="AH38" s="46">
        <f>Índice!$G$51*'Datos Vida'!AH143</f>
        <v>0</v>
      </c>
      <c r="AI38" s="46">
        <f>Índice!$G$51*'Datos Vida'!AI143</f>
        <v>0</v>
      </c>
      <c r="AJ38" s="46">
        <f>Índice!$G$51*'Datos Vida'!AJ143</f>
        <v>0</v>
      </c>
      <c r="AK38" s="46">
        <f>Índice!$G$51*'Datos Vida'!AK143</f>
        <v>0</v>
      </c>
      <c r="AL38" s="46">
        <f>Índice!$G$51*'Datos Vida'!AL143</f>
        <v>0</v>
      </c>
      <c r="AM38" s="46">
        <f>Índice!$G$51*'Datos Vida'!AM143</f>
        <v>0</v>
      </c>
      <c r="AN38" s="46">
        <f>Índice!$G$51*'Datos Vida'!AN143</f>
        <v>0</v>
      </c>
      <c r="AO38" s="46">
        <f>Índice!$G$51*'Datos Vida'!AO143</f>
        <v>0</v>
      </c>
      <c r="AP38" s="46">
        <f>Índice!$G$51*'Datos Vida'!AP143</f>
        <v>0</v>
      </c>
      <c r="AQ38" s="46">
        <f>Índice!$G$51*'Datos Vida'!AQ143</f>
        <v>214529.95766022388</v>
      </c>
    </row>
    <row r="39" spans="2:43">
      <c r="B39" s="66" t="str">
        <f>'Datos Generales'!B144</f>
        <v>5.31.18.00  Deterioro De Seguros</v>
      </c>
      <c r="C39" s="46">
        <f>Índice!$G$51*'Datos Vida'!C144</f>
        <v>4307.1039194725345</v>
      </c>
      <c r="D39" s="46">
        <f>Índice!$G$51*'Datos Vida'!D144</f>
        <v>-2953.3377155997623</v>
      </c>
      <c r="E39" s="46">
        <f>Índice!$G$51*'Datos Vida'!E144</f>
        <v>0</v>
      </c>
      <c r="F39" s="46">
        <f>Índice!$G$51*'Datos Vida'!F144</f>
        <v>16725.960059404057</v>
      </c>
      <c r="G39" s="46">
        <f>Índice!$G$51*'Datos Vida'!G144</f>
        <v>14266.180633480959</v>
      </c>
      <c r="H39" s="46">
        <f>Índice!$G$51*'Datos Vida'!H144</f>
        <v>9412.7099006022308</v>
      </c>
      <c r="I39" s="46">
        <f>Índice!$G$51*'Datos Vida'!I144</f>
        <v>-8561.4435805329995</v>
      </c>
      <c r="J39" s="46">
        <f>Índice!$G$51*'Datos Vida'!J144</f>
        <v>17313.228026143097</v>
      </c>
      <c r="K39" s="46">
        <f>Índice!$G$51*'Datos Vida'!K144</f>
        <v>0</v>
      </c>
      <c r="L39" s="46">
        <f>Índice!$G$51*'Datos Vida'!L144</f>
        <v>-25.009904364781629</v>
      </c>
      <c r="M39" s="46">
        <f>Índice!$G$51*'Datos Vida'!M144</f>
        <v>250.49743150495442</v>
      </c>
      <c r="N39" s="46">
        <f>Índice!$G$51*'Datos Vida'!N144</f>
        <v>0</v>
      </c>
      <c r="O39" s="46">
        <f>Índice!$G$51*'Datos Vida'!O144</f>
        <v>31976.601353190756</v>
      </c>
      <c r="P39" s="46">
        <f>Índice!$G$51*'Datos Vida'!P144</f>
        <v>-12662.53671254767</v>
      </c>
      <c r="Q39" s="46">
        <f>Índice!$G$51*'Datos Vida'!Q144</f>
        <v>-7093.3843269790477</v>
      </c>
      <c r="R39" s="46">
        <f>Índice!$G$51*'Datos Vida'!R144</f>
        <v>0</v>
      </c>
      <c r="S39" s="46">
        <f>Índice!$G$51*'Datos Vida'!S144</f>
        <v>5873.3436471523019</v>
      </c>
      <c r="T39" s="46">
        <f>Índice!$G$51*'Datos Vida'!T144</f>
        <v>0</v>
      </c>
      <c r="U39" s="46">
        <f>Índice!$G$51*'Datos Vida'!U144</f>
        <v>-48.293461348631432</v>
      </c>
      <c r="V39" s="46">
        <f>Índice!$G$51*'Datos Vida'!V144</f>
        <v>0</v>
      </c>
      <c r="W39" s="46">
        <f>Índice!$G$51*'Datos Vida'!W144</f>
        <v>352.26339634501278</v>
      </c>
      <c r="X39" s="46">
        <f>Índice!$G$51*'Datos Vida'!X144</f>
        <v>464310.73367550428</v>
      </c>
      <c r="Y39" s="46">
        <f>Índice!$G$51*'Datos Vida'!Y144</f>
        <v>1691.156453551296</v>
      </c>
      <c r="Z39" s="46">
        <f>Índice!$G$51*'Datos Vida'!Z144</f>
        <v>-5135.1752131928361</v>
      </c>
      <c r="AA39" s="46">
        <f>Índice!$G$51*'Datos Vida'!AA144</f>
        <v>-1749.4096113283802</v>
      </c>
      <c r="AB39" s="46">
        <f>Índice!$G$51*'Datos Vida'!AB144</f>
        <v>-220.83966880689479</v>
      </c>
      <c r="AC39" s="46">
        <f>Índice!$G$51*'Datos Vida'!AC144</f>
        <v>0</v>
      </c>
      <c r="AD39" s="46">
        <f>Índice!$G$51*'Datos Vida'!AD144</f>
        <v>0</v>
      </c>
      <c r="AE39" s="46">
        <f>Índice!$G$51*'Datos Vida'!AE144</f>
        <v>-2786.1918768715932</v>
      </c>
      <c r="AF39" s="46">
        <f>Índice!$G$51*'Datos Vida'!AF144</f>
        <v>3053.554394328728</v>
      </c>
      <c r="AG39" s="46">
        <f>Índice!$G$51*'Datos Vida'!AG144</f>
        <v>0</v>
      </c>
      <c r="AH39" s="46">
        <f>Índice!$G$51*'Datos Vida'!AH144</f>
        <v>0</v>
      </c>
      <c r="AI39" s="46">
        <f>Índice!$G$51*'Datos Vida'!AI144</f>
        <v>0</v>
      </c>
      <c r="AJ39" s="46">
        <f>Índice!$G$51*'Datos Vida'!AJ144</f>
        <v>0</v>
      </c>
      <c r="AK39" s="46">
        <f>Índice!$G$51*'Datos Vida'!AK144</f>
        <v>0</v>
      </c>
      <c r="AL39" s="46">
        <f>Índice!$G$51*'Datos Vida'!AL144</f>
        <v>0</v>
      </c>
      <c r="AM39" s="46">
        <f>Índice!$G$51*'Datos Vida'!AM144</f>
        <v>0</v>
      </c>
      <c r="AN39" s="46">
        <f>Índice!$G$51*'Datos Vida'!AN144</f>
        <v>0</v>
      </c>
      <c r="AO39" s="46">
        <f>Índice!$G$51*'Datos Vida'!AO144</f>
        <v>0</v>
      </c>
      <c r="AP39" s="46">
        <f>Índice!$G$51*'Datos Vida'!AP144</f>
        <v>0</v>
      </c>
      <c r="AQ39" s="46">
        <f>Índice!$G$51*'Datos Vida'!AQ144</f>
        <v>528297.7108191076</v>
      </c>
    </row>
    <row r="40" spans="2:43">
      <c r="B40" s="65" t="str">
        <f>'Datos Generales'!B145</f>
        <v xml:space="preserve">5.31.20.00  Costos De Administración </v>
      </c>
      <c r="C40" s="43">
        <f>Índice!$G$51*'Datos Vida'!C145</f>
        <v>381149.1276412562</v>
      </c>
      <c r="D40" s="43">
        <f>Índice!$G$51*'Datos Vida'!D145</f>
        <v>1784269.6554609018</v>
      </c>
      <c r="E40" s="43">
        <f>Índice!$G$51*'Datos Vida'!E145</f>
        <v>284284.79419947282</v>
      </c>
      <c r="F40" s="43">
        <f>Índice!$G$51*'Datos Vida'!F145</f>
        <v>857278.96667042933</v>
      </c>
      <c r="G40" s="43">
        <f>Índice!$G$51*'Datos Vida'!G145</f>
        <v>881977.24320029397</v>
      </c>
      <c r="H40" s="43">
        <f>Índice!$G$51*'Datos Vida'!H145</f>
        <v>213997.57868713496</v>
      </c>
      <c r="I40" s="43">
        <f>Índice!$G$51*'Datos Vida'!I145</f>
        <v>2009544.7533425849</v>
      </c>
      <c r="J40" s="43">
        <f>Índice!$G$51*'Datos Vida'!J145</f>
        <v>692282.34190088557</v>
      </c>
      <c r="K40" s="43">
        <f>Índice!$G$51*'Datos Vida'!K145</f>
        <v>48334.18544069444</v>
      </c>
      <c r="L40" s="43">
        <f>Índice!$G$51*'Datos Vida'!L145</f>
        <v>32039.81222652334</v>
      </c>
      <c r="M40" s="43">
        <f>Índice!$G$51*'Datos Vida'!M145</f>
        <v>1113615.1706095999</v>
      </c>
      <c r="N40" s="43">
        <f>Índice!$G$51*'Datos Vida'!N145</f>
        <v>174781.87158188754</v>
      </c>
      <c r="O40" s="43">
        <f>Índice!$G$51*'Datos Vida'!O145</f>
        <v>828704.46482124564</v>
      </c>
      <c r="P40" s="43">
        <f>Índice!$G$51*'Datos Vida'!P145</f>
        <v>484613.11005907209</v>
      </c>
      <c r="Q40" s="43">
        <f>Índice!$G$51*'Datos Vida'!Q145</f>
        <v>507061.51329840801</v>
      </c>
      <c r="R40" s="43">
        <f>Índice!$G$51*'Datos Vida'!R145</f>
        <v>12112.186020570094</v>
      </c>
      <c r="S40" s="43">
        <f>Índice!$G$51*'Datos Vida'!S145</f>
        <v>108347.19944402762</v>
      </c>
      <c r="T40" s="43">
        <f>Índice!$G$51*'Datos Vida'!T145</f>
        <v>83098.129569010736</v>
      </c>
      <c r="U40" s="43">
        <f>Índice!$G$51*'Datos Vida'!U145</f>
        <v>122319.76822679779</v>
      </c>
      <c r="V40" s="43">
        <f>Índice!$G$51*'Datos Vida'!V145</f>
        <v>3036.2466552019496</v>
      </c>
      <c r="W40" s="43">
        <f>Índice!$G$51*'Datos Vida'!W145</f>
        <v>28862.314943307196</v>
      </c>
      <c r="X40" s="43">
        <f>Índice!$G$51*'Datos Vida'!X145</f>
        <v>1978871.5442619978</v>
      </c>
      <c r="Y40" s="43">
        <f>Índice!$G$51*'Datos Vida'!Y145</f>
        <v>280306.67011936143</v>
      </c>
      <c r="Z40" s="43">
        <f>Índice!$G$51*'Datos Vida'!Z145</f>
        <v>702463.98463108181</v>
      </c>
      <c r="AA40" s="43">
        <f>Índice!$G$51*'Datos Vida'!AA145</f>
        <v>302425.87219274894</v>
      </c>
      <c r="AB40" s="43">
        <f>Índice!$G$51*'Datos Vida'!AB145</f>
        <v>330808.26256415708</v>
      </c>
      <c r="AC40" s="43">
        <f>Índice!$G$51*'Datos Vida'!AC145</f>
        <v>120169.44763523609</v>
      </c>
      <c r="AD40" s="43">
        <f>Índice!$G$51*'Datos Vida'!AD145</f>
        <v>36925.242518608036</v>
      </c>
      <c r="AE40" s="43">
        <f>Índice!$G$51*'Datos Vida'!AE145</f>
        <v>593803.25394348649</v>
      </c>
      <c r="AF40" s="43">
        <f>Índice!$G$51*'Datos Vida'!AF145</f>
        <v>594199.34000411676</v>
      </c>
      <c r="AG40" s="43">
        <f>Índice!$G$51*'Datos Vida'!AG145</f>
        <v>1079377.4968405631</v>
      </c>
      <c r="AH40" s="43">
        <f>Índice!$G$51*'Datos Vida'!AH145</f>
        <v>0</v>
      </c>
      <c r="AI40" s="43">
        <f>Índice!$G$51*'Datos Vida'!AI145</f>
        <v>0</v>
      </c>
      <c r="AJ40" s="43">
        <f>Índice!$G$51*'Datos Vida'!AJ145</f>
        <v>0</v>
      </c>
      <c r="AK40" s="43">
        <f>Índice!$G$51*'Datos Vida'!AK145</f>
        <v>0</v>
      </c>
      <c r="AL40" s="43">
        <f>Índice!$G$51*'Datos Vida'!AL145</f>
        <v>0</v>
      </c>
      <c r="AM40" s="43">
        <f>Índice!$G$51*'Datos Vida'!AM145</f>
        <v>0</v>
      </c>
      <c r="AN40" s="43">
        <f>Índice!$G$51*'Datos Vida'!AN145</f>
        <v>0</v>
      </c>
      <c r="AO40" s="43">
        <f>Índice!$G$51*'Datos Vida'!AO145</f>
        <v>0</v>
      </c>
      <c r="AP40" s="43">
        <f>Índice!$G$51*'Datos Vida'!AP145</f>
        <v>0</v>
      </c>
      <c r="AQ40" s="43">
        <f>Índice!$G$51*'Datos Vida'!AQ145</f>
        <v>16671061.548710663</v>
      </c>
    </row>
    <row r="41" spans="2:43">
      <c r="B41" s="66" t="str">
        <f>'Datos Generales'!B146</f>
        <v>5.31.21.00  Remuneraciones</v>
      </c>
      <c r="C41" s="46">
        <f>Índice!$G$51*'Datos Vida'!C146</f>
        <v>4048.9928533644966</v>
      </c>
      <c r="D41" s="46">
        <f>Índice!$G$51*'Datos Vida'!D146</f>
        <v>46339.944358495959</v>
      </c>
      <c r="E41" s="46">
        <f>Índice!$G$51*'Datos Vida'!E146</f>
        <v>27717.702364431934</v>
      </c>
      <c r="F41" s="46">
        <f>Índice!$G$51*'Datos Vida'!F146</f>
        <v>157647.60823423436</v>
      </c>
      <c r="G41" s="46">
        <f>Índice!$G$51*'Datos Vida'!G146</f>
        <v>421167.63054395438</v>
      </c>
      <c r="H41" s="46">
        <f>Índice!$G$51*'Datos Vida'!H146</f>
        <v>100767.64913538769</v>
      </c>
      <c r="I41" s="46">
        <f>Índice!$G$51*'Datos Vida'!I146</f>
        <v>126079.22163865779</v>
      </c>
      <c r="J41" s="46">
        <f>Índice!$G$51*'Datos Vida'!J146</f>
        <v>272314.12439882167</v>
      </c>
      <c r="K41" s="46">
        <f>Índice!$G$51*'Datos Vida'!K146</f>
        <v>25686.322680884688</v>
      </c>
      <c r="L41" s="46">
        <f>Índice!$G$51*'Datos Vida'!L146</f>
        <v>6407.8473554792718</v>
      </c>
      <c r="M41" s="46">
        <f>Índice!$G$51*'Datos Vida'!M146</f>
        <v>604226.23118447349</v>
      </c>
      <c r="N41" s="46">
        <f>Índice!$G$51*'Datos Vida'!N146</f>
        <v>40650.036186897029</v>
      </c>
      <c r="O41" s="46">
        <f>Índice!$G$51*'Datos Vida'!O146</f>
        <v>257513.13019979154</v>
      </c>
      <c r="P41" s="46">
        <f>Índice!$G$51*'Datos Vida'!P146</f>
        <v>223618.6897023379</v>
      </c>
      <c r="Q41" s="46">
        <f>Índice!$G$51*'Datos Vida'!Q146</f>
        <v>189474.15016123644</v>
      </c>
      <c r="R41" s="46">
        <f>Índice!$G$51*'Datos Vida'!R146</f>
        <v>8798.1302329904993</v>
      </c>
      <c r="S41" s="46">
        <f>Índice!$G$51*'Datos Vida'!S146</f>
        <v>27904.280677524952</v>
      </c>
      <c r="T41" s="46">
        <f>Índice!$G$51*'Datos Vida'!T146</f>
        <v>57526.498325664368</v>
      </c>
      <c r="U41" s="46">
        <f>Índice!$G$51*'Datos Vida'!U146</f>
        <v>85269.166329143627</v>
      </c>
      <c r="V41" s="46">
        <f>Índice!$G$51*'Datos Vida'!V146</f>
        <v>2169.089086164654</v>
      </c>
      <c r="W41" s="46">
        <f>Índice!$G$51*'Datos Vida'!W146</f>
        <v>15007.846027519749</v>
      </c>
      <c r="X41" s="46">
        <f>Índice!$G$51*'Datos Vida'!X146</f>
        <v>611460.99893541913</v>
      </c>
      <c r="Y41" s="46">
        <f>Índice!$G$51*'Datos Vida'!Y146</f>
        <v>199477.84631524433</v>
      </c>
      <c r="Z41" s="46">
        <f>Índice!$G$51*'Datos Vida'!Z146</f>
        <v>117617.5078183617</v>
      </c>
      <c r="AA41" s="46">
        <f>Índice!$G$51*'Datos Vida'!AA146</f>
        <v>145474.46887152214</v>
      </c>
      <c r="AB41" s="46">
        <f>Índice!$G$51*'Datos Vida'!AB146</f>
        <v>88173.148215775727</v>
      </c>
      <c r="AC41" s="46">
        <f>Índice!$G$51*'Datos Vida'!AC146</f>
        <v>15470.197268387261</v>
      </c>
      <c r="AD41" s="46">
        <f>Índice!$G$51*'Datos Vida'!AD146</f>
        <v>6418.6480929394611</v>
      </c>
      <c r="AE41" s="46">
        <f>Índice!$G$51*'Datos Vida'!AE146</f>
        <v>198415.87708406648</v>
      </c>
      <c r="AF41" s="46">
        <f>Índice!$G$51*'Datos Vida'!AF146</f>
        <v>187288.63864229419</v>
      </c>
      <c r="AG41" s="46">
        <f>Índice!$G$51*'Datos Vida'!AG146</f>
        <v>57407.291825745153</v>
      </c>
      <c r="AH41" s="46">
        <f>Índice!$G$51*'Datos Vida'!AH146</f>
        <v>0</v>
      </c>
      <c r="AI41" s="46">
        <f>Índice!$G$51*'Datos Vida'!AI146</f>
        <v>0</v>
      </c>
      <c r="AJ41" s="46">
        <f>Índice!$G$51*'Datos Vida'!AJ146</f>
        <v>0</v>
      </c>
      <c r="AK41" s="46">
        <f>Índice!$G$51*'Datos Vida'!AK146</f>
        <v>0</v>
      </c>
      <c r="AL41" s="46">
        <f>Índice!$G$51*'Datos Vida'!AL146</f>
        <v>0</v>
      </c>
      <c r="AM41" s="46">
        <f>Índice!$G$51*'Datos Vida'!AM146</f>
        <v>0</v>
      </c>
      <c r="AN41" s="46">
        <f>Índice!$G$51*'Datos Vida'!AN146</f>
        <v>0</v>
      </c>
      <c r="AO41" s="46">
        <f>Índice!$G$51*'Datos Vida'!AO146</f>
        <v>0</v>
      </c>
      <c r="AP41" s="46">
        <f>Índice!$G$51*'Datos Vida'!AP146</f>
        <v>0</v>
      </c>
      <c r="AQ41" s="46">
        <f>Índice!$G$51*'Datos Vida'!AQ146</f>
        <v>4327538.9147472121</v>
      </c>
    </row>
    <row r="42" spans="2:43">
      <c r="B42" s="66" t="str">
        <f>'Datos Generales'!B147</f>
        <v xml:space="preserve">5.31.22.00  Otros </v>
      </c>
      <c r="C42" s="46">
        <f>Índice!$G$51*'Datos Vida'!C147</f>
        <v>377100.1347878917</v>
      </c>
      <c r="D42" s="46">
        <f>Índice!$G$51*'Datos Vida'!D147</f>
        <v>1737929.7111024058</v>
      </c>
      <c r="E42" s="46">
        <f>Índice!$G$51*'Datos Vida'!E147</f>
        <v>256567.09183504089</v>
      </c>
      <c r="F42" s="46">
        <f>Índice!$G$51*'Datos Vida'!F147</f>
        <v>699631.35843619495</v>
      </c>
      <c r="G42" s="46">
        <f>Índice!$G$51*'Datos Vida'!G147</f>
        <v>460809.6126563396</v>
      </c>
      <c r="H42" s="46">
        <f>Índice!$G$51*'Datos Vida'!H147</f>
        <v>113229.92955174728</v>
      </c>
      <c r="I42" s="46">
        <f>Índice!$G$51*'Datos Vida'!I147</f>
        <v>1883465.5317039271</v>
      </c>
      <c r="J42" s="46">
        <f>Índice!$G$51*'Datos Vida'!J147</f>
        <v>419968.2175020639</v>
      </c>
      <c r="K42" s="46">
        <f>Índice!$G$51*'Datos Vida'!K147</f>
        <v>22647.862759809748</v>
      </c>
      <c r="L42" s="46">
        <f>Índice!$G$51*'Datos Vida'!L147</f>
        <v>25631.964871044067</v>
      </c>
      <c r="M42" s="46">
        <f>Índice!$G$51*'Datos Vida'!M147</f>
        <v>509388.93942512636</v>
      </c>
      <c r="N42" s="46">
        <f>Índice!$G$51*'Datos Vida'!N147</f>
        <v>134131.83539499051</v>
      </c>
      <c r="O42" s="46">
        <f>Índice!$G$51*'Datos Vida'!O147</f>
        <v>571191.33462145412</v>
      </c>
      <c r="P42" s="46">
        <f>Índice!$G$51*'Datos Vida'!P147</f>
        <v>260994.42035673422</v>
      </c>
      <c r="Q42" s="46">
        <f>Índice!$G$51*'Datos Vida'!Q147</f>
        <v>317587.3631371716</v>
      </c>
      <c r="R42" s="46">
        <f>Índice!$G$51*'Datos Vida'!R147</f>
        <v>3314.0557875795948</v>
      </c>
      <c r="S42" s="46">
        <f>Índice!$G$51*'Datos Vida'!S147</f>
        <v>80442.918766502669</v>
      </c>
      <c r="T42" s="46">
        <f>Índice!$G$51*'Datos Vida'!T147</f>
        <v>25571.631243346372</v>
      </c>
      <c r="U42" s="46">
        <f>Índice!$G$51*'Datos Vida'!U147</f>
        <v>37050.60189765416</v>
      </c>
      <c r="V42" s="46">
        <f>Índice!$G$51*'Datos Vida'!V147</f>
        <v>867.11330371983604</v>
      </c>
      <c r="W42" s="46">
        <f>Índice!$G$51*'Datos Vida'!W147</f>
        <v>13854.468915787447</v>
      </c>
      <c r="X42" s="46">
        <f>Índice!$G$51*'Datos Vida'!X147</f>
        <v>1367410.5453265787</v>
      </c>
      <c r="Y42" s="46">
        <f>Índice!$G$51*'Datos Vida'!Y147</f>
        <v>80828.823804117128</v>
      </c>
      <c r="Z42" s="46">
        <f>Índice!$G$51*'Datos Vida'!Z147</f>
        <v>584846.47681272018</v>
      </c>
      <c r="AA42" s="46">
        <f>Índice!$G$51*'Datos Vida'!AA147</f>
        <v>156951.40332122677</v>
      </c>
      <c r="AB42" s="46">
        <f>Índice!$G$51*'Datos Vida'!AB147</f>
        <v>242635.11434838135</v>
      </c>
      <c r="AC42" s="46">
        <f>Índice!$G$51*'Datos Vida'!AC147</f>
        <v>104699.25036684882</v>
      </c>
      <c r="AD42" s="46">
        <f>Índice!$G$51*'Datos Vida'!AD147</f>
        <v>30506.594425668576</v>
      </c>
      <c r="AE42" s="46">
        <f>Índice!$G$51*'Datos Vida'!AE147</f>
        <v>395387.37685942004</v>
      </c>
      <c r="AF42" s="46">
        <f>Índice!$G$51*'Datos Vida'!AF147</f>
        <v>406910.70136182255</v>
      </c>
      <c r="AG42" s="46">
        <f>Índice!$G$51*'Datos Vida'!AG147</f>
        <v>1021970.2050148179</v>
      </c>
      <c r="AH42" s="46">
        <f>Índice!$G$51*'Datos Vida'!AH147</f>
        <v>0</v>
      </c>
      <c r="AI42" s="46">
        <f>Índice!$G$51*'Datos Vida'!AI147</f>
        <v>0</v>
      </c>
      <c r="AJ42" s="46">
        <f>Índice!$G$51*'Datos Vida'!AJ147</f>
        <v>0</v>
      </c>
      <c r="AK42" s="46">
        <f>Índice!$G$51*'Datos Vida'!AK147</f>
        <v>0</v>
      </c>
      <c r="AL42" s="46">
        <f>Índice!$G$51*'Datos Vida'!AL147</f>
        <v>0</v>
      </c>
      <c r="AM42" s="46">
        <f>Índice!$G$51*'Datos Vida'!AM147</f>
        <v>0</v>
      </c>
      <c r="AN42" s="46">
        <f>Índice!$G$51*'Datos Vida'!AN147</f>
        <v>0</v>
      </c>
      <c r="AO42" s="46">
        <f>Índice!$G$51*'Datos Vida'!AO147</f>
        <v>0</v>
      </c>
      <c r="AP42" s="46">
        <f>Índice!$G$51*'Datos Vida'!AP147</f>
        <v>0</v>
      </c>
      <c r="AQ42" s="46">
        <f>Índice!$G$51*'Datos Vida'!AQ147</f>
        <v>12343522.589698134</v>
      </c>
    </row>
    <row r="43" spans="2:43">
      <c r="B43" s="65" t="str">
        <f>'Datos Generales'!B148</f>
        <v>5.31.30.00  Resultado De Inversiones</v>
      </c>
      <c r="C43" s="43">
        <f>Índice!$G$51*'Datos Vida'!C148</f>
        <v>9569.1877978225893</v>
      </c>
      <c r="D43" s="43">
        <f>Índice!$G$51*'Datos Vida'!D148</f>
        <v>121894.51132196159</v>
      </c>
      <c r="E43" s="43">
        <f>Índice!$G$51*'Datos Vida'!E148</f>
        <v>333906.70199039002</v>
      </c>
      <c r="F43" s="43">
        <f>Índice!$G$51*'Datos Vida'!F148</f>
        <v>180783.67318030813</v>
      </c>
      <c r="G43" s="43">
        <f>Índice!$G$51*'Datos Vida'!G148</f>
        <v>3761196.1374083986</v>
      </c>
      <c r="H43" s="43">
        <f>Índice!$G$51*'Datos Vida'!H148</f>
        <v>145180.85702081135</v>
      </c>
      <c r="I43" s="43">
        <f>Índice!$G$51*'Datos Vida'!I148</f>
        <v>129485.12795996646</v>
      </c>
      <c r="J43" s="43">
        <f>Índice!$G$51*'Datos Vida'!J148</f>
        <v>1733111.8739500821</v>
      </c>
      <c r="K43" s="43">
        <f>Índice!$G$51*'Datos Vida'!K148</f>
        <v>2324.1062279088401</v>
      </c>
      <c r="L43" s="43">
        <f>Índice!$G$51*'Datos Vida'!L148</f>
        <v>744194.58148248983</v>
      </c>
      <c r="M43" s="43">
        <f>Índice!$G$51*'Datos Vida'!M148</f>
        <v>5638281.0891924016</v>
      </c>
      <c r="N43" s="43">
        <f>Índice!$G$51*'Datos Vida'!N148</f>
        <v>3083961.9672392388</v>
      </c>
      <c r="O43" s="43">
        <f>Índice!$G$51*'Datos Vida'!O148</f>
        <v>3004074.356880269</v>
      </c>
      <c r="P43" s="43">
        <f>Índice!$G$51*'Datos Vida'!P148</f>
        <v>1373286.8990153181</v>
      </c>
      <c r="Q43" s="43">
        <f>Índice!$G$51*'Datos Vida'!Q148</f>
        <v>2005882.9934863588</v>
      </c>
      <c r="R43" s="43">
        <f>Índice!$G$51*'Datos Vida'!R148</f>
        <v>9499.0715349662823</v>
      </c>
      <c r="S43" s="43">
        <f>Índice!$G$51*'Datos Vida'!S148</f>
        <v>25116.362453272428</v>
      </c>
      <c r="T43" s="43">
        <f>Índice!$G$51*'Datos Vida'!T148</f>
        <v>237972.38286843686</v>
      </c>
      <c r="U43" s="43">
        <f>Índice!$G$51*'Datos Vida'!U148</f>
        <v>315814.0945197324</v>
      </c>
      <c r="V43" s="43">
        <f>Índice!$G$51*'Datos Vida'!V148</f>
        <v>2056.1239960072685</v>
      </c>
      <c r="W43" s="43">
        <f>Índice!$G$51*'Datos Vida'!W148</f>
        <v>40282.324194758548</v>
      </c>
      <c r="X43" s="43">
        <f>Índice!$G$51*'Datos Vida'!X148</f>
        <v>4461517.1494906172</v>
      </c>
      <c r="Y43" s="43">
        <f>Índice!$G$51*'Datos Vida'!Y148</f>
        <v>251830.52580557347</v>
      </c>
      <c r="Z43" s="43">
        <f>Índice!$G$51*'Datos Vida'!Z148</f>
        <v>900606.21352261188</v>
      </c>
      <c r="AA43" s="43">
        <f>Índice!$G$51*'Datos Vida'!AA148</f>
        <v>2068970.2780525917</v>
      </c>
      <c r="AB43" s="43">
        <f>Índice!$G$51*'Datos Vida'!AB148</f>
        <v>3365329.4556915243</v>
      </c>
      <c r="AC43" s="43">
        <f>Índice!$G$51*'Datos Vida'!AC148</f>
        <v>1016179.7703072678</v>
      </c>
      <c r="AD43" s="43">
        <f>Índice!$G$51*'Datos Vida'!AD148</f>
        <v>44182.231458918468</v>
      </c>
      <c r="AE43" s="43">
        <f>Índice!$G$51*'Datos Vida'!AE148</f>
        <v>1667732.1328579239</v>
      </c>
      <c r="AF43" s="43">
        <f>Índice!$G$51*'Datos Vida'!AF148</f>
        <v>951378.79824089631</v>
      </c>
      <c r="AG43" s="43">
        <f>Índice!$G$51*'Datos Vida'!AG148</f>
        <v>424588.94119573903</v>
      </c>
      <c r="AH43" s="43">
        <f>Índice!$G$51*'Datos Vida'!AH148</f>
        <v>0</v>
      </c>
      <c r="AI43" s="43">
        <f>Índice!$G$51*'Datos Vida'!AI148</f>
        <v>0</v>
      </c>
      <c r="AJ43" s="43">
        <f>Índice!$G$51*'Datos Vida'!AJ148</f>
        <v>0</v>
      </c>
      <c r="AK43" s="43">
        <f>Índice!$G$51*'Datos Vida'!AK148</f>
        <v>0</v>
      </c>
      <c r="AL43" s="43">
        <f>Índice!$G$51*'Datos Vida'!AL148</f>
        <v>0</v>
      </c>
      <c r="AM43" s="43">
        <f>Índice!$G$51*'Datos Vida'!AM148</f>
        <v>0</v>
      </c>
      <c r="AN43" s="43">
        <f>Índice!$G$51*'Datos Vida'!AN148</f>
        <v>0</v>
      </c>
      <c r="AO43" s="43">
        <f>Índice!$G$51*'Datos Vida'!AO148</f>
        <v>0</v>
      </c>
      <c r="AP43" s="43">
        <f>Índice!$G$51*'Datos Vida'!AP148</f>
        <v>0</v>
      </c>
      <c r="AQ43" s="43">
        <f>Índice!$G$51*'Datos Vida'!AQ148</f>
        <v>38050189.920344561</v>
      </c>
    </row>
    <row r="44" spans="2:43">
      <c r="B44" s="66" t="str">
        <f>'Datos Generales'!B149</f>
        <v>5.31.31.00  Resultado Neto Inversiones Realizadas</v>
      </c>
      <c r="C44" s="46">
        <f>Índice!$G$51*'Datos Vida'!C149</f>
        <v>0</v>
      </c>
      <c r="D44" s="46">
        <f>Índice!$G$51*'Datos Vida'!D149</f>
        <v>34305.709561972551</v>
      </c>
      <c r="E44" s="46">
        <f>Índice!$G$51*'Datos Vida'!E149</f>
        <v>-15037.10540236067</v>
      </c>
      <c r="F44" s="46">
        <f>Índice!$G$51*'Datos Vida'!F149</f>
        <v>18177.375553593127</v>
      </c>
      <c r="G44" s="46">
        <f>Índice!$G$51*'Datos Vida'!G149</f>
        <v>631973.3257196988</v>
      </c>
      <c r="H44" s="46">
        <f>Índice!$G$51*'Datos Vida'!H149</f>
        <v>14855.706131410449</v>
      </c>
      <c r="I44" s="46">
        <f>Índice!$G$51*'Datos Vida'!I149</f>
        <v>11415.89257692759</v>
      </c>
      <c r="J44" s="46">
        <f>Índice!$G$51*'Datos Vida'!J149</f>
        <v>21548.356539426015</v>
      </c>
      <c r="K44" s="46">
        <f>Índice!$G$51*'Datos Vida'!K149</f>
        <v>387.4100584080864</v>
      </c>
      <c r="L44" s="46">
        <f>Índice!$G$51*'Datos Vida'!L149</f>
        <v>27059.211501900092</v>
      </c>
      <c r="M44" s="46">
        <f>Índice!$G$51*'Datos Vida'!M149</f>
        <v>212097.71126176076</v>
      </c>
      <c r="N44" s="46">
        <f>Índice!$G$51*'Datos Vida'!N149</f>
        <v>471963.98573771474</v>
      </c>
      <c r="O44" s="46">
        <f>Índice!$G$51*'Datos Vida'!O149</f>
        <v>1297109.8731577329</v>
      </c>
      <c r="P44" s="46">
        <f>Índice!$G$51*'Datos Vida'!P149</f>
        <v>151621.23938462356</v>
      </c>
      <c r="Q44" s="46">
        <f>Índice!$G$51*'Datos Vida'!Q149</f>
        <v>513639.82639142498</v>
      </c>
      <c r="R44" s="46">
        <f>Índice!$G$51*'Datos Vida'!R149</f>
        <v>9556.5279170290905</v>
      </c>
      <c r="S44" s="46">
        <f>Índice!$G$51*'Datos Vida'!S149</f>
        <v>0</v>
      </c>
      <c r="T44" s="46">
        <f>Índice!$G$51*'Datos Vida'!T149</f>
        <v>0</v>
      </c>
      <c r="U44" s="46">
        <f>Índice!$G$51*'Datos Vida'!U149</f>
        <v>298487.71969430376</v>
      </c>
      <c r="V44" s="46">
        <f>Índice!$G$51*'Datos Vida'!V149</f>
        <v>0</v>
      </c>
      <c r="W44" s="46">
        <f>Índice!$G$51*'Datos Vida'!W149</f>
        <v>340.00190340865078</v>
      </c>
      <c r="X44" s="46">
        <f>Índice!$G$51*'Datos Vida'!X149</f>
        <v>42600.189012905554</v>
      </c>
      <c r="Y44" s="46">
        <f>Índice!$G$51*'Datos Vida'!Y149</f>
        <v>13932.685731738899</v>
      </c>
      <c r="Z44" s="46">
        <f>Índice!$G$51*'Datos Vida'!Z149</f>
        <v>7643.3808964169448</v>
      </c>
      <c r="AA44" s="46">
        <f>Índice!$G$51*'Datos Vida'!AA149</f>
        <v>117729.14494899529</v>
      </c>
      <c r="AB44" s="46">
        <f>Índice!$G$51*'Datos Vida'!AB149</f>
        <v>1904.0283652154285</v>
      </c>
      <c r="AC44" s="46">
        <f>Índice!$G$51*'Datos Vida'!AC149</f>
        <v>467582.42755427485</v>
      </c>
      <c r="AD44" s="46">
        <f>Índice!$G$51*'Datos Vida'!AD149</f>
        <v>8845.3613267200963</v>
      </c>
      <c r="AE44" s="46">
        <f>Índice!$G$51*'Datos Vida'!AE149</f>
        <v>-393.38587626515812</v>
      </c>
      <c r="AF44" s="46">
        <f>Índice!$G$51*'Datos Vida'!AF149</f>
        <v>-35415.839458546638</v>
      </c>
      <c r="AG44" s="46">
        <f>Índice!$G$51*'Datos Vida'!AG149</f>
        <v>61289.847085460839</v>
      </c>
      <c r="AH44" s="46">
        <f>Índice!$G$51*'Datos Vida'!AH149</f>
        <v>0</v>
      </c>
      <c r="AI44" s="46">
        <f>Índice!$G$51*'Datos Vida'!AI149</f>
        <v>0</v>
      </c>
      <c r="AJ44" s="46">
        <f>Índice!$G$51*'Datos Vida'!AJ149</f>
        <v>0</v>
      </c>
      <c r="AK44" s="46">
        <f>Índice!$G$51*'Datos Vida'!AK149</f>
        <v>0</v>
      </c>
      <c r="AL44" s="46">
        <f>Índice!$G$51*'Datos Vida'!AL149</f>
        <v>0</v>
      </c>
      <c r="AM44" s="46">
        <f>Índice!$G$51*'Datos Vida'!AM149</f>
        <v>0</v>
      </c>
      <c r="AN44" s="46">
        <f>Índice!$G$51*'Datos Vida'!AN149</f>
        <v>0</v>
      </c>
      <c r="AO44" s="46">
        <f>Índice!$G$51*'Datos Vida'!AO149</f>
        <v>0</v>
      </c>
      <c r="AP44" s="46">
        <f>Índice!$G$51*'Datos Vida'!AP149</f>
        <v>0</v>
      </c>
      <c r="AQ44" s="46">
        <f>Índice!$G$51*'Datos Vida'!AQ149</f>
        <v>4385220.6072758902</v>
      </c>
    </row>
    <row r="45" spans="2:43">
      <c r="B45" s="67" t="str">
        <f>'Datos Generales'!B150</f>
        <v>5.31.31.10  Inversiones Inmobiliarias Realizadas</v>
      </c>
      <c r="C45" s="46">
        <f>Índice!$G$51*'Datos Vida'!C150</f>
        <v>0</v>
      </c>
      <c r="D45" s="46">
        <f>Índice!$G$51*'Datos Vida'!D150</f>
        <v>2708.5947753645805</v>
      </c>
      <c r="E45" s="46">
        <f>Índice!$G$51*'Datos Vida'!E150</f>
        <v>0</v>
      </c>
      <c r="F45" s="46">
        <f>Índice!$G$51*'Datos Vida'!F150</f>
        <v>0</v>
      </c>
      <c r="G45" s="46">
        <f>Índice!$G$51*'Datos Vida'!G150</f>
        <v>15511.939462751843</v>
      </c>
      <c r="H45" s="46">
        <f>Índice!$G$51*'Datos Vida'!H150</f>
        <v>0</v>
      </c>
      <c r="I45" s="46">
        <f>Índice!$G$51*'Datos Vida'!I150</f>
        <v>0</v>
      </c>
      <c r="J45" s="46">
        <f>Índice!$G$51*'Datos Vida'!J150</f>
        <v>0</v>
      </c>
      <c r="K45" s="46">
        <f>Índice!$G$51*'Datos Vida'!K150</f>
        <v>0</v>
      </c>
      <c r="L45" s="46">
        <f>Índice!$G$51*'Datos Vida'!L150</f>
        <v>8353.0424659323053</v>
      </c>
      <c r="M45" s="46">
        <f>Índice!$G$51*'Datos Vida'!M150</f>
        <v>73249.760413969256</v>
      </c>
      <c r="N45" s="46">
        <f>Índice!$G$51*'Datos Vida'!N150</f>
        <v>256544.95917631101</v>
      </c>
      <c r="O45" s="46">
        <f>Índice!$G$51*'Datos Vida'!O150</f>
        <v>423894.81675265206</v>
      </c>
      <c r="P45" s="46">
        <f>Índice!$G$51*'Datos Vida'!P150</f>
        <v>-6050.7590395311427</v>
      </c>
      <c r="Q45" s="46">
        <f>Índice!$G$51*'Datos Vida'!Q150</f>
        <v>-3829.7024706686943</v>
      </c>
      <c r="R45" s="46">
        <f>Índice!$G$51*'Datos Vida'!R150</f>
        <v>215.35076944188077</v>
      </c>
      <c r="S45" s="46">
        <f>Índice!$G$51*'Datos Vida'!S150</f>
        <v>0</v>
      </c>
      <c r="T45" s="46">
        <f>Índice!$G$51*'Datos Vida'!T150</f>
        <v>0</v>
      </c>
      <c r="U45" s="46">
        <f>Índice!$G$51*'Datos Vida'!U150</f>
        <v>0</v>
      </c>
      <c r="V45" s="46">
        <f>Índice!$G$51*'Datos Vida'!V150</f>
        <v>0</v>
      </c>
      <c r="W45" s="46">
        <f>Índice!$G$51*'Datos Vida'!W150</f>
        <v>4215.3861816958488</v>
      </c>
      <c r="X45" s="46">
        <f>Índice!$G$51*'Datos Vida'!X150</f>
        <v>21031.913080622639</v>
      </c>
      <c r="Y45" s="46">
        <f>Índice!$G$51*'Datos Vida'!Y150</f>
        <v>0</v>
      </c>
      <c r="Z45" s="46">
        <f>Índice!$G$51*'Datos Vida'!Z150</f>
        <v>-10161.900398609185</v>
      </c>
      <c r="AA45" s="46">
        <f>Índice!$G$51*'Datos Vida'!AA150</f>
        <v>15962.73745576235</v>
      </c>
      <c r="AB45" s="46">
        <f>Índice!$G$51*'Datos Vida'!AB150</f>
        <v>-917.08884713193947</v>
      </c>
      <c r="AC45" s="46">
        <f>Índice!$G$51*'Datos Vida'!AC150</f>
        <v>453174.3323130178</v>
      </c>
      <c r="AD45" s="46">
        <f>Índice!$G$51*'Datos Vida'!AD150</f>
        <v>0</v>
      </c>
      <c r="AE45" s="46">
        <f>Índice!$G$51*'Datos Vida'!AE150</f>
        <v>683.58929753154462</v>
      </c>
      <c r="AF45" s="46">
        <f>Índice!$G$51*'Datos Vida'!AF150</f>
        <v>0</v>
      </c>
      <c r="AG45" s="46">
        <f>Índice!$G$51*'Datos Vida'!AG150</f>
        <v>0</v>
      </c>
      <c r="AH45" s="46">
        <f>Índice!$G$51*'Datos Vida'!AH150</f>
        <v>0</v>
      </c>
      <c r="AI45" s="46">
        <f>Índice!$G$51*'Datos Vida'!AI150</f>
        <v>0</v>
      </c>
      <c r="AJ45" s="46">
        <f>Índice!$G$51*'Datos Vida'!AJ150</f>
        <v>0</v>
      </c>
      <c r="AK45" s="46">
        <f>Índice!$G$51*'Datos Vida'!AK150</f>
        <v>0</v>
      </c>
      <c r="AL45" s="46">
        <f>Índice!$G$51*'Datos Vida'!AL150</f>
        <v>0</v>
      </c>
      <c r="AM45" s="46">
        <f>Índice!$G$51*'Datos Vida'!AM150</f>
        <v>0</v>
      </c>
      <c r="AN45" s="46">
        <f>Índice!$G$51*'Datos Vida'!AN150</f>
        <v>0</v>
      </c>
      <c r="AO45" s="46">
        <f>Índice!$G$51*'Datos Vida'!AO150</f>
        <v>0</v>
      </c>
      <c r="AP45" s="46">
        <f>Índice!$G$51*'Datos Vida'!AP150</f>
        <v>0</v>
      </c>
      <c r="AQ45" s="46">
        <f>Índice!$G$51*'Datos Vida'!AQ150</f>
        <v>1254586.9713891121</v>
      </c>
    </row>
    <row r="46" spans="2:43">
      <c r="B46" s="67" t="str">
        <f>'Datos Generales'!B151</f>
        <v>5.31.31.20  Inversiones Financieras Realizadas</v>
      </c>
      <c r="C46" s="46">
        <f>Índice!$G$51*'Datos Vida'!C151</f>
        <v>0</v>
      </c>
      <c r="D46" s="46">
        <f>Índice!$G$51*'Datos Vida'!D151</f>
        <v>31597.114786607974</v>
      </c>
      <c r="E46" s="46">
        <f>Índice!$G$51*'Datos Vida'!E151</f>
        <v>-15037.10540236067</v>
      </c>
      <c r="F46" s="46">
        <f>Índice!$G$51*'Datos Vida'!F151</f>
        <v>18177.375553593127</v>
      </c>
      <c r="G46" s="46">
        <f>Índice!$G$51*'Datos Vida'!G151</f>
        <v>616461.38625694695</v>
      </c>
      <c r="H46" s="46">
        <f>Índice!$G$51*'Datos Vida'!H151</f>
        <v>14855.706131410449</v>
      </c>
      <c r="I46" s="46">
        <f>Índice!$G$51*'Datos Vida'!I151</f>
        <v>11415.89257692759</v>
      </c>
      <c r="J46" s="46">
        <f>Índice!$G$51*'Datos Vida'!J151</f>
        <v>21548.356539426015</v>
      </c>
      <c r="K46" s="46">
        <f>Índice!$G$51*'Datos Vida'!K151</f>
        <v>387.4100584080864</v>
      </c>
      <c r="L46" s="46">
        <f>Índice!$G$51*'Datos Vida'!L151</f>
        <v>18706.169035967785</v>
      </c>
      <c r="M46" s="46">
        <f>Índice!$G$51*'Datos Vida'!M151</f>
        <v>138847.95084779151</v>
      </c>
      <c r="N46" s="46">
        <f>Índice!$G$51*'Datos Vida'!N151</f>
        <v>215419.02656140376</v>
      </c>
      <c r="O46" s="46">
        <f>Índice!$G$51*'Datos Vida'!O151</f>
        <v>873215.05640508083</v>
      </c>
      <c r="P46" s="46">
        <f>Índice!$G$51*'Datos Vida'!P151</f>
        <v>157671.99842415471</v>
      </c>
      <c r="Q46" s="46">
        <f>Índice!$G$51*'Datos Vida'!Q151</f>
        <v>517469.52886209363</v>
      </c>
      <c r="R46" s="46">
        <f>Índice!$G$51*'Datos Vida'!R151</f>
        <v>9341.1771475872083</v>
      </c>
      <c r="S46" s="46">
        <f>Índice!$G$51*'Datos Vida'!S151</f>
        <v>0</v>
      </c>
      <c r="T46" s="46">
        <f>Índice!$G$51*'Datos Vida'!T151</f>
        <v>0</v>
      </c>
      <c r="U46" s="46">
        <f>Índice!$G$51*'Datos Vida'!U151</f>
        <v>298487.71969430376</v>
      </c>
      <c r="V46" s="46">
        <f>Índice!$G$51*'Datos Vida'!V151</f>
        <v>0</v>
      </c>
      <c r="W46" s="46">
        <f>Índice!$G$51*'Datos Vida'!W151</f>
        <v>-3875.384278287198</v>
      </c>
      <c r="X46" s="46">
        <f>Índice!$G$51*'Datos Vida'!X151</f>
        <v>21568.275932282919</v>
      </c>
      <c r="Y46" s="46">
        <f>Índice!$G$51*'Datos Vida'!Y151</f>
        <v>13932.685731738899</v>
      </c>
      <c r="Z46" s="46">
        <f>Índice!$G$51*'Datos Vida'!Z151</f>
        <v>17805.237029708671</v>
      </c>
      <c r="AA46" s="46">
        <f>Índice!$G$51*'Datos Vida'!AA151</f>
        <v>101766.40749323295</v>
      </c>
      <c r="AB46" s="46">
        <f>Índice!$G$51*'Datos Vida'!AB151</f>
        <v>2821.117212347368</v>
      </c>
      <c r="AC46" s="46">
        <f>Índice!$G$51*'Datos Vida'!AC151</f>
        <v>14408.095241257048</v>
      </c>
      <c r="AD46" s="46">
        <f>Índice!$G$51*'Datos Vida'!AD151</f>
        <v>8845.3613267200963</v>
      </c>
      <c r="AE46" s="46">
        <f>Índice!$G$51*'Datos Vida'!AE151</f>
        <v>-1076.9751737967028</v>
      </c>
      <c r="AF46" s="46">
        <f>Índice!$G$51*'Datos Vida'!AF151</f>
        <v>-35415.839458546638</v>
      </c>
      <c r="AG46" s="46">
        <f>Índice!$G$51*'Datos Vida'!AG151</f>
        <v>61289.847085460839</v>
      </c>
      <c r="AH46" s="46">
        <f>Índice!$G$51*'Datos Vida'!AH151</f>
        <v>0</v>
      </c>
      <c r="AI46" s="46">
        <f>Índice!$G$51*'Datos Vida'!AI151</f>
        <v>0</v>
      </c>
      <c r="AJ46" s="46">
        <f>Índice!$G$51*'Datos Vida'!AJ151</f>
        <v>0</v>
      </c>
      <c r="AK46" s="46">
        <f>Índice!$G$51*'Datos Vida'!AK151</f>
        <v>0</v>
      </c>
      <c r="AL46" s="46">
        <f>Índice!$G$51*'Datos Vida'!AL151</f>
        <v>0</v>
      </c>
      <c r="AM46" s="46">
        <f>Índice!$G$51*'Datos Vida'!AM151</f>
        <v>0</v>
      </c>
      <c r="AN46" s="46">
        <f>Índice!$G$51*'Datos Vida'!AN151</f>
        <v>0</v>
      </c>
      <c r="AO46" s="46">
        <f>Índice!$G$51*'Datos Vida'!AO151</f>
        <v>0</v>
      </c>
      <c r="AP46" s="46">
        <f>Índice!$G$51*'Datos Vida'!AP151</f>
        <v>0</v>
      </c>
      <c r="AQ46" s="46">
        <f>Índice!$G$51*'Datos Vida'!AQ151</f>
        <v>3130633.5916214609</v>
      </c>
    </row>
    <row r="47" spans="2:43">
      <c r="B47" s="66" t="str">
        <f>'Datos Generales'!B152</f>
        <v>5.31.32.00  Resultado Neto Inversiones No Realizadas</v>
      </c>
      <c r="C47" s="46">
        <f>Índice!$G$51*'Datos Vida'!C152</f>
        <v>0</v>
      </c>
      <c r="D47" s="46">
        <f>Índice!$G$51*'Datos Vida'!D152</f>
        <v>-2413.3893732252377</v>
      </c>
      <c r="E47" s="46">
        <f>Índice!$G$51*'Datos Vida'!E152</f>
        <v>0</v>
      </c>
      <c r="F47" s="46">
        <f>Índice!$G$51*'Datos Vida'!F152</f>
        <v>0</v>
      </c>
      <c r="G47" s="46">
        <f>Índice!$G$51*'Datos Vida'!G152</f>
        <v>109105.8184546535</v>
      </c>
      <c r="H47" s="46">
        <f>Índice!$G$51*'Datos Vida'!H152</f>
        <v>26646.171824682784</v>
      </c>
      <c r="I47" s="46">
        <f>Índice!$G$51*'Datos Vida'!I152</f>
        <v>-11751.82207112994</v>
      </c>
      <c r="J47" s="46">
        <f>Índice!$G$51*'Datos Vida'!J152</f>
        <v>-2485.9402285418341</v>
      </c>
      <c r="K47" s="46">
        <f>Índice!$G$51*'Datos Vida'!K152</f>
        <v>0</v>
      </c>
      <c r="L47" s="46">
        <f>Índice!$G$51*'Datos Vida'!L152</f>
        <v>36533.848581628568</v>
      </c>
      <c r="M47" s="46">
        <f>Índice!$G$51*'Datos Vida'!M152</f>
        <v>374435.2741461774</v>
      </c>
      <c r="N47" s="46">
        <f>Índice!$G$51*'Datos Vida'!N152</f>
        <v>-146659.62848119056</v>
      </c>
      <c r="O47" s="46">
        <f>Índice!$G$51*'Datos Vida'!O152</f>
        <v>-879932.36259492149</v>
      </c>
      <c r="P47" s="46">
        <f>Índice!$G$51*'Datos Vida'!P152</f>
        <v>124974.84623335348</v>
      </c>
      <c r="Q47" s="46">
        <f>Índice!$G$51*'Datos Vida'!Q152</f>
        <v>-42119.423399974774</v>
      </c>
      <c r="R47" s="46">
        <f>Índice!$G$51*'Datos Vida'!R152</f>
        <v>11.066329364947624</v>
      </c>
      <c r="S47" s="46">
        <f>Índice!$G$51*'Datos Vida'!S152</f>
        <v>0</v>
      </c>
      <c r="T47" s="46">
        <f>Índice!$G$51*'Datos Vida'!T152</f>
        <v>-1741.2647929157788</v>
      </c>
      <c r="U47" s="46">
        <f>Índice!$G$51*'Datos Vida'!U152</f>
        <v>-1578.1913633939105</v>
      </c>
      <c r="V47" s="46">
        <f>Índice!$G$51*'Datos Vida'!V152</f>
        <v>330.92751332939372</v>
      </c>
      <c r="W47" s="46">
        <f>Índice!$G$51*'Datos Vida'!W152</f>
        <v>1412.4177495069951</v>
      </c>
      <c r="X47" s="46">
        <f>Índice!$G$51*'Datos Vida'!X152</f>
        <v>-85311.218380730425</v>
      </c>
      <c r="Y47" s="46">
        <f>Índice!$G$51*'Datos Vida'!Y152</f>
        <v>9553.606406076744</v>
      </c>
      <c r="Z47" s="46">
        <f>Índice!$G$51*'Datos Vida'!Z152</f>
        <v>8907.9524856082389</v>
      </c>
      <c r="AA47" s="46">
        <f>Índice!$G$51*'Datos Vida'!AA152</f>
        <v>454481.88552546257</v>
      </c>
      <c r="AB47" s="46">
        <f>Índice!$G$51*'Datos Vida'!AB152</f>
        <v>-9703.3559750432141</v>
      </c>
      <c r="AC47" s="46">
        <f>Índice!$G$51*'Datos Vida'!AC152</f>
        <v>-13543.32799936258</v>
      </c>
      <c r="AD47" s="46">
        <f>Índice!$G$51*'Datos Vida'!AD152</f>
        <v>4130.2197109032122</v>
      </c>
      <c r="AE47" s="46">
        <f>Índice!$G$51*'Datos Vida'!AE152</f>
        <v>-32927.685964131815</v>
      </c>
      <c r="AF47" s="46">
        <f>Índice!$G$51*'Datos Vida'!AF152</f>
        <v>3008.1824439324423</v>
      </c>
      <c r="AG47" s="46">
        <f>Índice!$G$51*'Datos Vida'!AG152</f>
        <v>86045.004548261379</v>
      </c>
      <c r="AH47" s="46">
        <f>Índice!$G$51*'Datos Vida'!AH152</f>
        <v>0</v>
      </c>
      <c r="AI47" s="46">
        <f>Índice!$G$51*'Datos Vida'!AI152</f>
        <v>0</v>
      </c>
      <c r="AJ47" s="46">
        <f>Índice!$G$51*'Datos Vida'!AJ152</f>
        <v>0</v>
      </c>
      <c r="AK47" s="46">
        <f>Índice!$G$51*'Datos Vida'!AK152</f>
        <v>0</v>
      </c>
      <c r="AL47" s="46">
        <f>Índice!$G$51*'Datos Vida'!AL152</f>
        <v>0</v>
      </c>
      <c r="AM47" s="46">
        <f>Índice!$G$51*'Datos Vida'!AM152</f>
        <v>0</v>
      </c>
      <c r="AN47" s="46">
        <f>Índice!$G$51*'Datos Vida'!AN152</f>
        <v>0</v>
      </c>
      <c r="AO47" s="46">
        <f>Índice!$G$51*'Datos Vida'!AO152</f>
        <v>0</v>
      </c>
      <c r="AP47" s="46">
        <f>Índice!$G$51*'Datos Vida'!AP152</f>
        <v>0</v>
      </c>
      <c r="AQ47" s="46">
        <f>Índice!$G$51*'Datos Vida'!AQ152</f>
        <v>9409.611328380046</v>
      </c>
    </row>
    <row r="48" spans="2:43">
      <c r="B48" s="67" t="str">
        <f>'Datos Generales'!B153</f>
        <v>5.31.32.10  Inversiones Inmobiliarias No Realizadas</v>
      </c>
      <c r="C48" s="46">
        <f>Índice!$G$51*'Datos Vida'!C153</f>
        <v>0</v>
      </c>
      <c r="D48" s="46">
        <f>Índice!$G$51*'Datos Vida'!D153</f>
        <v>0</v>
      </c>
      <c r="E48" s="46">
        <f>Índice!$G$51*'Datos Vida'!E153</f>
        <v>0</v>
      </c>
      <c r="F48" s="46">
        <f>Índice!$G$51*'Datos Vida'!F153</f>
        <v>0</v>
      </c>
      <c r="G48" s="46">
        <f>Índice!$G$51*'Datos Vida'!G153</f>
        <v>10953.09868288548</v>
      </c>
      <c r="H48" s="46">
        <f>Índice!$G$51*'Datos Vida'!H153</f>
        <v>0</v>
      </c>
      <c r="I48" s="46">
        <f>Índice!$G$51*'Datos Vida'!I153</f>
        <v>0</v>
      </c>
      <c r="J48" s="46">
        <f>Índice!$G$51*'Datos Vida'!J153</f>
        <v>0</v>
      </c>
      <c r="K48" s="46">
        <f>Índice!$G$51*'Datos Vida'!K153</f>
        <v>0</v>
      </c>
      <c r="L48" s="46">
        <f>Índice!$G$51*'Datos Vida'!L153</f>
        <v>0</v>
      </c>
      <c r="M48" s="46">
        <f>Índice!$G$51*'Datos Vida'!M153</f>
        <v>74538.456601176134</v>
      </c>
      <c r="N48" s="46">
        <f>Índice!$G$51*'Datos Vida'!N153</f>
        <v>-1712.8907244240531</v>
      </c>
      <c r="O48" s="46">
        <f>Índice!$G$51*'Datos Vida'!O153</f>
        <v>629.09869173854247</v>
      </c>
      <c r="P48" s="46">
        <f>Índice!$G$51*'Datos Vida'!P153</f>
        <v>18879.910406997464</v>
      </c>
      <c r="Q48" s="46">
        <f>Índice!$G$51*'Datos Vida'!Q153</f>
        <v>5892.7318561996899</v>
      </c>
      <c r="R48" s="46">
        <f>Índice!$G$51*'Datos Vida'!R153</f>
        <v>11.066329364947624</v>
      </c>
      <c r="S48" s="46">
        <f>Índice!$G$51*'Datos Vida'!S153</f>
        <v>0</v>
      </c>
      <c r="T48" s="46">
        <f>Índice!$G$51*'Datos Vida'!T153</f>
        <v>0</v>
      </c>
      <c r="U48" s="46">
        <f>Índice!$G$51*'Datos Vida'!U153</f>
        <v>119.25076523667559</v>
      </c>
      <c r="V48" s="46">
        <f>Índice!$G$51*'Datos Vida'!V153</f>
        <v>0</v>
      </c>
      <c r="W48" s="46">
        <f>Índice!$G$51*'Datos Vida'!W153</f>
        <v>0</v>
      </c>
      <c r="X48" s="46">
        <f>Índice!$G$51*'Datos Vida'!X153</f>
        <v>0</v>
      </c>
      <c r="Y48" s="46">
        <f>Índice!$G$51*'Datos Vida'!Y153</f>
        <v>0</v>
      </c>
      <c r="Z48" s="46">
        <f>Índice!$G$51*'Datos Vida'!Z153</f>
        <v>0</v>
      </c>
      <c r="AA48" s="46">
        <f>Índice!$G$51*'Datos Vida'!AA153</f>
        <v>0</v>
      </c>
      <c r="AB48" s="46">
        <f>Índice!$G$51*'Datos Vida'!AB153</f>
        <v>-15173.088457597147</v>
      </c>
      <c r="AC48" s="46">
        <f>Índice!$G$51*'Datos Vida'!AC153</f>
        <v>0</v>
      </c>
      <c r="AD48" s="46">
        <f>Índice!$G$51*'Datos Vida'!AD153</f>
        <v>0</v>
      </c>
      <c r="AE48" s="46">
        <f>Índice!$G$51*'Datos Vida'!AE153</f>
        <v>-274.97615206021857</v>
      </c>
      <c r="AF48" s="46">
        <f>Índice!$G$51*'Datos Vida'!AF153</f>
        <v>3008.1824439324423</v>
      </c>
      <c r="AG48" s="46">
        <f>Índice!$G$51*'Datos Vida'!AG153</f>
        <v>0</v>
      </c>
      <c r="AH48" s="46">
        <f>Índice!$G$51*'Datos Vida'!AH153</f>
        <v>0</v>
      </c>
      <c r="AI48" s="46">
        <f>Índice!$G$51*'Datos Vida'!AI153</f>
        <v>0</v>
      </c>
      <c r="AJ48" s="46">
        <f>Índice!$G$51*'Datos Vida'!AJ153</f>
        <v>0</v>
      </c>
      <c r="AK48" s="46">
        <f>Índice!$G$51*'Datos Vida'!AK153</f>
        <v>0</v>
      </c>
      <c r="AL48" s="46">
        <f>Índice!$G$51*'Datos Vida'!AL153</f>
        <v>0</v>
      </c>
      <c r="AM48" s="46">
        <f>Índice!$G$51*'Datos Vida'!AM153</f>
        <v>0</v>
      </c>
      <c r="AN48" s="46">
        <f>Índice!$G$51*'Datos Vida'!AN153</f>
        <v>0</v>
      </c>
      <c r="AO48" s="46">
        <f>Índice!$G$51*'Datos Vida'!AO153</f>
        <v>0</v>
      </c>
      <c r="AP48" s="46">
        <f>Índice!$G$51*'Datos Vida'!AP153</f>
        <v>0</v>
      </c>
      <c r="AQ48" s="46">
        <f>Índice!$G$51*'Datos Vida'!AQ153</f>
        <v>96870.840443449953</v>
      </c>
    </row>
    <row r="49" spans="2:43">
      <c r="B49" s="67" t="str">
        <f>'Datos Generales'!B154</f>
        <v>5.31.32.20  Inversiones Financieras No Realizadas</v>
      </c>
      <c r="C49" s="46">
        <f>Índice!$G$51*'Datos Vida'!C154</f>
        <v>0</v>
      </c>
      <c r="D49" s="46">
        <f>Índice!$G$51*'Datos Vida'!D154</f>
        <v>-2413.3893732252377</v>
      </c>
      <c r="E49" s="46">
        <f>Índice!$G$51*'Datos Vida'!E154</f>
        <v>0</v>
      </c>
      <c r="F49" s="46">
        <f>Índice!$G$51*'Datos Vida'!F154</f>
        <v>0</v>
      </c>
      <c r="G49" s="46">
        <f>Índice!$G$51*'Datos Vida'!G154</f>
        <v>98152.719771768025</v>
      </c>
      <c r="H49" s="46">
        <f>Índice!$G$51*'Datos Vida'!H154</f>
        <v>26646.171824682784</v>
      </c>
      <c r="I49" s="46">
        <f>Índice!$G$51*'Datos Vida'!I154</f>
        <v>-11751.82207112994</v>
      </c>
      <c r="J49" s="46">
        <f>Índice!$G$51*'Datos Vida'!J154</f>
        <v>-2485.9402285418341</v>
      </c>
      <c r="K49" s="46">
        <f>Índice!$G$51*'Datos Vida'!K154</f>
        <v>0</v>
      </c>
      <c r="L49" s="46">
        <f>Índice!$G$51*'Datos Vida'!L154</f>
        <v>36533.848581628568</v>
      </c>
      <c r="M49" s="46">
        <f>Índice!$G$51*'Datos Vida'!M154</f>
        <v>299896.81754500128</v>
      </c>
      <c r="N49" s="46">
        <f>Índice!$G$51*'Datos Vida'!N154</f>
        <v>-144946.73775676652</v>
      </c>
      <c r="O49" s="46">
        <f>Índice!$G$51*'Datos Vida'!O154</f>
        <v>-880561.46128666005</v>
      </c>
      <c r="P49" s="46">
        <f>Índice!$G$51*'Datos Vida'!P154</f>
        <v>106094.93582635603</v>
      </c>
      <c r="Q49" s="46">
        <f>Índice!$G$51*'Datos Vida'!Q154</f>
        <v>-48012.155256174461</v>
      </c>
      <c r="R49" s="46">
        <f>Índice!$G$51*'Datos Vida'!R154</f>
        <v>0</v>
      </c>
      <c r="S49" s="46">
        <f>Índice!$G$51*'Datos Vida'!S154</f>
        <v>0</v>
      </c>
      <c r="T49" s="46">
        <f>Índice!$G$51*'Datos Vida'!T154</f>
        <v>-1741.2647929157788</v>
      </c>
      <c r="U49" s="46">
        <f>Índice!$G$51*'Datos Vida'!U154</f>
        <v>-1697.4421286305862</v>
      </c>
      <c r="V49" s="46">
        <f>Índice!$G$51*'Datos Vida'!V154</f>
        <v>330.92751332939372</v>
      </c>
      <c r="W49" s="46">
        <f>Índice!$G$51*'Datos Vida'!W154</f>
        <v>1412.4177495069951</v>
      </c>
      <c r="X49" s="46">
        <f>Índice!$G$51*'Datos Vida'!X154</f>
        <v>-85311.218380730425</v>
      </c>
      <c r="Y49" s="46">
        <f>Índice!$G$51*'Datos Vida'!Y154</f>
        <v>9553.606406076744</v>
      </c>
      <c r="Z49" s="46">
        <f>Índice!$G$51*'Datos Vida'!Z154</f>
        <v>8907.9524856082389</v>
      </c>
      <c r="AA49" s="46">
        <f>Índice!$G$51*'Datos Vida'!AA154</f>
        <v>454481.88552546257</v>
      </c>
      <c r="AB49" s="46">
        <f>Índice!$G$51*'Datos Vida'!AB154</f>
        <v>5469.7324825539326</v>
      </c>
      <c r="AC49" s="46">
        <f>Índice!$G$51*'Datos Vida'!AC154</f>
        <v>-13543.32799936258</v>
      </c>
      <c r="AD49" s="46">
        <f>Índice!$G$51*'Datos Vida'!AD154</f>
        <v>4130.2197109032122</v>
      </c>
      <c r="AE49" s="46">
        <f>Índice!$G$51*'Datos Vida'!AE154</f>
        <v>-32652.709812071596</v>
      </c>
      <c r="AF49" s="46">
        <f>Índice!$G$51*'Datos Vida'!AF154</f>
        <v>0</v>
      </c>
      <c r="AG49" s="46">
        <f>Índice!$G$51*'Datos Vida'!AG154</f>
        <v>86045.004548261379</v>
      </c>
      <c r="AH49" s="46">
        <f>Índice!$G$51*'Datos Vida'!AH154</f>
        <v>0</v>
      </c>
      <c r="AI49" s="46">
        <f>Índice!$G$51*'Datos Vida'!AI154</f>
        <v>0</v>
      </c>
      <c r="AJ49" s="46">
        <f>Índice!$G$51*'Datos Vida'!AJ154</f>
        <v>0</v>
      </c>
      <c r="AK49" s="46">
        <f>Índice!$G$51*'Datos Vida'!AK154</f>
        <v>0</v>
      </c>
      <c r="AL49" s="46">
        <f>Índice!$G$51*'Datos Vida'!AL154</f>
        <v>0</v>
      </c>
      <c r="AM49" s="46">
        <f>Índice!$G$51*'Datos Vida'!AM154</f>
        <v>0</v>
      </c>
      <c r="AN49" s="46">
        <f>Índice!$G$51*'Datos Vida'!AN154</f>
        <v>0</v>
      </c>
      <c r="AO49" s="46">
        <f>Índice!$G$51*'Datos Vida'!AO154</f>
        <v>0</v>
      </c>
      <c r="AP49" s="46">
        <f>Índice!$G$51*'Datos Vida'!AP154</f>
        <v>0</v>
      </c>
      <c r="AQ49" s="46">
        <f>Índice!$G$51*'Datos Vida'!AQ154</f>
        <v>-87461.229115069917</v>
      </c>
    </row>
    <row r="50" spans="2:43">
      <c r="B50" s="66" t="str">
        <f>'Datos Generales'!B155</f>
        <v>5.31.33.00  Resultado Neto Inversiones Devengadas</v>
      </c>
      <c r="C50" s="46">
        <f>Índice!$G$51*'Datos Vida'!C155</f>
        <v>9569.1877978225893</v>
      </c>
      <c r="D50" s="46">
        <f>Índice!$G$51*'Datos Vida'!D155</f>
        <v>90002.191133214263</v>
      </c>
      <c r="E50" s="46">
        <f>Índice!$G$51*'Datos Vida'!E155</f>
        <v>348943.80739275069</v>
      </c>
      <c r="F50" s="46">
        <f>Índice!$G$51*'Datos Vida'!F155</f>
        <v>145470.61778890315</v>
      </c>
      <c r="G50" s="46">
        <f>Índice!$G$51*'Datos Vida'!G155</f>
        <v>3023160.0567481373</v>
      </c>
      <c r="H50" s="46">
        <f>Índice!$G$51*'Datos Vida'!H155</f>
        <v>103678.97906471812</v>
      </c>
      <c r="I50" s="46">
        <f>Índice!$G$51*'Datos Vida'!I155</f>
        <v>130315.27972360737</v>
      </c>
      <c r="J50" s="46">
        <f>Índice!$G$51*'Datos Vida'!J155</f>
        <v>1778502.1059224783</v>
      </c>
      <c r="K50" s="46">
        <f>Índice!$G$51*'Datos Vida'!K155</f>
        <v>4007.3834549522935</v>
      </c>
      <c r="L50" s="46">
        <f>Índice!$G$51*'Datos Vida'!L155</f>
        <v>680601.52139896119</v>
      </c>
      <c r="M50" s="46">
        <f>Índice!$G$51*'Datos Vida'!M155</f>
        <v>4176684.3063956746</v>
      </c>
      <c r="N50" s="46">
        <f>Índice!$G$51*'Datos Vida'!N155</f>
        <v>2758467.4904442248</v>
      </c>
      <c r="O50" s="46">
        <f>Índice!$G$51*'Datos Vida'!O155</f>
        <v>2484779.6804486737</v>
      </c>
      <c r="P50" s="46">
        <f>Índice!$G$51*'Datos Vida'!P155</f>
        <v>1060348.9434975355</v>
      </c>
      <c r="Q50" s="46">
        <f>Índice!$G$51*'Datos Vida'!Q155</f>
        <v>1340177.6367189663</v>
      </c>
      <c r="R50" s="46">
        <f>Índice!$G$51*'Datos Vida'!R155</f>
        <v>-68.522711427755681</v>
      </c>
      <c r="S50" s="46">
        <f>Índice!$G$51*'Datos Vida'!S155</f>
        <v>26325.425334369145</v>
      </c>
      <c r="T50" s="46">
        <f>Índice!$G$51*'Datos Vida'!T155</f>
        <v>281744.18630386813</v>
      </c>
      <c r="U50" s="46">
        <f>Índice!$G$51*'Datos Vida'!U155</f>
        <v>21644.146686409</v>
      </c>
      <c r="V50" s="46">
        <f>Índice!$G$51*'Datos Vida'!V155</f>
        <v>1725.1964826778749</v>
      </c>
      <c r="W50" s="46">
        <f>Índice!$G$51*'Datos Vida'!W155</f>
        <v>39597.097080480991</v>
      </c>
      <c r="X50" s="46">
        <f>Índice!$G$51*'Datos Vida'!X155</f>
        <v>4202846.5255045695</v>
      </c>
      <c r="Y50" s="46">
        <f>Índice!$G$51*'Datos Vida'!Y155</f>
        <v>226098.1671945306</v>
      </c>
      <c r="Z50" s="46">
        <f>Índice!$G$51*'Datos Vida'!Z155</f>
        <v>900422.06980197923</v>
      </c>
      <c r="AA50" s="46">
        <f>Índice!$G$51*'Datos Vida'!AA155</f>
        <v>1379106.0619138996</v>
      </c>
      <c r="AB50" s="46">
        <f>Índice!$G$51*'Datos Vida'!AB155</f>
        <v>3353126.1716476218</v>
      </c>
      <c r="AC50" s="46">
        <f>Índice!$G$51*'Datos Vida'!AC155</f>
        <v>569337.28179965075</v>
      </c>
      <c r="AD50" s="46">
        <f>Índice!$G$51*'Datos Vida'!AD155</f>
        <v>31206.650421295162</v>
      </c>
      <c r="AE50" s="46">
        <f>Índice!$G$51*'Datos Vida'!AE155</f>
        <v>1587072.3583011858</v>
      </c>
      <c r="AF50" s="46">
        <f>Índice!$G$51*'Datos Vida'!AF155</f>
        <v>441054.09000467003</v>
      </c>
      <c r="AG50" s="46">
        <f>Índice!$G$51*'Datos Vida'!AG155</f>
        <v>192792.36688865724</v>
      </c>
      <c r="AH50" s="46">
        <f>Índice!$G$51*'Datos Vida'!AH155</f>
        <v>0</v>
      </c>
      <c r="AI50" s="46">
        <f>Índice!$G$51*'Datos Vida'!AI155</f>
        <v>0</v>
      </c>
      <c r="AJ50" s="46">
        <f>Índice!$G$51*'Datos Vida'!AJ155</f>
        <v>0</v>
      </c>
      <c r="AK50" s="46">
        <f>Índice!$G$51*'Datos Vida'!AK155</f>
        <v>0</v>
      </c>
      <c r="AL50" s="46">
        <f>Índice!$G$51*'Datos Vida'!AL155</f>
        <v>0</v>
      </c>
      <c r="AM50" s="46">
        <f>Índice!$G$51*'Datos Vida'!AM155</f>
        <v>0</v>
      </c>
      <c r="AN50" s="46">
        <f>Índice!$G$51*'Datos Vida'!AN155</f>
        <v>0</v>
      </c>
      <c r="AO50" s="46">
        <f>Índice!$G$51*'Datos Vida'!AO155</f>
        <v>0</v>
      </c>
      <c r="AP50" s="46">
        <f>Índice!$G$51*'Datos Vida'!AP155</f>
        <v>0</v>
      </c>
      <c r="AQ50" s="46">
        <f>Índice!$G$51*'Datos Vida'!AQ155</f>
        <v>31388738.460585058</v>
      </c>
    </row>
    <row r="51" spans="2:43">
      <c r="B51" s="67" t="str">
        <f>'Datos Generales'!B156</f>
        <v>5.31.33.10  Inversiones Inmobiliarias Devengadas</v>
      </c>
      <c r="C51" s="46">
        <f>Índice!$G$51*'Datos Vida'!C156</f>
        <v>0</v>
      </c>
      <c r="D51" s="46">
        <f>Índice!$G$51*'Datos Vida'!D156</f>
        <v>0</v>
      </c>
      <c r="E51" s="46">
        <f>Índice!$G$51*'Datos Vida'!E156</f>
        <v>0</v>
      </c>
      <c r="F51" s="46">
        <f>Índice!$G$51*'Datos Vida'!F156</f>
        <v>26164.166782863129</v>
      </c>
      <c r="G51" s="46">
        <f>Índice!$G$51*'Datos Vida'!G156</f>
        <v>686664.05501293659</v>
      </c>
      <c r="H51" s="46">
        <f>Índice!$G$51*'Datos Vida'!H156</f>
        <v>0</v>
      </c>
      <c r="I51" s="46">
        <f>Índice!$G$51*'Datos Vida'!I156</f>
        <v>465.84820094683516</v>
      </c>
      <c r="J51" s="46">
        <f>Índice!$G$51*'Datos Vida'!J156</f>
        <v>282250.3159437034</v>
      </c>
      <c r="K51" s="46">
        <f>Índice!$G$51*'Datos Vida'!K156</f>
        <v>0</v>
      </c>
      <c r="L51" s="46">
        <f>Índice!$G$51*'Datos Vida'!L156</f>
        <v>65362.78747557108</v>
      </c>
      <c r="M51" s="46">
        <f>Índice!$G$51*'Datos Vida'!M156</f>
        <v>1004808.9398235143</v>
      </c>
      <c r="N51" s="46">
        <f>Índice!$G$51*'Datos Vida'!N156</f>
        <v>14253.609283322379</v>
      </c>
      <c r="O51" s="46">
        <f>Índice!$G$51*'Datos Vida'!O156</f>
        <v>241281.79079768318</v>
      </c>
      <c r="P51" s="46">
        <f>Índice!$G$51*'Datos Vida'!P156</f>
        <v>185744.53157334431</v>
      </c>
      <c r="Q51" s="46">
        <f>Índice!$G$51*'Datos Vida'!Q156</f>
        <v>248299.61422775837</v>
      </c>
      <c r="R51" s="46">
        <f>Índice!$G$51*'Datos Vida'!R156</f>
        <v>0</v>
      </c>
      <c r="S51" s="46">
        <f>Índice!$G$51*'Datos Vida'!S156</f>
        <v>0</v>
      </c>
      <c r="T51" s="46">
        <f>Índice!$G$51*'Datos Vida'!T156</f>
        <v>80430.52447761393</v>
      </c>
      <c r="U51" s="46">
        <f>Índice!$G$51*'Datos Vida'!U156</f>
        <v>14018.737508880731</v>
      </c>
      <c r="V51" s="46">
        <f>Índice!$G$51*'Datos Vida'!V156</f>
        <v>0</v>
      </c>
      <c r="W51" s="46">
        <f>Índice!$G$51*'Datos Vida'!W156</f>
        <v>0</v>
      </c>
      <c r="X51" s="46">
        <f>Índice!$G$51*'Datos Vida'!X156</f>
        <v>926013.62043818249</v>
      </c>
      <c r="Y51" s="46">
        <f>Índice!$G$51*'Datos Vida'!Y156</f>
        <v>4004.4619439999474</v>
      </c>
      <c r="Z51" s="46">
        <f>Índice!$G$51*'Datos Vida'!Z156</f>
        <v>131530.22989192622</v>
      </c>
      <c r="AA51" s="46">
        <f>Índice!$G$51*'Datos Vida'!AA156</f>
        <v>317561.33513050526</v>
      </c>
      <c r="AB51" s="46">
        <f>Índice!$G$51*'Datos Vida'!AB156</f>
        <v>557292.20200034976</v>
      </c>
      <c r="AC51" s="46">
        <f>Índice!$G$51*'Datos Vida'!AC156</f>
        <v>58113.146577958978</v>
      </c>
      <c r="AD51" s="46">
        <f>Índice!$G$51*'Datos Vida'!AD156</f>
        <v>0</v>
      </c>
      <c r="AE51" s="46">
        <f>Índice!$G$51*'Datos Vida'!AE156</f>
        <v>166915.48201610817</v>
      </c>
      <c r="AF51" s="46">
        <f>Índice!$G$51*'Datos Vida'!AF156</f>
        <v>298690.72044017434</v>
      </c>
      <c r="AG51" s="46">
        <f>Índice!$G$51*'Datos Vida'!AG156</f>
        <v>0</v>
      </c>
      <c r="AH51" s="46">
        <f>Índice!$G$51*'Datos Vida'!AH156</f>
        <v>0</v>
      </c>
      <c r="AI51" s="46">
        <f>Índice!$G$51*'Datos Vida'!AI156</f>
        <v>0</v>
      </c>
      <c r="AJ51" s="46">
        <f>Índice!$G$51*'Datos Vida'!AJ156</f>
        <v>0</v>
      </c>
      <c r="AK51" s="46">
        <f>Índice!$G$51*'Datos Vida'!AK156</f>
        <v>0</v>
      </c>
      <c r="AL51" s="46">
        <f>Índice!$G$51*'Datos Vida'!AL156</f>
        <v>0</v>
      </c>
      <c r="AM51" s="46">
        <f>Índice!$G$51*'Datos Vida'!AM156</f>
        <v>0</v>
      </c>
      <c r="AN51" s="46">
        <f>Índice!$G$51*'Datos Vida'!AN156</f>
        <v>0</v>
      </c>
      <c r="AO51" s="46">
        <f>Índice!$G$51*'Datos Vida'!AO156</f>
        <v>0</v>
      </c>
      <c r="AP51" s="46">
        <f>Índice!$G$51*'Datos Vida'!AP156</f>
        <v>0</v>
      </c>
      <c r="AQ51" s="46">
        <f>Índice!$G$51*'Datos Vida'!AQ156</f>
        <v>5309866.1195473429</v>
      </c>
    </row>
    <row r="52" spans="2:43">
      <c r="B52" s="67" t="str">
        <f>'Datos Generales'!B157</f>
        <v>5.31.33.20  Inversiones Financieras Devengadas</v>
      </c>
      <c r="C52" s="46">
        <f>Índice!$G$51*'Datos Vida'!C157</f>
        <v>9569.1877978225893</v>
      </c>
      <c r="D52" s="46">
        <f>Índice!$G$51*'Datos Vida'!D157</f>
        <v>91901.350313509116</v>
      </c>
      <c r="E52" s="46">
        <f>Índice!$G$51*'Datos Vida'!E157</f>
        <v>348988.38256743271</v>
      </c>
      <c r="F52" s="46">
        <f>Índice!$G$51*'Datos Vida'!F157</f>
        <v>133239.66792158844</v>
      </c>
      <c r="G52" s="46">
        <f>Índice!$G$51*'Datos Vida'!G157</f>
        <v>2511666.3457431151</v>
      </c>
      <c r="H52" s="46">
        <f>Índice!$G$51*'Datos Vida'!H157</f>
        <v>105309.31497207966</v>
      </c>
      <c r="I52" s="46">
        <f>Índice!$G$51*'Datos Vida'!I157</f>
        <v>131907.32613136619</v>
      </c>
      <c r="J52" s="46">
        <f>Índice!$G$51*'Datos Vida'!J157</f>
        <v>1538109.5610872449</v>
      </c>
      <c r="K52" s="46">
        <f>Índice!$G$51*'Datos Vida'!K157</f>
        <v>4007.3834549522935</v>
      </c>
      <c r="L52" s="46">
        <f>Índice!$G$51*'Datos Vida'!L157</f>
        <v>617050.33630574949</v>
      </c>
      <c r="M52" s="46">
        <f>Índice!$G$51*'Datos Vida'!M157</f>
        <v>3331743.0132729555</v>
      </c>
      <c r="N52" s="46">
        <f>Índice!$G$51*'Datos Vida'!N157</f>
        <v>2755823.3459710819</v>
      </c>
      <c r="O52" s="46">
        <f>Índice!$G$51*'Datos Vida'!O157</f>
        <v>2286404.8373138923</v>
      </c>
      <c r="P52" s="46">
        <f>Índice!$G$51*'Datos Vida'!P157</f>
        <v>950278.49524479837</v>
      </c>
      <c r="Q52" s="46">
        <f>Índice!$G$51*'Datos Vida'!Q157</f>
        <v>1160599.396663723</v>
      </c>
      <c r="R52" s="46">
        <f>Índice!$G$51*'Datos Vida'!R157</f>
        <v>0</v>
      </c>
      <c r="S52" s="46">
        <f>Índice!$G$51*'Datos Vida'!S157</f>
        <v>26325.425334369145</v>
      </c>
      <c r="T52" s="46">
        <f>Índice!$G$51*'Datos Vida'!T157</f>
        <v>240633.79081538931</v>
      </c>
      <c r="U52" s="46">
        <f>Índice!$G$51*'Datos Vida'!U157</f>
        <v>11941.7645483499</v>
      </c>
      <c r="V52" s="46">
        <f>Índice!$G$51*'Datos Vida'!V157</f>
        <v>1742.9468749792509</v>
      </c>
      <c r="W52" s="46">
        <f>Índice!$G$51*'Datos Vida'!W157</f>
        <v>40464.608772057967</v>
      </c>
      <c r="X52" s="46">
        <f>Índice!$G$51*'Datos Vida'!X157</f>
        <v>3481256.8694239534</v>
      </c>
      <c r="Y52" s="46">
        <f>Índice!$G$51*'Datos Vida'!Y157</f>
        <v>228514.43381339073</v>
      </c>
      <c r="Z52" s="46">
        <f>Índice!$G$51*'Datos Vida'!Z157</f>
        <v>789720.0439997256</v>
      </c>
      <c r="AA52" s="46">
        <f>Índice!$G$51*'Datos Vida'!AA157</f>
        <v>1075983.7192162385</v>
      </c>
      <c r="AB52" s="46">
        <f>Índice!$G$51*'Datos Vida'!AB157</f>
        <v>2854508.7988384785</v>
      </c>
      <c r="AC52" s="46">
        <f>Índice!$G$51*'Datos Vida'!AC157</f>
        <v>537074.63796503493</v>
      </c>
      <c r="AD52" s="46">
        <f>Índice!$G$51*'Datos Vida'!AD157</f>
        <v>31206.650421295162</v>
      </c>
      <c r="AE52" s="46">
        <f>Índice!$G$51*'Datos Vida'!AE157</f>
        <v>1458440.7099271615</v>
      </c>
      <c r="AF52" s="46">
        <f>Índice!$G$51*'Datos Vida'!AF157</f>
        <v>222342.38780401976</v>
      </c>
      <c r="AG52" s="46">
        <f>Índice!$G$51*'Datos Vida'!AG157</f>
        <v>197525.74581526755</v>
      </c>
      <c r="AH52" s="46">
        <f>Índice!$G$51*'Datos Vida'!AH157</f>
        <v>0</v>
      </c>
      <c r="AI52" s="46">
        <f>Índice!$G$51*'Datos Vida'!AI157</f>
        <v>0</v>
      </c>
      <c r="AJ52" s="46">
        <f>Índice!$G$51*'Datos Vida'!AJ157</f>
        <v>0</v>
      </c>
      <c r="AK52" s="46">
        <f>Índice!$G$51*'Datos Vida'!AK157</f>
        <v>0</v>
      </c>
      <c r="AL52" s="46">
        <f>Índice!$G$51*'Datos Vida'!AL157</f>
        <v>0</v>
      </c>
      <c r="AM52" s="46">
        <f>Índice!$G$51*'Datos Vida'!AM157</f>
        <v>0</v>
      </c>
      <c r="AN52" s="46">
        <f>Índice!$G$51*'Datos Vida'!AN157</f>
        <v>0</v>
      </c>
      <c r="AO52" s="46">
        <f>Índice!$G$51*'Datos Vida'!AO157</f>
        <v>0</v>
      </c>
      <c r="AP52" s="46">
        <f>Índice!$G$51*'Datos Vida'!AP157</f>
        <v>0</v>
      </c>
      <c r="AQ52" s="46">
        <f>Índice!$G$51*'Datos Vida'!AQ157</f>
        <v>27174280.478331022</v>
      </c>
    </row>
    <row r="53" spans="2:43">
      <c r="B53" s="67" t="str">
        <f>'Datos Generales'!B158</f>
        <v>5.31.33.30  Depreciación Inversiones</v>
      </c>
      <c r="C53" s="46">
        <f>Índice!$G$51*'Datos Vida'!C158</f>
        <v>0</v>
      </c>
      <c r="D53" s="46">
        <f>Índice!$G$51*'Datos Vida'!D158</f>
        <v>345.22521086890606</v>
      </c>
      <c r="E53" s="46">
        <f>Índice!$G$51*'Datos Vida'!E158</f>
        <v>0</v>
      </c>
      <c r="F53" s="46">
        <f>Índice!$G$51*'Datos Vida'!F158</f>
        <v>7444.5410903875654</v>
      </c>
      <c r="G53" s="46">
        <f>Índice!$G$51*'Datos Vida'!G158</f>
        <v>32043.973166364558</v>
      </c>
      <c r="H53" s="46">
        <f>Índice!$G$51*'Datos Vida'!H158</f>
        <v>0</v>
      </c>
      <c r="I53" s="46">
        <f>Índice!$G$51*'Datos Vida'!I158</f>
        <v>1140.2745777642031</v>
      </c>
      <c r="J53" s="46">
        <f>Índice!$G$51*'Datos Vida'!J158</f>
        <v>14792.09687022073</v>
      </c>
      <c r="K53" s="46">
        <f>Índice!$G$51*'Datos Vida'!K158</f>
        <v>0</v>
      </c>
      <c r="L53" s="46">
        <f>Índice!$G$51*'Datos Vida'!L158</f>
        <v>622.01624094497606</v>
      </c>
      <c r="M53" s="46">
        <f>Índice!$G$51*'Datos Vida'!M158</f>
        <v>85728.020609931817</v>
      </c>
      <c r="N53" s="46">
        <f>Índice!$G$51*'Datos Vida'!N158</f>
        <v>11609.464810179254</v>
      </c>
      <c r="O53" s="46">
        <f>Índice!$G$51*'Datos Vida'!O158</f>
        <v>41304.321844270191</v>
      </c>
      <c r="P53" s="46">
        <f>Índice!$G$51*'Datos Vida'!P158</f>
        <v>23559.728299481434</v>
      </c>
      <c r="Q53" s="46">
        <f>Índice!$G$51*'Datos Vida'!Q158</f>
        <v>26713.676433808967</v>
      </c>
      <c r="R53" s="46">
        <f>Índice!$G$51*'Datos Vida'!R158</f>
        <v>68.522711427755681</v>
      </c>
      <c r="S53" s="46">
        <f>Índice!$G$51*'Datos Vida'!S158</f>
        <v>0</v>
      </c>
      <c r="T53" s="46">
        <f>Índice!$G$51*'Datos Vida'!T158</f>
        <v>39213.095451517307</v>
      </c>
      <c r="U53" s="46">
        <f>Índice!$G$51*'Datos Vida'!U158</f>
        <v>2851.6160160771637</v>
      </c>
      <c r="V53" s="46">
        <f>Índice!$G$51*'Datos Vida'!V158</f>
        <v>0</v>
      </c>
      <c r="W53" s="46">
        <f>Índice!$G$51*'Datos Vida'!W158</f>
        <v>627.90352816712823</v>
      </c>
      <c r="X53" s="46">
        <f>Índice!$G$51*'Datos Vida'!X158</f>
        <v>44590.579012485039</v>
      </c>
      <c r="Y53" s="46">
        <f>Índice!$G$51*'Datos Vida'!Y158</f>
        <v>3644.9390355915289</v>
      </c>
      <c r="Z53" s="46">
        <f>Índice!$G$51*'Datos Vida'!Z158</f>
        <v>10553.338600906112</v>
      </c>
      <c r="AA53" s="46">
        <f>Índice!$G$51*'Datos Vida'!AA158</f>
        <v>2402.721431717428</v>
      </c>
      <c r="AB53" s="46">
        <f>Índice!$G$51*'Datos Vida'!AB158</f>
        <v>8767.7642252130827</v>
      </c>
      <c r="AC53" s="46">
        <f>Índice!$G$51*'Datos Vida'!AC158</f>
        <v>4609.5688336752837</v>
      </c>
      <c r="AD53" s="46">
        <f>Índice!$G$51*'Datos Vida'!AD158</f>
        <v>0</v>
      </c>
      <c r="AE53" s="46">
        <f>Índice!$G$51*'Datos Vida'!AE158</f>
        <v>13334.617027539669</v>
      </c>
      <c r="AF53" s="46">
        <f>Índice!$G$51*'Datos Vida'!AF158</f>
        <v>41417.154138475198</v>
      </c>
      <c r="AG53" s="46">
        <f>Índice!$G$51*'Datos Vida'!AG158</f>
        <v>0</v>
      </c>
      <c r="AH53" s="46">
        <f>Índice!$G$51*'Datos Vida'!AH158</f>
        <v>0</v>
      </c>
      <c r="AI53" s="46">
        <f>Índice!$G$51*'Datos Vida'!AI158</f>
        <v>0</v>
      </c>
      <c r="AJ53" s="46">
        <f>Índice!$G$51*'Datos Vida'!AJ158</f>
        <v>0</v>
      </c>
      <c r="AK53" s="46">
        <f>Índice!$G$51*'Datos Vida'!AK158</f>
        <v>0</v>
      </c>
      <c r="AL53" s="46">
        <f>Índice!$G$51*'Datos Vida'!AL158</f>
        <v>0</v>
      </c>
      <c r="AM53" s="46">
        <f>Índice!$G$51*'Datos Vida'!AM158</f>
        <v>0</v>
      </c>
      <c r="AN53" s="46">
        <f>Índice!$G$51*'Datos Vida'!AN158</f>
        <v>0</v>
      </c>
      <c r="AO53" s="46">
        <f>Índice!$G$51*'Datos Vida'!AO158</f>
        <v>0</v>
      </c>
      <c r="AP53" s="46">
        <f>Índice!$G$51*'Datos Vida'!AP158</f>
        <v>0</v>
      </c>
      <c r="AQ53" s="46">
        <f>Índice!$G$51*'Datos Vida'!AQ158</f>
        <v>417385.15916701528</v>
      </c>
    </row>
    <row r="54" spans="2:43">
      <c r="B54" s="67" t="str">
        <f>'Datos Generales'!B159</f>
        <v>5.31.33.40  Gastos De Gestión</v>
      </c>
      <c r="C54" s="46">
        <f>Índice!$G$51*'Datos Vida'!C159</f>
        <v>0</v>
      </c>
      <c r="D54" s="46">
        <f>Índice!$G$51*'Datos Vida'!D159</f>
        <v>1553.9339694259454</v>
      </c>
      <c r="E54" s="46">
        <f>Índice!$G$51*'Datos Vida'!E159</f>
        <v>44.575174682009028</v>
      </c>
      <c r="F54" s="46">
        <f>Índice!$G$51*'Datos Vida'!F159</f>
        <v>6488.6758251608499</v>
      </c>
      <c r="G54" s="46">
        <f>Índice!$G$51*'Datos Vida'!G159</f>
        <v>143126.37084155009</v>
      </c>
      <c r="H54" s="46">
        <f>Índice!$G$51*'Datos Vida'!H159</f>
        <v>1630.3359073615438</v>
      </c>
      <c r="I54" s="46">
        <f>Índice!$G$51*'Datos Vida'!I159</f>
        <v>917.620030941457</v>
      </c>
      <c r="J54" s="46">
        <f>Índice!$G$51*'Datos Vida'!J159</f>
        <v>27065.674238249219</v>
      </c>
      <c r="K54" s="46">
        <f>Índice!$G$51*'Datos Vida'!K159</f>
        <v>0</v>
      </c>
      <c r="L54" s="46">
        <f>Índice!$G$51*'Datos Vida'!L159</f>
        <v>1189.5861414144099</v>
      </c>
      <c r="M54" s="46">
        <f>Índice!$G$51*'Datos Vida'!M159</f>
        <v>74139.626090863429</v>
      </c>
      <c r="N54" s="46">
        <f>Índice!$G$51*'Datos Vida'!N159</f>
        <v>0</v>
      </c>
      <c r="O54" s="46">
        <f>Índice!$G$51*'Datos Vida'!O159</f>
        <v>1602.625818631715</v>
      </c>
      <c r="P54" s="46">
        <f>Índice!$G$51*'Datos Vida'!P159</f>
        <v>52114.35502112563</v>
      </c>
      <c r="Q54" s="46">
        <f>Índice!$G$51*'Datos Vida'!Q159</f>
        <v>42007.697738706258</v>
      </c>
      <c r="R54" s="46">
        <f>Índice!$G$51*'Datos Vida'!R159</f>
        <v>0</v>
      </c>
      <c r="S54" s="46">
        <f>Índice!$G$51*'Datos Vida'!S159</f>
        <v>0</v>
      </c>
      <c r="T54" s="46">
        <f>Índice!$G$51*'Datos Vida'!T159</f>
        <v>107.03353761777342</v>
      </c>
      <c r="U54" s="46">
        <f>Índice!$G$51*'Datos Vida'!U159</f>
        <v>1464.7393547444676</v>
      </c>
      <c r="V54" s="46">
        <f>Índice!$G$51*'Datos Vida'!V159</f>
        <v>17.750392301375989</v>
      </c>
      <c r="W54" s="46">
        <f>Índice!$G$51*'Datos Vida'!W159</f>
        <v>239.60816340984596</v>
      </c>
      <c r="X54" s="46">
        <f>Índice!$G$51*'Datos Vida'!X159</f>
        <v>159833.38534508136</v>
      </c>
      <c r="Y54" s="46">
        <f>Índice!$G$51*'Datos Vida'!Y159</f>
        <v>2775.7895272685423</v>
      </c>
      <c r="Z54" s="46">
        <f>Índice!$G$51*'Datos Vida'!Z159</f>
        <v>10274.821223449109</v>
      </c>
      <c r="AA54" s="46">
        <f>Índice!$G$51*'Datos Vida'!AA159</f>
        <v>12036.271001126554</v>
      </c>
      <c r="AB54" s="46">
        <f>Índice!$G$51*'Datos Vida'!AB159</f>
        <v>49907.064965993173</v>
      </c>
      <c r="AC54" s="46">
        <f>Índice!$G$51*'Datos Vida'!AC159</f>
        <v>21240.933909667769</v>
      </c>
      <c r="AD54" s="46">
        <f>Índice!$G$51*'Datos Vida'!AD159</f>
        <v>0</v>
      </c>
      <c r="AE54" s="46">
        <f>Índice!$G$51*'Datos Vida'!AE159</f>
        <v>24949.216614544257</v>
      </c>
      <c r="AF54" s="46">
        <f>Índice!$G$51*'Datos Vida'!AF159</f>
        <v>38561.864101048872</v>
      </c>
      <c r="AG54" s="46">
        <f>Índice!$G$51*'Datos Vida'!AG159</f>
        <v>4733.3789266103176</v>
      </c>
      <c r="AH54" s="46">
        <f>Índice!$G$51*'Datos Vida'!AH159</f>
        <v>0</v>
      </c>
      <c r="AI54" s="46">
        <f>Índice!$G$51*'Datos Vida'!AI159</f>
        <v>0</v>
      </c>
      <c r="AJ54" s="46">
        <f>Índice!$G$51*'Datos Vida'!AJ159</f>
        <v>0</v>
      </c>
      <c r="AK54" s="46">
        <f>Índice!$G$51*'Datos Vida'!AK159</f>
        <v>0</v>
      </c>
      <c r="AL54" s="46">
        <f>Índice!$G$51*'Datos Vida'!AL159</f>
        <v>0</v>
      </c>
      <c r="AM54" s="46">
        <f>Índice!$G$51*'Datos Vida'!AM159</f>
        <v>0</v>
      </c>
      <c r="AN54" s="46">
        <f>Índice!$G$51*'Datos Vida'!AN159</f>
        <v>0</v>
      </c>
      <c r="AO54" s="46">
        <f>Índice!$G$51*'Datos Vida'!AO159</f>
        <v>0</v>
      </c>
      <c r="AP54" s="46">
        <f>Índice!$G$51*'Datos Vida'!AP159</f>
        <v>0</v>
      </c>
      <c r="AQ54" s="46">
        <f>Índice!$G$51*'Datos Vida'!AQ159</f>
        <v>678022.93386097602</v>
      </c>
    </row>
    <row r="55" spans="2:43">
      <c r="B55" s="66" t="str">
        <f>'Datos Generales'!B160</f>
        <v>5.31.34.00  Resultado Neto Inversiones Por Seguros Con Cuenta Única De Inversiones</v>
      </c>
      <c r="C55" s="46">
        <f>Índice!$G$51*'Datos Vida'!C160</f>
        <v>0</v>
      </c>
      <c r="D55" s="46">
        <f>Índice!$G$51*'Datos Vida'!D160</f>
        <v>0</v>
      </c>
      <c r="E55" s="46">
        <f>Índice!$G$51*'Datos Vida'!E160</f>
        <v>0</v>
      </c>
      <c r="F55" s="46">
        <f>Índice!$G$51*'Datos Vida'!F160</f>
        <v>21223.094986731474</v>
      </c>
      <c r="G55" s="46">
        <f>Índice!$G$51*'Datos Vida'!G160</f>
        <v>0</v>
      </c>
      <c r="H55" s="46">
        <f>Índice!$G$51*'Datos Vida'!H160</f>
        <v>0</v>
      </c>
      <c r="I55" s="46">
        <f>Índice!$G$51*'Datos Vida'!I160</f>
        <v>0</v>
      </c>
      <c r="J55" s="46">
        <f>Índice!$G$51*'Datos Vida'!J160</f>
        <v>-64791.189431212806</v>
      </c>
      <c r="K55" s="46">
        <f>Índice!$G$51*'Datos Vida'!K160</f>
        <v>0</v>
      </c>
      <c r="L55" s="46">
        <f>Índice!$G$51*'Datos Vida'!L160</f>
        <v>0</v>
      </c>
      <c r="M55" s="46">
        <f>Índice!$G$51*'Datos Vida'!M160</f>
        <v>883063.1157029001</v>
      </c>
      <c r="N55" s="46">
        <f>Índice!$G$51*'Datos Vida'!N160</f>
        <v>0</v>
      </c>
      <c r="O55" s="46">
        <f>Índice!$G$51*'Datos Vida'!O160</f>
        <v>94509.152961017753</v>
      </c>
      <c r="P55" s="46">
        <f>Índice!$G$51*'Datos Vida'!P160</f>
        <v>73731.190006661942</v>
      </c>
      <c r="Q55" s="46">
        <f>Índice!$G$51*'Datos Vida'!Q160</f>
        <v>194184.95377594227</v>
      </c>
      <c r="R55" s="46">
        <f>Índice!$G$51*'Datos Vida'!R160</f>
        <v>0</v>
      </c>
      <c r="S55" s="46">
        <f>Índice!$G$51*'Datos Vida'!S160</f>
        <v>0</v>
      </c>
      <c r="T55" s="46">
        <f>Índice!$G$51*'Datos Vida'!T160</f>
        <v>0</v>
      </c>
      <c r="U55" s="46">
        <f>Índice!$G$51*'Datos Vida'!U160</f>
        <v>0</v>
      </c>
      <c r="V55" s="46">
        <f>Índice!$G$51*'Datos Vida'!V160</f>
        <v>0</v>
      </c>
      <c r="W55" s="46">
        <f>Índice!$G$51*'Datos Vida'!W160</f>
        <v>-50.506727221620956</v>
      </c>
      <c r="X55" s="46">
        <f>Índice!$G$51*'Datos Vida'!X160</f>
        <v>217541.50426828326</v>
      </c>
      <c r="Y55" s="46">
        <f>Índice!$G$51*'Datos Vida'!Y160</f>
        <v>3309.8948477383747</v>
      </c>
      <c r="Z55" s="46">
        <f>Índice!$G$51*'Datos Vida'!Z160</f>
        <v>2348.9390710037828</v>
      </c>
      <c r="AA55" s="46">
        <f>Índice!$G$51*'Datos Vida'!AA160</f>
        <v>97466.164697966684</v>
      </c>
      <c r="AB55" s="46">
        <f>Índice!$G$51*'Datos Vida'!AB160</f>
        <v>22309.94132632171</v>
      </c>
      <c r="AC55" s="46">
        <f>Índice!$G$51*'Datos Vida'!AC160</f>
        <v>0</v>
      </c>
      <c r="AD55" s="46">
        <f>Índice!$G$51*'Datos Vida'!AD160</f>
        <v>0</v>
      </c>
      <c r="AE55" s="46">
        <f>Índice!$G$51*'Datos Vida'!AE160</f>
        <v>97798.818558677012</v>
      </c>
      <c r="AF55" s="46">
        <f>Índice!$G$51*'Datos Vida'!AF160</f>
        <v>542732.36525084055</v>
      </c>
      <c r="AG55" s="46">
        <f>Índice!$G$51*'Datos Vida'!AG160</f>
        <v>84461.722673359589</v>
      </c>
      <c r="AH55" s="46">
        <f>Índice!$G$51*'Datos Vida'!AH160</f>
        <v>0</v>
      </c>
      <c r="AI55" s="46">
        <f>Índice!$G$51*'Datos Vida'!AI160</f>
        <v>0</v>
      </c>
      <c r="AJ55" s="46">
        <f>Índice!$G$51*'Datos Vida'!AJ160</f>
        <v>0</v>
      </c>
      <c r="AK55" s="46">
        <f>Índice!$G$51*'Datos Vida'!AK160</f>
        <v>0</v>
      </c>
      <c r="AL55" s="46">
        <f>Índice!$G$51*'Datos Vida'!AL160</f>
        <v>0</v>
      </c>
      <c r="AM55" s="46">
        <f>Índice!$G$51*'Datos Vida'!AM160</f>
        <v>0</v>
      </c>
      <c r="AN55" s="46">
        <f>Índice!$G$51*'Datos Vida'!AN160</f>
        <v>0</v>
      </c>
      <c r="AO55" s="46">
        <f>Índice!$G$51*'Datos Vida'!AO160</f>
        <v>0</v>
      </c>
      <c r="AP55" s="46">
        <f>Índice!$G$51*'Datos Vida'!AP160</f>
        <v>0</v>
      </c>
      <c r="AQ55" s="46">
        <f>Índice!$G$51*'Datos Vida'!AQ160</f>
        <v>2269839.1619690103</v>
      </c>
    </row>
    <row r="56" spans="2:43">
      <c r="B56" s="66" t="str">
        <f>'Datos Generales'!B161</f>
        <v>5.31.35.00  Deterioro De Inversiones</v>
      </c>
      <c r="C56" s="46">
        <f>Índice!$G$51*'Datos Vida'!C161</f>
        <v>0</v>
      </c>
      <c r="D56" s="46">
        <f>Índice!$G$51*'Datos Vida'!D161</f>
        <v>0</v>
      </c>
      <c r="E56" s="46">
        <f>Índice!$G$51*'Datos Vida'!E161</f>
        <v>0</v>
      </c>
      <c r="F56" s="46">
        <f>Índice!$G$51*'Datos Vida'!F161</f>
        <v>4087.4151489195947</v>
      </c>
      <c r="G56" s="46">
        <f>Índice!$G$51*'Datos Vida'!G161</f>
        <v>3043.0635140907575</v>
      </c>
      <c r="H56" s="46">
        <f>Índice!$G$51*'Datos Vida'!H161</f>
        <v>0</v>
      </c>
      <c r="I56" s="46">
        <f>Índice!$G$51*'Datos Vida'!I161</f>
        <v>494.22226943856089</v>
      </c>
      <c r="J56" s="46">
        <f>Índice!$G$51*'Datos Vida'!J161</f>
        <v>-338.54114793247771</v>
      </c>
      <c r="K56" s="46">
        <f>Índice!$G$51*'Datos Vida'!K161</f>
        <v>2070.6872854515395</v>
      </c>
      <c r="L56" s="46">
        <f>Índice!$G$51*'Datos Vida'!L161</f>
        <v>0</v>
      </c>
      <c r="M56" s="46">
        <f>Índice!$G$51*'Datos Vida'!M161</f>
        <v>7999.3183141111194</v>
      </c>
      <c r="N56" s="46">
        <f>Índice!$G$51*'Datos Vida'!N161</f>
        <v>-190.11953848980019</v>
      </c>
      <c r="O56" s="46">
        <f>Índice!$G$51*'Datos Vida'!O161</f>
        <v>-7608.0129077665715</v>
      </c>
      <c r="P56" s="46">
        <f>Índice!$G$51*'Datos Vida'!P161</f>
        <v>37389.320106856481</v>
      </c>
      <c r="Q56" s="46">
        <f>Índice!$G$51*'Datos Vida'!Q161</f>
        <v>0</v>
      </c>
      <c r="R56" s="46">
        <f>Índice!$G$51*'Datos Vida'!R161</f>
        <v>0</v>
      </c>
      <c r="S56" s="46">
        <f>Índice!$G$51*'Datos Vida'!S161</f>
        <v>1209.0628810967175</v>
      </c>
      <c r="T56" s="46">
        <f>Índice!$G$51*'Datos Vida'!T161</f>
        <v>42030.538642515516</v>
      </c>
      <c r="U56" s="46">
        <f>Índice!$G$51*'Datos Vida'!U161</f>
        <v>2739.5804975864339</v>
      </c>
      <c r="V56" s="46">
        <f>Índice!$G$51*'Datos Vida'!V161</f>
        <v>0</v>
      </c>
      <c r="W56" s="46">
        <f>Índice!$G$51*'Datos Vida'!W161</f>
        <v>1016.6858114164681</v>
      </c>
      <c r="X56" s="46">
        <f>Índice!$G$51*'Datos Vida'!X161</f>
        <v>-83840.149085589204</v>
      </c>
      <c r="Y56" s="46">
        <f>Índice!$G$51*'Datos Vida'!Y161</f>
        <v>1063.8283745111451</v>
      </c>
      <c r="Z56" s="46">
        <f>Índice!$G$51*'Datos Vida'!Z161</f>
        <v>18716.128732396239</v>
      </c>
      <c r="AA56" s="46">
        <f>Índice!$G$51*'Datos Vida'!AA161</f>
        <v>-20187.020966267617</v>
      </c>
      <c r="AB56" s="46">
        <f>Índice!$G$51*'Datos Vida'!AB161</f>
        <v>2307.3296725915798</v>
      </c>
      <c r="AC56" s="46">
        <f>Índice!$G$51*'Datos Vida'!AC161</f>
        <v>7196.6110472952787</v>
      </c>
      <c r="AD56" s="46">
        <f>Índice!$G$51*'Datos Vida'!AD161</f>
        <v>0</v>
      </c>
      <c r="AE56" s="46">
        <f>Índice!$G$51*'Datos Vida'!AE161</f>
        <v>-16182.027838458152</v>
      </c>
      <c r="AF56" s="46">
        <f>Índice!$G$51*'Datos Vida'!AF161</f>
        <v>0</v>
      </c>
      <c r="AG56" s="46">
        <f>Índice!$G$51*'Datos Vida'!AG161</f>
        <v>0</v>
      </c>
      <c r="AH56" s="46">
        <f>Índice!$G$51*'Datos Vida'!AH161</f>
        <v>0</v>
      </c>
      <c r="AI56" s="46">
        <f>Índice!$G$51*'Datos Vida'!AI161</f>
        <v>0</v>
      </c>
      <c r="AJ56" s="46">
        <f>Índice!$G$51*'Datos Vida'!AJ161</f>
        <v>0</v>
      </c>
      <c r="AK56" s="46">
        <f>Índice!$G$51*'Datos Vida'!AK161</f>
        <v>0</v>
      </c>
      <c r="AL56" s="46">
        <f>Índice!$G$51*'Datos Vida'!AL161</f>
        <v>0</v>
      </c>
      <c r="AM56" s="46">
        <f>Índice!$G$51*'Datos Vida'!AM161</f>
        <v>0</v>
      </c>
      <c r="AN56" s="46">
        <f>Índice!$G$51*'Datos Vida'!AN161</f>
        <v>0</v>
      </c>
      <c r="AO56" s="46">
        <f>Índice!$G$51*'Datos Vida'!AO161</f>
        <v>0</v>
      </c>
      <c r="AP56" s="46">
        <f>Índice!$G$51*'Datos Vida'!AP161</f>
        <v>0</v>
      </c>
      <c r="AQ56" s="46">
        <f>Índice!$G$51*'Datos Vida'!AQ161</f>
        <v>3017.9208137735964</v>
      </c>
    </row>
    <row r="57" spans="2:43">
      <c r="B57" s="68" t="str">
        <f>'Datos Generales'!B162</f>
        <v>5.31.40.00  Resultado Técnico De Seguros</v>
      </c>
      <c r="C57" s="43">
        <f>Índice!$G$51*'Datos Vida'!C162</f>
        <v>82376.16224124156</v>
      </c>
      <c r="D57" s="43">
        <f>Índice!$G$51*'Datos Vida'!D162</f>
        <v>819627.64014952828</v>
      </c>
      <c r="E57" s="43">
        <f>Índice!$G$51*'Datos Vida'!E162</f>
        <v>1093808.4329856294</v>
      </c>
      <c r="F57" s="43">
        <f>Índice!$G$51*'Datos Vida'!F162</f>
        <v>196468.24738115317</v>
      </c>
      <c r="G57" s="43">
        <f>Índice!$G$51*'Datos Vida'!G162</f>
        <v>1070463.6128024152</v>
      </c>
      <c r="H57" s="43">
        <f>Índice!$G$51*'Datos Vida'!H162</f>
        <v>1181538.4853736325</v>
      </c>
      <c r="I57" s="43">
        <f>Índice!$G$51*'Datos Vida'!I162</f>
        <v>337575.36723614001</v>
      </c>
      <c r="J57" s="43">
        <f>Índice!$G$51*'Datos Vida'!J162</f>
        <v>125582.38771548911</v>
      </c>
      <c r="K57" s="43">
        <f>Índice!$G$51*'Datos Vida'!K162</f>
        <v>-20871.229978243598</v>
      </c>
      <c r="L57" s="43">
        <f>Índice!$G$51*'Datos Vida'!L162</f>
        <v>274229.88307316398</v>
      </c>
      <c r="M57" s="43">
        <f>Índice!$G$51*'Datos Vida'!M162</f>
        <v>1238185.0334535139</v>
      </c>
      <c r="N57" s="43">
        <f>Índice!$G$51*'Datos Vida'!N162</f>
        <v>415053.70489640813</v>
      </c>
      <c r="O57" s="43">
        <f>Índice!$G$51*'Datos Vida'!O162</f>
        <v>-211208.68662589832</v>
      </c>
      <c r="P57" s="43">
        <f>Índice!$G$51*'Datos Vida'!P162</f>
        <v>136032.98651457104</v>
      </c>
      <c r="Q57" s="43">
        <f>Índice!$G$51*'Datos Vida'!Q162</f>
        <v>419598.0266521477</v>
      </c>
      <c r="R57" s="43">
        <f>Índice!$G$51*'Datos Vida'!R162</f>
        <v>8680.2959579125363</v>
      </c>
      <c r="S57" s="43">
        <f>Índice!$G$51*'Datos Vida'!S162</f>
        <v>161479.78956268082</v>
      </c>
      <c r="T57" s="43">
        <f>Índice!$G$51*'Datos Vida'!T162</f>
        <v>200138.15205579202</v>
      </c>
      <c r="U57" s="43">
        <f>Índice!$G$51*'Datos Vida'!U162</f>
        <v>381243.72262466775</v>
      </c>
      <c r="V57" s="43">
        <f>Índice!$G$51*'Datos Vida'!V162</f>
        <v>-1506.3487531566707</v>
      </c>
      <c r="W57" s="43">
        <f>Índice!$G$51*'Datos Vida'!W162</f>
        <v>-17199.466160271437</v>
      </c>
      <c r="X57" s="43">
        <f>Índice!$G$51*'Datos Vida'!X162</f>
        <v>936524.15447710489</v>
      </c>
      <c r="Y57" s="43">
        <f>Índice!$G$51*'Datos Vida'!Y162</f>
        <v>320274.17937634594</v>
      </c>
      <c r="Z57" s="43">
        <f>Índice!$G$51*'Datos Vida'!Z162</f>
        <v>278319.64428390894</v>
      </c>
      <c r="AA57" s="43">
        <f>Índice!$G$51*'Datos Vida'!AA162</f>
        <v>-19233.67882413611</v>
      </c>
      <c r="AB57" s="43">
        <f>Índice!$G$51*'Datos Vida'!AB162</f>
        <v>677435.88722082425</v>
      </c>
      <c r="AC57" s="43">
        <f>Índice!$G$51*'Datos Vida'!AC162</f>
        <v>243741.21610106659</v>
      </c>
      <c r="AD57" s="43">
        <f>Índice!$G$51*'Datos Vida'!AD162</f>
        <v>319154.22257929581</v>
      </c>
      <c r="AE57" s="43">
        <f>Índice!$G$51*'Datos Vida'!AE162</f>
        <v>407001.84365047223</v>
      </c>
      <c r="AF57" s="43">
        <f>Índice!$G$51*'Datos Vida'!AF162</f>
        <v>628353.7949763292</v>
      </c>
      <c r="AG57" s="43">
        <f>Índice!$G$51*'Datos Vida'!AG162</f>
        <v>1108024.9479329204</v>
      </c>
      <c r="AH57" s="43">
        <f>Índice!$G$51*'Datos Vida'!AH162</f>
        <v>0</v>
      </c>
      <c r="AI57" s="43">
        <f>Índice!$G$51*'Datos Vida'!AI162</f>
        <v>0</v>
      </c>
      <c r="AJ57" s="43">
        <f>Índice!$G$51*'Datos Vida'!AJ162</f>
        <v>0</v>
      </c>
      <c r="AK57" s="43">
        <f>Índice!$G$51*'Datos Vida'!AK162</f>
        <v>0</v>
      </c>
      <c r="AL57" s="43">
        <f>Índice!$G$51*'Datos Vida'!AL162</f>
        <v>0</v>
      </c>
      <c r="AM57" s="43">
        <f>Índice!$G$51*'Datos Vida'!AM162</f>
        <v>0</v>
      </c>
      <c r="AN57" s="43">
        <f>Índice!$G$51*'Datos Vida'!AN162</f>
        <v>0</v>
      </c>
      <c r="AO57" s="43">
        <f>Índice!$G$51*'Datos Vida'!AO162</f>
        <v>0</v>
      </c>
      <c r="AP57" s="43">
        <f>Índice!$G$51*'Datos Vida'!AP162</f>
        <v>0</v>
      </c>
      <c r="AQ57" s="43">
        <f>Índice!$G$51*'Datos Vida'!AQ162</f>
        <v>12790892.410932649</v>
      </c>
    </row>
    <row r="58" spans="2:43">
      <c r="B58" s="62" t="str">
        <f>'Datos Generales'!B163</f>
        <v>5.31.50.00  Otros Ingresos Y Egresos</v>
      </c>
      <c r="C58" s="46">
        <f>Índice!$G$51*'Datos Vida'!C163</f>
        <v>-1062.4118843524318</v>
      </c>
      <c r="D58" s="46">
        <f>Índice!$G$51*'Datos Vida'!D163</f>
        <v>420.47625055054993</v>
      </c>
      <c r="E58" s="46">
        <f>Índice!$G$51*'Datos Vida'!E163</f>
        <v>0</v>
      </c>
      <c r="F58" s="46">
        <f>Índice!$G$51*'Datos Vida'!F163</f>
        <v>2425.0754170346222</v>
      </c>
      <c r="G58" s="46">
        <f>Índice!$G$51*'Datos Vida'!G163</f>
        <v>89950.887630278376</v>
      </c>
      <c r="H58" s="46">
        <f>Índice!$G$51*'Datos Vida'!H163</f>
        <v>5584.2468588224101</v>
      </c>
      <c r="I58" s="46">
        <f>Índice!$G$51*'Datos Vida'!I163</f>
        <v>4832.3561764504093</v>
      </c>
      <c r="J58" s="46">
        <f>Índice!$G$51*'Datos Vida'!J163</f>
        <v>-15654.783642194587</v>
      </c>
      <c r="K58" s="46">
        <f>Índice!$G$51*'Datos Vida'!K163</f>
        <v>0</v>
      </c>
      <c r="L58" s="46">
        <f>Índice!$G$51*'Datos Vida'!L163</f>
        <v>-23866.5754801127</v>
      </c>
      <c r="M58" s="46">
        <f>Índice!$G$51*'Datos Vida'!M163</f>
        <v>29220.90828004896</v>
      </c>
      <c r="N58" s="46">
        <f>Índice!$G$51*'Datos Vida'!N163</f>
        <v>-113421.86396825292</v>
      </c>
      <c r="O58" s="46">
        <f>Índice!$G$51*'Datos Vida'!O163</f>
        <v>21259.392547048501</v>
      </c>
      <c r="P58" s="46">
        <f>Índice!$G$51*'Datos Vida'!P163</f>
        <v>30562.412990985369</v>
      </c>
      <c r="Q58" s="46">
        <f>Índice!$G$51*'Datos Vida'!Q163</f>
        <v>85331.359100174639</v>
      </c>
      <c r="R58" s="46">
        <f>Índice!$G$51*'Datos Vida'!R163</f>
        <v>0</v>
      </c>
      <c r="S58" s="46">
        <f>Índice!$G$51*'Datos Vida'!S163</f>
        <v>-191.4474980135939</v>
      </c>
      <c r="T58" s="46">
        <f>Índice!$G$51*'Datos Vida'!T163</f>
        <v>-138372.18721573366</v>
      </c>
      <c r="U58" s="46">
        <f>Índice!$G$51*'Datos Vida'!U163</f>
        <v>663.05019023020179</v>
      </c>
      <c r="V58" s="46">
        <f>Índice!$G$51*'Datos Vida'!V163</f>
        <v>0</v>
      </c>
      <c r="W58" s="46">
        <f>Índice!$G$51*'Datos Vida'!W163</f>
        <v>-329.3339619008413</v>
      </c>
      <c r="X58" s="46">
        <f>Índice!$G$51*'Datos Vida'!X163</f>
        <v>20972.951677766196</v>
      </c>
      <c r="Y58" s="46">
        <f>Índice!$G$51*'Datos Vida'!Y163</f>
        <v>-105610.05353890147</v>
      </c>
      <c r="Z58" s="46">
        <f>Índice!$G$51*'Datos Vida'!Z163</f>
        <v>-1800.8901755341165</v>
      </c>
      <c r="AA58" s="46">
        <f>Índice!$G$51*'Datos Vida'!AA163</f>
        <v>198942.98848437768</v>
      </c>
      <c r="AB58" s="46">
        <f>Índice!$G$51*'Datos Vida'!AB163</f>
        <v>-22126.107462911197</v>
      </c>
      <c r="AC58" s="46">
        <f>Índice!$G$51*'Datos Vida'!AC163</f>
        <v>-4524.0482403429678</v>
      </c>
      <c r="AD58" s="46">
        <f>Índice!$G$51*'Datos Vida'!AD163</f>
        <v>0</v>
      </c>
      <c r="AE58" s="46">
        <f>Índice!$G$51*'Datos Vida'!AE163</f>
        <v>21366.647411253572</v>
      </c>
      <c r="AF58" s="46">
        <f>Índice!$G$51*'Datos Vida'!AF163</f>
        <v>22623.472569889404</v>
      </c>
      <c r="AG58" s="46">
        <f>Índice!$G$51*'Datos Vida'!AG163</f>
        <v>131.51225817303757</v>
      </c>
      <c r="AH58" s="46">
        <f>Índice!$G$51*'Datos Vida'!AH163</f>
        <v>0</v>
      </c>
      <c r="AI58" s="46">
        <f>Índice!$G$51*'Datos Vida'!AI163</f>
        <v>0</v>
      </c>
      <c r="AJ58" s="46">
        <f>Índice!$G$51*'Datos Vida'!AJ163</f>
        <v>0</v>
      </c>
      <c r="AK58" s="46">
        <f>Índice!$G$51*'Datos Vida'!AK163</f>
        <v>0</v>
      </c>
      <c r="AL58" s="46">
        <f>Índice!$G$51*'Datos Vida'!AL163</f>
        <v>0</v>
      </c>
      <c r="AM58" s="46">
        <f>Índice!$G$51*'Datos Vida'!AM163</f>
        <v>0</v>
      </c>
      <c r="AN58" s="46">
        <f>Índice!$G$51*'Datos Vida'!AN163</f>
        <v>0</v>
      </c>
      <c r="AO58" s="46">
        <f>Índice!$G$51*'Datos Vida'!AO163</f>
        <v>0</v>
      </c>
      <c r="AP58" s="46">
        <f>Índice!$G$51*'Datos Vida'!AP163</f>
        <v>0</v>
      </c>
      <c r="AQ58" s="46">
        <f>Índice!$G$51*'Datos Vida'!AQ163</f>
        <v>107328.0347748334</v>
      </c>
    </row>
    <row r="59" spans="2:43">
      <c r="B59" s="63" t="str">
        <f>'Datos Generales'!B164</f>
        <v>5.31.51.00  Otros Ingresos</v>
      </c>
      <c r="C59" s="46">
        <f>Índice!$G$51*'Datos Vida'!C164</f>
        <v>19.742331587066563</v>
      </c>
      <c r="D59" s="46">
        <f>Índice!$G$51*'Datos Vida'!D164</f>
        <v>420.47625055054993</v>
      </c>
      <c r="E59" s="46">
        <f>Índice!$G$51*'Datos Vida'!E164</f>
        <v>0</v>
      </c>
      <c r="F59" s="46">
        <f>Índice!$G$51*'Datos Vida'!F164</f>
        <v>4196.7504830452772</v>
      </c>
      <c r="G59" s="46">
        <f>Índice!$G$51*'Datos Vida'!G164</f>
        <v>103314.23284884944</v>
      </c>
      <c r="H59" s="46">
        <f>Índice!$G$51*'Datos Vida'!H164</f>
        <v>5722.0447920747383</v>
      </c>
      <c r="I59" s="46">
        <f>Índice!$G$51*'Datos Vida'!I164</f>
        <v>4905.2611543066841</v>
      </c>
      <c r="J59" s="46">
        <f>Índice!$G$51*'Datos Vida'!J164</f>
        <v>0</v>
      </c>
      <c r="K59" s="46">
        <f>Índice!$G$51*'Datos Vida'!K164</f>
        <v>0</v>
      </c>
      <c r="L59" s="46">
        <f>Índice!$G$51*'Datos Vida'!L164</f>
        <v>1584.5655691081204</v>
      </c>
      <c r="M59" s="46">
        <f>Índice!$G$51*'Datos Vida'!M164</f>
        <v>105248.45016057245</v>
      </c>
      <c r="N59" s="46">
        <f>Índice!$G$51*'Datos Vida'!N164</f>
        <v>129.34325761750782</v>
      </c>
      <c r="O59" s="46">
        <f>Índice!$G$51*'Datos Vida'!O164</f>
        <v>80007.082450793576</v>
      </c>
      <c r="P59" s="46">
        <f>Índice!$G$51*'Datos Vida'!P164</f>
        <v>36096.684306395677</v>
      </c>
      <c r="Q59" s="46">
        <f>Índice!$G$51*'Datos Vida'!Q164</f>
        <v>91513.054948751829</v>
      </c>
      <c r="R59" s="46">
        <f>Índice!$G$51*'Datos Vida'!R164</f>
        <v>0</v>
      </c>
      <c r="S59" s="46">
        <f>Índice!$G$51*'Datos Vida'!S164</f>
        <v>0</v>
      </c>
      <c r="T59" s="46">
        <f>Índice!$G$51*'Datos Vida'!T164</f>
        <v>0</v>
      </c>
      <c r="U59" s="46">
        <f>Índice!$G$51*'Datos Vida'!U164</f>
        <v>663.05019023020179</v>
      </c>
      <c r="V59" s="46">
        <f>Índice!$G$51*'Datos Vida'!V164</f>
        <v>0</v>
      </c>
      <c r="W59" s="46">
        <f>Índice!$G$51*'Datos Vida'!W164</f>
        <v>345.80065999588334</v>
      </c>
      <c r="X59" s="46">
        <f>Índice!$G$51*'Datos Vida'!X164</f>
        <v>50118.697448768435</v>
      </c>
      <c r="Y59" s="46">
        <f>Índice!$G$51*'Datos Vida'!Y164</f>
        <v>0</v>
      </c>
      <c r="Z59" s="46">
        <f>Índice!$G$51*'Datos Vida'!Z164</f>
        <v>0.61971444443706691</v>
      </c>
      <c r="AA59" s="46">
        <f>Índice!$G$51*'Datos Vida'!AA164</f>
        <v>307457.77642030804</v>
      </c>
      <c r="AB59" s="46">
        <f>Índice!$G$51*'Datos Vida'!AB164</f>
        <v>2600.7201967150709</v>
      </c>
      <c r="AC59" s="46">
        <f>Índice!$G$51*'Datos Vida'!AC164</f>
        <v>1735.2004444237875</v>
      </c>
      <c r="AD59" s="46">
        <f>Índice!$G$51*'Datos Vida'!AD164</f>
        <v>0</v>
      </c>
      <c r="AE59" s="46">
        <f>Índice!$G$51*'Datos Vida'!AE164</f>
        <v>21632.903295774213</v>
      </c>
      <c r="AF59" s="46">
        <f>Índice!$G$51*'Datos Vida'!AF164</f>
        <v>19394.848845007207</v>
      </c>
      <c r="AG59" s="46">
        <f>Índice!$G$51*'Datos Vida'!AG164</f>
        <v>182.24031198195746</v>
      </c>
      <c r="AH59" s="46">
        <f>Índice!$G$51*'Datos Vida'!AH164</f>
        <v>0</v>
      </c>
      <c r="AI59" s="46">
        <f>Índice!$G$51*'Datos Vida'!AI164</f>
        <v>0</v>
      </c>
      <c r="AJ59" s="46">
        <f>Índice!$G$51*'Datos Vida'!AJ164</f>
        <v>0</v>
      </c>
      <c r="AK59" s="46">
        <f>Índice!$G$51*'Datos Vida'!AK164</f>
        <v>0</v>
      </c>
      <c r="AL59" s="46">
        <f>Índice!$G$51*'Datos Vida'!AL164</f>
        <v>0</v>
      </c>
      <c r="AM59" s="46">
        <f>Índice!$G$51*'Datos Vida'!AM164</f>
        <v>0</v>
      </c>
      <c r="AN59" s="46">
        <f>Índice!$G$51*'Datos Vida'!AN164</f>
        <v>0</v>
      </c>
      <c r="AO59" s="46">
        <f>Índice!$G$51*'Datos Vida'!AO164</f>
        <v>0</v>
      </c>
      <c r="AP59" s="46">
        <f>Índice!$G$51*'Datos Vida'!AP164</f>
        <v>0</v>
      </c>
      <c r="AQ59" s="46">
        <f>Índice!$G$51*'Datos Vida'!AQ164</f>
        <v>837289.54608130222</v>
      </c>
    </row>
    <row r="60" spans="2:43">
      <c r="B60" s="63" t="str">
        <f>'Datos Generales'!B165</f>
        <v>5.31.52.00  Otros Egresos</v>
      </c>
      <c r="C60" s="46">
        <f>Índice!$G$51*'Datos Vida'!C165</f>
        <v>1082.1542159394983</v>
      </c>
      <c r="D60" s="46">
        <f>Índice!$G$51*'Datos Vida'!D165</f>
        <v>0</v>
      </c>
      <c r="E60" s="46">
        <f>Índice!$G$51*'Datos Vida'!E165</f>
        <v>0</v>
      </c>
      <c r="F60" s="46">
        <f>Índice!$G$51*'Datos Vida'!F165</f>
        <v>1771.6750660106547</v>
      </c>
      <c r="G60" s="46">
        <f>Índice!$G$51*'Datos Vida'!G165</f>
        <v>13363.345218571072</v>
      </c>
      <c r="H60" s="46">
        <f>Índice!$G$51*'Datos Vida'!H165</f>
        <v>137.79793325232782</v>
      </c>
      <c r="I60" s="46">
        <f>Índice!$G$51*'Datos Vida'!I165</f>
        <v>72.90497785627494</v>
      </c>
      <c r="J60" s="46">
        <f>Índice!$G$51*'Datos Vida'!J165</f>
        <v>15654.783642194587</v>
      </c>
      <c r="K60" s="46">
        <f>Índice!$G$51*'Datos Vida'!K165</f>
        <v>0</v>
      </c>
      <c r="L60" s="46">
        <f>Índice!$G$51*'Datos Vida'!L165</f>
        <v>25451.141049220823</v>
      </c>
      <c r="M60" s="46">
        <f>Índice!$G$51*'Datos Vida'!M165</f>
        <v>76027.541880523495</v>
      </c>
      <c r="N60" s="46">
        <f>Índice!$G$51*'Datos Vida'!N165</f>
        <v>113551.20722587043</v>
      </c>
      <c r="O60" s="46">
        <f>Índice!$G$51*'Datos Vida'!O165</f>
        <v>58747.689903745071</v>
      </c>
      <c r="P60" s="46">
        <f>Índice!$G$51*'Datos Vida'!P165</f>
        <v>5534.2713154103067</v>
      </c>
      <c r="Q60" s="46">
        <f>Índice!$G$51*'Datos Vida'!Q165</f>
        <v>6181.6958485772029</v>
      </c>
      <c r="R60" s="46">
        <f>Índice!$G$51*'Datos Vida'!R165</f>
        <v>0</v>
      </c>
      <c r="S60" s="46">
        <f>Índice!$G$51*'Datos Vida'!S165</f>
        <v>191.4474980135939</v>
      </c>
      <c r="T60" s="46">
        <f>Índice!$G$51*'Datos Vida'!T165</f>
        <v>138372.18721573366</v>
      </c>
      <c r="U60" s="46">
        <f>Índice!$G$51*'Datos Vida'!U165</f>
        <v>0</v>
      </c>
      <c r="V60" s="46">
        <f>Índice!$G$51*'Datos Vida'!V165</f>
        <v>0</v>
      </c>
      <c r="W60" s="46">
        <f>Índice!$G$51*'Datos Vida'!W165</f>
        <v>675.13462189672464</v>
      </c>
      <c r="X60" s="46">
        <f>Índice!$G$51*'Datos Vida'!X165</f>
        <v>29145.745771002235</v>
      </c>
      <c r="Y60" s="46">
        <f>Índice!$G$51*'Datos Vida'!Y165</f>
        <v>105610.05353890147</v>
      </c>
      <c r="Z60" s="46">
        <f>Índice!$G$51*'Datos Vida'!Z165</f>
        <v>1801.5098899785537</v>
      </c>
      <c r="AA60" s="46">
        <f>Índice!$G$51*'Datos Vida'!AA165</f>
        <v>108514.74367061292</v>
      </c>
      <c r="AB60" s="46">
        <f>Índice!$G$51*'Datos Vida'!AB165</f>
        <v>24726.827659626269</v>
      </c>
      <c r="AC60" s="46">
        <f>Índice!$G$51*'Datos Vida'!AC165</f>
        <v>6259.2486847667551</v>
      </c>
      <c r="AD60" s="46">
        <f>Índice!$G$51*'Datos Vida'!AD165</f>
        <v>0</v>
      </c>
      <c r="AE60" s="46">
        <f>Índice!$G$51*'Datos Vida'!AE165</f>
        <v>266.25588452063982</v>
      </c>
      <c r="AF60" s="46">
        <f>Índice!$G$51*'Datos Vida'!AF165</f>
        <v>-3228.623724882199</v>
      </c>
      <c r="AG60" s="46">
        <f>Índice!$G$51*'Datos Vida'!AG165</f>
        <v>50.72805380891991</v>
      </c>
      <c r="AH60" s="46">
        <f>Índice!$G$51*'Datos Vida'!AH165</f>
        <v>0</v>
      </c>
      <c r="AI60" s="46">
        <f>Índice!$G$51*'Datos Vida'!AI165</f>
        <v>0</v>
      </c>
      <c r="AJ60" s="46">
        <f>Índice!$G$51*'Datos Vida'!AJ165</f>
        <v>0</v>
      </c>
      <c r="AK60" s="46">
        <f>Índice!$G$51*'Datos Vida'!AK165</f>
        <v>0</v>
      </c>
      <c r="AL60" s="46">
        <f>Índice!$G$51*'Datos Vida'!AL165</f>
        <v>0</v>
      </c>
      <c r="AM60" s="46">
        <f>Índice!$G$51*'Datos Vida'!AM165</f>
        <v>0</v>
      </c>
      <c r="AN60" s="46">
        <f>Índice!$G$51*'Datos Vida'!AN165</f>
        <v>0</v>
      </c>
      <c r="AO60" s="46">
        <f>Índice!$G$51*'Datos Vida'!AO165</f>
        <v>0</v>
      </c>
      <c r="AP60" s="46">
        <f>Índice!$G$51*'Datos Vida'!AP165</f>
        <v>0</v>
      </c>
      <c r="AQ60" s="46">
        <f>Índice!$G$51*'Datos Vida'!AQ165</f>
        <v>729961.46704115137</v>
      </c>
    </row>
    <row r="61" spans="2:43">
      <c r="B61" s="62" t="str">
        <f>'Datos Generales'!B166</f>
        <v>5.31.61.00  Diferencia De Cambio</v>
      </c>
      <c r="C61" s="46">
        <f>Índice!$G$51*'Datos Vida'!C166</f>
        <v>-406.84253277293442</v>
      </c>
      <c r="D61" s="46">
        <f>Índice!$G$51*'Datos Vida'!D166</f>
        <v>-9113.2107626692887</v>
      </c>
      <c r="E61" s="46">
        <f>Índice!$G$51*'Datos Vida'!E166</f>
        <v>0</v>
      </c>
      <c r="F61" s="46">
        <f>Índice!$G$51*'Datos Vida'!F166</f>
        <v>-2156.6505319584526</v>
      </c>
      <c r="G61" s="46">
        <f>Índice!$G$51*'Datos Vida'!G166</f>
        <v>-255363.56211862664</v>
      </c>
      <c r="H61" s="46">
        <f>Índice!$G$51*'Datos Vida'!H166</f>
        <v>3.3198988094842874</v>
      </c>
      <c r="I61" s="46">
        <f>Índice!$G$51*'Datos Vida'!I166</f>
        <v>256.87163721916426</v>
      </c>
      <c r="J61" s="46">
        <f>Índice!$G$51*'Datos Vida'!J166</f>
        <v>155353.73521815057</v>
      </c>
      <c r="K61" s="46">
        <f>Índice!$G$51*'Datos Vida'!K166</f>
        <v>1355.1384287140263</v>
      </c>
      <c r="L61" s="46">
        <f>Índice!$G$51*'Datos Vida'!L166</f>
        <v>-29664.71235290082</v>
      </c>
      <c r="M61" s="46">
        <f>Índice!$G$51*'Datos Vida'!M166</f>
        <v>-253963.84851523061</v>
      </c>
      <c r="N61" s="46">
        <f>Índice!$G$51*'Datos Vida'!N166</f>
        <v>3958.2489525719261</v>
      </c>
      <c r="O61" s="46">
        <f>Índice!$G$51*'Datos Vida'!O166</f>
        <v>-58406.669898034845</v>
      </c>
      <c r="P61" s="46">
        <f>Índice!$G$51*'Datos Vida'!P166</f>
        <v>27575.12377689395</v>
      </c>
      <c r="Q61" s="46">
        <f>Índice!$G$51*'Datos Vida'!Q166</f>
        <v>-326519.44022079546</v>
      </c>
      <c r="R61" s="46">
        <f>Índice!$G$51*'Datos Vida'!R166</f>
        <v>0</v>
      </c>
      <c r="S61" s="46">
        <f>Índice!$G$51*'Datos Vida'!S166</f>
        <v>-191.58029396597325</v>
      </c>
      <c r="T61" s="46">
        <f>Índice!$G$51*'Datos Vida'!T166</f>
        <v>0</v>
      </c>
      <c r="U61" s="46">
        <f>Índice!$G$51*'Datos Vida'!U166</f>
        <v>0</v>
      </c>
      <c r="V61" s="46">
        <f>Índice!$G$51*'Datos Vida'!V166</f>
        <v>0</v>
      </c>
      <c r="W61" s="46">
        <f>Índice!$G$51*'Datos Vida'!W166</f>
        <v>-15.625657063306045</v>
      </c>
      <c r="X61" s="46">
        <f>Índice!$G$51*'Datos Vida'!X166</f>
        <v>-186342.95440008322</v>
      </c>
      <c r="Y61" s="46">
        <f>Índice!$G$51*'Datos Vida'!Y166</f>
        <v>0</v>
      </c>
      <c r="Z61" s="46">
        <f>Índice!$G$51*'Datos Vida'!Z166</f>
        <v>-20631.533284198831</v>
      </c>
      <c r="AA61" s="46">
        <f>Índice!$G$51*'Datos Vida'!AA166</f>
        <v>-49268.759088222992</v>
      </c>
      <c r="AB61" s="46">
        <f>Índice!$G$51*'Datos Vida'!AB166</f>
        <v>2699.2990586980245</v>
      </c>
      <c r="AC61" s="46">
        <f>Índice!$G$51*'Datos Vida'!AC166</f>
        <v>27.577292777449479</v>
      </c>
      <c r="AD61" s="46">
        <f>Índice!$G$51*'Datos Vida'!AD166</f>
        <v>0</v>
      </c>
      <c r="AE61" s="46">
        <f>Índice!$G$51*'Datos Vida'!AE166</f>
        <v>-29972.002186706686</v>
      </c>
      <c r="AF61" s="46">
        <f>Índice!$G$51*'Datos Vida'!AF166</f>
        <v>-306205.86471191025</v>
      </c>
      <c r="AG61" s="46">
        <f>Índice!$G$51*'Datos Vida'!AG166</f>
        <v>-2625.464509175094</v>
      </c>
      <c r="AH61" s="46">
        <f>Índice!$G$51*'Datos Vida'!AH166</f>
        <v>0</v>
      </c>
      <c r="AI61" s="46">
        <f>Índice!$G$51*'Datos Vida'!AI166</f>
        <v>0</v>
      </c>
      <c r="AJ61" s="46">
        <f>Índice!$G$51*'Datos Vida'!AJ166</f>
        <v>0</v>
      </c>
      <c r="AK61" s="46">
        <f>Índice!$G$51*'Datos Vida'!AK166</f>
        <v>0</v>
      </c>
      <c r="AL61" s="46">
        <f>Índice!$G$51*'Datos Vida'!AL166</f>
        <v>0</v>
      </c>
      <c r="AM61" s="46">
        <f>Índice!$G$51*'Datos Vida'!AM166</f>
        <v>0</v>
      </c>
      <c r="AN61" s="46">
        <f>Índice!$G$51*'Datos Vida'!AN166</f>
        <v>0</v>
      </c>
      <c r="AO61" s="46">
        <f>Índice!$G$51*'Datos Vida'!AO166</f>
        <v>0</v>
      </c>
      <c r="AP61" s="46">
        <f>Índice!$G$51*'Datos Vida'!AP166</f>
        <v>0</v>
      </c>
      <c r="AQ61" s="46">
        <f>Índice!$G$51*'Datos Vida'!AQ166</f>
        <v>-1339619.4068004808</v>
      </c>
    </row>
    <row r="62" spans="2:43">
      <c r="B62" s="62" t="str">
        <f>'Datos Generales'!B167</f>
        <v>5.31.62.00  Utilidad (Pérdida) Por Unidades Reajustables</v>
      </c>
      <c r="C62" s="46">
        <f>Índice!$G$51*'Datos Vida'!C167</f>
        <v>-469.9648754705957</v>
      </c>
      <c r="D62" s="46">
        <f>Índice!$G$51*'Datos Vida'!D167</f>
        <v>13419.517906427547</v>
      </c>
      <c r="E62" s="46">
        <f>Índice!$G$51*'Datos Vida'!E167</f>
        <v>-78233.41544549723</v>
      </c>
      <c r="F62" s="46">
        <f>Índice!$G$51*'Datos Vida'!F167</f>
        <v>61985.919202516045</v>
      </c>
      <c r="G62" s="46">
        <f>Índice!$G$51*'Datos Vida'!G167</f>
        <v>23487.221709482295</v>
      </c>
      <c r="H62" s="46">
        <f>Índice!$G$51*'Datos Vida'!H167</f>
        <v>5153.8994424783268</v>
      </c>
      <c r="I62" s="46">
        <f>Índice!$G$51*'Datos Vida'!I167</f>
        <v>835.28654046624661</v>
      </c>
      <c r="J62" s="46">
        <f>Índice!$G$51*'Datos Vida'!J167</f>
        <v>0</v>
      </c>
      <c r="K62" s="46">
        <f>Índice!$G$51*'Datos Vida'!K167</f>
        <v>0</v>
      </c>
      <c r="L62" s="46">
        <f>Índice!$G$51*'Datos Vida'!L167</f>
        <v>3248.5431177391051</v>
      </c>
      <c r="M62" s="46">
        <f>Índice!$G$51*'Datos Vida'!M167</f>
        <v>-77471.299474792017</v>
      </c>
      <c r="N62" s="46">
        <f>Índice!$G$51*'Datos Vida'!N167</f>
        <v>2450.8820971136802</v>
      </c>
      <c r="O62" s="46">
        <f>Índice!$G$51*'Datos Vida'!O167</f>
        <v>-129389.47060893585</v>
      </c>
      <c r="P62" s="46">
        <f>Índice!$G$51*'Datos Vida'!P167</f>
        <v>-71863.414936446075</v>
      </c>
      <c r="Q62" s="46">
        <f>Índice!$G$51*'Datos Vida'!Q167</f>
        <v>172944.9937032586</v>
      </c>
      <c r="R62" s="46">
        <f>Índice!$G$51*'Datos Vida'!R167</f>
        <v>0</v>
      </c>
      <c r="S62" s="46">
        <f>Índice!$G$51*'Datos Vida'!S167</f>
        <v>10553.028743683893</v>
      </c>
      <c r="T62" s="46">
        <f>Índice!$G$51*'Datos Vida'!T167</f>
        <v>126247.03145714787</v>
      </c>
      <c r="U62" s="46">
        <f>Índice!$G$51*'Datos Vida'!U167</f>
        <v>14283.134250068058</v>
      </c>
      <c r="V62" s="46">
        <f>Índice!$G$51*'Datos Vida'!V167</f>
        <v>1.4607554761730863</v>
      </c>
      <c r="W62" s="46">
        <f>Índice!$G$51*'Datos Vida'!W167</f>
        <v>19518.747468577159</v>
      </c>
      <c r="X62" s="46">
        <f>Índice!$G$51*'Datos Vida'!X167</f>
        <v>67250.039285469247</v>
      </c>
      <c r="Y62" s="46">
        <f>Índice!$G$51*'Datos Vida'!Y167</f>
        <v>64452.249895423192</v>
      </c>
      <c r="Z62" s="46">
        <f>Índice!$G$51*'Datos Vida'!Z167</f>
        <v>22126.284524181039</v>
      </c>
      <c r="AA62" s="46">
        <f>Índice!$G$51*'Datos Vida'!AA167</f>
        <v>290024.5451185315</v>
      </c>
      <c r="AB62" s="46">
        <f>Índice!$G$51*'Datos Vida'!AB167</f>
        <v>48486.812255295794</v>
      </c>
      <c r="AC62" s="46">
        <f>Índice!$G$51*'Datos Vida'!AC167</f>
        <v>-15575.415927989183</v>
      </c>
      <c r="AD62" s="46">
        <f>Índice!$G$51*'Datos Vida'!AD167</f>
        <v>2486.250085764053</v>
      </c>
      <c r="AE62" s="46">
        <f>Índice!$G$51*'Datos Vida'!AE167</f>
        <v>29792.771916311995</v>
      </c>
      <c r="AF62" s="46">
        <f>Índice!$G$51*'Datos Vida'!AF167</f>
        <v>-14395.833748320685</v>
      </c>
      <c r="AG62" s="46">
        <f>Índice!$G$51*'Datos Vida'!AG167</f>
        <v>33842.295953486006</v>
      </c>
      <c r="AH62" s="46">
        <f>Índice!$G$51*'Datos Vida'!AH167</f>
        <v>0</v>
      </c>
      <c r="AI62" s="46">
        <f>Índice!$G$51*'Datos Vida'!AI167</f>
        <v>0</v>
      </c>
      <c r="AJ62" s="46">
        <f>Índice!$G$51*'Datos Vida'!AJ167</f>
        <v>0</v>
      </c>
      <c r="AK62" s="46">
        <f>Índice!$G$51*'Datos Vida'!AK167</f>
        <v>0</v>
      </c>
      <c r="AL62" s="46">
        <f>Índice!$G$51*'Datos Vida'!AL167</f>
        <v>0</v>
      </c>
      <c r="AM62" s="46">
        <f>Índice!$G$51*'Datos Vida'!AM167</f>
        <v>0</v>
      </c>
      <c r="AN62" s="46">
        <f>Índice!$G$51*'Datos Vida'!AN167</f>
        <v>0</v>
      </c>
      <c r="AO62" s="46">
        <f>Índice!$G$51*'Datos Vida'!AO167</f>
        <v>0</v>
      </c>
      <c r="AP62" s="46">
        <f>Índice!$G$51*'Datos Vida'!AP167</f>
        <v>0</v>
      </c>
      <c r="AQ62" s="46">
        <f>Índice!$G$51*'Datos Vida'!AQ167</f>
        <v>625192.10041144618</v>
      </c>
    </row>
    <row r="63" spans="2:43">
      <c r="B63" s="61" t="str">
        <f>'Datos Generales'!B168</f>
        <v>5.31.70.00  Resultado De Operaciones Continuas Antes De Impuesto Renta</v>
      </c>
      <c r="C63" s="46">
        <f>Índice!$G$51*'Datos Vida'!C168</f>
        <v>80436.942948645592</v>
      </c>
      <c r="D63" s="46">
        <f>Índice!$G$51*'Datos Vida'!D168</f>
        <v>824354.42354383715</v>
      </c>
      <c r="E63" s="46">
        <f>Índice!$G$51*'Datos Vida'!E168</f>
        <v>1015575.0175401322</v>
      </c>
      <c r="F63" s="46">
        <f>Índice!$G$51*'Datos Vida'!F168</f>
        <v>258722.59146874538</v>
      </c>
      <c r="G63" s="46">
        <f>Índice!$G$51*'Datos Vida'!G168</f>
        <v>928538.16002354922</v>
      </c>
      <c r="H63" s="46">
        <f>Índice!$G$51*'Datos Vida'!H168</f>
        <v>1192279.9515737428</v>
      </c>
      <c r="I63" s="46">
        <f>Índice!$G$51*'Datos Vida'!I168</f>
        <v>343499.88159027585</v>
      </c>
      <c r="J63" s="46">
        <f>Índice!$G$51*'Datos Vida'!J168</f>
        <v>265281.3392914451</v>
      </c>
      <c r="K63" s="46">
        <f>Índice!$G$51*'Datos Vida'!K168</f>
        <v>-19516.09154952957</v>
      </c>
      <c r="L63" s="46">
        <f>Índice!$G$51*'Datos Vida'!L168</f>
        <v>223947.13835788955</v>
      </c>
      <c r="M63" s="46">
        <f>Índice!$G$51*'Datos Vida'!M168</f>
        <v>935970.79374354007</v>
      </c>
      <c r="N63" s="46">
        <f>Índice!$G$51*'Datos Vida'!N168</f>
        <v>308040.97197784082</v>
      </c>
      <c r="O63" s="46">
        <f>Índice!$G$51*'Datos Vida'!O168</f>
        <v>-377745.43458582053</v>
      </c>
      <c r="P63" s="46">
        <f>Índice!$G$51*'Datos Vida'!P168</f>
        <v>122307.10834600429</v>
      </c>
      <c r="Q63" s="46">
        <f>Índice!$G$51*'Datos Vida'!Q168</f>
        <v>351354.9392347855</v>
      </c>
      <c r="R63" s="46">
        <f>Índice!$G$51*'Datos Vida'!R168</f>
        <v>8680.2959579125363</v>
      </c>
      <c r="S63" s="46">
        <f>Índice!$G$51*'Datos Vida'!S168</f>
        <v>171649.79051438512</v>
      </c>
      <c r="T63" s="46">
        <f>Índice!$G$51*'Datos Vida'!T168</f>
        <v>188013.04056252367</v>
      </c>
      <c r="U63" s="46">
        <f>Índice!$G$51*'Datos Vida'!U168</f>
        <v>396189.90706496604</v>
      </c>
      <c r="V63" s="46">
        <f>Índice!$G$51*'Datos Vida'!V168</f>
        <v>-1504.9322629979572</v>
      </c>
      <c r="W63" s="46">
        <f>Índice!$G$51*'Datos Vida'!W168</f>
        <v>1974.3216893415756</v>
      </c>
      <c r="X63" s="46">
        <f>Índice!$G$51*'Datos Vida'!X168</f>
        <v>838404.19104025711</v>
      </c>
      <c r="Y63" s="46">
        <f>Índice!$G$51*'Datos Vida'!Y168</f>
        <v>279116.37573286769</v>
      </c>
      <c r="Z63" s="46">
        <f>Índice!$G$51*'Datos Vida'!Z168</f>
        <v>278013.54961367446</v>
      </c>
      <c r="AA63" s="46">
        <f>Índice!$G$51*'Datos Vida'!AA168</f>
        <v>420465.09569055005</v>
      </c>
      <c r="AB63" s="46">
        <f>Índice!$G$51*'Datos Vida'!AB168</f>
        <v>706495.8910719069</v>
      </c>
      <c r="AC63" s="46">
        <f>Índice!$G$51*'Datos Vida'!AC168</f>
        <v>223669.3292255119</v>
      </c>
      <c r="AD63" s="46">
        <f>Índice!$G$51*'Datos Vida'!AD168</f>
        <v>321640.47266505985</v>
      </c>
      <c r="AE63" s="46">
        <f>Índice!$G$51*'Datos Vida'!AE168</f>
        <v>428189.26079133112</v>
      </c>
      <c r="AF63" s="46">
        <f>Índice!$G$51*'Datos Vida'!AF168</f>
        <v>330375.56908598763</v>
      </c>
      <c r="AG63" s="46">
        <f>Índice!$G$51*'Datos Vida'!AG168</f>
        <v>1139373.2916354043</v>
      </c>
      <c r="AH63" s="46">
        <f>Índice!$G$51*'Datos Vida'!AH168</f>
        <v>0</v>
      </c>
      <c r="AI63" s="46">
        <f>Índice!$G$51*'Datos Vida'!AI168</f>
        <v>0</v>
      </c>
      <c r="AJ63" s="46">
        <f>Índice!$G$51*'Datos Vida'!AJ168</f>
        <v>0</v>
      </c>
      <c r="AK63" s="46">
        <f>Índice!$G$51*'Datos Vida'!AK168</f>
        <v>0</v>
      </c>
      <c r="AL63" s="46">
        <f>Índice!$G$51*'Datos Vida'!AL168</f>
        <v>0</v>
      </c>
      <c r="AM63" s="46">
        <f>Índice!$G$51*'Datos Vida'!AM168</f>
        <v>0</v>
      </c>
      <c r="AN63" s="46">
        <f>Índice!$G$51*'Datos Vida'!AN168</f>
        <v>0</v>
      </c>
      <c r="AO63" s="46">
        <f>Índice!$G$51*'Datos Vida'!AO168</f>
        <v>0</v>
      </c>
      <c r="AP63" s="46">
        <f>Índice!$G$51*'Datos Vida'!AP168</f>
        <v>0</v>
      </c>
      <c r="AQ63" s="46">
        <f>Índice!$G$51*'Datos Vida'!AQ168</f>
        <v>12183793.183583766</v>
      </c>
    </row>
    <row r="64" spans="2:43">
      <c r="B64" s="61" t="str">
        <f>'Datos Generales'!B169</f>
        <v>5.31.80.00  Utilidad (Pérdida) Por Operaciones Discontinuas Y Disponibles Para La Venta (Netas De Impuesto)</v>
      </c>
      <c r="C64" s="46">
        <f>Índice!$G$51*'Datos Vida'!C169</f>
        <v>0</v>
      </c>
      <c r="D64" s="46">
        <f>Índice!$G$51*'Datos Vida'!D169</f>
        <v>0</v>
      </c>
      <c r="E64" s="46">
        <f>Índice!$G$51*'Datos Vida'!E169</f>
        <v>0</v>
      </c>
      <c r="F64" s="46">
        <f>Índice!$G$51*'Datos Vida'!F169</f>
        <v>0</v>
      </c>
      <c r="G64" s="46">
        <f>Índice!$G$51*'Datos Vida'!G169</f>
        <v>0</v>
      </c>
      <c r="H64" s="46">
        <f>Índice!$G$51*'Datos Vida'!H169</f>
        <v>0</v>
      </c>
      <c r="I64" s="46">
        <f>Índice!$G$51*'Datos Vida'!I169</f>
        <v>0</v>
      </c>
      <c r="J64" s="46">
        <f>Índice!$G$51*'Datos Vida'!J169</f>
        <v>0</v>
      </c>
      <c r="K64" s="46">
        <f>Índice!$G$51*'Datos Vida'!K169</f>
        <v>0</v>
      </c>
      <c r="L64" s="46">
        <f>Índice!$G$51*'Datos Vida'!L169</f>
        <v>0</v>
      </c>
      <c r="M64" s="46">
        <f>Índice!$G$51*'Datos Vida'!M169</f>
        <v>0</v>
      </c>
      <c r="N64" s="46">
        <f>Índice!$G$51*'Datos Vida'!N169</f>
        <v>0</v>
      </c>
      <c r="O64" s="46">
        <f>Índice!$G$51*'Datos Vida'!O169</f>
        <v>0</v>
      </c>
      <c r="P64" s="46">
        <f>Índice!$G$51*'Datos Vida'!P169</f>
        <v>0</v>
      </c>
      <c r="Q64" s="46">
        <f>Índice!$G$51*'Datos Vida'!Q169</f>
        <v>0</v>
      </c>
      <c r="R64" s="46">
        <f>Índice!$G$51*'Datos Vida'!R169</f>
        <v>0</v>
      </c>
      <c r="S64" s="46">
        <f>Índice!$G$51*'Datos Vida'!S169</f>
        <v>0</v>
      </c>
      <c r="T64" s="46">
        <f>Índice!$G$51*'Datos Vida'!T169</f>
        <v>0</v>
      </c>
      <c r="U64" s="46">
        <f>Índice!$G$51*'Datos Vida'!U169</f>
        <v>0</v>
      </c>
      <c r="V64" s="46">
        <f>Índice!$G$51*'Datos Vida'!V169</f>
        <v>0</v>
      </c>
      <c r="W64" s="46">
        <f>Índice!$G$51*'Datos Vida'!W169</f>
        <v>0</v>
      </c>
      <c r="X64" s="46">
        <f>Índice!$G$51*'Datos Vida'!X169</f>
        <v>0</v>
      </c>
      <c r="Y64" s="46">
        <f>Índice!$G$51*'Datos Vida'!Y169</f>
        <v>0</v>
      </c>
      <c r="Z64" s="46">
        <f>Índice!$G$51*'Datos Vida'!Z169</f>
        <v>0</v>
      </c>
      <c r="AA64" s="46">
        <f>Índice!$G$51*'Datos Vida'!AA169</f>
        <v>0</v>
      </c>
      <c r="AB64" s="46">
        <f>Índice!$G$51*'Datos Vida'!AB169</f>
        <v>0</v>
      </c>
      <c r="AC64" s="46">
        <f>Índice!$G$51*'Datos Vida'!AC169</f>
        <v>0</v>
      </c>
      <c r="AD64" s="46">
        <f>Índice!$G$51*'Datos Vida'!AD169</f>
        <v>0</v>
      </c>
      <c r="AE64" s="46">
        <f>Índice!$G$51*'Datos Vida'!AE169</f>
        <v>0</v>
      </c>
      <c r="AF64" s="46">
        <f>Índice!$G$51*'Datos Vida'!AF169</f>
        <v>0</v>
      </c>
      <c r="AG64" s="46">
        <f>Índice!$G$51*'Datos Vida'!AG169</f>
        <v>0</v>
      </c>
      <c r="AH64" s="46">
        <f>Índice!$G$51*'Datos Vida'!AH169</f>
        <v>0</v>
      </c>
      <c r="AI64" s="46">
        <f>Índice!$G$51*'Datos Vida'!AI169</f>
        <v>0</v>
      </c>
      <c r="AJ64" s="46">
        <f>Índice!$G$51*'Datos Vida'!AJ169</f>
        <v>0</v>
      </c>
      <c r="AK64" s="46">
        <f>Índice!$G$51*'Datos Vida'!AK169</f>
        <v>0</v>
      </c>
      <c r="AL64" s="46">
        <f>Índice!$G$51*'Datos Vida'!AL169</f>
        <v>0</v>
      </c>
      <c r="AM64" s="46">
        <f>Índice!$G$51*'Datos Vida'!AM169</f>
        <v>0</v>
      </c>
      <c r="AN64" s="46">
        <f>Índice!$G$51*'Datos Vida'!AN169</f>
        <v>0</v>
      </c>
      <c r="AO64" s="46">
        <f>Índice!$G$51*'Datos Vida'!AO169</f>
        <v>0</v>
      </c>
      <c r="AP64" s="46">
        <f>Índice!$G$51*'Datos Vida'!AP169</f>
        <v>0</v>
      </c>
      <c r="AQ64" s="46">
        <f>Índice!$G$51*'Datos Vida'!AQ169</f>
        <v>0</v>
      </c>
    </row>
    <row r="65" spans="2:43">
      <c r="B65" s="61" t="str">
        <f>'Datos Generales'!B170</f>
        <v xml:space="preserve">5.31.90.00  Impuesto Renta </v>
      </c>
      <c r="C65" s="46">
        <f>Índice!$G$51*'Datos Vida'!C170</f>
        <v>15671.427401559469</v>
      </c>
      <c r="D65" s="46">
        <f>Índice!$G$51*'Datos Vida'!D170</f>
        <v>161530.29628990244</v>
      </c>
      <c r="E65" s="46">
        <f>Índice!$G$51*'Datos Vida'!E170</f>
        <v>196710.24587170585</v>
      </c>
      <c r="F65" s="46">
        <f>Índice!$G$51*'Datos Vida'!F170</f>
        <v>42084.321003229161</v>
      </c>
      <c r="G65" s="46">
        <f>Índice!$G$51*'Datos Vida'!G170</f>
        <v>98238.019038513041</v>
      </c>
      <c r="H65" s="46">
        <f>Índice!$G$51*'Datos Vida'!H170</f>
        <v>237096.50503185997</v>
      </c>
      <c r="I65" s="46">
        <f>Índice!$G$51*'Datos Vida'!I170</f>
        <v>55327.44161957944</v>
      </c>
      <c r="J65" s="46">
        <f>Índice!$G$51*'Datos Vida'!J170</f>
        <v>-13005.106004368989</v>
      </c>
      <c r="K65" s="46">
        <f>Índice!$G$51*'Datos Vida'!K170</f>
        <v>-4278.6855856633492</v>
      </c>
      <c r="L65" s="46">
        <f>Índice!$G$51*'Datos Vida'!L170</f>
        <v>8512.2205475177125</v>
      </c>
      <c r="M65" s="46">
        <f>Índice!$G$51*'Datos Vida'!M170</f>
        <v>131410.75780010226</v>
      </c>
      <c r="N65" s="46">
        <f>Índice!$G$51*'Datos Vida'!N170</f>
        <v>-46121.893404689028</v>
      </c>
      <c r="O65" s="46">
        <f>Índice!$G$51*'Datos Vida'!O170</f>
        <v>4960.9026583536406</v>
      </c>
      <c r="P65" s="46">
        <f>Índice!$G$51*'Datos Vida'!P170</f>
        <v>-18688.817031523547</v>
      </c>
      <c r="Q65" s="46">
        <f>Índice!$G$51*'Datos Vida'!Q170</f>
        <v>8366.1449999004035</v>
      </c>
      <c r="R65" s="46">
        <f>Índice!$G$51*'Datos Vida'!R170</f>
        <v>1422.9528950624253</v>
      </c>
      <c r="S65" s="46">
        <f>Índice!$G$51*'Datos Vida'!S170</f>
        <v>32066.725539538889</v>
      </c>
      <c r="T65" s="46">
        <f>Índice!$G$51*'Datos Vida'!T170</f>
        <v>0</v>
      </c>
      <c r="U65" s="46">
        <f>Índice!$G$51*'Datos Vida'!U170</f>
        <v>0</v>
      </c>
      <c r="V65" s="46">
        <f>Índice!$G$51*'Datos Vida'!V170</f>
        <v>-41.609398412203063</v>
      </c>
      <c r="W65" s="46">
        <f>Índice!$G$51*'Datos Vida'!W170</f>
        <v>-4866.4847362119071</v>
      </c>
      <c r="X65" s="46">
        <f>Índice!$G$51*'Datos Vida'!X170</f>
        <v>69689.722257265603</v>
      </c>
      <c r="Y65" s="46">
        <f>Índice!$G$51*'Datos Vida'!Y170</f>
        <v>0</v>
      </c>
      <c r="Z65" s="46">
        <f>Índice!$G$51*'Datos Vida'!Z170</f>
        <v>55284.991180135497</v>
      </c>
      <c r="AA65" s="46">
        <f>Índice!$G$51*'Datos Vida'!AA170</f>
        <v>77079.108762098273</v>
      </c>
      <c r="AB65" s="46">
        <f>Índice!$G$51*'Datos Vida'!AB170</f>
        <v>-10139.767739879289</v>
      </c>
      <c r="AC65" s="46">
        <f>Índice!$G$51*'Datos Vida'!AC170</f>
        <v>1789.5582542644102</v>
      </c>
      <c r="AD65" s="46">
        <f>Índice!$G$51*'Datos Vida'!AD170</f>
        <v>61570.976116647973</v>
      </c>
      <c r="AE65" s="46">
        <f>Índice!$G$51*'Datos Vida'!AE170</f>
        <v>56481.482711073637</v>
      </c>
      <c r="AF65" s="46">
        <f>Índice!$G$51*'Datos Vida'!AF170</f>
        <v>58064.012075578605</v>
      </c>
      <c r="AG65" s="46">
        <f>Índice!$G$51*'Datos Vida'!AG170</f>
        <v>210384.28935352719</v>
      </c>
      <c r="AH65" s="46">
        <f>Índice!$G$51*'Datos Vida'!AH170</f>
        <v>0</v>
      </c>
      <c r="AI65" s="46">
        <f>Índice!$G$51*'Datos Vida'!AI170</f>
        <v>0</v>
      </c>
      <c r="AJ65" s="46">
        <f>Índice!$G$51*'Datos Vida'!AJ170</f>
        <v>0</v>
      </c>
      <c r="AK65" s="46">
        <f>Índice!$G$51*'Datos Vida'!AK170</f>
        <v>0</v>
      </c>
      <c r="AL65" s="46">
        <f>Índice!$G$51*'Datos Vida'!AL170</f>
        <v>0</v>
      </c>
      <c r="AM65" s="46">
        <f>Índice!$G$51*'Datos Vida'!AM170</f>
        <v>0</v>
      </c>
      <c r="AN65" s="46">
        <f>Índice!$G$51*'Datos Vida'!AN170</f>
        <v>0</v>
      </c>
      <c r="AO65" s="46">
        <f>Índice!$G$51*'Datos Vida'!AO170</f>
        <v>0</v>
      </c>
      <c r="AP65" s="46">
        <f>Índice!$G$51*'Datos Vida'!AP170</f>
        <v>0</v>
      </c>
      <c r="AQ65" s="46">
        <f>Índice!$G$51*'Datos Vida'!AQ170</f>
        <v>1486599.7375066676</v>
      </c>
    </row>
    <row r="66" spans="2:43">
      <c r="B66" s="60" t="str">
        <f>'Datos Generales'!B171</f>
        <v xml:space="preserve">8.21.00.00  Total Resultado Del Periodo </v>
      </c>
      <c r="C66" s="43">
        <f>Índice!$G$51*'Datos Vida'!C171</f>
        <v>64765.515547086128</v>
      </c>
      <c r="D66" s="43">
        <f>Índice!$G$51*'Datos Vida'!D171</f>
        <v>662824.12725393474</v>
      </c>
      <c r="E66" s="43">
        <f>Índice!$G$51*'Datos Vida'!E171</f>
        <v>818864.77166842623</v>
      </c>
      <c r="F66" s="43">
        <f>Índice!$G$51*'Datos Vida'!F171</f>
        <v>216638.27046551622</v>
      </c>
      <c r="G66" s="43">
        <f>Índice!$G$51*'Datos Vida'!G171</f>
        <v>830300.14098503615</v>
      </c>
      <c r="H66" s="43">
        <f>Índice!$G$51*'Datos Vida'!H171</f>
        <v>955183.44654188282</v>
      </c>
      <c r="I66" s="43">
        <f>Índice!$G$51*'Datos Vida'!I171</f>
        <v>288172.4399706964</v>
      </c>
      <c r="J66" s="43">
        <f>Índice!$G$51*'Datos Vida'!J171</f>
        <v>278286.44529581408</v>
      </c>
      <c r="K66" s="43">
        <f>Índice!$G$51*'Datos Vida'!K171</f>
        <v>-15237.405963866222</v>
      </c>
      <c r="L66" s="43">
        <f>Índice!$G$51*'Datos Vida'!L171</f>
        <v>215434.91781037181</v>
      </c>
      <c r="M66" s="43">
        <f>Índice!$G$51*'Datos Vida'!M171</f>
        <v>804560.03594343783</v>
      </c>
      <c r="N66" s="43">
        <f>Índice!$G$51*'Datos Vida'!N171</f>
        <v>354162.86538252985</v>
      </c>
      <c r="O66" s="43">
        <f>Índice!$G$51*'Datos Vida'!O171</f>
        <v>-382706.33724417415</v>
      </c>
      <c r="P66" s="43">
        <f>Índice!$G$51*'Datos Vida'!P171</f>
        <v>140995.92537752783</v>
      </c>
      <c r="Q66" s="43">
        <f>Índice!$G$51*'Datos Vida'!Q171</f>
        <v>342988.79423488508</v>
      </c>
      <c r="R66" s="43">
        <f>Índice!$G$51*'Datos Vida'!R171</f>
        <v>7257.3873281675715</v>
      </c>
      <c r="S66" s="43">
        <f>Índice!$G$51*'Datos Vida'!S171</f>
        <v>139583.06497484623</v>
      </c>
      <c r="T66" s="43">
        <f>Índice!$G$51*'Datos Vida'!T171</f>
        <v>188013.04056252367</v>
      </c>
      <c r="U66" s="43">
        <f>Índice!$G$51*'Datos Vida'!U171</f>
        <v>396189.90706496604</v>
      </c>
      <c r="V66" s="43">
        <f>Índice!$G$51*'Datos Vida'!V171</f>
        <v>-1463.3228645857541</v>
      </c>
      <c r="W66" s="43">
        <f>Índice!$G$51*'Datos Vida'!W171</f>
        <v>6840.8064255534828</v>
      </c>
      <c r="X66" s="43">
        <f>Índice!$G$51*'Datos Vida'!X171</f>
        <v>768714.46878299152</v>
      </c>
      <c r="Y66" s="43">
        <f>Índice!$G$51*'Datos Vida'!Y171</f>
        <v>279116.37573286769</v>
      </c>
      <c r="Z66" s="43">
        <f>Índice!$G$51*'Datos Vida'!Z171</f>
        <v>222728.55843353897</v>
      </c>
      <c r="AA66" s="43">
        <f>Índice!$G$51*'Datos Vida'!AA171</f>
        <v>343385.98692845181</v>
      </c>
      <c r="AB66" s="43">
        <f>Índice!$G$51*'Datos Vida'!AB171</f>
        <v>716635.6588117861</v>
      </c>
      <c r="AC66" s="43">
        <f>Índice!$G$51*'Datos Vida'!AC171</f>
        <v>221879.77097124749</v>
      </c>
      <c r="AD66" s="43">
        <f>Índice!$G$51*'Datos Vida'!AD171</f>
        <v>260069.4965484119</v>
      </c>
      <c r="AE66" s="43">
        <f>Índice!$G$51*'Datos Vida'!AE171</f>
        <v>371707.77808025747</v>
      </c>
      <c r="AF66" s="43">
        <f>Índice!$G$51*'Datos Vida'!AF171</f>
        <v>272311.55701040901</v>
      </c>
      <c r="AG66" s="43">
        <f>Índice!$G$51*'Datos Vida'!AG171</f>
        <v>928989.00228187721</v>
      </c>
      <c r="AH66" s="43">
        <f>Índice!$G$51*'Datos Vida'!AH171</f>
        <v>0</v>
      </c>
      <c r="AI66" s="43">
        <f>Índice!$G$51*'Datos Vida'!AI171</f>
        <v>0</v>
      </c>
      <c r="AJ66" s="43">
        <f>Índice!$G$51*'Datos Vida'!AJ171</f>
        <v>0</v>
      </c>
      <c r="AK66" s="43">
        <f>Índice!$G$51*'Datos Vida'!AK171</f>
        <v>0</v>
      </c>
      <c r="AL66" s="43">
        <f>Índice!$G$51*'Datos Vida'!AL171</f>
        <v>0</v>
      </c>
      <c r="AM66" s="43">
        <f>Índice!$G$51*'Datos Vida'!AM171</f>
        <v>0</v>
      </c>
      <c r="AN66" s="43">
        <f>Índice!$G$51*'Datos Vida'!AN171</f>
        <v>0</v>
      </c>
      <c r="AO66" s="43">
        <f>Índice!$G$51*'Datos Vida'!AO171</f>
        <v>0</v>
      </c>
      <c r="AP66" s="43">
        <f>Índice!$G$51*'Datos Vida'!AP171</f>
        <v>0</v>
      </c>
      <c r="AQ66" s="43">
        <f>Índice!$G$51*'Datos Vida'!AQ171</f>
        <v>10697193.490342416</v>
      </c>
    </row>
    <row r="67" spans="2:43">
      <c r="B67" s="61" t="str">
        <f>'Datos Generales'!B172</f>
        <v>5.32.10.00  Resultado En La Evaluación Propiedades, Muebles Y Equipos</v>
      </c>
      <c r="C67" s="46">
        <f>Índice!$G$51*'Datos Vida'!C172</f>
        <v>0</v>
      </c>
      <c r="D67" s="46">
        <f>Índice!$G$51*'Datos Vida'!D172</f>
        <v>0</v>
      </c>
      <c r="E67" s="46">
        <f>Índice!$G$51*'Datos Vida'!E172</f>
        <v>0</v>
      </c>
      <c r="F67" s="46">
        <f>Índice!$G$51*'Datos Vida'!F172</f>
        <v>0</v>
      </c>
      <c r="G67" s="46">
        <f>Índice!$G$51*'Datos Vida'!G172</f>
        <v>0</v>
      </c>
      <c r="H67" s="46">
        <f>Índice!$G$51*'Datos Vida'!H172</f>
        <v>0</v>
      </c>
      <c r="I67" s="46">
        <f>Índice!$G$51*'Datos Vida'!I172</f>
        <v>0</v>
      </c>
      <c r="J67" s="46">
        <f>Índice!$G$51*'Datos Vida'!J172</f>
        <v>0</v>
      </c>
      <c r="K67" s="46">
        <f>Índice!$G$51*'Datos Vida'!K172</f>
        <v>0</v>
      </c>
      <c r="L67" s="46">
        <f>Índice!$G$51*'Datos Vida'!L172</f>
        <v>0</v>
      </c>
      <c r="M67" s="46">
        <f>Índice!$G$51*'Datos Vida'!M172</f>
        <v>0</v>
      </c>
      <c r="N67" s="46">
        <f>Índice!$G$51*'Datos Vida'!N172</f>
        <v>0</v>
      </c>
      <c r="O67" s="46">
        <f>Índice!$G$51*'Datos Vida'!O172</f>
        <v>0</v>
      </c>
      <c r="P67" s="46">
        <f>Índice!$G$51*'Datos Vida'!P172</f>
        <v>0</v>
      </c>
      <c r="Q67" s="46">
        <f>Índice!$G$51*'Datos Vida'!Q172</f>
        <v>0</v>
      </c>
      <c r="R67" s="46">
        <f>Índice!$G$51*'Datos Vida'!R172</f>
        <v>0</v>
      </c>
      <c r="S67" s="46">
        <f>Índice!$G$51*'Datos Vida'!S172</f>
        <v>0</v>
      </c>
      <c r="T67" s="46">
        <f>Índice!$G$51*'Datos Vida'!T172</f>
        <v>0</v>
      </c>
      <c r="U67" s="46">
        <f>Índice!$G$51*'Datos Vida'!U172</f>
        <v>0</v>
      </c>
      <c r="V67" s="46">
        <f>Índice!$G$51*'Datos Vida'!V172</f>
        <v>0</v>
      </c>
      <c r="W67" s="46">
        <f>Índice!$G$51*'Datos Vida'!W172</f>
        <v>0</v>
      </c>
      <c r="X67" s="46">
        <f>Índice!$G$51*'Datos Vida'!X172</f>
        <v>0</v>
      </c>
      <c r="Y67" s="46">
        <f>Índice!$G$51*'Datos Vida'!Y172</f>
        <v>0</v>
      </c>
      <c r="Z67" s="46">
        <f>Índice!$G$51*'Datos Vida'!Z172</f>
        <v>0</v>
      </c>
      <c r="AA67" s="46">
        <f>Índice!$G$51*'Datos Vida'!AA172</f>
        <v>0</v>
      </c>
      <c r="AB67" s="46">
        <f>Índice!$G$51*'Datos Vida'!AB172</f>
        <v>0</v>
      </c>
      <c r="AC67" s="46">
        <f>Índice!$G$51*'Datos Vida'!AC172</f>
        <v>0</v>
      </c>
      <c r="AD67" s="46">
        <f>Índice!$G$51*'Datos Vida'!AD172</f>
        <v>0</v>
      </c>
      <c r="AE67" s="46">
        <f>Índice!$G$51*'Datos Vida'!AE172</f>
        <v>0</v>
      </c>
      <c r="AF67" s="46">
        <f>Índice!$G$51*'Datos Vida'!AF172</f>
        <v>0</v>
      </c>
      <c r="AG67" s="46">
        <f>Índice!$G$51*'Datos Vida'!AG172</f>
        <v>0</v>
      </c>
      <c r="AH67" s="46">
        <f>Índice!$G$51*'Datos Vida'!AH172</f>
        <v>0</v>
      </c>
      <c r="AI67" s="46">
        <f>Índice!$G$51*'Datos Vida'!AI172</f>
        <v>0</v>
      </c>
      <c r="AJ67" s="46">
        <f>Índice!$G$51*'Datos Vida'!AJ172</f>
        <v>0</v>
      </c>
      <c r="AK67" s="46">
        <f>Índice!$G$51*'Datos Vida'!AK172</f>
        <v>0</v>
      </c>
      <c r="AL67" s="46">
        <f>Índice!$G$51*'Datos Vida'!AL172</f>
        <v>0</v>
      </c>
      <c r="AM67" s="46">
        <f>Índice!$G$51*'Datos Vida'!AM172</f>
        <v>0</v>
      </c>
      <c r="AN67" s="46">
        <f>Índice!$G$51*'Datos Vida'!AN172</f>
        <v>0</v>
      </c>
      <c r="AO67" s="46">
        <f>Índice!$G$51*'Datos Vida'!AO172</f>
        <v>0</v>
      </c>
      <c r="AP67" s="46">
        <f>Índice!$G$51*'Datos Vida'!AP172</f>
        <v>0</v>
      </c>
      <c r="AQ67" s="46">
        <f>Índice!$G$51*'Datos Vida'!AQ172</f>
        <v>0</v>
      </c>
    </row>
    <row r="68" spans="2:43">
      <c r="B68" s="61" t="str">
        <f>'Datos Generales'!B173</f>
        <v>5.32.20.00  Resultado En Activos Financieros</v>
      </c>
      <c r="C68" s="46">
        <f>Índice!$G$51*'Datos Vida'!C173</f>
        <v>0</v>
      </c>
      <c r="D68" s="46">
        <f>Índice!$G$51*'Datos Vida'!D173</f>
        <v>0</v>
      </c>
      <c r="E68" s="46">
        <f>Índice!$G$51*'Datos Vida'!E173</f>
        <v>0</v>
      </c>
      <c r="F68" s="46">
        <f>Índice!$G$51*'Datos Vida'!F173</f>
        <v>0</v>
      </c>
      <c r="G68" s="46">
        <f>Índice!$G$51*'Datos Vida'!G173</f>
        <v>0</v>
      </c>
      <c r="H68" s="46">
        <f>Índice!$G$51*'Datos Vida'!H173</f>
        <v>0</v>
      </c>
      <c r="I68" s="46">
        <f>Índice!$G$51*'Datos Vida'!I173</f>
        <v>0</v>
      </c>
      <c r="J68" s="46">
        <f>Índice!$G$51*'Datos Vida'!J173</f>
        <v>0</v>
      </c>
      <c r="K68" s="46">
        <f>Índice!$G$51*'Datos Vida'!K173</f>
        <v>0</v>
      </c>
      <c r="L68" s="46">
        <f>Índice!$G$51*'Datos Vida'!L173</f>
        <v>0</v>
      </c>
      <c r="M68" s="46">
        <f>Índice!$G$51*'Datos Vida'!M173</f>
        <v>0</v>
      </c>
      <c r="N68" s="46">
        <f>Índice!$G$51*'Datos Vida'!N173</f>
        <v>0</v>
      </c>
      <c r="O68" s="46">
        <f>Índice!$G$51*'Datos Vida'!O173</f>
        <v>0</v>
      </c>
      <c r="P68" s="46">
        <f>Índice!$G$51*'Datos Vida'!P173</f>
        <v>0</v>
      </c>
      <c r="Q68" s="46">
        <f>Índice!$G$51*'Datos Vida'!Q173</f>
        <v>0</v>
      </c>
      <c r="R68" s="46">
        <f>Índice!$G$51*'Datos Vida'!R173</f>
        <v>0</v>
      </c>
      <c r="S68" s="46">
        <f>Índice!$G$51*'Datos Vida'!S173</f>
        <v>0</v>
      </c>
      <c r="T68" s="46">
        <f>Índice!$G$51*'Datos Vida'!T173</f>
        <v>0</v>
      </c>
      <c r="U68" s="46">
        <f>Índice!$G$51*'Datos Vida'!U173</f>
        <v>53.693830078725874</v>
      </c>
      <c r="V68" s="46">
        <f>Índice!$G$51*'Datos Vida'!V173</f>
        <v>0</v>
      </c>
      <c r="W68" s="46">
        <f>Índice!$G$51*'Datos Vida'!W173</f>
        <v>0</v>
      </c>
      <c r="X68" s="46">
        <f>Índice!$G$51*'Datos Vida'!X173</f>
        <v>0</v>
      </c>
      <c r="Y68" s="46">
        <f>Índice!$G$51*'Datos Vida'!Y173</f>
        <v>0</v>
      </c>
      <c r="Z68" s="46">
        <f>Índice!$G$51*'Datos Vida'!Z173</f>
        <v>0</v>
      </c>
      <c r="AA68" s="46">
        <f>Índice!$G$51*'Datos Vida'!AA173</f>
        <v>0</v>
      </c>
      <c r="AB68" s="46">
        <f>Índice!$G$51*'Datos Vida'!AB173</f>
        <v>0</v>
      </c>
      <c r="AC68" s="46">
        <f>Índice!$G$51*'Datos Vida'!AC173</f>
        <v>0</v>
      </c>
      <c r="AD68" s="46">
        <f>Índice!$G$51*'Datos Vida'!AD173</f>
        <v>0</v>
      </c>
      <c r="AE68" s="46">
        <f>Índice!$G$51*'Datos Vida'!AE173</f>
        <v>0</v>
      </c>
      <c r="AF68" s="46">
        <f>Índice!$G$51*'Datos Vida'!AF173</f>
        <v>0</v>
      </c>
      <c r="AG68" s="46">
        <f>Índice!$G$51*'Datos Vida'!AG173</f>
        <v>0</v>
      </c>
      <c r="AH68" s="46">
        <f>Índice!$G$51*'Datos Vida'!AH173</f>
        <v>0</v>
      </c>
      <c r="AI68" s="46">
        <f>Índice!$G$51*'Datos Vida'!AI173</f>
        <v>0</v>
      </c>
      <c r="AJ68" s="46">
        <f>Índice!$G$51*'Datos Vida'!AJ173</f>
        <v>0</v>
      </c>
      <c r="AK68" s="46">
        <f>Índice!$G$51*'Datos Vida'!AK173</f>
        <v>0</v>
      </c>
      <c r="AL68" s="46">
        <f>Índice!$G$51*'Datos Vida'!AL173</f>
        <v>0</v>
      </c>
      <c r="AM68" s="46">
        <f>Índice!$G$51*'Datos Vida'!AM173</f>
        <v>0</v>
      </c>
      <c r="AN68" s="46">
        <f>Índice!$G$51*'Datos Vida'!AN173</f>
        <v>0</v>
      </c>
      <c r="AO68" s="46">
        <f>Índice!$G$51*'Datos Vida'!AO173</f>
        <v>0</v>
      </c>
      <c r="AP68" s="46">
        <f>Índice!$G$51*'Datos Vida'!AP173</f>
        <v>0</v>
      </c>
      <c r="AQ68" s="46">
        <f>Índice!$G$51*'Datos Vida'!AQ173</f>
        <v>53.693830078725874</v>
      </c>
    </row>
    <row r="69" spans="2:43">
      <c r="B69" s="61" t="str">
        <f>'Datos Generales'!B174</f>
        <v>5.32.30.00  Resultado En Coberturas De Flujo De Caja</v>
      </c>
      <c r="C69" s="46">
        <f>Índice!$G$51*'Datos Vida'!C174</f>
        <v>0</v>
      </c>
      <c r="D69" s="46">
        <f>Índice!$G$51*'Datos Vida'!D174</f>
        <v>0</v>
      </c>
      <c r="E69" s="46">
        <f>Índice!$G$51*'Datos Vida'!E174</f>
        <v>0</v>
      </c>
      <c r="F69" s="46">
        <f>Índice!$G$51*'Datos Vida'!F174</f>
        <v>0</v>
      </c>
      <c r="G69" s="46">
        <f>Índice!$G$51*'Datos Vida'!G174</f>
        <v>0</v>
      </c>
      <c r="H69" s="46">
        <f>Índice!$G$51*'Datos Vida'!H174</f>
        <v>0</v>
      </c>
      <c r="I69" s="46">
        <f>Índice!$G$51*'Datos Vida'!I174</f>
        <v>0</v>
      </c>
      <c r="J69" s="46">
        <f>Índice!$G$51*'Datos Vida'!J174</f>
        <v>0</v>
      </c>
      <c r="K69" s="46">
        <f>Índice!$G$51*'Datos Vida'!K174</f>
        <v>0</v>
      </c>
      <c r="L69" s="46">
        <f>Índice!$G$51*'Datos Vida'!L174</f>
        <v>0</v>
      </c>
      <c r="M69" s="46">
        <f>Índice!$G$51*'Datos Vida'!M174</f>
        <v>0</v>
      </c>
      <c r="N69" s="46">
        <f>Índice!$G$51*'Datos Vida'!N174</f>
        <v>0</v>
      </c>
      <c r="O69" s="46">
        <f>Índice!$G$51*'Datos Vida'!O174</f>
        <v>0</v>
      </c>
      <c r="P69" s="46">
        <f>Índice!$G$51*'Datos Vida'!P174</f>
        <v>0</v>
      </c>
      <c r="Q69" s="46">
        <f>Índice!$G$51*'Datos Vida'!Q174</f>
        <v>0</v>
      </c>
      <c r="R69" s="46">
        <f>Índice!$G$51*'Datos Vida'!R174</f>
        <v>0</v>
      </c>
      <c r="S69" s="46">
        <f>Índice!$G$51*'Datos Vida'!S174</f>
        <v>0</v>
      </c>
      <c r="T69" s="46">
        <f>Índice!$G$51*'Datos Vida'!T174</f>
        <v>0</v>
      </c>
      <c r="U69" s="46">
        <f>Índice!$G$51*'Datos Vida'!U174</f>
        <v>0</v>
      </c>
      <c r="V69" s="46">
        <f>Índice!$G$51*'Datos Vida'!V174</f>
        <v>0</v>
      </c>
      <c r="W69" s="46">
        <f>Índice!$G$51*'Datos Vida'!W174</f>
        <v>0</v>
      </c>
      <c r="X69" s="46">
        <f>Índice!$G$51*'Datos Vida'!X174</f>
        <v>0</v>
      </c>
      <c r="Y69" s="46">
        <f>Índice!$G$51*'Datos Vida'!Y174</f>
        <v>0</v>
      </c>
      <c r="Z69" s="46">
        <f>Índice!$G$51*'Datos Vida'!Z174</f>
        <v>0</v>
      </c>
      <c r="AA69" s="46">
        <f>Índice!$G$51*'Datos Vida'!AA174</f>
        <v>0</v>
      </c>
      <c r="AB69" s="46">
        <f>Índice!$G$51*'Datos Vida'!AB174</f>
        <v>0</v>
      </c>
      <c r="AC69" s="46">
        <f>Índice!$G$51*'Datos Vida'!AC174</f>
        <v>0</v>
      </c>
      <c r="AD69" s="46">
        <f>Índice!$G$51*'Datos Vida'!AD174</f>
        <v>0</v>
      </c>
      <c r="AE69" s="46">
        <f>Índice!$G$51*'Datos Vida'!AE174</f>
        <v>0</v>
      </c>
      <c r="AF69" s="46">
        <f>Índice!$G$51*'Datos Vida'!AF174</f>
        <v>0</v>
      </c>
      <c r="AG69" s="46">
        <f>Índice!$G$51*'Datos Vida'!AG174</f>
        <v>0</v>
      </c>
      <c r="AH69" s="46">
        <f>Índice!$G$51*'Datos Vida'!AH174</f>
        <v>0</v>
      </c>
      <c r="AI69" s="46">
        <f>Índice!$G$51*'Datos Vida'!AI174</f>
        <v>0</v>
      </c>
      <c r="AJ69" s="46">
        <f>Índice!$G$51*'Datos Vida'!AJ174</f>
        <v>0</v>
      </c>
      <c r="AK69" s="46">
        <f>Índice!$G$51*'Datos Vida'!AK174</f>
        <v>0</v>
      </c>
      <c r="AL69" s="46">
        <f>Índice!$G$51*'Datos Vida'!AL174</f>
        <v>0</v>
      </c>
      <c r="AM69" s="46">
        <f>Índice!$G$51*'Datos Vida'!AM174</f>
        <v>0</v>
      </c>
      <c r="AN69" s="46">
        <f>Índice!$G$51*'Datos Vida'!AN174</f>
        <v>0</v>
      </c>
      <c r="AO69" s="46">
        <f>Índice!$G$51*'Datos Vida'!AO174</f>
        <v>0</v>
      </c>
      <c r="AP69" s="46">
        <f>Índice!$G$51*'Datos Vida'!AP174</f>
        <v>0</v>
      </c>
      <c r="AQ69" s="46">
        <f>Índice!$G$51*'Datos Vida'!AQ174</f>
        <v>0</v>
      </c>
    </row>
    <row r="70" spans="2:43">
      <c r="B70" s="61" t="str">
        <f>'Datos Generales'!B175</f>
        <v>5.32.40.00  Otros Resultados Con Ajuste En Patrimonio</v>
      </c>
      <c r="C70" s="46">
        <f>Índice!$G$51*'Datos Vida'!C175</f>
        <v>0</v>
      </c>
      <c r="D70" s="46">
        <f>Índice!$G$51*'Datos Vida'!D175</f>
        <v>0</v>
      </c>
      <c r="E70" s="46">
        <f>Índice!$G$51*'Datos Vida'!E175</f>
        <v>0</v>
      </c>
      <c r="F70" s="46">
        <f>Índice!$G$51*'Datos Vida'!F175</f>
        <v>0</v>
      </c>
      <c r="G70" s="46">
        <f>Índice!$G$51*'Datos Vida'!G175</f>
        <v>0</v>
      </c>
      <c r="H70" s="46">
        <f>Índice!$G$51*'Datos Vida'!H175</f>
        <v>0</v>
      </c>
      <c r="I70" s="46">
        <f>Índice!$G$51*'Datos Vida'!I175</f>
        <v>0</v>
      </c>
      <c r="J70" s="46">
        <f>Índice!$G$51*'Datos Vida'!J175</f>
        <v>0</v>
      </c>
      <c r="K70" s="46">
        <f>Índice!$G$51*'Datos Vida'!K175</f>
        <v>0</v>
      </c>
      <c r="L70" s="46">
        <f>Índice!$G$51*'Datos Vida'!L175</f>
        <v>0</v>
      </c>
      <c r="M70" s="46">
        <f>Índice!$G$51*'Datos Vida'!M175</f>
        <v>0</v>
      </c>
      <c r="N70" s="46">
        <f>Índice!$G$51*'Datos Vida'!N175</f>
        <v>0</v>
      </c>
      <c r="O70" s="46">
        <f>Índice!$G$51*'Datos Vida'!O175</f>
        <v>0</v>
      </c>
      <c r="P70" s="46">
        <f>Índice!$G$51*'Datos Vida'!P175</f>
        <v>0</v>
      </c>
      <c r="Q70" s="46">
        <f>Índice!$G$51*'Datos Vida'!Q175</f>
        <v>0</v>
      </c>
      <c r="R70" s="46">
        <f>Índice!$G$51*'Datos Vida'!R175</f>
        <v>0</v>
      </c>
      <c r="S70" s="46">
        <f>Índice!$G$51*'Datos Vida'!S175</f>
        <v>0</v>
      </c>
      <c r="T70" s="46">
        <f>Índice!$G$51*'Datos Vida'!T175</f>
        <v>0</v>
      </c>
      <c r="U70" s="46">
        <f>Índice!$G$51*'Datos Vida'!U175</f>
        <v>0</v>
      </c>
      <c r="V70" s="46">
        <f>Índice!$G$51*'Datos Vida'!V175</f>
        <v>0</v>
      </c>
      <c r="W70" s="46">
        <f>Índice!$G$51*'Datos Vida'!W175</f>
        <v>0</v>
      </c>
      <c r="X70" s="46">
        <f>Índice!$G$51*'Datos Vida'!X175</f>
        <v>0</v>
      </c>
      <c r="Y70" s="46">
        <f>Índice!$G$51*'Datos Vida'!Y175</f>
        <v>0</v>
      </c>
      <c r="Z70" s="46">
        <f>Índice!$G$51*'Datos Vida'!Z175</f>
        <v>0</v>
      </c>
      <c r="AA70" s="46">
        <f>Índice!$G$51*'Datos Vida'!AA175</f>
        <v>0</v>
      </c>
      <c r="AB70" s="46">
        <f>Índice!$G$51*'Datos Vida'!AB175</f>
        <v>0</v>
      </c>
      <c r="AC70" s="46">
        <f>Índice!$G$51*'Datos Vida'!AC175</f>
        <v>0</v>
      </c>
      <c r="AD70" s="46">
        <f>Índice!$G$51*'Datos Vida'!AD175</f>
        <v>0</v>
      </c>
      <c r="AE70" s="46">
        <f>Índice!$G$51*'Datos Vida'!AE175</f>
        <v>0</v>
      </c>
      <c r="AF70" s="46">
        <f>Índice!$G$51*'Datos Vida'!AF175</f>
        <v>0</v>
      </c>
      <c r="AG70" s="46">
        <f>Índice!$G$51*'Datos Vida'!AG175</f>
        <v>0</v>
      </c>
      <c r="AH70" s="46">
        <f>Índice!$G$51*'Datos Vida'!AH175</f>
        <v>0</v>
      </c>
      <c r="AI70" s="46">
        <f>Índice!$G$51*'Datos Vida'!AI175</f>
        <v>0</v>
      </c>
      <c r="AJ70" s="46">
        <f>Índice!$G$51*'Datos Vida'!AJ175</f>
        <v>0</v>
      </c>
      <c r="AK70" s="46">
        <f>Índice!$G$51*'Datos Vida'!AK175</f>
        <v>0</v>
      </c>
      <c r="AL70" s="46">
        <f>Índice!$G$51*'Datos Vida'!AL175</f>
        <v>0</v>
      </c>
      <c r="AM70" s="46">
        <f>Índice!$G$51*'Datos Vida'!AM175</f>
        <v>0</v>
      </c>
      <c r="AN70" s="46">
        <f>Índice!$G$51*'Datos Vida'!AN175</f>
        <v>0</v>
      </c>
      <c r="AO70" s="46">
        <f>Índice!$G$51*'Datos Vida'!AO175</f>
        <v>0</v>
      </c>
      <c r="AP70" s="46">
        <f>Índice!$G$51*'Datos Vida'!AP175</f>
        <v>0</v>
      </c>
      <c r="AQ70" s="46">
        <f>Índice!$G$51*'Datos Vida'!AQ175</f>
        <v>0</v>
      </c>
    </row>
    <row r="71" spans="2:43">
      <c r="B71" s="61" t="str">
        <f>'Datos Generales'!B176</f>
        <v>8.23.00.00  Impuesto Diferido</v>
      </c>
      <c r="C71" s="46">
        <f>Índice!$G$51*'Datos Vida'!C176</f>
        <v>0</v>
      </c>
      <c r="D71" s="46">
        <f>Índice!$G$51*'Datos Vida'!D176</f>
        <v>0</v>
      </c>
      <c r="E71" s="46">
        <f>Índice!$G$51*'Datos Vida'!E176</f>
        <v>0</v>
      </c>
      <c r="F71" s="46">
        <f>Índice!$G$51*'Datos Vida'!F176</f>
        <v>0</v>
      </c>
      <c r="G71" s="46">
        <f>Índice!$G$51*'Datos Vida'!G176</f>
        <v>0</v>
      </c>
      <c r="H71" s="46">
        <f>Índice!$G$51*'Datos Vida'!H176</f>
        <v>0</v>
      </c>
      <c r="I71" s="46">
        <f>Índice!$G$51*'Datos Vida'!I176</f>
        <v>0</v>
      </c>
      <c r="J71" s="46">
        <f>Índice!$G$51*'Datos Vida'!J176</f>
        <v>0</v>
      </c>
      <c r="K71" s="46">
        <f>Índice!$G$51*'Datos Vida'!K176</f>
        <v>0</v>
      </c>
      <c r="L71" s="46">
        <f>Índice!$G$51*'Datos Vida'!L176</f>
        <v>0</v>
      </c>
      <c r="M71" s="46">
        <f>Índice!$G$51*'Datos Vida'!M176</f>
        <v>0</v>
      </c>
      <c r="N71" s="46">
        <f>Índice!$G$51*'Datos Vida'!N176</f>
        <v>0</v>
      </c>
      <c r="O71" s="46">
        <f>Índice!$G$51*'Datos Vida'!O176</f>
        <v>0</v>
      </c>
      <c r="P71" s="46">
        <f>Índice!$G$51*'Datos Vida'!P176</f>
        <v>0</v>
      </c>
      <c r="Q71" s="46">
        <f>Índice!$G$51*'Datos Vida'!Q176</f>
        <v>0</v>
      </c>
      <c r="R71" s="46">
        <f>Índice!$G$51*'Datos Vida'!R176</f>
        <v>0</v>
      </c>
      <c r="S71" s="46">
        <f>Índice!$G$51*'Datos Vida'!S176</f>
        <v>0</v>
      </c>
      <c r="T71" s="46">
        <f>Índice!$G$51*'Datos Vida'!T176</f>
        <v>0</v>
      </c>
      <c r="U71" s="46">
        <f>Índice!$G$51*'Datos Vida'!U176</f>
        <v>0</v>
      </c>
      <c r="V71" s="46">
        <f>Índice!$G$51*'Datos Vida'!V176</f>
        <v>0</v>
      </c>
      <c r="W71" s="46">
        <f>Índice!$G$51*'Datos Vida'!W176</f>
        <v>0</v>
      </c>
      <c r="X71" s="46">
        <f>Índice!$G$51*'Datos Vida'!X176</f>
        <v>0</v>
      </c>
      <c r="Y71" s="46">
        <f>Índice!$G$51*'Datos Vida'!Y176</f>
        <v>0</v>
      </c>
      <c r="Z71" s="46">
        <f>Índice!$G$51*'Datos Vida'!Z176</f>
        <v>0</v>
      </c>
      <c r="AA71" s="46">
        <f>Índice!$G$51*'Datos Vida'!AA176</f>
        <v>0</v>
      </c>
      <c r="AB71" s="46">
        <f>Índice!$G$51*'Datos Vida'!AB176</f>
        <v>0</v>
      </c>
      <c r="AC71" s="46">
        <f>Índice!$G$51*'Datos Vida'!AC176</f>
        <v>0</v>
      </c>
      <c r="AD71" s="46">
        <f>Índice!$G$51*'Datos Vida'!AD176</f>
        <v>0</v>
      </c>
      <c r="AE71" s="46">
        <f>Índice!$G$51*'Datos Vida'!AE176</f>
        <v>0</v>
      </c>
      <c r="AF71" s="46">
        <f>Índice!$G$51*'Datos Vida'!AF176</f>
        <v>0</v>
      </c>
      <c r="AG71" s="46">
        <f>Índice!$G$51*'Datos Vida'!AG176</f>
        <v>0</v>
      </c>
      <c r="AH71" s="46">
        <f>Índice!$G$51*'Datos Vida'!AH176</f>
        <v>0</v>
      </c>
      <c r="AI71" s="46">
        <f>Índice!$G$51*'Datos Vida'!AI176</f>
        <v>0</v>
      </c>
      <c r="AJ71" s="46">
        <f>Índice!$G$51*'Datos Vida'!AJ176</f>
        <v>0</v>
      </c>
      <c r="AK71" s="46">
        <f>Índice!$G$51*'Datos Vida'!AK176</f>
        <v>0</v>
      </c>
      <c r="AL71" s="46">
        <f>Índice!$G$51*'Datos Vida'!AL176</f>
        <v>0</v>
      </c>
      <c r="AM71" s="46">
        <f>Índice!$G$51*'Datos Vida'!AM176</f>
        <v>0</v>
      </c>
      <c r="AN71" s="46">
        <f>Índice!$G$51*'Datos Vida'!AN176</f>
        <v>0</v>
      </c>
      <c r="AO71" s="46">
        <f>Índice!$G$51*'Datos Vida'!AO176</f>
        <v>0</v>
      </c>
      <c r="AP71" s="46">
        <f>Índice!$G$51*'Datos Vida'!AP176</f>
        <v>0</v>
      </c>
      <c r="AQ71" s="46">
        <f>Índice!$G$51*'Datos Vida'!AQ176</f>
        <v>0</v>
      </c>
    </row>
    <row r="72" spans="2:43">
      <c r="B72" s="69" t="str">
        <f>'Datos Generales'!B177</f>
        <v xml:space="preserve">5.32.00.00  Total Otro Resultado Integral </v>
      </c>
      <c r="C72" s="46">
        <f>Índice!$G$51*'Datos Vida'!C177</f>
        <v>0</v>
      </c>
      <c r="D72" s="46">
        <f>Índice!$G$51*'Datos Vida'!D177</f>
        <v>0</v>
      </c>
      <c r="E72" s="46">
        <f>Índice!$G$51*'Datos Vida'!E177</f>
        <v>0</v>
      </c>
      <c r="F72" s="46">
        <f>Índice!$G$51*'Datos Vida'!F177</f>
        <v>0</v>
      </c>
      <c r="G72" s="46">
        <f>Índice!$G$51*'Datos Vida'!G177</f>
        <v>0</v>
      </c>
      <c r="H72" s="46">
        <f>Índice!$G$51*'Datos Vida'!H177</f>
        <v>0</v>
      </c>
      <c r="I72" s="46">
        <f>Índice!$G$51*'Datos Vida'!I177</f>
        <v>0</v>
      </c>
      <c r="J72" s="46">
        <f>Índice!$G$51*'Datos Vida'!J177</f>
        <v>0</v>
      </c>
      <c r="K72" s="46">
        <f>Índice!$G$51*'Datos Vida'!K177</f>
        <v>0</v>
      </c>
      <c r="L72" s="46">
        <f>Índice!$G$51*'Datos Vida'!L177</f>
        <v>0</v>
      </c>
      <c r="M72" s="46">
        <f>Índice!$G$51*'Datos Vida'!M177</f>
        <v>0</v>
      </c>
      <c r="N72" s="46">
        <f>Índice!$G$51*'Datos Vida'!N177</f>
        <v>0</v>
      </c>
      <c r="O72" s="46">
        <f>Índice!$G$51*'Datos Vida'!O177</f>
        <v>0</v>
      </c>
      <c r="P72" s="46">
        <f>Índice!$G$51*'Datos Vida'!P177</f>
        <v>0</v>
      </c>
      <c r="Q72" s="46">
        <f>Índice!$G$51*'Datos Vida'!Q177</f>
        <v>0</v>
      </c>
      <c r="R72" s="46">
        <f>Índice!$G$51*'Datos Vida'!R177</f>
        <v>0</v>
      </c>
      <c r="S72" s="46">
        <f>Índice!$G$51*'Datos Vida'!S177</f>
        <v>0</v>
      </c>
      <c r="T72" s="46">
        <f>Índice!$G$51*'Datos Vida'!T177</f>
        <v>0</v>
      </c>
      <c r="U72" s="46">
        <f>Índice!$G$51*'Datos Vida'!U177</f>
        <v>53.693830078725874</v>
      </c>
      <c r="V72" s="46">
        <f>Índice!$G$51*'Datos Vida'!V177</f>
        <v>0</v>
      </c>
      <c r="W72" s="46">
        <f>Índice!$G$51*'Datos Vida'!W177</f>
        <v>0</v>
      </c>
      <c r="X72" s="46">
        <f>Índice!$G$51*'Datos Vida'!X177</f>
        <v>0</v>
      </c>
      <c r="Y72" s="46">
        <f>Índice!$G$51*'Datos Vida'!Y177</f>
        <v>0</v>
      </c>
      <c r="Z72" s="46">
        <f>Índice!$G$51*'Datos Vida'!Z177</f>
        <v>0</v>
      </c>
      <c r="AA72" s="46">
        <f>Índice!$G$51*'Datos Vida'!AA177</f>
        <v>0</v>
      </c>
      <c r="AB72" s="46">
        <f>Índice!$G$51*'Datos Vida'!AB177</f>
        <v>0</v>
      </c>
      <c r="AC72" s="46">
        <f>Índice!$G$51*'Datos Vida'!AC177</f>
        <v>0</v>
      </c>
      <c r="AD72" s="46">
        <f>Índice!$G$51*'Datos Vida'!AD177</f>
        <v>0</v>
      </c>
      <c r="AE72" s="46">
        <f>Índice!$G$51*'Datos Vida'!AE177</f>
        <v>0</v>
      </c>
      <c r="AF72" s="46">
        <f>Índice!$G$51*'Datos Vida'!AF177</f>
        <v>0</v>
      </c>
      <c r="AG72" s="46">
        <f>Índice!$G$51*'Datos Vida'!AG177</f>
        <v>0</v>
      </c>
      <c r="AH72" s="46">
        <f>Índice!$G$51*'Datos Vida'!AH177</f>
        <v>0</v>
      </c>
      <c r="AI72" s="46">
        <f>Índice!$G$51*'Datos Vida'!AI177</f>
        <v>0</v>
      </c>
      <c r="AJ72" s="46">
        <f>Índice!$G$51*'Datos Vida'!AJ177</f>
        <v>0</v>
      </c>
      <c r="AK72" s="46">
        <f>Índice!$G$51*'Datos Vida'!AK177</f>
        <v>0</v>
      </c>
      <c r="AL72" s="46">
        <f>Índice!$G$51*'Datos Vida'!AL177</f>
        <v>0</v>
      </c>
      <c r="AM72" s="46">
        <f>Índice!$G$51*'Datos Vida'!AM177</f>
        <v>0</v>
      </c>
      <c r="AN72" s="46">
        <f>Índice!$G$51*'Datos Vida'!AN177</f>
        <v>0</v>
      </c>
      <c r="AO72" s="46">
        <f>Índice!$G$51*'Datos Vida'!AO177</f>
        <v>0</v>
      </c>
      <c r="AP72" s="46">
        <f>Índice!$G$51*'Datos Vida'!AP177</f>
        <v>0</v>
      </c>
      <c r="AQ72" s="46">
        <f>Índice!$G$51*'Datos Vida'!AQ177</f>
        <v>53.693830078725874</v>
      </c>
    </row>
    <row r="73" spans="2:43">
      <c r="B73" s="64" t="str">
        <f>'Datos Generales'!B178</f>
        <v xml:space="preserve">8.20.00.00  Total Del Resultado Integral </v>
      </c>
      <c r="C73" s="43">
        <f>Índice!$G$51*'Datos Vida'!C178</f>
        <v>64765.515547086128</v>
      </c>
      <c r="D73" s="43">
        <f>Índice!$G$51*'Datos Vida'!D178</f>
        <v>662824.12725393474</v>
      </c>
      <c r="E73" s="43">
        <f>Índice!$G$51*'Datos Vida'!E178</f>
        <v>818864.77166842623</v>
      </c>
      <c r="F73" s="43">
        <f>Índice!$G$51*'Datos Vida'!F178</f>
        <v>216638.27046551622</v>
      </c>
      <c r="G73" s="43">
        <f>Índice!$G$51*'Datos Vida'!G178</f>
        <v>830300.14098503615</v>
      </c>
      <c r="H73" s="43">
        <f>Índice!$G$51*'Datos Vida'!H178</f>
        <v>955183.44654188282</v>
      </c>
      <c r="I73" s="43">
        <f>Índice!$G$51*'Datos Vida'!I178</f>
        <v>288172.4399706964</v>
      </c>
      <c r="J73" s="43">
        <f>Índice!$G$51*'Datos Vida'!J178</f>
        <v>278286.44529581408</v>
      </c>
      <c r="K73" s="43">
        <f>Índice!$G$51*'Datos Vida'!K178</f>
        <v>-15237.405963866222</v>
      </c>
      <c r="L73" s="43">
        <f>Índice!$G$51*'Datos Vida'!L178</f>
        <v>215434.91781037181</v>
      </c>
      <c r="M73" s="43">
        <f>Índice!$G$51*'Datos Vida'!M178</f>
        <v>804560.03594343783</v>
      </c>
      <c r="N73" s="43">
        <f>Índice!$G$51*'Datos Vida'!N178</f>
        <v>354162.86538252985</v>
      </c>
      <c r="O73" s="43">
        <f>Índice!$G$51*'Datos Vida'!O178</f>
        <v>-382706.33724417415</v>
      </c>
      <c r="P73" s="43">
        <f>Índice!$G$51*'Datos Vida'!P178</f>
        <v>140995.92537752783</v>
      </c>
      <c r="Q73" s="43">
        <f>Índice!$G$51*'Datos Vida'!Q178</f>
        <v>342988.79423488508</v>
      </c>
      <c r="R73" s="43">
        <f>Índice!$G$51*'Datos Vida'!R178</f>
        <v>7257.3873281675715</v>
      </c>
      <c r="S73" s="43">
        <f>Índice!$G$51*'Datos Vida'!S178</f>
        <v>139583.06497484623</v>
      </c>
      <c r="T73" s="43">
        <f>Índice!$G$51*'Datos Vida'!T178</f>
        <v>188013.04056252367</v>
      </c>
      <c r="U73" s="43">
        <f>Índice!$G$51*'Datos Vida'!U178</f>
        <v>396243.60089504474</v>
      </c>
      <c r="V73" s="43">
        <f>Índice!$G$51*'Datos Vida'!V178</f>
        <v>-1463.3228645857541</v>
      </c>
      <c r="W73" s="43">
        <f>Índice!$G$51*'Datos Vida'!W178</f>
        <v>6840.8064255534828</v>
      </c>
      <c r="X73" s="43">
        <f>Índice!$G$51*'Datos Vida'!X178</f>
        <v>768714.46878299152</v>
      </c>
      <c r="Y73" s="43">
        <f>Índice!$G$51*'Datos Vida'!Y178</f>
        <v>279116.37573286769</v>
      </c>
      <c r="Z73" s="43">
        <f>Índice!$G$51*'Datos Vida'!Z178</f>
        <v>222728.55843353897</v>
      </c>
      <c r="AA73" s="43">
        <f>Índice!$G$51*'Datos Vida'!AA178</f>
        <v>343385.98692845181</v>
      </c>
      <c r="AB73" s="43">
        <f>Índice!$G$51*'Datos Vida'!AB178</f>
        <v>716635.6588117861</v>
      </c>
      <c r="AC73" s="43">
        <f>Índice!$G$51*'Datos Vida'!AC178</f>
        <v>221879.77097124749</v>
      </c>
      <c r="AD73" s="43">
        <f>Índice!$G$51*'Datos Vida'!AD178</f>
        <v>260069.4965484119</v>
      </c>
      <c r="AE73" s="43">
        <f>Índice!$G$51*'Datos Vida'!AE178</f>
        <v>371707.77808025747</v>
      </c>
      <c r="AF73" s="43">
        <f>Índice!$G$51*'Datos Vida'!AF178</f>
        <v>272311.55701040901</v>
      </c>
      <c r="AG73" s="43">
        <f>Índice!$G$51*'Datos Vida'!AG178</f>
        <v>928989.00228187721</v>
      </c>
      <c r="AH73" s="43">
        <f>Índice!$G$51*'Datos Vida'!AH178</f>
        <v>0</v>
      </c>
      <c r="AI73" s="43">
        <f>Índice!$G$51*'Datos Vida'!AI178</f>
        <v>0</v>
      </c>
      <c r="AJ73" s="43">
        <f>Índice!$G$51*'Datos Vida'!AJ178</f>
        <v>0</v>
      </c>
      <c r="AK73" s="43">
        <f>Índice!$G$51*'Datos Vida'!AK178</f>
        <v>0</v>
      </c>
      <c r="AL73" s="43">
        <f>Índice!$G$51*'Datos Vida'!AL178</f>
        <v>0</v>
      </c>
      <c r="AM73" s="43">
        <f>Índice!$G$51*'Datos Vida'!AM178</f>
        <v>0</v>
      </c>
      <c r="AN73" s="43">
        <f>Índice!$G$51*'Datos Vida'!AN178</f>
        <v>0</v>
      </c>
      <c r="AO73" s="43">
        <f>Índice!$G$51*'Datos Vida'!AO178</f>
        <v>0</v>
      </c>
      <c r="AP73" s="43">
        <f>Índice!$G$51*'Datos Vida'!AP178</f>
        <v>0</v>
      </c>
      <c r="AQ73" s="43">
        <f>Índice!$G$51*'Datos Vida'!AQ178</f>
        <v>10697247.184172494</v>
      </c>
    </row>
    <row r="75" spans="2:43" hidden="1">
      <c r="B75" s="49" t="s">
        <v>101</v>
      </c>
      <c r="C75" s="50">
        <f>INDEX(Benchmark!$D$54:$D$93,COLUMNS(Benchmark!$D$54:D93),)</f>
        <v>1</v>
      </c>
      <c r="D75" s="50">
        <f>INDEX(Benchmark!$D$54:$D$93,COLUMNS(Benchmark!$D$54:E93),)</f>
        <v>1</v>
      </c>
      <c r="E75" s="50">
        <f>INDEX(Benchmark!$D$54:$D$93,COLUMNS(Benchmark!$D$54:F93),)</f>
        <v>1</v>
      </c>
      <c r="F75" s="50">
        <f>INDEX(Benchmark!$D$54:$D$93,COLUMNS(Benchmark!$D$54:G93),)</f>
        <v>1</v>
      </c>
      <c r="G75" s="50">
        <f>INDEX(Benchmark!$D$54:$D$93,COLUMNS(Benchmark!$D$54:H93),)</f>
        <v>1</v>
      </c>
      <c r="H75" s="50">
        <f>INDEX(Benchmark!$D$54:$D$93,COLUMNS(Benchmark!$D$54:I93),)</f>
        <v>1</v>
      </c>
      <c r="I75" s="50">
        <f>INDEX(Benchmark!$D$54:$D$93,COLUMNS(Benchmark!$D$54:J93),)</f>
        <v>1</v>
      </c>
      <c r="J75" s="50">
        <f>INDEX(Benchmark!$D$54:$D$93,COLUMNS(Benchmark!$D$54:K93),)</f>
        <v>1</v>
      </c>
      <c r="K75" s="50">
        <f>INDEX(Benchmark!$D$54:$D$93,COLUMNS(Benchmark!$D$54:L93),)</f>
        <v>1</v>
      </c>
      <c r="L75" s="50">
        <f>INDEX(Benchmark!$D$54:$D$93,COLUMNS(Benchmark!$D$54:M93),)</f>
        <v>1</v>
      </c>
      <c r="M75" s="50">
        <f>INDEX(Benchmark!$D$54:$D$93,COLUMNS(Benchmark!$D$54:N93),)</f>
        <v>1</v>
      </c>
      <c r="N75" s="50">
        <f>INDEX(Benchmark!$D$54:$D$93,COLUMNS(Benchmark!$D$54:O93),)</f>
        <v>1</v>
      </c>
      <c r="O75" s="50">
        <f>INDEX(Benchmark!$D$54:$D$93,COLUMNS(Benchmark!$D$54:P93),)</f>
        <v>1</v>
      </c>
      <c r="P75" s="50">
        <f>INDEX(Benchmark!$D$54:$D$93,COLUMNS(Benchmark!$D$54:Q93),)</f>
        <v>1</v>
      </c>
      <c r="Q75" s="50">
        <f>INDEX(Benchmark!$D$54:$D$93,COLUMNS(Benchmark!$D$54:R93),)</f>
        <v>1</v>
      </c>
      <c r="R75" s="50">
        <f>INDEX(Benchmark!$D$54:$D$93,COLUMNS(Benchmark!$D$54:S93),)</f>
        <v>1</v>
      </c>
      <c r="S75" s="50">
        <f>INDEX(Benchmark!$D$54:$D$93,COLUMNS(Benchmark!$D$54:T93),)</f>
        <v>1</v>
      </c>
      <c r="T75" s="50">
        <f>INDEX(Benchmark!$D$54:$D$93,COLUMNS(Benchmark!$D$54:U93),)</f>
        <v>1</v>
      </c>
      <c r="U75" s="50">
        <f>INDEX(Benchmark!$D$54:$D$93,COLUMNS(Benchmark!$D$54:V93),)</f>
        <v>1</v>
      </c>
      <c r="V75" s="50">
        <f>INDEX(Benchmark!$D$54:$D$93,COLUMNS(Benchmark!$D$54:W93),)</f>
        <v>1</v>
      </c>
      <c r="W75" s="50">
        <f>INDEX(Benchmark!$D$54:$D$93,COLUMNS(Benchmark!$D$54:X93),)</f>
        <v>1</v>
      </c>
      <c r="X75" s="50">
        <f>INDEX(Benchmark!$D$54:$D$93,COLUMNS(Benchmark!$D$54:Y93),)</f>
        <v>1</v>
      </c>
      <c r="Y75" s="50">
        <f>INDEX(Benchmark!$D$54:$D$93,COLUMNS(Benchmark!$D$54:Z93),)</f>
        <v>1</v>
      </c>
      <c r="Z75" s="50">
        <f>INDEX(Benchmark!$D$54:$D$93,COLUMNS(Benchmark!$D$54:AA93),)</f>
        <v>1</v>
      </c>
      <c r="AA75" s="50">
        <f>INDEX(Benchmark!$D$54:$D$93,COLUMNS(Benchmark!$D$54:AB93),)</f>
        <v>1</v>
      </c>
      <c r="AB75" s="50">
        <f>INDEX(Benchmark!$D$54:$D$93,COLUMNS(Benchmark!$D$54:AC93),)</f>
        <v>1</v>
      </c>
      <c r="AC75" s="50">
        <f>INDEX(Benchmark!$D$54:$D$93,COLUMNS(Benchmark!$D$54:AD93),)</f>
        <v>1</v>
      </c>
      <c r="AD75" s="50">
        <f>INDEX(Benchmark!$D$54:$D$93,COLUMNS(Benchmark!$D$54:AE93),)</f>
        <v>1</v>
      </c>
      <c r="AE75" s="50">
        <f>INDEX(Benchmark!$D$54:$D$93,COLUMNS(Benchmark!$D$54:AF93),)</f>
        <v>1</v>
      </c>
      <c r="AF75" s="50">
        <f>INDEX(Benchmark!$D$54:$D$93,COLUMNS(Benchmark!$D$54:AG93),)</f>
        <v>1</v>
      </c>
      <c r="AG75" s="50">
        <f>INDEX(Benchmark!$D$54:$D$93,COLUMNS(Benchmark!$D$54:AH93),)</f>
        <v>1</v>
      </c>
      <c r="AH75" s="50">
        <f>INDEX(Benchmark!$D$54:$D$93,COLUMNS(Benchmark!$D$54:AI93),)</f>
        <v>0</v>
      </c>
      <c r="AI75" s="50">
        <f>INDEX(Benchmark!$D$54:$D$93,COLUMNS(Benchmark!$D$54:AJ93),)</f>
        <v>0</v>
      </c>
      <c r="AJ75" s="50">
        <f>INDEX(Benchmark!$D$54:$D$93,COLUMNS(Benchmark!$D$54:AK93),)</f>
        <v>0</v>
      </c>
      <c r="AK75" s="50">
        <f>INDEX(Benchmark!$D$54:$D$93,COLUMNS(Benchmark!$D$54:AL93),)</f>
        <v>0</v>
      </c>
      <c r="AL75" s="50">
        <f>INDEX(Benchmark!$D$54:$D$93,COLUMNS(Benchmark!$D$54:AM93),)</f>
        <v>0</v>
      </c>
      <c r="AM75" s="50">
        <f>INDEX(Benchmark!$D$54:$D$93,COLUMNS(Benchmark!$D$54:AN93),)</f>
        <v>0</v>
      </c>
      <c r="AN75" s="50">
        <f>INDEX(Benchmark!$D$54:$D$93,COLUMNS(Benchmark!$D$54:AO93),)</f>
        <v>0</v>
      </c>
      <c r="AO75" s="50">
        <f>INDEX(Benchmark!$D$54:$D$93,COLUMNS(Benchmark!$D$54:AP93),)</f>
        <v>0</v>
      </c>
      <c r="AP75" s="50">
        <f>INDEX(Benchmark!$D$54:$D$93,COLUMNS(Benchmark!$D$54:AQ93),)</f>
        <v>0</v>
      </c>
    </row>
    <row r="76" spans="2:43" hidden="1"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</row>
    <row r="77" spans="2:43" hidden="1">
      <c r="B77" s="49" t="s">
        <v>102</v>
      </c>
      <c r="C77" s="50">
        <f>IFERROR(RANK(C79,$C$79:$AP$79,0),"")</f>
        <v>24</v>
      </c>
      <c r="D77" s="50">
        <f t="shared" ref="D77:AP77" si="0">IFERROR(RANK(D79,$C$79:$AP$79,0),"")</f>
        <v>14</v>
      </c>
      <c r="E77" s="50">
        <f t="shared" si="0"/>
        <v>16</v>
      </c>
      <c r="F77" s="50">
        <f t="shared" si="0"/>
        <v>18</v>
      </c>
      <c r="G77" s="50">
        <f t="shared" si="0"/>
        <v>5</v>
      </c>
      <c r="H77" s="50">
        <f t="shared" si="0"/>
        <v>12</v>
      </c>
      <c r="I77" s="50">
        <f t="shared" si="0"/>
        <v>17</v>
      </c>
      <c r="J77" s="50">
        <f t="shared" si="0"/>
        <v>4</v>
      </c>
      <c r="K77" s="50">
        <f t="shared" si="0"/>
        <v>28</v>
      </c>
      <c r="L77" s="50">
        <f t="shared" si="0"/>
        <v>21</v>
      </c>
      <c r="M77" s="50">
        <f t="shared" si="0"/>
        <v>2</v>
      </c>
      <c r="N77" s="50">
        <f t="shared" si="0"/>
        <v>19</v>
      </c>
      <c r="O77" s="50">
        <f t="shared" si="0"/>
        <v>3</v>
      </c>
      <c r="P77" s="50">
        <f t="shared" si="0"/>
        <v>8</v>
      </c>
      <c r="Q77" s="50">
        <f t="shared" si="0"/>
        <v>7</v>
      </c>
      <c r="R77" s="50">
        <f t="shared" si="0"/>
        <v>30</v>
      </c>
      <c r="S77" s="50">
        <f t="shared" si="0"/>
        <v>27</v>
      </c>
      <c r="T77" s="50">
        <f t="shared" si="0"/>
        <v>25</v>
      </c>
      <c r="U77" s="50">
        <f t="shared" si="0"/>
        <v>26</v>
      </c>
      <c r="V77" s="50">
        <f t="shared" si="0"/>
        <v>31</v>
      </c>
      <c r="W77" s="50">
        <f t="shared" si="0"/>
        <v>29</v>
      </c>
      <c r="X77" s="50">
        <f t="shared" si="0"/>
        <v>1</v>
      </c>
      <c r="Y77" s="50">
        <f t="shared" si="0"/>
        <v>23</v>
      </c>
      <c r="Z77" s="50">
        <f t="shared" si="0"/>
        <v>15</v>
      </c>
      <c r="AA77" s="50">
        <f t="shared" si="0"/>
        <v>10</v>
      </c>
      <c r="AB77" s="50">
        <f t="shared" si="0"/>
        <v>9</v>
      </c>
      <c r="AC77" s="50">
        <f t="shared" si="0"/>
        <v>20</v>
      </c>
      <c r="AD77" s="50">
        <f t="shared" si="0"/>
        <v>22</v>
      </c>
      <c r="AE77" s="50">
        <f t="shared" si="0"/>
        <v>11</v>
      </c>
      <c r="AF77" s="50">
        <f t="shared" si="0"/>
        <v>6</v>
      </c>
      <c r="AG77" s="50">
        <f t="shared" si="0"/>
        <v>13</v>
      </c>
      <c r="AH77" s="50" t="str">
        <f t="shared" si="0"/>
        <v/>
      </c>
      <c r="AI77" s="50" t="str">
        <f t="shared" si="0"/>
        <v/>
      </c>
      <c r="AJ77" s="50" t="str">
        <f t="shared" si="0"/>
        <v/>
      </c>
      <c r="AK77" s="50" t="str">
        <f t="shared" si="0"/>
        <v/>
      </c>
      <c r="AL77" s="50" t="str">
        <f t="shared" si="0"/>
        <v/>
      </c>
      <c r="AM77" s="50" t="str">
        <f t="shared" si="0"/>
        <v/>
      </c>
      <c r="AN77" s="50" t="str">
        <f t="shared" si="0"/>
        <v/>
      </c>
      <c r="AO77" s="50" t="str">
        <f t="shared" si="0"/>
        <v/>
      </c>
      <c r="AP77" s="50" t="str">
        <f t="shared" si="0"/>
        <v/>
      </c>
    </row>
    <row r="78" spans="2:43" hidden="1">
      <c r="C78" s="50" t="str">
        <f t="shared" ref="C78:AP78" si="1">C11</f>
        <v>Ace Vida</v>
      </c>
      <c r="D78" s="50" t="str">
        <f t="shared" si="1"/>
        <v>BanChile</v>
      </c>
      <c r="E78" s="50" t="str">
        <f t="shared" si="1"/>
        <v>BBVA Vida</v>
      </c>
      <c r="F78" s="50" t="str">
        <f t="shared" si="1"/>
        <v>BCI Seguros Vida</v>
      </c>
      <c r="G78" s="50" t="str">
        <f t="shared" si="1"/>
        <v>BICE Vida</v>
      </c>
      <c r="H78" s="50" t="str">
        <f t="shared" si="1"/>
        <v>Cámara</v>
      </c>
      <c r="I78" s="50" t="str">
        <f t="shared" si="1"/>
        <v>Cardif</v>
      </c>
      <c r="J78" s="50" t="str">
        <f t="shared" si="1"/>
        <v>Chilena Consolidada</v>
      </c>
      <c r="K78" s="50" t="str">
        <f t="shared" si="1"/>
        <v>CLC</v>
      </c>
      <c r="L78" s="50" t="str">
        <f t="shared" si="1"/>
        <v>CN Life</v>
      </c>
      <c r="M78" s="50" t="str">
        <f t="shared" si="1"/>
        <v>Consorcio Nacional</v>
      </c>
      <c r="N78" s="50" t="str">
        <f t="shared" si="1"/>
        <v>CorpSeguros</v>
      </c>
      <c r="O78" s="50" t="str">
        <f t="shared" si="1"/>
        <v>CorpVida</v>
      </c>
      <c r="P78" s="50" t="str">
        <f t="shared" si="1"/>
        <v>Cruz del Sur</v>
      </c>
      <c r="Q78" s="50" t="str">
        <f t="shared" si="1"/>
        <v>EuroAmérica</v>
      </c>
      <c r="R78" s="50" t="str">
        <f t="shared" si="1"/>
        <v>Huelen</v>
      </c>
      <c r="S78" s="50" t="str">
        <f t="shared" si="1"/>
        <v>Itaú</v>
      </c>
      <c r="T78" s="50" t="str">
        <f t="shared" si="1"/>
        <v>M. de Carabineros</v>
      </c>
      <c r="U78" s="50" t="str">
        <f t="shared" si="1"/>
        <v>M. del Ej. y Av.</v>
      </c>
      <c r="V78" s="50" t="str">
        <f t="shared" si="1"/>
        <v>Magallanes Vida</v>
      </c>
      <c r="W78" s="50" t="str">
        <f t="shared" si="1"/>
        <v>Mapfre Vida</v>
      </c>
      <c r="X78" s="50" t="str">
        <f t="shared" si="1"/>
        <v>Metlife</v>
      </c>
      <c r="Y78" s="50" t="str">
        <f t="shared" si="1"/>
        <v>Mutual de Seguros</v>
      </c>
      <c r="Z78" s="50" t="str">
        <f t="shared" si="1"/>
        <v>Ohio National</v>
      </c>
      <c r="AA78" s="50" t="str">
        <f t="shared" si="1"/>
        <v>Penta Vida</v>
      </c>
      <c r="AB78" s="50" t="str">
        <f t="shared" si="1"/>
        <v>Principal</v>
      </c>
      <c r="AC78" s="50" t="str">
        <f t="shared" si="1"/>
        <v>Renta Nacional</v>
      </c>
      <c r="AD78" s="50" t="str">
        <f t="shared" si="1"/>
        <v>Rigel</v>
      </c>
      <c r="AE78" s="50" t="str">
        <f t="shared" si="1"/>
        <v>Security Previsión</v>
      </c>
      <c r="AF78" s="50" t="str">
        <f t="shared" si="1"/>
        <v>Sura</v>
      </c>
      <c r="AG78" s="50" t="str">
        <f t="shared" si="1"/>
        <v>Zurich Santander</v>
      </c>
      <c r="AH78" s="50" t="str">
        <f t="shared" si="1"/>
        <v/>
      </c>
      <c r="AI78" s="50" t="str">
        <f t="shared" si="1"/>
        <v/>
      </c>
      <c r="AJ78" s="50" t="str">
        <f t="shared" si="1"/>
        <v/>
      </c>
      <c r="AK78" s="50" t="str">
        <f t="shared" si="1"/>
        <v/>
      </c>
      <c r="AL78" s="50" t="str">
        <f t="shared" si="1"/>
        <v/>
      </c>
      <c r="AM78" s="50" t="str">
        <f t="shared" si="1"/>
        <v/>
      </c>
      <c r="AN78" s="50" t="str">
        <f t="shared" si="1"/>
        <v/>
      </c>
      <c r="AO78" s="50" t="str">
        <f t="shared" si="1"/>
        <v/>
      </c>
      <c r="AP78" s="50" t="str">
        <f t="shared" si="1"/>
        <v/>
      </c>
    </row>
    <row r="79" spans="2:43" hidden="1">
      <c r="C79" s="52">
        <f t="shared" ref="C79:AP79" si="2">IFERROR(IF(C75=1,VLOOKUP($B$95,$B$12:$AQ$73,C82+1,FALSE)+C80/1000000,""),"")</f>
        <v>834451.47529236763</v>
      </c>
      <c r="D79" s="52">
        <f t="shared" si="2"/>
        <v>3838008.9017943414</v>
      </c>
      <c r="E79" s="52">
        <f t="shared" si="2"/>
        <v>2878742.5994302374</v>
      </c>
      <c r="F79" s="52">
        <f t="shared" si="2"/>
        <v>2426012.9122301033</v>
      </c>
      <c r="G79" s="52">
        <f t="shared" si="2"/>
        <v>7314480.2034793999</v>
      </c>
      <c r="H79" s="52">
        <f t="shared" si="2"/>
        <v>4126702.3445475395</v>
      </c>
      <c r="I79" s="52">
        <f t="shared" si="2"/>
        <v>2696491.3096455499</v>
      </c>
      <c r="J79" s="52">
        <f t="shared" si="2"/>
        <v>8826054.3445632458</v>
      </c>
      <c r="K79" s="52">
        <f t="shared" si="2"/>
        <v>299240.14159248525</v>
      </c>
      <c r="L79" s="52">
        <f t="shared" si="2"/>
        <v>1590605.1290533342</v>
      </c>
      <c r="M79" s="52">
        <f t="shared" si="2"/>
        <v>10123060.105691314</v>
      </c>
      <c r="N79" s="52">
        <f t="shared" si="2"/>
        <v>2051323.3780924368</v>
      </c>
      <c r="O79" s="52">
        <f t="shared" si="2"/>
        <v>9343518.8271741495</v>
      </c>
      <c r="P79" s="52">
        <f t="shared" si="2"/>
        <v>5247067.4448779477</v>
      </c>
      <c r="Q79" s="52">
        <f t="shared" si="2"/>
        <v>5285037.083295702</v>
      </c>
      <c r="R79" s="52">
        <f t="shared" si="2"/>
        <v>13677.407670948285</v>
      </c>
      <c r="S79" s="52">
        <f t="shared" si="2"/>
        <v>578578.24229250895</v>
      </c>
      <c r="T79" s="52">
        <f t="shared" si="2"/>
        <v>644652.28488802398</v>
      </c>
      <c r="U79" s="52">
        <f t="shared" si="2"/>
        <v>616428.36435212195</v>
      </c>
      <c r="V79" s="52">
        <f t="shared" si="2"/>
        <v>2017.9673133569293</v>
      </c>
      <c r="W79" s="52">
        <f t="shared" si="2"/>
        <v>108134.46034831587</v>
      </c>
      <c r="X79" s="52">
        <f t="shared" si="2"/>
        <v>18104548.571245216</v>
      </c>
      <c r="Y79" s="52">
        <f t="shared" si="2"/>
        <v>940669.46867926198</v>
      </c>
      <c r="Z79" s="52">
        <f t="shared" si="2"/>
        <v>3153909.5349877076</v>
      </c>
      <c r="AA79" s="52">
        <f t="shared" si="2"/>
        <v>4900881.6323438473</v>
      </c>
      <c r="AB79" s="52">
        <f t="shared" si="2"/>
        <v>5079579.5237644501</v>
      </c>
      <c r="AC79" s="52">
        <f t="shared" si="2"/>
        <v>1907013.7067695516</v>
      </c>
      <c r="AD79" s="52">
        <f t="shared" si="2"/>
        <v>1046947.8842414888</v>
      </c>
      <c r="AE79" s="52">
        <f t="shared" si="2"/>
        <v>4893404.7775677135</v>
      </c>
      <c r="AF79" s="52">
        <f t="shared" si="2"/>
        <v>5656176.0520316018</v>
      </c>
      <c r="AG79" s="52">
        <f t="shared" si="2"/>
        <v>4063342.2970701195</v>
      </c>
      <c r="AH79" s="52" t="str">
        <f t="shared" si="2"/>
        <v/>
      </c>
      <c r="AI79" s="52" t="str">
        <f t="shared" si="2"/>
        <v/>
      </c>
      <c r="AJ79" s="52" t="str">
        <f t="shared" si="2"/>
        <v/>
      </c>
      <c r="AK79" s="52" t="str">
        <f t="shared" si="2"/>
        <v/>
      </c>
      <c r="AL79" s="52" t="str">
        <f t="shared" si="2"/>
        <v/>
      </c>
      <c r="AM79" s="52" t="str">
        <f t="shared" si="2"/>
        <v/>
      </c>
      <c r="AN79" s="52" t="str">
        <f t="shared" si="2"/>
        <v/>
      </c>
      <c r="AO79" s="52" t="str">
        <f t="shared" si="2"/>
        <v/>
      </c>
      <c r="AP79" s="52" t="str">
        <f t="shared" si="2"/>
        <v/>
      </c>
    </row>
    <row r="80" spans="2:43" hidden="1">
      <c r="C80" s="50">
        <v>40</v>
      </c>
      <c r="D80" s="50">
        <f>C80-1</f>
        <v>39</v>
      </c>
      <c r="E80" s="50">
        <f t="shared" ref="E80:AP80" si="3">D80-1</f>
        <v>38</v>
      </c>
      <c r="F80" s="50">
        <f t="shared" si="3"/>
        <v>37</v>
      </c>
      <c r="G80" s="50">
        <f t="shared" si="3"/>
        <v>36</v>
      </c>
      <c r="H80" s="50">
        <f t="shared" si="3"/>
        <v>35</v>
      </c>
      <c r="I80" s="50">
        <f t="shared" si="3"/>
        <v>34</v>
      </c>
      <c r="J80" s="50">
        <f t="shared" si="3"/>
        <v>33</v>
      </c>
      <c r="K80" s="50">
        <f t="shared" si="3"/>
        <v>32</v>
      </c>
      <c r="L80" s="50">
        <f t="shared" si="3"/>
        <v>31</v>
      </c>
      <c r="M80" s="50">
        <f t="shared" si="3"/>
        <v>30</v>
      </c>
      <c r="N80" s="50">
        <f t="shared" si="3"/>
        <v>29</v>
      </c>
      <c r="O80" s="50">
        <f t="shared" si="3"/>
        <v>28</v>
      </c>
      <c r="P80" s="50">
        <f t="shared" si="3"/>
        <v>27</v>
      </c>
      <c r="Q80" s="50">
        <f t="shared" si="3"/>
        <v>26</v>
      </c>
      <c r="R80" s="50">
        <f t="shared" si="3"/>
        <v>25</v>
      </c>
      <c r="S80" s="50">
        <f t="shared" si="3"/>
        <v>24</v>
      </c>
      <c r="T80" s="50">
        <f t="shared" si="3"/>
        <v>23</v>
      </c>
      <c r="U80" s="50">
        <f t="shared" si="3"/>
        <v>22</v>
      </c>
      <c r="V80" s="50">
        <f t="shared" si="3"/>
        <v>21</v>
      </c>
      <c r="W80" s="50">
        <f t="shared" si="3"/>
        <v>20</v>
      </c>
      <c r="X80" s="50">
        <f t="shared" si="3"/>
        <v>19</v>
      </c>
      <c r="Y80" s="50">
        <f t="shared" si="3"/>
        <v>18</v>
      </c>
      <c r="Z80" s="50">
        <f t="shared" si="3"/>
        <v>17</v>
      </c>
      <c r="AA80" s="50">
        <f t="shared" si="3"/>
        <v>16</v>
      </c>
      <c r="AB80" s="50">
        <f t="shared" si="3"/>
        <v>15</v>
      </c>
      <c r="AC80" s="50">
        <f t="shared" si="3"/>
        <v>14</v>
      </c>
      <c r="AD80" s="50">
        <f t="shared" si="3"/>
        <v>13</v>
      </c>
      <c r="AE80" s="50">
        <f t="shared" si="3"/>
        <v>12</v>
      </c>
      <c r="AF80" s="50">
        <f t="shared" si="3"/>
        <v>11</v>
      </c>
      <c r="AG80" s="50">
        <f t="shared" si="3"/>
        <v>10</v>
      </c>
      <c r="AH80" s="50">
        <f t="shared" si="3"/>
        <v>9</v>
      </c>
      <c r="AI80" s="50">
        <f t="shared" si="3"/>
        <v>8</v>
      </c>
      <c r="AJ80" s="50">
        <f t="shared" si="3"/>
        <v>7</v>
      </c>
      <c r="AK80" s="50">
        <f t="shared" si="3"/>
        <v>6</v>
      </c>
      <c r="AL80" s="50">
        <f t="shared" si="3"/>
        <v>5</v>
      </c>
      <c r="AM80" s="50">
        <f t="shared" si="3"/>
        <v>4</v>
      </c>
      <c r="AN80" s="50">
        <f t="shared" si="3"/>
        <v>3</v>
      </c>
      <c r="AO80" s="50">
        <f t="shared" si="3"/>
        <v>2</v>
      </c>
      <c r="AP80" s="50">
        <f t="shared" si="3"/>
        <v>1</v>
      </c>
    </row>
    <row r="81" spans="1:42" hidden="1"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</row>
    <row r="82" spans="1:42" hidden="1">
      <c r="B82" s="49" t="s">
        <v>103</v>
      </c>
      <c r="C82" s="50">
        <v>1</v>
      </c>
      <c r="D82" s="50">
        <v>2</v>
      </c>
      <c r="E82" s="50">
        <v>3</v>
      </c>
      <c r="F82" s="50">
        <v>4</v>
      </c>
      <c r="G82" s="50">
        <v>5</v>
      </c>
      <c r="H82" s="50">
        <v>6</v>
      </c>
      <c r="I82" s="50">
        <v>7</v>
      </c>
      <c r="J82" s="50">
        <v>8</v>
      </c>
      <c r="K82" s="50">
        <v>9</v>
      </c>
      <c r="L82" s="50">
        <v>10</v>
      </c>
      <c r="M82" s="50">
        <v>11</v>
      </c>
      <c r="N82" s="50">
        <v>12</v>
      </c>
      <c r="O82" s="50">
        <v>13</v>
      </c>
      <c r="P82" s="50">
        <v>14</v>
      </c>
      <c r="Q82" s="50">
        <v>15</v>
      </c>
      <c r="R82" s="50">
        <v>16</v>
      </c>
      <c r="S82" s="50">
        <v>17</v>
      </c>
      <c r="T82" s="50">
        <v>18</v>
      </c>
      <c r="U82" s="50">
        <v>19</v>
      </c>
      <c r="V82" s="50">
        <v>20</v>
      </c>
      <c r="W82" s="50">
        <v>21</v>
      </c>
      <c r="X82" s="50">
        <v>22</v>
      </c>
      <c r="Y82" s="50">
        <v>23</v>
      </c>
      <c r="Z82" s="50">
        <v>24</v>
      </c>
      <c r="AA82" s="50">
        <v>25</v>
      </c>
      <c r="AB82" s="50">
        <v>26</v>
      </c>
      <c r="AC82" s="50">
        <v>27</v>
      </c>
      <c r="AD82" s="50">
        <v>28</v>
      </c>
      <c r="AE82" s="50">
        <v>29</v>
      </c>
      <c r="AF82" s="50">
        <v>30</v>
      </c>
      <c r="AG82" s="50">
        <v>31</v>
      </c>
      <c r="AH82" s="50">
        <v>32</v>
      </c>
      <c r="AI82" s="50">
        <v>33</v>
      </c>
      <c r="AJ82" s="50">
        <v>34</v>
      </c>
      <c r="AK82" s="50">
        <v>35</v>
      </c>
      <c r="AL82" s="50">
        <v>36</v>
      </c>
      <c r="AM82" s="50">
        <v>37</v>
      </c>
      <c r="AN82" s="50">
        <v>38</v>
      </c>
      <c r="AO82" s="50">
        <v>39</v>
      </c>
      <c r="AP82" s="50">
        <v>40</v>
      </c>
    </row>
    <row r="83" spans="1:42" hidden="1">
      <c r="C83" s="50" t="str">
        <f>IFERROR(HLOOKUP(C82,$C$77:$AP$78,2,FALSE),"")</f>
        <v>Metlife</v>
      </c>
      <c r="D83" s="50" t="str">
        <f t="shared" ref="D83:AP83" si="4">IFERROR(HLOOKUP(D82,$C$77:$AP$78,2,FALSE),"")</f>
        <v>Consorcio Nacional</v>
      </c>
      <c r="E83" s="50" t="str">
        <f t="shared" si="4"/>
        <v>CorpVida</v>
      </c>
      <c r="F83" s="50" t="str">
        <f t="shared" si="4"/>
        <v>Chilena Consolidada</v>
      </c>
      <c r="G83" s="50" t="str">
        <f t="shared" si="4"/>
        <v>BICE Vida</v>
      </c>
      <c r="H83" s="50" t="str">
        <f t="shared" si="4"/>
        <v>Sura</v>
      </c>
      <c r="I83" s="50" t="str">
        <f t="shared" si="4"/>
        <v>EuroAmérica</v>
      </c>
      <c r="J83" s="50" t="str">
        <f t="shared" si="4"/>
        <v>Cruz del Sur</v>
      </c>
      <c r="K83" s="50" t="str">
        <f t="shared" si="4"/>
        <v>Principal</v>
      </c>
      <c r="L83" s="50" t="str">
        <f t="shared" si="4"/>
        <v>Penta Vida</v>
      </c>
      <c r="M83" s="50" t="str">
        <f t="shared" si="4"/>
        <v>Security Previsión</v>
      </c>
      <c r="N83" s="50" t="str">
        <f t="shared" si="4"/>
        <v>Cámara</v>
      </c>
      <c r="O83" s="50" t="str">
        <f t="shared" si="4"/>
        <v>Zurich Santander</v>
      </c>
      <c r="P83" s="50" t="str">
        <f t="shared" si="4"/>
        <v>BanChile</v>
      </c>
      <c r="Q83" s="50" t="str">
        <f t="shared" si="4"/>
        <v>Ohio National</v>
      </c>
      <c r="R83" s="50" t="str">
        <f t="shared" si="4"/>
        <v>BBVA Vida</v>
      </c>
      <c r="S83" s="50" t="str">
        <f t="shared" si="4"/>
        <v>Cardif</v>
      </c>
      <c r="T83" s="50" t="str">
        <f t="shared" si="4"/>
        <v>BCI Seguros Vida</v>
      </c>
      <c r="U83" s="50" t="str">
        <f t="shared" si="4"/>
        <v>CorpSeguros</v>
      </c>
      <c r="V83" s="50" t="str">
        <f t="shared" si="4"/>
        <v>Renta Nacional</v>
      </c>
      <c r="W83" s="50" t="str">
        <f t="shared" si="4"/>
        <v>CN Life</v>
      </c>
      <c r="X83" s="50" t="str">
        <f t="shared" si="4"/>
        <v>Rigel</v>
      </c>
      <c r="Y83" s="50" t="str">
        <f t="shared" si="4"/>
        <v>Mutual de Seguros</v>
      </c>
      <c r="Z83" s="50" t="str">
        <f t="shared" si="4"/>
        <v>Ace Vida</v>
      </c>
      <c r="AA83" s="50" t="str">
        <f t="shared" si="4"/>
        <v>M. de Carabineros</v>
      </c>
      <c r="AB83" s="50" t="str">
        <f t="shared" si="4"/>
        <v>M. del Ej. y Av.</v>
      </c>
      <c r="AC83" s="50" t="str">
        <f t="shared" si="4"/>
        <v>Itaú</v>
      </c>
      <c r="AD83" s="50" t="str">
        <f t="shared" si="4"/>
        <v>CLC</v>
      </c>
      <c r="AE83" s="50" t="str">
        <f t="shared" si="4"/>
        <v>Mapfre Vida</v>
      </c>
      <c r="AF83" s="50" t="str">
        <f t="shared" si="4"/>
        <v>Huelen</v>
      </c>
      <c r="AG83" s="50" t="str">
        <f t="shared" si="4"/>
        <v>Magallanes Vida</v>
      </c>
      <c r="AH83" s="50" t="str">
        <f t="shared" si="4"/>
        <v/>
      </c>
      <c r="AI83" s="50" t="str">
        <f t="shared" si="4"/>
        <v/>
      </c>
      <c r="AJ83" s="50" t="str">
        <f t="shared" si="4"/>
        <v/>
      </c>
      <c r="AK83" s="50" t="str">
        <f t="shared" si="4"/>
        <v/>
      </c>
      <c r="AL83" s="50" t="str">
        <f t="shared" si="4"/>
        <v/>
      </c>
      <c r="AM83" s="50" t="str">
        <f t="shared" si="4"/>
        <v/>
      </c>
      <c r="AN83" s="50" t="str">
        <f t="shared" si="4"/>
        <v/>
      </c>
      <c r="AO83" s="50" t="str">
        <f t="shared" si="4"/>
        <v/>
      </c>
      <c r="AP83" s="50" t="str">
        <f t="shared" si="4"/>
        <v/>
      </c>
    </row>
    <row r="84" spans="1:42" hidden="1">
      <c r="C84" s="52">
        <f>IFERROR((HLOOKUP(C82,$C$77:$AP$79,3,FALSE)-HLOOKUP(C82,$C$77:$AP$80,4,FALSE)/1000000)/$C$89,"")</f>
        <v>18104.548571226216</v>
      </c>
      <c r="D84" s="52">
        <f t="shared" ref="D84:AP84" si="5">IFERROR((HLOOKUP(D82,$C$77:$AP$79,3,FALSE)-HLOOKUP(D82,$C$77:$AP$80,4,FALSE)/1000000)/$C$89,"")</f>
        <v>10123.060105661314</v>
      </c>
      <c r="E84" s="52">
        <f t="shared" si="5"/>
        <v>9343.5188271461502</v>
      </c>
      <c r="F84" s="52">
        <f t="shared" si="5"/>
        <v>8826.0543445302446</v>
      </c>
      <c r="G84" s="52">
        <f t="shared" si="5"/>
        <v>7314.4802034433997</v>
      </c>
      <c r="H84" s="52">
        <f t="shared" si="5"/>
        <v>5656.1760520206017</v>
      </c>
      <c r="I84" s="52">
        <f t="shared" si="5"/>
        <v>5285.0370832697026</v>
      </c>
      <c r="J84" s="52">
        <f t="shared" si="5"/>
        <v>5247.067444850948</v>
      </c>
      <c r="K84" s="52">
        <f t="shared" si="5"/>
        <v>5079.5795237494503</v>
      </c>
      <c r="L84" s="52">
        <f t="shared" si="5"/>
        <v>4900.881632327847</v>
      </c>
      <c r="M84" s="52">
        <f t="shared" si="5"/>
        <v>4893.4047775557137</v>
      </c>
      <c r="N84" s="52">
        <f t="shared" si="5"/>
        <v>4126.7023445125396</v>
      </c>
      <c r="O84" s="52">
        <f t="shared" si="5"/>
        <v>4063.3422970601196</v>
      </c>
      <c r="P84" s="52">
        <f t="shared" si="5"/>
        <v>3838.0089017553414</v>
      </c>
      <c r="Q84" s="52">
        <f t="shared" si="5"/>
        <v>3153.9095349707077</v>
      </c>
      <c r="R84" s="52">
        <f t="shared" si="5"/>
        <v>2878.7425993922375</v>
      </c>
      <c r="S84" s="52">
        <f t="shared" si="5"/>
        <v>2696.4913096115502</v>
      </c>
      <c r="T84" s="52">
        <f t="shared" si="5"/>
        <v>2426.0129121931031</v>
      </c>
      <c r="U84" s="52">
        <f t="shared" si="5"/>
        <v>2051.3233780634368</v>
      </c>
      <c r="V84" s="52">
        <f t="shared" si="5"/>
        <v>1907.0137067555515</v>
      </c>
      <c r="W84" s="52">
        <f t="shared" si="5"/>
        <v>1590.6051290223343</v>
      </c>
      <c r="X84" s="52">
        <f t="shared" si="5"/>
        <v>1046.9478842284889</v>
      </c>
      <c r="Y84" s="52">
        <f t="shared" si="5"/>
        <v>940.66946866126193</v>
      </c>
      <c r="Z84" s="52">
        <f t="shared" si="5"/>
        <v>834.45147525236769</v>
      </c>
      <c r="AA84" s="52">
        <f t="shared" si="5"/>
        <v>644.65228486502406</v>
      </c>
      <c r="AB84" s="52">
        <f t="shared" si="5"/>
        <v>616.42836433012189</v>
      </c>
      <c r="AC84" s="52">
        <f t="shared" si="5"/>
        <v>578.57824226850903</v>
      </c>
      <c r="AD84" s="52">
        <f t="shared" si="5"/>
        <v>299.24014156048526</v>
      </c>
      <c r="AE84" s="52">
        <f t="shared" si="5"/>
        <v>108.13446032831587</v>
      </c>
      <c r="AF84" s="52">
        <f t="shared" si="5"/>
        <v>13.677407645948286</v>
      </c>
      <c r="AG84" s="52">
        <f t="shared" si="5"/>
        <v>2.0179672923569294</v>
      </c>
      <c r="AH84" s="52" t="str">
        <f t="shared" si="5"/>
        <v/>
      </c>
      <c r="AI84" s="52" t="str">
        <f t="shared" si="5"/>
        <v/>
      </c>
      <c r="AJ84" s="52" t="str">
        <f t="shared" si="5"/>
        <v/>
      </c>
      <c r="AK84" s="52" t="str">
        <f t="shared" si="5"/>
        <v/>
      </c>
      <c r="AL84" s="52" t="str">
        <f t="shared" si="5"/>
        <v/>
      </c>
      <c r="AM84" s="52" t="str">
        <f t="shared" si="5"/>
        <v/>
      </c>
      <c r="AN84" s="52" t="str">
        <f t="shared" si="5"/>
        <v/>
      </c>
      <c r="AO84" s="52" t="str">
        <f t="shared" si="5"/>
        <v/>
      </c>
      <c r="AP84" s="52" t="str">
        <f t="shared" si="5"/>
        <v/>
      </c>
    </row>
    <row r="85" spans="1:42" hidden="1">
      <c r="C85" s="52" t="str">
        <f>IF(ISNUMBER(C84),CONCATENATE(C83," - ",C82),"")</f>
        <v>Metlife - 1</v>
      </c>
      <c r="D85" s="52" t="str">
        <f t="shared" ref="D85:AP85" si="6">IF(ISNUMBER(D84),CONCATENATE(D83," - ",D82),"")</f>
        <v>Consorcio Nacional - 2</v>
      </c>
      <c r="E85" s="52" t="str">
        <f t="shared" si="6"/>
        <v>CorpVida - 3</v>
      </c>
      <c r="F85" s="52" t="str">
        <f t="shared" si="6"/>
        <v>Chilena Consolidada - 4</v>
      </c>
      <c r="G85" s="52" t="str">
        <f t="shared" si="6"/>
        <v>BICE Vida - 5</v>
      </c>
      <c r="H85" s="52" t="str">
        <f t="shared" si="6"/>
        <v>Sura - 6</v>
      </c>
      <c r="I85" s="52" t="str">
        <f t="shared" si="6"/>
        <v>EuroAmérica - 7</v>
      </c>
      <c r="J85" s="52" t="str">
        <f t="shared" si="6"/>
        <v>Cruz del Sur - 8</v>
      </c>
      <c r="K85" s="52" t="str">
        <f t="shared" si="6"/>
        <v>Principal - 9</v>
      </c>
      <c r="L85" s="52" t="str">
        <f t="shared" si="6"/>
        <v>Penta Vida - 10</v>
      </c>
      <c r="M85" s="52" t="str">
        <f t="shared" si="6"/>
        <v>Security Previsión - 11</v>
      </c>
      <c r="N85" s="52" t="str">
        <f t="shared" si="6"/>
        <v>Cámara - 12</v>
      </c>
      <c r="O85" s="52" t="str">
        <f t="shared" si="6"/>
        <v>Zurich Santander - 13</v>
      </c>
      <c r="P85" s="52" t="str">
        <f t="shared" si="6"/>
        <v>BanChile - 14</v>
      </c>
      <c r="Q85" s="52" t="str">
        <f t="shared" si="6"/>
        <v>Ohio National - 15</v>
      </c>
      <c r="R85" s="52" t="str">
        <f t="shared" si="6"/>
        <v>BBVA Vida - 16</v>
      </c>
      <c r="S85" s="52" t="str">
        <f t="shared" si="6"/>
        <v>Cardif - 17</v>
      </c>
      <c r="T85" s="52" t="str">
        <f t="shared" si="6"/>
        <v>BCI Seguros Vida - 18</v>
      </c>
      <c r="U85" s="52" t="str">
        <f t="shared" si="6"/>
        <v>CorpSeguros - 19</v>
      </c>
      <c r="V85" s="52" t="str">
        <f t="shared" si="6"/>
        <v>Renta Nacional - 20</v>
      </c>
      <c r="W85" s="52" t="str">
        <f t="shared" si="6"/>
        <v>CN Life - 21</v>
      </c>
      <c r="X85" s="52" t="str">
        <f t="shared" si="6"/>
        <v>Rigel - 22</v>
      </c>
      <c r="Y85" s="52" t="str">
        <f t="shared" si="6"/>
        <v>Mutual de Seguros - 23</v>
      </c>
      <c r="Z85" s="52" t="str">
        <f t="shared" si="6"/>
        <v>Ace Vida - 24</v>
      </c>
      <c r="AA85" s="52" t="str">
        <f t="shared" si="6"/>
        <v>M. de Carabineros - 25</v>
      </c>
      <c r="AB85" s="52" t="str">
        <f t="shared" si="6"/>
        <v>M. del Ej. y Av. - 26</v>
      </c>
      <c r="AC85" s="52" t="str">
        <f t="shared" si="6"/>
        <v>Itaú - 27</v>
      </c>
      <c r="AD85" s="52" t="str">
        <f t="shared" si="6"/>
        <v>CLC - 28</v>
      </c>
      <c r="AE85" s="52" t="str">
        <f t="shared" si="6"/>
        <v>Mapfre Vida - 29</v>
      </c>
      <c r="AF85" s="52" t="str">
        <f t="shared" si="6"/>
        <v>Huelen - 30</v>
      </c>
      <c r="AG85" s="52" t="str">
        <f t="shared" si="6"/>
        <v>Magallanes Vida - 31</v>
      </c>
      <c r="AH85" s="52" t="str">
        <f t="shared" si="6"/>
        <v/>
      </c>
      <c r="AI85" s="52" t="str">
        <f t="shared" si="6"/>
        <v/>
      </c>
      <c r="AJ85" s="52" t="str">
        <f t="shared" si="6"/>
        <v/>
      </c>
      <c r="AK85" s="52" t="str">
        <f t="shared" si="6"/>
        <v/>
      </c>
      <c r="AL85" s="52" t="str">
        <f t="shared" si="6"/>
        <v/>
      </c>
      <c r="AM85" s="52" t="str">
        <f t="shared" si="6"/>
        <v/>
      </c>
      <c r="AN85" s="52" t="str">
        <f t="shared" si="6"/>
        <v/>
      </c>
      <c r="AO85" s="52" t="str">
        <f t="shared" si="6"/>
        <v/>
      </c>
      <c r="AP85" s="52" t="str">
        <f t="shared" si="6"/>
        <v/>
      </c>
    </row>
    <row r="86" spans="1:42" hidden="1"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</row>
    <row r="87" spans="1:42" hidden="1">
      <c r="B87" s="49" t="s">
        <v>104</v>
      </c>
      <c r="C87" s="52" t="str">
        <f>IF($B$98=C83,C84,"")</f>
        <v/>
      </c>
      <c r="D87" s="52" t="str">
        <f t="shared" ref="D87:AP87" si="7">IF($B$98=D83,D84,"")</f>
        <v/>
      </c>
      <c r="E87" s="52" t="str">
        <f t="shared" si="7"/>
        <v/>
      </c>
      <c r="F87" s="52" t="str">
        <f t="shared" si="7"/>
        <v/>
      </c>
      <c r="G87" s="52" t="str">
        <f t="shared" si="7"/>
        <v/>
      </c>
      <c r="H87" s="52" t="str">
        <f t="shared" si="7"/>
        <v/>
      </c>
      <c r="I87" s="52" t="str">
        <f t="shared" si="7"/>
        <v/>
      </c>
      <c r="J87" s="52" t="str">
        <f t="shared" si="7"/>
        <v/>
      </c>
      <c r="K87" s="52" t="str">
        <f t="shared" si="7"/>
        <v/>
      </c>
      <c r="L87" s="52" t="str">
        <f t="shared" si="7"/>
        <v/>
      </c>
      <c r="M87" s="52" t="str">
        <f t="shared" si="7"/>
        <v/>
      </c>
      <c r="N87" s="52" t="str">
        <f t="shared" si="7"/>
        <v/>
      </c>
      <c r="O87" s="52" t="str">
        <f t="shared" si="7"/>
        <v/>
      </c>
      <c r="P87" s="52" t="str">
        <f t="shared" si="7"/>
        <v/>
      </c>
      <c r="Q87" s="52" t="str">
        <f t="shared" si="7"/>
        <v/>
      </c>
      <c r="R87" s="52" t="str">
        <f t="shared" si="7"/>
        <v/>
      </c>
      <c r="S87" s="52" t="str">
        <f t="shared" si="7"/>
        <v/>
      </c>
      <c r="T87" s="52" t="str">
        <f t="shared" si="7"/>
        <v/>
      </c>
      <c r="U87" s="52" t="str">
        <f t="shared" si="7"/>
        <v/>
      </c>
      <c r="V87" s="52" t="str">
        <f t="shared" si="7"/>
        <v/>
      </c>
      <c r="W87" s="52" t="str">
        <f t="shared" si="7"/>
        <v/>
      </c>
      <c r="X87" s="52" t="str">
        <f t="shared" si="7"/>
        <v/>
      </c>
      <c r="Y87" s="52" t="str">
        <f t="shared" si="7"/>
        <v/>
      </c>
      <c r="Z87" s="52" t="str">
        <f t="shared" si="7"/>
        <v/>
      </c>
      <c r="AA87" s="52" t="str">
        <f t="shared" si="7"/>
        <v/>
      </c>
      <c r="AB87" s="52" t="str">
        <f t="shared" si="7"/>
        <v/>
      </c>
      <c r="AC87" s="52" t="str">
        <f t="shared" si="7"/>
        <v/>
      </c>
      <c r="AD87" s="52" t="str">
        <f t="shared" si="7"/>
        <v/>
      </c>
      <c r="AE87" s="52" t="str">
        <f t="shared" si="7"/>
        <v/>
      </c>
      <c r="AF87" s="52" t="str">
        <f t="shared" si="7"/>
        <v/>
      </c>
      <c r="AG87" s="52" t="str">
        <f t="shared" si="7"/>
        <v/>
      </c>
      <c r="AH87" s="52" t="str">
        <f t="shared" si="7"/>
        <v/>
      </c>
      <c r="AI87" s="52" t="str">
        <f t="shared" si="7"/>
        <v/>
      </c>
      <c r="AJ87" s="52" t="str">
        <f t="shared" si="7"/>
        <v/>
      </c>
      <c r="AK87" s="52" t="str">
        <f t="shared" si="7"/>
        <v/>
      </c>
      <c r="AL87" s="52" t="str">
        <f t="shared" si="7"/>
        <v/>
      </c>
      <c r="AM87" s="52" t="str">
        <f t="shared" si="7"/>
        <v/>
      </c>
      <c r="AN87" s="52" t="str">
        <f t="shared" si="7"/>
        <v/>
      </c>
      <c r="AO87" s="52" t="str">
        <f t="shared" si="7"/>
        <v/>
      </c>
      <c r="AP87" s="52" t="str">
        <f t="shared" si="7"/>
        <v/>
      </c>
    </row>
    <row r="88" spans="1:42" hidden="1"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</row>
    <row r="89" spans="1:42" hidden="1">
      <c r="B89" s="49" t="s">
        <v>108</v>
      </c>
      <c r="C89" s="37">
        <f>IF(MAX(C79:AP79)&lt;100000,1,IF(AND(MAX(C79:AP79)&gt;=100000,MAX(C79:AP79)&lt;100000000),1000,IF(MAX(C79:AP79)&gt;=100000000,1000000)))</f>
        <v>1000</v>
      </c>
      <c r="D89" s="37">
        <v>1000000</v>
      </c>
      <c r="E89" s="37">
        <v>1000</v>
      </c>
      <c r="F89" s="37">
        <v>1</v>
      </c>
      <c r="G89" s="37" t="str">
        <f>INDEX(D90:F92,MATCH(Índice!$H$51,C90:C92,0),MATCH(C89,D89:F89,0))</f>
        <v>Miles de UF</v>
      </c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</row>
    <row r="90" spans="1:42" hidden="1">
      <c r="C90" s="37" t="str">
        <f>Índice!H52</f>
        <v>Cifras en UF al 30.09.2012</v>
      </c>
      <c r="D90" s="37" t="s">
        <v>372</v>
      </c>
      <c r="E90" s="37" t="s">
        <v>105</v>
      </c>
      <c r="F90" s="37" t="s">
        <v>22</v>
      </c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</row>
    <row r="91" spans="1:42" hidden="1">
      <c r="C91" s="37" t="str">
        <f>Índice!H53</f>
        <v>Cifras en M$ al 30.09.2012</v>
      </c>
      <c r="D91" s="37" t="s">
        <v>373</v>
      </c>
      <c r="E91" s="37" t="s">
        <v>106</v>
      </c>
      <c r="F91" s="37" t="s">
        <v>370</v>
      </c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</row>
    <row r="92" spans="1:42" hidden="1">
      <c r="C92" s="37" t="str">
        <f>Índice!H54</f>
        <v>Cifras en US$ al 30.09.2012</v>
      </c>
      <c r="D92" s="37" t="s">
        <v>374</v>
      </c>
      <c r="E92" s="37" t="s">
        <v>107</v>
      </c>
      <c r="F92" s="37" t="s">
        <v>371</v>
      </c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</row>
    <row r="94" spans="1:42">
      <c r="B94" s="54" t="s">
        <v>115</v>
      </c>
    </row>
    <row r="95" spans="1:42">
      <c r="A95" s="56"/>
      <c r="B95" s="59" t="s">
        <v>174</v>
      </c>
      <c r="C95" s="57"/>
    </row>
    <row r="96" spans="1:42">
      <c r="B96" s="58"/>
    </row>
    <row r="97" spans="1:3">
      <c r="B97" s="54" t="s">
        <v>116</v>
      </c>
    </row>
    <row r="98" spans="1:3">
      <c r="A98" s="56"/>
      <c r="B98" s="59"/>
      <c r="C98" s="57"/>
    </row>
    <row r="99" spans="1:3">
      <c r="B99" s="58"/>
    </row>
    <row r="129" spans="2:42" hidden="1">
      <c r="C129" s="52" t="str">
        <f>C83</f>
        <v>Metlife</v>
      </c>
      <c r="D129" s="52" t="str">
        <f t="shared" ref="D129:AP129" si="8">D83</f>
        <v>Consorcio Nacional</v>
      </c>
      <c r="E129" s="52" t="str">
        <f t="shared" si="8"/>
        <v>CorpVida</v>
      </c>
      <c r="F129" s="52" t="str">
        <f t="shared" si="8"/>
        <v>Chilena Consolidada</v>
      </c>
      <c r="G129" s="52" t="str">
        <f t="shared" si="8"/>
        <v>BICE Vida</v>
      </c>
      <c r="H129" s="52" t="str">
        <f t="shared" si="8"/>
        <v>Sura</v>
      </c>
      <c r="I129" s="52" t="str">
        <f t="shared" si="8"/>
        <v>EuroAmérica</v>
      </c>
      <c r="J129" s="52" t="str">
        <f t="shared" si="8"/>
        <v>Cruz del Sur</v>
      </c>
      <c r="K129" s="52" t="str">
        <f t="shared" si="8"/>
        <v>Principal</v>
      </c>
      <c r="L129" s="52" t="str">
        <f t="shared" si="8"/>
        <v>Penta Vida</v>
      </c>
      <c r="M129" s="52" t="str">
        <f t="shared" si="8"/>
        <v>Security Previsión</v>
      </c>
      <c r="N129" s="52" t="str">
        <f t="shared" si="8"/>
        <v>Cámara</v>
      </c>
      <c r="O129" s="52" t="str">
        <f t="shared" si="8"/>
        <v>Zurich Santander</v>
      </c>
      <c r="P129" s="52" t="str">
        <f t="shared" si="8"/>
        <v>BanChile</v>
      </c>
      <c r="Q129" s="52" t="str">
        <f t="shared" si="8"/>
        <v>Ohio National</v>
      </c>
      <c r="R129" s="52" t="str">
        <f t="shared" si="8"/>
        <v>BBVA Vida</v>
      </c>
      <c r="S129" s="52" t="str">
        <f t="shared" si="8"/>
        <v>Cardif</v>
      </c>
      <c r="T129" s="52" t="str">
        <f t="shared" si="8"/>
        <v>BCI Seguros Vida</v>
      </c>
      <c r="U129" s="52" t="str">
        <f t="shared" si="8"/>
        <v>CorpSeguros</v>
      </c>
      <c r="V129" s="52" t="str">
        <f t="shared" si="8"/>
        <v>Renta Nacional</v>
      </c>
      <c r="W129" s="52" t="str">
        <f t="shared" si="8"/>
        <v>CN Life</v>
      </c>
      <c r="X129" s="52" t="str">
        <f t="shared" si="8"/>
        <v>Rigel</v>
      </c>
      <c r="Y129" s="52" t="str">
        <f t="shared" si="8"/>
        <v>Mutual de Seguros</v>
      </c>
      <c r="Z129" s="52" t="str">
        <f t="shared" si="8"/>
        <v>Ace Vida</v>
      </c>
      <c r="AA129" s="52" t="str">
        <f t="shared" si="8"/>
        <v>M. de Carabineros</v>
      </c>
      <c r="AB129" s="52" t="str">
        <f t="shared" si="8"/>
        <v>M. del Ej. y Av.</v>
      </c>
      <c r="AC129" s="52" t="str">
        <f t="shared" si="8"/>
        <v>Itaú</v>
      </c>
      <c r="AD129" s="52" t="str">
        <f t="shared" si="8"/>
        <v>CLC</v>
      </c>
      <c r="AE129" s="52" t="str">
        <f t="shared" si="8"/>
        <v>Mapfre Vida</v>
      </c>
      <c r="AF129" s="52" t="str">
        <f t="shared" si="8"/>
        <v>Huelen</v>
      </c>
      <c r="AG129" s="52" t="str">
        <f t="shared" si="8"/>
        <v>Magallanes Vida</v>
      </c>
      <c r="AH129" s="52" t="str">
        <f t="shared" si="8"/>
        <v/>
      </c>
      <c r="AI129" s="52" t="str">
        <f t="shared" si="8"/>
        <v/>
      </c>
      <c r="AJ129" s="52" t="str">
        <f t="shared" si="8"/>
        <v/>
      </c>
      <c r="AK129" s="52" t="str">
        <f t="shared" si="8"/>
        <v/>
      </c>
      <c r="AL129" s="52" t="str">
        <f t="shared" si="8"/>
        <v/>
      </c>
      <c r="AM129" s="52" t="str">
        <f t="shared" si="8"/>
        <v/>
      </c>
      <c r="AN129" s="52" t="str">
        <f t="shared" si="8"/>
        <v/>
      </c>
      <c r="AO129" s="52" t="str">
        <f t="shared" si="8"/>
        <v/>
      </c>
      <c r="AP129" s="52" t="str">
        <f t="shared" si="8"/>
        <v/>
      </c>
    </row>
    <row r="130" spans="2:42" hidden="1">
      <c r="B130" s="49" t="s">
        <v>7</v>
      </c>
      <c r="C130" s="70">
        <f>IFERROR(HLOOKUP(C$129,$C$11:$AP$16,4,FALSE)/$C$89,"")</f>
        <v>18104.548571226216</v>
      </c>
      <c r="D130" s="70">
        <f t="shared" ref="D130:AP130" si="9">IFERROR(HLOOKUP(D$129,$C$11:$AP$16,4,FALSE)/$C$89,"")</f>
        <v>10123.060105661314</v>
      </c>
      <c r="E130" s="70">
        <f t="shared" si="9"/>
        <v>9343.5188271461502</v>
      </c>
      <c r="F130" s="70">
        <f t="shared" si="9"/>
        <v>8826.0543445302446</v>
      </c>
      <c r="G130" s="70">
        <f t="shared" si="9"/>
        <v>7314.4802034433997</v>
      </c>
      <c r="H130" s="70">
        <f t="shared" si="9"/>
        <v>5656.1760520206017</v>
      </c>
      <c r="I130" s="70">
        <f t="shared" si="9"/>
        <v>5285.0370832697026</v>
      </c>
      <c r="J130" s="70">
        <f t="shared" si="9"/>
        <v>5247.067444850948</v>
      </c>
      <c r="K130" s="70">
        <f t="shared" si="9"/>
        <v>5079.5795237494503</v>
      </c>
      <c r="L130" s="70">
        <f t="shared" si="9"/>
        <v>4900.881632327847</v>
      </c>
      <c r="M130" s="70">
        <f t="shared" si="9"/>
        <v>4893.4047775557137</v>
      </c>
      <c r="N130" s="70">
        <f t="shared" si="9"/>
        <v>4126.7023445125396</v>
      </c>
      <c r="O130" s="70">
        <f t="shared" si="9"/>
        <v>4063.3422970601196</v>
      </c>
      <c r="P130" s="70">
        <f t="shared" si="9"/>
        <v>3838.0089017553414</v>
      </c>
      <c r="Q130" s="70">
        <f t="shared" si="9"/>
        <v>3153.9095349707077</v>
      </c>
      <c r="R130" s="70">
        <f t="shared" si="9"/>
        <v>2878.7425993922375</v>
      </c>
      <c r="S130" s="70">
        <f t="shared" si="9"/>
        <v>2696.4913096115502</v>
      </c>
      <c r="T130" s="70">
        <f t="shared" si="9"/>
        <v>2426.0129121931031</v>
      </c>
      <c r="U130" s="70">
        <f t="shared" si="9"/>
        <v>2051.3233780634368</v>
      </c>
      <c r="V130" s="70">
        <f t="shared" si="9"/>
        <v>1907.0137067555515</v>
      </c>
      <c r="W130" s="70">
        <f t="shared" si="9"/>
        <v>1590.6051290223343</v>
      </c>
      <c r="X130" s="70">
        <f t="shared" si="9"/>
        <v>1046.9478842284889</v>
      </c>
      <c r="Y130" s="70">
        <f t="shared" si="9"/>
        <v>940.66946866126193</v>
      </c>
      <c r="Z130" s="70">
        <f t="shared" si="9"/>
        <v>834.45147525236769</v>
      </c>
      <c r="AA130" s="70">
        <f t="shared" si="9"/>
        <v>644.65228486502406</v>
      </c>
      <c r="AB130" s="70">
        <f t="shared" si="9"/>
        <v>616.42836433012189</v>
      </c>
      <c r="AC130" s="70">
        <f t="shared" si="9"/>
        <v>578.57824226850903</v>
      </c>
      <c r="AD130" s="70">
        <f t="shared" si="9"/>
        <v>299.24014156048526</v>
      </c>
      <c r="AE130" s="70">
        <f t="shared" si="9"/>
        <v>108.13446032831587</v>
      </c>
      <c r="AF130" s="70">
        <f t="shared" si="9"/>
        <v>13.677407645948286</v>
      </c>
      <c r="AG130" s="70">
        <f t="shared" si="9"/>
        <v>2.0179672923569294</v>
      </c>
      <c r="AH130" s="70">
        <f t="shared" si="9"/>
        <v>0</v>
      </c>
      <c r="AI130" s="70">
        <f t="shared" si="9"/>
        <v>0</v>
      </c>
      <c r="AJ130" s="70">
        <f t="shared" si="9"/>
        <v>0</v>
      </c>
      <c r="AK130" s="70">
        <f t="shared" si="9"/>
        <v>0</v>
      </c>
      <c r="AL130" s="70">
        <f t="shared" si="9"/>
        <v>0</v>
      </c>
      <c r="AM130" s="70">
        <f t="shared" si="9"/>
        <v>0</v>
      </c>
      <c r="AN130" s="70">
        <f t="shared" si="9"/>
        <v>0</v>
      </c>
      <c r="AO130" s="70">
        <f t="shared" si="9"/>
        <v>0</v>
      </c>
      <c r="AP130" s="70">
        <f t="shared" si="9"/>
        <v>0</v>
      </c>
    </row>
    <row r="131" spans="2:42" hidden="1">
      <c r="B131" s="49" t="s">
        <v>367</v>
      </c>
      <c r="C131" s="70">
        <f>IFERROR(HLOOKUP(C$129,$C$11:$AP$16,5,FALSE)/$C$89,"")</f>
        <v>0</v>
      </c>
      <c r="D131" s="70">
        <f t="shared" ref="D131:AP131" si="10">IFERROR(HLOOKUP(D$129,$C$11:$AP$16,5,FALSE)/$C$89,"")</f>
        <v>0</v>
      </c>
      <c r="E131" s="70">
        <f t="shared" si="10"/>
        <v>0</v>
      </c>
      <c r="F131" s="70">
        <f t="shared" si="10"/>
        <v>0</v>
      </c>
      <c r="G131" s="70">
        <f t="shared" si="10"/>
        <v>0</v>
      </c>
      <c r="H131" s="70">
        <f t="shared" si="10"/>
        <v>0</v>
      </c>
      <c r="I131" s="70">
        <f t="shared" si="10"/>
        <v>0</v>
      </c>
      <c r="J131" s="70">
        <f t="shared" si="10"/>
        <v>0</v>
      </c>
      <c r="K131" s="70">
        <f t="shared" si="10"/>
        <v>0</v>
      </c>
      <c r="L131" s="70">
        <f t="shared" si="10"/>
        <v>0</v>
      </c>
      <c r="M131" s="70">
        <f t="shared" si="10"/>
        <v>0</v>
      </c>
      <c r="N131" s="70">
        <f t="shared" si="10"/>
        <v>0</v>
      </c>
      <c r="O131" s="70">
        <f t="shared" si="10"/>
        <v>0</v>
      </c>
      <c r="P131" s="70">
        <f t="shared" si="10"/>
        <v>0</v>
      </c>
      <c r="Q131" s="70">
        <f t="shared" si="10"/>
        <v>1.3941361733961017</v>
      </c>
      <c r="R131" s="70">
        <f t="shared" si="10"/>
        <v>0</v>
      </c>
      <c r="S131" s="70">
        <f t="shared" si="10"/>
        <v>47.427720269752847</v>
      </c>
      <c r="T131" s="70">
        <f t="shared" si="10"/>
        <v>0</v>
      </c>
      <c r="U131" s="70">
        <f t="shared" si="10"/>
        <v>0</v>
      </c>
      <c r="V131" s="70">
        <f t="shared" si="10"/>
        <v>0</v>
      </c>
      <c r="W131" s="70">
        <f t="shared" si="10"/>
        <v>0</v>
      </c>
      <c r="X131" s="70">
        <f t="shared" si="10"/>
        <v>0</v>
      </c>
      <c r="Y131" s="70">
        <f t="shared" si="10"/>
        <v>0</v>
      </c>
      <c r="Z131" s="70">
        <f t="shared" si="10"/>
        <v>0</v>
      </c>
      <c r="AA131" s="70">
        <f t="shared" si="10"/>
        <v>0</v>
      </c>
      <c r="AB131" s="70">
        <f t="shared" si="10"/>
        <v>0</v>
      </c>
      <c r="AC131" s="70">
        <f t="shared" si="10"/>
        <v>0</v>
      </c>
      <c r="AD131" s="70">
        <f t="shared" si="10"/>
        <v>0</v>
      </c>
      <c r="AE131" s="70">
        <f t="shared" si="10"/>
        <v>0</v>
      </c>
      <c r="AF131" s="70">
        <f t="shared" si="10"/>
        <v>0</v>
      </c>
      <c r="AG131" s="70">
        <f t="shared" si="10"/>
        <v>0</v>
      </c>
      <c r="AH131" s="70">
        <f t="shared" si="10"/>
        <v>0</v>
      </c>
      <c r="AI131" s="70">
        <f t="shared" si="10"/>
        <v>0</v>
      </c>
      <c r="AJ131" s="70">
        <f t="shared" si="10"/>
        <v>0</v>
      </c>
      <c r="AK131" s="70">
        <f t="shared" si="10"/>
        <v>0</v>
      </c>
      <c r="AL131" s="70">
        <f t="shared" si="10"/>
        <v>0</v>
      </c>
      <c r="AM131" s="70">
        <f t="shared" si="10"/>
        <v>0</v>
      </c>
      <c r="AN131" s="70">
        <f t="shared" si="10"/>
        <v>0</v>
      </c>
      <c r="AO131" s="70">
        <f t="shared" si="10"/>
        <v>0</v>
      </c>
      <c r="AP131" s="70">
        <f t="shared" si="10"/>
        <v>0</v>
      </c>
    </row>
    <row r="132" spans="2:42" hidden="1">
      <c r="B132" s="49" t="s">
        <v>368</v>
      </c>
      <c r="C132" s="70">
        <f>IFERROR(-HLOOKUP(C$129,$C$11:$AP$16,6,FALSE)/$C$89,"")</f>
        <v>-239.07118084374122</v>
      </c>
      <c r="D132" s="70">
        <f t="shared" ref="D132:AP132" si="11">IFERROR(-HLOOKUP(D$129,$C$11:$AP$16,6,FALSE)/$C$89,"")</f>
        <v>-42.132747260530166</v>
      </c>
      <c r="E132" s="70">
        <f t="shared" si="11"/>
        <v>-8.6323123537861246</v>
      </c>
      <c r="F132" s="70">
        <f t="shared" si="11"/>
        <v>-103.22703017345364</v>
      </c>
      <c r="G132" s="70">
        <f t="shared" si="11"/>
        <v>-88.913087262433578</v>
      </c>
      <c r="H132" s="70">
        <f t="shared" si="11"/>
        <v>-876.8472912945615</v>
      </c>
      <c r="I132" s="70">
        <f t="shared" si="11"/>
        <v>-262.21933022148158</v>
      </c>
      <c r="J132" s="70">
        <f t="shared" si="11"/>
        <v>-387.88502526443</v>
      </c>
      <c r="K132" s="70">
        <f t="shared" si="11"/>
        <v>-10.186910302973965</v>
      </c>
      <c r="L132" s="70">
        <f t="shared" si="11"/>
        <v>-45.113662268907376</v>
      </c>
      <c r="M132" s="70">
        <f t="shared" si="11"/>
        <v>-288.39752910997942</v>
      </c>
      <c r="N132" s="70">
        <f t="shared" si="11"/>
        <v>-2.3203436759247578</v>
      </c>
      <c r="O132" s="70">
        <f t="shared" si="11"/>
        <v>-214.17764999856138</v>
      </c>
      <c r="P132" s="70">
        <f t="shared" si="11"/>
        <v>-335.53216871283098</v>
      </c>
      <c r="Q132" s="70">
        <f t="shared" si="11"/>
        <v>-24.5090422977241</v>
      </c>
      <c r="R132" s="70">
        <f t="shared" si="11"/>
        <v>-115.14865400235935</v>
      </c>
      <c r="S132" s="70">
        <f t="shared" si="11"/>
        <v>0</v>
      </c>
      <c r="T132" s="70">
        <f t="shared" si="11"/>
        <v>-77.227840228763156</v>
      </c>
      <c r="U132" s="70">
        <f t="shared" si="11"/>
        <v>0</v>
      </c>
      <c r="V132" s="70">
        <f t="shared" si="11"/>
        <v>-1.998977471166679</v>
      </c>
      <c r="W132" s="70">
        <f t="shared" si="11"/>
        <v>-3.146732887581587</v>
      </c>
      <c r="X132" s="70">
        <f t="shared" si="11"/>
        <v>0</v>
      </c>
      <c r="Y132" s="70">
        <f t="shared" si="11"/>
        <v>-2.036337399102742</v>
      </c>
      <c r="Z132" s="70">
        <f t="shared" si="11"/>
        <v>-201.0819328893522</v>
      </c>
      <c r="AA132" s="70">
        <f t="shared" si="11"/>
        <v>0</v>
      </c>
      <c r="AB132" s="70">
        <f t="shared" si="11"/>
        <v>-3.0912684448044692</v>
      </c>
      <c r="AC132" s="70">
        <f t="shared" si="11"/>
        <v>-72.401858258026977</v>
      </c>
      <c r="AD132" s="70">
        <f t="shared" si="11"/>
        <v>0</v>
      </c>
      <c r="AE132" s="70">
        <f t="shared" si="11"/>
        <v>-39.535081370719823</v>
      </c>
      <c r="AF132" s="70">
        <f t="shared" si="11"/>
        <v>0</v>
      </c>
      <c r="AG132" s="70">
        <f t="shared" si="11"/>
        <v>0</v>
      </c>
      <c r="AH132" s="70">
        <f t="shared" si="11"/>
        <v>0</v>
      </c>
      <c r="AI132" s="70">
        <f t="shared" si="11"/>
        <v>0</v>
      </c>
      <c r="AJ132" s="70">
        <f t="shared" si="11"/>
        <v>0</v>
      </c>
      <c r="AK132" s="70">
        <f t="shared" si="11"/>
        <v>0</v>
      </c>
      <c r="AL132" s="70">
        <f t="shared" si="11"/>
        <v>0</v>
      </c>
      <c r="AM132" s="70">
        <f t="shared" si="11"/>
        <v>0</v>
      </c>
      <c r="AN132" s="70">
        <f t="shared" si="11"/>
        <v>0</v>
      </c>
      <c r="AO132" s="70">
        <f t="shared" si="11"/>
        <v>0</v>
      </c>
      <c r="AP132" s="70">
        <f t="shared" si="11"/>
        <v>0</v>
      </c>
    </row>
    <row r="133" spans="2:42" hidden="1">
      <c r="B133" s="49" t="s">
        <v>369</v>
      </c>
      <c r="C133" s="71">
        <f>IFERROR(SUM(C130:C132)/C130,"")</f>
        <v>0.9867949659223374</v>
      </c>
      <c r="D133" s="71">
        <f t="shared" ref="D133:AP133" si="12">IFERROR(SUM(D130:D132)/D130,"")</f>
        <v>0.99583794358417699</v>
      </c>
      <c r="E133" s="71">
        <f t="shared" si="12"/>
        <v>0.99907611762618742</v>
      </c>
      <c r="F133" s="71">
        <f t="shared" si="12"/>
        <v>0.98830428341545096</v>
      </c>
      <c r="G133" s="71">
        <f t="shared" si="12"/>
        <v>0.98784423707639857</v>
      </c>
      <c r="H133" s="71">
        <f t="shared" si="12"/>
        <v>0.84497524772388966</v>
      </c>
      <c r="I133" s="71">
        <f t="shared" si="12"/>
        <v>0.95038458082885313</v>
      </c>
      <c r="J133" s="71">
        <f t="shared" si="12"/>
        <v>0.92607584534765819</v>
      </c>
      <c r="K133" s="71">
        <f t="shared" si="12"/>
        <v>0.99799453670223193</v>
      </c>
      <c r="L133" s="71">
        <f t="shared" si="12"/>
        <v>0.99079478639693674</v>
      </c>
      <c r="M133" s="71">
        <f t="shared" si="12"/>
        <v>0.94106403573381969</v>
      </c>
      <c r="N133" s="71">
        <f t="shared" si="12"/>
        <v>0.9994377244874445</v>
      </c>
      <c r="O133" s="71">
        <f t="shared" si="12"/>
        <v>0.94729027624536544</v>
      </c>
      <c r="P133" s="71">
        <f t="shared" si="12"/>
        <v>0.91257650065392681</v>
      </c>
      <c r="Q133" s="71">
        <f t="shared" si="12"/>
        <v>0.99267103071028862</v>
      </c>
      <c r="R133" s="71">
        <f t="shared" si="12"/>
        <v>0.96000036473331463</v>
      </c>
      <c r="S133" s="71">
        <f t="shared" si="12"/>
        <v>1.0175886790736903</v>
      </c>
      <c r="T133" s="71">
        <f t="shared" si="12"/>
        <v>0.96816676455404793</v>
      </c>
      <c r="U133" s="71">
        <f t="shared" si="12"/>
        <v>1</v>
      </c>
      <c r="V133" s="71">
        <f t="shared" si="12"/>
        <v>0.99895177603386631</v>
      </c>
      <c r="W133" s="71">
        <f t="shared" si="12"/>
        <v>0.99802167563138966</v>
      </c>
      <c r="X133" s="71">
        <f t="shared" si="12"/>
        <v>1</v>
      </c>
      <c r="Y133" s="71">
        <f t="shared" si="12"/>
        <v>0.99783522537198865</v>
      </c>
      <c r="Z133" s="71">
        <f t="shared" si="12"/>
        <v>0.75902501361323871</v>
      </c>
      <c r="AA133" s="71">
        <f t="shared" si="12"/>
        <v>1</v>
      </c>
      <c r="AB133" s="71">
        <f t="shared" si="12"/>
        <v>0.99498519434912158</v>
      </c>
      <c r="AC133" s="71">
        <f t="shared" si="12"/>
        <v>0.87486245944169738</v>
      </c>
      <c r="AD133" s="71">
        <f t="shared" si="12"/>
        <v>1</v>
      </c>
      <c r="AE133" s="71">
        <f t="shared" si="12"/>
        <v>0.63438961778988745</v>
      </c>
      <c r="AF133" s="71">
        <f t="shared" si="12"/>
        <v>1</v>
      </c>
      <c r="AG133" s="71">
        <f t="shared" si="12"/>
        <v>1</v>
      </c>
      <c r="AH133" s="71" t="str">
        <f t="shared" si="12"/>
        <v/>
      </c>
      <c r="AI133" s="71" t="str">
        <f t="shared" si="12"/>
        <v/>
      </c>
      <c r="AJ133" s="71" t="str">
        <f t="shared" si="12"/>
        <v/>
      </c>
      <c r="AK133" s="71" t="str">
        <f t="shared" si="12"/>
        <v/>
      </c>
      <c r="AL133" s="71" t="str">
        <f t="shared" si="12"/>
        <v/>
      </c>
      <c r="AM133" s="71" t="str">
        <f t="shared" si="12"/>
        <v/>
      </c>
      <c r="AN133" s="71" t="str">
        <f t="shared" si="12"/>
        <v/>
      </c>
      <c r="AO133" s="71" t="str">
        <f t="shared" si="12"/>
        <v/>
      </c>
      <c r="AP133" s="71" t="str">
        <f t="shared" si="12"/>
        <v/>
      </c>
    </row>
    <row r="169" spans="2:42" hidden="1">
      <c r="C169" s="52" t="str">
        <f>C83</f>
        <v>Metlife</v>
      </c>
      <c r="D169" s="52" t="str">
        <f t="shared" ref="D169:AP169" si="13">D83</f>
        <v>Consorcio Nacional</v>
      </c>
      <c r="E169" s="52" t="str">
        <f t="shared" si="13"/>
        <v>CorpVida</v>
      </c>
      <c r="F169" s="52" t="str">
        <f t="shared" si="13"/>
        <v>Chilena Consolidada</v>
      </c>
      <c r="G169" s="52" t="str">
        <f t="shared" si="13"/>
        <v>BICE Vida</v>
      </c>
      <c r="H169" s="52" t="str">
        <f t="shared" si="13"/>
        <v>Sura</v>
      </c>
      <c r="I169" s="52" t="str">
        <f t="shared" si="13"/>
        <v>EuroAmérica</v>
      </c>
      <c r="J169" s="52" t="str">
        <f t="shared" si="13"/>
        <v>Cruz del Sur</v>
      </c>
      <c r="K169" s="52" t="str">
        <f t="shared" si="13"/>
        <v>Principal</v>
      </c>
      <c r="L169" s="52" t="str">
        <f t="shared" si="13"/>
        <v>Penta Vida</v>
      </c>
      <c r="M169" s="52" t="str">
        <f t="shared" si="13"/>
        <v>Security Previsión</v>
      </c>
      <c r="N169" s="52" t="str">
        <f t="shared" si="13"/>
        <v>Cámara</v>
      </c>
      <c r="O169" s="52" t="str">
        <f t="shared" si="13"/>
        <v>Zurich Santander</v>
      </c>
      <c r="P169" s="52" t="str">
        <f t="shared" si="13"/>
        <v>BanChile</v>
      </c>
      <c r="Q169" s="52" t="str">
        <f t="shared" si="13"/>
        <v>Ohio National</v>
      </c>
      <c r="R169" s="52" t="str">
        <f t="shared" si="13"/>
        <v>BBVA Vida</v>
      </c>
      <c r="S169" s="52" t="str">
        <f t="shared" si="13"/>
        <v>Cardif</v>
      </c>
      <c r="T169" s="52" t="str">
        <f t="shared" si="13"/>
        <v>BCI Seguros Vida</v>
      </c>
      <c r="U169" s="52" t="str">
        <f t="shared" si="13"/>
        <v>CorpSeguros</v>
      </c>
      <c r="V169" s="52" t="str">
        <f t="shared" si="13"/>
        <v>Renta Nacional</v>
      </c>
      <c r="W169" s="52" t="str">
        <f t="shared" si="13"/>
        <v>CN Life</v>
      </c>
      <c r="X169" s="52" t="str">
        <f t="shared" si="13"/>
        <v>Rigel</v>
      </c>
      <c r="Y169" s="52" t="str">
        <f t="shared" si="13"/>
        <v>Mutual de Seguros</v>
      </c>
      <c r="Z169" s="52" t="str">
        <f t="shared" si="13"/>
        <v>Ace Vida</v>
      </c>
      <c r="AA169" s="52" t="str">
        <f t="shared" si="13"/>
        <v>M. de Carabineros</v>
      </c>
      <c r="AB169" s="52" t="str">
        <f t="shared" si="13"/>
        <v>M. del Ej. y Av.</v>
      </c>
      <c r="AC169" s="52" t="str">
        <f t="shared" si="13"/>
        <v>Itaú</v>
      </c>
      <c r="AD169" s="52" t="str">
        <f t="shared" si="13"/>
        <v>CLC</v>
      </c>
      <c r="AE169" s="52" t="str">
        <f t="shared" si="13"/>
        <v>Mapfre Vida</v>
      </c>
      <c r="AF169" s="52" t="str">
        <f t="shared" si="13"/>
        <v>Huelen</v>
      </c>
      <c r="AG169" s="52" t="str">
        <f t="shared" si="13"/>
        <v>Magallanes Vida</v>
      </c>
      <c r="AH169" s="52" t="str">
        <f t="shared" si="13"/>
        <v/>
      </c>
      <c r="AI169" s="52" t="str">
        <f t="shared" si="13"/>
        <v/>
      </c>
      <c r="AJ169" s="52" t="str">
        <f t="shared" si="13"/>
        <v/>
      </c>
      <c r="AK169" s="52" t="str">
        <f t="shared" si="13"/>
        <v/>
      </c>
      <c r="AL169" s="52" t="str">
        <f t="shared" si="13"/>
        <v/>
      </c>
      <c r="AM169" s="52" t="str">
        <f t="shared" si="13"/>
        <v/>
      </c>
      <c r="AN169" s="52" t="str">
        <f t="shared" si="13"/>
        <v/>
      </c>
      <c r="AO169" s="52" t="str">
        <f t="shared" si="13"/>
        <v/>
      </c>
      <c r="AP169" s="52" t="str">
        <f t="shared" si="13"/>
        <v/>
      </c>
    </row>
    <row r="170" spans="2:42" hidden="1">
      <c r="B170" s="49" t="s">
        <v>375</v>
      </c>
      <c r="C170" s="53">
        <f>IFERROR((HLOOKUP(C$169,$C$11:$AP$36,23,FALSE)+HLOOKUP(C$169,$C$11:$AP$36,24,FALSE))/HLOOKUP(C$169,$C$11:$AP$36,4,FALSE),"")</f>
        <v>7.3194098352315537E-2</v>
      </c>
      <c r="D170" s="53">
        <f t="shared" ref="D170:AP170" si="14">IFERROR((HLOOKUP(D$169,$C$11:$AP$36,23,FALSE)+HLOOKUP(D$169,$C$11:$AP$36,24,FALSE))/HLOOKUP(D$169,$C$11:$AP$36,4,FALSE),"")</f>
        <v>6.3646974282370566E-2</v>
      </c>
      <c r="E170" s="53">
        <f t="shared" si="14"/>
        <v>5.8116134894340324E-2</v>
      </c>
      <c r="F170" s="53">
        <f t="shared" si="14"/>
        <v>6.8860411063583066E-2</v>
      </c>
      <c r="G170" s="53">
        <f t="shared" si="14"/>
        <v>5.1376659032520276E-2</v>
      </c>
      <c r="H170" s="53">
        <f t="shared" si="14"/>
        <v>4.8045102199770671E-2</v>
      </c>
      <c r="I170" s="53">
        <f t="shared" si="14"/>
        <v>6.1821605790891423E-2</v>
      </c>
      <c r="J170" s="53">
        <f t="shared" si="14"/>
        <v>4.1505950352297039E-2</v>
      </c>
      <c r="K170" s="53">
        <f t="shared" si="14"/>
        <v>1.1280625388252257E-2</v>
      </c>
      <c r="L170" s="53">
        <f t="shared" si="14"/>
        <v>2.8987691054257331E-2</v>
      </c>
      <c r="M170" s="53">
        <f t="shared" si="14"/>
        <v>7.7555747433457181E-2</v>
      </c>
      <c r="N170" s="53">
        <f t="shared" si="14"/>
        <v>7.4113338048514285E-3</v>
      </c>
      <c r="O170" s="53">
        <f t="shared" si="14"/>
        <v>0.1965373036134396</v>
      </c>
      <c r="P170" s="53">
        <f t="shared" si="14"/>
        <v>8.2032773535989437E-2</v>
      </c>
      <c r="Q170" s="53">
        <f t="shared" si="14"/>
        <v>3.618606832537901E-2</v>
      </c>
      <c r="R170" s="53">
        <f t="shared" si="14"/>
        <v>3.7941352297661504E-2</v>
      </c>
      <c r="S170" s="53">
        <f t="shared" si="14"/>
        <v>0.17124000908127296</v>
      </c>
      <c r="T170" s="53">
        <f t="shared" si="14"/>
        <v>0.18081588939086593</v>
      </c>
      <c r="U170" s="53">
        <f t="shared" si="14"/>
        <v>1.380763081527551E-2</v>
      </c>
      <c r="V170" s="53">
        <f t="shared" si="14"/>
        <v>1.6490000497197843E-2</v>
      </c>
      <c r="W170" s="53">
        <f t="shared" si="14"/>
        <v>4.5934650286752398E-3</v>
      </c>
      <c r="X170" s="53">
        <f t="shared" si="14"/>
        <v>0</v>
      </c>
      <c r="Y170" s="53">
        <f t="shared" si="14"/>
        <v>7.5543919448154001E-2</v>
      </c>
      <c r="Z170" s="53">
        <f t="shared" si="14"/>
        <v>0.15765209893197413</v>
      </c>
      <c r="AA170" s="53">
        <f t="shared" si="14"/>
        <v>4.5291708541126329E-4</v>
      </c>
      <c r="AB170" s="53">
        <f t="shared" si="14"/>
        <v>4.7466695543598187E-3</v>
      </c>
      <c r="AC170" s="53">
        <f t="shared" si="14"/>
        <v>4.7257413342371372E-2</v>
      </c>
      <c r="AD170" s="53">
        <f t="shared" si="14"/>
        <v>7.9956373742649772E-2</v>
      </c>
      <c r="AE170" s="53">
        <f t="shared" si="14"/>
        <v>0.15755928168126768</v>
      </c>
      <c r="AF170" s="53">
        <f t="shared" si="14"/>
        <v>0</v>
      </c>
      <c r="AG170" s="53">
        <f t="shared" si="14"/>
        <v>0.23736509607791523</v>
      </c>
      <c r="AH170" s="53" t="str">
        <f t="shared" si="14"/>
        <v/>
      </c>
      <c r="AI170" s="53" t="str">
        <f t="shared" si="14"/>
        <v/>
      </c>
      <c r="AJ170" s="53" t="str">
        <f t="shared" si="14"/>
        <v/>
      </c>
      <c r="AK170" s="53" t="str">
        <f t="shared" si="14"/>
        <v/>
      </c>
      <c r="AL170" s="53" t="str">
        <f t="shared" si="14"/>
        <v/>
      </c>
      <c r="AM170" s="53" t="str">
        <f t="shared" si="14"/>
        <v/>
      </c>
      <c r="AN170" s="53" t="str">
        <f t="shared" si="14"/>
        <v/>
      </c>
      <c r="AO170" s="53" t="str">
        <f t="shared" si="14"/>
        <v/>
      </c>
      <c r="AP170" s="53" t="str">
        <f t="shared" si="14"/>
        <v/>
      </c>
    </row>
    <row r="171" spans="2:42" hidden="1">
      <c r="B171" s="49" t="s">
        <v>376</v>
      </c>
      <c r="C171" s="53" t="str">
        <f>IFERROR(HLOOKUP(C$169,$C$11:$AP$36,25,FALSE)/HLOOKUP(C$169,$C$11:$AP$36,5,FALSE),"")</f>
        <v/>
      </c>
      <c r="D171" s="53" t="str">
        <f t="shared" ref="D171:AP171" si="15">IFERROR(HLOOKUP(D$169,$C$11:$AP$36,25,FALSE)/HLOOKUP(D$169,$C$11:$AP$36,5,FALSE),"")</f>
        <v/>
      </c>
      <c r="E171" s="53" t="str">
        <f t="shared" si="15"/>
        <v/>
      </c>
      <c r="F171" s="53" t="str">
        <f t="shared" si="15"/>
        <v/>
      </c>
      <c r="G171" s="53" t="str">
        <f t="shared" si="15"/>
        <v/>
      </c>
      <c r="H171" s="53" t="str">
        <f t="shared" si="15"/>
        <v/>
      </c>
      <c r="I171" s="53" t="str">
        <f t="shared" si="15"/>
        <v/>
      </c>
      <c r="J171" s="53" t="str">
        <f t="shared" si="15"/>
        <v/>
      </c>
      <c r="K171" s="53" t="str">
        <f t="shared" si="15"/>
        <v/>
      </c>
      <c r="L171" s="53" t="str">
        <f t="shared" si="15"/>
        <v/>
      </c>
      <c r="M171" s="53" t="str">
        <f t="shared" si="15"/>
        <v/>
      </c>
      <c r="N171" s="53" t="str">
        <f t="shared" si="15"/>
        <v/>
      </c>
      <c r="O171" s="53" t="str">
        <f t="shared" si="15"/>
        <v/>
      </c>
      <c r="P171" s="53" t="str">
        <f t="shared" si="15"/>
        <v/>
      </c>
      <c r="Q171" s="53">
        <f t="shared" si="15"/>
        <v>0</v>
      </c>
      <c r="R171" s="53" t="str">
        <f t="shared" si="15"/>
        <v/>
      </c>
      <c r="S171" s="53">
        <f t="shared" si="15"/>
        <v>0</v>
      </c>
      <c r="T171" s="53" t="str">
        <f t="shared" si="15"/>
        <v/>
      </c>
      <c r="U171" s="53" t="str">
        <f t="shared" si="15"/>
        <v/>
      </c>
      <c r="V171" s="53" t="str">
        <f t="shared" si="15"/>
        <v/>
      </c>
      <c r="W171" s="53" t="str">
        <f t="shared" si="15"/>
        <v/>
      </c>
      <c r="X171" s="53" t="str">
        <f t="shared" si="15"/>
        <v/>
      </c>
      <c r="Y171" s="53" t="str">
        <f t="shared" si="15"/>
        <v/>
      </c>
      <c r="Z171" s="53" t="str">
        <f t="shared" si="15"/>
        <v/>
      </c>
      <c r="AA171" s="53" t="str">
        <f t="shared" si="15"/>
        <v/>
      </c>
      <c r="AB171" s="53" t="str">
        <f t="shared" si="15"/>
        <v/>
      </c>
      <c r="AC171" s="53" t="str">
        <f t="shared" si="15"/>
        <v/>
      </c>
      <c r="AD171" s="53" t="str">
        <f t="shared" si="15"/>
        <v/>
      </c>
      <c r="AE171" s="53" t="str">
        <f t="shared" si="15"/>
        <v/>
      </c>
      <c r="AF171" s="53" t="str">
        <f t="shared" si="15"/>
        <v/>
      </c>
      <c r="AG171" s="53" t="str">
        <f t="shared" si="15"/>
        <v/>
      </c>
      <c r="AH171" s="53" t="str">
        <f t="shared" si="15"/>
        <v/>
      </c>
      <c r="AI171" s="53" t="str">
        <f t="shared" si="15"/>
        <v/>
      </c>
      <c r="AJ171" s="53" t="str">
        <f t="shared" si="15"/>
        <v/>
      </c>
      <c r="AK171" s="53" t="str">
        <f t="shared" si="15"/>
        <v/>
      </c>
      <c r="AL171" s="53" t="str">
        <f t="shared" si="15"/>
        <v/>
      </c>
      <c r="AM171" s="53" t="str">
        <f t="shared" si="15"/>
        <v/>
      </c>
      <c r="AN171" s="53" t="str">
        <f t="shared" si="15"/>
        <v/>
      </c>
      <c r="AO171" s="53" t="str">
        <f t="shared" si="15"/>
        <v/>
      </c>
      <c r="AP171" s="53" t="str">
        <f t="shared" si="15"/>
        <v/>
      </c>
    </row>
    <row r="172" spans="2:42" hidden="1">
      <c r="B172" s="49" t="s">
        <v>377</v>
      </c>
      <c r="C172" s="53">
        <f>IFERROR(HLOOKUP(C$169,$C$11:$AP$36,26,FALSE)/HLOOKUP(C$169,$C$11:$AP$36,6,FALSE),"")</f>
        <v>9.4434802991888903E-2</v>
      </c>
      <c r="D172" s="53">
        <f t="shared" ref="D172:AP172" si="16">IFERROR(HLOOKUP(D$169,$C$11:$AP$36,26,FALSE)/HLOOKUP(D$169,$C$11:$AP$36,6,FALSE),"")</f>
        <v>0</v>
      </c>
      <c r="E172" s="53">
        <f t="shared" si="16"/>
        <v>2.7823786106567251E-2</v>
      </c>
      <c r="F172" s="53">
        <f t="shared" si="16"/>
        <v>3.7532048574468263E-2</v>
      </c>
      <c r="G172" s="53">
        <f t="shared" si="16"/>
        <v>0</v>
      </c>
      <c r="H172" s="53">
        <f t="shared" si="16"/>
        <v>5.283276442241798E-2</v>
      </c>
      <c r="I172" s="53">
        <f t="shared" si="16"/>
        <v>6.3488869494463862E-2</v>
      </c>
      <c r="J172" s="53">
        <f t="shared" si="16"/>
        <v>0.10248564089045309</v>
      </c>
      <c r="K172" s="53">
        <f t="shared" si="16"/>
        <v>0</v>
      </c>
      <c r="L172" s="53">
        <f t="shared" si="16"/>
        <v>0</v>
      </c>
      <c r="M172" s="53">
        <f t="shared" si="16"/>
        <v>0</v>
      </c>
      <c r="N172" s="53">
        <f t="shared" si="16"/>
        <v>0.11371830824700968</v>
      </c>
      <c r="O172" s="53">
        <f t="shared" si="16"/>
        <v>0</v>
      </c>
      <c r="P172" s="53">
        <f t="shared" si="16"/>
        <v>6.7204272704149753E-3</v>
      </c>
      <c r="Q172" s="53">
        <f t="shared" si="16"/>
        <v>2.785338233833317E-2</v>
      </c>
      <c r="R172" s="53">
        <f t="shared" si="16"/>
        <v>-1.3031800283624256E-4</v>
      </c>
      <c r="S172" s="53" t="str">
        <f t="shared" si="16"/>
        <v/>
      </c>
      <c r="T172" s="53">
        <f t="shared" si="16"/>
        <v>2.4036802628366133E-2</v>
      </c>
      <c r="U172" s="53" t="str">
        <f t="shared" si="16"/>
        <v/>
      </c>
      <c r="V172" s="53">
        <f t="shared" si="16"/>
        <v>0.11503797692597267</v>
      </c>
      <c r="W172" s="53">
        <f t="shared" si="16"/>
        <v>0</v>
      </c>
      <c r="X172" s="53" t="str">
        <f t="shared" si="16"/>
        <v/>
      </c>
      <c r="Y172" s="53">
        <f t="shared" si="16"/>
        <v>5.4561659022237675E-2</v>
      </c>
      <c r="Z172" s="53">
        <f t="shared" si="16"/>
        <v>0.72897549713251208</v>
      </c>
      <c r="AA172" s="53" t="str">
        <f t="shared" si="16"/>
        <v/>
      </c>
      <c r="AB172" s="53">
        <f t="shared" si="16"/>
        <v>0</v>
      </c>
      <c r="AC172" s="53">
        <f t="shared" si="16"/>
        <v>0.22705568605201407</v>
      </c>
      <c r="AD172" s="53" t="str">
        <f t="shared" si="16"/>
        <v/>
      </c>
      <c r="AE172" s="53">
        <f t="shared" si="16"/>
        <v>0.25067878572092361</v>
      </c>
      <c r="AF172" s="53" t="str">
        <f t="shared" si="16"/>
        <v/>
      </c>
      <c r="AG172" s="53" t="str">
        <f t="shared" si="16"/>
        <v/>
      </c>
      <c r="AH172" s="53" t="str">
        <f t="shared" si="16"/>
        <v/>
      </c>
      <c r="AI172" s="53" t="str">
        <f t="shared" si="16"/>
        <v/>
      </c>
      <c r="AJ172" s="53" t="str">
        <f t="shared" si="16"/>
        <v/>
      </c>
      <c r="AK172" s="53" t="str">
        <f t="shared" si="16"/>
        <v/>
      </c>
      <c r="AL172" s="53" t="str">
        <f t="shared" si="16"/>
        <v/>
      </c>
      <c r="AM172" s="53" t="str">
        <f t="shared" si="16"/>
        <v/>
      </c>
      <c r="AN172" s="53" t="str">
        <f t="shared" si="16"/>
        <v/>
      </c>
      <c r="AO172" s="53" t="str">
        <f t="shared" si="16"/>
        <v/>
      </c>
      <c r="AP172" s="53" t="str">
        <f t="shared" si="16"/>
        <v/>
      </c>
    </row>
  </sheetData>
  <sheetProtection sheet="1" objects="1" scenarios="1"/>
  <conditionalFormatting sqref="A1:XFD1048576">
    <cfRule type="cellIs" dxfId="21" priority="1" operator="lessThan">
      <formula>0</formula>
    </cfRule>
  </conditionalFormatting>
  <dataValidations count="2">
    <dataValidation type="list" allowBlank="1" showInputMessage="1" showErrorMessage="1" sqref="B98">
      <formula1>$B$11:$AG$11</formula1>
    </dataValidation>
    <dataValidation type="list" allowBlank="1" showInputMessage="1" showErrorMessage="1" sqref="B95">
      <formula1>$B$12:$B$73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2:AQ9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0" style="39" hidden="1" customWidth="1"/>
    <col min="43" max="16384" width="11.42578125" style="39"/>
  </cols>
  <sheetData>
    <row r="2" spans="2:43">
      <c r="C2" s="96" t="s">
        <v>390</v>
      </c>
    </row>
    <row r="8" spans="2:43" ht="15.75">
      <c r="B8" s="38" t="s">
        <v>447</v>
      </c>
    </row>
    <row r="9" spans="2:43">
      <c r="B9" s="40" t="str">
        <f>Índice!H51</f>
        <v>Cifras en UF al 30.09.2012</v>
      </c>
    </row>
    <row r="11" spans="2:43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</row>
    <row r="12" spans="2:43">
      <c r="B12" s="61" t="str">
        <f>'Datos Generales'!B185</f>
        <v>7.31.11.00  Ingreso Por Prima De Seguro Y Coaseguro</v>
      </c>
      <c r="C12" s="46">
        <f>Índice!$G$51*'Datos Vida'!C185</f>
        <v>913253.96561912796</v>
      </c>
      <c r="D12" s="46">
        <f>Índice!$G$51*'Datos Vida'!D185</f>
        <v>3893822.6421525343</v>
      </c>
      <c r="E12" s="46">
        <f>Índice!$G$51*'Datos Vida'!E185</f>
        <v>2346477.4766998435</v>
      </c>
      <c r="F12" s="46">
        <f>Índice!$G$51*'Datos Vida'!F185</f>
        <v>3101282.6318387152</v>
      </c>
      <c r="G12" s="46">
        <f>Índice!$G$51*'Datos Vida'!G185</f>
        <v>7600624.4950987231</v>
      </c>
      <c r="H12" s="46">
        <f>Índice!$G$51*'Datos Vida'!H185</f>
        <v>5360983.7966805445</v>
      </c>
      <c r="I12" s="46">
        <f>Índice!$G$51*'Datos Vida'!I185</f>
        <v>2808602.7873870404</v>
      </c>
      <c r="J12" s="46">
        <f>Índice!$G$51*'Datos Vida'!J185</f>
        <v>5625476.6821373953</v>
      </c>
      <c r="K12" s="46">
        <f>Índice!$G$51*'Datos Vida'!K185</f>
        <v>484603.15036264365</v>
      </c>
      <c r="L12" s="46">
        <f>Índice!$G$51*'Datos Vida'!L185</f>
        <v>1077784.1224732804</v>
      </c>
      <c r="M12" s="46">
        <f>Índice!$G$51*'Datos Vida'!M185</f>
        <v>10188121.224998396</v>
      </c>
      <c r="N12" s="46">
        <f>Índice!$G$51*'Datos Vida'!N185</f>
        <v>2051446.4356459749</v>
      </c>
      <c r="O12" s="46">
        <f>Índice!$G$51*'Datos Vida'!O185</f>
        <v>9044915.1323201004</v>
      </c>
      <c r="P12" s="46">
        <f>Índice!$G$51*'Datos Vida'!P185</f>
        <v>5340396.6172444401</v>
      </c>
      <c r="Q12" s="46">
        <f>Índice!$G$51*'Datos Vida'!Q185</f>
        <v>5376647.8760394054</v>
      </c>
      <c r="R12" s="46">
        <f>Índice!$G$51*'Datos Vida'!R185</f>
        <v>14495.076590065535</v>
      </c>
      <c r="S12" s="46">
        <f>Índice!$G$51*'Datos Vida'!S185</f>
        <v>610809.28066645865</v>
      </c>
      <c r="T12" s="46">
        <f>Índice!$G$51*'Datos Vida'!T185</f>
        <v>611578.39055732253</v>
      </c>
      <c r="U12" s="46">
        <f>Índice!$G$51*'Datos Vida'!U185</f>
        <v>616502.59726750199</v>
      </c>
      <c r="V12" s="46">
        <f>Índice!$G$51*'Datos Vida'!V185</f>
        <v>1420.8281598243552</v>
      </c>
      <c r="W12" s="46">
        <f>Índice!$G$51*'Datos Vida'!W185</f>
        <v>94699.538091412309</v>
      </c>
      <c r="X12" s="46">
        <f>Índice!$G$51*'Datos Vida'!X185</f>
        <v>17980724.401920229</v>
      </c>
      <c r="Y12" s="46">
        <f>Índice!$G$51*'Datos Vida'!Y185</f>
        <v>927536.70148133894</v>
      </c>
      <c r="Z12" s="46">
        <f>Índice!$G$51*'Datos Vida'!Z185</f>
        <v>3382844.5335652838</v>
      </c>
      <c r="AA12" s="46">
        <f>Índice!$G$51*'Datos Vida'!AA185</f>
        <v>6031855.358648669</v>
      </c>
      <c r="AB12" s="46">
        <f>Índice!$G$51*'Datos Vida'!AB185</f>
        <v>4971762.4457473205</v>
      </c>
      <c r="AC12" s="46">
        <f>Índice!$G$51*'Datos Vida'!AC185</f>
        <v>2070501.0612609864</v>
      </c>
      <c r="AD12" s="46">
        <f>Índice!$G$51*'Datos Vida'!AD185</f>
        <v>1338718.0764063646</v>
      </c>
      <c r="AE12" s="46">
        <f>Índice!$G$51*'Datos Vida'!AE185</f>
        <v>4211159.7734501055</v>
      </c>
      <c r="AF12" s="46">
        <f>Índice!$G$51*'Datos Vida'!AF185</f>
        <v>6055957.9568014769</v>
      </c>
      <c r="AG12" s="46">
        <f>Índice!$G$51*'Datos Vida'!AG185</f>
        <v>3443840.2818815419</v>
      </c>
      <c r="AH12" s="46">
        <f>Índice!$G$51*'Datos Vida'!AH185</f>
        <v>0</v>
      </c>
      <c r="AI12" s="46">
        <f>Índice!$G$51*'Datos Vida'!AI185</f>
        <v>0</v>
      </c>
      <c r="AJ12" s="46">
        <f>Índice!$G$51*'Datos Vida'!AJ185</f>
        <v>0</v>
      </c>
      <c r="AK12" s="46">
        <f>Índice!$G$51*'Datos Vida'!AK185</f>
        <v>0</v>
      </c>
      <c r="AL12" s="46">
        <f>Índice!$G$51*'Datos Vida'!AL185</f>
        <v>0</v>
      </c>
      <c r="AM12" s="46">
        <f>Índice!$G$51*'Datos Vida'!AM185</f>
        <v>0</v>
      </c>
      <c r="AN12" s="46">
        <f>Índice!$G$51*'Datos Vida'!AN185</f>
        <v>0</v>
      </c>
      <c r="AO12" s="46">
        <f>Índice!$G$51*'Datos Vida'!AO185</f>
        <v>0</v>
      </c>
      <c r="AP12" s="46">
        <f>Índice!$G$51*'Datos Vida'!AP185</f>
        <v>0</v>
      </c>
      <c r="AQ12" s="46">
        <f>Índice!$G$51*'Datos Vida'!AQ185</f>
        <v>117578845.33919407</v>
      </c>
    </row>
    <row r="13" spans="2:43">
      <c r="B13" s="61" t="str">
        <f>'Datos Generales'!B186</f>
        <v>7.31.12.00  Ingreso Por Prima Reaseguro Aceptado</v>
      </c>
      <c r="C13" s="46">
        <f>Índice!$G$51*'Datos Vida'!C186</f>
        <v>0</v>
      </c>
      <c r="D13" s="46">
        <f>Índice!$G$51*'Datos Vida'!D186</f>
        <v>0</v>
      </c>
      <c r="E13" s="46">
        <f>Índice!$G$51*'Datos Vida'!E186</f>
        <v>44.265317459790495</v>
      </c>
      <c r="F13" s="46">
        <f>Índice!$G$51*'Datos Vida'!F186</f>
        <v>0</v>
      </c>
      <c r="G13" s="46">
        <f>Índice!$G$51*'Datos Vida'!G186</f>
        <v>0</v>
      </c>
      <c r="H13" s="46">
        <f>Índice!$G$51*'Datos Vida'!H186</f>
        <v>0</v>
      </c>
      <c r="I13" s="46">
        <f>Índice!$G$51*'Datos Vida'!I186</f>
        <v>33481.622146823633</v>
      </c>
      <c r="J13" s="46">
        <f>Índice!$G$51*'Datos Vida'!J186</f>
        <v>0</v>
      </c>
      <c r="K13" s="46">
        <f>Índice!$G$51*'Datos Vida'!K186</f>
        <v>0</v>
      </c>
      <c r="L13" s="46">
        <f>Índice!$G$51*'Datos Vida'!L186</f>
        <v>0</v>
      </c>
      <c r="M13" s="46">
        <f>Índice!$G$51*'Datos Vida'!M186</f>
        <v>0</v>
      </c>
      <c r="N13" s="46">
        <f>Índice!$G$51*'Datos Vida'!N186</f>
        <v>0</v>
      </c>
      <c r="O13" s="46">
        <f>Índice!$G$51*'Datos Vida'!O186</f>
        <v>0</v>
      </c>
      <c r="P13" s="46">
        <f>Índice!$G$51*'Datos Vida'!P186</f>
        <v>0</v>
      </c>
      <c r="Q13" s="46">
        <f>Índice!$G$51*'Datos Vida'!Q186</f>
        <v>0</v>
      </c>
      <c r="R13" s="46">
        <f>Índice!$G$51*'Datos Vida'!R186</f>
        <v>0</v>
      </c>
      <c r="S13" s="46">
        <f>Índice!$G$51*'Datos Vida'!S186</f>
        <v>0</v>
      </c>
      <c r="T13" s="46">
        <f>Índice!$G$51*'Datos Vida'!T186</f>
        <v>0</v>
      </c>
      <c r="U13" s="46">
        <f>Índice!$G$51*'Datos Vida'!U186</f>
        <v>0</v>
      </c>
      <c r="V13" s="46">
        <f>Índice!$G$51*'Datos Vida'!V186</f>
        <v>0</v>
      </c>
      <c r="W13" s="46">
        <f>Índice!$G$51*'Datos Vida'!W186</f>
        <v>0</v>
      </c>
      <c r="X13" s="46">
        <f>Índice!$G$51*'Datos Vida'!X186</f>
        <v>0</v>
      </c>
      <c r="Y13" s="46">
        <f>Índice!$G$51*'Datos Vida'!Y186</f>
        <v>0</v>
      </c>
      <c r="Z13" s="46">
        <f>Índice!$G$51*'Datos Vida'!Z186</f>
        <v>931.82919784604974</v>
      </c>
      <c r="AA13" s="46">
        <f>Índice!$G$51*'Datos Vida'!AA186</f>
        <v>0</v>
      </c>
      <c r="AB13" s="46">
        <f>Índice!$G$51*'Datos Vida'!AB186</f>
        <v>0</v>
      </c>
      <c r="AC13" s="46">
        <f>Índice!$G$51*'Datos Vida'!AC186</f>
        <v>0</v>
      </c>
      <c r="AD13" s="46">
        <f>Índice!$G$51*'Datos Vida'!AD186</f>
        <v>0</v>
      </c>
      <c r="AE13" s="46">
        <f>Índice!$G$51*'Datos Vida'!AE186</f>
        <v>0</v>
      </c>
      <c r="AF13" s="46">
        <f>Índice!$G$51*'Datos Vida'!AF186</f>
        <v>0</v>
      </c>
      <c r="AG13" s="46">
        <f>Índice!$G$51*'Datos Vida'!AG186</f>
        <v>0</v>
      </c>
      <c r="AH13" s="46">
        <f>Índice!$G$51*'Datos Vida'!AH186</f>
        <v>0</v>
      </c>
      <c r="AI13" s="46">
        <f>Índice!$G$51*'Datos Vida'!AI186</f>
        <v>0</v>
      </c>
      <c r="AJ13" s="46">
        <f>Índice!$G$51*'Datos Vida'!AJ186</f>
        <v>0</v>
      </c>
      <c r="AK13" s="46">
        <f>Índice!$G$51*'Datos Vida'!AK186</f>
        <v>0</v>
      </c>
      <c r="AL13" s="46">
        <f>Índice!$G$51*'Datos Vida'!AL186</f>
        <v>0</v>
      </c>
      <c r="AM13" s="46">
        <f>Índice!$G$51*'Datos Vida'!AM186</f>
        <v>0</v>
      </c>
      <c r="AN13" s="46">
        <f>Índice!$G$51*'Datos Vida'!AN186</f>
        <v>0</v>
      </c>
      <c r="AO13" s="46">
        <f>Índice!$G$51*'Datos Vida'!AO186</f>
        <v>0</v>
      </c>
      <c r="AP13" s="46">
        <f>Índice!$G$51*'Datos Vida'!AP186</f>
        <v>0</v>
      </c>
      <c r="AQ13" s="46">
        <f>Índice!$G$51*'Datos Vida'!AQ186</f>
        <v>34457.716662129475</v>
      </c>
    </row>
    <row r="14" spans="2:43">
      <c r="B14" s="61" t="str">
        <f>'Datos Generales'!B187</f>
        <v>7.31.13.00  Devolución Por Rentas Y Siniestros</v>
      </c>
      <c r="C14" s="46">
        <f>Índice!$G$51*'Datos Vida'!C187</f>
        <v>0</v>
      </c>
      <c r="D14" s="46">
        <f>Índice!$G$51*'Datos Vida'!D187</f>
        <v>7688.5757855433903</v>
      </c>
      <c r="E14" s="46">
        <f>Índice!$G$51*'Datos Vida'!E187</f>
        <v>670768.46804376075</v>
      </c>
      <c r="F14" s="46">
        <f>Índice!$G$51*'Datos Vida'!F187</f>
        <v>0</v>
      </c>
      <c r="G14" s="46">
        <f>Índice!$G$51*'Datos Vida'!G187</f>
        <v>0</v>
      </c>
      <c r="H14" s="46">
        <f>Índice!$G$51*'Datos Vida'!H187</f>
        <v>8724.07435688027</v>
      </c>
      <c r="I14" s="46">
        <f>Índice!$G$51*'Datos Vida'!I187</f>
        <v>4025.7092963806467</v>
      </c>
      <c r="J14" s="46">
        <f>Índice!$G$51*'Datos Vida'!J187</f>
        <v>64325.385495583432</v>
      </c>
      <c r="K14" s="46">
        <f>Índice!$G$51*'Datos Vida'!K187</f>
        <v>0</v>
      </c>
      <c r="L14" s="46">
        <f>Índice!$G$51*'Datos Vida'!L187</f>
        <v>0</v>
      </c>
      <c r="M14" s="46">
        <f>Índice!$G$51*'Datos Vida'!M187</f>
        <v>281727.80813640804</v>
      </c>
      <c r="N14" s="46">
        <f>Índice!$G$51*'Datos Vida'!N187</f>
        <v>7.9234918253024986</v>
      </c>
      <c r="O14" s="46">
        <f>Índice!$G$51*'Datos Vida'!O187</f>
        <v>1081.7115627649002</v>
      </c>
      <c r="P14" s="46">
        <f>Índice!$G$51*'Datos Vida'!P187</f>
        <v>0</v>
      </c>
      <c r="Q14" s="46">
        <f>Índice!$G$51*'Datos Vida'!Q187</f>
        <v>9765.0175622647021</v>
      </c>
      <c r="R14" s="46">
        <f>Índice!$G$51*'Datos Vida'!R187</f>
        <v>0</v>
      </c>
      <c r="S14" s="46">
        <f>Índice!$G$51*'Datos Vida'!S187</f>
        <v>0</v>
      </c>
      <c r="T14" s="46">
        <f>Índice!$G$51*'Datos Vida'!T187</f>
        <v>0</v>
      </c>
      <c r="U14" s="46">
        <f>Índice!$G$51*'Datos Vida'!U187</f>
        <v>0</v>
      </c>
      <c r="V14" s="46">
        <f>Índice!$G$51*'Datos Vida'!V187</f>
        <v>0</v>
      </c>
      <c r="W14" s="46">
        <f>Índice!$G$51*'Datos Vida'!W187</f>
        <v>0</v>
      </c>
      <c r="X14" s="46">
        <f>Índice!$G$51*'Datos Vida'!X187</f>
        <v>0</v>
      </c>
      <c r="Y14" s="46">
        <f>Índice!$G$51*'Datos Vida'!Y187</f>
        <v>0</v>
      </c>
      <c r="Z14" s="46">
        <f>Índice!$G$51*'Datos Vida'!Z187</f>
        <v>0</v>
      </c>
      <c r="AA14" s="46">
        <f>Índice!$G$51*'Datos Vida'!AA187</f>
        <v>0</v>
      </c>
      <c r="AB14" s="46">
        <f>Índice!$G$51*'Datos Vida'!AB187</f>
        <v>0</v>
      </c>
      <c r="AC14" s="46">
        <f>Índice!$G$51*'Datos Vida'!AC187</f>
        <v>495879.12027108087</v>
      </c>
      <c r="AD14" s="46">
        <f>Índice!$G$51*'Datos Vida'!AD187</f>
        <v>0</v>
      </c>
      <c r="AE14" s="46">
        <f>Índice!$G$51*'Datos Vida'!AE187</f>
        <v>0</v>
      </c>
      <c r="AF14" s="46">
        <f>Índice!$G$51*'Datos Vida'!AF187</f>
        <v>-12861.951967704026</v>
      </c>
      <c r="AG14" s="46">
        <f>Índice!$G$51*'Datos Vida'!AG187</f>
        <v>9675.5130903610061</v>
      </c>
      <c r="AH14" s="46">
        <f>Índice!$G$51*'Datos Vida'!AH187</f>
        <v>0</v>
      </c>
      <c r="AI14" s="46">
        <f>Índice!$G$51*'Datos Vida'!AI187</f>
        <v>0</v>
      </c>
      <c r="AJ14" s="46">
        <f>Índice!$G$51*'Datos Vida'!AJ187</f>
        <v>0</v>
      </c>
      <c r="AK14" s="46">
        <f>Índice!$G$51*'Datos Vida'!AK187</f>
        <v>0</v>
      </c>
      <c r="AL14" s="46">
        <f>Índice!$G$51*'Datos Vida'!AL187</f>
        <v>0</v>
      </c>
      <c r="AM14" s="46">
        <f>Índice!$G$51*'Datos Vida'!AM187</f>
        <v>0</v>
      </c>
      <c r="AN14" s="46">
        <f>Índice!$G$51*'Datos Vida'!AN187</f>
        <v>0</v>
      </c>
      <c r="AO14" s="46">
        <f>Índice!$G$51*'Datos Vida'!AO187</f>
        <v>0</v>
      </c>
      <c r="AP14" s="46">
        <f>Índice!$G$51*'Datos Vida'!AP187</f>
        <v>0</v>
      </c>
      <c r="AQ14" s="46">
        <f>Índice!$G$51*'Datos Vida'!AQ187</f>
        <v>1540807.3551251492</v>
      </c>
    </row>
    <row r="15" spans="2:43">
      <c r="B15" s="61" t="str">
        <f>'Datos Generales'!B188</f>
        <v>7.31.14.00  Ingreso Por Rentas Y Siniestros Reasegurados</v>
      </c>
      <c r="C15" s="46">
        <f>Índice!$G$51*'Datos Vida'!C188</f>
        <v>24773.394773593969</v>
      </c>
      <c r="D15" s="46">
        <f>Índice!$G$51*'Datos Vida'!D188</f>
        <v>0</v>
      </c>
      <c r="E15" s="46">
        <f>Índice!$G$51*'Datos Vida'!E188</f>
        <v>11181.46345566054</v>
      </c>
      <c r="F15" s="46">
        <f>Índice!$G$51*'Datos Vida'!F188</f>
        <v>4608.4179354213284</v>
      </c>
      <c r="G15" s="46">
        <f>Índice!$G$51*'Datos Vida'!G188</f>
        <v>12654.391894135068</v>
      </c>
      <c r="H15" s="46">
        <f>Índice!$G$51*'Datos Vida'!H188</f>
        <v>0</v>
      </c>
      <c r="I15" s="46">
        <f>Índice!$G$51*'Datos Vida'!I188</f>
        <v>0</v>
      </c>
      <c r="J15" s="46">
        <f>Índice!$G$51*'Datos Vida'!J188</f>
        <v>0</v>
      </c>
      <c r="K15" s="46">
        <f>Índice!$G$51*'Datos Vida'!K188</f>
        <v>0</v>
      </c>
      <c r="L15" s="46">
        <f>Índice!$G$51*'Datos Vida'!L188</f>
        <v>2505.5940294939815</v>
      </c>
      <c r="M15" s="46">
        <f>Índice!$G$51*'Datos Vida'!M188</f>
        <v>19010.050440329247</v>
      </c>
      <c r="N15" s="46">
        <f>Índice!$G$51*'Datos Vida'!N188</f>
        <v>0</v>
      </c>
      <c r="O15" s="46">
        <f>Índice!$G$51*'Datos Vida'!O188</f>
        <v>619560.75525484653</v>
      </c>
      <c r="P15" s="46">
        <f>Índice!$G$51*'Datos Vida'!P188</f>
        <v>103223.53321337434</v>
      </c>
      <c r="Q15" s="46">
        <f>Índice!$G$51*'Datos Vida'!Q188</f>
        <v>203364.91663734091</v>
      </c>
      <c r="R15" s="46">
        <f>Índice!$G$51*'Datos Vida'!R188</f>
        <v>0</v>
      </c>
      <c r="S15" s="46">
        <f>Índice!$G$51*'Datos Vida'!S188</f>
        <v>27304.751217849549</v>
      </c>
      <c r="T15" s="46">
        <f>Índice!$G$51*'Datos Vida'!T188</f>
        <v>0</v>
      </c>
      <c r="U15" s="46">
        <f>Índice!$G$51*'Datos Vida'!U188</f>
        <v>7962.666631254413</v>
      </c>
      <c r="V15" s="46">
        <f>Índice!$G$51*'Datos Vida'!V188</f>
        <v>0</v>
      </c>
      <c r="W15" s="46">
        <f>Índice!$G$51*'Datos Vida'!W188</f>
        <v>8937.7873095761388</v>
      </c>
      <c r="X15" s="46">
        <f>Índice!$G$51*'Datos Vida'!X188</f>
        <v>18849.898521759726</v>
      </c>
      <c r="Y15" s="46">
        <f>Índice!$G$51*'Datos Vida'!Y188</f>
        <v>0</v>
      </c>
      <c r="Z15" s="46">
        <f>Índice!$G$51*'Datos Vida'!Z188</f>
        <v>16292.02715234573</v>
      </c>
      <c r="AA15" s="46">
        <f>Índice!$G$51*'Datos Vida'!AA188</f>
        <v>0</v>
      </c>
      <c r="AB15" s="46">
        <f>Índice!$G$51*'Datos Vida'!AB188</f>
        <v>3992.421777650884</v>
      </c>
      <c r="AC15" s="46">
        <f>Índice!$G$51*'Datos Vida'!AC188</f>
        <v>0</v>
      </c>
      <c r="AD15" s="46">
        <f>Índice!$G$51*'Datos Vida'!AD188</f>
        <v>0</v>
      </c>
      <c r="AE15" s="46">
        <f>Índice!$G$51*'Datos Vida'!AE188</f>
        <v>664.51094570637497</v>
      </c>
      <c r="AF15" s="46">
        <f>Índice!$G$51*'Datos Vida'!AF188</f>
        <v>385163.77060827188</v>
      </c>
      <c r="AG15" s="46">
        <f>Índice!$G$51*'Datos Vida'!AG188</f>
        <v>30444.711511859787</v>
      </c>
      <c r="AH15" s="46">
        <f>Índice!$G$51*'Datos Vida'!AH188</f>
        <v>0</v>
      </c>
      <c r="AI15" s="46">
        <f>Índice!$G$51*'Datos Vida'!AI188</f>
        <v>0</v>
      </c>
      <c r="AJ15" s="46">
        <f>Índice!$G$51*'Datos Vida'!AJ188</f>
        <v>0</v>
      </c>
      <c r="AK15" s="46">
        <f>Índice!$G$51*'Datos Vida'!AK188</f>
        <v>0</v>
      </c>
      <c r="AL15" s="46">
        <f>Índice!$G$51*'Datos Vida'!AL188</f>
        <v>0</v>
      </c>
      <c r="AM15" s="46">
        <f>Índice!$G$51*'Datos Vida'!AM188</f>
        <v>0</v>
      </c>
      <c r="AN15" s="46">
        <f>Índice!$G$51*'Datos Vida'!AN188</f>
        <v>0</v>
      </c>
      <c r="AO15" s="46">
        <f>Índice!$G$51*'Datos Vida'!AO188</f>
        <v>0</v>
      </c>
      <c r="AP15" s="46">
        <f>Índice!$G$51*'Datos Vida'!AP188</f>
        <v>0</v>
      </c>
      <c r="AQ15" s="46">
        <f>Índice!$G$51*'Datos Vida'!AQ188</f>
        <v>1500495.0633104704</v>
      </c>
    </row>
    <row r="16" spans="2:43">
      <c r="B16" s="61" t="str">
        <f>'Datos Generales'!B189</f>
        <v>7.31.15.00  Ingreso Por Comisiones Reaseguro Cedido</v>
      </c>
      <c r="C16" s="46">
        <f>Índice!$G$51*'Datos Vida'!C189</f>
        <v>146583.80199238195</v>
      </c>
      <c r="D16" s="46">
        <f>Índice!$G$51*'Datos Vida'!D189</f>
        <v>0</v>
      </c>
      <c r="E16" s="46">
        <f>Índice!$G$51*'Datos Vida'!E189</f>
        <v>181013.72003514669</v>
      </c>
      <c r="F16" s="46">
        <f>Índice!$G$51*'Datos Vida'!F189</f>
        <v>0</v>
      </c>
      <c r="G16" s="46">
        <f>Índice!$G$51*'Datos Vida'!G189</f>
        <v>0</v>
      </c>
      <c r="H16" s="46">
        <f>Índice!$G$51*'Datos Vida'!H189</f>
        <v>0</v>
      </c>
      <c r="I16" s="46">
        <f>Índice!$G$51*'Datos Vida'!I189</f>
        <v>0</v>
      </c>
      <c r="J16" s="46">
        <f>Índice!$G$51*'Datos Vida'!J189</f>
        <v>0</v>
      </c>
      <c r="K16" s="46">
        <f>Índice!$G$51*'Datos Vida'!K189</f>
        <v>0</v>
      </c>
      <c r="L16" s="46">
        <f>Índice!$G$51*'Datos Vida'!L189</f>
        <v>0</v>
      </c>
      <c r="M16" s="46">
        <f>Índice!$G$51*'Datos Vida'!M189</f>
        <v>0</v>
      </c>
      <c r="N16" s="46">
        <f>Índice!$G$51*'Datos Vida'!N189</f>
        <v>0</v>
      </c>
      <c r="O16" s="46">
        <f>Índice!$G$51*'Datos Vida'!O189</f>
        <v>91.275084602088</v>
      </c>
      <c r="P16" s="46">
        <f>Índice!$G$51*'Datos Vida'!P189</f>
        <v>0</v>
      </c>
      <c r="Q16" s="46">
        <f>Índice!$G$51*'Datos Vida'!Q189</f>
        <v>0</v>
      </c>
      <c r="R16" s="46">
        <f>Índice!$G$51*'Datos Vida'!R189</f>
        <v>0</v>
      </c>
      <c r="S16" s="46">
        <f>Índice!$G$51*'Datos Vida'!S189</f>
        <v>0</v>
      </c>
      <c r="T16" s="46">
        <f>Índice!$G$51*'Datos Vida'!T189</f>
        <v>0</v>
      </c>
      <c r="U16" s="46">
        <f>Índice!$G$51*'Datos Vida'!U189</f>
        <v>0</v>
      </c>
      <c r="V16" s="46">
        <f>Índice!$G$51*'Datos Vida'!V189</f>
        <v>0</v>
      </c>
      <c r="W16" s="46">
        <f>Índice!$G$51*'Datos Vida'!W189</f>
        <v>0</v>
      </c>
      <c r="X16" s="46">
        <f>Índice!$G$51*'Datos Vida'!X189</f>
        <v>10727.301298523089</v>
      </c>
      <c r="Y16" s="46">
        <f>Índice!$G$51*'Datos Vida'!Y189</f>
        <v>0</v>
      </c>
      <c r="Z16" s="46">
        <f>Índice!$G$51*'Datos Vida'!Z189</f>
        <v>566.64032880277819</v>
      </c>
      <c r="AA16" s="46">
        <f>Índice!$G$51*'Datos Vida'!AA189</f>
        <v>0</v>
      </c>
      <c r="AB16" s="46">
        <f>Índice!$G$51*'Datos Vida'!AB189</f>
        <v>0</v>
      </c>
      <c r="AC16" s="46">
        <f>Índice!$G$51*'Datos Vida'!AC189</f>
        <v>0</v>
      </c>
      <c r="AD16" s="46">
        <f>Índice!$G$51*'Datos Vida'!AD189</f>
        <v>0</v>
      </c>
      <c r="AE16" s="46">
        <f>Índice!$G$51*'Datos Vida'!AE189</f>
        <v>0</v>
      </c>
      <c r="AF16" s="46">
        <f>Índice!$G$51*'Datos Vida'!AF189</f>
        <v>70660.947587650866</v>
      </c>
      <c r="AG16" s="46">
        <f>Índice!$G$51*'Datos Vida'!AG189</f>
        <v>0</v>
      </c>
      <c r="AH16" s="46">
        <f>Índice!$G$51*'Datos Vida'!AH189</f>
        <v>0</v>
      </c>
      <c r="AI16" s="46">
        <f>Índice!$G$51*'Datos Vida'!AI189</f>
        <v>0</v>
      </c>
      <c r="AJ16" s="46">
        <f>Índice!$G$51*'Datos Vida'!AJ189</f>
        <v>0</v>
      </c>
      <c r="AK16" s="46">
        <f>Índice!$G$51*'Datos Vida'!AK189</f>
        <v>0</v>
      </c>
      <c r="AL16" s="46">
        <f>Índice!$G$51*'Datos Vida'!AL189</f>
        <v>0</v>
      </c>
      <c r="AM16" s="46">
        <f>Índice!$G$51*'Datos Vida'!AM189</f>
        <v>0</v>
      </c>
      <c r="AN16" s="46">
        <f>Índice!$G$51*'Datos Vida'!AN189</f>
        <v>0</v>
      </c>
      <c r="AO16" s="46">
        <f>Índice!$G$51*'Datos Vida'!AO189</f>
        <v>0</v>
      </c>
      <c r="AP16" s="46">
        <f>Índice!$G$51*'Datos Vida'!AP189</f>
        <v>0</v>
      </c>
      <c r="AQ16" s="46">
        <f>Índice!$G$51*'Datos Vida'!AQ189</f>
        <v>409643.68632710743</v>
      </c>
    </row>
    <row r="17" spans="2:43">
      <c r="B17" s="61" t="str">
        <f>'Datos Generales'!B190</f>
        <v>7.31.16.00  Ingreso Por Activos Financieros A Valor Razonable</v>
      </c>
      <c r="C17" s="46">
        <f>Índice!$G$51*'Datos Vida'!C190</f>
        <v>0</v>
      </c>
      <c r="D17" s="46">
        <f>Índice!$G$51*'Datos Vida'!D190</f>
        <v>22415.02718997125</v>
      </c>
      <c r="E17" s="46">
        <f>Índice!$G$51*'Datos Vida'!E190</f>
        <v>10174640.266831335</v>
      </c>
      <c r="F17" s="46">
        <f>Índice!$G$51*'Datos Vida'!F190</f>
        <v>1629127.0658070343</v>
      </c>
      <c r="G17" s="46">
        <f>Índice!$G$51*'Datos Vida'!G190</f>
        <v>53180047.585216276</v>
      </c>
      <c r="H17" s="46">
        <f>Índice!$G$51*'Datos Vida'!H190</f>
        <v>2747766.7040708601</v>
      </c>
      <c r="I17" s="46">
        <f>Índice!$G$51*'Datos Vida'!I190</f>
        <v>33701.886366503553</v>
      </c>
      <c r="J17" s="46">
        <f>Índice!$G$51*'Datos Vida'!J190</f>
        <v>22807649.843632769</v>
      </c>
      <c r="K17" s="46">
        <f>Índice!$G$51*'Datos Vida'!K190</f>
        <v>34.26135571387784</v>
      </c>
      <c r="L17" s="46">
        <f>Índice!$G$51*'Datos Vida'!L190</f>
        <v>12991696.357628353</v>
      </c>
      <c r="M17" s="46">
        <f>Índice!$G$51*'Datos Vida'!M190</f>
        <v>74812423.14987573</v>
      </c>
      <c r="N17" s="46">
        <f>Índice!$G$51*'Datos Vida'!N190</f>
        <v>51907730.627837136</v>
      </c>
      <c r="O17" s="46">
        <f>Índice!$G$51*'Datos Vida'!O190</f>
        <v>1022038.7719915631</v>
      </c>
      <c r="P17" s="46">
        <f>Índice!$G$51*'Datos Vida'!P190</f>
        <v>118145.50452502209</v>
      </c>
      <c r="Q17" s="46">
        <f>Índice!$G$51*'Datos Vida'!Q190</f>
        <v>933483.08290229982</v>
      </c>
      <c r="R17" s="46">
        <f>Índice!$G$51*'Datos Vida'!R190</f>
        <v>0</v>
      </c>
      <c r="S17" s="46">
        <f>Índice!$G$51*'Datos Vida'!S190</f>
        <v>0</v>
      </c>
      <c r="T17" s="46">
        <f>Índice!$G$51*'Datos Vida'!T190</f>
        <v>49682.37421456728</v>
      </c>
      <c r="U17" s="46">
        <f>Índice!$G$51*'Datos Vida'!U190</f>
        <v>95781.825103304189</v>
      </c>
      <c r="V17" s="46">
        <f>Índice!$G$51*'Datos Vida'!V190</f>
        <v>9351.8893544124785</v>
      </c>
      <c r="W17" s="46">
        <f>Índice!$G$51*'Datos Vida'!W190</f>
        <v>218447.0398675582</v>
      </c>
      <c r="X17" s="46">
        <f>Índice!$G$51*'Datos Vida'!X190</f>
        <v>2192563.2496054857</v>
      </c>
      <c r="Y17" s="46">
        <f>Índice!$G$51*'Datos Vida'!Y190</f>
        <v>156492.23918321638</v>
      </c>
      <c r="Z17" s="46">
        <f>Índice!$G$51*'Datos Vida'!Z190</f>
        <v>15089819.154045518</v>
      </c>
      <c r="AA17" s="46">
        <f>Índice!$G$51*'Datos Vida'!AA190</f>
        <v>2381088.1742991144</v>
      </c>
      <c r="AB17" s="46">
        <f>Índice!$G$51*'Datos Vida'!AB190</f>
        <v>235322.74949592873</v>
      </c>
      <c r="AC17" s="46">
        <f>Índice!$G$51*'Datos Vida'!AC190</f>
        <v>0</v>
      </c>
      <c r="AD17" s="46">
        <f>Índice!$G$51*'Datos Vida'!AD190</f>
        <v>2438545.2646070016</v>
      </c>
      <c r="AE17" s="46">
        <f>Índice!$G$51*'Datos Vida'!AE190</f>
        <v>9469.7236294904415</v>
      </c>
      <c r="AF17" s="46">
        <f>Índice!$G$51*'Datos Vida'!AF190</f>
        <v>5179816.4317284944</v>
      </c>
      <c r="AG17" s="46">
        <f>Índice!$G$51*'Datos Vida'!AG190</f>
        <v>0</v>
      </c>
      <c r="AH17" s="46">
        <f>Índice!$G$51*'Datos Vida'!AH190</f>
        <v>0</v>
      </c>
      <c r="AI17" s="46">
        <f>Índice!$G$51*'Datos Vida'!AI190</f>
        <v>0</v>
      </c>
      <c r="AJ17" s="46">
        <f>Índice!$G$51*'Datos Vida'!AJ190</f>
        <v>0</v>
      </c>
      <c r="AK17" s="46">
        <f>Índice!$G$51*'Datos Vida'!AK190</f>
        <v>0</v>
      </c>
      <c r="AL17" s="46">
        <f>Índice!$G$51*'Datos Vida'!AL190</f>
        <v>0</v>
      </c>
      <c r="AM17" s="46">
        <f>Índice!$G$51*'Datos Vida'!AM190</f>
        <v>0</v>
      </c>
      <c r="AN17" s="46">
        <f>Índice!$G$51*'Datos Vida'!AN190</f>
        <v>0</v>
      </c>
      <c r="AO17" s="46">
        <f>Índice!$G$51*'Datos Vida'!AO190</f>
        <v>0</v>
      </c>
      <c r="AP17" s="46">
        <f>Índice!$G$51*'Datos Vida'!AP190</f>
        <v>0</v>
      </c>
      <c r="AQ17" s="46">
        <f>Índice!$G$51*'Datos Vida'!AQ190</f>
        <v>260437280.25036466</v>
      </c>
    </row>
    <row r="18" spans="2:43">
      <c r="B18" s="61" t="str">
        <f>'Datos Generales'!B191</f>
        <v>7.31.17.00  Ingreso Por Activos Financieros A Costo Amortizado</v>
      </c>
      <c r="C18" s="46">
        <f>Índice!$G$51*'Datos Vida'!C191</f>
        <v>0</v>
      </c>
      <c r="D18" s="46">
        <f>Índice!$G$51*'Datos Vida'!D191</f>
        <v>11589.279825417589</v>
      </c>
      <c r="E18" s="46">
        <f>Índice!$G$51*'Datos Vida'!E191</f>
        <v>9918849.455868585</v>
      </c>
      <c r="F18" s="46">
        <f>Índice!$G$51*'Datos Vida'!F191</f>
        <v>650270.88161019527</v>
      </c>
      <c r="G18" s="46">
        <f>Índice!$G$51*'Datos Vida'!G191</f>
        <v>75119103.494525492</v>
      </c>
      <c r="H18" s="46">
        <f>Índice!$G$51*'Datos Vida'!H191</f>
        <v>0</v>
      </c>
      <c r="I18" s="46">
        <f>Índice!$G$51*'Datos Vida'!I191</f>
        <v>1599324.732582151</v>
      </c>
      <c r="J18" s="46">
        <f>Índice!$G$51*'Datos Vida'!J191</f>
        <v>15898497.325268194</v>
      </c>
      <c r="K18" s="46">
        <f>Índice!$G$51*'Datos Vida'!K191</f>
        <v>0</v>
      </c>
      <c r="L18" s="46">
        <f>Índice!$G$51*'Datos Vida'!L191</f>
        <v>3817725.3381316941</v>
      </c>
      <c r="M18" s="46">
        <f>Índice!$G$51*'Datos Vida'!M191</f>
        <v>69004824.919603124</v>
      </c>
      <c r="N18" s="46">
        <f>Índice!$G$51*'Datos Vida'!N191</f>
        <v>24867873.958935067</v>
      </c>
      <c r="O18" s="46">
        <f>Índice!$G$51*'Datos Vida'!O191</f>
        <v>15060188.39319111</v>
      </c>
      <c r="P18" s="46">
        <f>Índice!$G$51*'Datos Vida'!P191</f>
        <v>6304627.2749606594</v>
      </c>
      <c r="Q18" s="46">
        <f>Índice!$G$51*'Datos Vida'!Q191</f>
        <v>639990.83707928588</v>
      </c>
      <c r="R18" s="46">
        <f>Índice!$G$51*'Datos Vida'!R191</f>
        <v>0</v>
      </c>
      <c r="S18" s="46">
        <f>Índice!$G$51*'Datos Vida'!S191</f>
        <v>0</v>
      </c>
      <c r="T18" s="46">
        <f>Índice!$G$51*'Datos Vida'!T191</f>
        <v>72049.683392316874</v>
      </c>
      <c r="U18" s="46">
        <f>Índice!$G$51*'Datos Vida'!U191</f>
        <v>3513167.9581073038</v>
      </c>
      <c r="V18" s="46">
        <f>Índice!$G$51*'Datos Vida'!V191</f>
        <v>0</v>
      </c>
      <c r="W18" s="46">
        <f>Índice!$G$51*'Datos Vida'!W191</f>
        <v>0</v>
      </c>
      <c r="X18" s="46">
        <f>Índice!$G$51*'Datos Vida'!X191</f>
        <v>23347529.751826499</v>
      </c>
      <c r="Y18" s="46">
        <f>Índice!$G$51*'Datos Vida'!Y191</f>
        <v>1005675.9645965992</v>
      </c>
      <c r="Z18" s="46">
        <f>Índice!$G$51*'Datos Vida'!Z191</f>
        <v>1600574.4310246757</v>
      </c>
      <c r="AA18" s="46">
        <f>Índice!$G$51*'Datos Vida'!AA191</f>
        <v>62878123.460396931</v>
      </c>
      <c r="AB18" s="46">
        <f>Índice!$G$51*'Datos Vida'!AB191</f>
        <v>12412033.570816763</v>
      </c>
      <c r="AC18" s="46">
        <f>Índice!$G$51*'Datos Vida'!AC191</f>
        <v>19799006.686276205</v>
      </c>
      <c r="AD18" s="46">
        <f>Índice!$G$51*'Datos Vida'!AD191</f>
        <v>0</v>
      </c>
      <c r="AE18" s="46">
        <f>Índice!$G$51*'Datos Vida'!AE191</f>
        <v>34252798.121379927</v>
      </c>
      <c r="AF18" s="46">
        <f>Índice!$G$51*'Datos Vida'!AF191</f>
        <v>2022369.2568517181</v>
      </c>
      <c r="AG18" s="46">
        <f>Índice!$G$51*'Datos Vida'!AG191</f>
        <v>12993863.764632454</v>
      </c>
      <c r="AH18" s="46">
        <f>Índice!$G$51*'Datos Vida'!AH191</f>
        <v>0</v>
      </c>
      <c r="AI18" s="46">
        <f>Índice!$G$51*'Datos Vida'!AI191</f>
        <v>0</v>
      </c>
      <c r="AJ18" s="46">
        <f>Índice!$G$51*'Datos Vida'!AJ191</f>
        <v>0</v>
      </c>
      <c r="AK18" s="46">
        <f>Índice!$G$51*'Datos Vida'!AK191</f>
        <v>0</v>
      </c>
      <c r="AL18" s="46">
        <f>Índice!$G$51*'Datos Vida'!AL191</f>
        <v>0</v>
      </c>
      <c r="AM18" s="46">
        <f>Índice!$G$51*'Datos Vida'!AM191</f>
        <v>0</v>
      </c>
      <c r="AN18" s="46">
        <f>Índice!$G$51*'Datos Vida'!AN191</f>
        <v>0</v>
      </c>
      <c r="AO18" s="46">
        <f>Índice!$G$51*'Datos Vida'!AO191</f>
        <v>0</v>
      </c>
      <c r="AP18" s="46">
        <f>Índice!$G$51*'Datos Vida'!AP191</f>
        <v>0</v>
      </c>
      <c r="AQ18" s="46">
        <f>Índice!$G$51*'Datos Vida'!AQ191</f>
        <v>396790058.54088235</v>
      </c>
    </row>
    <row r="19" spans="2:43">
      <c r="B19" s="61" t="str">
        <f>'Datos Generales'!B192</f>
        <v>7.31.18.00  Ingreso Por Activos Inmobiliarios</v>
      </c>
      <c r="C19" s="46">
        <f>Índice!$G$51*'Datos Vida'!C192</f>
        <v>0</v>
      </c>
      <c r="D19" s="46">
        <f>Índice!$G$51*'Datos Vida'!D192</f>
        <v>0</v>
      </c>
      <c r="E19" s="46">
        <f>Índice!$G$51*'Datos Vida'!E192</f>
        <v>0</v>
      </c>
      <c r="F19" s="46">
        <f>Índice!$G$51*'Datos Vida'!F192</f>
        <v>0</v>
      </c>
      <c r="G19" s="46">
        <f>Índice!$G$51*'Datos Vida'!G192</f>
        <v>1112701.844314452</v>
      </c>
      <c r="H19" s="46">
        <f>Índice!$G$51*'Datos Vida'!H192</f>
        <v>0</v>
      </c>
      <c r="I19" s="46">
        <f>Índice!$G$51*'Datos Vida'!I192</f>
        <v>538.35479094597201</v>
      </c>
      <c r="J19" s="46">
        <f>Índice!$G$51*'Datos Vida'!J192</f>
        <v>370844.78145106143</v>
      </c>
      <c r="K19" s="46">
        <f>Índice!$G$51*'Datos Vida'!K192</f>
        <v>0</v>
      </c>
      <c r="L19" s="46">
        <f>Índice!$G$51*'Datos Vida'!L192</f>
        <v>34009.574588166557</v>
      </c>
      <c r="M19" s="46">
        <f>Índice!$G$51*'Datos Vida'!M192</f>
        <v>116.15219301449027</v>
      </c>
      <c r="N19" s="46">
        <f>Índice!$G$51*'Datos Vida'!N192</f>
        <v>0</v>
      </c>
      <c r="O19" s="46">
        <f>Índice!$G$51*'Datos Vida'!O192</f>
        <v>0</v>
      </c>
      <c r="P19" s="46">
        <f>Índice!$G$51*'Datos Vida'!P192</f>
        <v>44872.372023434065</v>
      </c>
      <c r="Q19" s="46">
        <f>Índice!$G$51*'Datos Vida'!Q192</f>
        <v>5521.2573120771285</v>
      </c>
      <c r="R19" s="46">
        <f>Índice!$G$51*'Datos Vida'!R192</f>
        <v>185.73727206128092</v>
      </c>
      <c r="S19" s="46">
        <f>Índice!$G$51*'Datos Vida'!S192</f>
        <v>0</v>
      </c>
      <c r="T19" s="46">
        <f>Índice!$G$51*'Datos Vida'!T192</f>
        <v>0</v>
      </c>
      <c r="U19" s="46">
        <f>Índice!$G$51*'Datos Vida'!U192</f>
        <v>13989.079746182671</v>
      </c>
      <c r="V19" s="46">
        <f>Índice!$G$51*'Datos Vida'!V192</f>
        <v>0</v>
      </c>
      <c r="W19" s="46">
        <f>Índice!$G$51*'Datos Vida'!W192</f>
        <v>0</v>
      </c>
      <c r="X19" s="46">
        <f>Índice!$G$51*'Datos Vida'!X192</f>
        <v>2630847.2603088394</v>
      </c>
      <c r="Y19" s="46">
        <f>Índice!$G$51*'Datos Vida'!Y192</f>
        <v>0</v>
      </c>
      <c r="Z19" s="46">
        <f>Índice!$G$51*'Datos Vida'!Z192</f>
        <v>0</v>
      </c>
      <c r="AA19" s="46">
        <f>Índice!$G$51*'Datos Vida'!AA192</f>
        <v>0</v>
      </c>
      <c r="AB19" s="46">
        <f>Índice!$G$51*'Datos Vida'!AB192</f>
        <v>0</v>
      </c>
      <c r="AC19" s="46">
        <f>Índice!$G$51*'Datos Vida'!AC192</f>
        <v>695180.0823777559</v>
      </c>
      <c r="AD19" s="46">
        <f>Índice!$G$51*'Datos Vida'!AD192</f>
        <v>0</v>
      </c>
      <c r="AE19" s="46">
        <f>Índice!$G$51*'Datos Vida'!AE192</f>
        <v>0</v>
      </c>
      <c r="AF19" s="46">
        <f>Índice!$G$51*'Datos Vida'!AF192</f>
        <v>324903.18068438611</v>
      </c>
      <c r="AG19" s="46">
        <f>Índice!$G$51*'Datos Vida'!AG192</f>
        <v>0</v>
      </c>
      <c r="AH19" s="46">
        <f>Índice!$G$51*'Datos Vida'!AH192</f>
        <v>0</v>
      </c>
      <c r="AI19" s="46">
        <f>Índice!$G$51*'Datos Vida'!AI192</f>
        <v>0</v>
      </c>
      <c r="AJ19" s="46">
        <f>Índice!$G$51*'Datos Vida'!AJ192</f>
        <v>0</v>
      </c>
      <c r="AK19" s="46">
        <f>Índice!$G$51*'Datos Vida'!AK192</f>
        <v>0</v>
      </c>
      <c r="AL19" s="46">
        <f>Índice!$G$51*'Datos Vida'!AL192</f>
        <v>0</v>
      </c>
      <c r="AM19" s="46">
        <f>Índice!$G$51*'Datos Vida'!AM192</f>
        <v>0</v>
      </c>
      <c r="AN19" s="46">
        <f>Índice!$G$51*'Datos Vida'!AN192</f>
        <v>0</v>
      </c>
      <c r="AO19" s="46">
        <f>Índice!$G$51*'Datos Vida'!AO192</f>
        <v>0</v>
      </c>
      <c r="AP19" s="46">
        <f>Índice!$G$51*'Datos Vida'!AP192</f>
        <v>0</v>
      </c>
      <c r="AQ19" s="46">
        <f>Índice!$G$51*'Datos Vida'!AQ192</f>
        <v>5233709.6770623773</v>
      </c>
    </row>
    <row r="20" spans="2:43">
      <c r="B20" s="61" t="str">
        <f>'Datos Generales'!B193</f>
        <v>7.31.19.00  Intereses Y Dividendos Recibidos</v>
      </c>
      <c r="C20" s="46">
        <f>Índice!$G$51*'Datos Vida'!C193</f>
        <v>0</v>
      </c>
      <c r="D20" s="46">
        <f>Índice!$G$51*'Datos Vida'!D193</f>
        <v>0</v>
      </c>
      <c r="E20" s="46">
        <f>Índice!$G$51*'Datos Vida'!E193</f>
        <v>0</v>
      </c>
      <c r="F20" s="46">
        <f>Índice!$G$51*'Datos Vida'!F193</f>
        <v>0</v>
      </c>
      <c r="G20" s="46">
        <f>Índice!$G$51*'Datos Vida'!G193</f>
        <v>0</v>
      </c>
      <c r="H20" s="46">
        <f>Índice!$G$51*'Datos Vida'!H193</f>
        <v>0</v>
      </c>
      <c r="I20" s="46">
        <f>Índice!$G$51*'Datos Vida'!I193</f>
        <v>0</v>
      </c>
      <c r="J20" s="46">
        <f>Índice!$G$51*'Datos Vida'!J193</f>
        <v>43483.591953450596</v>
      </c>
      <c r="K20" s="46">
        <f>Índice!$G$51*'Datos Vida'!K193</f>
        <v>0</v>
      </c>
      <c r="L20" s="46">
        <f>Índice!$G$51*'Datos Vida'!L193</f>
        <v>0</v>
      </c>
      <c r="M20" s="46">
        <f>Índice!$G$51*'Datos Vida'!M193</f>
        <v>158383.91752486053</v>
      </c>
      <c r="N20" s="46">
        <f>Índice!$G$51*'Datos Vida'!N193</f>
        <v>58724.317816126306</v>
      </c>
      <c r="O20" s="46">
        <f>Índice!$G$51*'Datos Vida'!O193</f>
        <v>289458.74583076045</v>
      </c>
      <c r="P20" s="46">
        <f>Índice!$G$51*'Datos Vida'!P193</f>
        <v>44286.343485583893</v>
      </c>
      <c r="Q20" s="46">
        <f>Índice!$G$51*'Datos Vida'!Q193</f>
        <v>0</v>
      </c>
      <c r="R20" s="46">
        <f>Índice!$G$51*'Datos Vida'!R193</f>
        <v>0</v>
      </c>
      <c r="S20" s="46">
        <f>Índice!$G$51*'Datos Vida'!S193</f>
        <v>0</v>
      </c>
      <c r="T20" s="46">
        <f>Índice!$G$51*'Datos Vida'!T193</f>
        <v>47171.556877613039</v>
      </c>
      <c r="U20" s="46">
        <f>Índice!$G$51*'Datos Vida'!U193</f>
        <v>304474.55961542297</v>
      </c>
      <c r="V20" s="46">
        <f>Índice!$G$51*'Datos Vida'!V193</f>
        <v>1346.0640386347691</v>
      </c>
      <c r="W20" s="46">
        <f>Índice!$G$51*'Datos Vida'!W193</f>
        <v>0</v>
      </c>
      <c r="X20" s="46">
        <f>Índice!$G$51*'Datos Vida'!X193</f>
        <v>46554.011433731503</v>
      </c>
      <c r="Y20" s="46">
        <f>Índice!$G$51*'Datos Vida'!Y193</f>
        <v>224809.29394605386</v>
      </c>
      <c r="Z20" s="46">
        <f>Índice!$G$51*'Datos Vida'!Z193</f>
        <v>488867.44972013257</v>
      </c>
      <c r="AA20" s="46">
        <f>Índice!$G$51*'Datos Vida'!AA193</f>
        <v>61691.864698630656</v>
      </c>
      <c r="AB20" s="46">
        <f>Índice!$G$51*'Datos Vida'!AB193</f>
        <v>114786.82929744302</v>
      </c>
      <c r="AC20" s="46">
        <f>Índice!$G$51*'Datos Vida'!AC193</f>
        <v>0</v>
      </c>
      <c r="AD20" s="46">
        <f>Índice!$G$51*'Datos Vida'!AD193</f>
        <v>8845.3613267200963</v>
      </c>
      <c r="AE20" s="46">
        <f>Índice!$G$51*'Datos Vida'!AE193</f>
        <v>62289.402219020369</v>
      </c>
      <c r="AF20" s="46">
        <f>Índice!$G$51*'Datos Vida'!AF193</f>
        <v>556.63636705686554</v>
      </c>
      <c r="AG20" s="46">
        <f>Índice!$G$51*'Datos Vida'!AG193</f>
        <v>0</v>
      </c>
      <c r="AH20" s="46">
        <f>Índice!$G$51*'Datos Vida'!AH193</f>
        <v>0</v>
      </c>
      <c r="AI20" s="46">
        <f>Índice!$G$51*'Datos Vida'!AI193</f>
        <v>0</v>
      </c>
      <c r="AJ20" s="46">
        <f>Índice!$G$51*'Datos Vida'!AJ193</f>
        <v>0</v>
      </c>
      <c r="AK20" s="46">
        <f>Índice!$G$51*'Datos Vida'!AK193</f>
        <v>0</v>
      </c>
      <c r="AL20" s="46">
        <f>Índice!$G$51*'Datos Vida'!AL193</f>
        <v>0</v>
      </c>
      <c r="AM20" s="46">
        <f>Índice!$G$51*'Datos Vida'!AM193</f>
        <v>0</v>
      </c>
      <c r="AN20" s="46">
        <f>Índice!$G$51*'Datos Vida'!AN193</f>
        <v>0</v>
      </c>
      <c r="AO20" s="46">
        <f>Índice!$G$51*'Datos Vida'!AO193</f>
        <v>0</v>
      </c>
      <c r="AP20" s="46">
        <f>Índice!$G$51*'Datos Vida'!AP193</f>
        <v>0</v>
      </c>
      <c r="AQ20" s="46">
        <f>Índice!$G$51*'Datos Vida'!AQ193</f>
        <v>1955729.9461512414</v>
      </c>
    </row>
    <row r="21" spans="2:43">
      <c r="B21" s="61" t="str">
        <f>'Datos Generales'!B194</f>
        <v>7.31.20.00  Préstamos Y Partidas Por Cobrar</v>
      </c>
      <c r="C21" s="46">
        <f>Índice!$G$51*'Datos Vida'!C194</f>
        <v>0</v>
      </c>
      <c r="D21" s="46">
        <f>Índice!$G$51*'Datos Vida'!D194</f>
        <v>0</v>
      </c>
      <c r="E21" s="46">
        <f>Índice!$G$51*'Datos Vida'!E194</f>
        <v>0</v>
      </c>
      <c r="F21" s="46">
        <f>Índice!$G$51*'Datos Vida'!F194</f>
        <v>0</v>
      </c>
      <c r="G21" s="46">
        <f>Índice!$G$51*'Datos Vida'!G194</f>
        <v>-274467.98621578014</v>
      </c>
      <c r="H21" s="46">
        <f>Índice!$G$51*'Datos Vida'!H194</f>
        <v>0</v>
      </c>
      <c r="I21" s="46">
        <f>Índice!$G$51*'Datos Vida'!I194</f>
        <v>0</v>
      </c>
      <c r="J21" s="46">
        <f>Índice!$G$51*'Datos Vida'!J194</f>
        <v>13432.089256586127</v>
      </c>
      <c r="K21" s="46">
        <f>Índice!$G$51*'Datos Vida'!K194</f>
        <v>0</v>
      </c>
      <c r="L21" s="46">
        <f>Índice!$G$51*'Datos Vida'!L194</f>
        <v>1771.2324128360569</v>
      </c>
      <c r="M21" s="46">
        <f>Índice!$G$51*'Datos Vida'!M194</f>
        <v>116446.64590623279</v>
      </c>
      <c r="N21" s="46">
        <f>Índice!$G$51*'Datos Vida'!N194</f>
        <v>9431.0800073480441</v>
      </c>
      <c r="O21" s="46">
        <f>Índice!$G$51*'Datos Vida'!O194</f>
        <v>7857.6250329223303</v>
      </c>
      <c r="P21" s="46">
        <f>Índice!$G$51*'Datos Vida'!P194</f>
        <v>9749.7460277410755</v>
      </c>
      <c r="Q21" s="46">
        <f>Índice!$G$51*'Datos Vida'!Q194</f>
        <v>0</v>
      </c>
      <c r="R21" s="46">
        <f>Índice!$G$51*'Datos Vida'!R194</f>
        <v>3327.2468521826122</v>
      </c>
      <c r="S21" s="46">
        <f>Índice!$G$51*'Datos Vida'!S194</f>
        <v>0</v>
      </c>
      <c r="T21" s="46">
        <f>Índice!$G$51*'Datos Vida'!T194</f>
        <v>21909.428733945526</v>
      </c>
      <c r="U21" s="46">
        <f>Índice!$G$51*'Datos Vida'!U194</f>
        <v>1155932.1943867153</v>
      </c>
      <c r="V21" s="46">
        <f>Índice!$G$51*'Datos Vida'!V194</f>
        <v>0</v>
      </c>
      <c r="W21" s="46">
        <f>Índice!$G$51*'Datos Vida'!W194</f>
        <v>0</v>
      </c>
      <c r="X21" s="46">
        <f>Índice!$G$51*'Datos Vida'!X194</f>
        <v>0</v>
      </c>
      <c r="Y21" s="46">
        <f>Índice!$G$51*'Datos Vida'!Y194</f>
        <v>150479.59258201811</v>
      </c>
      <c r="Z21" s="46">
        <f>Índice!$G$51*'Datos Vida'!Z194</f>
        <v>63465.930091784139</v>
      </c>
      <c r="AA21" s="46">
        <f>Índice!$G$51*'Datos Vida'!AA194</f>
        <v>0</v>
      </c>
      <c r="AB21" s="46">
        <f>Índice!$G$51*'Datos Vida'!AB194</f>
        <v>93200.006197144452</v>
      </c>
      <c r="AC21" s="46">
        <f>Índice!$G$51*'Datos Vida'!AC194</f>
        <v>147341.1373088015</v>
      </c>
      <c r="AD21" s="46">
        <f>Índice!$G$51*'Datos Vida'!AD194</f>
        <v>0</v>
      </c>
      <c r="AE21" s="46">
        <f>Índice!$G$51*'Datos Vida'!AE194</f>
        <v>30774.532392252688</v>
      </c>
      <c r="AF21" s="46">
        <f>Índice!$G$51*'Datos Vida'!AF194</f>
        <v>0</v>
      </c>
      <c r="AG21" s="46">
        <f>Índice!$G$51*'Datos Vida'!AG194</f>
        <v>78820.19649374421</v>
      </c>
      <c r="AH21" s="46">
        <f>Índice!$G$51*'Datos Vida'!AH194</f>
        <v>0</v>
      </c>
      <c r="AI21" s="46">
        <f>Índice!$G$51*'Datos Vida'!AI194</f>
        <v>0</v>
      </c>
      <c r="AJ21" s="46">
        <f>Índice!$G$51*'Datos Vida'!AJ194</f>
        <v>0</v>
      </c>
      <c r="AK21" s="46">
        <f>Índice!$G$51*'Datos Vida'!AK194</f>
        <v>0</v>
      </c>
      <c r="AL21" s="46">
        <f>Índice!$G$51*'Datos Vida'!AL194</f>
        <v>0</v>
      </c>
      <c r="AM21" s="46">
        <f>Índice!$G$51*'Datos Vida'!AM194</f>
        <v>0</v>
      </c>
      <c r="AN21" s="46">
        <f>Índice!$G$51*'Datos Vida'!AN194</f>
        <v>0</v>
      </c>
      <c r="AO21" s="46">
        <f>Índice!$G$51*'Datos Vida'!AO194</f>
        <v>0</v>
      </c>
      <c r="AP21" s="46">
        <f>Índice!$G$51*'Datos Vida'!AP194</f>
        <v>0</v>
      </c>
      <c r="AQ21" s="46">
        <f>Índice!$G$51*'Datos Vida'!AQ194</f>
        <v>1629470.6974664747</v>
      </c>
    </row>
    <row r="22" spans="2:43">
      <c r="B22" s="61" t="str">
        <f>'Datos Generales'!B195</f>
        <v>7.31.21.00  Otros Ingresos De La Actividad Aseguradora</v>
      </c>
      <c r="C22" s="46">
        <f>Índice!$G$51*'Datos Vida'!C195</f>
        <v>0</v>
      </c>
      <c r="D22" s="46">
        <f>Índice!$G$51*'Datos Vida'!D195</f>
        <v>0</v>
      </c>
      <c r="E22" s="46">
        <f>Índice!$G$51*'Datos Vida'!E195</f>
        <v>44.265317459790495</v>
      </c>
      <c r="F22" s="46">
        <f>Índice!$G$51*'Datos Vida'!F195</f>
        <v>0</v>
      </c>
      <c r="G22" s="46">
        <f>Índice!$G$51*'Datos Vida'!G195</f>
        <v>19800.806071430943</v>
      </c>
      <c r="H22" s="46">
        <f>Índice!$G$51*'Datos Vida'!H195</f>
        <v>2265.5874782269971</v>
      </c>
      <c r="I22" s="46">
        <f>Índice!$G$51*'Datos Vida'!I195</f>
        <v>0</v>
      </c>
      <c r="J22" s="46">
        <f>Índice!$G$51*'Datos Vida'!J195</f>
        <v>12440.634676121739</v>
      </c>
      <c r="K22" s="46">
        <f>Índice!$G$51*'Datos Vida'!K195</f>
        <v>0</v>
      </c>
      <c r="L22" s="46">
        <f>Índice!$G$51*'Datos Vida'!L195</f>
        <v>4304.9349189170052</v>
      </c>
      <c r="M22" s="46">
        <f>Índice!$G$51*'Datos Vida'!M195</f>
        <v>1.0181023015751813</v>
      </c>
      <c r="N22" s="46">
        <f>Índice!$G$51*'Datos Vida'!N195</f>
        <v>20059.404056031039</v>
      </c>
      <c r="O22" s="46">
        <f>Índice!$G$51*'Datos Vida'!O195</f>
        <v>0</v>
      </c>
      <c r="P22" s="46">
        <f>Índice!$G$51*'Datos Vida'!P195</f>
        <v>79324.555520881069</v>
      </c>
      <c r="Q22" s="46">
        <f>Índice!$G$51*'Datos Vida'!Q195</f>
        <v>0</v>
      </c>
      <c r="R22" s="46">
        <f>Índice!$G$51*'Datos Vida'!R195</f>
        <v>0</v>
      </c>
      <c r="S22" s="46">
        <f>Índice!$G$51*'Datos Vida'!S195</f>
        <v>0</v>
      </c>
      <c r="T22" s="46">
        <f>Índice!$G$51*'Datos Vida'!T195</f>
        <v>868.83965110076781</v>
      </c>
      <c r="U22" s="46">
        <f>Índice!$G$51*'Datos Vida'!U195</f>
        <v>221.94630174338954</v>
      </c>
      <c r="V22" s="46">
        <f>Índice!$G$51*'Datos Vida'!V195</f>
        <v>0</v>
      </c>
      <c r="W22" s="46">
        <f>Índice!$G$51*'Datos Vida'!W195</f>
        <v>0</v>
      </c>
      <c r="X22" s="46">
        <f>Índice!$G$51*'Datos Vida'!X195</f>
        <v>22576.639864016946</v>
      </c>
      <c r="Y22" s="46">
        <f>Índice!$G$51*'Datos Vida'!Y195</f>
        <v>0</v>
      </c>
      <c r="Z22" s="46">
        <f>Índice!$G$51*'Datos Vida'!Z195</f>
        <v>17658.408971694545</v>
      </c>
      <c r="AA22" s="46">
        <f>Índice!$G$51*'Datos Vida'!AA195</f>
        <v>-11307.442549151103</v>
      </c>
      <c r="AB22" s="46">
        <f>Índice!$G$51*'Datos Vida'!AB195</f>
        <v>0</v>
      </c>
      <c r="AC22" s="46">
        <f>Índice!$G$51*'Datos Vida'!AC195</f>
        <v>0</v>
      </c>
      <c r="AD22" s="46">
        <f>Índice!$G$51*'Datos Vida'!AD195</f>
        <v>0</v>
      </c>
      <c r="AE22" s="46">
        <f>Índice!$G$51*'Datos Vida'!AE195</f>
        <v>0</v>
      </c>
      <c r="AF22" s="46">
        <f>Índice!$G$51*'Datos Vida'!AF195</f>
        <v>0</v>
      </c>
      <c r="AG22" s="46">
        <f>Índice!$G$51*'Datos Vida'!AG195</f>
        <v>25482.348098029976</v>
      </c>
      <c r="AH22" s="46">
        <f>Índice!$G$51*'Datos Vida'!AH195</f>
        <v>0</v>
      </c>
      <c r="AI22" s="46">
        <f>Índice!$G$51*'Datos Vida'!AI195</f>
        <v>0</v>
      </c>
      <c r="AJ22" s="46">
        <f>Índice!$G$51*'Datos Vida'!AJ195</f>
        <v>0</v>
      </c>
      <c r="AK22" s="46">
        <f>Índice!$G$51*'Datos Vida'!AK195</f>
        <v>0</v>
      </c>
      <c r="AL22" s="46">
        <f>Índice!$G$51*'Datos Vida'!AL195</f>
        <v>0</v>
      </c>
      <c r="AM22" s="46">
        <f>Índice!$G$51*'Datos Vida'!AM195</f>
        <v>0</v>
      </c>
      <c r="AN22" s="46">
        <f>Índice!$G$51*'Datos Vida'!AN195</f>
        <v>0</v>
      </c>
      <c r="AO22" s="46">
        <f>Índice!$G$51*'Datos Vida'!AO195</f>
        <v>0</v>
      </c>
      <c r="AP22" s="46">
        <f>Índice!$G$51*'Datos Vida'!AP195</f>
        <v>0</v>
      </c>
      <c r="AQ22" s="46">
        <f>Índice!$G$51*'Datos Vida'!AQ195</f>
        <v>193741.94647880466</v>
      </c>
    </row>
    <row r="23" spans="2:43">
      <c r="B23" s="60" t="str">
        <f>'Datos Generales'!B196</f>
        <v xml:space="preserve">7.31.00.00  Total Ingresos De Efectivo De La Actividad Aseguradora </v>
      </c>
      <c r="C23" s="43">
        <f>Índice!$G$51*'Datos Vida'!C196</f>
        <v>1084611.162385104</v>
      </c>
      <c r="D23" s="43">
        <f>Índice!$G$51*'Datos Vida'!D196</f>
        <v>3935515.5249534664</v>
      </c>
      <c r="E23" s="43">
        <f>Índice!$G$51*'Datos Vida'!E196</f>
        <v>23303019.381569251</v>
      </c>
      <c r="F23" s="43">
        <f>Índice!$G$51*'Datos Vida'!F196</f>
        <v>5385288.9971913658</v>
      </c>
      <c r="G23" s="43">
        <f>Índice!$G$51*'Datos Vida'!G196</f>
        <v>136770464.63090473</v>
      </c>
      <c r="H23" s="43">
        <f>Índice!$G$51*'Datos Vida'!H196</f>
        <v>8119740.162586512</v>
      </c>
      <c r="I23" s="43">
        <f>Índice!$G$51*'Datos Vida'!I196</f>
        <v>4479675.0925698457</v>
      </c>
      <c r="J23" s="43">
        <f>Índice!$G$51*'Datos Vida'!J196</f>
        <v>44836150.333871163</v>
      </c>
      <c r="K23" s="43">
        <f>Índice!$G$51*'Datos Vida'!K196</f>
        <v>484637.41171835753</v>
      </c>
      <c r="L23" s="43">
        <f>Índice!$G$51*'Datos Vida'!L196</f>
        <v>17929797.154182743</v>
      </c>
      <c r="M23" s="43">
        <f>Índice!$G$51*'Datos Vida'!M196</f>
        <v>154581054.88678041</v>
      </c>
      <c r="N23" s="43">
        <f>Índice!$G$51*'Datos Vida'!N196</f>
        <v>78915273.747789502</v>
      </c>
      <c r="O23" s="43">
        <f>Índice!$G$51*'Datos Vida'!O196</f>
        <v>26045192.410268672</v>
      </c>
      <c r="P23" s="43">
        <f>Índice!$G$51*'Datos Vida'!P196</f>
        <v>12044625.947001137</v>
      </c>
      <c r="Q23" s="43">
        <f>Índice!$G$51*'Datos Vida'!Q196</f>
        <v>7168772.9875326743</v>
      </c>
      <c r="R23" s="43">
        <f>Índice!$G$51*'Datos Vida'!R196</f>
        <v>18008.01644899197</v>
      </c>
      <c r="S23" s="43">
        <f>Índice!$G$51*'Datos Vida'!S196</f>
        <v>638114.03188430821</v>
      </c>
      <c r="T23" s="43">
        <f>Índice!$G$51*'Datos Vida'!T196</f>
        <v>803260.31769218342</v>
      </c>
      <c r="U23" s="43">
        <f>Índice!$G$51*'Datos Vida'!U196</f>
        <v>5708032.827159429</v>
      </c>
      <c r="V23" s="43">
        <f>Índice!$G$51*'Datos Vida'!V196</f>
        <v>12118.825818189063</v>
      </c>
      <c r="W23" s="43">
        <f>Índice!$G$51*'Datos Vida'!W196</f>
        <v>322084.36526854662</v>
      </c>
      <c r="X23" s="43">
        <f>Índice!$G$51*'Datos Vida'!X196</f>
        <v>46250372.514779083</v>
      </c>
      <c r="Y23" s="43">
        <f>Índice!$G$51*'Datos Vida'!Y196</f>
        <v>2464993.7917892262</v>
      </c>
      <c r="Z23" s="43">
        <f>Índice!$G$51*'Datos Vida'!Z196</f>
        <v>20661020.359832767</v>
      </c>
      <c r="AA23" s="43">
        <f>Índice!$G$51*'Datos Vida'!AA196</f>
        <v>71341451.371228874</v>
      </c>
      <c r="AB23" s="43">
        <f>Índice!$G$51*'Datos Vida'!AB196</f>
        <v>17831098.023332249</v>
      </c>
      <c r="AC23" s="43">
        <f>Índice!$G$51*'Datos Vida'!AC196</f>
        <v>23207908.087494828</v>
      </c>
      <c r="AD23" s="43">
        <f>Índice!$G$51*'Datos Vida'!AD196</f>
        <v>3786108.7023400865</v>
      </c>
      <c r="AE23" s="43">
        <f>Índice!$G$51*'Datos Vida'!AE196</f>
        <v>38567156.064016506</v>
      </c>
      <c r="AF23" s="43">
        <f>Índice!$G$51*'Datos Vida'!AF196</f>
        <v>14026566.228661351</v>
      </c>
      <c r="AG23" s="43">
        <f>Índice!$G$51*'Datos Vida'!AG196</f>
        <v>16582126.815707993</v>
      </c>
      <c r="AH23" s="43">
        <f>Índice!$G$51*'Datos Vida'!AH196</f>
        <v>0</v>
      </c>
      <c r="AI23" s="43">
        <f>Índice!$G$51*'Datos Vida'!AI196</f>
        <v>0</v>
      </c>
      <c r="AJ23" s="43">
        <f>Índice!$G$51*'Datos Vida'!AJ196</f>
        <v>0</v>
      </c>
      <c r="AK23" s="43">
        <f>Índice!$G$51*'Datos Vida'!AK196</f>
        <v>0</v>
      </c>
      <c r="AL23" s="43">
        <f>Índice!$G$51*'Datos Vida'!AL196</f>
        <v>0</v>
      </c>
      <c r="AM23" s="43">
        <f>Índice!$G$51*'Datos Vida'!AM196</f>
        <v>0</v>
      </c>
      <c r="AN23" s="43">
        <f>Índice!$G$51*'Datos Vida'!AN196</f>
        <v>0</v>
      </c>
      <c r="AO23" s="43">
        <f>Índice!$G$51*'Datos Vida'!AO196</f>
        <v>0</v>
      </c>
      <c r="AP23" s="43">
        <f>Índice!$G$51*'Datos Vida'!AP196</f>
        <v>0</v>
      </c>
      <c r="AQ23" s="43">
        <f>Índice!$G$51*'Datos Vida'!AQ196</f>
        <v>787304240.17475951</v>
      </c>
    </row>
    <row r="24" spans="2:43">
      <c r="B24" s="61" t="str">
        <f>'Datos Generales'!B197</f>
        <v>7.32.11.00  Egreso Por Prestaciones Seguro Directo Y Coaseguro</v>
      </c>
      <c r="C24" s="46">
        <f>Índice!$G$51*'Datos Vida'!C197</f>
        <v>304706.68694018212</v>
      </c>
      <c r="D24" s="46">
        <f>Índice!$G$51*'Datos Vida'!D197</f>
        <v>126298.86614389328</v>
      </c>
      <c r="E24" s="46">
        <f>Índice!$G$51*'Datos Vida'!E197</f>
        <v>60855.205933323159</v>
      </c>
      <c r="F24" s="46">
        <f>Índice!$G$51*'Datos Vida'!F197</f>
        <v>14773.328375617779</v>
      </c>
      <c r="G24" s="46">
        <f>Índice!$G$51*'Datos Vida'!G197</f>
        <v>60431.940967772643</v>
      </c>
      <c r="H24" s="46">
        <f>Índice!$G$51*'Datos Vida'!H197</f>
        <v>0</v>
      </c>
      <c r="I24" s="46">
        <f>Índice!$G$51*'Datos Vida'!I197</f>
        <v>0</v>
      </c>
      <c r="J24" s="46">
        <f>Índice!$G$51*'Datos Vida'!J197</f>
        <v>111737.52437359044</v>
      </c>
      <c r="K24" s="46">
        <f>Índice!$G$51*'Datos Vida'!K197</f>
        <v>0</v>
      </c>
      <c r="L24" s="46">
        <f>Índice!$G$51*'Datos Vida'!L197</f>
        <v>0</v>
      </c>
      <c r="M24" s="46">
        <f>Índice!$G$51*'Datos Vida'!M197</f>
        <v>27845.850458478028</v>
      </c>
      <c r="N24" s="46">
        <f>Índice!$G$51*'Datos Vida'!N197</f>
        <v>123.01331722075778</v>
      </c>
      <c r="O24" s="46">
        <f>Índice!$G$51*'Datos Vida'!O197</f>
        <v>90580.871628366105</v>
      </c>
      <c r="P24" s="46">
        <f>Índice!$G$51*'Datos Vida'!P197</f>
        <v>346948.94659610779</v>
      </c>
      <c r="Q24" s="46">
        <f>Índice!$G$51*'Datos Vida'!Q197</f>
        <v>289385.97364885651</v>
      </c>
      <c r="R24" s="46">
        <f>Índice!$G$51*'Datos Vida'!R197</f>
        <v>5014.4194271625274</v>
      </c>
      <c r="S24" s="46">
        <f>Índice!$G$51*'Datos Vida'!S197</f>
        <v>70271.412794004718</v>
      </c>
      <c r="T24" s="46">
        <f>Índice!$G$51*'Datos Vida'!T197</f>
        <v>0</v>
      </c>
      <c r="U24" s="46">
        <f>Índice!$G$51*'Datos Vida'!U197</f>
        <v>0</v>
      </c>
      <c r="V24" s="46">
        <f>Índice!$G$51*'Datos Vida'!V197</f>
        <v>0</v>
      </c>
      <c r="W24" s="46">
        <f>Índice!$G$51*'Datos Vida'!W197</f>
        <v>14145.867500625249</v>
      </c>
      <c r="X24" s="46">
        <f>Índice!$G$51*'Datos Vida'!X197</f>
        <v>9265463.6681340635</v>
      </c>
      <c r="Y24" s="46">
        <f>Índice!$G$51*'Datos Vida'!Y197</f>
        <v>1510.465427680431</v>
      </c>
      <c r="Z24" s="46">
        <f>Índice!$G$51*'Datos Vida'!Z197</f>
        <v>48160.621130934596</v>
      </c>
      <c r="AA24" s="46">
        <f>Índice!$G$51*'Datos Vida'!AA197</f>
        <v>0</v>
      </c>
      <c r="AB24" s="46">
        <f>Índice!$G$51*'Datos Vida'!AB197</f>
        <v>0</v>
      </c>
      <c r="AC24" s="46">
        <f>Índice!$G$51*'Datos Vida'!AC197</f>
        <v>0</v>
      </c>
      <c r="AD24" s="46">
        <f>Índice!$G$51*'Datos Vida'!AD197</f>
        <v>0</v>
      </c>
      <c r="AE24" s="46">
        <f>Índice!$G$51*'Datos Vida'!AE197</f>
        <v>0</v>
      </c>
      <c r="AF24" s="46">
        <f>Índice!$G$51*'Datos Vida'!AF197</f>
        <v>944503.81899026397</v>
      </c>
      <c r="AG24" s="46">
        <f>Índice!$G$51*'Datos Vida'!AG197</f>
        <v>35007.004986488013</v>
      </c>
      <c r="AH24" s="46">
        <f>Índice!$G$51*'Datos Vida'!AH197</f>
        <v>0</v>
      </c>
      <c r="AI24" s="46">
        <f>Índice!$G$51*'Datos Vida'!AI197</f>
        <v>0</v>
      </c>
      <c r="AJ24" s="46">
        <f>Índice!$G$51*'Datos Vida'!AJ197</f>
        <v>0</v>
      </c>
      <c r="AK24" s="46">
        <f>Índice!$G$51*'Datos Vida'!AK197</f>
        <v>0</v>
      </c>
      <c r="AL24" s="46">
        <f>Índice!$G$51*'Datos Vida'!AL197</f>
        <v>0</v>
      </c>
      <c r="AM24" s="46">
        <f>Índice!$G$51*'Datos Vida'!AM197</f>
        <v>0</v>
      </c>
      <c r="AN24" s="46">
        <f>Índice!$G$51*'Datos Vida'!AN197</f>
        <v>0</v>
      </c>
      <c r="AO24" s="46">
        <f>Índice!$G$51*'Datos Vida'!AO197</f>
        <v>0</v>
      </c>
      <c r="AP24" s="46">
        <f>Índice!$G$51*'Datos Vida'!AP197</f>
        <v>0</v>
      </c>
      <c r="AQ24" s="46">
        <f>Índice!$G$51*'Datos Vida'!AQ197</f>
        <v>11817765.486774631</v>
      </c>
    </row>
    <row r="25" spans="2:43">
      <c r="B25" s="61" t="str">
        <f>'Datos Generales'!B198</f>
        <v>7.32.12.00  Pago De Rentas Y Siniestros</v>
      </c>
      <c r="C25" s="46">
        <f>Índice!$G$51*'Datos Vida'!C198</f>
        <v>148492.61101188304</v>
      </c>
      <c r="D25" s="46">
        <f>Índice!$G$51*'Datos Vida'!D198</f>
        <v>1208253.4897669654</v>
      </c>
      <c r="E25" s="46">
        <f>Índice!$G$51*'Datos Vida'!E198</f>
        <v>2749045.3520310037</v>
      </c>
      <c r="F25" s="46">
        <f>Índice!$G$51*'Datos Vida'!F198</f>
        <v>755399.81541362626</v>
      </c>
      <c r="G25" s="46">
        <f>Índice!$G$51*'Datos Vida'!G198</f>
        <v>6176692.2741528172</v>
      </c>
      <c r="H25" s="46">
        <f>Índice!$G$51*'Datos Vida'!H198</f>
        <v>3650675.7322036829</v>
      </c>
      <c r="I25" s="46">
        <f>Índice!$G$51*'Datos Vida'!I198</f>
        <v>321074.09792816185</v>
      </c>
      <c r="J25" s="46">
        <f>Índice!$G$51*'Datos Vida'!J198</f>
        <v>3832315.452358346</v>
      </c>
      <c r="K25" s="46">
        <f>Índice!$G$51*'Datos Vida'!K198</f>
        <v>279110.48844564555</v>
      </c>
      <c r="L25" s="46">
        <f>Índice!$G$51*'Datos Vida'!L198</f>
        <v>937334.16552130168</v>
      </c>
      <c r="M25" s="46">
        <f>Índice!$G$51*'Datos Vida'!M198</f>
        <v>7690206.7411651965</v>
      </c>
      <c r="N25" s="46">
        <f>Índice!$G$51*'Datos Vida'!N198</f>
        <v>2418978.2679423932</v>
      </c>
      <c r="O25" s="46">
        <f>Índice!$G$51*'Datos Vida'!O198</f>
        <v>4309990.8149466272</v>
      </c>
      <c r="P25" s="46">
        <f>Índice!$G$51*'Datos Vida'!P198</f>
        <v>2773918.0339116598</v>
      </c>
      <c r="Q25" s="46">
        <f>Índice!$G$51*'Datos Vida'!Q198</f>
        <v>4031113.4719280428</v>
      </c>
      <c r="R25" s="46">
        <f>Índice!$G$51*'Datos Vida'!R198</f>
        <v>0</v>
      </c>
      <c r="S25" s="46">
        <f>Índice!$G$51*'Datos Vida'!S198</f>
        <v>160243.32645007648</v>
      </c>
      <c r="T25" s="46">
        <f>Índice!$G$51*'Datos Vida'!T198</f>
        <v>408231.09151633061</v>
      </c>
      <c r="U25" s="46">
        <f>Índice!$G$51*'Datos Vida'!U198</f>
        <v>358135.98748176824</v>
      </c>
      <c r="V25" s="46">
        <f>Índice!$G$51*'Datos Vida'!V198</f>
        <v>0</v>
      </c>
      <c r="W25" s="46">
        <f>Índice!$G$51*'Datos Vida'!W198</f>
        <v>137589.39934177473</v>
      </c>
      <c r="X25" s="46">
        <f>Índice!$G$51*'Datos Vida'!X198</f>
        <v>1270755.2327138402</v>
      </c>
      <c r="Y25" s="46">
        <f>Índice!$G$51*'Datos Vida'!Y198</f>
        <v>405447.64408914151</v>
      </c>
      <c r="Z25" s="46">
        <f>Índice!$G$51*'Datos Vida'!Z198</f>
        <v>2344137.0808351096</v>
      </c>
      <c r="AA25" s="46">
        <f>Índice!$G$51*'Datos Vida'!AA198</f>
        <v>2468078.6860283166</v>
      </c>
      <c r="AB25" s="46">
        <f>Índice!$G$51*'Datos Vida'!AB198</f>
        <v>4617223.8563501919</v>
      </c>
      <c r="AC25" s="46">
        <f>Índice!$G$51*'Datos Vida'!AC198</f>
        <v>1757899.1237680409</v>
      </c>
      <c r="AD25" s="46">
        <f>Índice!$G$51*'Datos Vida'!AD198</f>
        <v>978154.88877232361</v>
      </c>
      <c r="AE25" s="46">
        <f>Índice!$G$51*'Datos Vida'!AE198</f>
        <v>3454258.566998878</v>
      </c>
      <c r="AF25" s="46">
        <f>Índice!$G$51*'Datos Vida'!AF198</f>
        <v>3177321.0629873336</v>
      </c>
      <c r="AG25" s="46">
        <f>Índice!$G$51*'Datos Vida'!AG198</f>
        <v>1016633.4012805957</v>
      </c>
      <c r="AH25" s="46">
        <f>Índice!$G$51*'Datos Vida'!AH198</f>
        <v>0</v>
      </c>
      <c r="AI25" s="46">
        <f>Índice!$G$51*'Datos Vida'!AI198</f>
        <v>0</v>
      </c>
      <c r="AJ25" s="46">
        <f>Índice!$G$51*'Datos Vida'!AJ198</f>
        <v>0</v>
      </c>
      <c r="AK25" s="46">
        <f>Índice!$G$51*'Datos Vida'!AK198</f>
        <v>0</v>
      </c>
      <c r="AL25" s="46">
        <f>Índice!$G$51*'Datos Vida'!AL198</f>
        <v>0</v>
      </c>
      <c r="AM25" s="46">
        <f>Índice!$G$51*'Datos Vida'!AM198</f>
        <v>0</v>
      </c>
      <c r="AN25" s="46">
        <f>Índice!$G$51*'Datos Vida'!AN198</f>
        <v>0</v>
      </c>
      <c r="AO25" s="46">
        <f>Índice!$G$51*'Datos Vida'!AO198</f>
        <v>0</v>
      </c>
      <c r="AP25" s="46">
        <f>Índice!$G$51*'Datos Vida'!AP198</f>
        <v>0</v>
      </c>
      <c r="AQ25" s="46">
        <f>Índice!$G$51*'Datos Vida'!AQ198</f>
        <v>63836710.157341078</v>
      </c>
    </row>
    <row r="26" spans="2:43">
      <c r="B26" s="61" t="str">
        <f>'Datos Generales'!B199</f>
        <v>7.32.13.00  Egreso Por Comisiones Seguro Directo</v>
      </c>
      <c r="C26" s="46">
        <f>Índice!$G$51*'Datos Vida'!C199</f>
        <v>86733.064642856363</v>
      </c>
      <c r="D26" s="46">
        <f>Índice!$G$51*'Datos Vida'!D199</f>
        <v>364039.96272860275</v>
      </c>
      <c r="E26" s="46">
        <f>Índice!$G$51*'Datos Vida'!E199</f>
        <v>262849.71260742639</v>
      </c>
      <c r="F26" s="46">
        <f>Índice!$G$51*'Datos Vida'!F199</f>
        <v>521219.33243474743</v>
      </c>
      <c r="G26" s="46">
        <f>Índice!$G$51*'Datos Vida'!G199</f>
        <v>209133.52854338335</v>
      </c>
      <c r="H26" s="46">
        <f>Índice!$G$51*'Datos Vida'!H199</f>
        <v>0</v>
      </c>
      <c r="I26" s="46">
        <f>Índice!$G$51*'Datos Vida'!I199</f>
        <v>441810.31868815311</v>
      </c>
      <c r="J26" s="46">
        <f>Índice!$G$51*'Datos Vida'!J199</f>
        <v>351059.42397542391</v>
      </c>
      <c r="K26" s="46">
        <f>Índice!$G$51*'Datos Vida'!K199</f>
        <v>0</v>
      </c>
      <c r="L26" s="46">
        <f>Índice!$G$51*'Datos Vida'!L199</f>
        <v>6523.2470380969462</v>
      </c>
      <c r="M26" s="46">
        <f>Índice!$G$51*'Datos Vida'!M199</f>
        <v>5182.4063069224321</v>
      </c>
      <c r="N26" s="46">
        <f>Índice!$G$51*'Datos Vida'!N199</f>
        <v>25678.133597154629</v>
      </c>
      <c r="O26" s="46">
        <f>Índice!$G$51*'Datos Vida'!O199</f>
        <v>501141.11561879597</v>
      </c>
      <c r="P26" s="46">
        <f>Índice!$G$51*'Datos Vida'!P199</f>
        <v>145904.99334913606</v>
      </c>
      <c r="Q26" s="46">
        <f>Índice!$G$51*'Datos Vida'!Q199</f>
        <v>261932.80082156431</v>
      </c>
      <c r="R26" s="46">
        <f>Índice!$G$51*'Datos Vida'!R199</f>
        <v>0</v>
      </c>
      <c r="S26" s="46">
        <f>Índice!$G$51*'Datos Vida'!S199</f>
        <v>27082.495058883942</v>
      </c>
      <c r="T26" s="46">
        <f>Índice!$G$51*'Datos Vida'!T199</f>
        <v>0</v>
      </c>
      <c r="U26" s="46">
        <f>Índice!$G$51*'Datos Vida'!U199</f>
        <v>2142.2200384665612</v>
      </c>
      <c r="V26" s="46">
        <f>Índice!$G$51*'Datos Vida'!V199</f>
        <v>0</v>
      </c>
      <c r="W26" s="46">
        <f>Índice!$G$51*'Datos Vida'!W199</f>
        <v>12685.820269531519</v>
      </c>
      <c r="X26" s="46">
        <f>Índice!$G$51*'Datos Vida'!X199</f>
        <v>0</v>
      </c>
      <c r="Y26" s="46">
        <f>Índice!$G$51*'Datos Vida'!Y199</f>
        <v>71061.858567884192</v>
      </c>
      <c r="Z26" s="46">
        <f>Índice!$G$51*'Datos Vida'!Z199</f>
        <v>118838.38953922018</v>
      </c>
      <c r="AA26" s="46">
        <f>Índice!$G$51*'Datos Vida'!AA199</f>
        <v>53937.11226348488</v>
      </c>
      <c r="AB26" s="46">
        <f>Índice!$G$51*'Datos Vida'!AB199</f>
        <v>82706.912693301114</v>
      </c>
      <c r="AC26" s="46">
        <f>Índice!$G$51*'Datos Vida'!AC199</f>
        <v>30329.090502654813</v>
      </c>
      <c r="AD26" s="46">
        <f>Índice!$G$51*'Datos Vida'!AD199</f>
        <v>0</v>
      </c>
      <c r="AE26" s="46">
        <f>Índice!$G$51*'Datos Vida'!AE199</f>
        <v>378968.08691937738</v>
      </c>
      <c r="AF26" s="46">
        <f>Índice!$G$51*'Datos Vida'!AF199</f>
        <v>168290.80542958385</v>
      </c>
      <c r="AG26" s="46">
        <f>Índice!$G$51*'Datos Vida'!AG199</f>
        <v>1755711.9301670354</v>
      </c>
      <c r="AH26" s="46">
        <f>Índice!$G$51*'Datos Vida'!AH199</f>
        <v>0</v>
      </c>
      <c r="AI26" s="46">
        <f>Índice!$G$51*'Datos Vida'!AI199</f>
        <v>0</v>
      </c>
      <c r="AJ26" s="46">
        <f>Índice!$G$51*'Datos Vida'!AJ199</f>
        <v>0</v>
      </c>
      <c r="AK26" s="46">
        <f>Índice!$G$51*'Datos Vida'!AK199</f>
        <v>0</v>
      </c>
      <c r="AL26" s="46">
        <f>Índice!$G$51*'Datos Vida'!AL199</f>
        <v>0</v>
      </c>
      <c r="AM26" s="46">
        <f>Índice!$G$51*'Datos Vida'!AM199</f>
        <v>0</v>
      </c>
      <c r="AN26" s="46">
        <f>Índice!$G$51*'Datos Vida'!AN199</f>
        <v>0</v>
      </c>
      <c r="AO26" s="46">
        <f>Índice!$G$51*'Datos Vida'!AO199</f>
        <v>0</v>
      </c>
      <c r="AP26" s="46">
        <f>Índice!$G$51*'Datos Vida'!AP199</f>
        <v>0</v>
      </c>
      <c r="AQ26" s="46">
        <f>Índice!$G$51*'Datos Vida'!AQ199</f>
        <v>5884962.7618016871</v>
      </c>
    </row>
    <row r="27" spans="2:43">
      <c r="B27" s="61" t="str">
        <f>'Datos Generales'!B200</f>
        <v>7.32.14.00  Egreso Por Comisiones Reaseguro Aceptado</v>
      </c>
      <c r="C27" s="46">
        <f>Índice!$G$51*'Datos Vida'!C200</f>
        <v>0</v>
      </c>
      <c r="D27" s="46">
        <f>Índice!$G$51*'Datos Vida'!D200</f>
        <v>0</v>
      </c>
      <c r="E27" s="46">
        <f>Índice!$G$51*'Datos Vida'!E200</f>
        <v>0</v>
      </c>
      <c r="F27" s="46">
        <f>Índice!$G$51*'Datos Vida'!F200</f>
        <v>0</v>
      </c>
      <c r="G27" s="46">
        <f>Índice!$G$51*'Datos Vida'!G200</f>
        <v>0</v>
      </c>
      <c r="H27" s="46">
        <f>Índice!$G$51*'Datos Vida'!H200</f>
        <v>0</v>
      </c>
      <c r="I27" s="46">
        <f>Índice!$G$51*'Datos Vida'!I200</f>
        <v>0</v>
      </c>
      <c r="J27" s="46">
        <f>Índice!$G$51*'Datos Vida'!J200</f>
        <v>0</v>
      </c>
      <c r="K27" s="46">
        <f>Índice!$G$51*'Datos Vida'!K200</f>
        <v>0</v>
      </c>
      <c r="L27" s="46">
        <f>Índice!$G$51*'Datos Vida'!L200</f>
        <v>0</v>
      </c>
      <c r="M27" s="46">
        <f>Índice!$G$51*'Datos Vida'!M200</f>
        <v>0</v>
      </c>
      <c r="N27" s="46">
        <f>Índice!$G$51*'Datos Vida'!N200</f>
        <v>0</v>
      </c>
      <c r="O27" s="46">
        <f>Índice!$G$51*'Datos Vida'!O200</f>
        <v>0</v>
      </c>
      <c r="P27" s="46">
        <f>Índice!$G$51*'Datos Vida'!P200</f>
        <v>0</v>
      </c>
      <c r="Q27" s="46">
        <f>Índice!$G$51*'Datos Vida'!Q200</f>
        <v>0</v>
      </c>
      <c r="R27" s="46">
        <f>Índice!$G$51*'Datos Vida'!R200</f>
        <v>0</v>
      </c>
      <c r="S27" s="46">
        <f>Índice!$G$51*'Datos Vida'!S200</f>
        <v>0</v>
      </c>
      <c r="T27" s="46">
        <f>Índice!$G$51*'Datos Vida'!T200</f>
        <v>0</v>
      </c>
      <c r="U27" s="46">
        <f>Índice!$G$51*'Datos Vida'!U200</f>
        <v>0</v>
      </c>
      <c r="V27" s="46">
        <f>Índice!$G$51*'Datos Vida'!V200</f>
        <v>0</v>
      </c>
      <c r="W27" s="46">
        <f>Índice!$G$51*'Datos Vida'!W200</f>
        <v>0</v>
      </c>
      <c r="X27" s="46">
        <f>Índice!$G$51*'Datos Vida'!X200</f>
        <v>2165662.7735319962</v>
      </c>
      <c r="Y27" s="46">
        <f>Índice!$G$51*'Datos Vida'!Y200</f>
        <v>0</v>
      </c>
      <c r="Z27" s="46">
        <f>Índice!$G$51*'Datos Vida'!Z200</f>
        <v>0</v>
      </c>
      <c r="AA27" s="46">
        <f>Índice!$G$51*'Datos Vida'!AA200</f>
        <v>0</v>
      </c>
      <c r="AB27" s="46">
        <f>Índice!$G$51*'Datos Vida'!AB200</f>
        <v>0</v>
      </c>
      <c r="AC27" s="46">
        <f>Índice!$G$51*'Datos Vida'!AC200</f>
        <v>0</v>
      </c>
      <c r="AD27" s="46">
        <f>Índice!$G$51*'Datos Vida'!AD200</f>
        <v>0</v>
      </c>
      <c r="AE27" s="46">
        <f>Índice!$G$51*'Datos Vida'!AE200</f>
        <v>0</v>
      </c>
      <c r="AF27" s="46">
        <f>Índice!$G$51*'Datos Vida'!AF200</f>
        <v>0</v>
      </c>
      <c r="AG27" s="46">
        <f>Índice!$G$51*'Datos Vida'!AG200</f>
        <v>0</v>
      </c>
      <c r="AH27" s="46">
        <f>Índice!$G$51*'Datos Vida'!AH200</f>
        <v>0</v>
      </c>
      <c r="AI27" s="46">
        <f>Índice!$G$51*'Datos Vida'!AI200</f>
        <v>0</v>
      </c>
      <c r="AJ27" s="46">
        <f>Índice!$G$51*'Datos Vida'!AJ200</f>
        <v>0</v>
      </c>
      <c r="AK27" s="46">
        <f>Índice!$G$51*'Datos Vida'!AK200</f>
        <v>0</v>
      </c>
      <c r="AL27" s="46">
        <f>Índice!$G$51*'Datos Vida'!AL200</f>
        <v>0</v>
      </c>
      <c r="AM27" s="46">
        <f>Índice!$G$51*'Datos Vida'!AM200</f>
        <v>0</v>
      </c>
      <c r="AN27" s="46">
        <f>Índice!$G$51*'Datos Vida'!AN200</f>
        <v>0</v>
      </c>
      <c r="AO27" s="46">
        <f>Índice!$G$51*'Datos Vida'!AO200</f>
        <v>0</v>
      </c>
      <c r="AP27" s="46">
        <f>Índice!$G$51*'Datos Vida'!AP200</f>
        <v>0</v>
      </c>
      <c r="AQ27" s="46">
        <f>Índice!$G$51*'Datos Vida'!AQ200</f>
        <v>2165662.7735319962</v>
      </c>
    </row>
    <row r="28" spans="2:43">
      <c r="B28" s="61" t="str">
        <f>'Datos Generales'!B201</f>
        <v>7.32.15.00  Egreso Por Activos Financieros A Valor Razonable</v>
      </c>
      <c r="C28" s="46">
        <f>Índice!$G$51*'Datos Vida'!C201</f>
        <v>0</v>
      </c>
      <c r="D28" s="46">
        <f>Índice!$G$51*'Datos Vida'!D201</f>
        <v>0</v>
      </c>
      <c r="E28" s="46">
        <f>Índice!$G$51*'Datos Vida'!E201</f>
        <v>14004151.157206062</v>
      </c>
      <c r="F28" s="46">
        <f>Índice!$G$51*'Datos Vida'!F201</f>
        <v>1622938.6416302032</v>
      </c>
      <c r="G28" s="46">
        <f>Índice!$G$51*'Datos Vida'!G201</f>
        <v>55053499.682396352</v>
      </c>
      <c r="H28" s="46">
        <f>Índice!$G$51*'Datos Vida'!H201</f>
        <v>2696530.9713359941</v>
      </c>
      <c r="I28" s="46">
        <f>Índice!$G$51*'Datos Vida'!I201</f>
        <v>105007.29271105152</v>
      </c>
      <c r="J28" s="46">
        <f>Índice!$G$51*'Datos Vida'!J201</f>
        <v>22694713.216074508</v>
      </c>
      <c r="K28" s="46">
        <f>Índice!$G$51*'Datos Vida'!K201</f>
        <v>0</v>
      </c>
      <c r="L28" s="46">
        <f>Índice!$G$51*'Datos Vida'!L201</f>
        <v>12904141.905754713</v>
      </c>
      <c r="M28" s="46">
        <f>Índice!$G$51*'Datos Vida'!M201</f>
        <v>79458279.495640978</v>
      </c>
      <c r="N28" s="46">
        <f>Índice!$G$51*'Datos Vida'!N201</f>
        <v>51805434.851412401</v>
      </c>
      <c r="O28" s="46">
        <f>Índice!$G$51*'Datos Vida'!O201</f>
        <v>553713.66094094794</v>
      </c>
      <c r="P28" s="46">
        <f>Índice!$G$51*'Datos Vida'!P201</f>
        <v>413235.32992047741</v>
      </c>
      <c r="Q28" s="46">
        <f>Índice!$G$51*'Datos Vida'!Q201</f>
        <v>307193.06982189853</v>
      </c>
      <c r="R28" s="46">
        <f>Índice!$G$51*'Datos Vida'!R201</f>
        <v>0</v>
      </c>
      <c r="S28" s="46">
        <f>Índice!$G$51*'Datos Vida'!S201</f>
        <v>0</v>
      </c>
      <c r="T28" s="46">
        <f>Índice!$G$51*'Datos Vida'!T201</f>
        <v>0</v>
      </c>
      <c r="U28" s="46">
        <f>Índice!$G$51*'Datos Vida'!U201</f>
        <v>60601.964052135692</v>
      </c>
      <c r="V28" s="46">
        <f>Índice!$G$51*'Datos Vida'!V201</f>
        <v>75251.039681643844</v>
      </c>
      <c r="W28" s="46">
        <f>Índice!$G$51*'Datos Vida'!W201</f>
        <v>120609.09076824672</v>
      </c>
      <c r="X28" s="46">
        <f>Índice!$G$51*'Datos Vida'!X201</f>
        <v>27169730.977533139</v>
      </c>
      <c r="Y28" s="46">
        <f>Índice!$G$51*'Datos Vida'!Y201</f>
        <v>47476.146527053861</v>
      </c>
      <c r="Z28" s="46">
        <f>Índice!$G$51*'Datos Vida'!Z201</f>
        <v>15295789.350207273</v>
      </c>
      <c r="AA28" s="46">
        <f>Índice!$G$51*'Datos Vida'!AA201</f>
        <v>2019715.683865956</v>
      </c>
      <c r="AB28" s="46">
        <f>Índice!$G$51*'Datos Vida'!AB201</f>
        <v>614900.76822458452</v>
      </c>
      <c r="AC28" s="46">
        <f>Índice!$G$51*'Datos Vida'!AC201</f>
        <v>44.575174682009028</v>
      </c>
      <c r="AD28" s="46">
        <f>Índice!$G$51*'Datos Vida'!AD201</f>
        <v>2673726.0994951543</v>
      </c>
      <c r="AE28" s="46">
        <f>Índice!$G$51*'Datos Vida'!AE201</f>
        <v>14.917411983949398</v>
      </c>
      <c r="AF28" s="46">
        <f>Índice!$G$51*'Datos Vida'!AF201</f>
        <v>6019864.7251898432</v>
      </c>
      <c r="AG28" s="46">
        <f>Índice!$G$51*'Datos Vida'!AG201</f>
        <v>10589700.567260044</v>
      </c>
      <c r="AH28" s="46">
        <f>Índice!$G$51*'Datos Vida'!AH201</f>
        <v>0</v>
      </c>
      <c r="AI28" s="46">
        <f>Índice!$G$51*'Datos Vida'!AI201</f>
        <v>0</v>
      </c>
      <c r="AJ28" s="46">
        <f>Índice!$G$51*'Datos Vida'!AJ201</f>
        <v>0</v>
      </c>
      <c r="AK28" s="46">
        <f>Índice!$G$51*'Datos Vida'!AK201</f>
        <v>0</v>
      </c>
      <c r="AL28" s="46">
        <f>Índice!$G$51*'Datos Vida'!AL201</f>
        <v>0</v>
      </c>
      <c r="AM28" s="46">
        <f>Índice!$G$51*'Datos Vida'!AM201</f>
        <v>0</v>
      </c>
      <c r="AN28" s="46">
        <f>Índice!$G$51*'Datos Vida'!AN201</f>
        <v>0</v>
      </c>
      <c r="AO28" s="46">
        <f>Índice!$G$51*'Datos Vida'!AO201</f>
        <v>0</v>
      </c>
      <c r="AP28" s="46">
        <f>Índice!$G$51*'Datos Vida'!AP201</f>
        <v>0</v>
      </c>
      <c r="AQ28" s="46">
        <f>Índice!$G$51*'Datos Vida'!AQ201</f>
        <v>306306265.18023735</v>
      </c>
    </row>
    <row r="29" spans="2:43">
      <c r="B29" s="61" t="str">
        <f>'Datos Generales'!B202</f>
        <v>7.32.16.00  Egreso Por Activos Financieros A Costo Amortizado</v>
      </c>
      <c r="C29" s="46">
        <f>Índice!$G$51*'Datos Vida'!C202</f>
        <v>0</v>
      </c>
      <c r="D29" s="46">
        <f>Índice!$G$51*'Datos Vida'!D202</f>
        <v>0</v>
      </c>
      <c r="E29" s="46">
        <f>Índice!$G$51*'Datos Vida'!E202</f>
        <v>4813076.9043492889</v>
      </c>
      <c r="F29" s="46">
        <f>Índice!$G$51*'Datos Vida'!F202</f>
        <v>749183.59261743037</v>
      </c>
      <c r="G29" s="46">
        <f>Índice!$G$51*'Datos Vida'!G202</f>
        <v>71314967.210466102</v>
      </c>
      <c r="H29" s="46">
        <f>Índice!$G$51*'Datos Vida'!H202</f>
        <v>0</v>
      </c>
      <c r="I29" s="46">
        <f>Índice!$G$51*'Datos Vida'!I202</f>
        <v>1416981.9021249567</v>
      </c>
      <c r="J29" s="46">
        <f>Índice!$G$51*'Datos Vida'!J202</f>
        <v>16541601.519185696</v>
      </c>
      <c r="K29" s="46">
        <f>Índice!$G$51*'Datos Vida'!K202</f>
        <v>0</v>
      </c>
      <c r="L29" s="46">
        <f>Índice!$G$51*'Datos Vida'!L202</f>
        <v>4408237.6870486327</v>
      </c>
      <c r="M29" s="46">
        <f>Índice!$G$51*'Datos Vida'!M202</f>
        <v>69585167.134772405</v>
      </c>
      <c r="N29" s="46">
        <f>Índice!$G$51*'Datos Vida'!N202</f>
        <v>22448176.866502445</v>
      </c>
      <c r="O29" s="46">
        <f>Índice!$G$51*'Datos Vida'!O202</f>
        <v>17873626.945184045</v>
      </c>
      <c r="P29" s="46">
        <f>Índice!$G$51*'Datos Vida'!P202</f>
        <v>6664115.4793601893</v>
      </c>
      <c r="Q29" s="46">
        <f>Índice!$G$51*'Datos Vida'!Q202</f>
        <v>1482720.5464110789</v>
      </c>
      <c r="R29" s="46">
        <f>Índice!$G$51*'Datos Vida'!R202</f>
        <v>0</v>
      </c>
      <c r="S29" s="46">
        <f>Índice!$G$51*'Datos Vida'!S202</f>
        <v>0</v>
      </c>
      <c r="T29" s="46">
        <f>Índice!$G$51*'Datos Vida'!T202</f>
        <v>0</v>
      </c>
      <c r="U29" s="46">
        <f>Índice!$G$51*'Datos Vida'!U202</f>
        <v>3880505.4213947561</v>
      </c>
      <c r="V29" s="46">
        <f>Índice!$G$51*'Datos Vida'!V202</f>
        <v>0</v>
      </c>
      <c r="W29" s="46">
        <f>Índice!$G$51*'Datos Vida'!W202</f>
        <v>0</v>
      </c>
      <c r="X29" s="46">
        <f>Índice!$G$51*'Datos Vida'!X202</f>
        <v>3291097.1822912171</v>
      </c>
      <c r="Y29" s="46">
        <f>Índice!$G$51*'Datos Vida'!Y202</f>
        <v>1173098.2402323044</v>
      </c>
      <c r="Z29" s="46">
        <f>Índice!$G$51*'Datos Vida'!Z202</f>
        <v>2128534.1318796603</v>
      </c>
      <c r="AA29" s="46">
        <f>Índice!$G$51*'Datos Vida'!AA202</f>
        <v>66401912.881428711</v>
      </c>
      <c r="AB29" s="46">
        <f>Índice!$G$51*'Datos Vida'!AB202</f>
        <v>12240473.329039598</v>
      </c>
      <c r="AC29" s="46">
        <f>Índice!$G$51*'Datos Vida'!AC202</f>
        <v>20038032.229577646</v>
      </c>
      <c r="AD29" s="46">
        <f>Índice!$G$51*'Datos Vida'!AD202</f>
        <v>0</v>
      </c>
      <c r="AE29" s="46">
        <f>Índice!$G$51*'Datos Vida'!AE202</f>
        <v>32672710.874439217</v>
      </c>
      <c r="AF29" s="46">
        <f>Índice!$G$51*'Datos Vida'!AF202</f>
        <v>2253766.4694646774</v>
      </c>
      <c r="AG29" s="46">
        <f>Índice!$G$51*'Datos Vida'!AG202</f>
        <v>2594380.9606016544</v>
      </c>
      <c r="AH29" s="46">
        <f>Índice!$G$51*'Datos Vida'!AH202</f>
        <v>0</v>
      </c>
      <c r="AI29" s="46">
        <f>Índice!$G$51*'Datos Vida'!AI202</f>
        <v>0</v>
      </c>
      <c r="AJ29" s="46">
        <f>Índice!$G$51*'Datos Vida'!AJ202</f>
        <v>0</v>
      </c>
      <c r="AK29" s="46">
        <f>Índice!$G$51*'Datos Vida'!AK202</f>
        <v>0</v>
      </c>
      <c r="AL29" s="46">
        <f>Índice!$G$51*'Datos Vida'!AL202</f>
        <v>0</v>
      </c>
      <c r="AM29" s="46">
        <f>Índice!$G$51*'Datos Vida'!AM202</f>
        <v>0</v>
      </c>
      <c r="AN29" s="46">
        <f>Índice!$G$51*'Datos Vida'!AN202</f>
        <v>0</v>
      </c>
      <c r="AO29" s="46">
        <f>Índice!$G$51*'Datos Vida'!AO202</f>
        <v>0</v>
      </c>
      <c r="AP29" s="46">
        <f>Índice!$G$51*'Datos Vida'!AP202</f>
        <v>0</v>
      </c>
      <c r="AQ29" s="46">
        <f>Índice!$G$51*'Datos Vida'!AQ202</f>
        <v>363972367.50837171</v>
      </c>
    </row>
    <row r="30" spans="2:43">
      <c r="B30" s="61" t="str">
        <f>'Datos Generales'!B203</f>
        <v>7.32.17.00  Egreso Por Activos Inmobiliarios</v>
      </c>
      <c r="C30" s="46">
        <f>Índice!$G$51*'Datos Vida'!C203</f>
        <v>0</v>
      </c>
      <c r="D30" s="46">
        <f>Índice!$G$51*'Datos Vida'!D203</f>
        <v>0</v>
      </c>
      <c r="E30" s="46">
        <f>Índice!$G$51*'Datos Vida'!E203</f>
        <v>0</v>
      </c>
      <c r="F30" s="46">
        <f>Índice!$G$51*'Datos Vida'!F203</f>
        <v>0</v>
      </c>
      <c r="G30" s="46">
        <f>Índice!$G$51*'Datos Vida'!G203</f>
        <v>2598580.7211262868</v>
      </c>
      <c r="H30" s="46">
        <f>Índice!$G$51*'Datos Vida'!H203</f>
        <v>0</v>
      </c>
      <c r="I30" s="46">
        <f>Índice!$G$51*'Datos Vida'!I203</f>
        <v>0</v>
      </c>
      <c r="J30" s="46">
        <f>Índice!$G$51*'Datos Vida'!J203</f>
        <v>20647.026145309759</v>
      </c>
      <c r="K30" s="46">
        <f>Índice!$G$51*'Datos Vida'!K203</f>
        <v>0</v>
      </c>
      <c r="L30" s="46">
        <f>Índice!$G$51*'Datos Vida'!L203</f>
        <v>0</v>
      </c>
      <c r="M30" s="46">
        <f>Índice!$G$51*'Datos Vida'!M203</f>
        <v>69996.392376627031</v>
      </c>
      <c r="N30" s="46">
        <f>Índice!$G$51*'Datos Vida'!N203</f>
        <v>0</v>
      </c>
      <c r="O30" s="46">
        <f>Índice!$G$51*'Datos Vida'!O203</f>
        <v>0</v>
      </c>
      <c r="P30" s="46">
        <f>Índice!$G$51*'Datos Vida'!P203</f>
        <v>459680.40440794034</v>
      </c>
      <c r="Q30" s="46">
        <f>Índice!$G$51*'Datos Vida'!Q203</f>
        <v>31526.246013354848</v>
      </c>
      <c r="R30" s="46">
        <f>Índice!$G$51*'Datos Vida'!R203</f>
        <v>0</v>
      </c>
      <c r="S30" s="46">
        <f>Índice!$G$51*'Datos Vida'!S203</f>
        <v>0</v>
      </c>
      <c r="T30" s="46">
        <f>Índice!$G$51*'Datos Vida'!T203</f>
        <v>1290.732391810031</v>
      </c>
      <c r="U30" s="46">
        <f>Índice!$G$51*'Datos Vida'!U203</f>
        <v>3214.5916192474456</v>
      </c>
      <c r="V30" s="46">
        <f>Índice!$G$51*'Datos Vida'!V203</f>
        <v>0</v>
      </c>
      <c r="W30" s="46">
        <f>Índice!$G$51*'Datos Vida'!W203</f>
        <v>0</v>
      </c>
      <c r="X30" s="46">
        <f>Índice!$G$51*'Datos Vida'!X203</f>
        <v>1327875.198363954</v>
      </c>
      <c r="Y30" s="46">
        <f>Índice!$G$51*'Datos Vida'!Y203</f>
        <v>0</v>
      </c>
      <c r="Z30" s="46">
        <f>Índice!$G$51*'Datos Vida'!Z203</f>
        <v>0</v>
      </c>
      <c r="AA30" s="46">
        <f>Índice!$G$51*'Datos Vida'!AA203</f>
        <v>0</v>
      </c>
      <c r="AB30" s="46">
        <f>Índice!$G$51*'Datos Vida'!AB203</f>
        <v>0</v>
      </c>
      <c r="AC30" s="46">
        <f>Índice!$G$51*'Datos Vida'!AC203</f>
        <v>1097848.4399795495</v>
      </c>
      <c r="AD30" s="46">
        <f>Índice!$G$51*'Datos Vida'!AD203</f>
        <v>0</v>
      </c>
      <c r="AE30" s="46">
        <f>Índice!$G$51*'Datos Vida'!AE203</f>
        <v>0</v>
      </c>
      <c r="AF30" s="46">
        <f>Índice!$G$51*'Datos Vida'!AF203</f>
        <v>38305.612178274139</v>
      </c>
      <c r="AG30" s="46">
        <f>Índice!$G$51*'Datos Vida'!AG203</f>
        <v>0</v>
      </c>
      <c r="AH30" s="46">
        <f>Índice!$G$51*'Datos Vida'!AH203</f>
        <v>0</v>
      </c>
      <c r="AI30" s="46">
        <f>Índice!$G$51*'Datos Vida'!AI203</f>
        <v>0</v>
      </c>
      <c r="AJ30" s="46">
        <f>Índice!$G$51*'Datos Vida'!AJ203</f>
        <v>0</v>
      </c>
      <c r="AK30" s="46">
        <f>Índice!$G$51*'Datos Vida'!AK203</f>
        <v>0</v>
      </c>
      <c r="AL30" s="46">
        <f>Índice!$G$51*'Datos Vida'!AL203</f>
        <v>0</v>
      </c>
      <c r="AM30" s="46">
        <f>Índice!$G$51*'Datos Vida'!AM203</f>
        <v>0</v>
      </c>
      <c r="AN30" s="46">
        <f>Índice!$G$51*'Datos Vida'!AN203</f>
        <v>0</v>
      </c>
      <c r="AO30" s="46">
        <f>Índice!$G$51*'Datos Vida'!AO203</f>
        <v>0</v>
      </c>
      <c r="AP30" s="46">
        <f>Índice!$G$51*'Datos Vida'!AP203</f>
        <v>0</v>
      </c>
      <c r="AQ30" s="46">
        <f>Índice!$G$51*'Datos Vida'!AQ203</f>
        <v>5648965.3646023544</v>
      </c>
    </row>
    <row r="31" spans="2:43">
      <c r="B31" s="61" t="str">
        <f>'Datos Generales'!B204</f>
        <v>7.32.18.00  Gasto Por Impuestos</v>
      </c>
      <c r="C31" s="46">
        <f>Índice!$G$51*'Datos Vida'!C204</f>
        <v>22034.522521086892</v>
      </c>
      <c r="D31" s="46">
        <f>Índice!$G$51*'Datos Vida'!D204</f>
        <v>170804.89840003013</v>
      </c>
      <c r="E31" s="46">
        <f>Índice!$G$51*'Datos Vida'!E204</f>
        <v>63724.395280431854</v>
      </c>
      <c r="F31" s="46">
        <f>Índice!$G$51*'Datos Vida'!F204</f>
        <v>155432.17336068931</v>
      </c>
      <c r="G31" s="46">
        <f>Índice!$G$51*'Datos Vida'!G204</f>
        <v>445616.38347929827</v>
      </c>
      <c r="H31" s="46">
        <f>Índice!$G$51*'Datos Vida'!H204</f>
        <v>369147.56064901809</v>
      </c>
      <c r="I31" s="46">
        <f>Índice!$G$51*'Datos Vida'!I204</f>
        <v>121103.00318046307</v>
      </c>
      <c r="J31" s="46">
        <f>Índice!$G$51*'Datos Vida'!J204</f>
        <v>79503.166076831316</v>
      </c>
      <c r="K31" s="46">
        <f>Índice!$G$51*'Datos Vida'!K204</f>
        <v>48705.261596959863</v>
      </c>
      <c r="L31" s="46">
        <f>Índice!$G$51*'Datos Vida'!L204</f>
        <v>88650.328337992265</v>
      </c>
      <c r="M31" s="46">
        <f>Índice!$G$51*'Datos Vida'!M204</f>
        <v>172750.71322492757</v>
      </c>
      <c r="N31" s="46">
        <f>Índice!$G$51*'Datos Vida'!N204</f>
        <v>57045.644182098666</v>
      </c>
      <c r="O31" s="46">
        <f>Índice!$G$51*'Datos Vida'!O204</f>
        <v>123233.09452194565</v>
      </c>
      <c r="P31" s="46">
        <f>Índice!$G$51*'Datos Vida'!P204</f>
        <v>117898.0171351044</v>
      </c>
      <c r="Q31" s="46">
        <f>Índice!$G$51*'Datos Vida'!Q204</f>
        <v>329171.41965512896</v>
      </c>
      <c r="R31" s="46">
        <f>Índice!$G$51*'Datos Vida'!R204</f>
        <v>1752.9065714077037</v>
      </c>
      <c r="S31" s="46">
        <f>Índice!$G$51*'Datos Vida'!S204</f>
        <v>69165.001184097244</v>
      </c>
      <c r="T31" s="46">
        <f>Índice!$G$51*'Datos Vida'!T204</f>
        <v>1034.6575303051432</v>
      </c>
      <c r="U31" s="46">
        <f>Índice!$G$51*'Datos Vida'!U204</f>
        <v>8308.2459646629977</v>
      </c>
      <c r="V31" s="46">
        <f>Índice!$G$51*'Datos Vida'!V204</f>
        <v>0</v>
      </c>
      <c r="W31" s="46">
        <f>Índice!$G$51*'Datos Vida'!W204</f>
        <v>6983.0308905517895</v>
      </c>
      <c r="X31" s="46">
        <f>Índice!$G$51*'Datos Vida'!X204</f>
        <v>2101867.2438864065</v>
      </c>
      <c r="Y31" s="46">
        <f>Índice!$G$51*'Datos Vida'!Y204</f>
        <v>22153.419163783889</v>
      </c>
      <c r="Z31" s="46">
        <f>Índice!$G$51*'Datos Vida'!Z204</f>
        <v>56347.801452345069</v>
      </c>
      <c r="AA31" s="46">
        <f>Índice!$G$51*'Datos Vida'!AA204</f>
        <v>-29169.737573065442</v>
      </c>
      <c r="AB31" s="46">
        <f>Índice!$G$51*'Datos Vida'!AB204</f>
        <v>106779.89734872882</v>
      </c>
      <c r="AC31" s="46">
        <f>Índice!$G$51*'Datos Vida'!AC204</f>
        <v>8876.1257223546509</v>
      </c>
      <c r="AD31" s="46">
        <f>Índice!$G$51*'Datos Vida'!AD204</f>
        <v>79574.388972624118</v>
      </c>
      <c r="AE31" s="46">
        <f>Índice!$G$51*'Datos Vida'!AE204</f>
        <v>242326.14243251202</v>
      </c>
      <c r="AF31" s="46">
        <f>Índice!$G$51*'Datos Vida'!AF204</f>
        <v>292939.10641603649</v>
      </c>
      <c r="AG31" s="46">
        <f>Índice!$G$51*'Datos Vida'!AG204</f>
        <v>387576.00908324315</v>
      </c>
      <c r="AH31" s="46">
        <f>Índice!$G$51*'Datos Vida'!AH204</f>
        <v>0</v>
      </c>
      <c r="AI31" s="46">
        <f>Índice!$G$51*'Datos Vida'!AI204</f>
        <v>0</v>
      </c>
      <c r="AJ31" s="46">
        <f>Índice!$G$51*'Datos Vida'!AJ204</f>
        <v>0</v>
      </c>
      <c r="AK31" s="46">
        <f>Índice!$G$51*'Datos Vida'!AK204</f>
        <v>0</v>
      </c>
      <c r="AL31" s="46">
        <f>Índice!$G$51*'Datos Vida'!AL204</f>
        <v>0</v>
      </c>
      <c r="AM31" s="46">
        <f>Índice!$G$51*'Datos Vida'!AM204</f>
        <v>0</v>
      </c>
      <c r="AN31" s="46">
        <f>Índice!$G$51*'Datos Vida'!AN204</f>
        <v>0</v>
      </c>
      <c r="AO31" s="46">
        <f>Índice!$G$51*'Datos Vida'!AO204</f>
        <v>0</v>
      </c>
      <c r="AP31" s="46">
        <f>Índice!$G$51*'Datos Vida'!AP204</f>
        <v>0</v>
      </c>
      <c r="AQ31" s="46">
        <f>Índice!$G$51*'Datos Vida'!AQ204</f>
        <v>5721334.8206480006</v>
      </c>
    </row>
    <row r="32" spans="2:43">
      <c r="B32" s="61" t="str">
        <f>'Datos Generales'!B205</f>
        <v>7.32.19.00  Gasto De Administración</v>
      </c>
      <c r="C32" s="46">
        <f>Índice!$G$51*'Datos Vida'!C205</f>
        <v>382095.25453664176</v>
      </c>
      <c r="D32" s="46">
        <f>Índice!$G$51*'Datos Vida'!D205</f>
        <v>1855766.0223849711</v>
      </c>
      <c r="E32" s="46">
        <f>Índice!$G$51*'Datos Vida'!E205</f>
        <v>586121.27369024465</v>
      </c>
      <c r="F32" s="46">
        <f>Índice!$G$51*'Datos Vida'!F205</f>
        <v>1378790.2731391415</v>
      </c>
      <c r="G32" s="46">
        <f>Índice!$G$51*'Datos Vida'!G205</f>
        <v>1050728.8505846343</v>
      </c>
      <c r="H32" s="46">
        <f>Índice!$G$51*'Datos Vida'!H205</f>
        <v>234080.93027991176</v>
      </c>
      <c r="I32" s="46">
        <f>Índice!$G$51*'Datos Vida'!I205</f>
        <v>2069589.4170479018</v>
      </c>
      <c r="J32" s="46">
        <f>Índice!$G$51*'Datos Vida'!J205</f>
        <v>959906.6444454774</v>
      </c>
      <c r="K32" s="46">
        <f>Índice!$G$51*'Datos Vida'!K205</f>
        <v>89892.678737818744</v>
      </c>
      <c r="L32" s="46">
        <f>Índice!$G$51*'Datos Vida'!L205</f>
        <v>126770.5573667448</v>
      </c>
      <c r="M32" s="46">
        <f>Índice!$G$51*'Datos Vida'!M205</f>
        <v>1950774.3995963004</v>
      </c>
      <c r="N32" s="46">
        <f>Índice!$G$51*'Datos Vida'!N205</f>
        <v>635797.58355631994</v>
      </c>
      <c r="O32" s="46">
        <f>Índice!$G$51*'Datos Vida'!O205</f>
        <v>852689.49429088074</v>
      </c>
      <c r="P32" s="46">
        <f>Índice!$G$51*'Datos Vida'!P205</f>
        <v>310702.68978201546</v>
      </c>
      <c r="Q32" s="46">
        <f>Índice!$G$51*'Datos Vida'!Q205</f>
        <v>506343.83970643248</v>
      </c>
      <c r="R32" s="46">
        <f>Índice!$G$51*'Datos Vida'!R205</f>
        <v>11169.910207803534</v>
      </c>
      <c r="S32" s="46">
        <f>Índice!$G$51*'Datos Vida'!S205</f>
        <v>146349.41713643237</v>
      </c>
      <c r="T32" s="46">
        <f>Índice!$G$51*'Datos Vida'!T205</f>
        <v>102131.0651784667</v>
      </c>
      <c r="U32" s="46">
        <f>Índice!$G$51*'Datos Vida'!U205</f>
        <v>122132.03901545082</v>
      </c>
      <c r="V32" s="46">
        <f>Índice!$G$51*'Datos Vida'!V205</f>
        <v>2815.9381702045725</v>
      </c>
      <c r="W32" s="46">
        <f>Índice!$G$51*'Datos Vida'!W205</f>
        <v>33084.031065399795</v>
      </c>
      <c r="X32" s="46">
        <f>Índice!$G$51*'Datos Vida'!X205</f>
        <v>136703.96019662655</v>
      </c>
      <c r="Y32" s="46">
        <f>Índice!$G$51*'Datos Vida'!Y205</f>
        <v>221893.62601561239</v>
      </c>
      <c r="Z32" s="46">
        <f>Índice!$G$51*'Datos Vida'!Z205</f>
        <v>728965.54166362353</v>
      </c>
      <c r="AA32" s="46">
        <f>Índice!$G$51*'Datos Vida'!AA205</f>
        <v>378361.69633549574</v>
      </c>
      <c r="AB32" s="46">
        <f>Índice!$G$51*'Datos Vida'!AB205</f>
        <v>423856.0403345573</v>
      </c>
      <c r="AC32" s="46">
        <f>Índice!$G$51*'Datos Vida'!AC205</f>
        <v>231708.39779470192</v>
      </c>
      <c r="AD32" s="46">
        <f>Índice!$G$51*'Datos Vida'!AD205</f>
        <v>52542.13504905704</v>
      </c>
      <c r="AE32" s="46">
        <f>Índice!$G$51*'Datos Vida'!AE205</f>
        <v>593803.20967816911</v>
      </c>
      <c r="AF32" s="46">
        <f>Índice!$G$51*'Datos Vida'!AF205</f>
        <v>747297.40317515132</v>
      </c>
      <c r="AG32" s="46">
        <f>Índice!$G$51*'Datos Vida'!AG205</f>
        <v>188482.91690735935</v>
      </c>
      <c r="AH32" s="46">
        <f>Índice!$G$51*'Datos Vida'!AH205</f>
        <v>0</v>
      </c>
      <c r="AI32" s="46">
        <f>Índice!$G$51*'Datos Vida'!AI205</f>
        <v>0</v>
      </c>
      <c r="AJ32" s="46">
        <f>Índice!$G$51*'Datos Vida'!AJ205</f>
        <v>0</v>
      </c>
      <c r="AK32" s="46">
        <f>Índice!$G$51*'Datos Vida'!AK205</f>
        <v>0</v>
      </c>
      <c r="AL32" s="46">
        <f>Índice!$G$51*'Datos Vida'!AL205</f>
        <v>0</v>
      </c>
      <c r="AM32" s="46">
        <f>Índice!$G$51*'Datos Vida'!AM205</f>
        <v>0</v>
      </c>
      <c r="AN32" s="46">
        <f>Índice!$G$51*'Datos Vida'!AN205</f>
        <v>0</v>
      </c>
      <c r="AO32" s="46">
        <f>Índice!$G$51*'Datos Vida'!AO205</f>
        <v>0</v>
      </c>
      <c r="AP32" s="46">
        <f>Índice!$G$51*'Datos Vida'!AP205</f>
        <v>0</v>
      </c>
      <c r="AQ32" s="46">
        <f>Índice!$G$51*'Datos Vida'!AQ205</f>
        <v>17111347.237069547</v>
      </c>
    </row>
    <row r="33" spans="2:43">
      <c r="B33" s="61" t="str">
        <f>'Datos Generales'!B206</f>
        <v>7.32.20.00  Otros Egresos De La Actividad Aseguradora</v>
      </c>
      <c r="C33" s="46">
        <f>Índice!$G$51*'Datos Vida'!C206</f>
        <v>-9569.1877978225893</v>
      </c>
      <c r="D33" s="46">
        <f>Índice!$G$51*'Datos Vida'!D206</f>
        <v>0</v>
      </c>
      <c r="E33" s="46">
        <f>Índice!$G$51*'Datos Vida'!E206</f>
        <v>2809.8295563951215</v>
      </c>
      <c r="F33" s="46">
        <f>Índice!$G$51*'Datos Vida'!F206</f>
        <v>204890.25521168782</v>
      </c>
      <c r="G33" s="46">
        <f>Índice!$G$51*'Datos Vida'!G206</f>
        <v>-510563.1655013822</v>
      </c>
      <c r="H33" s="46">
        <f>Índice!$G$51*'Datos Vida'!H206</f>
        <v>58486.87865327199</v>
      </c>
      <c r="I33" s="46">
        <f>Índice!$G$51*'Datos Vida'!I206</f>
        <v>0</v>
      </c>
      <c r="J33" s="46">
        <f>Índice!$G$51*'Datos Vida'!J206</f>
        <v>60988.223212289828</v>
      </c>
      <c r="K33" s="46">
        <f>Índice!$G$51*'Datos Vida'!K206</f>
        <v>0</v>
      </c>
      <c r="L33" s="46">
        <f>Índice!$G$51*'Datos Vida'!L206</f>
        <v>167201.03757904127</v>
      </c>
      <c r="M33" s="46">
        <f>Índice!$G$51*'Datos Vida'!M206</f>
        <v>4050.143751618451</v>
      </c>
      <c r="N33" s="46">
        <f>Índice!$G$51*'Datos Vida'!N206</f>
        <v>68618.899962595809</v>
      </c>
      <c r="O33" s="46">
        <f>Índice!$G$51*'Datos Vida'!O206</f>
        <v>108681.8895093411</v>
      </c>
      <c r="P33" s="46">
        <f>Índice!$G$51*'Datos Vida'!P206</f>
        <v>7561.5785897512515</v>
      </c>
      <c r="Q33" s="46">
        <f>Índice!$G$51*'Datos Vida'!Q206</f>
        <v>790.3572432445593</v>
      </c>
      <c r="R33" s="46">
        <f>Índice!$G$51*'Datos Vida'!R206</f>
        <v>0</v>
      </c>
      <c r="S33" s="46">
        <f>Índice!$G$51*'Datos Vida'!S206</f>
        <v>0</v>
      </c>
      <c r="T33" s="46">
        <f>Índice!$G$51*'Datos Vida'!T206</f>
        <v>1344.6918137935156</v>
      </c>
      <c r="U33" s="46">
        <f>Índice!$G$51*'Datos Vida'!U206</f>
        <v>1264841.740423752</v>
      </c>
      <c r="V33" s="46">
        <f>Índice!$G$51*'Datos Vida'!V206</f>
        <v>0</v>
      </c>
      <c r="W33" s="46">
        <f>Índice!$G$51*'Datos Vida'!W206</f>
        <v>0</v>
      </c>
      <c r="X33" s="46">
        <f>Índice!$G$51*'Datos Vida'!X206</f>
        <v>0</v>
      </c>
      <c r="Y33" s="46">
        <f>Índice!$G$51*'Datos Vida'!Y206</f>
        <v>275190.61752331123</v>
      </c>
      <c r="Z33" s="46">
        <f>Índice!$G$51*'Datos Vida'!Z206</f>
        <v>45775.030377074108</v>
      </c>
      <c r="AA33" s="46">
        <f>Índice!$G$51*'Datos Vida'!AA206</f>
        <v>0</v>
      </c>
      <c r="AB33" s="46">
        <f>Índice!$G$51*'Datos Vida'!AB206</f>
        <v>67.283282538881551</v>
      </c>
      <c r="AC33" s="46">
        <f>Índice!$G$51*'Datos Vida'!AC206</f>
        <v>164445.16744462962</v>
      </c>
      <c r="AD33" s="46">
        <f>Índice!$G$51*'Datos Vida'!AD206</f>
        <v>1998.7561445793801</v>
      </c>
      <c r="AE33" s="46">
        <f>Índice!$G$51*'Datos Vida'!AE206</f>
        <v>0</v>
      </c>
      <c r="AF33" s="46">
        <f>Índice!$G$51*'Datos Vida'!AF206</f>
        <v>0</v>
      </c>
      <c r="AG33" s="46">
        <f>Índice!$G$51*'Datos Vida'!AG206</f>
        <v>928.46503371910569</v>
      </c>
      <c r="AH33" s="46">
        <f>Índice!$G$51*'Datos Vida'!AH206</f>
        <v>0</v>
      </c>
      <c r="AI33" s="46">
        <f>Índice!$G$51*'Datos Vida'!AI206</f>
        <v>0</v>
      </c>
      <c r="AJ33" s="46">
        <f>Índice!$G$51*'Datos Vida'!AJ206</f>
        <v>0</v>
      </c>
      <c r="AK33" s="46">
        <f>Índice!$G$51*'Datos Vida'!AK206</f>
        <v>0</v>
      </c>
      <c r="AL33" s="46">
        <f>Índice!$G$51*'Datos Vida'!AL206</f>
        <v>0</v>
      </c>
      <c r="AM33" s="46">
        <f>Índice!$G$51*'Datos Vida'!AM206</f>
        <v>0</v>
      </c>
      <c r="AN33" s="46">
        <f>Índice!$G$51*'Datos Vida'!AN206</f>
        <v>0</v>
      </c>
      <c r="AO33" s="46">
        <f>Índice!$G$51*'Datos Vida'!AO206</f>
        <v>0</v>
      </c>
      <c r="AP33" s="46">
        <f>Índice!$G$51*'Datos Vida'!AP206</f>
        <v>0</v>
      </c>
      <c r="AQ33" s="46">
        <f>Índice!$G$51*'Datos Vida'!AQ206</f>
        <v>1918538.4920134302</v>
      </c>
    </row>
    <row r="34" spans="2:43">
      <c r="B34" s="60" t="str">
        <f>'Datos Generales'!B207</f>
        <v xml:space="preserve">7.32.00.00  Total Egresos De Efectivo De La Actividad Aseguradora </v>
      </c>
      <c r="C34" s="43">
        <f>Índice!$G$51*'Datos Vida'!C207</f>
        <v>934492.95185482758</v>
      </c>
      <c r="D34" s="43">
        <f>Índice!$G$51*'Datos Vida'!D207</f>
        <v>3725163.2394244624</v>
      </c>
      <c r="E34" s="43">
        <f>Índice!$G$51*'Datos Vida'!E207</f>
        <v>22542633.830654178</v>
      </c>
      <c r="F34" s="43">
        <f>Índice!$G$51*'Datos Vida'!F207</f>
        <v>5402627.4121831441</v>
      </c>
      <c r="G34" s="43">
        <f>Índice!$G$51*'Datos Vida'!G207</f>
        <v>136399087.42621526</v>
      </c>
      <c r="H34" s="43">
        <f>Índice!$G$51*'Datos Vida'!H207</f>
        <v>7008922.0731218783</v>
      </c>
      <c r="I34" s="43">
        <f>Índice!$G$51*'Datos Vida'!I207</f>
        <v>4475566.0316806883</v>
      </c>
      <c r="J34" s="43">
        <f>Índice!$G$51*'Datos Vida'!J207</f>
        <v>44652472.195847474</v>
      </c>
      <c r="K34" s="43">
        <f>Índice!$G$51*'Datos Vida'!K207</f>
        <v>417708.42878042412</v>
      </c>
      <c r="L34" s="43">
        <f>Índice!$G$51*'Datos Vida'!L207</f>
        <v>18638858.928646524</v>
      </c>
      <c r="M34" s="43">
        <f>Índice!$G$51*'Datos Vida'!M207</f>
        <v>158964253.27729344</v>
      </c>
      <c r="N34" s="43">
        <f>Índice!$G$51*'Datos Vida'!N207</f>
        <v>77459853.260472625</v>
      </c>
      <c r="O34" s="43">
        <f>Índice!$G$51*'Datos Vida'!O207</f>
        <v>24413657.886640951</v>
      </c>
      <c r="P34" s="43">
        <f>Índice!$G$51*'Datos Vida'!P207</f>
        <v>11239965.473052382</v>
      </c>
      <c r="Q34" s="43">
        <f>Índice!$G$51*'Datos Vida'!Q207</f>
        <v>7240177.7252496015</v>
      </c>
      <c r="R34" s="43">
        <f>Índice!$G$51*'Datos Vida'!R207</f>
        <v>17937.191941056306</v>
      </c>
      <c r="S34" s="43">
        <f>Índice!$G$51*'Datos Vida'!S207</f>
        <v>473111.65262349474</v>
      </c>
      <c r="T34" s="43">
        <f>Índice!$G$51*'Datos Vida'!T207</f>
        <v>514032.23843070603</v>
      </c>
      <c r="U34" s="43">
        <f>Índice!$G$51*'Datos Vida'!U207</f>
        <v>5699882.2099902397</v>
      </c>
      <c r="V34" s="43">
        <f>Índice!$G$51*'Datos Vida'!V207</f>
        <v>78066.977851848409</v>
      </c>
      <c r="W34" s="43">
        <f>Índice!$G$51*'Datos Vida'!W207</f>
        <v>325097.23983612983</v>
      </c>
      <c r="X34" s="43">
        <f>Índice!$G$51*'Datos Vida'!X207</f>
        <v>46729156.236651242</v>
      </c>
      <c r="Y34" s="43">
        <f>Índice!$G$51*'Datos Vida'!Y207</f>
        <v>2217832.017546772</v>
      </c>
      <c r="Z34" s="43">
        <f>Índice!$G$51*'Datos Vida'!Z207</f>
        <v>20766547.947085243</v>
      </c>
      <c r="AA34" s="43">
        <f>Índice!$G$51*'Datos Vida'!AA207</f>
        <v>71292836.322348908</v>
      </c>
      <c r="AB34" s="43">
        <f>Índice!$G$51*'Datos Vida'!AB207</f>
        <v>18086008.087273501</v>
      </c>
      <c r="AC34" s="43">
        <f>Índice!$G$51*'Datos Vida'!AC207</f>
        <v>23329183.149964258</v>
      </c>
      <c r="AD34" s="43">
        <f>Índice!$G$51*'Datos Vida'!AD207</f>
        <v>3785996.2684337385</v>
      </c>
      <c r="AE34" s="43">
        <f>Índice!$G$51*'Datos Vida'!AE207</f>
        <v>37342081.797880135</v>
      </c>
      <c r="AF34" s="43">
        <f>Índice!$G$51*'Datos Vida'!AF207</f>
        <v>13642289.003831165</v>
      </c>
      <c r="AG34" s="43">
        <f>Índice!$G$51*'Datos Vida'!AG207</f>
        <v>16568421.255320139</v>
      </c>
      <c r="AH34" s="43">
        <f>Índice!$G$51*'Datos Vida'!AH207</f>
        <v>0</v>
      </c>
      <c r="AI34" s="43">
        <f>Índice!$G$51*'Datos Vida'!AI207</f>
        <v>0</v>
      </c>
      <c r="AJ34" s="43">
        <f>Índice!$G$51*'Datos Vida'!AJ207</f>
        <v>0</v>
      </c>
      <c r="AK34" s="43">
        <f>Índice!$G$51*'Datos Vida'!AK207</f>
        <v>0</v>
      </c>
      <c r="AL34" s="43">
        <f>Índice!$G$51*'Datos Vida'!AL207</f>
        <v>0</v>
      </c>
      <c r="AM34" s="43">
        <f>Índice!$G$51*'Datos Vida'!AM207</f>
        <v>0</v>
      </c>
      <c r="AN34" s="43">
        <f>Índice!$G$51*'Datos Vida'!AN207</f>
        <v>0</v>
      </c>
      <c r="AO34" s="43">
        <f>Índice!$G$51*'Datos Vida'!AO207</f>
        <v>0</v>
      </c>
      <c r="AP34" s="43">
        <f>Índice!$G$51*'Datos Vida'!AP207</f>
        <v>0</v>
      </c>
      <c r="AQ34" s="43">
        <f>Índice!$G$51*'Datos Vida'!AQ207</f>
        <v>784383919.7381264</v>
      </c>
    </row>
    <row r="35" spans="2:43">
      <c r="B35" s="64" t="str">
        <f>'Datos Generales'!B208</f>
        <v xml:space="preserve">7.30.00.00  Total Flujo De Efectivo Neto De Actividades De La Operación </v>
      </c>
      <c r="C35" s="43">
        <f>Índice!$G$51*'Datos Vida'!C208</f>
        <v>150118.21053027638</v>
      </c>
      <c r="D35" s="43">
        <f>Índice!$G$51*'Datos Vida'!D208</f>
        <v>210352.28552900377</v>
      </c>
      <c r="E35" s="43">
        <f>Índice!$G$51*'Datos Vida'!E208</f>
        <v>760385.55091507488</v>
      </c>
      <c r="F35" s="43">
        <f>Índice!$G$51*'Datos Vida'!F208</f>
        <v>-17338.414991777718</v>
      </c>
      <c r="G35" s="43">
        <f>Índice!$G$51*'Datos Vida'!G208</f>
        <v>371377.20468946773</v>
      </c>
      <c r="H35" s="43">
        <f>Índice!$G$51*'Datos Vida'!H208</f>
        <v>1110818.0894646333</v>
      </c>
      <c r="I35" s="43">
        <f>Índice!$G$51*'Datos Vida'!I208</f>
        <v>4109.060889157432</v>
      </c>
      <c r="J35" s="43">
        <f>Índice!$G$51*'Datos Vida'!J208</f>
        <v>183678.13802368639</v>
      </c>
      <c r="K35" s="43">
        <f>Índice!$G$51*'Datos Vida'!K208</f>
        <v>66928.982937933397</v>
      </c>
      <c r="L35" s="43">
        <f>Índice!$G$51*'Datos Vida'!L208</f>
        <v>-709061.77446378104</v>
      </c>
      <c r="M35" s="43">
        <f>Índice!$G$51*'Datos Vida'!M208</f>
        <v>-4383198.3905130578</v>
      </c>
      <c r="N35" s="43">
        <f>Índice!$G$51*'Datos Vida'!N208</f>
        <v>1455420.4873168801</v>
      </c>
      <c r="O35" s="43">
        <f>Índice!$G$51*'Datos Vida'!O208</f>
        <v>1631534.5236277198</v>
      </c>
      <c r="P35" s="43">
        <f>Índice!$G$51*'Datos Vida'!P208</f>
        <v>804660.47394875414</v>
      </c>
      <c r="Q35" s="43">
        <f>Índice!$G$51*'Datos Vida'!Q208</f>
        <v>-71404.737716927732</v>
      </c>
      <c r="R35" s="43">
        <f>Índice!$G$51*'Datos Vida'!R208</f>
        <v>70.824507935664798</v>
      </c>
      <c r="S35" s="43">
        <f>Índice!$G$51*'Datos Vida'!S208</f>
        <v>165002.37926081347</v>
      </c>
      <c r="T35" s="43">
        <f>Índice!$G$51*'Datos Vida'!T208</f>
        <v>289228.03499616001</v>
      </c>
      <c r="U35" s="43">
        <f>Índice!$G$51*'Datos Vida'!U208</f>
        <v>8150.6171691886839</v>
      </c>
      <c r="V35" s="43">
        <f>Índice!$G$51*'Datos Vida'!V208</f>
        <v>-65948.196298976807</v>
      </c>
      <c r="W35" s="43">
        <f>Índice!$G$51*'Datos Vida'!W208</f>
        <v>-3012.8745675831801</v>
      </c>
      <c r="X35" s="43">
        <f>Índice!$G$51*'Datos Vida'!X208</f>
        <v>-478783.72187215736</v>
      </c>
      <c r="Y35" s="43">
        <f>Índice!$G$51*'Datos Vida'!Y208</f>
        <v>247161.77424245444</v>
      </c>
      <c r="Z35" s="43">
        <f>Índice!$G$51*'Datos Vida'!Z208</f>
        <v>-105527.58725247388</v>
      </c>
      <c r="AA35" s="43">
        <f>Índice!$G$51*'Datos Vida'!AA208</f>
        <v>48615.048879976806</v>
      </c>
      <c r="AB35" s="43">
        <f>Índice!$G$51*'Datos Vida'!AB208</f>
        <v>-254910.06394125108</v>
      </c>
      <c r="AC35" s="43">
        <f>Índice!$G$51*'Datos Vida'!AC208</f>
        <v>-121275.06246942928</v>
      </c>
      <c r="AD35" s="43">
        <f>Índice!$G$51*'Datos Vida'!AD208</f>
        <v>112.43390634786786</v>
      </c>
      <c r="AE35" s="43">
        <f>Índice!$G$51*'Datos Vida'!AE208</f>
        <v>1225074.2661363683</v>
      </c>
      <c r="AF35" s="43">
        <f>Índice!$G$51*'Datos Vida'!AF208</f>
        <v>384277.22483018722</v>
      </c>
      <c r="AG35" s="43">
        <f>Índice!$G$51*'Datos Vida'!AG208</f>
        <v>13705.560387852713</v>
      </c>
      <c r="AH35" s="43">
        <f>Índice!$G$51*'Datos Vida'!AH208</f>
        <v>0</v>
      </c>
      <c r="AI35" s="43">
        <f>Índice!$G$51*'Datos Vida'!AI208</f>
        <v>0</v>
      </c>
      <c r="AJ35" s="43">
        <f>Índice!$G$51*'Datos Vida'!AJ208</f>
        <v>0</v>
      </c>
      <c r="AK35" s="43">
        <f>Índice!$G$51*'Datos Vida'!AK208</f>
        <v>0</v>
      </c>
      <c r="AL35" s="43">
        <f>Índice!$G$51*'Datos Vida'!AL208</f>
        <v>0</v>
      </c>
      <c r="AM35" s="43">
        <f>Índice!$G$51*'Datos Vida'!AM208</f>
        <v>0</v>
      </c>
      <c r="AN35" s="43">
        <f>Índice!$G$51*'Datos Vida'!AN208</f>
        <v>0</v>
      </c>
      <c r="AO35" s="43">
        <f>Índice!$G$51*'Datos Vida'!AO208</f>
        <v>0</v>
      </c>
      <c r="AP35" s="43">
        <f>Índice!$G$51*'Datos Vida'!AP208</f>
        <v>0</v>
      </c>
      <c r="AQ35" s="43">
        <f>Índice!$G$51*'Datos Vida'!AQ208</f>
        <v>2920320.3481024569</v>
      </c>
    </row>
    <row r="36" spans="2:43">
      <c r="B36" s="61" t="str">
        <f>'Datos Generales'!B209</f>
        <v>7.41.11.00  Ingresos Por Propiedades, Muebles Y Equipos</v>
      </c>
      <c r="C36" s="46">
        <f>Índice!$G$51*'Datos Vida'!C209</f>
        <v>0</v>
      </c>
      <c r="D36" s="46">
        <f>Índice!$G$51*'Datos Vida'!D209</f>
        <v>0</v>
      </c>
      <c r="E36" s="46">
        <f>Índice!$G$51*'Datos Vida'!E209</f>
        <v>0</v>
      </c>
      <c r="F36" s="46">
        <f>Índice!$G$51*'Datos Vida'!F209</f>
        <v>0</v>
      </c>
      <c r="G36" s="46">
        <f>Índice!$G$51*'Datos Vida'!G209</f>
        <v>10114.44797829229</v>
      </c>
      <c r="H36" s="46">
        <f>Índice!$G$51*'Datos Vida'!H209</f>
        <v>237.1293056320977</v>
      </c>
      <c r="I36" s="46">
        <f>Índice!$G$51*'Datos Vida'!I209</f>
        <v>0</v>
      </c>
      <c r="J36" s="46">
        <f>Índice!$G$51*'Datos Vida'!J209</f>
        <v>0</v>
      </c>
      <c r="K36" s="46">
        <f>Índice!$G$51*'Datos Vida'!K209</f>
        <v>0</v>
      </c>
      <c r="L36" s="46">
        <f>Índice!$G$51*'Datos Vida'!L209</f>
        <v>0</v>
      </c>
      <c r="M36" s="46">
        <f>Índice!$G$51*'Datos Vida'!M209</f>
        <v>4268.1947054253787</v>
      </c>
      <c r="N36" s="46">
        <f>Índice!$G$51*'Datos Vida'!N209</f>
        <v>0</v>
      </c>
      <c r="O36" s="46">
        <f>Índice!$G$51*'Datos Vida'!O209</f>
        <v>0</v>
      </c>
      <c r="P36" s="46">
        <f>Índice!$G$51*'Datos Vida'!P209</f>
        <v>30.366007777416279</v>
      </c>
      <c r="Q36" s="46">
        <f>Índice!$G$51*'Datos Vida'!Q209</f>
        <v>0</v>
      </c>
      <c r="R36" s="46">
        <f>Índice!$G$51*'Datos Vida'!R209</f>
        <v>0</v>
      </c>
      <c r="S36" s="46">
        <f>Índice!$G$51*'Datos Vida'!S209</f>
        <v>0</v>
      </c>
      <c r="T36" s="46">
        <f>Índice!$G$51*'Datos Vida'!T209</f>
        <v>0</v>
      </c>
      <c r="U36" s="46">
        <f>Índice!$G$51*'Datos Vida'!U209</f>
        <v>0</v>
      </c>
      <c r="V36" s="46">
        <f>Índice!$G$51*'Datos Vida'!V209</f>
        <v>0</v>
      </c>
      <c r="W36" s="46">
        <f>Índice!$G$51*'Datos Vida'!W209</f>
        <v>0</v>
      </c>
      <c r="X36" s="46">
        <f>Índice!$G$51*'Datos Vida'!X209</f>
        <v>306.84718063126769</v>
      </c>
      <c r="Y36" s="46">
        <f>Índice!$G$51*'Datos Vida'!Y209</f>
        <v>0</v>
      </c>
      <c r="Z36" s="46">
        <f>Índice!$G$51*'Datos Vida'!Z209</f>
        <v>0</v>
      </c>
      <c r="AA36" s="46">
        <f>Índice!$G$51*'Datos Vida'!AA209</f>
        <v>-3.4526947618636585</v>
      </c>
      <c r="AB36" s="46">
        <f>Índice!$G$51*'Datos Vida'!AB209</f>
        <v>0</v>
      </c>
      <c r="AC36" s="46">
        <f>Índice!$G$51*'Datos Vida'!AC209</f>
        <v>0</v>
      </c>
      <c r="AD36" s="46">
        <f>Índice!$G$51*'Datos Vida'!AD209</f>
        <v>0</v>
      </c>
      <c r="AE36" s="46">
        <f>Índice!$G$51*'Datos Vida'!AE209</f>
        <v>466.46791539127224</v>
      </c>
      <c r="AF36" s="46">
        <f>Índice!$G$51*'Datos Vida'!AF209</f>
        <v>0</v>
      </c>
      <c r="AG36" s="46">
        <f>Índice!$G$51*'Datos Vida'!AG209</f>
        <v>0</v>
      </c>
      <c r="AH36" s="46">
        <f>Índice!$G$51*'Datos Vida'!AH209</f>
        <v>0</v>
      </c>
      <c r="AI36" s="46">
        <f>Índice!$G$51*'Datos Vida'!AI209</f>
        <v>0</v>
      </c>
      <c r="AJ36" s="46">
        <f>Índice!$G$51*'Datos Vida'!AJ209</f>
        <v>0</v>
      </c>
      <c r="AK36" s="46">
        <f>Índice!$G$51*'Datos Vida'!AK209</f>
        <v>0</v>
      </c>
      <c r="AL36" s="46">
        <f>Índice!$G$51*'Datos Vida'!AL209</f>
        <v>0</v>
      </c>
      <c r="AM36" s="46">
        <f>Índice!$G$51*'Datos Vida'!AM209</f>
        <v>0</v>
      </c>
      <c r="AN36" s="46">
        <f>Índice!$G$51*'Datos Vida'!AN209</f>
        <v>0</v>
      </c>
      <c r="AO36" s="46">
        <f>Índice!$G$51*'Datos Vida'!AO209</f>
        <v>0</v>
      </c>
      <c r="AP36" s="46">
        <f>Índice!$G$51*'Datos Vida'!AP209</f>
        <v>0</v>
      </c>
      <c r="AQ36" s="46">
        <f>Índice!$G$51*'Datos Vida'!AQ209</f>
        <v>15420.000398387858</v>
      </c>
    </row>
    <row r="37" spans="2:43">
      <c r="B37" s="61" t="str">
        <f>'Datos Generales'!B210</f>
        <v>7.41.12.00  Ingresos Por Propiedades De Inversión</v>
      </c>
      <c r="C37" s="46">
        <f>Índice!$G$51*'Datos Vida'!C210</f>
        <v>0</v>
      </c>
      <c r="D37" s="46">
        <f>Índice!$G$51*'Datos Vida'!D210</f>
        <v>0</v>
      </c>
      <c r="E37" s="46">
        <f>Índice!$G$51*'Datos Vida'!E210</f>
        <v>0</v>
      </c>
      <c r="F37" s="46">
        <f>Índice!$G$51*'Datos Vida'!F210</f>
        <v>25810.841018899078</v>
      </c>
      <c r="G37" s="46">
        <f>Índice!$G$51*'Datos Vida'!G210</f>
        <v>761711.34143831301</v>
      </c>
      <c r="H37" s="46">
        <f>Índice!$G$51*'Datos Vida'!H210</f>
        <v>0</v>
      </c>
      <c r="I37" s="46">
        <f>Índice!$G$51*'Datos Vida'!I210</f>
        <v>0</v>
      </c>
      <c r="J37" s="46">
        <f>Índice!$G$51*'Datos Vida'!J210</f>
        <v>0</v>
      </c>
      <c r="K37" s="46">
        <f>Índice!$G$51*'Datos Vida'!K210</f>
        <v>3631.7037056710515</v>
      </c>
      <c r="L37" s="46">
        <f>Índice!$G$51*'Datos Vida'!L210</f>
        <v>102698.0153644917</v>
      </c>
      <c r="M37" s="46">
        <f>Índice!$G$51*'Datos Vida'!M210</f>
        <v>3850427.4923033682</v>
      </c>
      <c r="N37" s="46">
        <f>Índice!$G$51*'Datos Vida'!N210</f>
        <v>300771.94287118129</v>
      </c>
      <c r="O37" s="46">
        <f>Índice!$G$51*'Datos Vida'!O210</f>
        <v>475825.07231846242</v>
      </c>
      <c r="P37" s="46">
        <f>Índice!$G$51*'Datos Vida'!P210</f>
        <v>129117.63729441528</v>
      </c>
      <c r="Q37" s="46">
        <f>Índice!$G$51*'Datos Vida'!Q210</f>
        <v>288289.74306196481</v>
      </c>
      <c r="R37" s="46">
        <f>Índice!$G$51*'Datos Vida'!R210</f>
        <v>0</v>
      </c>
      <c r="S37" s="46">
        <f>Índice!$G$51*'Datos Vida'!S210</f>
        <v>0</v>
      </c>
      <c r="T37" s="46">
        <f>Índice!$G$51*'Datos Vida'!T210</f>
        <v>25926.107905564375</v>
      </c>
      <c r="U37" s="46">
        <f>Índice!$G$51*'Datos Vida'!U210</f>
        <v>0</v>
      </c>
      <c r="V37" s="46">
        <f>Índice!$G$51*'Datos Vida'!V210</f>
        <v>0</v>
      </c>
      <c r="W37" s="46">
        <f>Índice!$G$51*'Datos Vida'!W210</f>
        <v>0</v>
      </c>
      <c r="X37" s="46">
        <f>Índice!$G$51*'Datos Vida'!X210</f>
        <v>639816.74158571649</v>
      </c>
      <c r="Y37" s="46">
        <f>Índice!$G$51*'Datos Vida'!Y210</f>
        <v>3779.0629474946941</v>
      </c>
      <c r="Z37" s="46">
        <f>Índice!$G$51*'Datos Vida'!Z210</f>
        <v>198288.34870446485</v>
      </c>
      <c r="AA37" s="46">
        <f>Índice!$G$51*'Datos Vida'!AA210</f>
        <v>-863625.55082654417</v>
      </c>
      <c r="AB37" s="46">
        <f>Índice!$G$51*'Datos Vida'!AB210</f>
        <v>787955.40711919102</v>
      </c>
      <c r="AC37" s="46">
        <f>Índice!$G$51*'Datos Vida'!AC210</f>
        <v>113689.80193483703</v>
      </c>
      <c r="AD37" s="46">
        <f>Índice!$G$51*'Datos Vida'!AD210</f>
        <v>0</v>
      </c>
      <c r="AE37" s="46">
        <f>Índice!$G$51*'Datos Vida'!AE210</f>
        <v>166915.48201610817</v>
      </c>
      <c r="AF37" s="46">
        <f>Índice!$G$51*'Datos Vida'!AF210</f>
        <v>0</v>
      </c>
      <c r="AG37" s="46">
        <f>Índice!$G$51*'Datos Vida'!AG210</f>
        <v>0</v>
      </c>
      <c r="AH37" s="46">
        <f>Índice!$G$51*'Datos Vida'!AH210</f>
        <v>0</v>
      </c>
      <c r="AI37" s="46">
        <f>Índice!$G$51*'Datos Vida'!AI210</f>
        <v>0</v>
      </c>
      <c r="AJ37" s="46">
        <f>Índice!$G$51*'Datos Vida'!AJ210</f>
        <v>0</v>
      </c>
      <c r="AK37" s="46">
        <f>Índice!$G$51*'Datos Vida'!AK210</f>
        <v>0</v>
      </c>
      <c r="AL37" s="46">
        <f>Índice!$G$51*'Datos Vida'!AL210</f>
        <v>0</v>
      </c>
      <c r="AM37" s="46">
        <f>Índice!$G$51*'Datos Vida'!AM210</f>
        <v>0</v>
      </c>
      <c r="AN37" s="46">
        <f>Índice!$G$51*'Datos Vida'!AN210</f>
        <v>0</v>
      </c>
      <c r="AO37" s="46">
        <f>Índice!$G$51*'Datos Vida'!AO210</f>
        <v>0</v>
      </c>
      <c r="AP37" s="46">
        <f>Índice!$G$51*'Datos Vida'!AP210</f>
        <v>0</v>
      </c>
      <c r="AQ37" s="46">
        <f>Índice!$G$51*'Datos Vida'!AQ210</f>
        <v>7011029.1907635992</v>
      </c>
    </row>
    <row r="38" spans="2:43">
      <c r="B38" s="61" t="str">
        <f>'Datos Generales'!B211</f>
        <v>7.41.13.00  Ingresos Por Activos Intangibles</v>
      </c>
      <c r="C38" s="46">
        <f>Índice!$G$51*'Datos Vida'!C211</f>
        <v>0</v>
      </c>
      <c r="D38" s="46">
        <f>Índice!$G$51*'Datos Vida'!D211</f>
        <v>0</v>
      </c>
      <c r="E38" s="46">
        <f>Índice!$G$51*'Datos Vida'!E211</f>
        <v>0</v>
      </c>
      <c r="F38" s="46">
        <f>Índice!$G$51*'Datos Vida'!F211</f>
        <v>0</v>
      </c>
      <c r="G38" s="46">
        <f>Índice!$G$51*'Datos Vida'!G211</f>
        <v>0</v>
      </c>
      <c r="H38" s="46">
        <f>Índice!$G$51*'Datos Vida'!H211</f>
        <v>0</v>
      </c>
      <c r="I38" s="46">
        <f>Índice!$G$51*'Datos Vida'!I211</f>
        <v>0</v>
      </c>
      <c r="J38" s="46">
        <f>Índice!$G$51*'Datos Vida'!J211</f>
        <v>0</v>
      </c>
      <c r="K38" s="46">
        <f>Índice!$G$51*'Datos Vida'!K211</f>
        <v>0</v>
      </c>
      <c r="L38" s="46">
        <f>Índice!$G$51*'Datos Vida'!L211</f>
        <v>0</v>
      </c>
      <c r="M38" s="46">
        <f>Índice!$G$51*'Datos Vida'!M211</f>
        <v>0</v>
      </c>
      <c r="N38" s="46">
        <f>Índice!$G$51*'Datos Vida'!N211</f>
        <v>0</v>
      </c>
      <c r="O38" s="46">
        <f>Índice!$G$51*'Datos Vida'!O211</f>
        <v>0</v>
      </c>
      <c r="P38" s="46">
        <f>Índice!$G$51*'Datos Vida'!P211</f>
        <v>0</v>
      </c>
      <c r="Q38" s="46">
        <f>Índice!$G$51*'Datos Vida'!Q211</f>
        <v>0</v>
      </c>
      <c r="R38" s="46">
        <f>Índice!$G$51*'Datos Vida'!R211</f>
        <v>0</v>
      </c>
      <c r="S38" s="46">
        <f>Índice!$G$51*'Datos Vida'!S211</f>
        <v>0</v>
      </c>
      <c r="T38" s="46">
        <f>Índice!$G$51*'Datos Vida'!T211</f>
        <v>0</v>
      </c>
      <c r="U38" s="46">
        <f>Índice!$G$51*'Datos Vida'!U211</f>
        <v>0</v>
      </c>
      <c r="V38" s="46">
        <f>Índice!$G$51*'Datos Vida'!V211</f>
        <v>0</v>
      </c>
      <c r="W38" s="46">
        <f>Índice!$G$51*'Datos Vida'!W211</f>
        <v>0</v>
      </c>
      <c r="X38" s="46">
        <f>Índice!$G$51*'Datos Vida'!X211</f>
        <v>0</v>
      </c>
      <c r="Y38" s="46">
        <f>Índice!$G$51*'Datos Vida'!Y211</f>
        <v>0</v>
      </c>
      <c r="Z38" s="46">
        <f>Índice!$G$51*'Datos Vida'!Z211</f>
        <v>0</v>
      </c>
      <c r="AA38" s="46">
        <f>Índice!$G$51*'Datos Vida'!AA211</f>
        <v>0</v>
      </c>
      <c r="AB38" s="46">
        <f>Índice!$G$51*'Datos Vida'!AB211</f>
        <v>0</v>
      </c>
      <c r="AC38" s="46">
        <f>Índice!$G$51*'Datos Vida'!AC211</f>
        <v>0</v>
      </c>
      <c r="AD38" s="46">
        <f>Índice!$G$51*'Datos Vida'!AD211</f>
        <v>0</v>
      </c>
      <c r="AE38" s="46">
        <f>Índice!$G$51*'Datos Vida'!AE211</f>
        <v>969.80884022654993</v>
      </c>
      <c r="AF38" s="46">
        <f>Índice!$G$51*'Datos Vida'!AF211</f>
        <v>0</v>
      </c>
      <c r="AG38" s="46">
        <f>Índice!$G$51*'Datos Vida'!AG211</f>
        <v>0</v>
      </c>
      <c r="AH38" s="46">
        <f>Índice!$G$51*'Datos Vida'!AH211</f>
        <v>0</v>
      </c>
      <c r="AI38" s="46">
        <f>Índice!$G$51*'Datos Vida'!AI211</f>
        <v>0</v>
      </c>
      <c r="AJ38" s="46">
        <f>Índice!$G$51*'Datos Vida'!AJ211</f>
        <v>0</v>
      </c>
      <c r="AK38" s="46">
        <f>Índice!$G$51*'Datos Vida'!AK211</f>
        <v>0</v>
      </c>
      <c r="AL38" s="46">
        <f>Índice!$G$51*'Datos Vida'!AL211</f>
        <v>0</v>
      </c>
      <c r="AM38" s="46">
        <f>Índice!$G$51*'Datos Vida'!AM211</f>
        <v>0</v>
      </c>
      <c r="AN38" s="46">
        <f>Índice!$G$51*'Datos Vida'!AN211</f>
        <v>0</v>
      </c>
      <c r="AO38" s="46">
        <f>Índice!$G$51*'Datos Vida'!AO211</f>
        <v>0</v>
      </c>
      <c r="AP38" s="46">
        <f>Índice!$G$51*'Datos Vida'!AP211</f>
        <v>0</v>
      </c>
      <c r="AQ38" s="46">
        <f>Índice!$G$51*'Datos Vida'!AQ211</f>
        <v>969.80884022654993</v>
      </c>
    </row>
    <row r="39" spans="2:43">
      <c r="B39" s="61" t="str">
        <f>'Datos Generales'!B212</f>
        <v>7.41.14.00  Ingresos Por Activos Mantenidos Para La Venta</v>
      </c>
      <c r="C39" s="46">
        <f>Índice!$G$51*'Datos Vida'!C212</f>
        <v>0</v>
      </c>
      <c r="D39" s="46">
        <f>Índice!$G$51*'Datos Vida'!D212</f>
        <v>0</v>
      </c>
      <c r="E39" s="46">
        <f>Índice!$G$51*'Datos Vida'!E212</f>
        <v>0</v>
      </c>
      <c r="F39" s="46">
        <f>Índice!$G$51*'Datos Vida'!F212</f>
        <v>0</v>
      </c>
      <c r="G39" s="46">
        <f>Índice!$G$51*'Datos Vida'!G212</f>
        <v>0</v>
      </c>
      <c r="H39" s="46">
        <f>Índice!$G$51*'Datos Vida'!H212</f>
        <v>0</v>
      </c>
      <c r="I39" s="46">
        <f>Índice!$G$51*'Datos Vida'!I212</f>
        <v>0</v>
      </c>
      <c r="J39" s="46">
        <f>Índice!$G$51*'Datos Vida'!J212</f>
        <v>0</v>
      </c>
      <c r="K39" s="46">
        <f>Índice!$G$51*'Datos Vida'!K212</f>
        <v>0</v>
      </c>
      <c r="L39" s="46">
        <f>Índice!$G$51*'Datos Vida'!L212</f>
        <v>0</v>
      </c>
      <c r="M39" s="46">
        <f>Índice!$G$51*'Datos Vida'!M212</f>
        <v>0</v>
      </c>
      <c r="N39" s="46">
        <f>Índice!$G$51*'Datos Vida'!N212</f>
        <v>4572.6072935963584</v>
      </c>
      <c r="O39" s="46">
        <f>Índice!$G$51*'Datos Vida'!O212</f>
        <v>0</v>
      </c>
      <c r="P39" s="46">
        <f>Índice!$G$51*'Datos Vida'!P212</f>
        <v>0</v>
      </c>
      <c r="Q39" s="46">
        <f>Índice!$G$51*'Datos Vida'!Q212</f>
        <v>0</v>
      </c>
      <c r="R39" s="46">
        <f>Índice!$G$51*'Datos Vida'!R212</f>
        <v>0</v>
      </c>
      <c r="S39" s="46">
        <f>Índice!$G$51*'Datos Vida'!S212</f>
        <v>2094095.4050387212</v>
      </c>
      <c r="T39" s="46">
        <f>Índice!$G$51*'Datos Vida'!T212</f>
        <v>0</v>
      </c>
      <c r="U39" s="46">
        <f>Índice!$G$51*'Datos Vida'!U212</f>
        <v>0</v>
      </c>
      <c r="V39" s="46">
        <f>Índice!$G$51*'Datos Vida'!V212</f>
        <v>0</v>
      </c>
      <c r="W39" s="46">
        <f>Índice!$G$51*'Datos Vida'!W212</f>
        <v>0</v>
      </c>
      <c r="X39" s="46">
        <f>Índice!$G$51*'Datos Vida'!X212</f>
        <v>0</v>
      </c>
      <c r="Y39" s="46">
        <f>Índice!$G$51*'Datos Vida'!Y212</f>
        <v>0</v>
      </c>
      <c r="Z39" s="46">
        <f>Índice!$G$51*'Datos Vida'!Z212</f>
        <v>0</v>
      </c>
      <c r="AA39" s="46">
        <f>Índice!$G$51*'Datos Vida'!AA212</f>
        <v>0</v>
      </c>
      <c r="AB39" s="46">
        <f>Índice!$G$51*'Datos Vida'!AB212</f>
        <v>0</v>
      </c>
      <c r="AC39" s="46">
        <f>Índice!$G$51*'Datos Vida'!AC212</f>
        <v>0</v>
      </c>
      <c r="AD39" s="46">
        <f>Índice!$G$51*'Datos Vida'!AD212</f>
        <v>0</v>
      </c>
      <c r="AE39" s="46">
        <f>Índice!$G$51*'Datos Vida'!AE212</f>
        <v>0</v>
      </c>
      <c r="AF39" s="46">
        <f>Índice!$G$51*'Datos Vida'!AF212</f>
        <v>0</v>
      </c>
      <c r="AG39" s="46">
        <f>Índice!$G$51*'Datos Vida'!AG212</f>
        <v>0</v>
      </c>
      <c r="AH39" s="46">
        <f>Índice!$G$51*'Datos Vida'!AH212</f>
        <v>0</v>
      </c>
      <c r="AI39" s="46">
        <f>Índice!$G$51*'Datos Vida'!AI212</f>
        <v>0</v>
      </c>
      <c r="AJ39" s="46">
        <f>Índice!$G$51*'Datos Vida'!AJ212</f>
        <v>0</v>
      </c>
      <c r="AK39" s="46">
        <f>Índice!$G$51*'Datos Vida'!AK212</f>
        <v>0</v>
      </c>
      <c r="AL39" s="46">
        <f>Índice!$G$51*'Datos Vida'!AL212</f>
        <v>0</v>
      </c>
      <c r="AM39" s="46">
        <f>Índice!$G$51*'Datos Vida'!AM212</f>
        <v>0</v>
      </c>
      <c r="AN39" s="46">
        <f>Índice!$G$51*'Datos Vida'!AN212</f>
        <v>0</v>
      </c>
      <c r="AO39" s="46">
        <f>Índice!$G$51*'Datos Vida'!AO212</f>
        <v>0</v>
      </c>
      <c r="AP39" s="46">
        <f>Índice!$G$51*'Datos Vida'!AP212</f>
        <v>0</v>
      </c>
      <c r="AQ39" s="46">
        <f>Índice!$G$51*'Datos Vida'!AQ212</f>
        <v>2098668.0123323174</v>
      </c>
    </row>
    <row r="40" spans="2:43">
      <c r="B40" s="61" t="str">
        <f>'Datos Generales'!B213</f>
        <v>7.41.15.00  Ingresos Por Participaciones En Entidades Del Grupo Y Filiales</v>
      </c>
      <c r="C40" s="46">
        <f>Índice!$G$51*'Datos Vida'!C213</f>
        <v>0</v>
      </c>
      <c r="D40" s="46">
        <f>Índice!$G$51*'Datos Vida'!D213</f>
        <v>0</v>
      </c>
      <c r="E40" s="46">
        <f>Índice!$G$51*'Datos Vida'!E213</f>
        <v>0</v>
      </c>
      <c r="F40" s="46">
        <f>Índice!$G$51*'Datos Vida'!F213</f>
        <v>0</v>
      </c>
      <c r="G40" s="46">
        <f>Índice!$G$51*'Datos Vida'!G213</f>
        <v>0</v>
      </c>
      <c r="H40" s="46">
        <f>Índice!$G$51*'Datos Vida'!H213</f>
        <v>3073.4295218681737</v>
      </c>
      <c r="I40" s="46">
        <f>Índice!$G$51*'Datos Vida'!I213</f>
        <v>0</v>
      </c>
      <c r="J40" s="46">
        <f>Índice!$G$51*'Datos Vida'!J213</f>
        <v>0</v>
      </c>
      <c r="K40" s="46">
        <f>Índice!$G$51*'Datos Vida'!K213</f>
        <v>0</v>
      </c>
      <c r="L40" s="46">
        <f>Índice!$G$51*'Datos Vida'!L213</f>
        <v>0</v>
      </c>
      <c r="M40" s="46">
        <f>Índice!$G$51*'Datos Vida'!M213</f>
        <v>0</v>
      </c>
      <c r="N40" s="46">
        <f>Índice!$G$51*'Datos Vida'!N213</f>
        <v>0</v>
      </c>
      <c r="O40" s="46">
        <f>Índice!$G$51*'Datos Vida'!O213</f>
        <v>0</v>
      </c>
      <c r="P40" s="46">
        <f>Índice!$G$51*'Datos Vida'!P213</f>
        <v>0</v>
      </c>
      <c r="Q40" s="46">
        <f>Índice!$G$51*'Datos Vida'!Q213</f>
        <v>0</v>
      </c>
      <c r="R40" s="46">
        <f>Índice!$G$51*'Datos Vida'!R213</f>
        <v>0</v>
      </c>
      <c r="S40" s="46">
        <f>Índice!$G$51*'Datos Vida'!S213</f>
        <v>0</v>
      </c>
      <c r="T40" s="46">
        <f>Índice!$G$51*'Datos Vida'!T213</f>
        <v>0</v>
      </c>
      <c r="U40" s="46">
        <f>Índice!$G$51*'Datos Vida'!U213</f>
        <v>0</v>
      </c>
      <c r="V40" s="46">
        <f>Índice!$G$51*'Datos Vida'!V213</f>
        <v>0</v>
      </c>
      <c r="W40" s="46">
        <f>Índice!$G$51*'Datos Vida'!W213</f>
        <v>0</v>
      </c>
      <c r="X40" s="46">
        <f>Índice!$G$51*'Datos Vida'!X213</f>
        <v>0</v>
      </c>
      <c r="Y40" s="46">
        <f>Índice!$G$51*'Datos Vida'!Y213</f>
        <v>0</v>
      </c>
      <c r="Z40" s="46">
        <f>Índice!$G$51*'Datos Vida'!Z213</f>
        <v>0</v>
      </c>
      <c r="AA40" s="46">
        <f>Índice!$G$51*'Datos Vida'!AA213</f>
        <v>0</v>
      </c>
      <c r="AB40" s="46">
        <f>Índice!$G$51*'Datos Vida'!AB213</f>
        <v>0</v>
      </c>
      <c r="AC40" s="46">
        <f>Índice!$G$51*'Datos Vida'!AC213</f>
        <v>0</v>
      </c>
      <c r="AD40" s="46">
        <f>Índice!$G$51*'Datos Vida'!AD213</f>
        <v>0</v>
      </c>
      <c r="AE40" s="46">
        <f>Índice!$G$51*'Datos Vida'!AE213</f>
        <v>0</v>
      </c>
      <c r="AF40" s="46">
        <f>Índice!$G$51*'Datos Vida'!AF213</f>
        <v>0</v>
      </c>
      <c r="AG40" s="46">
        <f>Índice!$G$51*'Datos Vida'!AG213</f>
        <v>0</v>
      </c>
      <c r="AH40" s="46">
        <f>Índice!$G$51*'Datos Vida'!AH213</f>
        <v>0</v>
      </c>
      <c r="AI40" s="46">
        <f>Índice!$G$51*'Datos Vida'!AI213</f>
        <v>0</v>
      </c>
      <c r="AJ40" s="46">
        <f>Índice!$G$51*'Datos Vida'!AJ213</f>
        <v>0</v>
      </c>
      <c r="AK40" s="46">
        <f>Índice!$G$51*'Datos Vida'!AK213</f>
        <v>0</v>
      </c>
      <c r="AL40" s="46">
        <f>Índice!$G$51*'Datos Vida'!AL213</f>
        <v>0</v>
      </c>
      <c r="AM40" s="46">
        <f>Índice!$G$51*'Datos Vida'!AM213</f>
        <v>0</v>
      </c>
      <c r="AN40" s="46">
        <f>Índice!$G$51*'Datos Vida'!AN213</f>
        <v>0</v>
      </c>
      <c r="AO40" s="46">
        <f>Índice!$G$51*'Datos Vida'!AO213</f>
        <v>0</v>
      </c>
      <c r="AP40" s="46">
        <f>Índice!$G$51*'Datos Vida'!AP213</f>
        <v>0</v>
      </c>
      <c r="AQ40" s="46">
        <f>Índice!$G$51*'Datos Vida'!AQ213</f>
        <v>3073.4295218681737</v>
      </c>
    </row>
    <row r="41" spans="2:43">
      <c r="B41" s="61" t="str">
        <f>'Datos Generales'!B214</f>
        <v>7.41.16.00  Otros Ingresos Relacionados Con Actividades De Inversión</v>
      </c>
      <c r="C41" s="46">
        <f>Índice!$G$51*'Datos Vida'!C214</f>
        <v>0</v>
      </c>
      <c r="D41" s="46">
        <f>Índice!$G$51*'Datos Vida'!D214</f>
        <v>4724344.463847409</v>
      </c>
      <c r="E41" s="46">
        <f>Índice!$G$51*'Datos Vida'!E214</f>
        <v>0</v>
      </c>
      <c r="F41" s="46">
        <f>Índice!$G$51*'Datos Vida'!F214</f>
        <v>0</v>
      </c>
      <c r="G41" s="46">
        <f>Índice!$G$51*'Datos Vida'!G214</f>
        <v>0</v>
      </c>
      <c r="H41" s="46">
        <f>Índice!$G$51*'Datos Vida'!H214</f>
        <v>0</v>
      </c>
      <c r="I41" s="46">
        <f>Índice!$G$51*'Datos Vida'!I214</f>
        <v>0</v>
      </c>
      <c r="J41" s="46">
        <f>Índice!$G$51*'Datos Vida'!J214</f>
        <v>12871.911664132478</v>
      </c>
      <c r="K41" s="46">
        <f>Índice!$G$51*'Datos Vida'!K214</f>
        <v>0</v>
      </c>
      <c r="L41" s="46">
        <f>Índice!$G$51*'Datos Vida'!L214</f>
        <v>0</v>
      </c>
      <c r="M41" s="46">
        <f>Índice!$G$51*'Datos Vida'!M214</f>
        <v>0</v>
      </c>
      <c r="N41" s="46">
        <f>Índice!$G$51*'Datos Vida'!N214</f>
        <v>6171.0279070693932</v>
      </c>
      <c r="O41" s="46">
        <f>Índice!$G$51*'Datos Vida'!O214</f>
        <v>8909.3689757669526</v>
      </c>
      <c r="P41" s="46">
        <f>Índice!$G$51*'Datos Vida'!P214</f>
        <v>0</v>
      </c>
      <c r="Q41" s="46">
        <f>Índice!$G$51*'Datos Vida'!Q214</f>
        <v>0</v>
      </c>
      <c r="R41" s="46">
        <f>Índice!$G$51*'Datos Vida'!R214</f>
        <v>219522.42148992635</v>
      </c>
      <c r="S41" s="46">
        <f>Índice!$G$51*'Datos Vida'!S214</f>
        <v>0</v>
      </c>
      <c r="T41" s="46">
        <f>Índice!$G$51*'Datos Vida'!T214</f>
        <v>0</v>
      </c>
      <c r="U41" s="46">
        <f>Índice!$G$51*'Datos Vida'!U214</f>
        <v>0</v>
      </c>
      <c r="V41" s="46">
        <f>Índice!$G$51*'Datos Vida'!V214</f>
        <v>0</v>
      </c>
      <c r="W41" s="46">
        <f>Índice!$G$51*'Datos Vida'!W214</f>
        <v>0</v>
      </c>
      <c r="X41" s="46">
        <f>Índice!$G$51*'Datos Vida'!X214</f>
        <v>0</v>
      </c>
      <c r="Y41" s="46">
        <f>Índice!$G$51*'Datos Vida'!Y214</f>
        <v>0</v>
      </c>
      <c r="Z41" s="46">
        <f>Índice!$G$51*'Datos Vida'!Z214</f>
        <v>0</v>
      </c>
      <c r="AA41" s="46">
        <f>Índice!$G$51*'Datos Vida'!AA214</f>
        <v>438644.15332620667</v>
      </c>
      <c r="AB41" s="46">
        <f>Índice!$G$51*'Datos Vida'!AB214</f>
        <v>0</v>
      </c>
      <c r="AC41" s="46">
        <f>Índice!$G$51*'Datos Vida'!AC214</f>
        <v>0</v>
      </c>
      <c r="AD41" s="46">
        <f>Índice!$G$51*'Datos Vida'!AD214</f>
        <v>0</v>
      </c>
      <c r="AE41" s="46">
        <f>Índice!$G$51*'Datos Vida'!AE214</f>
        <v>0</v>
      </c>
      <c r="AF41" s="46">
        <f>Índice!$G$51*'Datos Vida'!AF214</f>
        <v>0</v>
      </c>
      <c r="AG41" s="46">
        <f>Índice!$G$51*'Datos Vida'!AG214</f>
        <v>0</v>
      </c>
      <c r="AH41" s="46">
        <f>Índice!$G$51*'Datos Vida'!AH214</f>
        <v>0</v>
      </c>
      <c r="AI41" s="46">
        <f>Índice!$G$51*'Datos Vida'!AI214</f>
        <v>0</v>
      </c>
      <c r="AJ41" s="46">
        <f>Índice!$G$51*'Datos Vida'!AJ214</f>
        <v>0</v>
      </c>
      <c r="AK41" s="46">
        <f>Índice!$G$51*'Datos Vida'!AK214</f>
        <v>0</v>
      </c>
      <c r="AL41" s="46">
        <f>Índice!$G$51*'Datos Vida'!AL214</f>
        <v>0</v>
      </c>
      <c r="AM41" s="46">
        <f>Índice!$G$51*'Datos Vida'!AM214</f>
        <v>0</v>
      </c>
      <c r="AN41" s="46">
        <f>Índice!$G$51*'Datos Vida'!AN214</f>
        <v>0</v>
      </c>
      <c r="AO41" s="46">
        <f>Índice!$G$51*'Datos Vida'!AO214</f>
        <v>0</v>
      </c>
      <c r="AP41" s="46">
        <f>Índice!$G$51*'Datos Vida'!AP214</f>
        <v>0</v>
      </c>
      <c r="AQ41" s="46">
        <f>Índice!$G$51*'Datos Vida'!AQ214</f>
        <v>5410463.3472105106</v>
      </c>
    </row>
    <row r="42" spans="2:43">
      <c r="B42" s="60" t="str">
        <f>'Datos Generales'!B215</f>
        <v xml:space="preserve">7.41.00.00  Total Ingresos De Efectivo De Las Actividades De Inversión </v>
      </c>
      <c r="C42" s="43">
        <f>Índice!$G$51*'Datos Vida'!C215</f>
        <v>0</v>
      </c>
      <c r="D42" s="43">
        <f>Índice!$G$51*'Datos Vida'!D215</f>
        <v>4724344.463847409</v>
      </c>
      <c r="E42" s="43">
        <f>Índice!$G$51*'Datos Vida'!E215</f>
        <v>0</v>
      </c>
      <c r="F42" s="43">
        <f>Índice!$G$51*'Datos Vida'!F215</f>
        <v>25810.841018899078</v>
      </c>
      <c r="G42" s="43">
        <f>Índice!$G$51*'Datos Vida'!G215</f>
        <v>771825.78941660526</v>
      </c>
      <c r="H42" s="43">
        <f>Índice!$G$51*'Datos Vida'!H215</f>
        <v>3310.5588275002715</v>
      </c>
      <c r="I42" s="43">
        <f>Índice!$G$51*'Datos Vida'!I215</f>
        <v>0</v>
      </c>
      <c r="J42" s="43">
        <f>Índice!$G$51*'Datos Vida'!J215</f>
        <v>12871.911664132478</v>
      </c>
      <c r="K42" s="43">
        <f>Índice!$G$51*'Datos Vida'!K215</f>
        <v>3631.7037056710515</v>
      </c>
      <c r="L42" s="43">
        <f>Índice!$G$51*'Datos Vida'!L215</f>
        <v>102698.0153644917</v>
      </c>
      <c r="M42" s="43">
        <f>Índice!$G$51*'Datos Vida'!M215</f>
        <v>3854695.6870087935</v>
      </c>
      <c r="N42" s="43">
        <f>Índice!$G$51*'Datos Vida'!N215</f>
        <v>311515.57807184703</v>
      </c>
      <c r="O42" s="43">
        <f>Índice!$G$51*'Datos Vida'!O215</f>
        <v>484734.44129422941</v>
      </c>
      <c r="P42" s="43">
        <f>Índice!$G$51*'Datos Vida'!P215</f>
        <v>129148.00330219269</v>
      </c>
      <c r="Q42" s="43">
        <f>Índice!$G$51*'Datos Vida'!Q215</f>
        <v>288289.74306196481</v>
      </c>
      <c r="R42" s="43">
        <f>Índice!$G$51*'Datos Vida'!R215</f>
        <v>219522.42148992635</v>
      </c>
      <c r="S42" s="43">
        <f>Índice!$G$51*'Datos Vida'!S215</f>
        <v>2094095.4050387212</v>
      </c>
      <c r="T42" s="43">
        <f>Índice!$G$51*'Datos Vida'!T215</f>
        <v>25926.107905564375</v>
      </c>
      <c r="U42" s="43">
        <f>Índice!$G$51*'Datos Vida'!U215</f>
        <v>0</v>
      </c>
      <c r="V42" s="43">
        <f>Índice!$G$51*'Datos Vida'!V215</f>
        <v>0</v>
      </c>
      <c r="W42" s="43">
        <f>Índice!$G$51*'Datos Vida'!W215</f>
        <v>0</v>
      </c>
      <c r="X42" s="43">
        <f>Índice!$G$51*'Datos Vida'!X215</f>
        <v>640123.58876634773</v>
      </c>
      <c r="Y42" s="43">
        <f>Índice!$G$51*'Datos Vida'!Y215</f>
        <v>3779.0629474946941</v>
      </c>
      <c r="Z42" s="43">
        <f>Índice!$G$51*'Datos Vida'!Z215</f>
        <v>198288.34870446485</v>
      </c>
      <c r="AA42" s="43">
        <f>Índice!$G$51*'Datos Vida'!AA215</f>
        <v>-424984.85019509943</v>
      </c>
      <c r="AB42" s="43">
        <f>Índice!$G$51*'Datos Vida'!AB215</f>
        <v>787955.40711919102</v>
      </c>
      <c r="AC42" s="43">
        <f>Índice!$G$51*'Datos Vida'!AC215</f>
        <v>113689.80193483703</v>
      </c>
      <c r="AD42" s="43">
        <f>Índice!$G$51*'Datos Vida'!AD215</f>
        <v>0</v>
      </c>
      <c r="AE42" s="43">
        <f>Índice!$G$51*'Datos Vida'!AE215</f>
        <v>168351.75877172599</v>
      </c>
      <c r="AF42" s="43">
        <f>Índice!$G$51*'Datos Vida'!AF215</f>
        <v>0</v>
      </c>
      <c r="AG42" s="43">
        <f>Índice!$G$51*'Datos Vida'!AG215</f>
        <v>0</v>
      </c>
      <c r="AH42" s="43">
        <f>Índice!$G$51*'Datos Vida'!AH215</f>
        <v>0</v>
      </c>
      <c r="AI42" s="43">
        <f>Índice!$G$51*'Datos Vida'!AI215</f>
        <v>0</v>
      </c>
      <c r="AJ42" s="43">
        <f>Índice!$G$51*'Datos Vida'!AJ215</f>
        <v>0</v>
      </c>
      <c r="AK42" s="43">
        <f>Índice!$G$51*'Datos Vida'!AK215</f>
        <v>0</v>
      </c>
      <c r="AL42" s="43">
        <f>Índice!$G$51*'Datos Vida'!AL215</f>
        <v>0</v>
      </c>
      <c r="AM42" s="43">
        <f>Índice!$G$51*'Datos Vida'!AM215</f>
        <v>0</v>
      </c>
      <c r="AN42" s="43">
        <f>Índice!$G$51*'Datos Vida'!AN215</f>
        <v>0</v>
      </c>
      <c r="AO42" s="43">
        <f>Índice!$G$51*'Datos Vida'!AO215</f>
        <v>0</v>
      </c>
      <c r="AP42" s="43">
        <f>Índice!$G$51*'Datos Vida'!AP215</f>
        <v>0</v>
      </c>
      <c r="AQ42" s="43">
        <f>Índice!$G$51*'Datos Vida'!AQ215</f>
        <v>14539623.789066911</v>
      </c>
    </row>
    <row r="43" spans="2:43">
      <c r="B43" s="61" t="str">
        <f>'Datos Generales'!B216</f>
        <v>7.42.11.00  Egresos Por Propiedades, Muebles Y Equipos</v>
      </c>
      <c r="C43" s="46">
        <f>Índice!$G$51*'Datos Vida'!C216</f>
        <v>0</v>
      </c>
      <c r="D43" s="46">
        <f>Índice!$G$51*'Datos Vida'!D216</f>
        <v>1982.1123852144988</v>
      </c>
      <c r="E43" s="46">
        <f>Índice!$G$51*'Datos Vida'!E216</f>
        <v>0</v>
      </c>
      <c r="F43" s="46">
        <f>Índice!$G$51*'Datos Vida'!F216</f>
        <v>894.46926990998656</v>
      </c>
      <c r="G43" s="46">
        <f>Índice!$G$51*'Datos Vida'!G216</f>
        <v>5731.7831619158924</v>
      </c>
      <c r="H43" s="46">
        <f>Índice!$G$51*'Datos Vida'!H216</f>
        <v>3401.7896467848996</v>
      </c>
      <c r="I43" s="46">
        <f>Índice!$G$51*'Datos Vida'!I216</f>
        <v>205.9222568229454</v>
      </c>
      <c r="J43" s="46">
        <f>Índice!$G$51*'Datos Vida'!J216</f>
        <v>25240.393872794761</v>
      </c>
      <c r="K43" s="46">
        <f>Índice!$G$51*'Datos Vida'!K216</f>
        <v>0</v>
      </c>
      <c r="L43" s="46">
        <f>Índice!$G$51*'Datos Vida'!L216</f>
        <v>66.309445554766157</v>
      </c>
      <c r="M43" s="46">
        <f>Índice!$G$51*'Datos Vida'!M216</f>
        <v>28202.141998711882</v>
      </c>
      <c r="N43" s="46">
        <f>Índice!$G$51*'Datos Vida'!N216</f>
        <v>0</v>
      </c>
      <c r="O43" s="46">
        <f>Índice!$G$51*'Datos Vida'!O216</f>
        <v>0</v>
      </c>
      <c r="P43" s="46">
        <f>Índice!$G$51*'Datos Vida'!P216</f>
        <v>0</v>
      </c>
      <c r="Q43" s="46">
        <f>Índice!$G$51*'Datos Vida'!Q216</f>
        <v>0</v>
      </c>
      <c r="R43" s="46">
        <f>Índice!$G$51*'Datos Vida'!R216</f>
        <v>0</v>
      </c>
      <c r="S43" s="46">
        <f>Índice!$G$51*'Datos Vida'!S216</f>
        <v>0</v>
      </c>
      <c r="T43" s="46">
        <f>Índice!$G$51*'Datos Vida'!T216</f>
        <v>622.06050626243587</v>
      </c>
      <c r="U43" s="46">
        <f>Índice!$G$51*'Datos Vida'!U216</f>
        <v>1428.4417944274394</v>
      </c>
      <c r="V43" s="46">
        <f>Índice!$G$51*'Datos Vida'!V216</f>
        <v>0</v>
      </c>
      <c r="W43" s="46">
        <f>Índice!$G$51*'Datos Vida'!W216</f>
        <v>0</v>
      </c>
      <c r="X43" s="46">
        <f>Índice!$G$51*'Datos Vida'!X216</f>
        <v>9196.4295594936939</v>
      </c>
      <c r="Y43" s="46">
        <f>Índice!$G$51*'Datos Vida'!Y216</f>
        <v>27679.412864829217</v>
      </c>
      <c r="Z43" s="46">
        <f>Índice!$G$51*'Datos Vida'!Z216</f>
        <v>0</v>
      </c>
      <c r="AA43" s="46">
        <f>Índice!$G$51*'Datos Vida'!AA216</f>
        <v>75.693692856241753</v>
      </c>
      <c r="AB43" s="46">
        <f>Índice!$G$51*'Datos Vida'!AB216</f>
        <v>1239.0305010169957</v>
      </c>
      <c r="AC43" s="46">
        <f>Índice!$G$51*'Datos Vida'!AC216</f>
        <v>0</v>
      </c>
      <c r="AD43" s="46">
        <f>Índice!$G$51*'Datos Vida'!AD216</f>
        <v>0</v>
      </c>
      <c r="AE43" s="46">
        <f>Índice!$G$51*'Datos Vida'!AE216</f>
        <v>178045.4206422455</v>
      </c>
      <c r="AF43" s="46">
        <f>Índice!$G$51*'Datos Vida'!AF216</f>
        <v>0</v>
      </c>
      <c r="AG43" s="46">
        <f>Índice!$G$51*'Datos Vida'!AG216</f>
        <v>0</v>
      </c>
      <c r="AH43" s="46">
        <f>Índice!$G$51*'Datos Vida'!AH216</f>
        <v>0</v>
      </c>
      <c r="AI43" s="46">
        <f>Índice!$G$51*'Datos Vida'!AI216</f>
        <v>0</v>
      </c>
      <c r="AJ43" s="46">
        <f>Índice!$G$51*'Datos Vida'!AJ216</f>
        <v>0</v>
      </c>
      <c r="AK43" s="46">
        <f>Índice!$G$51*'Datos Vida'!AK216</f>
        <v>0</v>
      </c>
      <c r="AL43" s="46">
        <f>Índice!$G$51*'Datos Vida'!AL216</f>
        <v>0</v>
      </c>
      <c r="AM43" s="46">
        <f>Índice!$G$51*'Datos Vida'!AM216</f>
        <v>0</v>
      </c>
      <c r="AN43" s="46">
        <f>Índice!$G$51*'Datos Vida'!AN216</f>
        <v>0</v>
      </c>
      <c r="AO43" s="46">
        <f>Índice!$G$51*'Datos Vida'!AO216</f>
        <v>0</v>
      </c>
      <c r="AP43" s="46">
        <f>Índice!$G$51*'Datos Vida'!AP216</f>
        <v>0</v>
      </c>
      <c r="AQ43" s="46">
        <f>Índice!$G$51*'Datos Vida'!AQ216</f>
        <v>284011.41159884114</v>
      </c>
    </row>
    <row r="44" spans="2:43">
      <c r="B44" s="61" t="str">
        <f>'Datos Generales'!B217</f>
        <v>7.42.12.00  Egresos Por Propiedades De Inversión</v>
      </c>
      <c r="C44" s="46">
        <f>Índice!$G$51*'Datos Vida'!C217</f>
        <v>0</v>
      </c>
      <c r="D44" s="46">
        <f>Índice!$G$51*'Datos Vida'!D217</f>
        <v>0</v>
      </c>
      <c r="E44" s="46">
        <f>Índice!$G$51*'Datos Vida'!E217</f>
        <v>0</v>
      </c>
      <c r="F44" s="46">
        <f>Índice!$G$51*'Datos Vida'!F217</f>
        <v>0</v>
      </c>
      <c r="G44" s="46">
        <f>Índice!$G$51*'Datos Vida'!G217</f>
        <v>0</v>
      </c>
      <c r="H44" s="46">
        <f>Índice!$G$51*'Datos Vida'!H217</f>
        <v>0</v>
      </c>
      <c r="I44" s="46">
        <f>Índice!$G$51*'Datos Vida'!I217</f>
        <v>0</v>
      </c>
      <c r="J44" s="46">
        <f>Índice!$G$51*'Datos Vida'!J217</f>
        <v>23578.762385989143</v>
      </c>
      <c r="K44" s="46">
        <f>Índice!$G$51*'Datos Vida'!K217</f>
        <v>23460.618253688961</v>
      </c>
      <c r="L44" s="46">
        <f>Índice!$G$51*'Datos Vida'!L217</f>
        <v>191396.76995978499</v>
      </c>
      <c r="M44" s="46">
        <f>Índice!$G$51*'Datos Vida'!M217</f>
        <v>3771990.3678669212</v>
      </c>
      <c r="N44" s="46">
        <f>Índice!$G$51*'Datos Vida'!N217</f>
        <v>246482.70000730379</v>
      </c>
      <c r="O44" s="46">
        <f>Índice!$G$51*'Datos Vida'!O217</f>
        <v>1122095.2102713243</v>
      </c>
      <c r="P44" s="46">
        <f>Índice!$G$51*'Datos Vida'!P217</f>
        <v>896252.94087702886</v>
      </c>
      <c r="Q44" s="46">
        <f>Índice!$G$51*'Datos Vida'!Q217</f>
        <v>4960.5928011314218</v>
      </c>
      <c r="R44" s="46">
        <f>Índice!$G$51*'Datos Vida'!R217</f>
        <v>0</v>
      </c>
      <c r="S44" s="46">
        <f>Índice!$G$51*'Datos Vida'!S217</f>
        <v>0</v>
      </c>
      <c r="T44" s="46">
        <f>Índice!$G$51*'Datos Vida'!T217</f>
        <v>2.2132658729895249</v>
      </c>
      <c r="U44" s="46">
        <f>Índice!$G$51*'Datos Vida'!U217</f>
        <v>0</v>
      </c>
      <c r="V44" s="46">
        <f>Índice!$G$51*'Datos Vida'!V217</f>
        <v>0</v>
      </c>
      <c r="W44" s="46">
        <f>Índice!$G$51*'Datos Vida'!W217</f>
        <v>0</v>
      </c>
      <c r="X44" s="46">
        <f>Índice!$G$51*'Datos Vida'!X217</f>
        <v>284290.28309883783</v>
      </c>
      <c r="Y44" s="46">
        <f>Índice!$G$51*'Datos Vida'!Y217</f>
        <v>0</v>
      </c>
      <c r="Z44" s="46">
        <f>Índice!$G$51*'Datos Vida'!Z217</f>
        <v>143918.32163622321</v>
      </c>
      <c r="AA44" s="46">
        <f>Índice!$G$51*'Datos Vida'!AA217</f>
        <v>88059.651941808814</v>
      </c>
      <c r="AB44" s="46">
        <f>Índice!$G$51*'Datos Vida'!AB217</f>
        <v>358032.53943486471</v>
      </c>
      <c r="AC44" s="46">
        <f>Índice!$G$51*'Datos Vida'!AC217</f>
        <v>0</v>
      </c>
      <c r="AD44" s="46">
        <f>Índice!$G$51*'Datos Vida'!AD217</f>
        <v>0</v>
      </c>
      <c r="AE44" s="46">
        <f>Índice!$G$51*'Datos Vida'!AE217</f>
        <v>1302464.9142027486</v>
      </c>
      <c r="AF44" s="46">
        <f>Índice!$G$51*'Datos Vida'!AF217</f>
        <v>0</v>
      </c>
      <c r="AG44" s="46">
        <f>Índice!$G$51*'Datos Vida'!AG217</f>
        <v>0</v>
      </c>
      <c r="AH44" s="46">
        <f>Índice!$G$51*'Datos Vida'!AH217</f>
        <v>0</v>
      </c>
      <c r="AI44" s="46">
        <f>Índice!$G$51*'Datos Vida'!AI217</f>
        <v>0</v>
      </c>
      <c r="AJ44" s="46">
        <f>Índice!$G$51*'Datos Vida'!AJ217</f>
        <v>0</v>
      </c>
      <c r="AK44" s="46">
        <f>Índice!$G$51*'Datos Vida'!AK217</f>
        <v>0</v>
      </c>
      <c r="AL44" s="46">
        <f>Índice!$G$51*'Datos Vida'!AL217</f>
        <v>0</v>
      </c>
      <c r="AM44" s="46">
        <f>Índice!$G$51*'Datos Vida'!AM217</f>
        <v>0</v>
      </c>
      <c r="AN44" s="46">
        <f>Índice!$G$51*'Datos Vida'!AN217</f>
        <v>0</v>
      </c>
      <c r="AO44" s="46">
        <f>Índice!$G$51*'Datos Vida'!AO217</f>
        <v>0</v>
      </c>
      <c r="AP44" s="46">
        <f>Índice!$G$51*'Datos Vida'!AP217</f>
        <v>0</v>
      </c>
      <c r="AQ44" s="46">
        <f>Índice!$G$51*'Datos Vida'!AQ217</f>
        <v>8456985.8860035278</v>
      </c>
    </row>
    <row r="45" spans="2:43">
      <c r="B45" s="61" t="str">
        <f>'Datos Generales'!B218</f>
        <v>7.42.13.00  Egresos Por Activos Intangibles</v>
      </c>
      <c r="C45" s="46">
        <f>Índice!$G$51*'Datos Vida'!C218</f>
        <v>0</v>
      </c>
      <c r="D45" s="46">
        <f>Índice!$G$51*'Datos Vida'!D218</f>
        <v>467.39748705792783</v>
      </c>
      <c r="E45" s="46">
        <f>Índice!$G$51*'Datos Vida'!E218</f>
        <v>0</v>
      </c>
      <c r="F45" s="46">
        <f>Índice!$G$51*'Datos Vida'!F218</f>
        <v>0</v>
      </c>
      <c r="G45" s="46">
        <f>Índice!$G$51*'Datos Vida'!G218</f>
        <v>0</v>
      </c>
      <c r="H45" s="46">
        <f>Índice!$G$51*'Datos Vida'!H218</f>
        <v>0</v>
      </c>
      <c r="I45" s="46">
        <f>Índice!$G$51*'Datos Vida'!I218</f>
        <v>233.3667536480155</v>
      </c>
      <c r="J45" s="46">
        <f>Índice!$G$51*'Datos Vida'!J218</f>
        <v>0</v>
      </c>
      <c r="K45" s="46">
        <f>Índice!$G$51*'Datos Vida'!K218</f>
        <v>0</v>
      </c>
      <c r="L45" s="46">
        <f>Índice!$G$51*'Datos Vida'!L218</f>
        <v>0</v>
      </c>
      <c r="M45" s="46">
        <f>Índice!$G$51*'Datos Vida'!M218</f>
        <v>0</v>
      </c>
      <c r="N45" s="46">
        <f>Índice!$G$51*'Datos Vida'!N218</f>
        <v>0</v>
      </c>
      <c r="O45" s="46">
        <f>Índice!$G$51*'Datos Vida'!O218</f>
        <v>0</v>
      </c>
      <c r="P45" s="46">
        <f>Índice!$G$51*'Datos Vida'!P218</f>
        <v>0</v>
      </c>
      <c r="Q45" s="46">
        <f>Índice!$G$51*'Datos Vida'!Q218</f>
        <v>0</v>
      </c>
      <c r="R45" s="46">
        <f>Índice!$G$51*'Datos Vida'!R218</f>
        <v>0</v>
      </c>
      <c r="S45" s="46">
        <f>Índice!$G$51*'Datos Vida'!S218</f>
        <v>0</v>
      </c>
      <c r="T45" s="46">
        <f>Índice!$G$51*'Datos Vida'!T218</f>
        <v>0</v>
      </c>
      <c r="U45" s="46">
        <f>Índice!$G$51*'Datos Vida'!U218</f>
        <v>1127.7032276056227</v>
      </c>
      <c r="V45" s="46">
        <f>Índice!$G$51*'Datos Vida'!V218</f>
        <v>0</v>
      </c>
      <c r="W45" s="46">
        <f>Índice!$G$51*'Datos Vida'!W218</f>
        <v>0</v>
      </c>
      <c r="X45" s="46">
        <f>Índice!$G$51*'Datos Vida'!X218</f>
        <v>0</v>
      </c>
      <c r="Y45" s="46">
        <f>Índice!$G$51*'Datos Vida'!Y218</f>
        <v>5376.9966424756713</v>
      </c>
      <c r="Z45" s="46">
        <f>Índice!$G$51*'Datos Vida'!Z218</f>
        <v>0</v>
      </c>
      <c r="AA45" s="46">
        <f>Índice!$G$51*'Datos Vida'!AA218</f>
        <v>0</v>
      </c>
      <c r="AB45" s="46">
        <f>Índice!$G$51*'Datos Vida'!AB218</f>
        <v>4705.3147153408099</v>
      </c>
      <c r="AC45" s="46">
        <f>Índice!$G$51*'Datos Vida'!AC218</f>
        <v>0</v>
      </c>
      <c r="AD45" s="46">
        <f>Índice!$G$51*'Datos Vida'!AD218</f>
        <v>235.22589698132668</v>
      </c>
      <c r="AE45" s="46">
        <f>Índice!$G$51*'Datos Vida'!AE218</f>
        <v>9734.385962582528</v>
      </c>
      <c r="AF45" s="46">
        <f>Índice!$G$51*'Datos Vida'!AF218</f>
        <v>0</v>
      </c>
      <c r="AG45" s="46">
        <f>Índice!$G$51*'Datos Vida'!AG218</f>
        <v>7562.5081614179071</v>
      </c>
      <c r="AH45" s="46">
        <f>Índice!$G$51*'Datos Vida'!AH218</f>
        <v>0</v>
      </c>
      <c r="AI45" s="46">
        <f>Índice!$G$51*'Datos Vida'!AI218</f>
        <v>0</v>
      </c>
      <c r="AJ45" s="46">
        <f>Índice!$G$51*'Datos Vida'!AJ218</f>
        <v>0</v>
      </c>
      <c r="AK45" s="46">
        <f>Índice!$G$51*'Datos Vida'!AK218</f>
        <v>0</v>
      </c>
      <c r="AL45" s="46">
        <f>Índice!$G$51*'Datos Vida'!AL218</f>
        <v>0</v>
      </c>
      <c r="AM45" s="46">
        <f>Índice!$G$51*'Datos Vida'!AM218</f>
        <v>0</v>
      </c>
      <c r="AN45" s="46">
        <f>Índice!$G$51*'Datos Vida'!AN218</f>
        <v>0</v>
      </c>
      <c r="AO45" s="46">
        <f>Índice!$G$51*'Datos Vida'!AO218</f>
        <v>0</v>
      </c>
      <c r="AP45" s="46">
        <f>Índice!$G$51*'Datos Vida'!AP218</f>
        <v>0</v>
      </c>
      <c r="AQ45" s="46">
        <f>Índice!$G$51*'Datos Vida'!AQ218</f>
        <v>29442.898847109809</v>
      </c>
    </row>
    <row r="46" spans="2:43">
      <c r="B46" s="61" t="str">
        <f>'Datos Generales'!B219</f>
        <v>7.42.14.00  Egresos Por Activos Mantenidos Para La Venta</v>
      </c>
      <c r="C46" s="46">
        <f>Índice!$G$51*'Datos Vida'!C219</f>
        <v>0</v>
      </c>
      <c r="D46" s="46">
        <f>Índice!$G$51*'Datos Vida'!D219</f>
        <v>0</v>
      </c>
      <c r="E46" s="46">
        <f>Índice!$G$51*'Datos Vida'!E219</f>
        <v>0</v>
      </c>
      <c r="F46" s="46">
        <f>Índice!$G$51*'Datos Vida'!F219</f>
        <v>0</v>
      </c>
      <c r="G46" s="46">
        <f>Índice!$G$51*'Datos Vida'!G219</f>
        <v>0</v>
      </c>
      <c r="H46" s="46">
        <f>Índice!$G$51*'Datos Vida'!H219</f>
        <v>0</v>
      </c>
      <c r="I46" s="46">
        <f>Índice!$G$51*'Datos Vida'!I219</f>
        <v>0</v>
      </c>
      <c r="J46" s="46">
        <f>Índice!$G$51*'Datos Vida'!J219</f>
        <v>0</v>
      </c>
      <c r="K46" s="46">
        <f>Índice!$G$51*'Datos Vida'!K219</f>
        <v>0</v>
      </c>
      <c r="L46" s="46">
        <f>Índice!$G$51*'Datos Vida'!L219</f>
        <v>0</v>
      </c>
      <c r="M46" s="46">
        <f>Índice!$G$51*'Datos Vida'!M219</f>
        <v>0</v>
      </c>
      <c r="N46" s="46">
        <f>Índice!$G$51*'Datos Vida'!N219</f>
        <v>0</v>
      </c>
      <c r="O46" s="46">
        <f>Índice!$G$51*'Datos Vida'!O219</f>
        <v>0</v>
      </c>
      <c r="P46" s="46">
        <f>Índice!$G$51*'Datos Vida'!P219</f>
        <v>0</v>
      </c>
      <c r="Q46" s="46">
        <f>Índice!$G$51*'Datos Vida'!Q219</f>
        <v>0</v>
      </c>
      <c r="R46" s="46">
        <f>Índice!$G$51*'Datos Vida'!R219</f>
        <v>0</v>
      </c>
      <c r="S46" s="46">
        <f>Índice!$G$51*'Datos Vida'!S219</f>
        <v>2251599.4165831162</v>
      </c>
      <c r="T46" s="46">
        <f>Índice!$G$51*'Datos Vida'!T219</f>
        <v>0</v>
      </c>
      <c r="U46" s="46">
        <f>Índice!$G$51*'Datos Vida'!U219</f>
        <v>0</v>
      </c>
      <c r="V46" s="46">
        <f>Índice!$G$51*'Datos Vida'!V219</f>
        <v>0</v>
      </c>
      <c r="W46" s="46">
        <f>Índice!$G$51*'Datos Vida'!W219</f>
        <v>0</v>
      </c>
      <c r="X46" s="46">
        <f>Índice!$G$51*'Datos Vida'!X219</f>
        <v>0</v>
      </c>
      <c r="Y46" s="46">
        <f>Índice!$G$51*'Datos Vida'!Y219</f>
        <v>0</v>
      </c>
      <c r="Z46" s="46">
        <f>Índice!$G$51*'Datos Vida'!Z219</f>
        <v>0</v>
      </c>
      <c r="AA46" s="46">
        <f>Índice!$G$51*'Datos Vida'!AA219</f>
        <v>0</v>
      </c>
      <c r="AB46" s="46">
        <f>Índice!$G$51*'Datos Vida'!AB219</f>
        <v>0</v>
      </c>
      <c r="AC46" s="46">
        <f>Índice!$G$51*'Datos Vida'!AC219</f>
        <v>0</v>
      </c>
      <c r="AD46" s="46">
        <f>Índice!$G$51*'Datos Vida'!AD219</f>
        <v>0</v>
      </c>
      <c r="AE46" s="46">
        <f>Índice!$G$51*'Datos Vida'!AE219</f>
        <v>0</v>
      </c>
      <c r="AF46" s="46">
        <f>Índice!$G$51*'Datos Vida'!AF219</f>
        <v>0</v>
      </c>
      <c r="AG46" s="46">
        <f>Índice!$G$51*'Datos Vida'!AG219</f>
        <v>0</v>
      </c>
      <c r="AH46" s="46">
        <f>Índice!$G$51*'Datos Vida'!AH219</f>
        <v>0</v>
      </c>
      <c r="AI46" s="46">
        <f>Índice!$G$51*'Datos Vida'!AI219</f>
        <v>0</v>
      </c>
      <c r="AJ46" s="46">
        <f>Índice!$G$51*'Datos Vida'!AJ219</f>
        <v>0</v>
      </c>
      <c r="AK46" s="46">
        <f>Índice!$G$51*'Datos Vida'!AK219</f>
        <v>0</v>
      </c>
      <c r="AL46" s="46">
        <f>Índice!$G$51*'Datos Vida'!AL219</f>
        <v>0</v>
      </c>
      <c r="AM46" s="46">
        <f>Índice!$G$51*'Datos Vida'!AM219</f>
        <v>0</v>
      </c>
      <c r="AN46" s="46">
        <f>Índice!$G$51*'Datos Vida'!AN219</f>
        <v>0</v>
      </c>
      <c r="AO46" s="46">
        <f>Índice!$G$51*'Datos Vida'!AO219</f>
        <v>0</v>
      </c>
      <c r="AP46" s="46">
        <f>Índice!$G$51*'Datos Vida'!AP219</f>
        <v>0</v>
      </c>
      <c r="AQ46" s="46">
        <f>Índice!$G$51*'Datos Vida'!AQ219</f>
        <v>2251599.4165831162</v>
      </c>
    </row>
    <row r="47" spans="2:43">
      <c r="B47" s="61" t="str">
        <f>'Datos Generales'!B220</f>
        <v>7.42.15.00  Egresos Por Participaciones En Entidades Del Grupo Y Filiales</v>
      </c>
      <c r="C47" s="46">
        <f>Índice!$G$51*'Datos Vida'!C220</f>
        <v>0</v>
      </c>
      <c r="D47" s="46">
        <f>Índice!$G$51*'Datos Vida'!D220</f>
        <v>0</v>
      </c>
      <c r="E47" s="46">
        <f>Índice!$G$51*'Datos Vida'!E220</f>
        <v>0</v>
      </c>
      <c r="F47" s="46">
        <f>Índice!$G$51*'Datos Vida'!F220</f>
        <v>0</v>
      </c>
      <c r="G47" s="46">
        <f>Índice!$G$51*'Datos Vida'!G220</f>
        <v>0</v>
      </c>
      <c r="H47" s="46">
        <f>Índice!$G$51*'Datos Vida'!H220</f>
        <v>0</v>
      </c>
      <c r="I47" s="46">
        <f>Índice!$G$51*'Datos Vida'!I220</f>
        <v>0</v>
      </c>
      <c r="J47" s="46">
        <f>Índice!$G$51*'Datos Vida'!J220</f>
        <v>0</v>
      </c>
      <c r="K47" s="46">
        <f>Índice!$G$51*'Datos Vida'!K220</f>
        <v>56438.27976123288</v>
      </c>
      <c r="L47" s="46">
        <f>Índice!$G$51*'Datos Vida'!L220</f>
        <v>0</v>
      </c>
      <c r="M47" s="46">
        <f>Índice!$G$51*'Datos Vida'!M220</f>
        <v>0</v>
      </c>
      <c r="N47" s="46">
        <f>Índice!$G$51*'Datos Vida'!N220</f>
        <v>0</v>
      </c>
      <c r="O47" s="46">
        <f>Índice!$G$51*'Datos Vida'!O220</f>
        <v>0</v>
      </c>
      <c r="P47" s="46">
        <f>Índice!$G$51*'Datos Vida'!P220</f>
        <v>20986.895252766029</v>
      </c>
      <c r="Q47" s="46">
        <f>Índice!$G$51*'Datos Vida'!Q220</f>
        <v>0</v>
      </c>
      <c r="R47" s="46">
        <f>Índice!$G$51*'Datos Vida'!R220</f>
        <v>0</v>
      </c>
      <c r="S47" s="46">
        <f>Índice!$G$51*'Datos Vida'!S220</f>
        <v>0</v>
      </c>
      <c r="T47" s="46">
        <f>Índice!$G$51*'Datos Vida'!T220</f>
        <v>0</v>
      </c>
      <c r="U47" s="46">
        <f>Índice!$G$51*'Datos Vida'!U220</f>
        <v>0</v>
      </c>
      <c r="V47" s="46">
        <f>Índice!$G$51*'Datos Vida'!V220</f>
        <v>0</v>
      </c>
      <c r="W47" s="46">
        <f>Índice!$G$51*'Datos Vida'!W220</f>
        <v>0</v>
      </c>
      <c r="X47" s="46">
        <f>Índice!$G$51*'Datos Vida'!X220</f>
        <v>0</v>
      </c>
      <c r="Y47" s="46">
        <f>Índice!$G$51*'Datos Vida'!Y220</f>
        <v>0</v>
      </c>
      <c r="Z47" s="46">
        <f>Índice!$G$51*'Datos Vida'!Z220</f>
        <v>0</v>
      </c>
      <c r="AA47" s="46">
        <f>Índice!$G$51*'Datos Vida'!AA220</f>
        <v>0</v>
      </c>
      <c r="AB47" s="46">
        <f>Índice!$G$51*'Datos Vida'!AB220</f>
        <v>66397.976189685738</v>
      </c>
      <c r="AC47" s="46">
        <f>Índice!$G$51*'Datos Vida'!AC220</f>
        <v>0</v>
      </c>
      <c r="AD47" s="46">
        <f>Índice!$G$51*'Datos Vida'!AD220</f>
        <v>0</v>
      </c>
      <c r="AE47" s="46">
        <f>Índice!$G$51*'Datos Vida'!AE220</f>
        <v>0</v>
      </c>
      <c r="AF47" s="46">
        <f>Índice!$G$51*'Datos Vida'!AF220</f>
        <v>0</v>
      </c>
      <c r="AG47" s="46">
        <f>Índice!$G$51*'Datos Vida'!AG220</f>
        <v>0</v>
      </c>
      <c r="AH47" s="46">
        <f>Índice!$G$51*'Datos Vida'!AH220</f>
        <v>0</v>
      </c>
      <c r="AI47" s="46">
        <f>Índice!$G$51*'Datos Vida'!AI220</f>
        <v>0</v>
      </c>
      <c r="AJ47" s="46">
        <f>Índice!$G$51*'Datos Vida'!AJ220</f>
        <v>0</v>
      </c>
      <c r="AK47" s="46">
        <f>Índice!$G$51*'Datos Vida'!AK220</f>
        <v>0</v>
      </c>
      <c r="AL47" s="46">
        <f>Índice!$G$51*'Datos Vida'!AL220</f>
        <v>0</v>
      </c>
      <c r="AM47" s="46">
        <f>Índice!$G$51*'Datos Vida'!AM220</f>
        <v>0</v>
      </c>
      <c r="AN47" s="46">
        <f>Índice!$G$51*'Datos Vida'!AN220</f>
        <v>0</v>
      </c>
      <c r="AO47" s="46">
        <f>Índice!$G$51*'Datos Vida'!AO220</f>
        <v>0</v>
      </c>
      <c r="AP47" s="46">
        <f>Índice!$G$51*'Datos Vida'!AP220</f>
        <v>0</v>
      </c>
      <c r="AQ47" s="46">
        <f>Índice!$G$51*'Datos Vida'!AQ220</f>
        <v>143823.15120368465</v>
      </c>
    </row>
    <row r="48" spans="2:43">
      <c r="B48" s="61" t="str">
        <f>'Datos Generales'!B221</f>
        <v>7.42.16.00  Otros Egresos Relacionados Con Actividades De Inversión</v>
      </c>
      <c r="C48" s="46">
        <f>Índice!$G$51*'Datos Vida'!C221</f>
        <v>327599.20410959207</v>
      </c>
      <c r="D48" s="46">
        <f>Índice!$G$51*'Datos Vida'!D221</f>
        <v>3247076.5192410271</v>
      </c>
      <c r="E48" s="46">
        <f>Índice!$G$51*'Datos Vida'!E221</f>
        <v>0</v>
      </c>
      <c r="F48" s="46">
        <f>Índice!$G$51*'Datos Vida'!F221</f>
        <v>0</v>
      </c>
      <c r="G48" s="46">
        <f>Índice!$G$51*'Datos Vida'!G221</f>
        <v>0</v>
      </c>
      <c r="H48" s="46">
        <f>Índice!$G$51*'Datos Vida'!H221</f>
        <v>0</v>
      </c>
      <c r="I48" s="46">
        <f>Índice!$G$51*'Datos Vida'!I221</f>
        <v>0</v>
      </c>
      <c r="J48" s="46">
        <f>Índice!$G$51*'Datos Vida'!J221</f>
        <v>329.02410467862273</v>
      </c>
      <c r="K48" s="46">
        <f>Índice!$G$51*'Datos Vida'!K221</f>
        <v>0</v>
      </c>
      <c r="L48" s="46">
        <f>Índice!$G$51*'Datos Vida'!L221</f>
        <v>0</v>
      </c>
      <c r="M48" s="46">
        <f>Índice!$G$51*'Datos Vida'!M221</f>
        <v>0</v>
      </c>
      <c r="N48" s="46">
        <f>Índice!$G$51*'Datos Vida'!N221</f>
        <v>0</v>
      </c>
      <c r="O48" s="46">
        <f>Índice!$G$51*'Datos Vida'!O221</f>
        <v>1774.3752503757021</v>
      </c>
      <c r="P48" s="46">
        <f>Índice!$G$51*'Datos Vida'!P221</f>
        <v>0</v>
      </c>
      <c r="Q48" s="46">
        <f>Índice!$G$51*'Datos Vida'!Q221</f>
        <v>0</v>
      </c>
      <c r="R48" s="46">
        <f>Índice!$G$51*'Datos Vida'!R221</f>
        <v>0</v>
      </c>
      <c r="S48" s="46">
        <f>Índice!$G$51*'Datos Vida'!S221</f>
        <v>0</v>
      </c>
      <c r="T48" s="46">
        <f>Índice!$G$51*'Datos Vida'!T221</f>
        <v>0</v>
      </c>
      <c r="U48" s="46">
        <f>Índice!$G$51*'Datos Vida'!U221</f>
        <v>9711.6335894081949</v>
      </c>
      <c r="V48" s="46">
        <f>Índice!$G$51*'Datos Vida'!V221</f>
        <v>0</v>
      </c>
      <c r="W48" s="46">
        <f>Índice!$G$51*'Datos Vida'!W221</f>
        <v>0</v>
      </c>
      <c r="X48" s="46">
        <f>Índice!$G$51*'Datos Vida'!X221</f>
        <v>0</v>
      </c>
      <c r="Y48" s="46">
        <f>Índice!$G$51*'Datos Vida'!Y221</f>
        <v>0</v>
      </c>
      <c r="Z48" s="46">
        <f>Índice!$G$51*'Datos Vida'!Z221</f>
        <v>1343.76224212686</v>
      </c>
      <c r="AA48" s="46">
        <f>Índice!$G$51*'Datos Vida'!AA221</f>
        <v>112981.11420230579</v>
      </c>
      <c r="AB48" s="46">
        <f>Índice!$G$51*'Datos Vida'!AB221</f>
        <v>0</v>
      </c>
      <c r="AC48" s="46">
        <f>Índice!$G$51*'Datos Vida'!AC221</f>
        <v>0</v>
      </c>
      <c r="AD48" s="46">
        <f>Índice!$G$51*'Datos Vida'!AD221</f>
        <v>0</v>
      </c>
      <c r="AE48" s="46">
        <f>Índice!$G$51*'Datos Vida'!AE221</f>
        <v>0</v>
      </c>
      <c r="AF48" s="46">
        <f>Índice!$G$51*'Datos Vida'!AF221</f>
        <v>0</v>
      </c>
      <c r="AG48" s="46">
        <f>Índice!$G$51*'Datos Vida'!AG221</f>
        <v>0</v>
      </c>
      <c r="AH48" s="46">
        <f>Índice!$G$51*'Datos Vida'!AH221</f>
        <v>0</v>
      </c>
      <c r="AI48" s="46">
        <f>Índice!$G$51*'Datos Vida'!AI221</f>
        <v>0</v>
      </c>
      <c r="AJ48" s="46">
        <f>Índice!$G$51*'Datos Vida'!AJ221</f>
        <v>0</v>
      </c>
      <c r="AK48" s="46">
        <f>Índice!$G$51*'Datos Vida'!AK221</f>
        <v>0</v>
      </c>
      <c r="AL48" s="46">
        <f>Índice!$G$51*'Datos Vida'!AL221</f>
        <v>0</v>
      </c>
      <c r="AM48" s="46">
        <f>Índice!$G$51*'Datos Vida'!AM221</f>
        <v>0</v>
      </c>
      <c r="AN48" s="46">
        <f>Índice!$G$51*'Datos Vida'!AN221</f>
        <v>0</v>
      </c>
      <c r="AO48" s="46">
        <f>Índice!$G$51*'Datos Vida'!AO221</f>
        <v>0</v>
      </c>
      <c r="AP48" s="46">
        <f>Índice!$G$51*'Datos Vida'!AP221</f>
        <v>0</v>
      </c>
      <c r="AQ48" s="46">
        <f>Índice!$G$51*'Datos Vida'!AQ221</f>
        <v>3700815.6327395146</v>
      </c>
    </row>
    <row r="49" spans="2:43">
      <c r="B49" s="60" t="str">
        <f>'Datos Generales'!B222</f>
        <v xml:space="preserve">7.42.00.00  Total Egresos De Efectivo De Las Actividades De Inversión </v>
      </c>
      <c r="C49" s="43">
        <f>Índice!$G$51*'Datos Vida'!C222</f>
        <v>327599.20410959207</v>
      </c>
      <c r="D49" s="43">
        <f>Índice!$G$51*'Datos Vida'!D222</f>
        <v>3249526.0291132997</v>
      </c>
      <c r="E49" s="43">
        <f>Índice!$G$51*'Datos Vida'!E222</f>
        <v>0</v>
      </c>
      <c r="F49" s="43">
        <f>Índice!$G$51*'Datos Vida'!F222</f>
        <v>894.46926990998656</v>
      </c>
      <c r="G49" s="43">
        <f>Índice!$G$51*'Datos Vida'!G222</f>
        <v>5731.7831619158924</v>
      </c>
      <c r="H49" s="43">
        <f>Índice!$G$51*'Datos Vida'!H222</f>
        <v>3401.7896467848996</v>
      </c>
      <c r="I49" s="43">
        <f>Índice!$G$51*'Datos Vida'!I222</f>
        <v>439.28901047096087</v>
      </c>
      <c r="J49" s="43">
        <f>Índice!$G$51*'Datos Vida'!J222</f>
        <v>49148.180363462525</v>
      </c>
      <c r="K49" s="43">
        <f>Índice!$G$51*'Datos Vida'!K222</f>
        <v>79898.898014921841</v>
      </c>
      <c r="L49" s="43">
        <f>Índice!$G$51*'Datos Vida'!L222</f>
        <v>191463.07940533975</v>
      </c>
      <c r="M49" s="43">
        <f>Índice!$G$51*'Datos Vida'!M222</f>
        <v>3800192.5098656327</v>
      </c>
      <c r="N49" s="43">
        <f>Índice!$G$51*'Datos Vida'!N222</f>
        <v>246482.70000730379</v>
      </c>
      <c r="O49" s="43">
        <f>Índice!$G$51*'Datos Vida'!O222</f>
        <v>1123869.5855217001</v>
      </c>
      <c r="P49" s="43">
        <f>Índice!$G$51*'Datos Vida'!P222</f>
        <v>917239.83612979483</v>
      </c>
      <c r="Q49" s="43">
        <f>Índice!$G$51*'Datos Vida'!Q222</f>
        <v>4960.5928011314218</v>
      </c>
      <c r="R49" s="43">
        <f>Índice!$G$51*'Datos Vida'!R222</f>
        <v>0</v>
      </c>
      <c r="S49" s="43">
        <f>Índice!$G$51*'Datos Vida'!S222</f>
        <v>2251599.4165831162</v>
      </c>
      <c r="T49" s="43">
        <f>Índice!$G$51*'Datos Vida'!T222</f>
        <v>624.27377213542536</v>
      </c>
      <c r="U49" s="43">
        <f>Índice!$G$51*'Datos Vida'!U222</f>
        <v>12267.778611441257</v>
      </c>
      <c r="V49" s="43">
        <f>Índice!$G$51*'Datos Vida'!V222</f>
        <v>0</v>
      </c>
      <c r="W49" s="43">
        <f>Índice!$G$51*'Datos Vida'!W222</f>
        <v>0</v>
      </c>
      <c r="X49" s="43">
        <f>Índice!$G$51*'Datos Vida'!X222</f>
        <v>293486.71265833155</v>
      </c>
      <c r="Y49" s="43">
        <f>Índice!$G$51*'Datos Vida'!Y222</f>
        <v>33056.409507304888</v>
      </c>
      <c r="Z49" s="43">
        <f>Índice!$G$51*'Datos Vida'!Z222</f>
        <v>145262.08387835007</v>
      </c>
      <c r="AA49" s="43">
        <f>Índice!$G$51*'Datos Vida'!AA222</f>
        <v>201116.45983697084</v>
      </c>
      <c r="AB49" s="43">
        <f>Índice!$G$51*'Datos Vida'!AB222</f>
        <v>430374.86084090825</v>
      </c>
      <c r="AC49" s="43">
        <f>Índice!$G$51*'Datos Vida'!AC222</f>
        <v>0</v>
      </c>
      <c r="AD49" s="43">
        <f>Índice!$G$51*'Datos Vida'!AD222</f>
        <v>235.22589698132668</v>
      </c>
      <c r="AE49" s="43">
        <f>Índice!$G$51*'Datos Vida'!AE222</f>
        <v>1490244.7208075766</v>
      </c>
      <c r="AF49" s="43">
        <f>Índice!$G$51*'Datos Vida'!AF222</f>
        <v>0</v>
      </c>
      <c r="AG49" s="43">
        <f>Índice!$G$51*'Datos Vida'!AG222</f>
        <v>7562.5081614179071</v>
      </c>
      <c r="AH49" s="43">
        <f>Índice!$G$51*'Datos Vida'!AH222</f>
        <v>0</v>
      </c>
      <c r="AI49" s="43">
        <f>Índice!$G$51*'Datos Vida'!AI222</f>
        <v>0</v>
      </c>
      <c r="AJ49" s="43">
        <f>Índice!$G$51*'Datos Vida'!AJ222</f>
        <v>0</v>
      </c>
      <c r="AK49" s="43">
        <f>Índice!$G$51*'Datos Vida'!AK222</f>
        <v>0</v>
      </c>
      <c r="AL49" s="43">
        <f>Índice!$G$51*'Datos Vida'!AL222</f>
        <v>0</v>
      </c>
      <c r="AM49" s="43">
        <f>Índice!$G$51*'Datos Vida'!AM222</f>
        <v>0</v>
      </c>
      <c r="AN49" s="43">
        <f>Índice!$G$51*'Datos Vida'!AN222</f>
        <v>0</v>
      </c>
      <c r="AO49" s="43">
        <f>Índice!$G$51*'Datos Vida'!AO222</f>
        <v>0</v>
      </c>
      <c r="AP49" s="43">
        <f>Índice!$G$51*'Datos Vida'!AP222</f>
        <v>0</v>
      </c>
      <c r="AQ49" s="43">
        <f>Índice!$G$51*'Datos Vida'!AQ222</f>
        <v>14866678.396975795</v>
      </c>
    </row>
    <row r="50" spans="2:43">
      <c r="B50" s="64" t="str">
        <f>'Datos Generales'!B223</f>
        <v xml:space="preserve">7.40.00.00  Total Flujo De Efectivo Neto De Actividades De Inversión </v>
      </c>
      <c r="C50" s="43">
        <f>Índice!$G$51*'Datos Vida'!C223</f>
        <v>-327599.20410959207</v>
      </c>
      <c r="D50" s="43">
        <f>Índice!$G$51*'Datos Vida'!D223</f>
        <v>1474818.4347341093</v>
      </c>
      <c r="E50" s="43">
        <f>Índice!$G$51*'Datos Vida'!E223</f>
        <v>0</v>
      </c>
      <c r="F50" s="43">
        <f>Índice!$G$51*'Datos Vida'!F223</f>
        <v>24916.371748989091</v>
      </c>
      <c r="G50" s="43">
        <f>Índice!$G$51*'Datos Vida'!G223</f>
        <v>766094.00625468942</v>
      </c>
      <c r="H50" s="43">
        <f>Índice!$G$51*'Datos Vida'!H223</f>
        <v>-91.230819284628211</v>
      </c>
      <c r="I50" s="43">
        <f>Índice!$G$51*'Datos Vida'!I223</f>
        <v>-439.28901047096087</v>
      </c>
      <c r="J50" s="43">
        <f>Índice!$G$51*'Datos Vida'!J223</f>
        <v>-36276.268699330045</v>
      </c>
      <c r="K50" s="43">
        <f>Índice!$G$51*'Datos Vida'!K223</f>
        <v>-76267.194309250786</v>
      </c>
      <c r="L50" s="43">
        <f>Índice!$G$51*'Datos Vida'!L223</f>
        <v>-88765.064040848039</v>
      </c>
      <c r="M50" s="43">
        <f>Índice!$G$51*'Datos Vida'!M223</f>
        <v>54503.177143160683</v>
      </c>
      <c r="N50" s="43">
        <f>Índice!$G$51*'Datos Vida'!N223</f>
        <v>65032.878064543263</v>
      </c>
      <c r="O50" s="43">
        <f>Índice!$G$51*'Datos Vida'!O223</f>
        <v>-639135.14422747062</v>
      </c>
      <c r="P50" s="43">
        <f>Índice!$G$51*'Datos Vida'!P223</f>
        <v>-788091.83282760216</v>
      </c>
      <c r="Q50" s="43">
        <f>Índice!$G$51*'Datos Vida'!Q223</f>
        <v>283329.15026083338</v>
      </c>
      <c r="R50" s="43">
        <f>Índice!$G$51*'Datos Vida'!R223</f>
        <v>219522.42148992635</v>
      </c>
      <c r="S50" s="43">
        <f>Índice!$G$51*'Datos Vida'!S223</f>
        <v>-157504.0115443948</v>
      </c>
      <c r="T50" s="43">
        <f>Índice!$G$51*'Datos Vida'!T223</f>
        <v>25301.834133428947</v>
      </c>
      <c r="U50" s="43">
        <f>Índice!$G$51*'Datos Vida'!U223</f>
        <v>-12267.778611441257</v>
      </c>
      <c r="V50" s="43">
        <f>Índice!$G$51*'Datos Vida'!V223</f>
        <v>0</v>
      </c>
      <c r="W50" s="43">
        <f>Índice!$G$51*'Datos Vida'!W223</f>
        <v>0</v>
      </c>
      <c r="X50" s="43">
        <f>Índice!$G$51*'Datos Vida'!X223</f>
        <v>346636.87610801624</v>
      </c>
      <c r="Y50" s="43">
        <f>Índice!$G$51*'Datos Vida'!Y223</f>
        <v>-29277.346559810194</v>
      </c>
      <c r="Z50" s="43">
        <f>Índice!$G$51*'Datos Vida'!Z223</f>
        <v>53026.26482611477</v>
      </c>
      <c r="AA50" s="43">
        <f>Índice!$G$51*'Datos Vida'!AA223</f>
        <v>-626101.26576675277</v>
      </c>
      <c r="AB50" s="43">
        <f>Índice!$G$51*'Datos Vida'!AB223</f>
        <v>357580.54627828283</v>
      </c>
      <c r="AC50" s="43">
        <f>Índice!$G$51*'Datos Vida'!AC223</f>
        <v>113689.80193483703</v>
      </c>
      <c r="AD50" s="43">
        <f>Índice!$G$51*'Datos Vida'!AD223</f>
        <v>-235.22589698132668</v>
      </c>
      <c r="AE50" s="43">
        <f>Índice!$G$51*'Datos Vida'!AE223</f>
        <v>-1321892.9620358506</v>
      </c>
      <c r="AF50" s="43">
        <f>Índice!$G$51*'Datos Vida'!AF223</f>
        <v>0</v>
      </c>
      <c r="AG50" s="43">
        <f>Índice!$G$51*'Datos Vida'!AG223</f>
        <v>-7562.5081614179071</v>
      </c>
      <c r="AH50" s="43">
        <f>Índice!$G$51*'Datos Vida'!AH223</f>
        <v>0</v>
      </c>
      <c r="AI50" s="43">
        <f>Índice!$G$51*'Datos Vida'!AI223</f>
        <v>0</v>
      </c>
      <c r="AJ50" s="43">
        <f>Índice!$G$51*'Datos Vida'!AJ223</f>
        <v>0</v>
      </c>
      <c r="AK50" s="43">
        <f>Índice!$G$51*'Datos Vida'!AK223</f>
        <v>0</v>
      </c>
      <c r="AL50" s="43">
        <f>Índice!$G$51*'Datos Vida'!AL223</f>
        <v>0</v>
      </c>
      <c r="AM50" s="43">
        <f>Índice!$G$51*'Datos Vida'!AM223</f>
        <v>0</v>
      </c>
      <c r="AN50" s="43">
        <f>Índice!$G$51*'Datos Vida'!AN223</f>
        <v>0</v>
      </c>
      <c r="AO50" s="43">
        <f>Índice!$G$51*'Datos Vida'!AO223</f>
        <v>0</v>
      </c>
      <c r="AP50" s="43">
        <f>Índice!$G$51*'Datos Vida'!AP223</f>
        <v>0</v>
      </c>
      <c r="AQ50" s="43">
        <f>Índice!$G$51*'Datos Vida'!AQ223</f>
        <v>-327054.56364356686</v>
      </c>
    </row>
    <row r="51" spans="2:43">
      <c r="B51" s="61" t="str">
        <f>'Datos Generales'!B224</f>
        <v>7.51.11.00  Ingresos Por Emisión De Instrumentos De Patrimonio</v>
      </c>
      <c r="C51" s="46">
        <f>Índice!$G$51*'Datos Vida'!C224</f>
        <v>0</v>
      </c>
      <c r="D51" s="46">
        <f>Índice!$G$51*'Datos Vida'!D224</f>
        <v>0</v>
      </c>
      <c r="E51" s="46">
        <f>Índice!$G$51*'Datos Vida'!E224</f>
        <v>0</v>
      </c>
      <c r="F51" s="46">
        <f>Índice!$G$51*'Datos Vida'!F224</f>
        <v>0</v>
      </c>
      <c r="G51" s="46">
        <f>Índice!$G$51*'Datos Vida'!G224</f>
        <v>0</v>
      </c>
      <c r="H51" s="46">
        <f>Índice!$G$51*'Datos Vida'!H224</f>
        <v>0</v>
      </c>
      <c r="I51" s="46">
        <f>Índice!$G$51*'Datos Vida'!I224</f>
        <v>0</v>
      </c>
      <c r="J51" s="46">
        <f>Índice!$G$51*'Datos Vida'!J224</f>
        <v>0</v>
      </c>
      <c r="K51" s="46">
        <f>Índice!$G$51*'Datos Vida'!K224</f>
        <v>0</v>
      </c>
      <c r="L51" s="46">
        <f>Índice!$G$51*'Datos Vida'!L224</f>
        <v>0</v>
      </c>
      <c r="M51" s="46">
        <f>Índice!$G$51*'Datos Vida'!M224</f>
        <v>0</v>
      </c>
      <c r="N51" s="46">
        <f>Índice!$G$51*'Datos Vida'!N224</f>
        <v>0</v>
      </c>
      <c r="O51" s="46">
        <f>Índice!$G$51*'Datos Vida'!O224</f>
        <v>0</v>
      </c>
      <c r="P51" s="46">
        <f>Índice!$G$51*'Datos Vida'!P224</f>
        <v>0</v>
      </c>
      <c r="Q51" s="46">
        <f>Índice!$G$51*'Datos Vida'!Q224</f>
        <v>0</v>
      </c>
      <c r="R51" s="46">
        <f>Índice!$G$51*'Datos Vida'!R224</f>
        <v>0</v>
      </c>
      <c r="S51" s="46">
        <f>Índice!$G$51*'Datos Vida'!S224</f>
        <v>0</v>
      </c>
      <c r="T51" s="46">
        <f>Índice!$G$51*'Datos Vida'!T224</f>
        <v>0</v>
      </c>
      <c r="U51" s="46">
        <f>Índice!$G$51*'Datos Vida'!U224</f>
        <v>0</v>
      </c>
      <c r="V51" s="46">
        <f>Índice!$G$51*'Datos Vida'!V224</f>
        <v>0</v>
      </c>
      <c r="W51" s="46">
        <f>Índice!$G$51*'Datos Vida'!W224</f>
        <v>0</v>
      </c>
      <c r="X51" s="46">
        <f>Índice!$G$51*'Datos Vida'!X224</f>
        <v>0</v>
      </c>
      <c r="Y51" s="46">
        <f>Índice!$G$51*'Datos Vida'!Y224</f>
        <v>0</v>
      </c>
      <c r="Z51" s="46">
        <f>Índice!$G$51*'Datos Vida'!Z224</f>
        <v>0</v>
      </c>
      <c r="AA51" s="46">
        <f>Índice!$G$51*'Datos Vida'!AA224</f>
        <v>0</v>
      </c>
      <c r="AB51" s="46">
        <f>Índice!$G$51*'Datos Vida'!AB224</f>
        <v>0</v>
      </c>
      <c r="AC51" s="46">
        <f>Índice!$G$51*'Datos Vida'!AC224</f>
        <v>0</v>
      </c>
      <c r="AD51" s="46">
        <f>Índice!$G$51*'Datos Vida'!AD224</f>
        <v>0</v>
      </c>
      <c r="AE51" s="46">
        <f>Índice!$G$51*'Datos Vida'!AE224</f>
        <v>0</v>
      </c>
      <c r="AF51" s="46">
        <f>Índice!$G$51*'Datos Vida'!AF224</f>
        <v>0</v>
      </c>
      <c r="AG51" s="46">
        <f>Índice!$G$51*'Datos Vida'!AG224</f>
        <v>0</v>
      </c>
      <c r="AH51" s="46">
        <f>Índice!$G$51*'Datos Vida'!AH224</f>
        <v>0</v>
      </c>
      <c r="AI51" s="46">
        <f>Índice!$G$51*'Datos Vida'!AI224</f>
        <v>0</v>
      </c>
      <c r="AJ51" s="46">
        <f>Índice!$G$51*'Datos Vida'!AJ224</f>
        <v>0</v>
      </c>
      <c r="AK51" s="46">
        <f>Índice!$G$51*'Datos Vida'!AK224</f>
        <v>0</v>
      </c>
      <c r="AL51" s="46">
        <f>Índice!$G$51*'Datos Vida'!AL224</f>
        <v>0</v>
      </c>
      <c r="AM51" s="46">
        <f>Índice!$G$51*'Datos Vida'!AM224</f>
        <v>0</v>
      </c>
      <c r="AN51" s="46">
        <f>Índice!$G$51*'Datos Vida'!AN224</f>
        <v>0</v>
      </c>
      <c r="AO51" s="46">
        <f>Índice!$G$51*'Datos Vida'!AO224</f>
        <v>0</v>
      </c>
      <c r="AP51" s="46">
        <f>Índice!$G$51*'Datos Vida'!AP224</f>
        <v>0</v>
      </c>
      <c r="AQ51" s="46">
        <f>Índice!$G$51*'Datos Vida'!AQ224</f>
        <v>0</v>
      </c>
    </row>
    <row r="52" spans="2:43">
      <c r="B52" s="61" t="str">
        <f>'Datos Generales'!B225</f>
        <v>7.51.12.00  Ingresos Por Préstamos A Relacionados</v>
      </c>
      <c r="C52" s="46">
        <f>Índice!$G$51*'Datos Vida'!C225</f>
        <v>0</v>
      </c>
      <c r="D52" s="46">
        <f>Índice!$G$51*'Datos Vida'!D225</f>
        <v>0</v>
      </c>
      <c r="E52" s="46">
        <f>Índice!$G$51*'Datos Vida'!E225</f>
        <v>0</v>
      </c>
      <c r="F52" s="46">
        <f>Índice!$G$51*'Datos Vida'!F225</f>
        <v>0</v>
      </c>
      <c r="G52" s="46">
        <f>Índice!$G$51*'Datos Vida'!G225</f>
        <v>0</v>
      </c>
      <c r="H52" s="46">
        <f>Índice!$G$51*'Datos Vida'!H225</f>
        <v>0</v>
      </c>
      <c r="I52" s="46">
        <f>Índice!$G$51*'Datos Vida'!I225</f>
        <v>0</v>
      </c>
      <c r="J52" s="46">
        <f>Índice!$G$51*'Datos Vida'!J225</f>
        <v>0</v>
      </c>
      <c r="K52" s="46">
        <f>Índice!$G$51*'Datos Vida'!K225</f>
        <v>0</v>
      </c>
      <c r="L52" s="46">
        <f>Índice!$G$51*'Datos Vida'!L225</f>
        <v>0</v>
      </c>
      <c r="M52" s="46">
        <f>Índice!$G$51*'Datos Vida'!M225</f>
        <v>63692.701313130645</v>
      </c>
      <c r="N52" s="46">
        <f>Índice!$G$51*'Datos Vida'!N225</f>
        <v>0</v>
      </c>
      <c r="O52" s="46">
        <f>Índice!$G$51*'Datos Vida'!O225</f>
        <v>116387.33038083666</v>
      </c>
      <c r="P52" s="46">
        <f>Índice!$G$51*'Datos Vida'!P225</f>
        <v>37148.074126700623</v>
      </c>
      <c r="Q52" s="46">
        <f>Índice!$G$51*'Datos Vida'!Q225</f>
        <v>0</v>
      </c>
      <c r="R52" s="46">
        <f>Índice!$G$51*'Datos Vida'!R225</f>
        <v>0</v>
      </c>
      <c r="S52" s="46">
        <f>Índice!$G$51*'Datos Vida'!S225</f>
        <v>0</v>
      </c>
      <c r="T52" s="46">
        <f>Índice!$G$51*'Datos Vida'!T225</f>
        <v>0</v>
      </c>
      <c r="U52" s="46">
        <f>Índice!$G$51*'Datos Vida'!U225</f>
        <v>0</v>
      </c>
      <c r="V52" s="46">
        <f>Índice!$G$51*'Datos Vida'!V225</f>
        <v>0</v>
      </c>
      <c r="W52" s="46">
        <f>Índice!$G$51*'Datos Vida'!W225</f>
        <v>0</v>
      </c>
      <c r="X52" s="46">
        <f>Índice!$G$51*'Datos Vida'!X225</f>
        <v>425510.81069715664</v>
      </c>
      <c r="Y52" s="46">
        <f>Índice!$G$51*'Datos Vida'!Y225</f>
        <v>0</v>
      </c>
      <c r="Z52" s="46">
        <f>Índice!$G$51*'Datos Vida'!Z225</f>
        <v>0</v>
      </c>
      <c r="AA52" s="46">
        <f>Índice!$G$51*'Datos Vida'!AA225</f>
        <v>406456.14081682794</v>
      </c>
      <c r="AB52" s="46">
        <f>Índice!$G$51*'Datos Vida'!AB225</f>
        <v>232250.24954572719</v>
      </c>
      <c r="AC52" s="46">
        <f>Índice!$G$51*'Datos Vida'!AC225</f>
        <v>0</v>
      </c>
      <c r="AD52" s="46">
        <f>Índice!$G$51*'Datos Vida'!AD225</f>
        <v>0</v>
      </c>
      <c r="AE52" s="46">
        <f>Índice!$G$51*'Datos Vida'!AE225</f>
        <v>0</v>
      </c>
      <c r="AF52" s="46">
        <f>Índice!$G$51*'Datos Vida'!AF225</f>
        <v>561714.97119434469</v>
      </c>
      <c r="AG52" s="46">
        <f>Índice!$G$51*'Datos Vida'!AG225</f>
        <v>0</v>
      </c>
      <c r="AH52" s="46">
        <f>Índice!$G$51*'Datos Vida'!AH225</f>
        <v>0</v>
      </c>
      <c r="AI52" s="46">
        <f>Índice!$G$51*'Datos Vida'!AI225</f>
        <v>0</v>
      </c>
      <c r="AJ52" s="46">
        <f>Índice!$G$51*'Datos Vida'!AJ225</f>
        <v>0</v>
      </c>
      <c r="AK52" s="46">
        <f>Índice!$G$51*'Datos Vida'!AK225</f>
        <v>0</v>
      </c>
      <c r="AL52" s="46">
        <f>Índice!$G$51*'Datos Vida'!AL225</f>
        <v>0</v>
      </c>
      <c r="AM52" s="46">
        <f>Índice!$G$51*'Datos Vida'!AM225</f>
        <v>0</v>
      </c>
      <c r="AN52" s="46">
        <f>Índice!$G$51*'Datos Vida'!AN225</f>
        <v>0</v>
      </c>
      <c r="AO52" s="46">
        <f>Índice!$G$51*'Datos Vida'!AO225</f>
        <v>0</v>
      </c>
      <c r="AP52" s="46">
        <f>Índice!$G$51*'Datos Vida'!AP225</f>
        <v>0</v>
      </c>
      <c r="AQ52" s="46">
        <f>Índice!$G$51*'Datos Vida'!AQ225</f>
        <v>1843160.2780747244</v>
      </c>
    </row>
    <row r="53" spans="2:43">
      <c r="B53" s="61" t="str">
        <f>'Datos Generales'!B226</f>
        <v>7.51.13.00  Ingresos Por Préstamos Bancarios</v>
      </c>
      <c r="C53" s="46">
        <f>Índice!$G$51*'Datos Vida'!C226</f>
        <v>0</v>
      </c>
      <c r="D53" s="46">
        <f>Índice!$G$51*'Datos Vida'!D226</f>
        <v>0</v>
      </c>
      <c r="E53" s="46">
        <f>Índice!$G$51*'Datos Vida'!E226</f>
        <v>0</v>
      </c>
      <c r="F53" s="46">
        <f>Índice!$G$51*'Datos Vida'!F226</f>
        <v>0</v>
      </c>
      <c r="G53" s="46">
        <f>Índice!$G$51*'Datos Vida'!G226</f>
        <v>0</v>
      </c>
      <c r="H53" s="46">
        <f>Índice!$G$51*'Datos Vida'!H226</f>
        <v>0</v>
      </c>
      <c r="I53" s="46">
        <f>Índice!$G$51*'Datos Vida'!I226</f>
        <v>0</v>
      </c>
      <c r="J53" s="46">
        <f>Índice!$G$51*'Datos Vida'!J226</f>
        <v>0</v>
      </c>
      <c r="K53" s="46">
        <f>Índice!$G$51*'Datos Vida'!K226</f>
        <v>0</v>
      </c>
      <c r="L53" s="46">
        <f>Índice!$G$51*'Datos Vida'!L226</f>
        <v>0</v>
      </c>
      <c r="M53" s="46">
        <f>Índice!$G$51*'Datos Vida'!M226</f>
        <v>2083717.9768094004</v>
      </c>
      <c r="N53" s="46">
        <f>Índice!$G$51*'Datos Vida'!N226</f>
        <v>0</v>
      </c>
      <c r="O53" s="46">
        <f>Índice!$G$51*'Datos Vida'!O226</f>
        <v>1465042.0852505751</v>
      </c>
      <c r="P53" s="46">
        <f>Índice!$G$51*'Datos Vida'!P226</f>
        <v>0</v>
      </c>
      <c r="Q53" s="46">
        <f>Índice!$G$51*'Datos Vida'!Q226</f>
        <v>0</v>
      </c>
      <c r="R53" s="46">
        <f>Índice!$G$51*'Datos Vida'!R226</f>
        <v>0</v>
      </c>
      <c r="S53" s="46">
        <f>Índice!$G$51*'Datos Vida'!S226</f>
        <v>0</v>
      </c>
      <c r="T53" s="46">
        <f>Índice!$G$51*'Datos Vida'!T226</f>
        <v>0</v>
      </c>
      <c r="U53" s="46">
        <f>Índice!$G$51*'Datos Vida'!U226</f>
        <v>0</v>
      </c>
      <c r="V53" s="46">
        <f>Índice!$G$51*'Datos Vida'!V226</f>
        <v>0</v>
      </c>
      <c r="W53" s="46">
        <f>Índice!$G$51*'Datos Vida'!W226</f>
        <v>0</v>
      </c>
      <c r="X53" s="46">
        <f>Índice!$G$51*'Datos Vida'!X226</f>
        <v>0</v>
      </c>
      <c r="Y53" s="46">
        <f>Índice!$G$51*'Datos Vida'!Y226</f>
        <v>0</v>
      </c>
      <c r="Z53" s="46">
        <f>Índice!$G$51*'Datos Vida'!Z226</f>
        <v>0</v>
      </c>
      <c r="AA53" s="46">
        <f>Índice!$G$51*'Datos Vida'!AA226</f>
        <v>81266.917651016673</v>
      </c>
      <c r="AB53" s="46">
        <f>Índice!$G$51*'Datos Vida'!AB226</f>
        <v>0</v>
      </c>
      <c r="AC53" s="46">
        <f>Índice!$G$51*'Datos Vida'!AC226</f>
        <v>0</v>
      </c>
      <c r="AD53" s="46">
        <f>Índice!$G$51*'Datos Vida'!AD226</f>
        <v>0</v>
      </c>
      <c r="AE53" s="46">
        <f>Índice!$G$51*'Datos Vida'!AE226</f>
        <v>0</v>
      </c>
      <c r="AF53" s="46">
        <f>Índice!$G$51*'Datos Vida'!AF226</f>
        <v>0</v>
      </c>
      <c r="AG53" s="46">
        <f>Índice!$G$51*'Datos Vida'!AG226</f>
        <v>0</v>
      </c>
      <c r="AH53" s="46">
        <f>Índice!$G$51*'Datos Vida'!AH226</f>
        <v>0</v>
      </c>
      <c r="AI53" s="46">
        <f>Índice!$G$51*'Datos Vida'!AI226</f>
        <v>0</v>
      </c>
      <c r="AJ53" s="46">
        <f>Índice!$G$51*'Datos Vida'!AJ226</f>
        <v>0</v>
      </c>
      <c r="AK53" s="46">
        <f>Índice!$G$51*'Datos Vida'!AK226</f>
        <v>0</v>
      </c>
      <c r="AL53" s="46">
        <f>Índice!$G$51*'Datos Vida'!AL226</f>
        <v>0</v>
      </c>
      <c r="AM53" s="46">
        <f>Índice!$G$51*'Datos Vida'!AM226</f>
        <v>0</v>
      </c>
      <c r="AN53" s="46">
        <f>Índice!$G$51*'Datos Vida'!AN226</f>
        <v>0</v>
      </c>
      <c r="AO53" s="46">
        <f>Índice!$G$51*'Datos Vida'!AO226</f>
        <v>0</v>
      </c>
      <c r="AP53" s="46">
        <f>Índice!$G$51*'Datos Vida'!AP226</f>
        <v>0</v>
      </c>
      <c r="AQ53" s="46">
        <f>Índice!$G$51*'Datos Vida'!AQ226</f>
        <v>3630026.979710992</v>
      </c>
    </row>
    <row r="54" spans="2:43">
      <c r="B54" s="61" t="str">
        <f>'Datos Generales'!B227</f>
        <v>7.51.14.00  Aumentos De Capital</v>
      </c>
      <c r="C54" s="46">
        <f>Índice!$G$51*'Datos Vida'!C227</f>
        <v>138108.18886240348</v>
      </c>
      <c r="D54" s="46">
        <f>Índice!$G$51*'Datos Vida'!D227</f>
        <v>0</v>
      </c>
      <c r="E54" s="46">
        <f>Índice!$G$51*'Datos Vida'!E227</f>
        <v>0</v>
      </c>
      <c r="F54" s="46">
        <f>Índice!$G$51*'Datos Vida'!F227</f>
        <v>0</v>
      </c>
      <c r="G54" s="46">
        <f>Índice!$G$51*'Datos Vida'!G227</f>
        <v>0</v>
      </c>
      <c r="H54" s="46">
        <f>Índice!$G$51*'Datos Vida'!H227</f>
        <v>0</v>
      </c>
      <c r="I54" s="46">
        <f>Índice!$G$51*'Datos Vida'!I227</f>
        <v>0</v>
      </c>
      <c r="J54" s="46">
        <f>Índice!$G$51*'Datos Vida'!J227</f>
        <v>0</v>
      </c>
      <c r="K54" s="46">
        <f>Índice!$G$51*'Datos Vida'!K227</f>
        <v>0</v>
      </c>
      <c r="L54" s="46">
        <f>Índice!$G$51*'Datos Vida'!L227</f>
        <v>442653.2188632224</v>
      </c>
      <c r="M54" s="46">
        <f>Índice!$G$51*'Datos Vida'!M227</f>
        <v>3976955.6527917031</v>
      </c>
      <c r="N54" s="46">
        <f>Índice!$G$51*'Datos Vida'!N227</f>
        <v>0</v>
      </c>
      <c r="O54" s="46">
        <f>Índice!$G$51*'Datos Vida'!O227</f>
        <v>0</v>
      </c>
      <c r="P54" s="46">
        <f>Índice!$G$51*'Datos Vida'!P227</f>
        <v>0</v>
      </c>
      <c r="Q54" s="46">
        <f>Índice!$G$51*'Datos Vida'!Q227</f>
        <v>0</v>
      </c>
      <c r="R54" s="46">
        <f>Índice!$G$51*'Datos Vida'!R227</f>
        <v>0</v>
      </c>
      <c r="S54" s="46">
        <f>Índice!$G$51*'Datos Vida'!S227</f>
        <v>0</v>
      </c>
      <c r="T54" s="46">
        <f>Índice!$G$51*'Datos Vida'!T227</f>
        <v>13400.660881189675</v>
      </c>
      <c r="U54" s="46">
        <f>Índice!$G$51*'Datos Vida'!U227</f>
        <v>0</v>
      </c>
      <c r="V54" s="46">
        <f>Índice!$G$51*'Datos Vida'!V227</f>
        <v>98426.589290891759</v>
      </c>
      <c r="W54" s="46">
        <f>Índice!$G$51*'Datos Vida'!W227</f>
        <v>0</v>
      </c>
      <c r="X54" s="46">
        <f>Índice!$G$51*'Datos Vida'!X227</f>
        <v>0</v>
      </c>
      <c r="Y54" s="46">
        <f>Índice!$G$51*'Datos Vida'!Y227</f>
        <v>0</v>
      </c>
      <c r="Z54" s="46">
        <f>Índice!$G$51*'Datos Vida'!Z227</f>
        <v>0</v>
      </c>
      <c r="AA54" s="46">
        <f>Índice!$G$51*'Datos Vida'!AA227</f>
        <v>0</v>
      </c>
      <c r="AB54" s="46">
        <f>Índice!$G$51*'Datos Vida'!AB227</f>
        <v>0</v>
      </c>
      <c r="AC54" s="46">
        <f>Índice!$G$51*'Datos Vida'!AC227</f>
        <v>0</v>
      </c>
      <c r="AD54" s="46">
        <f>Índice!$G$51*'Datos Vida'!AD227</f>
        <v>0</v>
      </c>
      <c r="AE54" s="46">
        <f>Índice!$G$51*'Datos Vida'!AE227</f>
        <v>0</v>
      </c>
      <c r="AF54" s="46">
        <f>Índice!$G$51*'Datos Vida'!AF227</f>
        <v>0</v>
      </c>
      <c r="AG54" s="46">
        <f>Índice!$G$51*'Datos Vida'!AG227</f>
        <v>0</v>
      </c>
      <c r="AH54" s="46">
        <f>Índice!$G$51*'Datos Vida'!AH227</f>
        <v>0</v>
      </c>
      <c r="AI54" s="46">
        <f>Índice!$G$51*'Datos Vida'!AI227</f>
        <v>0</v>
      </c>
      <c r="AJ54" s="46">
        <f>Índice!$G$51*'Datos Vida'!AJ227</f>
        <v>0</v>
      </c>
      <c r="AK54" s="46">
        <f>Índice!$G$51*'Datos Vida'!AK227</f>
        <v>0</v>
      </c>
      <c r="AL54" s="46">
        <f>Índice!$G$51*'Datos Vida'!AL227</f>
        <v>0</v>
      </c>
      <c r="AM54" s="46">
        <f>Índice!$G$51*'Datos Vida'!AM227</f>
        <v>0</v>
      </c>
      <c r="AN54" s="46">
        <f>Índice!$G$51*'Datos Vida'!AN227</f>
        <v>0</v>
      </c>
      <c r="AO54" s="46">
        <f>Índice!$G$51*'Datos Vida'!AO227</f>
        <v>0</v>
      </c>
      <c r="AP54" s="46">
        <f>Índice!$G$51*'Datos Vida'!AP227</f>
        <v>0</v>
      </c>
      <c r="AQ54" s="46">
        <f>Índice!$G$51*'Datos Vida'!AQ227</f>
        <v>4669544.3106894102</v>
      </c>
    </row>
    <row r="55" spans="2:43">
      <c r="B55" s="61" t="str">
        <f>'Datos Generales'!B228</f>
        <v>7.51.15.00  Otros Ingresos Relacionados Con Actividades De Financiamiento</v>
      </c>
      <c r="C55" s="46">
        <f>Índice!$G$51*'Datos Vida'!C228</f>
        <v>0</v>
      </c>
      <c r="D55" s="46">
        <f>Índice!$G$51*'Datos Vida'!D228</f>
        <v>0</v>
      </c>
      <c r="E55" s="46">
        <f>Índice!$G$51*'Datos Vida'!E228</f>
        <v>0</v>
      </c>
      <c r="F55" s="46">
        <f>Índice!$G$51*'Datos Vida'!F228</f>
        <v>7608.2784996713308</v>
      </c>
      <c r="G55" s="46">
        <f>Índice!$G$51*'Datos Vida'!G228</f>
        <v>0</v>
      </c>
      <c r="H55" s="46">
        <f>Índice!$G$51*'Datos Vida'!H228</f>
        <v>0</v>
      </c>
      <c r="I55" s="46">
        <f>Índice!$G$51*'Datos Vida'!I228</f>
        <v>0</v>
      </c>
      <c r="J55" s="46">
        <f>Índice!$G$51*'Datos Vida'!J228</f>
        <v>25393.817463110394</v>
      </c>
      <c r="K55" s="46">
        <f>Índice!$G$51*'Datos Vida'!K228</f>
        <v>0</v>
      </c>
      <c r="L55" s="46">
        <f>Índice!$G$51*'Datos Vida'!L228</f>
        <v>26110323.46880734</v>
      </c>
      <c r="M55" s="46">
        <f>Índice!$G$51*'Datos Vida'!M228</f>
        <v>28578258.026962008</v>
      </c>
      <c r="N55" s="46">
        <f>Índice!$G$51*'Datos Vida'!N228</f>
        <v>0</v>
      </c>
      <c r="O55" s="46">
        <f>Índice!$G$51*'Datos Vida'!O228</f>
        <v>3155883.6795987794</v>
      </c>
      <c r="P55" s="46">
        <f>Índice!$G$51*'Datos Vida'!P228</f>
        <v>0</v>
      </c>
      <c r="Q55" s="46">
        <f>Índice!$G$51*'Datos Vida'!Q228</f>
        <v>0</v>
      </c>
      <c r="R55" s="46">
        <f>Índice!$G$51*'Datos Vida'!R228</f>
        <v>0</v>
      </c>
      <c r="S55" s="46">
        <f>Índice!$G$51*'Datos Vida'!S228</f>
        <v>0</v>
      </c>
      <c r="T55" s="46">
        <f>Índice!$G$51*'Datos Vida'!T228</f>
        <v>0</v>
      </c>
      <c r="U55" s="46">
        <f>Índice!$G$51*'Datos Vida'!U228</f>
        <v>0</v>
      </c>
      <c r="V55" s="46">
        <f>Índice!$G$51*'Datos Vida'!V228</f>
        <v>0</v>
      </c>
      <c r="W55" s="46">
        <f>Índice!$G$51*'Datos Vida'!W228</f>
        <v>0</v>
      </c>
      <c r="X55" s="46">
        <f>Índice!$G$51*'Datos Vida'!X228</f>
        <v>0</v>
      </c>
      <c r="Y55" s="46">
        <f>Índice!$G$51*'Datos Vida'!Y228</f>
        <v>0</v>
      </c>
      <c r="Z55" s="46">
        <f>Índice!$G$51*'Datos Vida'!Z228</f>
        <v>0</v>
      </c>
      <c r="AA55" s="46">
        <f>Índice!$G$51*'Datos Vida'!AA228</f>
        <v>149412.93122718955</v>
      </c>
      <c r="AB55" s="46">
        <f>Índice!$G$51*'Datos Vida'!AB228</f>
        <v>0</v>
      </c>
      <c r="AC55" s="46">
        <f>Índice!$G$51*'Datos Vida'!AC228</f>
        <v>0</v>
      </c>
      <c r="AD55" s="46">
        <f>Índice!$G$51*'Datos Vida'!AD228</f>
        <v>0</v>
      </c>
      <c r="AE55" s="46">
        <f>Índice!$G$51*'Datos Vida'!AE228</f>
        <v>0</v>
      </c>
      <c r="AF55" s="46">
        <f>Índice!$G$51*'Datos Vida'!AF228</f>
        <v>0</v>
      </c>
      <c r="AG55" s="46">
        <f>Índice!$G$51*'Datos Vida'!AG228</f>
        <v>0</v>
      </c>
      <c r="AH55" s="46">
        <f>Índice!$G$51*'Datos Vida'!AH228</f>
        <v>0</v>
      </c>
      <c r="AI55" s="46">
        <f>Índice!$G$51*'Datos Vida'!AI228</f>
        <v>0</v>
      </c>
      <c r="AJ55" s="46">
        <f>Índice!$G$51*'Datos Vida'!AJ228</f>
        <v>0</v>
      </c>
      <c r="AK55" s="46">
        <f>Índice!$G$51*'Datos Vida'!AK228</f>
        <v>0</v>
      </c>
      <c r="AL55" s="46">
        <f>Índice!$G$51*'Datos Vida'!AL228</f>
        <v>0</v>
      </c>
      <c r="AM55" s="46">
        <f>Índice!$G$51*'Datos Vida'!AM228</f>
        <v>0</v>
      </c>
      <c r="AN55" s="46">
        <f>Índice!$G$51*'Datos Vida'!AN228</f>
        <v>0</v>
      </c>
      <c r="AO55" s="46">
        <f>Índice!$G$51*'Datos Vida'!AO228</f>
        <v>0</v>
      </c>
      <c r="AP55" s="46">
        <f>Índice!$G$51*'Datos Vida'!AP228</f>
        <v>0</v>
      </c>
      <c r="AQ55" s="46">
        <f>Índice!$G$51*'Datos Vida'!AQ228</f>
        <v>58026880.2025581</v>
      </c>
    </row>
    <row r="56" spans="2:43">
      <c r="B56" s="60" t="str">
        <f>'Datos Generales'!B229</f>
        <v xml:space="preserve">7.51.00.00  Total Ingresos De Efectivo De Las Actividades De Financiamiento </v>
      </c>
      <c r="C56" s="43">
        <f>Índice!$G$51*'Datos Vida'!C229</f>
        <v>138108.18886240348</v>
      </c>
      <c r="D56" s="43">
        <f>Índice!$G$51*'Datos Vida'!D229</f>
        <v>0</v>
      </c>
      <c r="E56" s="43">
        <f>Índice!$G$51*'Datos Vida'!E229</f>
        <v>0</v>
      </c>
      <c r="F56" s="43">
        <f>Índice!$G$51*'Datos Vida'!F229</f>
        <v>7608.2784996713308</v>
      </c>
      <c r="G56" s="43">
        <f>Índice!$G$51*'Datos Vida'!G229</f>
        <v>0</v>
      </c>
      <c r="H56" s="43">
        <f>Índice!$G$51*'Datos Vida'!H229</f>
        <v>0</v>
      </c>
      <c r="I56" s="43">
        <f>Índice!$G$51*'Datos Vida'!I229</f>
        <v>0</v>
      </c>
      <c r="J56" s="43">
        <f>Índice!$G$51*'Datos Vida'!J229</f>
        <v>25393.817463110394</v>
      </c>
      <c r="K56" s="43">
        <f>Índice!$G$51*'Datos Vida'!K229</f>
        <v>0</v>
      </c>
      <c r="L56" s="43">
        <f>Índice!$G$51*'Datos Vida'!L229</f>
        <v>26552976.687670562</v>
      </c>
      <c r="M56" s="43">
        <f>Índice!$G$51*'Datos Vida'!M229</f>
        <v>34702624.357876241</v>
      </c>
      <c r="N56" s="43">
        <f>Índice!$G$51*'Datos Vida'!N229</f>
        <v>0</v>
      </c>
      <c r="O56" s="43">
        <f>Índice!$G$51*'Datos Vida'!O229</f>
        <v>4737313.095230191</v>
      </c>
      <c r="P56" s="43">
        <f>Índice!$G$51*'Datos Vida'!P229</f>
        <v>37148.074126700623</v>
      </c>
      <c r="Q56" s="43">
        <f>Índice!$G$51*'Datos Vida'!Q229</f>
        <v>0</v>
      </c>
      <c r="R56" s="43">
        <f>Índice!$G$51*'Datos Vida'!R229</f>
        <v>0</v>
      </c>
      <c r="S56" s="43">
        <f>Índice!$G$51*'Datos Vida'!S229</f>
        <v>0</v>
      </c>
      <c r="T56" s="43">
        <f>Índice!$G$51*'Datos Vida'!T229</f>
        <v>13400.660881189675</v>
      </c>
      <c r="U56" s="43">
        <f>Índice!$G$51*'Datos Vida'!U229</f>
        <v>0</v>
      </c>
      <c r="V56" s="43">
        <f>Índice!$G$51*'Datos Vida'!V229</f>
        <v>98426.589290891759</v>
      </c>
      <c r="W56" s="43">
        <f>Índice!$G$51*'Datos Vida'!W229</f>
        <v>0</v>
      </c>
      <c r="X56" s="43">
        <f>Índice!$G$51*'Datos Vida'!X229</f>
        <v>425510.81069715664</v>
      </c>
      <c r="Y56" s="43">
        <f>Índice!$G$51*'Datos Vida'!Y229</f>
        <v>0</v>
      </c>
      <c r="Z56" s="43">
        <f>Índice!$G$51*'Datos Vida'!Z229</f>
        <v>0</v>
      </c>
      <c r="AA56" s="43">
        <f>Índice!$G$51*'Datos Vida'!AA229</f>
        <v>637136.0339603516</v>
      </c>
      <c r="AB56" s="43">
        <f>Índice!$G$51*'Datos Vida'!AB229</f>
        <v>232250.24954572719</v>
      </c>
      <c r="AC56" s="43">
        <f>Índice!$G$51*'Datos Vida'!AC229</f>
        <v>0</v>
      </c>
      <c r="AD56" s="43">
        <f>Índice!$G$51*'Datos Vida'!AD229</f>
        <v>0</v>
      </c>
      <c r="AE56" s="43">
        <f>Índice!$G$51*'Datos Vida'!AE229</f>
        <v>0</v>
      </c>
      <c r="AF56" s="43">
        <f>Índice!$G$51*'Datos Vida'!AF229</f>
        <v>561714.97119434469</v>
      </c>
      <c r="AG56" s="43">
        <f>Índice!$G$51*'Datos Vida'!AG229</f>
        <v>0</v>
      </c>
      <c r="AH56" s="43">
        <f>Índice!$G$51*'Datos Vida'!AH229</f>
        <v>0</v>
      </c>
      <c r="AI56" s="43">
        <f>Índice!$G$51*'Datos Vida'!AI229</f>
        <v>0</v>
      </c>
      <c r="AJ56" s="43">
        <f>Índice!$G$51*'Datos Vida'!AJ229</f>
        <v>0</v>
      </c>
      <c r="AK56" s="43">
        <f>Índice!$G$51*'Datos Vida'!AK229</f>
        <v>0</v>
      </c>
      <c r="AL56" s="43">
        <f>Índice!$G$51*'Datos Vida'!AL229</f>
        <v>0</v>
      </c>
      <c r="AM56" s="43">
        <f>Índice!$G$51*'Datos Vida'!AM229</f>
        <v>0</v>
      </c>
      <c r="AN56" s="43">
        <f>Índice!$G$51*'Datos Vida'!AN229</f>
        <v>0</v>
      </c>
      <c r="AO56" s="43">
        <f>Índice!$G$51*'Datos Vida'!AO229</f>
        <v>0</v>
      </c>
      <c r="AP56" s="43">
        <f>Índice!$G$51*'Datos Vida'!AP229</f>
        <v>0</v>
      </c>
      <c r="AQ56" s="43">
        <f>Índice!$G$51*'Datos Vida'!AQ229</f>
        <v>68169611.815298542</v>
      </c>
    </row>
    <row r="57" spans="2:43">
      <c r="B57" s="61" t="str">
        <f>'Datos Generales'!B230</f>
        <v>7.52.11.00  Dividendos A Los Accionistas</v>
      </c>
      <c r="C57" s="46">
        <f>Índice!$G$51*'Datos Vida'!C230</f>
        <v>0</v>
      </c>
      <c r="D57" s="46">
        <f>Índice!$G$51*'Datos Vida'!D230</f>
        <v>1217296.2301442386</v>
      </c>
      <c r="E57" s="46">
        <f>Índice!$G$51*'Datos Vida'!E230</f>
        <v>764075.46351320553</v>
      </c>
      <c r="F57" s="46">
        <f>Índice!$G$51*'Datos Vida'!F230</f>
        <v>0</v>
      </c>
      <c r="G57" s="46">
        <f>Índice!$G$51*'Datos Vida'!G230</f>
        <v>1140009.2514513491</v>
      </c>
      <c r="H57" s="46">
        <f>Índice!$G$51*'Datos Vida'!H230</f>
        <v>1022187.6805194978</v>
      </c>
      <c r="I57" s="46">
        <f>Índice!$G$51*'Datos Vida'!I230</f>
        <v>0</v>
      </c>
      <c r="J57" s="46">
        <f>Índice!$G$51*'Datos Vida'!J230</f>
        <v>0</v>
      </c>
      <c r="K57" s="46">
        <f>Índice!$G$51*'Datos Vida'!K230</f>
        <v>17352.004444237875</v>
      </c>
      <c r="L57" s="46">
        <f>Índice!$G$51*'Datos Vida'!L230</f>
        <v>0</v>
      </c>
      <c r="M57" s="46">
        <f>Índice!$G$51*'Datos Vida'!M230</f>
        <v>1741.6631807729168</v>
      </c>
      <c r="N57" s="46">
        <f>Índice!$G$51*'Datos Vida'!N230</f>
        <v>0</v>
      </c>
      <c r="O57" s="46">
        <f>Índice!$G$51*'Datos Vida'!O230</f>
        <v>0</v>
      </c>
      <c r="P57" s="46">
        <f>Índice!$G$51*'Datos Vida'!P230</f>
        <v>0</v>
      </c>
      <c r="Q57" s="46">
        <f>Índice!$G$51*'Datos Vida'!Q230</f>
        <v>0</v>
      </c>
      <c r="R57" s="46">
        <f>Índice!$G$51*'Datos Vida'!R230</f>
        <v>629.01016110362298</v>
      </c>
      <c r="S57" s="46">
        <f>Índice!$G$51*'Datos Vida'!S230</f>
        <v>0</v>
      </c>
      <c r="T57" s="46">
        <f>Índice!$G$51*'Datos Vida'!T230</f>
        <v>0</v>
      </c>
      <c r="U57" s="46">
        <f>Índice!$G$51*'Datos Vida'!U230</f>
        <v>0</v>
      </c>
      <c r="V57" s="46">
        <f>Índice!$G$51*'Datos Vida'!V230</f>
        <v>0</v>
      </c>
      <c r="W57" s="46">
        <f>Índice!$G$51*'Datos Vida'!W230</f>
        <v>0</v>
      </c>
      <c r="X57" s="46">
        <f>Índice!$G$51*'Datos Vida'!X230</f>
        <v>0</v>
      </c>
      <c r="Y57" s="46">
        <f>Índice!$G$51*'Datos Vida'!Y230</f>
        <v>0</v>
      </c>
      <c r="Z57" s="46">
        <f>Índice!$G$51*'Datos Vida'!Z230</f>
        <v>0</v>
      </c>
      <c r="AA57" s="46">
        <f>Índice!$G$51*'Datos Vida'!AA230</f>
        <v>0</v>
      </c>
      <c r="AB57" s="46">
        <f>Índice!$G$51*'Datos Vida'!AB230</f>
        <v>0</v>
      </c>
      <c r="AC57" s="46">
        <f>Índice!$G$51*'Datos Vida'!AC230</f>
        <v>0</v>
      </c>
      <c r="AD57" s="46">
        <f>Índice!$G$51*'Datos Vida'!AD230</f>
        <v>0</v>
      </c>
      <c r="AE57" s="46">
        <f>Índice!$G$51*'Datos Vida'!AE230</f>
        <v>360.89513324967191</v>
      </c>
      <c r="AF57" s="46">
        <f>Índice!$G$51*'Datos Vida'!AF230</f>
        <v>308743.59536188008</v>
      </c>
      <c r="AG57" s="46">
        <f>Índice!$G$51*'Datos Vida'!AG230</f>
        <v>0</v>
      </c>
      <c r="AH57" s="46">
        <f>Índice!$G$51*'Datos Vida'!AH230</f>
        <v>0</v>
      </c>
      <c r="AI57" s="46">
        <f>Índice!$G$51*'Datos Vida'!AI230</f>
        <v>0</v>
      </c>
      <c r="AJ57" s="46">
        <f>Índice!$G$51*'Datos Vida'!AJ230</f>
        <v>0</v>
      </c>
      <c r="AK57" s="46">
        <f>Índice!$G$51*'Datos Vida'!AK230</f>
        <v>0</v>
      </c>
      <c r="AL57" s="46">
        <f>Índice!$G$51*'Datos Vida'!AL230</f>
        <v>0</v>
      </c>
      <c r="AM57" s="46">
        <f>Índice!$G$51*'Datos Vida'!AM230</f>
        <v>0</v>
      </c>
      <c r="AN57" s="46">
        <f>Índice!$G$51*'Datos Vida'!AN230</f>
        <v>0</v>
      </c>
      <c r="AO57" s="46">
        <f>Índice!$G$51*'Datos Vida'!AO230</f>
        <v>0</v>
      </c>
      <c r="AP57" s="46">
        <f>Índice!$G$51*'Datos Vida'!AP230</f>
        <v>0</v>
      </c>
      <c r="AQ57" s="46">
        <f>Índice!$G$51*'Datos Vida'!AQ230</f>
        <v>4472395.7939095357</v>
      </c>
    </row>
    <row r="58" spans="2:43">
      <c r="B58" s="61" t="str">
        <f>'Datos Generales'!B231</f>
        <v>7.52.12.00  Intereses Pagados</v>
      </c>
      <c r="C58" s="46">
        <f>Índice!$G$51*'Datos Vida'!C231</f>
        <v>0</v>
      </c>
      <c r="D58" s="46">
        <f>Índice!$G$51*'Datos Vida'!D231</f>
        <v>0</v>
      </c>
      <c r="E58" s="46">
        <f>Índice!$G$51*'Datos Vida'!E231</f>
        <v>0</v>
      </c>
      <c r="F58" s="46">
        <f>Índice!$G$51*'Datos Vida'!F231</f>
        <v>0</v>
      </c>
      <c r="G58" s="46">
        <f>Índice!$G$51*'Datos Vida'!G231</f>
        <v>0</v>
      </c>
      <c r="H58" s="46">
        <f>Índice!$G$51*'Datos Vida'!H231</f>
        <v>60.599219602453189</v>
      </c>
      <c r="I58" s="46">
        <f>Índice!$G$51*'Datos Vida'!I231</f>
        <v>0</v>
      </c>
      <c r="J58" s="46">
        <f>Índice!$G$51*'Datos Vida'!J231</f>
        <v>0</v>
      </c>
      <c r="K58" s="46">
        <f>Índice!$G$51*'Datos Vida'!K231</f>
        <v>0</v>
      </c>
      <c r="L58" s="46">
        <f>Índice!$G$51*'Datos Vida'!L231</f>
        <v>2.4345924602884774</v>
      </c>
      <c r="M58" s="46">
        <f>Índice!$G$51*'Datos Vida'!M231</f>
        <v>37810.504602486384</v>
      </c>
      <c r="N58" s="46">
        <f>Índice!$G$51*'Datos Vida'!N231</f>
        <v>54749.602165459335</v>
      </c>
      <c r="O58" s="46">
        <f>Índice!$G$51*'Datos Vida'!O231</f>
        <v>25455.744642236641</v>
      </c>
      <c r="P58" s="46">
        <f>Índice!$G$51*'Datos Vida'!P231</f>
        <v>20482.27063372442</v>
      </c>
      <c r="Q58" s="46">
        <f>Índice!$G$51*'Datos Vida'!Q231</f>
        <v>4969.4015993059202</v>
      </c>
      <c r="R58" s="46">
        <f>Índice!$G$51*'Datos Vida'!R231</f>
        <v>0</v>
      </c>
      <c r="S58" s="46">
        <f>Índice!$G$51*'Datos Vida'!S231</f>
        <v>0</v>
      </c>
      <c r="T58" s="46">
        <f>Índice!$G$51*'Datos Vida'!T231</f>
        <v>0</v>
      </c>
      <c r="U58" s="46">
        <f>Índice!$G$51*'Datos Vida'!U231</f>
        <v>0</v>
      </c>
      <c r="V58" s="46">
        <f>Índice!$G$51*'Datos Vida'!V231</f>
        <v>0</v>
      </c>
      <c r="W58" s="46">
        <f>Índice!$G$51*'Datos Vida'!W231</f>
        <v>0</v>
      </c>
      <c r="X58" s="46">
        <f>Índice!$G$51*'Datos Vida'!X231</f>
        <v>0</v>
      </c>
      <c r="Y58" s="46">
        <f>Índice!$G$51*'Datos Vida'!Y231</f>
        <v>0</v>
      </c>
      <c r="Z58" s="46">
        <f>Índice!$G$51*'Datos Vida'!Z231</f>
        <v>0</v>
      </c>
      <c r="AA58" s="46">
        <f>Índice!$G$51*'Datos Vida'!AA231</f>
        <v>0</v>
      </c>
      <c r="AB58" s="46">
        <f>Índice!$G$51*'Datos Vida'!AB231</f>
        <v>21226.282089588578</v>
      </c>
      <c r="AC58" s="46">
        <f>Índice!$G$51*'Datos Vida'!AC231</f>
        <v>0</v>
      </c>
      <c r="AD58" s="46">
        <f>Índice!$G$51*'Datos Vida'!AD231</f>
        <v>0</v>
      </c>
      <c r="AE58" s="46">
        <f>Índice!$G$51*'Datos Vida'!AE231</f>
        <v>-76696.08097011871</v>
      </c>
      <c r="AF58" s="46">
        <f>Índice!$G$51*'Datos Vida'!AF231</f>
        <v>0</v>
      </c>
      <c r="AG58" s="46">
        <f>Índice!$G$51*'Datos Vida'!AG231</f>
        <v>0</v>
      </c>
      <c r="AH58" s="46">
        <f>Índice!$G$51*'Datos Vida'!AH231</f>
        <v>0</v>
      </c>
      <c r="AI58" s="46">
        <f>Índice!$G$51*'Datos Vida'!AI231</f>
        <v>0</v>
      </c>
      <c r="AJ58" s="46">
        <f>Índice!$G$51*'Datos Vida'!AJ231</f>
        <v>0</v>
      </c>
      <c r="AK58" s="46">
        <f>Índice!$G$51*'Datos Vida'!AK231</f>
        <v>0</v>
      </c>
      <c r="AL58" s="46">
        <f>Índice!$G$51*'Datos Vida'!AL231</f>
        <v>0</v>
      </c>
      <c r="AM58" s="46">
        <f>Índice!$G$51*'Datos Vida'!AM231</f>
        <v>0</v>
      </c>
      <c r="AN58" s="46">
        <f>Índice!$G$51*'Datos Vida'!AN231</f>
        <v>0</v>
      </c>
      <c r="AO58" s="46">
        <f>Índice!$G$51*'Datos Vida'!AO231</f>
        <v>0</v>
      </c>
      <c r="AP58" s="46">
        <f>Índice!$G$51*'Datos Vida'!AP231</f>
        <v>0</v>
      </c>
      <c r="AQ58" s="46">
        <f>Índice!$G$51*'Datos Vida'!AQ231</f>
        <v>88060.758574745312</v>
      </c>
    </row>
    <row r="59" spans="2:43">
      <c r="B59" s="61" t="str">
        <f>'Datos Generales'!B232</f>
        <v>7.52.13.00  Disminución De Capital</v>
      </c>
      <c r="C59" s="46">
        <f>Índice!$G$51*'Datos Vida'!C232</f>
        <v>0</v>
      </c>
      <c r="D59" s="46">
        <f>Índice!$G$51*'Datos Vida'!D232</f>
        <v>0</v>
      </c>
      <c r="E59" s="46">
        <f>Índice!$G$51*'Datos Vida'!E232</f>
        <v>0</v>
      </c>
      <c r="F59" s="46">
        <f>Índice!$G$51*'Datos Vida'!F232</f>
        <v>0</v>
      </c>
      <c r="G59" s="46">
        <f>Índice!$G$51*'Datos Vida'!G232</f>
        <v>0</v>
      </c>
      <c r="H59" s="46">
        <f>Índice!$G$51*'Datos Vida'!H232</f>
        <v>0</v>
      </c>
      <c r="I59" s="46">
        <f>Índice!$G$51*'Datos Vida'!I232</f>
        <v>0</v>
      </c>
      <c r="J59" s="46">
        <f>Índice!$G$51*'Datos Vida'!J232</f>
        <v>0</v>
      </c>
      <c r="K59" s="46">
        <f>Índice!$G$51*'Datos Vida'!K232</f>
        <v>0</v>
      </c>
      <c r="L59" s="46">
        <f>Índice!$G$51*'Datos Vida'!L232</f>
        <v>0</v>
      </c>
      <c r="M59" s="46">
        <f>Índice!$G$51*'Datos Vida'!M232</f>
        <v>0</v>
      </c>
      <c r="N59" s="46">
        <f>Índice!$G$51*'Datos Vida'!N232</f>
        <v>0</v>
      </c>
      <c r="O59" s="46">
        <f>Índice!$G$51*'Datos Vida'!O232</f>
        <v>0</v>
      </c>
      <c r="P59" s="46">
        <f>Índice!$G$51*'Datos Vida'!P232</f>
        <v>0</v>
      </c>
      <c r="Q59" s="46">
        <f>Índice!$G$51*'Datos Vida'!Q232</f>
        <v>0</v>
      </c>
      <c r="R59" s="46">
        <f>Índice!$G$51*'Datos Vida'!R232</f>
        <v>0</v>
      </c>
      <c r="S59" s="46">
        <f>Índice!$G$51*'Datos Vida'!S232</f>
        <v>0</v>
      </c>
      <c r="T59" s="46">
        <f>Índice!$G$51*'Datos Vida'!T232</f>
        <v>137600.42140582224</v>
      </c>
      <c r="U59" s="46">
        <f>Índice!$G$51*'Datos Vida'!U232</f>
        <v>0</v>
      </c>
      <c r="V59" s="46">
        <f>Índice!$G$51*'Datos Vida'!V232</f>
        <v>0</v>
      </c>
      <c r="W59" s="46">
        <f>Índice!$G$51*'Datos Vida'!W232</f>
        <v>0</v>
      </c>
      <c r="X59" s="46">
        <f>Índice!$G$51*'Datos Vida'!X232</f>
        <v>0</v>
      </c>
      <c r="Y59" s="46">
        <f>Índice!$G$51*'Datos Vida'!Y232</f>
        <v>0</v>
      </c>
      <c r="Z59" s="46">
        <f>Índice!$G$51*'Datos Vida'!Z232</f>
        <v>0</v>
      </c>
      <c r="AA59" s="46">
        <f>Índice!$G$51*'Datos Vida'!AA232</f>
        <v>0</v>
      </c>
      <c r="AB59" s="46">
        <f>Índice!$G$51*'Datos Vida'!AB232</f>
        <v>0</v>
      </c>
      <c r="AC59" s="46">
        <f>Índice!$G$51*'Datos Vida'!AC232</f>
        <v>0</v>
      </c>
      <c r="AD59" s="46">
        <f>Índice!$G$51*'Datos Vida'!AD232</f>
        <v>0</v>
      </c>
      <c r="AE59" s="46">
        <f>Índice!$G$51*'Datos Vida'!AE232</f>
        <v>0</v>
      </c>
      <c r="AF59" s="46">
        <f>Índice!$G$51*'Datos Vida'!AF232</f>
        <v>0</v>
      </c>
      <c r="AG59" s="46">
        <f>Índice!$G$51*'Datos Vida'!AG232</f>
        <v>0</v>
      </c>
      <c r="AH59" s="46">
        <f>Índice!$G$51*'Datos Vida'!AH232</f>
        <v>0</v>
      </c>
      <c r="AI59" s="46">
        <f>Índice!$G$51*'Datos Vida'!AI232</f>
        <v>0</v>
      </c>
      <c r="AJ59" s="46">
        <f>Índice!$G$51*'Datos Vida'!AJ232</f>
        <v>0</v>
      </c>
      <c r="AK59" s="46">
        <f>Índice!$G$51*'Datos Vida'!AK232</f>
        <v>0</v>
      </c>
      <c r="AL59" s="46">
        <f>Índice!$G$51*'Datos Vida'!AL232</f>
        <v>0</v>
      </c>
      <c r="AM59" s="46">
        <f>Índice!$G$51*'Datos Vida'!AM232</f>
        <v>0</v>
      </c>
      <c r="AN59" s="46">
        <f>Índice!$G$51*'Datos Vida'!AN232</f>
        <v>0</v>
      </c>
      <c r="AO59" s="46">
        <f>Índice!$G$51*'Datos Vida'!AO232</f>
        <v>0</v>
      </c>
      <c r="AP59" s="46">
        <f>Índice!$G$51*'Datos Vida'!AP232</f>
        <v>0</v>
      </c>
      <c r="AQ59" s="46">
        <f>Índice!$G$51*'Datos Vida'!AQ232</f>
        <v>137600.42140582224</v>
      </c>
    </row>
    <row r="60" spans="2:43">
      <c r="B60" s="61" t="str">
        <f>'Datos Generales'!B233</f>
        <v>7.52.14.00  Egresos Por Préstamos Con Relacionados</v>
      </c>
      <c r="C60" s="46">
        <f>Índice!$G$51*'Datos Vida'!C233</f>
        <v>0</v>
      </c>
      <c r="D60" s="46">
        <f>Índice!$G$51*'Datos Vida'!D233</f>
        <v>0</v>
      </c>
      <c r="E60" s="46">
        <f>Índice!$G$51*'Datos Vida'!E233</f>
        <v>0</v>
      </c>
      <c r="F60" s="46">
        <f>Índice!$G$51*'Datos Vida'!F233</f>
        <v>0</v>
      </c>
      <c r="G60" s="46">
        <f>Índice!$G$51*'Datos Vida'!G233</f>
        <v>-28282.040896726805</v>
      </c>
      <c r="H60" s="46">
        <f>Índice!$G$51*'Datos Vida'!H233</f>
        <v>0</v>
      </c>
      <c r="I60" s="46">
        <f>Índice!$G$51*'Datos Vida'!I233</f>
        <v>1888.7568306918006</v>
      </c>
      <c r="J60" s="46">
        <f>Índice!$G$51*'Datos Vida'!J233</f>
        <v>0</v>
      </c>
      <c r="K60" s="46">
        <f>Índice!$G$51*'Datos Vida'!K233</f>
        <v>0</v>
      </c>
      <c r="L60" s="46">
        <f>Índice!$G$51*'Datos Vida'!L233</f>
        <v>25748768.251143709</v>
      </c>
      <c r="M60" s="46">
        <f>Índice!$G$51*'Datos Vida'!M233</f>
        <v>8492.1240933909667</v>
      </c>
      <c r="N60" s="46">
        <f>Índice!$G$51*'Datos Vida'!N233</f>
        <v>0</v>
      </c>
      <c r="O60" s="46">
        <f>Índice!$G$51*'Datos Vida'!O233</f>
        <v>88680.473019182376</v>
      </c>
      <c r="P60" s="46">
        <f>Índice!$G$51*'Datos Vida'!P233</f>
        <v>24305.687429313824</v>
      </c>
      <c r="Q60" s="46">
        <f>Índice!$G$51*'Datos Vida'!Q233</f>
        <v>0</v>
      </c>
      <c r="R60" s="46">
        <f>Índice!$G$51*'Datos Vida'!R233</f>
        <v>0</v>
      </c>
      <c r="S60" s="46">
        <f>Índice!$G$51*'Datos Vida'!S233</f>
        <v>0</v>
      </c>
      <c r="T60" s="46">
        <f>Índice!$G$51*'Datos Vida'!T233</f>
        <v>0</v>
      </c>
      <c r="U60" s="46">
        <f>Índice!$G$51*'Datos Vida'!U233</f>
        <v>0</v>
      </c>
      <c r="V60" s="46">
        <f>Índice!$G$51*'Datos Vida'!V233</f>
        <v>0</v>
      </c>
      <c r="W60" s="46">
        <f>Índice!$G$51*'Datos Vida'!W233</f>
        <v>0</v>
      </c>
      <c r="X60" s="46">
        <f>Índice!$G$51*'Datos Vida'!X233</f>
        <v>397047.37052947964</v>
      </c>
      <c r="Y60" s="46">
        <f>Índice!$G$51*'Datos Vida'!Y233</f>
        <v>0</v>
      </c>
      <c r="Z60" s="46">
        <f>Índice!$G$51*'Datos Vida'!Z233</f>
        <v>0</v>
      </c>
      <c r="AA60" s="46">
        <f>Índice!$G$51*'Datos Vida'!AA233</f>
        <v>2289.3136883854449</v>
      </c>
      <c r="AB60" s="46">
        <f>Índice!$G$51*'Datos Vida'!AB233</f>
        <v>386213.30128524353</v>
      </c>
      <c r="AC60" s="46">
        <f>Índice!$G$51*'Datos Vida'!AC233</f>
        <v>0</v>
      </c>
      <c r="AD60" s="46">
        <f>Índice!$G$51*'Datos Vida'!AD233</f>
        <v>0</v>
      </c>
      <c r="AE60" s="46">
        <f>Índice!$G$51*'Datos Vida'!AE233</f>
        <v>0</v>
      </c>
      <c r="AF60" s="46">
        <f>Índice!$G$51*'Datos Vida'!AF233</f>
        <v>483082.7252385348</v>
      </c>
      <c r="AG60" s="46">
        <f>Índice!$G$51*'Datos Vida'!AG233</f>
        <v>0</v>
      </c>
      <c r="AH60" s="46">
        <f>Índice!$G$51*'Datos Vida'!AH233</f>
        <v>0</v>
      </c>
      <c r="AI60" s="46">
        <f>Índice!$G$51*'Datos Vida'!AI233</f>
        <v>0</v>
      </c>
      <c r="AJ60" s="46">
        <f>Índice!$G$51*'Datos Vida'!AJ233</f>
        <v>0</v>
      </c>
      <c r="AK60" s="46">
        <f>Índice!$G$51*'Datos Vida'!AK233</f>
        <v>0</v>
      </c>
      <c r="AL60" s="46">
        <f>Índice!$G$51*'Datos Vida'!AL233</f>
        <v>0</v>
      </c>
      <c r="AM60" s="46">
        <f>Índice!$G$51*'Datos Vida'!AM233</f>
        <v>0</v>
      </c>
      <c r="AN60" s="46">
        <f>Índice!$G$51*'Datos Vida'!AN233</f>
        <v>0</v>
      </c>
      <c r="AO60" s="46">
        <f>Índice!$G$51*'Datos Vida'!AO233</f>
        <v>0</v>
      </c>
      <c r="AP60" s="46">
        <f>Índice!$G$51*'Datos Vida'!AP233</f>
        <v>0</v>
      </c>
      <c r="AQ60" s="46">
        <f>Índice!$G$51*'Datos Vida'!AQ233</f>
        <v>27112485.962361202</v>
      </c>
    </row>
    <row r="61" spans="2:43">
      <c r="B61" s="61" t="str">
        <f>'Datos Generales'!B234</f>
        <v>7.52.15.00  Otros Egresos Relacionados Con Actividades De Financiamiento</v>
      </c>
      <c r="C61" s="46">
        <f>Índice!$G$51*'Datos Vida'!C234</f>
        <v>0</v>
      </c>
      <c r="D61" s="46">
        <f>Índice!$G$51*'Datos Vida'!D234</f>
        <v>0</v>
      </c>
      <c r="E61" s="46">
        <f>Índice!$G$51*'Datos Vida'!E234</f>
        <v>0</v>
      </c>
      <c r="F61" s="46">
        <f>Índice!$G$51*'Datos Vida'!F234</f>
        <v>349.91733451964387</v>
      </c>
      <c r="G61" s="46">
        <f>Índice!$G$51*'Datos Vida'!G234</f>
        <v>0</v>
      </c>
      <c r="H61" s="46">
        <f>Índice!$G$51*'Datos Vida'!H234</f>
        <v>0</v>
      </c>
      <c r="I61" s="46">
        <f>Índice!$G$51*'Datos Vida'!I234</f>
        <v>0</v>
      </c>
      <c r="J61" s="46">
        <f>Índice!$G$51*'Datos Vida'!J234</f>
        <v>37857.470104311222</v>
      </c>
      <c r="K61" s="46">
        <f>Índice!$G$51*'Datos Vida'!K234</f>
        <v>0</v>
      </c>
      <c r="L61" s="46">
        <f>Índice!$G$51*'Datos Vida'!L234</f>
        <v>0</v>
      </c>
      <c r="M61" s="46">
        <f>Índice!$G$51*'Datos Vida'!M234</f>
        <v>30345958.731444534</v>
      </c>
      <c r="N61" s="46">
        <f>Índice!$G$51*'Datos Vida'!N234</f>
        <v>20828.55821221236</v>
      </c>
      <c r="O61" s="46">
        <f>Índice!$G$51*'Datos Vida'!O234</f>
        <v>4620522.3307460258</v>
      </c>
      <c r="P61" s="46">
        <f>Índice!$G$51*'Datos Vida'!P234</f>
        <v>134670.67710442853</v>
      </c>
      <c r="Q61" s="46">
        <f>Índice!$G$51*'Datos Vida'!Q234</f>
        <v>66792.867086744533</v>
      </c>
      <c r="R61" s="46">
        <f>Índice!$G$51*'Datos Vida'!R234</f>
        <v>0</v>
      </c>
      <c r="S61" s="46">
        <f>Índice!$G$51*'Datos Vida'!S234</f>
        <v>0</v>
      </c>
      <c r="T61" s="46">
        <f>Índice!$G$51*'Datos Vida'!T234</f>
        <v>0</v>
      </c>
      <c r="U61" s="46">
        <f>Índice!$G$51*'Datos Vida'!U234</f>
        <v>57025.990381146519</v>
      </c>
      <c r="V61" s="46">
        <f>Índice!$G$51*'Datos Vida'!V234</f>
        <v>0</v>
      </c>
      <c r="W61" s="46">
        <f>Índice!$G$51*'Datos Vida'!W234</f>
        <v>0</v>
      </c>
      <c r="X61" s="46">
        <f>Índice!$G$51*'Datos Vida'!X234</f>
        <v>0</v>
      </c>
      <c r="Y61" s="46">
        <f>Índice!$G$51*'Datos Vida'!Y234</f>
        <v>0</v>
      </c>
      <c r="Z61" s="46">
        <f>Índice!$G$51*'Datos Vida'!Z234</f>
        <v>0</v>
      </c>
      <c r="AA61" s="46">
        <f>Índice!$G$51*'Datos Vida'!AA234</f>
        <v>0</v>
      </c>
      <c r="AB61" s="46">
        <f>Índice!$G$51*'Datos Vida'!AB234</f>
        <v>0</v>
      </c>
      <c r="AC61" s="46">
        <f>Índice!$G$51*'Datos Vida'!AC234</f>
        <v>0</v>
      </c>
      <c r="AD61" s="46">
        <f>Índice!$G$51*'Datos Vida'!AD234</f>
        <v>0</v>
      </c>
      <c r="AE61" s="46">
        <f>Índice!$G$51*'Datos Vida'!AE234</f>
        <v>0</v>
      </c>
      <c r="AF61" s="46">
        <f>Índice!$G$51*'Datos Vida'!AF234</f>
        <v>0</v>
      </c>
      <c r="AG61" s="46">
        <f>Índice!$G$51*'Datos Vida'!AG234</f>
        <v>0</v>
      </c>
      <c r="AH61" s="46">
        <f>Índice!$G$51*'Datos Vida'!AH234</f>
        <v>0</v>
      </c>
      <c r="AI61" s="46">
        <f>Índice!$G$51*'Datos Vida'!AI234</f>
        <v>0</v>
      </c>
      <c r="AJ61" s="46">
        <f>Índice!$G$51*'Datos Vida'!AJ234</f>
        <v>0</v>
      </c>
      <c r="AK61" s="46">
        <f>Índice!$G$51*'Datos Vida'!AK234</f>
        <v>0</v>
      </c>
      <c r="AL61" s="46">
        <f>Índice!$G$51*'Datos Vida'!AL234</f>
        <v>0</v>
      </c>
      <c r="AM61" s="46">
        <f>Índice!$G$51*'Datos Vida'!AM234</f>
        <v>0</v>
      </c>
      <c r="AN61" s="46">
        <f>Índice!$G$51*'Datos Vida'!AN234</f>
        <v>0</v>
      </c>
      <c r="AO61" s="46">
        <f>Índice!$G$51*'Datos Vida'!AO234</f>
        <v>0</v>
      </c>
      <c r="AP61" s="46">
        <f>Índice!$G$51*'Datos Vida'!AP234</f>
        <v>0</v>
      </c>
      <c r="AQ61" s="46">
        <f>Índice!$G$51*'Datos Vida'!AQ234</f>
        <v>35284006.54241392</v>
      </c>
    </row>
    <row r="62" spans="2:43">
      <c r="B62" s="60" t="str">
        <f>'Datos Generales'!B235</f>
        <v xml:space="preserve">7.52.00.00  Total Egresos De Efectivo De Las Actividades De Financiamiento </v>
      </c>
      <c r="C62" s="43">
        <f>Índice!$G$51*'Datos Vida'!C235</f>
        <v>0</v>
      </c>
      <c r="D62" s="43">
        <f>Índice!$G$51*'Datos Vida'!D235</f>
        <v>1217296.2301442386</v>
      </c>
      <c r="E62" s="43">
        <f>Índice!$G$51*'Datos Vida'!E235</f>
        <v>764075.46351320553</v>
      </c>
      <c r="F62" s="43">
        <f>Índice!$G$51*'Datos Vida'!F235</f>
        <v>349.91733451964387</v>
      </c>
      <c r="G62" s="43">
        <f>Índice!$G$51*'Datos Vida'!G235</f>
        <v>1111727.2105546223</v>
      </c>
      <c r="H62" s="43">
        <f>Índice!$G$51*'Datos Vida'!H235</f>
        <v>1022248.2797391003</v>
      </c>
      <c r="I62" s="43">
        <f>Índice!$G$51*'Datos Vida'!I235</f>
        <v>1888.7568306918006</v>
      </c>
      <c r="J62" s="43">
        <f>Índice!$G$51*'Datos Vida'!J235</f>
        <v>37857.470104311222</v>
      </c>
      <c r="K62" s="43">
        <f>Índice!$G$51*'Datos Vida'!K235</f>
        <v>17352.004444237875</v>
      </c>
      <c r="L62" s="43">
        <f>Índice!$G$51*'Datos Vida'!L235</f>
        <v>25748770.685736168</v>
      </c>
      <c r="M62" s="43">
        <f>Índice!$G$51*'Datos Vida'!M235</f>
        <v>30394003.023321185</v>
      </c>
      <c r="N62" s="43">
        <f>Índice!$G$51*'Datos Vida'!N235</f>
        <v>75578.160377671695</v>
      </c>
      <c r="O62" s="43">
        <f>Índice!$G$51*'Datos Vida'!O235</f>
        <v>4734658.5484074447</v>
      </c>
      <c r="P62" s="43">
        <f>Índice!$G$51*'Datos Vida'!P235</f>
        <v>179458.63516746677</v>
      </c>
      <c r="Q62" s="43">
        <f>Índice!$G$51*'Datos Vida'!Q235</f>
        <v>71762.268686050462</v>
      </c>
      <c r="R62" s="43">
        <f>Índice!$G$51*'Datos Vida'!R235</f>
        <v>629.01016110362298</v>
      </c>
      <c r="S62" s="43">
        <f>Índice!$G$51*'Datos Vida'!S235</f>
        <v>0</v>
      </c>
      <c r="T62" s="43">
        <f>Índice!$G$51*'Datos Vida'!T235</f>
        <v>137600.42140582224</v>
      </c>
      <c r="U62" s="43">
        <f>Índice!$G$51*'Datos Vida'!U235</f>
        <v>57025.990381146519</v>
      </c>
      <c r="V62" s="43">
        <f>Índice!$G$51*'Datos Vida'!V235</f>
        <v>0</v>
      </c>
      <c r="W62" s="43">
        <f>Índice!$G$51*'Datos Vida'!W235</f>
        <v>0</v>
      </c>
      <c r="X62" s="43">
        <f>Índice!$G$51*'Datos Vida'!X235</f>
        <v>397047.37052947964</v>
      </c>
      <c r="Y62" s="43">
        <f>Índice!$G$51*'Datos Vida'!Y235</f>
        <v>0</v>
      </c>
      <c r="Z62" s="43">
        <f>Índice!$G$51*'Datos Vida'!Z235</f>
        <v>0</v>
      </c>
      <c r="AA62" s="43">
        <f>Índice!$G$51*'Datos Vida'!AA235</f>
        <v>2289.3136883854449</v>
      </c>
      <c r="AB62" s="43">
        <f>Índice!$G$51*'Datos Vida'!AB235</f>
        <v>407439.58337483212</v>
      </c>
      <c r="AC62" s="43">
        <f>Índice!$G$51*'Datos Vida'!AC235</f>
        <v>0</v>
      </c>
      <c r="AD62" s="43">
        <f>Índice!$G$51*'Datos Vida'!AD235</f>
        <v>0</v>
      </c>
      <c r="AE62" s="43">
        <f>Índice!$G$51*'Datos Vida'!AE235</f>
        <v>-76335.18583686903</v>
      </c>
      <c r="AF62" s="43">
        <f>Índice!$G$51*'Datos Vida'!AF235</f>
        <v>791826.32060041488</v>
      </c>
      <c r="AG62" s="43">
        <f>Índice!$G$51*'Datos Vida'!AG235</f>
        <v>0</v>
      </c>
      <c r="AH62" s="43">
        <f>Índice!$G$51*'Datos Vida'!AH235</f>
        <v>0</v>
      </c>
      <c r="AI62" s="43">
        <f>Índice!$G$51*'Datos Vida'!AI235</f>
        <v>0</v>
      </c>
      <c r="AJ62" s="43">
        <f>Índice!$G$51*'Datos Vida'!AJ235</f>
        <v>0</v>
      </c>
      <c r="AK62" s="43">
        <f>Índice!$G$51*'Datos Vida'!AK235</f>
        <v>0</v>
      </c>
      <c r="AL62" s="43">
        <f>Índice!$G$51*'Datos Vida'!AL235</f>
        <v>0</v>
      </c>
      <c r="AM62" s="43">
        <f>Índice!$G$51*'Datos Vida'!AM235</f>
        <v>0</v>
      </c>
      <c r="AN62" s="43">
        <f>Índice!$G$51*'Datos Vida'!AN235</f>
        <v>0</v>
      </c>
      <c r="AO62" s="43">
        <f>Índice!$G$51*'Datos Vida'!AO235</f>
        <v>0</v>
      </c>
      <c r="AP62" s="43">
        <f>Índice!$G$51*'Datos Vida'!AP235</f>
        <v>0</v>
      </c>
      <c r="AQ62" s="43">
        <f>Índice!$G$51*'Datos Vida'!AQ235</f>
        <v>67094549.478665233</v>
      </c>
    </row>
    <row r="63" spans="2:43">
      <c r="B63" s="64" t="str">
        <f>'Datos Generales'!B236</f>
        <v xml:space="preserve">7.50.00.00  Total Flujo De Efectivo Neto De Actividades De Financiamiento </v>
      </c>
      <c r="C63" s="43">
        <f>Índice!$G$51*'Datos Vida'!C236</f>
        <v>138108.18886240348</v>
      </c>
      <c r="D63" s="43">
        <f>Índice!$G$51*'Datos Vida'!D236</f>
        <v>-1217296.2301442386</v>
      </c>
      <c r="E63" s="43">
        <f>Índice!$G$51*'Datos Vida'!E236</f>
        <v>-764075.46351320553</v>
      </c>
      <c r="F63" s="43">
        <f>Índice!$G$51*'Datos Vida'!F236</f>
        <v>7258.3611651516867</v>
      </c>
      <c r="G63" s="43">
        <f>Índice!$G$51*'Datos Vida'!G236</f>
        <v>-1111727.2105546223</v>
      </c>
      <c r="H63" s="43">
        <f>Índice!$G$51*'Datos Vida'!H236</f>
        <v>-1022248.2797391003</v>
      </c>
      <c r="I63" s="43">
        <f>Índice!$G$51*'Datos Vida'!I236</f>
        <v>-1888.7568306918006</v>
      </c>
      <c r="J63" s="43">
        <f>Índice!$G$51*'Datos Vida'!J236</f>
        <v>-12463.65264120083</v>
      </c>
      <c r="K63" s="43">
        <f>Índice!$G$51*'Datos Vida'!K236</f>
        <v>-17352.004444237875</v>
      </c>
      <c r="L63" s="43">
        <f>Índice!$G$51*'Datos Vida'!L236</f>
        <v>804206.00193439447</v>
      </c>
      <c r="M63" s="43">
        <f>Índice!$G$51*'Datos Vida'!M236</f>
        <v>4308621.3345550569</v>
      </c>
      <c r="N63" s="43">
        <f>Índice!$G$51*'Datos Vida'!N236</f>
        <v>-75578.160377671695</v>
      </c>
      <c r="O63" s="43">
        <f>Índice!$G$51*'Datos Vida'!O236</f>
        <v>2654.5468227461761</v>
      </c>
      <c r="P63" s="43">
        <f>Índice!$G$51*'Datos Vida'!P236</f>
        <v>-142310.56104076616</v>
      </c>
      <c r="Q63" s="43">
        <f>Índice!$G$51*'Datos Vida'!Q236</f>
        <v>-71762.268686050462</v>
      </c>
      <c r="R63" s="43">
        <f>Índice!$G$51*'Datos Vida'!R236</f>
        <v>-629.01016110362298</v>
      </c>
      <c r="S63" s="43">
        <f>Índice!$G$51*'Datos Vida'!S236</f>
        <v>0</v>
      </c>
      <c r="T63" s="43">
        <f>Índice!$G$51*'Datos Vida'!T236</f>
        <v>-124199.76052463255</v>
      </c>
      <c r="U63" s="43">
        <f>Índice!$G$51*'Datos Vida'!U236</f>
        <v>-57025.990381146519</v>
      </c>
      <c r="V63" s="43">
        <f>Índice!$G$51*'Datos Vida'!V236</f>
        <v>98426.589290891759</v>
      </c>
      <c r="W63" s="43">
        <f>Índice!$G$51*'Datos Vida'!W236</f>
        <v>0</v>
      </c>
      <c r="X63" s="43">
        <f>Índice!$G$51*'Datos Vida'!X236</f>
        <v>28463.440167677025</v>
      </c>
      <c r="Y63" s="43">
        <f>Índice!$G$51*'Datos Vida'!Y236</f>
        <v>0</v>
      </c>
      <c r="Z63" s="43">
        <f>Índice!$G$51*'Datos Vida'!Z236</f>
        <v>0</v>
      </c>
      <c r="AA63" s="43">
        <f>Índice!$G$51*'Datos Vida'!AA236</f>
        <v>634846.72027196619</v>
      </c>
      <c r="AB63" s="43">
        <f>Índice!$G$51*'Datos Vida'!AB236</f>
        <v>-175189.3338291049</v>
      </c>
      <c r="AC63" s="43">
        <f>Índice!$G$51*'Datos Vida'!AC236</f>
        <v>0</v>
      </c>
      <c r="AD63" s="43">
        <f>Índice!$G$51*'Datos Vida'!AD236</f>
        <v>0</v>
      </c>
      <c r="AE63" s="43">
        <f>Índice!$G$51*'Datos Vida'!AE236</f>
        <v>76335.18583686903</v>
      </c>
      <c r="AF63" s="43">
        <f>Índice!$G$51*'Datos Vida'!AF236</f>
        <v>-230111.34940607013</v>
      </c>
      <c r="AG63" s="43">
        <f>Índice!$G$51*'Datos Vida'!AG236</f>
        <v>0</v>
      </c>
      <c r="AH63" s="43">
        <f>Índice!$G$51*'Datos Vida'!AH236</f>
        <v>0</v>
      </c>
      <c r="AI63" s="43">
        <f>Índice!$G$51*'Datos Vida'!AI236</f>
        <v>0</v>
      </c>
      <c r="AJ63" s="43">
        <f>Índice!$G$51*'Datos Vida'!AJ236</f>
        <v>0</v>
      </c>
      <c r="AK63" s="43">
        <f>Índice!$G$51*'Datos Vida'!AK236</f>
        <v>0</v>
      </c>
      <c r="AL63" s="43">
        <f>Índice!$G$51*'Datos Vida'!AL236</f>
        <v>0</v>
      </c>
      <c r="AM63" s="43">
        <f>Índice!$G$51*'Datos Vida'!AM236</f>
        <v>0</v>
      </c>
      <c r="AN63" s="43">
        <f>Índice!$G$51*'Datos Vida'!AN236</f>
        <v>0</v>
      </c>
      <c r="AO63" s="43">
        <f>Índice!$G$51*'Datos Vida'!AO236</f>
        <v>0</v>
      </c>
      <c r="AP63" s="43">
        <f>Índice!$G$51*'Datos Vida'!AP236</f>
        <v>0</v>
      </c>
      <c r="AQ63" s="43">
        <f>Índice!$G$51*'Datos Vida'!AQ236</f>
        <v>1075062.3366333127</v>
      </c>
    </row>
    <row r="64" spans="2:43">
      <c r="B64" s="72" t="str">
        <f>'Datos Generales'!B237</f>
        <v>7.60.00.00  Efecto De Las Variaciones De Los Tipo De Cambio</v>
      </c>
      <c r="C64" s="46">
        <f>Índice!$G$51*'Datos Vida'!C237</f>
        <v>0</v>
      </c>
      <c r="D64" s="46">
        <f>Índice!$G$51*'Datos Vida'!D237</f>
        <v>178.12363745819695</v>
      </c>
      <c r="E64" s="46">
        <f>Índice!$G$51*'Datos Vida'!E237</f>
        <v>0</v>
      </c>
      <c r="F64" s="46">
        <f>Índice!$G$51*'Datos Vida'!F237</f>
        <v>-1042.2268995907673</v>
      </c>
      <c r="G64" s="46">
        <f>Índice!$G$51*'Datos Vida'!G237</f>
        <v>0</v>
      </c>
      <c r="H64" s="46">
        <f>Índice!$G$51*'Datos Vida'!H237</f>
        <v>0</v>
      </c>
      <c r="I64" s="46">
        <f>Índice!$G$51*'Datos Vida'!I237</f>
        <v>-265.14925158414508</v>
      </c>
      <c r="J64" s="46">
        <f>Índice!$G$51*'Datos Vida'!J237</f>
        <v>-7563.8361209417008</v>
      </c>
      <c r="K64" s="46">
        <f>Índice!$G$51*'Datos Vida'!K237</f>
        <v>0</v>
      </c>
      <c r="L64" s="46">
        <f>Índice!$G$51*'Datos Vida'!L237</f>
        <v>0</v>
      </c>
      <c r="M64" s="46">
        <f>Índice!$G$51*'Datos Vida'!M237</f>
        <v>0</v>
      </c>
      <c r="N64" s="46">
        <f>Índice!$G$51*'Datos Vida'!N237</f>
        <v>-11239.406756215405</v>
      </c>
      <c r="O64" s="46">
        <f>Índice!$G$51*'Datos Vida'!O237</f>
        <v>50823.312772093377</v>
      </c>
      <c r="P64" s="46">
        <f>Índice!$G$51*'Datos Vida'!P237</f>
        <v>233035.69333873372</v>
      </c>
      <c r="Q64" s="46">
        <f>Índice!$G$51*'Datos Vida'!Q237</f>
        <v>0</v>
      </c>
      <c r="R64" s="46">
        <f>Índice!$G$51*'Datos Vida'!R237</f>
        <v>0</v>
      </c>
      <c r="S64" s="46">
        <f>Índice!$G$51*'Datos Vida'!S237</f>
        <v>0</v>
      </c>
      <c r="T64" s="46">
        <f>Índice!$G$51*'Datos Vida'!T237</f>
        <v>0</v>
      </c>
      <c r="U64" s="46">
        <f>Índice!$G$51*'Datos Vida'!U237</f>
        <v>0</v>
      </c>
      <c r="V64" s="46">
        <f>Índice!$G$51*'Datos Vida'!V237</f>
        <v>0</v>
      </c>
      <c r="W64" s="46">
        <f>Índice!$G$51*'Datos Vida'!W237</f>
        <v>0</v>
      </c>
      <c r="X64" s="46">
        <f>Índice!$G$51*'Datos Vida'!X237</f>
        <v>-5430.2920846972593</v>
      </c>
      <c r="Y64" s="46">
        <f>Índice!$G$51*'Datos Vida'!Y237</f>
        <v>0</v>
      </c>
      <c r="Z64" s="46">
        <f>Índice!$G$51*'Datos Vida'!Z237</f>
        <v>-7522.0939265771185</v>
      </c>
      <c r="AA64" s="46">
        <f>Índice!$G$51*'Datos Vida'!AA237</f>
        <v>0</v>
      </c>
      <c r="AB64" s="46">
        <f>Índice!$G$51*'Datos Vida'!AB237</f>
        <v>0</v>
      </c>
      <c r="AC64" s="46">
        <f>Índice!$G$51*'Datos Vida'!AC237</f>
        <v>0</v>
      </c>
      <c r="AD64" s="46">
        <f>Índice!$G$51*'Datos Vida'!AD237</f>
        <v>0</v>
      </c>
      <c r="AE64" s="46">
        <f>Índice!$G$51*'Datos Vida'!AE237</f>
        <v>0</v>
      </c>
      <c r="AF64" s="46">
        <f>Índice!$G$51*'Datos Vida'!AF237</f>
        <v>-198.61847944207994</v>
      </c>
      <c r="AG64" s="46">
        <f>Índice!$G$51*'Datos Vida'!AG237</f>
        <v>0</v>
      </c>
      <c r="AH64" s="46">
        <f>Índice!$G$51*'Datos Vida'!AH237</f>
        <v>0</v>
      </c>
      <c r="AI64" s="46">
        <f>Índice!$G$51*'Datos Vida'!AI237</f>
        <v>0</v>
      </c>
      <c r="AJ64" s="46">
        <f>Índice!$G$51*'Datos Vida'!AJ237</f>
        <v>0</v>
      </c>
      <c r="AK64" s="46">
        <f>Índice!$G$51*'Datos Vida'!AK237</f>
        <v>0</v>
      </c>
      <c r="AL64" s="46">
        <f>Índice!$G$51*'Datos Vida'!AL237</f>
        <v>0</v>
      </c>
      <c r="AM64" s="46">
        <f>Índice!$G$51*'Datos Vida'!AM237</f>
        <v>0</v>
      </c>
      <c r="AN64" s="46">
        <f>Índice!$G$51*'Datos Vida'!AN237</f>
        <v>0</v>
      </c>
      <c r="AO64" s="46">
        <f>Índice!$G$51*'Datos Vida'!AO237</f>
        <v>0</v>
      </c>
      <c r="AP64" s="46">
        <f>Índice!$G$51*'Datos Vida'!AP237</f>
        <v>0</v>
      </c>
      <c r="AQ64" s="46">
        <f>Índice!$G$51*'Datos Vida'!AQ237</f>
        <v>250775.50622923681</v>
      </c>
    </row>
    <row r="65" spans="2:43">
      <c r="B65" s="64" t="str">
        <f>'Datos Generales'!B238</f>
        <v xml:space="preserve">7.70.00.00  Total Aumento (Disminución) De Efectivo Y Equivalentes </v>
      </c>
      <c r="C65" s="43">
        <f>Índice!$G$51*'Datos Vida'!C238</f>
        <v>-39372.804716912229</v>
      </c>
      <c r="D65" s="43">
        <f>Índice!$G$51*'Datos Vida'!D238</f>
        <v>468052.61375633272</v>
      </c>
      <c r="E65" s="43">
        <f>Índice!$G$51*'Datos Vida'!E238</f>
        <v>-3689.9125981306761</v>
      </c>
      <c r="F65" s="43">
        <f>Índice!$G$51*'Datos Vida'!F238</f>
        <v>13794.091022772294</v>
      </c>
      <c r="G65" s="43">
        <f>Índice!$G$51*'Datos Vida'!G238</f>
        <v>25744.000389534795</v>
      </c>
      <c r="H65" s="43">
        <f>Índice!$G$51*'Datos Vida'!H238</f>
        <v>88478.57890624828</v>
      </c>
      <c r="I65" s="43">
        <f>Índice!$G$51*'Datos Vida'!I238</f>
        <v>1515.8657964105255</v>
      </c>
      <c r="J65" s="43">
        <f>Índice!$G$51*'Datos Vida'!J238</f>
        <v>127374.3805622138</v>
      </c>
      <c r="K65" s="43">
        <f>Índice!$G$51*'Datos Vida'!K238</f>
        <v>-26690.215815555279</v>
      </c>
      <c r="L65" s="43">
        <f>Índice!$G$51*'Datos Vida'!L238</f>
        <v>6379.1634297653281</v>
      </c>
      <c r="M65" s="43">
        <f>Índice!$G$51*'Datos Vida'!M238</f>
        <v>-20073.878814840391</v>
      </c>
      <c r="N65" s="43">
        <f>Índice!$G$51*'Datos Vida'!N238</f>
        <v>1433635.7982475362</v>
      </c>
      <c r="O65" s="43">
        <f>Índice!$G$51*'Datos Vida'!O238</f>
        <v>1045877.2389950888</v>
      </c>
      <c r="P65" s="43">
        <f>Índice!$G$51*'Datos Vida'!P238</f>
        <v>107293.77341911953</v>
      </c>
      <c r="Q65" s="43">
        <f>Índice!$G$51*'Datos Vida'!Q238</f>
        <v>140162.14385785523</v>
      </c>
      <c r="R65" s="43">
        <f>Índice!$G$51*'Datos Vida'!R238</f>
        <v>218964.28010207583</v>
      </c>
      <c r="S65" s="43">
        <f>Índice!$G$51*'Datos Vida'!S238</f>
        <v>7498.3677164186711</v>
      </c>
      <c r="T65" s="43">
        <f>Índice!$G$51*'Datos Vida'!T238</f>
        <v>190330.10860495639</v>
      </c>
      <c r="U65" s="43">
        <f>Índice!$G$51*'Datos Vida'!U238</f>
        <v>-61143.151823399094</v>
      </c>
      <c r="V65" s="43">
        <f>Índice!$G$51*'Datos Vida'!V238</f>
        <v>32478.392991914941</v>
      </c>
      <c r="W65" s="43">
        <f>Índice!$G$51*'Datos Vida'!W238</f>
        <v>-3012.8745675831801</v>
      </c>
      <c r="X65" s="43">
        <f>Índice!$G$51*'Datos Vida'!X238</f>
        <v>-109113.69768116136</v>
      </c>
      <c r="Y65" s="43">
        <f>Índice!$G$51*'Datos Vida'!Y238</f>
        <v>217884.42768264425</v>
      </c>
      <c r="Z65" s="43">
        <f>Índice!$G$51*'Datos Vida'!Z238</f>
        <v>-60023.372087618773</v>
      </c>
      <c r="AA65" s="43">
        <f>Índice!$G$51*'Datos Vida'!AA238</f>
        <v>57360.503385190161</v>
      </c>
      <c r="AB65" s="43">
        <f>Índice!$G$51*'Datos Vida'!AB238</f>
        <v>-72518.851492073198</v>
      </c>
      <c r="AC65" s="43">
        <f>Índice!$G$51*'Datos Vida'!AC238</f>
        <v>-7585.2605345922393</v>
      </c>
      <c r="AD65" s="43">
        <f>Índice!$G$51*'Datos Vida'!AD238</f>
        <v>-122.79199063345884</v>
      </c>
      <c r="AE65" s="43">
        <f>Índice!$G$51*'Datos Vida'!AE238</f>
        <v>-20483.510062613292</v>
      </c>
      <c r="AF65" s="43">
        <f>Índice!$G$51*'Datos Vida'!AF238</f>
        <v>153967.256944675</v>
      </c>
      <c r="AG65" s="43">
        <f>Índice!$G$51*'Datos Vida'!AG238</f>
        <v>6143.0522264348056</v>
      </c>
      <c r="AH65" s="43">
        <f>Índice!$G$51*'Datos Vida'!AH238</f>
        <v>0</v>
      </c>
      <c r="AI65" s="43">
        <f>Índice!$G$51*'Datos Vida'!AI238</f>
        <v>0</v>
      </c>
      <c r="AJ65" s="43">
        <f>Índice!$G$51*'Datos Vida'!AJ238</f>
        <v>0</v>
      </c>
      <c r="AK65" s="43">
        <f>Índice!$G$51*'Datos Vida'!AK238</f>
        <v>0</v>
      </c>
      <c r="AL65" s="43">
        <f>Índice!$G$51*'Datos Vida'!AL238</f>
        <v>0</v>
      </c>
      <c r="AM65" s="43">
        <f>Índice!$G$51*'Datos Vida'!AM238</f>
        <v>0</v>
      </c>
      <c r="AN65" s="43">
        <f>Índice!$G$51*'Datos Vida'!AN238</f>
        <v>0</v>
      </c>
      <c r="AO65" s="43">
        <f>Índice!$G$51*'Datos Vida'!AO238</f>
        <v>0</v>
      </c>
      <c r="AP65" s="43">
        <f>Índice!$G$51*'Datos Vida'!AP238</f>
        <v>0</v>
      </c>
      <c r="AQ65" s="43">
        <f>Índice!$G$51*'Datos Vida'!AQ238</f>
        <v>3919103.7158520743</v>
      </c>
    </row>
    <row r="66" spans="2:43">
      <c r="B66" s="64" t="str">
        <f>'Datos Generales'!B239</f>
        <v xml:space="preserve">7.71.00.00  Efectivo Y Efectivo Equivalente Al Inicio Del Periodo </v>
      </c>
      <c r="C66" s="43">
        <f>Índice!$G$51*'Datos Vida'!C239</f>
        <v>59731.132461749236</v>
      </c>
      <c r="D66" s="43">
        <f>Índice!$G$51*'Datos Vida'!D239</f>
        <v>553444.04089230031</v>
      </c>
      <c r="E66" s="43">
        <f>Índice!$G$51*'Datos Vida'!E239</f>
        <v>85349.99479882521</v>
      </c>
      <c r="F66" s="43">
        <f>Índice!$G$51*'Datos Vida'!F239</f>
        <v>91535.320403434118</v>
      </c>
      <c r="G66" s="43">
        <f>Índice!$G$51*'Datos Vida'!G239</f>
        <v>88152.210720617237</v>
      </c>
      <c r="H66" s="43">
        <f>Índice!$G$51*'Datos Vida'!H239</f>
        <v>34696.483784507582</v>
      </c>
      <c r="I66" s="43">
        <f>Índice!$G$51*'Datos Vida'!I239</f>
        <v>405856.25723461283</v>
      </c>
      <c r="J66" s="43">
        <f>Índice!$G$51*'Datos Vida'!J239</f>
        <v>238281.44331494111</v>
      </c>
      <c r="K66" s="43">
        <f>Índice!$G$51*'Datos Vida'!K239</f>
        <v>31254.058576294596</v>
      </c>
      <c r="L66" s="43">
        <f>Índice!$G$51*'Datos Vida'!L239</f>
        <v>2536.269894493616</v>
      </c>
      <c r="M66" s="43">
        <f>Índice!$G$51*'Datos Vida'!M239</f>
        <v>85026.902246686193</v>
      </c>
      <c r="N66" s="43">
        <f>Índice!$G$51*'Datos Vida'!N239</f>
        <v>136196.72392385482</v>
      </c>
      <c r="O66" s="43">
        <f>Índice!$G$51*'Datos Vida'!O239</f>
        <v>623610.2350267031</v>
      </c>
      <c r="P66" s="43">
        <f>Índice!$G$51*'Datos Vida'!P239</f>
        <v>58318.449120337486</v>
      </c>
      <c r="Q66" s="43">
        <f>Índice!$G$51*'Datos Vida'!Q239</f>
        <v>85147.746563351422</v>
      </c>
      <c r="R66" s="43">
        <f>Índice!$G$51*'Datos Vida'!R239</f>
        <v>1227.5215184774502</v>
      </c>
      <c r="S66" s="43">
        <f>Índice!$G$51*'Datos Vida'!S239</f>
        <v>17158.60927225605</v>
      </c>
      <c r="T66" s="43">
        <f>Índice!$G$51*'Datos Vida'!T239</f>
        <v>1062764.6789325862</v>
      </c>
      <c r="U66" s="43">
        <f>Índice!$G$51*'Datos Vida'!U239</f>
        <v>314678.77765752369</v>
      </c>
      <c r="V66" s="43">
        <f>Índice!$G$51*'Datos Vida'!V239</f>
        <v>32478.392991914941</v>
      </c>
      <c r="W66" s="43">
        <f>Índice!$G$51*'Datos Vida'!W239</f>
        <v>7250.7475305486032</v>
      </c>
      <c r="X66" s="43">
        <f>Índice!$G$51*'Datos Vida'!X239</f>
        <v>244125.48332193503</v>
      </c>
      <c r="Y66" s="43">
        <f>Índice!$G$51*'Datos Vida'!Y239</f>
        <v>163904.7764490805</v>
      </c>
      <c r="Z66" s="43">
        <f>Índice!$G$51*'Datos Vida'!Z239</f>
        <v>141926.95779965961</v>
      </c>
      <c r="AA66" s="43">
        <f>Índice!$G$51*'Datos Vida'!AA239</f>
        <v>27387.615892134276</v>
      </c>
      <c r="AB66" s="43">
        <f>Índice!$G$51*'Datos Vida'!AB239</f>
        <v>479258.29034064378</v>
      </c>
      <c r="AC66" s="43">
        <f>Índice!$G$51*'Datos Vida'!AC239</f>
        <v>42395.993103463545</v>
      </c>
      <c r="AD66" s="43">
        <f>Índice!$G$51*'Datos Vida'!AD239</f>
        <v>399.22889816985048</v>
      </c>
      <c r="AE66" s="43">
        <f>Índice!$G$51*'Datos Vida'!AE239</f>
        <v>76179.283388775642</v>
      </c>
      <c r="AF66" s="43">
        <f>Índice!$G$51*'Datos Vida'!AF239</f>
        <v>136680.49957837287</v>
      </c>
      <c r="AG66" s="43">
        <f>Índice!$G$51*'Datos Vida'!AG239</f>
        <v>27276.421414675282</v>
      </c>
      <c r="AH66" s="43">
        <f>Índice!$G$51*'Datos Vida'!AH239</f>
        <v>0</v>
      </c>
      <c r="AI66" s="43">
        <f>Índice!$G$51*'Datos Vida'!AI239</f>
        <v>0</v>
      </c>
      <c r="AJ66" s="43">
        <f>Índice!$G$51*'Datos Vida'!AJ239</f>
        <v>0</v>
      </c>
      <c r="AK66" s="43">
        <f>Índice!$G$51*'Datos Vida'!AK239</f>
        <v>0</v>
      </c>
      <c r="AL66" s="43">
        <f>Índice!$G$51*'Datos Vida'!AL239</f>
        <v>0</v>
      </c>
      <c r="AM66" s="43">
        <f>Índice!$G$51*'Datos Vida'!AM239</f>
        <v>0</v>
      </c>
      <c r="AN66" s="43">
        <f>Índice!$G$51*'Datos Vida'!AN239</f>
        <v>0</v>
      </c>
      <c r="AO66" s="43">
        <f>Índice!$G$51*'Datos Vida'!AO239</f>
        <v>0</v>
      </c>
      <c r="AP66" s="43">
        <f>Índice!$G$51*'Datos Vida'!AP239</f>
        <v>0</v>
      </c>
      <c r="AQ66" s="43">
        <f>Índice!$G$51*'Datos Vida'!AQ239</f>
        <v>5354230.5470529264</v>
      </c>
    </row>
    <row r="67" spans="2:43">
      <c r="B67" s="64" t="str">
        <f>'Datos Generales'!B240</f>
        <v xml:space="preserve">7.72.00.00  Efectivo Y Efectivo Equivalente Al Final Del Periodo </v>
      </c>
      <c r="C67" s="43">
        <f>Índice!$G$51*'Datos Vida'!C240</f>
        <v>20358.327744837006</v>
      </c>
      <c r="D67" s="43">
        <f>Índice!$G$51*'Datos Vida'!D240</f>
        <v>1021496.6546486331</v>
      </c>
      <c r="E67" s="43">
        <f>Índice!$G$51*'Datos Vida'!E240</f>
        <v>81660.082200694524</v>
      </c>
      <c r="F67" s="43">
        <f>Índice!$G$51*'Datos Vida'!F240</f>
        <v>105329.41142620641</v>
      </c>
      <c r="G67" s="43">
        <f>Índice!$G$51*'Datos Vida'!G240</f>
        <v>113896.21111015204</v>
      </c>
      <c r="H67" s="43">
        <f>Índice!$G$51*'Datos Vida'!H240</f>
        <v>123175.06269075586</v>
      </c>
      <c r="I67" s="43">
        <f>Índice!$G$51*'Datos Vida'!I240</f>
        <v>407372.12303102337</v>
      </c>
      <c r="J67" s="43">
        <f>Índice!$G$51*'Datos Vida'!J240</f>
        <v>365655.77961183747</v>
      </c>
      <c r="K67" s="43">
        <f>Índice!$G$51*'Datos Vida'!K240</f>
        <v>4563.8427607393196</v>
      </c>
      <c r="L67" s="43">
        <f>Índice!$G$51*'Datos Vida'!L240</f>
        <v>8915.4333242589437</v>
      </c>
      <c r="M67" s="43">
        <f>Índice!$G$51*'Datos Vida'!M240</f>
        <v>64953.023431845802</v>
      </c>
      <c r="N67" s="43">
        <f>Índice!$G$51*'Datos Vida'!N240</f>
        <v>358168.92087795836</v>
      </c>
      <c r="O67" s="43">
        <f>Índice!$G$51*'Datos Vida'!O240</f>
        <v>1669487.4740217919</v>
      </c>
      <c r="P67" s="43">
        <f>Índice!$G$51*'Datos Vida'!P240</f>
        <v>165612.222539457</v>
      </c>
      <c r="Q67" s="43">
        <f>Índice!$G$51*'Datos Vida'!Q240</f>
        <v>225309.89042120666</v>
      </c>
      <c r="R67" s="43">
        <f>Índice!$G$51*'Datos Vida'!R240</f>
        <v>220191.80162055328</v>
      </c>
      <c r="S67" s="43">
        <f>Índice!$G$51*'Datos Vida'!S240</f>
        <v>24656.97698867472</v>
      </c>
      <c r="T67" s="43">
        <f>Índice!$G$51*'Datos Vida'!T240</f>
        <v>1316002.354914889</v>
      </c>
      <c r="U67" s="43">
        <f>Índice!$G$51*'Datos Vida'!U240</f>
        <v>253535.67009944207</v>
      </c>
      <c r="V67" s="43">
        <f>Índice!$G$51*'Datos Vida'!V240</f>
        <v>32478.392991914941</v>
      </c>
      <c r="W67" s="43">
        <f>Índice!$G$51*'Datos Vida'!W240</f>
        <v>4237.8729629654226</v>
      </c>
      <c r="X67" s="43">
        <f>Índice!$G$51*'Datos Vida'!X240</f>
        <v>135011.78564077368</v>
      </c>
      <c r="Y67" s="43">
        <f>Índice!$G$51*'Datos Vida'!Y240</f>
        <v>381789.20413172478</v>
      </c>
      <c r="Z67" s="43">
        <f>Índice!$G$51*'Datos Vida'!Z240</f>
        <v>81903.585712040833</v>
      </c>
      <c r="AA67" s="43">
        <f>Índice!$G$51*'Datos Vida'!AA240</f>
        <v>57360.459119872699</v>
      </c>
      <c r="AB67" s="43">
        <f>Índice!$G$51*'Datos Vida'!AB240</f>
        <v>406739.43884857057</v>
      </c>
      <c r="AC67" s="43">
        <f>Índice!$G$51*'Datos Vida'!AC240</f>
        <v>34810.732568871303</v>
      </c>
      <c r="AD67" s="43">
        <f>Índice!$G$51*'Datos Vida'!AD240</f>
        <v>276.43690753639163</v>
      </c>
      <c r="AE67" s="43">
        <f>Índice!$G$51*'Datos Vida'!AE240</f>
        <v>55695.773326162358</v>
      </c>
      <c r="AF67" s="43">
        <f>Índice!$G$51*'Datos Vida'!AF240</f>
        <v>290647.75652304786</v>
      </c>
      <c r="AG67" s="43">
        <f>Índice!$G$51*'Datos Vida'!AG240</f>
        <v>33419.473641110089</v>
      </c>
      <c r="AH67" s="43">
        <f>Índice!$G$51*'Datos Vida'!AH240</f>
        <v>0</v>
      </c>
      <c r="AI67" s="43">
        <f>Índice!$G$51*'Datos Vida'!AI240</f>
        <v>0</v>
      </c>
      <c r="AJ67" s="43">
        <f>Índice!$G$51*'Datos Vida'!AJ240</f>
        <v>0</v>
      </c>
      <c r="AK67" s="43">
        <f>Índice!$G$51*'Datos Vida'!AK240</f>
        <v>0</v>
      </c>
      <c r="AL67" s="43">
        <f>Índice!$G$51*'Datos Vida'!AL240</f>
        <v>0</v>
      </c>
      <c r="AM67" s="43">
        <f>Índice!$G$51*'Datos Vida'!AM240</f>
        <v>0</v>
      </c>
      <c r="AN67" s="43">
        <f>Índice!$G$51*'Datos Vida'!AN240</f>
        <v>0</v>
      </c>
      <c r="AO67" s="43">
        <f>Índice!$G$51*'Datos Vida'!AO240</f>
        <v>0</v>
      </c>
      <c r="AP67" s="43">
        <f>Índice!$G$51*'Datos Vida'!AP240</f>
        <v>0</v>
      </c>
      <c r="AQ67" s="43">
        <f>Índice!$G$51*'Datos Vida'!AQ240</f>
        <v>8064712.175839548</v>
      </c>
    </row>
    <row r="68" spans="2:43">
      <c r="B68" s="72" t="str">
        <f>'Datos Generales'!B241</f>
        <v>7.81.00.00  Efectivo En Caja</v>
      </c>
      <c r="C68" s="46">
        <f>Índice!$G$51*'Datos Vida'!C241</f>
        <v>0</v>
      </c>
      <c r="D68" s="46">
        <f>Índice!$G$51*'Datos Vida'!D241</f>
        <v>28985.638117750172</v>
      </c>
      <c r="E68" s="46">
        <f>Índice!$G$51*'Datos Vida'!E241</f>
        <v>8.8530634919580997</v>
      </c>
      <c r="F68" s="46">
        <f>Índice!$G$51*'Datos Vida'!F241</f>
        <v>17850.387653517657</v>
      </c>
      <c r="G68" s="46">
        <f>Índice!$G$51*'Datos Vida'!G241</f>
        <v>15432.704544498818</v>
      </c>
      <c r="H68" s="46">
        <f>Índice!$G$51*'Datos Vida'!H241</f>
        <v>115.57674388751299</v>
      </c>
      <c r="I68" s="46">
        <f>Índice!$G$51*'Datos Vida'!I241</f>
        <v>26.559190475874299</v>
      </c>
      <c r="J68" s="46">
        <f>Índice!$G$51*'Datos Vida'!J241</f>
        <v>45335.475774698389</v>
      </c>
      <c r="K68" s="46">
        <f>Índice!$G$51*'Datos Vida'!K241</f>
        <v>21.380148333078811</v>
      </c>
      <c r="L68" s="46">
        <f>Índice!$G$51*'Datos Vida'!L241</f>
        <v>0</v>
      </c>
      <c r="M68" s="46">
        <f>Índice!$G$51*'Datos Vida'!M241</f>
        <v>7710.7084442732857</v>
      </c>
      <c r="N68" s="46">
        <f>Índice!$G$51*'Datos Vida'!N241</f>
        <v>12037.598960650346</v>
      </c>
      <c r="O68" s="46">
        <f>Índice!$G$51*'Datos Vida'!O241</f>
        <v>23025.136060519544</v>
      </c>
      <c r="P68" s="46">
        <f>Índice!$G$51*'Datos Vida'!P241</f>
        <v>0</v>
      </c>
      <c r="Q68" s="46">
        <f>Índice!$G$51*'Datos Vida'!Q241</f>
        <v>1860.6483541048337</v>
      </c>
      <c r="R68" s="46">
        <f>Índice!$G$51*'Datos Vida'!R241</f>
        <v>6.6397976189685748</v>
      </c>
      <c r="S68" s="46">
        <f>Índice!$G$51*'Datos Vida'!S241</f>
        <v>6.6397976189685748</v>
      </c>
      <c r="T68" s="46">
        <f>Índice!$G$51*'Datos Vida'!T241</f>
        <v>23793.847563526266</v>
      </c>
      <c r="U68" s="46">
        <f>Índice!$G$51*'Datos Vida'!U241</f>
        <v>856.44536221202657</v>
      </c>
      <c r="V68" s="46">
        <f>Índice!$G$51*'Datos Vida'!V241</f>
        <v>0</v>
      </c>
      <c r="W68" s="46">
        <f>Índice!$G$51*'Datos Vida'!W241</f>
        <v>2021.6855790235516</v>
      </c>
      <c r="X68" s="46">
        <f>Índice!$G$51*'Datos Vida'!X241</f>
        <v>13791.523634359626</v>
      </c>
      <c r="Y68" s="46">
        <f>Índice!$G$51*'Datos Vida'!Y241</f>
        <v>371.82866666224015</v>
      </c>
      <c r="Z68" s="46">
        <f>Índice!$G$51*'Datos Vida'!Z241</f>
        <v>37.005805396384858</v>
      </c>
      <c r="AA68" s="46">
        <f>Índice!$G$51*'Datos Vida'!AA241</f>
        <v>5556.5367700925817</v>
      </c>
      <c r="AB68" s="46">
        <f>Índice!$G$51*'Datos Vida'!AB241</f>
        <v>139.78987253801839</v>
      </c>
      <c r="AC68" s="46">
        <f>Índice!$G$51*'Datos Vida'!AC241</f>
        <v>159.22234690286641</v>
      </c>
      <c r="AD68" s="46">
        <f>Índice!$G$51*'Datos Vida'!AD241</f>
        <v>2.2132658729895249</v>
      </c>
      <c r="AE68" s="46">
        <f>Índice!$G$51*'Datos Vida'!AE241</f>
        <v>1238.5878478423979</v>
      </c>
      <c r="AF68" s="46">
        <f>Índice!$G$51*'Datos Vida'!AF241</f>
        <v>377.76021920185207</v>
      </c>
      <c r="AG68" s="46">
        <f>Índice!$G$51*'Datos Vida'!AG241</f>
        <v>0</v>
      </c>
      <c r="AH68" s="46">
        <f>Índice!$G$51*'Datos Vida'!AH241</f>
        <v>0</v>
      </c>
      <c r="AI68" s="46">
        <f>Índice!$G$51*'Datos Vida'!AI241</f>
        <v>0</v>
      </c>
      <c r="AJ68" s="46">
        <f>Índice!$G$51*'Datos Vida'!AJ241</f>
        <v>0</v>
      </c>
      <c r="AK68" s="46">
        <f>Índice!$G$51*'Datos Vida'!AK241</f>
        <v>0</v>
      </c>
      <c r="AL68" s="46">
        <f>Índice!$G$51*'Datos Vida'!AL241</f>
        <v>0</v>
      </c>
      <c r="AM68" s="46">
        <f>Índice!$G$51*'Datos Vida'!AM241</f>
        <v>0</v>
      </c>
      <c r="AN68" s="46">
        <f>Índice!$G$51*'Datos Vida'!AN241</f>
        <v>0</v>
      </c>
      <c r="AO68" s="46">
        <f>Índice!$G$51*'Datos Vida'!AO241</f>
        <v>0</v>
      </c>
      <c r="AP68" s="46">
        <f>Índice!$G$51*'Datos Vida'!AP241</f>
        <v>0</v>
      </c>
      <c r="AQ68" s="46">
        <f>Índice!$G$51*'Datos Vida'!AQ241</f>
        <v>200770.39358507021</v>
      </c>
    </row>
    <row r="69" spans="2:43">
      <c r="B69" s="72" t="str">
        <f>'Datos Generales'!B242</f>
        <v>7.82.00.00  Bancos</v>
      </c>
      <c r="C69" s="46">
        <f>Índice!$G$51*'Datos Vida'!C242</f>
        <v>20358.327744837006</v>
      </c>
      <c r="D69" s="46">
        <f>Índice!$G$51*'Datos Vida'!D242</f>
        <v>7476.899037450672</v>
      </c>
      <c r="E69" s="46">
        <f>Índice!$G$51*'Datos Vida'!E242</f>
        <v>81651.229137202565</v>
      </c>
      <c r="F69" s="46">
        <f>Índice!$G$51*'Datos Vida'!F242</f>
        <v>87479.023772688743</v>
      </c>
      <c r="G69" s="46">
        <f>Índice!$G$51*'Datos Vida'!G242</f>
        <v>98463.506565653224</v>
      </c>
      <c r="H69" s="46">
        <f>Índice!$G$51*'Datos Vida'!H242</f>
        <v>23992.952961460403</v>
      </c>
      <c r="I69" s="46">
        <f>Índice!$G$51*'Datos Vida'!I242</f>
        <v>128218.07751299742</v>
      </c>
      <c r="J69" s="46">
        <f>Índice!$G$51*'Datos Vida'!J242</f>
        <v>200240.84759229873</v>
      </c>
      <c r="K69" s="46">
        <f>Índice!$G$51*'Datos Vida'!K242</f>
        <v>4542.4626124062406</v>
      </c>
      <c r="L69" s="46">
        <f>Índice!$G$51*'Datos Vida'!L242</f>
        <v>8915.4333242589437</v>
      </c>
      <c r="M69" s="46">
        <f>Índice!$G$51*'Datos Vida'!M242</f>
        <v>57242.314987572514</v>
      </c>
      <c r="N69" s="46">
        <f>Índice!$G$51*'Datos Vida'!N242</f>
        <v>346131.32191730797</v>
      </c>
      <c r="O69" s="46">
        <f>Índice!$G$51*'Datos Vida'!O242</f>
        <v>337930.02095962787</v>
      </c>
      <c r="P69" s="46">
        <f>Índice!$G$51*'Datos Vida'!P242</f>
        <v>165612.222539457</v>
      </c>
      <c r="Q69" s="46">
        <f>Índice!$G$51*'Datos Vida'!Q242</f>
        <v>223449.24206710182</v>
      </c>
      <c r="R69" s="46">
        <f>Índice!$G$51*'Datos Vida'!R242</f>
        <v>662.74033300798328</v>
      </c>
      <c r="S69" s="46">
        <f>Índice!$G$51*'Datos Vida'!S242</f>
        <v>24650.337191055751</v>
      </c>
      <c r="T69" s="46">
        <f>Índice!$G$51*'Datos Vida'!T242</f>
        <v>108159.38170204574</v>
      </c>
      <c r="U69" s="46">
        <f>Índice!$G$51*'Datos Vida'!U242</f>
        <v>31188.014722644588</v>
      </c>
      <c r="V69" s="46">
        <f>Índice!$G$51*'Datos Vida'!V242</f>
        <v>4246.0177813780238</v>
      </c>
      <c r="W69" s="46">
        <f>Índice!$G$51*'Datos Vida'!W242</f>
        <v>2216.1873839418708</v>
      </c>
      <c r="X69" s="46">
        <f>Índice!$G$51*'Datos Vida'!X242</f>
        <v>121220.26200641405</v>
      </c>
      <c r="Y69" s="46">
        <f>Índice!$G$51*'Datos Vida'!Y242</f>
        <v>37756.633711137823</v>
      </c>
      <c r="Z69" s="46">
        <f>Índice!$G$51*'Datos Vida'!Z242</f>
        <v>35223.905042040991</v>
      </c>
      <c r="AA69" s="46">
        <f>Índice!$G$51*'Datos Vida'!AA242</f>
        <v>51803.966615097575</v>
      </c>
      <c r="AB69" s="46">
        <f>Índice!$G$51*'Datos Vida'!AB242</f>
        <v>105819.73834770851</v>
      </c>
      <c r="AC69" s="46">
        <f>Índice!$G$51*'Datos Vida'!AC242</f>
        <v>34651.510221968434</v>
      </c>
      <c r="AD69" s="46">
        <f>Índice!$G$51*'Datos Vida'!AD242</f>
        <v>274.22364166340213</v>
      </c>
      <c r="AE69" s="46">
        <f>Índice!$G$51*'Datos Vida'!AE242</f>
        <v>54457.18547831996</v>
      </c>
      <c r="AF69" s="46">
        <f>Índice!$G$51*'Datos Vida'!AF242</f>
        <v>265889.05783485057</v>
      </c>
      <c r="AG69" s="46">
        <f>Índice!$G$51*'Datos Vida'!AG242</f>
        <v>0</v>
      </c>
      <c r="AH69" s="46">
        <f>Índice!$G$51*'Datos Vida'!AH242</f>
        <v>0</v>
      </c>
      <c r="AI69" s="46">
        <f>Índice!$G$51*'Datos Vida'!AI242</f>
        <v>0</v>
      </c>
      <c r="AJ69" s="46">
        <f>Índice!$G$51*'Datos Vida'!AJ242</f>
        <v>0</v>
      </c>
      <c r="AK69" s="46">
        <f>Índice!$G$51*'Datos Vida'!AK242</f>
        <v>0</v>
      </c>
      <c r="AL69" s="46">
        <f>Índice!$G$51*'Datos Vida'!AL242</f>
        <v>0</v>
      </c>
      <c r="AM69" s="46">
        <f>Índice!$G$51*'Datos Vida'!AM242</f>
        <v>0</v>
      </c>
      <c r="AN69" s="46">
        <f>Índice!$G$51*'Datos Vida'!AN242</f>
        <v>0</v>
      </c>
      <c r="AO69" s="46">
        <f>Índice!$G$51*'Datos Vida'!AO242</f>
        <v>0</v>
      </c>
      <c r="AP69" s="46">
        <f>Índice!$G$51*'Datos Vida'!AP242</f>
        <v>0</v>
      </c>
      <c r="AQ69" s="46">
        <f>Índice!$G$51*'Datos Vida'!AQ242</f>
        <v>2669923.0447455966</v>
      </c>
    </row>
    <row r="70" spans="2:43">
      <c r="B70" s="72" t="str">
        <f>'Datos Generales'!B243</f>
        <v>7.83.00.00  Equivalente Al Efectivo</v>
      </c>
      <c r="C70" s="46">
        <f>Índice!$G$51*'Datos Vida'!C243</f>
        <v>0</v>
      </c>
      <c r="D70" s="46">
        <f>Índice!$G$51*'Datos Vida'!D243</f>
        <v>985034.11749343225</v>
      </c>
      <c r="E70" s="46">
        <f>Índice!$G$51*'Datos Vida'!E243</f>
        <v>0</v>
      </c>
      <c r="F70" s="46">
        <f>Índice!$G$51*'Datos Vida'!F243</f>
        <v>0</v>
      </c>
      <c r="G70" s="46">
        <f>Índice!$G$51*'Datos Vida'!G243</f>
        <v>0</v>
      </c>
      <c r="H70" s="46">
        <f>Índice!$G$51*'Datos Vida'!H243</f>
        <v>99066.532985407946</v>
      </c>
      <c r="I70" s="46">
        <f>Índice!$G$51*'Datos Vida'!I243</f>
        <v>279127.48632755008</v>
      </c>
      <c r="J70" s="46">
        <f>Índice!$G$51*'Datos Vida'!J243</f>
        <v>120083.39585809426</v>
      </c>
      <c r="K70" s="46">
        <f>Índice!$G$51*'Datos Vida'!K243</f>
        <v>0</v>
      </c>
      <c r="L70" s="46">
        <f>Índice!$G$51*'Datos Vida'!L243</f>
        <v>0</v>
      </c>
      <c r="M70" s="46">
        <f>Índice!$G$51*'Datos Vida'!M243</f>
        <v>0</v>
      </c>
      <c r="N70" s="46">
        <f>Índice!$G$51*'Datos Vida'!N243</f>
        <v>0</v>
      </c>
      <c r="O70" s="46">
        <f>Índice!$G$51*'Datos Vida'!O243</f>
        <v>1308532.3170016445</v>
      </c>
      <c r="P70" s="46">
        <f>Índice!$G$51*'Datos Vida'!P243</f>
        <v>165612.222539457</v>
      </c>
      <c r="Q70" s="46">
        <f>Índice!$G$51*'Datos Vida'!Q243</f>
        <v>0</v>
      </c>
      <c r="R70" s="46">
        <f>Índice!$G$51*'Datos Vida'!R243</f>
        <v>219522.42148992635</v>
      </c>
      <c r="S70" s="46">
        <f>Índice!$G$51*'Datos Vida'!S243</f>
        <v>0</v>
      </c>
      <c r="T70" s="46">
        <f>Índice!$G$51*'Datos Vida'!T243</f>
        <v>1184049.1699146344</v>
      </c>
      <c r="U70" s="46">
        <f>Índice!$G$51*'Datos Vida'!U243</f>
        <v>221491.21001458543</v>
      </c>
      <c r="V70" s="46">
        <f>Índice!$G$51*'Datos Vida'!V243</f>
        <v>28232.375210536917</v>
      </c>
      <c r="W70" s="46">
        <f>Índice!$G$51*'Datos Vida'!W243</f>
        <v>0</v>
      </c>
      <c r="X70" s="46">
        <f>Índice!$G$51*'Datos Vida'!X243</f>
        <v>0</v>
      </c>
      <c r="Y70" s="46">
        <f>Índice!$G$51*'Datos Vida'!Y243</f>
        <v>343660.7417539247</v>
      </c>
      <c r="Z70" s="46">
        <f>Índice!$G$51*'Datos Vida'!Z243</f>
        <v>46642.674864603461</v>
      </c>
      <c r="AA70" s="46">
        <f>Índice!$G$51*'Datos Vida'!AA243</f>
        <v>0</v>
      </c>
      <c r="AB70" s="46">
        <f>Índice!$G$51*'Datos Vida'!AB243</f>
        <v>300779.91062832408</v>
      </c>
      <c r="AC70" s="46">
        <f>Índice!$G$51*'Datos Vida'!AC243</f>
        <v>0</v>
      </c>
      <c r="AD70" s="46">
        <f>Índice!$G$51*'Datos Vida'!AD243</f>
        <v>0</v>
      </c>
      <c r="AE70" s="46">
        <f>Índice!$G$51*'Datos Vida'!AE243</f>
        <v>0</v>
      </c>
      <c r="AF70" s="46">
        <f>Índice!$G$51*'Datos Vida'!AF243</f>
        <v>24380.938468995468</v>
      </c>
      <c r="AG70" s="46">
        <f>Índice!$G$51*'Datos Vida'!AG243</f>
        <v>0</v>
      </c>
      <c r="AH70" s="46">
        <f>Índice!$G$51*'Datos Vida'!AH243</f>
        <v>0</v>
      </c>
      <c r="AI70" s="46">
        <f>Índice!$G$51*'Datos Vida'!AI243</f>
        <v>0</v>
      </c>
      <c r="AJ70" s="46">
        <f>Índice!$G$51*'Datos Vida'!AJ243</f>
        <v>0</v>
      </c>
      <c r="AK70" s="46">
        <f>Índice!$G$51*'Datos Vida'!AK243</f>
        <v>0</v>
      </c>
      <c r="AL70" s="46">
        <f>Índice!$G$51*'Datos Vida'!AL243</f>
        <v>0</v>
      </c>
      <c r="AM70" s="46">
        <f>Índice!$G$51*'Datos Vida'!AM243</f>
        <v>0</v>
      </c>
      <c r="AN70" s="46">
        <f>Índice!$G$51*'Datos Vida'!AN243</f>
        <v>0</v>
      </c>
      <c r="AO70" s="46">
        <f>Índice!$G$51*'Datos Vida'!AO243</f>
        <v>0</v>
      </c>
      <c r="AP70" s="46">
        <f>Índice!$G$51*'Datos Vida'!AP243</f>
        <v>0</v>
      </c>
      <c r="AQ70" s="46">
        <f>Índice!$G$51*'Datos Vida'!AQ243</f>
        <v>5326215.5145511171</v>
      </c>
    </row>
    <row r="72" spans="2:43" hidden="1">
      <c r="B72" s="49" t="s">
        <v>101</v>
      </c>
      <c r="C72" s="50">
        <f>INDEX(Benchmark!$D$54:$D$93,COLUMNS(Benchmark!$D$54:D93),)</f>
        <v>1</v>
      </c>
      <c r="D72" s="50">
        <f>INDEX(Benchmark!$D$54:$D$93,COLUMNS(Benchmark!$D$54:E93),)</f>
        <v>1</v>
      </c>
      <c r="E72" s="50">
        <f>INDEX(Benchmark!$D$54:$D$93,COLUMNS(Benchmark!$D$54:F93),)</f>
        <v>1</v>
      </c>
      <c r="F72" s="50">
        <f>INDEX(Benchmark!$D$54:$D$93,COLUMNS(Benchmark!$D$54:G93),)</f>
        <v>1</v>
      </c>
      <c r="G72" s="50">
        <f>INDEX(Benchmark!$D$54:$D$93,COLUMNS(Benchmark!$D$54:H93),)</f>
        <v>1</v>
      </c>
      <c r="H72" s="50">
        <f>INDEX(Benchmark!$D$54:$D$93,COLUMNS(Benchmark!$D$54:I93),)</f>
        <v>1</v>
      </c>
      <c r="I72" s="50">
        <f>INDEX(Benchmark!$D$54:$D$93,COLUMNS(Benchmark!$D$54:J93),)</f>
        <v>1</v>
      </c>
      <c r="J72" s="50">
        <f>INDEX(Benchmark!$D$54:$D$93,COLUMNS(Benchmark!$D$54:K93),)</f>
        <v>1</v>
      </c>
      <c r="K72" s="50">
        <f>INDEX(Benchmark!$D$54:$D$93,COLUMNS(Benchmark!$D$54:L93),)</f>
        <v>1</v>
      </c>
      <c r="L72" s="50">
        <f>INDEX(Benchmark!$D$54:$D$93,COLUMNS(Benchmark!$D$54:M93),)</f>
        <v>1</v>
      </c>
      <c r="M72" s="50">
        <f>INDEX(Benchmark!$D$54:$D$93,COLUMNS(Benchmark!$D$54:N93),)</f>
        <v>1</v>
      </c>
      <c r="N72" s="50">
        <f>INDEX(Benchmark!$D$54:$D$93,COLUMNS(Benchmark!$D$54:O93),)</f>
        <v>1</v>
      </c>
      <c r="O72" s="50">
        <f>INDEX(Benchmark!$D$54:$D$93,COLUMNS(Benchmark!$D$54:P93),)</f>
        <v>1</v>
      </c>
      <c r="P72" s="50">
        <f>INDEX(Benchmark!$D$54:$D$93,COLUMNS(Benchmark!$D$54:Q93),)</f>
        <v>1</v>
      </c>
      <c r="Q72" s="50">
        <f>INDEX(Benchmark!$D$54:$D$93,COLUMNS(Benchmark!$D$54:R93),)</f>
        <v>1</v>
      </c>
      <c r="R72" s="50">
        <f>INDEX(Benchmark!$D$54:$D$93,COLUMNS(Benchmark!$D$54:S93),)</f>
        <v>1</v>
      </c>
      <c r="S72" s="50">
        <f>INDEX(Benchmark!$D$54:$D$93,COLUMNS(Benchmark!$D$54:T93),)</f>
        <v>1</v>
      </c>
      <c r="T72" s="50">
        <f>INDEX(Benchmark!$D$54:$D$93,COLUMNS(Benchmark!$D$54:U93),)</f>
        <v>1</v>
      </c>
      <c r="U72" s="50">
        <f>INDEX(Benchmark!$D$54:$D$93,COLUMNS(Benchmark!$D$54:V93),)</f>
        <v>1</v>
      </c>
      <c r="V72" s="50">
        <f>INDEX(Benchmark!$D$54:$D$93,COLUMNS(Benchmark!$D$54:W93),)</f>
        <v>1</v>
      </c>
      <c r="W72" s="50">
        <f>INDEX(Benchmark!$D$54:$D$93,COLUMNS(Benchmark!$D$54:X93),)</f>
        <v>1</v>
      </c>
      <c r="X72" s="50">
        <f>INDEX(Benchmark!$D$54:$D$93,COLUMNS(Benchmark!$D$54:Y93),)</f>
        <v>1</v>
      </c>
      <c r="Y72" s="50">
        <f>INDEX(Benchmark!$D$54:$D$93,COLUMNS(Benchmark!$D$54:Z93),)</f>
        <v>1</v>
      </c>
      <c r="Z72" s="50">
        <f>INDEX(Benchmark!$D$54:$D$93,COLUMNS(Benchmark!$D$54:AA93),)</f>
        <v>1</v>
      </c>
      <c r="AA72" s="50">
        <f>INDEX(Benchmark!$D$54:$D$93,COLUMNS(Benchmark!$D$54:AB93),)</f>
        <v>1</v>
      </c>
      <c r="AB72" s="50">
        <f>INDEX(Benchmark!$D$54:$D$93,COLUMNS(Benchmark!$D$54:AC93),)</f>
        <v>1</v>
      </c>
      <c r="AC72" s="50">
        <f>INDEX(Benchmark!$D$54:$D$93,COLUMNS(Benchmark!$D$54:AD93),)</f>
        <v>1</v>
      </c>
      <c r="AD72" s="50">
        <f>INDEX(Benchmark!$D$54:$D$93,COLUMNS(Benchmark!$D$54:AE93),)</f>
        <v>1</v>
      </c>
      <c r="AE72" s="50">
        <f>INDEX(Benchmark!$D$54:$D$93,COLUMNS(Benchmark!$D$54:AF93),)</f>
        <v>1</v>
      </c>
      <c r="AF72" s="50">
        <f>INDEX(Benchmark!$D$54:$D$93,COLUMNS(Benchmark!$D$54:AG93),)</f>
        <v>1</v>
      </c>
      <c r="AG72" s="50">
        <f>INDEX(Benchmark!$D$54:$D$93,COLUMNS(Benchmark!$D$54:AH93),)</f>
        <v>1</v>
      </c>
      <c r="AH72" s="50">
        <f>INDEX(Benchmark!$D$54:$D$93,COLUMNS(Benchmark!$D$54:AI93),)</f>
        <v>0</v>
      </c>
      <c r="AI72" s="50">
        <f>INDEX(Benchmark!$D$54:$D$93,COLUMNS(Benchmark!$D$54:AJ93),)</f>
        <v>0</v>
      </c>
      <c r="AJ72" s="50">
        <f>INDEX(Benchmark!$D$54:$D$93,COLUMNS(Benchmark!$D$54:AK93),)</f>
        <v>0</v>
      </c>
      <c r="AK72" s="50">
        <f>INDEX(Benchmark!$D$54:$D$93,COLUMNS(Benchmark!$D$54:AL93),)</f>
        <v>0</v>
      </c>
      <c r="AL72" s="50">
        <f>INDEX(Benchmark!$D$54:$D$93,COLUMNS(Benchmark!$D$54:AM93),)</f>
        <v>0</v>
      </c>
      <c r="AM72" s="50">
        <f>INDEX(Benchmark!$D$54:$D$93,COLUMNS(Benchmark!$D$54:AN93),)</f>
        <v>0</v>
      </c>
      <c r="AN72" s="50">
        <f>INDEX(Benchmark!$D$54:$D$93,COLUMNS(Benchmark!$D$54:AO93),)</f>
        <v>0</v>
      </c>
      <c r="AO72" s="50">
        <f>INDEX(Benchmark!$D$54:$D$93,COLUMNS(Benchmark!$D$54:AP93),)</f>
        <v>0</v>
      </c>
      <c r="AP72" s="50">
        <f>INDEX(Benchmark!$D$54:$D$93,COLUMNS(Benchmark!$D$54:AQ93),)</f>
        <v>0</v>
      </c>
    </row>
    <row r="73" spans="2:43" hidden="1"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2:43" hidden="1">
      <c r="B74" s="49" t="s">
        <v>102</v>
      </c>
      <c r="C74" s="50">
        <f>IFERROR(RANK(C76,$C$76:$AP$76,0),"")</f>
        <v>27</v>
      </c>
      <c r="D74" s="50">
        <f t="shared" ref="D74:AP74" si="0">IFERROR(RANK(D76,$C$76:$AP$76,0),"")</f>
        <v>3</v>
      </c>
      <c r="E74" s="50">
        <f t="shared" si="0"/>
        <v>22</v>
      </c>
      <c r="F74" s="50">
        <f t="shared" si="0"/>
        <v>15</v>
      </c>
      <c r="G74" s="50">
        <f t="shared" si="0"/>
        <v>14</v>
      </c>
      <c r="H74" s="50">
        <f t="shared" si="0"/>
        <v>11</v>
      </c>
      <c r="I74" s="50">
        <f t="shared" si="0"/>
        <v>19</v>
      </c>
      <c r="J74" s="50">
        <f t="shared" si="0"/>
        <v>9</v>
      </c>
      <c r="K74" s="50">
        <f t="shared" si="0"/>
        <v>26</v>
      </c>
      <c r="L74" s="50">
        <f t="shared" si="0"/>
        <v>17</v>
      </c>
      <c r="M74" s="50">
        <f t="shared" si="0"/>
        <v>24</v>
      </c>
      <c r="N74" s="50">
        <f t="shared" si="0"/>
        <v>1</v>
      </c>
      <c r="O74" s="50">
        <f t="shared" si="0"/>
        <v>2</v>
      </c>
      <c r="P74" s="50">
        <f t="shared" si="0"/>
        <v>10</v>
      </c>
      <c r="Q74" s="50">
        <f t="shared" si="0"/>
        <v>8</v>
      </c>
      <c r="R74" s="50">
        <f t="shared" si="0"/>
        <v>4</v>
      </c>
      <c r="S74" s="50">
        <f t="shared" si="0"/>
        <v>16</v>
      </c>
      <c r="T74" s="50">
        <f t="shared" si="0"/>
        <v>6</v>
      </c>
      <c r="U74" s="50">
        <f t="shared" si="0"/>
        <v>29</v>
      </c>
      <c r="V74" s="50">
        <f t="shared" si="0"/>
        <v>13</v>
      </c>
      <c r="W74" s="50">
        <f t="shared" si="0"/>
        <v>21</v>
      </c>
      <c r="X74" s="50">
        <f t="shared" si="0"/>
        <v>31</v>
      </c>
      <c r="Y74" s="50">
        <f t="shared" si="0"/>
        <v>5</v>
      </c>
      <c r="Z74" s="50">
        <f t="shared" si="0"/>
        <v>28</v>
      </c>
      <c r="AA74" s="50">
        <f t="shared" si="0"/>
        <v>12</v>
      </c>
      <c r="AB74" s="50">
        <f t="shared" si="0"/>
        <v>30</v>
      </c>
      <c r="AC74" s="50">
        <f t="shared" si="0"/>
        <v>23</v>
      </c>
      <c r="AD74" s="50">
        <f t="shared" si="0"/>
        <v>20</v>
      </c>
      <c r="AE74" s="50">
        <f t="shared" si="0"/>
        <v>25</v>
      </c>
      <c r="AF74" s="50">
        <f t="shared" si="0"/>
        <v>7</v>
      </c>
      <c r="AG74" s="50">
        <f t="shared" si="0"/>
        <v>18</v>
      </c>
      <c r="AH74" s="50" t="str">
        <f t="shared" si="0"/>
        <v/>
      </c>
      <c r="AI74" s="50" t="str">
        <f t="shared" si="0"/>
        <v/>
      </c>
      <c r="AJ74" s="50" t="str">
        <f t="shared" si="0"/>
        <v/>
      </c>
      <c r="AK74" s="50" t="str">
        <f t="shared" si="0"/>
        <v/>
      </c>
      <c r="AL74" s="50" t="str">
        <f t="shared" si="0"/>
        <v/>
      </c>
      <c r="AM74" s="50" t="str">
        <f t="shared" si="0"/>
        <v/>
      </c>
      <c r="AN74" s="50" t="str">
        <f t="shared" si="0"/>
        <v/>
      </c>
      <c r="AO74" s="50" t="str">
        <f t="shared" si="0"/>
        <v/>
      </c>
      <c r="AP74" s="50" t="str">
        <f t="shared" si="0"/>
        <v/>
      </c>
    </row>
    <row r="75" spans="2:43" hidden="1">
      <c r="C75" s="50" t="str">
        <f t="shared" ref="C75:AP75" si="1">C11</f>
        <v>Ace Vida</v>
      </c>
      <c r="D75" s="50" t="str">
        <f t="shared" si="1"/>
        <v>BanChile</v>
      </c>
      <c r="E75" s="50" t="str">
        <f t="shared" si="1"/>
        <v>BBVA Vida</v>
      </c>
      <c r="F75" s="50" t="str">
        <f t="shared" si="1"/>
        <v>BCI Seguros Vida</v>
      </c>
      <c r="G75" s="50" t="str">
        <f t="shared" si="1"/>
        <v>BICE Vida</v>
      </c>
      <c r="H75" s="50" t="str">
        <f t="shared" si="1"/>
        <v>Cámara</v>
      </c>
      <c r="I75" s="50" t="str">
        <f t="shared" si="1"/>
        <v>Cardif</v>
      </c>
      <c r="J75" s="50" t="str">
        <f t="shared" si="1"/>
        <v>Chilena Consolidada</v>
      </c>
      <c r="K75" s="50" t="str">
        <f t="shared" si="1"/>
        <v>CLC</v>
      </c>
      <c r="L75" s="50" t="str">
        <f t="shared" si="1"/>
        <v>CN Life</v>
      </c>
      <c r="M75" s="50" t="str">
        <f t="shared" si="1"/>
        <v>Consorcio Nacional</v>
      </c>
      <c r="N75" s="50" t="str">
        <f t="shared" si="1"/>
        <v>CorpSeguros</v>
      </c>
      <c r="O75" s="50" t="str">
        <f t="shared" si="1"/>
        <v>CorpVida</v>
      </c>
      <c r="P75" s="50" t="str">
        <f t="shared" si="1"/>
        <v>Cruz del Sur</v>
      </c>
      <c r="Q75" s="50" t="str">
        <f t="shared" si="1"/>
        <v>EuroAmérica</v>
      </c>
      <c r="R75" s="50" t="str">
        <f t="shared" si="1"/>
        <v>Huelen</v>
      </c>
      <c r="S75" s="50" t="str">
        <f t="shared" si="1"/>
        <v>Itaú</v>
      </c>
      <c r="T75" s="50" t="str">
        <f t="shared" si="1"/>
        <v>M. de Carabineros</v>
      </c>
      <c r="U75" s="50" t="str">
        <f t="shared" si="1"/>
        <v>M. del Ej. y Av.</v>
      </c>
      <c r="V75" s="50" t="str">
        <f t="shared" si="1"/>
        <v>Magallanes Vida</v>
      </c>
      <c r="W75" s="50" t="str">
        <f t="shared" si="1"/>
        <v>Mapfre Vida</v>
      </c>
      <c r="X75" s="50" t="str">
        <f t="shared" si="1"/>
        <v>Metlife</v>
      </c>
      <c r="Y75" s="50" t="str">
        <f t="shared" si="1"/>
        <v>Mutual de Seguros</v>
      </c>
      <c r="Z75" s="50" t="str">
        <f t="shared" si="1"/>
        <v>Ohio National</v>
      </c>
      <c r="AA75" s="50" t="str">
        <f t="shared" si="1"/>
        <v>Penta Vida</v>
      </c>
      <c r="AB75" s="50" t="str">
        <f t="shared" si="1"/>
        <v>Principal</v>
      </c>
      <c r="AC75" s="50" t="str">
        <f t="shared" si="1"/>
        <v>Renta Nacional</v>
      </c>
      <c r="AD75" s="50" t="str">
        <f t="shared" si="1"/>
        <v>Rigel</v>
      </c>
      <c r="AE75" s="50" t="str">
        <f t="shared" si="1"/>
        <v>Security Previsión</v>
      </c>
      <c r="AF75" s="50" t="str">
        <f t="shared" si="1"/>
        <v>Sura</v>
      </c>
      <c r="AG75" s="50" t="str">
        <f t="shared" si="1"/>
        <v>Zurich Santander</v>
      </c>
      <c r="AH75" s="50" t="str">
        <f t="shared" si="1"/>
        <v/>
      </c>
      <c r="AI75" s="50" t="str">
        <f t="shared" si="1"/>
        <v/>
      </c>
      <c r="AJ75" s="50" t="str">
        <f t="shared" si="1"/>
        <v/>
      </c>
      <c r="AK75" s="50" t="str">
        <f t="shared" si="1"/>
        <v/>
      </c>
      <c r="AL75" s="50" t="str">
        <f t="shared" si="1"/>
        <v/>
      </c>
      <c r="AM75" s="50" t="str">
        <f t="shared" si="1"/>
        <v/>
      </c>
      <c r="AN75" s="50" t="str">
        <f t="shared" si="1"/>
        <v/>
      </c>
      <c r="AO75" s="50" t="str">
        <f t="shared" si="1"/>
        <v/>
      </c>
      <c r="AP75" s="50" t="str">
        <f t="shared" si="1"/>
        <v/>
      </c>
    </row>
    <row r="76" spans="2:43" hidden="1">
      <c r="C76" s="52">
        <f t="shared" ref="C76:AP76" si="2">IFERROR(IF(C72=1,VLOOKUP($B$92,$B$12:$AQ$70,C79+1,FALSE)+C77/1000000,""),"")</f>
        <v>-39372.80467691223</v>
      </c>
      <c r="D76" s="52">
        <f t="shared" si="2"/>
        <v>468052.61379533273</v>
      </c>
      <c r="E76" s="52">
        <f t="shared" si="2"/>
        <v>-3689.912560130676</v>
      </c>
      <c r="F76" s="52">
        <f t="shared" si="2"/>
        <v>13794.091059772294</v>
      </c>
      <c r="G76" s="52">
        <f t="shared" si="2"/>
        <v>25744.000425534796</v>
      </c>
      <c r="H76" s="52">
        <f t="shared" si="2"/>
        <v>88478.578941248285</v>
      </c>
      <c r="I76" s="52">
        <f t="shared" si="2"/>
        <v>1515.8658304105254</v>
      </c>
      <c r="J76" s="52">
        <f t="shared" si="2"/>
        <v>127374.38059521381</v>
      </c>
      <c r="K76" s="52">
        <f t="shared" si="2"/>
        <v>-26690.215783555279</v>
      </c>
      <c r="L76" s="52">
        <f t="shared" si="2"/>
        <v>6379.1634607653277</v>
      </c>
      <c r="M76" s="52">
        <f t="shared" si="2"/>
        <v>-20073.878784840392</v>
      </c>
      <c r="N76" s="52">
        <f t="shared" si="2"/>
        <v>1433635.7982765362</v>
      </c>
      <c r="O76" s="52">
        <f t="shared" si="2"/>
        <v>1045877.2390230888</v>
      </c>
      <c r="P76" s="52">
        <f t="shared" si="2"/>
        <v>107293.77344611954</v>
      </c>
      <c r="Q76" s="52">
        <f t="shared" si="2"/>
        <v>140162.14388385523</v>
      </c>
      <c r="R76" s="52">
        <f t="shared" si="2"/>
        <v>218964.28012707582</v>
      </c>
      <c r="S76" s="52">
        <f t="shared" si="2"/>
        <v>7498.367740418671</v>
      </c>
      <c r="T76" s="52">
        <f t="shared" si="2"/>
        <v>190330.10862795639</v>
      </c>
      <c r="U76" s="52">
        <f t="shared" si="2"/>
        <v>-61143.151801399094</v>
      </c>
      <c r="V76" s="52">
        <f t="shared" si="2"/>
        <v>32478.393012914941</v>
      </c>
      <c r="W76" s="52">
        <f t="shared" si="2"/>
        <v>-3012.8745475831802</v>
      </c>
      <c r="X76" s="52">
        <f t="shared" si="2"/>
        <v>-109113.69766216136</v>
      </c>
      <c r="Y76" s="52">
        <f t="shared" si="2"/>
        <v>217884.42770064424</v>
      </c>
      <c r="Z76" s="52">
        <f t="shared" si="2"/>
        <v>-60023.372070618774</v>
      </c>
      <c r="AA76" s="52">
        <f t="shared" si="2"/>
        <v>57360.503401190159</v>
      </c>
      <c r="AB76" s="52">
        <f t="shared" si="2"/>
        <v>-72518.8514770732</v>
      </c>
      <c r="AC76" s="52">
        <f t="shared" si="2"/>
        <v>-7585.2605205922391</v>
      </c>
      <c r="AD76" s="52">
        <f t="shared" si="2"/>
        <v>-122.79197763345884</v>
      </c>
      <c r="AE76" s="52">
        <f t="shared" si="2"/>
        <v>-20483.510050613291</v>
      </c>
      <c r="AF76" s="52">
        <f t="shared" si="2"/>
        <v>153967.25695567499</v>
      </c>
      <c r="AG76" s="52">
        <f t="shared" si="2"/>
        <v>6143.0522364348053</v>
      </c>
      <c r="AH76" s="52" t="str">
        <f t="shared" si="2"/>
        <v/>
      </c>
      <c r="AI76" s="52" t="str">
        <f t="shared" si="2"/>
        <v/>
      </c>
      <c r="AJ76" s="52" t="str">
        <f t="shared" si="2"/>
        <v/>
      </c>
      <c r="AK76" s="52" t="str">
        <f t="shared" si="2"/>
        <v/>
      </c>
      <c r="AL76" s="52" t="str">
        <f t="shared" si="2"/>
        <v/>
      </c>
      <c r="AM76" s="52" t="str">
        <f t="shared" si="2"/>
        <v/>
      </c>
      <c r="AN76" s="52" t="str">
        <f t="shared" si="2"/>
        <v/>
      </c>
      <c r="AO76" s="52" t="str">
        <f t="shared" si="2"/>
        <v/>
      </c>
      <c r="AP76" s="52" t="str">
        <f t="shared" si="2"/>
        <v/>
      </c>
    </row>
    <row r="77" spans="2:43" hidden="1">
      <c r="C77" s="50">
        <v>40</v>
      </c>
      <c r="D77" s="50">
        <f>C77-1</f>
        <v>39</v>
      </c>
      <c r="E77" s="50">
        <f t="shared" ref="E77:AP77" si="3">D77-1</f>
        <v>38</v>
      </c>
      <c r="F77" s="50">
        <f t="shared" si="3"/>
        <v>37</v>
      </c>
      <c r="G77" s="50">
        <f t="shared" si="3"/>
        <v>36</v>
      </c>
      <c r="H77" s="50">
        <f t="shared" si="3"/>
        <v>35</v>
      </c>
      <c r="I77" s="50">
        <f t="shared" si="3"/>
        <v>34</v>
      </c>
      <c r="J77" s="50">
        <f t="shared" si="3"/>
        <v>33</v>
      </c>
      <c r="K77" s="50">
        <f t="shared" si="3"/>
        <v>32</v>
      </c>
      <c r="L77" s="50">
        <f t="shared" si="3"/>
        <v>31</v>
      </c>
      <c r="M77" s="50">
        <f t="shared" si="3"/>
        <v>30</v>
      </c>
      <c r="N77" s="50">
        <f t="shared" si="3"/>
        <v>29</v>
      </c>
      <c r="O77" s="50">
        <f t="shared" si="3"/>
        <v>28</v>
      </c>
      <c r="P77" s="50">
        <f t="shared" si="3"/>
        <v>27</v>
      </c>
      <c r="Q77" s="50">
        <f t="shared" si="3"/>
        <v>26</v>
      </c>
      <c r="R77" s="50">
        <f t="shared" si="3"/>
        <v>25</v>
      </c>
      <c r="S77" s="50">
        <f t="shared" si="3"/>
        <v>24</v>
      </c>
      <c r="T77" s="50">
        <f t="shared" si="3"/>
        <v>23</v>
      </c>
      <c r="U77" s="50">
        <f t="shared" si="3"/>
        <v>22</v>
      </c>
      <c r="V77" s="50">
        <f t="shared" si="3"/>
        <v>21</v>
      </c>
      <c r="W77" s="50">
        <f t="shared" si="3"/>
        <v>20</v>
      </c>
      <c r="X77" s="50">
        <f t="shared" si="3"/>
        <v>19</v>
      </c>
      <c r="Y77" s="50">
        <f t="shared" si="3"/>
        <v>18</v>
      </c>
      <c r="Z77" s="50">
        <f t="shared" si="3"/>
        <v>17</v>
      </c>
      <c r="AA77" s="50">
        <f t="shared" si="3"/>
        <v>16</v>
      </c>
      <c r="AB77" s="50">
        <f t="shared" si="3"/>
        <v>15</v>
      </c>
      <c r="AC77" s="50">
        <f t="shared" si="3"/>
        <v>14</v>
      </c>
      <c r="AD77" s="50">
        <f t="shared" si="3"/>
        <v>13</v>
      </c>
      <c r="AE77" s="50">
        <f t="shared" si="3"/>
        <v>12</v>
      </c>
      <c r="AF77" s="50">
        <f t="shared" si="3"/>
        <v>11</v>
      </c>
      <c r="AG77" s="50">
        <f t="shared" si="3"/>
        <v>10</v>
      </c>
      <c r="AH77" s="50">
        <f t="shared" si="3"/>
        <v>9</v>
      </c>
      <c r="AI77" s="50">
        <f t="shared" si="3"/>
        <v>8</v>
      </c>
      <c r="AJ77" s="50">
        <f t="shared" si="3"/>
        <v>7</v>
      </c>
      <c r="AK77" s="50">
        <f t="shared" si="3"/>
        <v>6</v>
      </c>
      <c r="AL77" s="50">
        <f t="shared" si="3"/>
        <v>5</v>
      </c>
      <c r="AM77" s="50">
        <f t="shared" si="3"/>
        <v>4</v>
      </c>
      <c r="AN77" s="50">
        <f t="shared" si="3"/>
        <v>3</v>
      </c>
      <c r="AO77" s="50">
        <f t="shared" si="3"/>
        <v>2</v>
      </c>
      <c r="AP77" s="50">
        <f t="shared" si="3"/>
        <v>1</v>
      </c>
    </row>
    <row r="78" spans="2:43" hidden="1"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</row>
    <row r="79" spans="2:43" hidden="1">
      <c r="B79" s="49" t="s">
        <v>103</v>
      </c>
      <c r="C79" s="50">
        <v>1</v>
      </c>
      <c r="D79" s="50">
        <v>2</v>
      </c>
      <c r="E79" s="50">
        <v>3</v>
      </c>
      <c r="F79" s="50">
        <v>4</v>
      </c>
      <c r="G79" s="50">
        <v>5</v>
      </c>
      <c r="H79" s="50">
        <v>6</v>
      </c>
      <c r="I79" s="50">
        <v>7</v>
      </c>
      <c r="J79" s="50">
        <v>8</v>
      </c>
      <c r="K79" s="50">
        <v>9</v>
      </c>
      <c r="L79" s="50">
        <v>10</v>
      </c>
      <c r="M79" s="50">
        <v>11</v>
      </c>
      <c r="N79" s="50">
        <v>12</v>
      </c>
      <c r="O79" s="50">
        <v>13</v>
      </c>
      <c r="P79" s="50">
        <v>14</v>
      </c>
      <c r="Q79" s="50">
        <v>15</v>
      </c>
      <c r="R79" s="50">
        <v>16</v>
      </c>
      <c r="S79" s="50">
        <v>17</v>
      </c>
      <c r="T79" s="50">
        <v>18</v>
      </c>
      <c r="U79" s="50">
        <v>19</v>
      </c>
      <c r="V79" s="50">
        <v>20</v>
      </c>
      <c r="W79" s="50">
        <v>21</v>
      </c>
      <c r="X79" s="50">
        <v>22</v>
      </c>
      <c r="Y79" s="50">
        <v>23</v>
      </c>
      <c r="Z79" s="50">
        <v>24</v>
      </c>
      <c r="AA79" s="50">
        <v>25</v>
      </c>
      <c r="AB79" s="50">
        <v>26</v>
      </c>
      <c r="AC79" s="50">
        <v>27</v>
      </c>
      <c r="AD79" s="50">
        <v>28</v>
      </c>
      <c r="AE79" s="50">
        <v>29</v>
      </c>
      <c r="AF79" s="50">
        <v>30</v>
      </c>
      <c r="AG79" s="50">
        <v>31</v>
      </c>
      <c r="AH79" s="50">
        <v>32</v>
      </c>
      <c r="AI79" s="50">
        <v>33</v>
      </c>
      <c r="AJ79" s="50">
        <v>34</v>
      </c>
      <c r="AK79" s="50">
        <v>35</v>
      </c>
      <c r="AL79" s="50">
        <v>36</v>
      </c>
      <c r="AM79" s="50">
        <v>37</v>
      </c>
      <c r="AN79" s="50">
        <v>38</v>
      </c>
      <c r="AO79" s="50">
        <v>39</v>
      </c>
      <c r="AP79" s="50">
        <v>40</v>
      </c>
    </row>
    <row r="80" spans="2:43" hidden="1">
      <c r="C80" s="50" t="str">
        <f>IFERROR(HLOOKUP(C79,$C$74:$AP$75,2,FALSE),"")</f>
        <v>CorpSeguros</v>
      </c>
      <c r="D80" s="50" t="str">
        <f t="shared" ref="D80:AP80" si="4">IFERROR(HLOOKUP(D79,$C$74:$AP$75,2,FALSE),"")</f>
        <v>CorpVida</v>
      </c>
      <c r="E80" s="50" t="str">
        <f t="shared" si="4"/>
        <v>BanChile</v>
      </c>
      <c r="F80" s="50" t="str">
        <f t="shared" si="4"/>
        <v>Huelen</v>
      </c>
      <c r="G80" s="50" t="str">
        <f t="shared" si="4"/>
        <v>Mutual de Seguros</v>
      </c>
      <c r="H80" s="50" t="str">
        <f t="shared" si="4"/>
        <v>M. de Carabineros</v>
      </c>
      <c r="I80" s="50" t="str">
        <f t="shared" si="4"/>
        <v>Sura</v>
      </c>
      <c r="J80" s="50" t="str">
        <f t="shared" si="4"/>
        <v>EuroAmérica</v>
      </c>
      <c r="K80" s="50" t="str">
        <f t="shared" si="4"/>
        <v>Chilena Consolidada</v>
      </c>
      <c r="L80" s="50" t="str">
        <f t="shared" si="4"/>
        <v>Cruz del Sur</v>
      </c>
      <c r="M80" s="50" t="str">
        <f t="shared" si="4"/>
        <v>Cámara</v>
      </c>
      <c r="N80" s="50" t="str">
        <f t="shared" si="4"/>
        <v>Penta Vida</v>
      </c>
      <c r="O80" s="50" t="str">
        <f t="shared" si="4"/>
        <v>Magallanes Vida</v>
      </c>
      <c r="P80" s="50" t="str">
        <f t="shared" si="4"/>
        <v>BICE Vida</v>
      </c>
      <c r="Q80" s="50" t="str">
        <f t="shared" si="4"/>
        <v>BCI Seguros Vida</v>
      </c>
      <c r="R80" s="50" t="str">
        <f t="shared" si="4"/>
        <v>Itaú</v>
      </c>
      <c r="S80" s="50" t="str">
        <f t="shared" si="4"/>
        <v>CN Life</v>
      </c>
      <c r="T80" s="50" t="str">
        <f t="shared" si="4"/>
        <v>Zurich Santander</v>
      </c>
      <c r="U80" s="50" t="str">
        <f t="shared" si="4"/>
        <v>Cardif</v>
      </c>
      <c r="V80" s="50" t="str">
        <f t="shared" si="4"/>
        <v>Rigel</v>
      </c>
      <c r="W80" s="50" t="str">
        <f t="shared" si="4"/>
        <v>Mapfre Vida</v>
      </c>
      <c r="X80" s="50" t="str">
        <f t="shared" si="4"/>
        <v>BBVA Vida</v>
      </c>
      <c r="Y80" s="50" t="str">
        <f t="shared" si="4"/>
        <v>Renta Nacional</v>
      </c>
      <c r="Z80" s="50" t="str">
        <f t="shared" si="4"/>
        <v>Consorcio Nacional</v>
      </c>
      <c r="AA80" s="50" t="str">
        <f t="shared" si="4"/>
        <v>Security Previsión</v>
      </c>
      <c r="AB80" s="50" t="str">
        <f t="shared" si="4"/>
        <v>CLC</v>
      </c>
      <c r="AC80" s="50" t="str">
        <f t="shared" si="4"/>
        <v>Ace Vida</v>
      </c>
      <c r="AD80" s="50" t="str">
        <f t="shared" si="4"/>
        <v>Ohio National</v>
      </c>
      <c r="AE80" s="50" t="str">
        <f t="shared" si="4"/>
        <v>M. del Ej. y Av.</v>
      </c>
      <c r="AF80" s="50" t="str">
        <f t="shared" si="4"/>
        <v>Principal</v>
      </c>
      <c r="AG80" s="50" t="str">
        <f t="shared" si="4"/>
        <v>Metlife</v>
      </c>
      <c r="AH80" s="50" t="str">
        <f t="shared" si="4"/>
        <v/>
      </c>
      <c r="AI80" s="50" t="str">
        <f t="shared" si="4"/>
        <v/>
      </c>
      <c r="AJ80" s="50" t="str">
        <f t="shared" si="4"/>
        <v/>
      </c>
      <c r="AK80" s="50" t="str">
        <f t="shared" si="4"/>
        <v/>
      </c>
      <c r="AL80" s="50" t="str">
        <f t="shared" si="4"/>
        <v/>
      </c>
      <c r="AM80" s="50" t="str">
        <f t="shared" si="4"/>
        <v/>
      </c>
      <c r="AN80" s="50" t="str">
        <f t="shared" si="4"/>
        <v/>
      </c>
      <c r="AO80" s="50" t="str">
        <f t="shared" si="4"/>
        <v/>
      </c>
      <c r="AP80" s="50" t="str">
        <f t="shared" si="4"/>
        <v/>
      </c>
    </row>
    <row r="81" spans="1:42" hidden="1">
      <c r="C81" s="52">
        <f>IFERROR((HLOOKUP(C79,$C$74:$AP$76,3,FALSE)-HLOOKUP(C79,$C$74:$AP$77,4,FALSE)/1000000)/$C$86,"")</f>
        <v>1433.6357982475363</v>
      </c>
      <c r="D81" s="52">
        <f t="shared" ref="D81:AP81" si="5">IFERROR((HLOOKUP(D79,$C$74:$AP$76,3,FALSE)-HLOOKUP(D79,$C$74:$AP$77,4,FALSE)/1000000)/$C$86,"")</f>
        <v>1045.8772389950889</v>
      </c>
      <c r="E81" s="52">
        <f t="shared" si="5"/>
        <v>468.05261375633273</v>
      </c>
      <c r="F81" s="52">
        <f t="shared" si="5"/>
        <v>218.96428010207583</v>
      </c>
      <c r="G81" s="52">
        <f t="shared" si="5"/>
        <v>217.88442768264426</v>
      </c>
      <c r="H81" s="52">
        <f t="shared" si="5"/>
        <v>190.33010860495639</v>
      </c>
      <c r="I81" s="52">
        <f t="shared" si="5"/>
        <v>153.967256944675</v>
      </c>
      <c r="J81" s="52">
        <f t="shared" si="5"/>
        <v>140.16214385785523</v>
      </c>
      <c r="K81" s="52">
        <f t="shared" si="5"/>
        <v>127.3743805622138</v>
      </c>
      <c r="L81" s="52">
        <f t="shared" si="5"/>
        <v>107.29377341911953</v>
      </c>
      <c r="M81" s="52">
        <f t="shared" si="5"/>
        <v>88.478578906248273</v>
      </c>
      <c r="N81" s="52">
        <f t="shared" si="5"/>
        <v>57.360503385190164</v>
      </c>
      <c r="O81" s="52">
        <f t="shared" si="5"/>
        <v>32.478392991914944</v>
      </c>
      <c r="P81" s="52">
        <f t="shared" si="5"/>
        <v>25.744000389534794</v>
      </c>
      <c r="Q81" s="52">
        <f t="shared" si="5"/>
        <v>13.794091022772294</v>
      </c>
      <c r="R81" s="52">
        <f t="shared" si="5"/>
        <v>7.4983677164186711</v>
      </c>
      <c r="S81" s="52">
        <f t="shared" si="5"/>
        <v>6.3791634297653284</v>
      </c>
      <c r="T81" s="52">
        <f t="shared" si="5"/>
        <v>6.143052226434806</v>
      </c>
      <c r="U81" s="52">
        <f t="shared" si="5"/>
        <v>1.5158657964105255</v>
      </c>
      <c r="V81" s="52">
        <f t="shared" si="5"/>
        <v>-0.12279199063345883</v>
      </c>
      <c r="W81" s="52">
        <f t="shared" si="5"/>
        <v>-3.0128745675831801</v>
      </c>
      <c r="X81" s="52">
        <f t="shared" si="5"/>
        <v>-3.6899125981306762</v>
      </c>
      <c r="Y81" s="52">
        <f t="shared" si="5"/>
        <v>-7.5852605345922397</v>
      </c>
      <c r="Z81" s="52">
        <f t="shared" si="5"/>
        <v>-20.073878814840391</v>
      </c>
      <c r="AA81" s="52">
        <f t="shared" si="5"/>
        <v>-20.483510062613291</v>
      </c>
      <c r="AB81" s="52">
        <f t="shared" si="5"/>
        <v>-26.69021581555528</v>
      </c>
      <c r="AC81" s="52">
        <f t="shared" si="5"/>
        <v>-39.372804716912228</v>
      </c>
      <c r="AD81" s="52">
        <f t="shared" si="5"/>
        <v>-60.023372087618775</v>
      </c>
      <c r="AE81" s="52">
        <f t="shared" si="5"/>
        <v>-61.143151823399094</v>
      </c>
      <c r="AF81" s="52">
        <f t="shared" si="5"/>
        <v>-72.518851492073196</v>
      </c>
      <c r="AG81" s="52">
        <f t="shared" si="5"/>
        <v>-109.11369768116136</v>
      </c>
      <c r="AH81" s="52" t="str">
        <f t="shared" si="5"/>
        <v/>
      </c>
      <c r="AI81" s="52" t="str">
        <f t="shared" si="5"/>
        <v/>
      </c>
      <c r="AJ81" s="52" t="str">
        <f t="shared" si="5"/>
        <v/>
      </c>
      <c r="AK81" s="52" t="str">
        <f t="shared" si="5"/>
        <v/>
      </c>
      <c r="AL81" s="52" t="str">
        <f t="shared" si="5"/>
        <v/>
      </c>
      <c r="AM81" s="52" t="str">
        <f t="shared" si="5"/>
        <v/>
      </c>
      <c r="AN81" s="52" t="str">
        <f t="shared" si="5"/>
        <v/>
      </c>
      <c r="AO81" s="52" t="str">
        <f t="shared" si="5"/>
        <v/>
      </c>
      <c r="AP81" s="52" t="str">
        <f t="shared" si="5"/>
        <v/>
      </c>
    </row>
    <row r="82" spans="1:42" hidden="1">
      <c r="C82" s="52" t="str">
        <f>IF(ISNUMBER(C81),CONCATENATE(C80," - ",C79),"")</f>
        <v>CorpSeguros - 1</v>
      </c>
      <c r="D82" s="52" t="str">
        <f t="shared" ref="D82:AP82" si="6">IF(ISNUMBER(D81),CONCATENATE(D80," - ",D79),"")</f>
        <v>CorpVida - 2</v>
      </c>
      <c r="E82" s="52" t="str">
        <f t="shared" si="6"/>
        <v>BanChile - 3</v>
      </c>
      <c r="F82" s="52" t="str">
        <f t="shared" si="6"/>
        <v>Huelen - 4</v>
      </c>
      <c r="G82" s="52" t="str">
        <f t="shared" si="6"/>
        <v>Mutual de Seguros - 5</v>
      </c>
      <c r="H82" s="52" t="str">
        <f t="shared" si="6"/>
        <v>M. de Carabineros - 6</v>
      </c>
      <c r="I82" s="52" t="str">
        <f t="shared" si="6"/>
        <v>Sura - 7</v>
      </c>
      <c r="J82" s="52" t="str">
        <f t="shared" si="6"/>
        <v>EuroAmérica - 8</v>
      </c>
      <c r="K82" s="52" t="str">
        <f t="shared" si="6"/>
        <v>Chilena Consolidada - 9</v>
      </c>
      <c r="L82" s="52" t="str">
        <f t="shared" si="6"/>
        <v>Cruz del Sur - 10</v>
      </c>
      <c r="M82" s="52" t="str">
        <f t="shared" si="6"/>
        <v>Cámara - 11</v>
      </c>
      <c r="N82" s="52" t="str">
        <f t="shared" si="6"/>
        <v>Penta Vida - 12</v>
      </c>
      <c r="O82" s="52" t="str">
        <f t="shared" si="6"/>
        <v>Magallanes Vida - 13</v>
      </c>
      <c r="P82" s="52" t="str">
        <f t="shared" si="6"/>
        <v>BICE Vida - 14</v>
      </c>
      <c r="Q82" s="52" t="str">
        <f t="shared" si="6"/>
        <v>BCI Seguros Vida - 15</v>
      </c>
      <c r="R82" s="52" t="str">
        <f t="shared" si="6"/>
        <v>Itaú - 16</v>
      </c>
      <c r="S82" s="52" t="str">
        <f t="shared" si="6"/>
        <v>CN Life - 17</v>
      </c>
      <c r="T82" s="52" t="str">
        <f t="shared" si="6"/>
        <v>Zurich Santander - 18</v>
      </c>
      <c r="U82" s="52" t="str">
        <f t="shared" si="6"/>
        <v>Cardif - 19</v>
      </c>
      <c r="V82" s="52" t="str">
        <f t="shared" si="6"/>
        <v>Rigel - 20</v>
      </c>
      <c r="W82" s="52" t="str">
        <f t="shared" si="6"/>
        <v>Mapfre Vida - 21</v>
      </c>
      <c r="X82" s="52" t="str">
        <f t="shared" si="6"/>
        <v>BBVA Vida - 22</v>
      </c>
      <c r="Y82" s="52" t="str">
        <f t="shared" si="6"/>
        <v>Renta Nacional - 23</v>
      </c>
      <c r="Z82" s="52" t="str">
        <f t="shared" si="6"/>
        <v>Consorcio Nacional - 24</v>
      </c>
      <c r="AA82" s="52" t="str">
        <f t="shared" si="6"/>
        <v>Security Previsión - 25</v>
      </c>
      <c r="AB82" s="52" t="str">
        <f t="shared" si="6"/>
        <v>CLC - 26</v>
      </c>
      <c r="AC82" s="52" t="str">
        <f t="shared" si="6"/>
        <v>Ace Vida - 27</v>
      </c>
      <c r="AD82" s="52" t="str">
        <f t="shared" si="6"/>
        <v>Ohio National - 28</v>
      </c>
      <c r="AE82" s="52" t="str">
        <f t="shared" si="6"/>
        <v>M. del Ej. y Av. - 29</v>
      </c>
      <c r="AF82" s="52" t="str">
        <f t="shared" si="6"/>
        <v>Principal - 30</v>
      </c>
      <c r="AG82" s="52" t="str">
        <f t="shared" si="6"/>
        <v>Metlife - 31</v>
      </c>
      <c r="AH82" s="52" t="str">
        <f t="shared" si="6"/>
        <v/>
      </c>
      <c r="AI82" s="52" t="str">
        <f t="shared" si="6"/>
        <v/>
      </c>
      <c r="AJ82" s="52" t="str">
        <f t="shared" si="6"/>
        <v/>
      </c>
      <c r="AK82" s="52" t="str">
        <f t="shared" si="6"/>
        <v/>
      </c>
      <c r="AL82" s="52" t="str">
        <f t="shared" si="6"/>
        <v/>
      </c>
      <c r="AM82" s="52" t="str">
        <f t="shared" si="6"/>
        <v/>
      </c>
      <c r="AN82" s="52" t="str">
        <f t="shared" si="6"/>
        <v/>
      </c>
      <c r="AO82" s="52" t="str">
        <f t="shared" si="6"/>
        <v/>
      </c>
      <c r="AP82" s="52" t="str">
        <f t="shared" si="6"/>
        <v/>
      </c>
    </row>
    <row r="83" spans="1:42" hidden="1"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</row>
    <row r="84" spans="1:42" hidden="1">
      <c r="B84" s="49" t="s">
        <v>104</v>
      </c>
      <c r="C84" s="52" t="str">
        <f>IF($B$95=C80,C81,"")</f>
        <v/>
      </c>
      <c r="D84" s="52" t="str">
        <f t="shared" ref="D84:AP84" si="7">IF($B$95=D80,D81,"")</f>
        <v/>
      </c>
      <c r="E84" s="52" t="str">
        <f t="shared" si="7"/>
        <v/>
      </c>
      <c r="F84" s="52" t="str">
        <f t="shared" si="7"/>
        <v/>
      </c>
      <c r="G84" s="52" t="str">
        <f t="shared" si="7"/>
        <v/>
      </c>
      <c r="H84" s="52" t="str">
        <f t="shared" si="7"/>
        <v/>
      </c>
      <c r="I84" s="52" t="str">
        <f t="shared" si="7"/>
        <v/>
      </c>
      <c r="J84" s="52" t="str">
        <f t="shared" si="7"/>
        <v/>
      </c>
      <c r="K84" s="52" t="str">
        <f t="shared" si="7"/>
        <v/>
      </c>
      <c r="L84" s="52" t="str">
        <f t="shared" si="7"/>
        <v/>
      </c>
      <c r="M84" s="52" t="str">
        <f t="shared" si="7"/>
        <v/>
      </c>
      <c r="N84" s="52" t="str">
        <f t="shared" si="7"/>
        <v/>
      </c>
      <c r="O84" s="52" t="str">
        <f t="shared" si="7"/>
        <v/>
      </c>
      <c r="P84" s="52" t="str">
        <f t="shared" si="7"/>
        <v/>
      </c>
      <c r="Q84" s="52" t="str">
        <f t="shared" si="7"/>
        <v/>
      </c>
      <c r="R84" s="52" t="str">
        <f t="shared" si="7"/>
        <v/>
      </c>
      <c r="S84" s="52" t="str">
        <f t="shared" si="7"/>
        <v/>
      </c>
      <c r="T84" s="52" t="str">
        <f t="shared" si="7"/>
        <v/>
      </c>
      <c r="U84" s="52" t="str">
        <f t="shared" si="7"/>
        <v/>
      </c>
      <c r="V84" s="52" t="str">
        <f t="shared" si="7"/>
        <v/>
      </c>
      <c r="W84" s="52" t="str">
        <f t="shared" si="7"/>
        <v/>
      </c>
      <c r="X84" s="52" t="str">
        <f t="shared" si="7"/>
        <v/>
      </c>
      <c r="Y84" s="52" t="str">
        <f t="shared" si="7"/>
        <v/>
      </c>
      <c r="Z84" s="52" t="str">
        <f t="shared" si="7"/>
        <v/>
      </c>
      <c r="AA84" s="52" t="str">
        <f t="shared" si="7"/>
        <v/>
      </c>
      <c r="AB84" s="52" t="str">
        <f t="shared" si="7"/>
        <v/>
      </c>
      <c r="AC84" s="52" t="str">
        <f t="shared" si="7"/>
        <v/>
      </c>
      <c r="AD84" s="52" t="str">
        <f t="shared" si="7"/>
        <v/>
      </c>
      <c r="AE84" s="52" t="str">
        <f t="shared" si="7"/>
        <v/>
      </c>
      <c r="AF84" s="52" t="str">
        <f t="shared" si="7"/>
        <v/>
      </c>
      <c r="AG84" s="52" t="str">
        <f t="shared" si="7"/>
        <v/>
      </c>
      <c r="AH84" s="52" t="str">
        <f t="shared" si="7"/>
        <v/>
      </c>
      <c r="AI84" s="52" t="str">
        <f t="shared" si="7"/>
        <v/>
      </c>
      <c r="AJ84" s="52" t="str">
        <f t="shared" si="7"/>
        <v/>
      </c>
      <c r="AK84" s="52" t="str">
        <f t="shared" si="7"/>
        <v/>
      </c>
      <c r="AL84" s="52" t="str">
        <f t="shared" si="7"/>
        <v/>
      </c>
      <c r="AM84" s="52" t="str">
        <f t="shared" si="7"/>
        <v/>
      </c>
      <c r="AN84" s="52" t="str">
        <f t="shared" si="7"/>
        <v/>
      </c>
      <c r="AO84" s="52" t="str">
        <f t="shared" si="7"/>
        <v/>
      </c>
      <c r="AP84" s="52" t="str">
        <f t="shared" si="7"/>
        <v/>
      </c>
    </row>
    <row r="85" spans="1:42" hidden="1"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</row>
    <row r="86" spans="1:42" hidden="1">
      <c r="B86" s="49" t="s">
        <v>108</v>
      </c>
      <c r="C86" s="37">
        <f>IF(MAX(C76:AP76)&lt;100000,1,IF(AND(MAX(C76:AP76)&gt;=100000,MAX(C76:AP76)&lt;100000000),1000,IF(MAX(C76:AP76)&gt;=100000000,1000000)))</f>
        <v>1000</v>
      </c>
      <c r="D86" s="37">
        <v>1000000</v>
      </c>
      <c r="E86" s="37">
        <v>1000</v>
      </c>
      <c r="F86" s="37">
        <v>1</v>
      </c>
      <c r="G86" s="37" t="str">
        <f>INDEX(D87:F89,MATCH(Índice!$H$51,C87:C89,0),MATCH(C86,D86:F86,0))</f>
        <v>Miles de UF</v>
      </c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</row>
    <row r="87" spans="1:42" hidden="1">
      <c r="C87" s="37" t="str">
        <f>Índice!H52</f>
        <v>Cifras en UF al 30.09.2012</v>
      </c>
      <c r="D87" s="37" t="s">
        <v>372</v>
      </c>
      <c r="E87" s="37" t="s">
        <v>105</v>
      </c>
      <c r="F87" s="37" t="s">
        <v>22</v>
      </c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</row>
    <row r="88" spans="1:42" hidden="1">
      <c r="C88" s="37" t="str">
        <f>Índice!H53</f>
        <v>Cifras en M$ al 30.09.2012</v>
      </c>
      <c r="D88" s="37" t="s">
        <v>373</v>
      </c>
      <c r="E88" s="37" t="s">
        <v>106</v>
      </c>
      <c r="F88" s="37" t="s">
        <v>370</v>
      </c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</row>
    <row r="89" spans="1:42" hidden="1">
      <c r="C89" s="37" t="str">
        <f>Índice!H54</f>
        <v>Cifras en US$ al 30.09.2012</v>
      </c>
      <c r="D89" s="37" t="s">
        <v>374</v>
      </c>
      <c r="E89" s="37" t="s">
        <v>107</v>
      </c>
      <c r="F89" s="37" t="s">
        <v>371</v>
      </c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</row>
    <row r="91" spans="1:42">
      <c r="B91" s="54" t="s">
        <v>115</v>
      </c>
    </row>
    <row r="92" spans="1:42">
      <c r="A92" s="56"/>
      <c r="B92" s="59" t="s">
        <v>288</v>
      </c>
      <c r="C92" s="57"/>
    </row>
    <row r="93" spans="1:42">
      <c r="B93" s="58"/>
    </row>
    <row r="94" spans="1:42">
      <c r="B94" s="54" t="s">
        <v>116</v>
      </c>
    </row>
    <row r="95" spans="1:42">
      <c r="A95" s="56"/>
      <c r="B95" s="59"/>
      <c r="C95" s="57"/>
    </row>
    <row r="96" spans="1:42">
      <c r="B96" s="58"/>
    </row>
  </sheetData>
  <sheetProtection sheet="1" objects="1" scenarios="1"/>
  <conditionalFormatting sqref="A1:XFD1048576">
    <cfRule type="cellIs" dxfId="20" priority="1" operator="lessThan">
      <formula>0</formula>
    </cfRule>
  </conditionalFormatting>
  <dataValidations count="2">
    <dataValidation type="list" allowBlank="1" showInputMessage="1" showErrorMessage="1" sqref="B92">
      <formula1>$B$12:$B$70</formula1>
    </dataValidation>
    <dataValidation type="list" allowBlank="1" showInputMessage="1" showErrorMessage="1" sqref="B95">
      <formula1>$B$11:$AG$11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2:AW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11.42578125" style="39" hidden="1" customWidth="1"/>
    <col min="4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49">
      <c r="C2" s="96" t="s">
        <v>390</v>
      </c>
    </row>
    <row r="8" spans="2:49" ht="15.75">
      <c r="B8" s="38" t="s">
        <v>448</v>
      </c>
    </row>
    <row r="9" spans="2:49">
      <c r="B9" s="40" t="str">
        <f>Índice!H51</f>
        <v>Cifras en UF al 30.09.2012</v>
      </c>
    </row>
    <row r="11" spans="2:49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30.09.2011</v>
      </c>
      <c r="AT11" s="199" t="s">
        <v>338</v>
      </c>
      <c r="AV11" s="199" t="s">
        <v>340</v>
      </c>
      <c r="AW11" s="199" t="str">
        <f>CONCATENATE("Part. (%) ",Índice!H57)</f>
        <v>Part. (%) 30.09.2011</v>
      </c>
    </row>
    <row r="12" spans="2:49">
      <c r="B12" s="29" t="s">
        <v>407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S12" s="43"/>
      <c r="AT12" s="97"/>
      <c r="AV12" s="98"/>
      <c r="AW12" s="98"/>
    </row>
    <row r="13" spans="2:49">
      <c r="B13" s="30" t="s">
        <v>408</v>
      </c>
      <c r="C13" s="46" t="str">
        <f>IF('Datos Vida'!C251=0,"",Índice!$G$51*'Datos Vida'!C251)</f>
        <v/>
      </c>
      <c r="D13" s="46" t="str">
        <f>IF('Datos Vida'!D251=0,"",Índice!$G$51*'Datos Vida'!D251)</f>
        <v/>
      </c>
      <c r="E13" s="46" t="str">
        <f>IF('Datos Vida'!E251=0,"",Índice!$G$51*'Datos Vida'!E251)</f>
        <v/>
      </c>
      <c r="F13" s="46" t="str">
        <f>IF('Datos Vida'!F251=0,"",Índice!$G$51*'Datos Vida'!F251)</f>
        <v/>
      </c>
      <c r="G13" s="46">
        <f>IF('Datos Vida'!G251=0,"",Índice!$G$51*'Datos Vida'!G251)</f>
        <v>12920.869105243006</v>
      </c>
      <c r="H13" s="46" t="str">
        <f>IF('Datos Vida'!H251=0,"",Índice!$G$51*'Datos Vida'!H251)</f>
        <v/>
      </c>
      <c r="I13" s="46" t="str">
        <f>IF('Datos Vida'!I251=0,"",Índice!$G$51*'Datos Vida'!I251)</f>
        <v/>
      </c>
      <c r="J13" s="46">
        <f>IF('Datos Vida'!J251=0,"",Índice!$G$51*'Datos Vida'!J251)</f>
        <v>16023.646532587021</v>
      </c>
      <c r="K13" s="46" t="str">
        <f>IF('Datos Vida'!K251=0,"",Índice!$G$51*'Datos Vida'!K251)</f>
        <v/>
      </c>
      <c r="L13" s="46" t="str">
        <f>IF('Datos Vida'!L251=0,"",Índice!$G$51*'Datos Vida'!L251)</f>
        <v/>
      </c>
      <c r="M13" s="46">
        <f>IF('Datos Vida'!M251=0,"",Índice!$G$51*'Datos Vida'!M251)</f>
        <v>27700.217564035316</v>
      </c>
      <c r="N13" s="46" t="str">
        <f>IF('Datos Vida'!N251=0,"",Índice!$G$51*'Datos Vida'!N251)</f>
        <v/>
      </c>
      <c r="O13" s="46" t="str">
        <f>IF('Datos Vida'!O251=0,"",Índice!$G$51*'Datos Vida'!O251)</f>
        <v/>
      </c>
      <c r="P13" s="46">
        <f>IF('Datos Vida'!P251=0,"",Índice!$G$51*'Datos Vida'!P251)</f>
        <v>1674.6012248213342</v>
      </c>
      <c r="Q13" s="46">
        <f>IF('Datos Vida'!Q251=0,"",Índice!$G$51*'Datos Vida'!Q251)</f>
        <v>1644.8549314883551</v>
      </c>
      <c r="R13" s="46" t="str">
        <f>IF('Datos Vida'!R251=0,"",Índice!$G$51*'Datos Vida'!R251)</f>
        <v/>
      </c>
      <c r="S13" s="46" t="str">
        <f>IF('Datos Vida'!S251=0,"",Índice!$G$51*'Datos Vida'!S251)</f>
        <v/>
      </c>
      <c r="T13" s="46" t="str">
        <f>IF('Datos Vida'!T251=0,"",Índice!$G$51*'Datos Vida'!T251)</f>
        <v/>
      </c>
      <c r="U13" s="46">
        <f>IF('Datos Vida'!U251=0,"",Índice!$G$51*'Datos Vida'!U251)</f>
        <v>6992.724995075484</v>
      </c>
      <c r="V13" s="46" t="str">
        <f>IF('Datos Vida'!V251=0,"",Índice!$G$51*'Datos Vida'!V251)</f>
        <v/>
      </c>
      <c r="W13" s="46" t="str">
        <f>IF('Datos Vida'!W251=0,"",Índice!$G$51*'Datos Vida'!W251)</f>
        <v/>
      </c>
      <c r="X13" s="46">
        <f>IF('Datos Vida'!X251=0,"",Índice!$G$51*'Datos Vida'!X251)</f>
        <v>22254.69821013189</v>
      </c>
      <c r="Y13" s="46">
        <f>IF('Datos Vida'!Y251=0,"",Índice!$G$51*'Datos Vida'!Y251)</f>
        <v>32319.436236916834</v>
      </c>
      <c r="Z13" s="46">
        <f>IF('Datos Vida'!Z251=0,"",Índice!$G$51*'Datos Vida'!Z251)</f>
        <v>10581.235976194113</v>
      </c>
      <c r="AA13" s="46">
        <f>IF('Datos Vida'!AA251=0,"",Índice!$G$51*'Datos Vida'!AA251)</f>
        <v>6201.6595067515682</v>
      </c>
      <c r="AB13" s="46" t="str">
        <f>IF('Datos Vida'!AB251=0,"",Índice!$G$51*'Datos Vida'!AB251)</f>
        <v/>
      </c>
      <c r="AC13" s="46" t="str">
        <f>IF('Datos Vida'!AC251=0,"",Índice!$G$51*'Datos Vida'!AC251)</f>
        <v/>
      </c>
      <c r="AD13" s="46" t="str">
        <f>IF('Datos Vida'!AD251=0,"",Índice!$G$51*'Datos Vida'!AD251)</f>
        <v/>
      </c>
      <c r="AE13" s="46">
        <f>IF('Datos Vida'!AE251=0,"",Índice!$G$51*'Datos Vida'!AE251)</f>
        <v>415.87265753473173</v>
      </c>
      <c r="AF13" s="46">
        <f>IF('Datos Vida'!AF251=0,"",Índice!$G$51*'Datos Vida'!AF251)</f>
        <v>577.83945412010519</v>
      </c>
      <c r="AG13" s="46" t="str">
        <f>IF('Datos Vida'!AG251=0,"",Índice!$G$51*'Datos Vida'!AG251)</f>
        <v/>
      </c>
      <c r="AH13" s="46" t="str">
        <f>IF('Datos Vida'!AH251=0,"",Índice!$G$51*'Datos Vida'!AH251)</f>
        <v/>
      </c>
      <c r="AI13" s="46" t="str">
        <f>IF('Datos Vida'!AI251=0,"",Índice!$G$51*'Datos Vida'!AI251)</f>
        <v/>
      </c>
      <c r="AJ13" s="46" t="str">
        <f>IF('Datos Vida'!AJ251=0,"",Índice!$G$51*'Datos Vida'!AJ251)</f>
        <v/>
      </c>
      <c r="AK13" s="46" t="str">
        <f>IF('Datos Vida'!AK251=0,"",Índice!$G$51*'Datos Vida'!AK251)</f>
        <v/>
      </c>
      <c r="AL13" s="46" t="str">
        <f>IF('Datos Vida'!AL251=0,"",Índice!$G$51*'Datos Vida'!AL251)</f>
        <v/>
      </c>
      <c r="AM13" s="46" t="str">
        <f>IF('Datos Vida'!AM251=0,"",Índice!$G$51*'Datos Vida'!AM251)</f>
        <v/>
      </c>
      <c r="AN13" s="46" t="str">
        <f>IF('Datos Vida'!AN251=0,"",Índice!$G$51*'Datos Vida'!AN251)</f>
        <v/>
      </c>
      <c r="AO13" s="46" t="str">
        <f>IF('Datos Vida'!AO251=0,"",Índice!$G$51*'Datos Vida'!AO251)</f>
        <v/>
      </c>
      <c r="AP13" s="46" t="str">
        <f>IF('Datos Vida'!AP251=0,"",Índice!$G$51*'Datos Vida'!AP251)</f>
        <v/>
      </c>
      <c r="AQ13" s="46">
        <f>IF('Datos Vida'!AQ251=0,"",Índice!$G$51*'Datos Vida'!AQ251)</f>
        <v>139307.65639489976</v>
      </c>
      <c r="AS13" s="46">
        <f>Índice!$F$51*'Datos Vida'!AS251</f>
        <v>157001.8475706513</v>
      </c>
      <c r="AT13" s="74">
        <f t="shared" ref="AT13:AT55" si="0">IFERROR(AQ13/AS13-1,"")</f>
        <v>-0.1127005283666429</v>
      </c>
      <c r="AV13" s="75">
        <f>IFERROR(AQ13/$AQ$49,"")</f>
        <v>1.1746923479057142E-3</v>
      </c>
      <c r="AW13" s="75">
        <f t="shared" ref="AW13:AW49" si="1">IFERROR(AS13/$AS$49,"")</f>
        <v>1.4293021168526499E-3</v>
      </c>
    </row>
    <row r="14" spans="2:49">
      <c r="B14" s="30" t="s">
        <v>409</v>
      </c>
      <c r="C14" s="46">
        <f>IF('Datos Vida'!C252=0,"",Índice!$G$51*'Datos Vida'!C252)</f>
        <v>15107.929910296336</v>
      </c>
      <c r="D14" s="46">
        <f>IF('Datos Vida'!D252=0,"",Índice!$G$51*'Datos Vida'!D252)</f>
        <v>100718.41835594186</v>
      </c>
      <c r="E14" s="46" t="str">
        <f>IF('Datos Vida'!E252=0,"",Índice!$G$51*'Datos Vida'!E252)</f>
        <v/>
      </c>
      <c r="F14" s="46">
        <f>IF('Datos Vida'!F252=0,"",Índice!$G$51*'Datos Vida'!F252)</f>
        <v>29908.038802977288</v>
      </c>
      <c r="G14" s="46">
        <f>IF('Datos Vida'!G252=0,"",Índice!$G$51*'Datos Vida'!G252)</f>
        <v>15849.241181795447</v>
      </c>
      <c r="H14" s="46" t="str">
        <f>IF('Datos Vida'!H252=0,"",Índice!$G$51*'Datos Vida'!H252)</f>
        <v/>
      </c>
      <c r="I14" s="46">
        <f>IF('Datos Vida'!I252=0,"",Índice!$G$51*'Datos Vida'!I252)</f>
        <v>19031.828976519464</v>
      </c>
      <c r="J14" s="46">
        <f>IF('Datos Vida'!J252=0,"",Índice!$G$51*'Datos Vida'!J252)</f>
        <v>31706.273059463816</v>
      </c>
      <c r="K14" s="46" t="str">
        <f>IF('Datos Vida'!K252=0,"",Índice!$G$51*'Datos Vida'!K252)</f>
        <v/>
      </c>
      <c r="L14" s="46">
        <f>IF('Datos Vida'!L252=0,"",Índice!$G$51*'Datos Vida'!L252)</f>
        <v>8962.6201526710811</v>
      </c>
      <c r="M14" s="46">
        <f>IF('Datos Vida'!M252=0,"",Índice!$G$51*'Datos Vida'!M252)</f>
        <v>149907.41908853286</v>
      </c>
      <c r="N14" s="46" t="str">
        <f>IF('Datos Vida'!N252=0,"",Índice!$G$51*'Datos Vida'!N252)</f>
        <v/>
      </c>
      <c r="O14" s="46">
        <f>IF('Datos Vida'!O252=0,"",Índice!$G$51*'Datos Vida'!O252)</f>
        <v>30235.646417497199</v>
      </c>
      <c r="P14" s="46">
        <f>IF('Datos Vida'!P252=0,"",Índice!$G$51*'Datos Vida'!P252)</f>
        <v>12922.4183913541</v>
      </c>
      <c r="Q14" s="46">
        <f>IF('Datos Vida'!Q252=0,"",Índice!$G$51*'Datos Vida'!Q252)</f>
        <v>14727.779363951655</v>
      </c>
      <c r="R14" s="46" t="str">
        <f>IF('Datos Vida'!R252=0,"",Índice!$G$51*'Datos Vida'!R252)</f>
        <v/>
      </c>
      <c r="S14" s="46" t="str">
        <f>IF('Datos Vida'!S252=0,"",Índice!$G$51*'Datos Vida'!S252)</f>
        <v/>
      </c>
      <c r="T14" s="46" t="str">
        <f>IF('Datos Vida'!T252=0,"",Índice!$G$51*'Datos Vida'!T252)</f>
        <v/>
      </c>
      <c r="U14" s="46">
        <f>IF('Datos Vida'!U252=0,"",Índice!$G$51*'Datos Vida'!U252)</f>
        <v>14908.558920457439</v>
      </c>
      <c r="V14" s="46" t="str">
        <f>IF('Datos Vida'!V252=0,"",Índice!$G$51*'Datos Vida'!V252)</f>
        <v/>
      </c>
      <c r="W14" s="46">
        <f>IF('Datos Vida'!W252=0,"",Índice!$G$51*'Datos Vida'!W252)</f>
        <v>20081.625245395855</v>
      </c>
      <c r="X14" s="46">
        <f>IF('Datos Vida'!X252=0,"",Índice!$G$51*'Datos Vida'!X252)</f>
        <v>63948.067929556179</v>
      </c>
      <c r="Y14" s="46">
        <f>IF('Datos Vida'!Y252=0,"",Índice!$G$51*'Datos Vida'!Y252)</f>
        <v>1716.6975417255951</v>
      </c>
      <c r="Z14" s="46">
        <f>IF('Datos Vida'!Z252=0,"",Índice!$G$51*'Datos Vida'!Z252)</f>
        <v>78826.419223542078</v>
      </c>
      <c r="AA14" s="46">
        <f>IF('Datos Vida'!AA252=0,"",Índice!$G$51*'Datos Vida'!AA252)</f>
        <v>51998.468420015895</v>
      </c>
      <c r="AB14" s="46" t="str">
        <f>IF('Datos Vida'!AB252=0,"",Índice!$G$51*'Datos Vida'!AB252)</f>
        <v/>
      </c>
      <c r="AC14" s="46" t="str">
        <f>IF('Datos Vida'!AC252=0,"",Índice!$G$51*'Datos Vida'!AC252)</f>
        <v/>
      </c>
      <c r="AD14" s="46" t="str">
        <f>IF('Datos Vida'!AD252=0,"",Índice!$G$51*'Datos Vida'!AD252)</f>
        <v/>
      </c>
      <c r="AE14" s="46">
        <f>IF('Datos Vida'!AE252=0,"",Índice!$G$51*'Datos Vida'!AE252)</f>
        <v>57559.830109711591</v>
      </c>
      <c r="AF14" s="46">
        <f>IF('Datos Vida'!AF252=0,"",Índice!$G$51*'Datos Vida'!AF252)</f>
        <v>38673.191374460243</v>
      </c>
      <c r="AG14" s="46">
        <f>IF('Datos Vida'!AG252=0,"",Índice!$G$51*'Datos Vida'!AG252)</f>
        <v>246803.71208952219</v>
      </c>
      <c r="AH14" s="46" t="str">
        <f>IF('Datos Vida'!AH252=0,"",Índice!$G$51*'Datos Vida'!AH252)</f>
        <v/>
      </c>
      <c r="AI14" s="46" t="str">
        <f>IF('Datos Vida'!AI252=0,"",Índice!$G$51*'Datos Vida'!AI252)</f>
        <v/>
      </c>
      <c r="AJ14" s="46" t="str">
        <f>IF('Datos Vida'!AJ252=0,"",Índice!$G$51*'Datos Vida'!AJ252)</f>
        <v/>
      </c>
      <c r="AK14" s="46" t="str">
        <f>IF('Datos Vida'!AK252=0,"",Índice!$G$51*'Datos Vida'!AK252)</f>
        <v/>
      </c>
      <c r="AL14" s="46" t="str">
        <f>IF('Datos Vida'!AL252=0,"",Índice!$G$51*'Datos Vida'!AL252)</f>
        <v/>
      </c>
      <c r="AM14" s="46" t="str">
        <f>IF('Datos Vida'!AM252=0,"",Índice!$G$51*'Datos Vida'!AM252)</f>
        <v/>
      </c>
      <c r="AN14" s="46" t="str">
        <f>IF('Datos Vida'!AN252=0,"",Índice!$G$51*'Datos Vida'!AN252)</f>
        <v/>
      </c>
      <c r="AO14" s="46" t="str">
        <f>IF('Datos Vida'!AO252=0,"",Índice!$G$51*'Datos Vida'!AO252)</f>
        <v/>
      </c>
      <c r="AP14" s="46" t="str">
        <f>IF('Datos Vida'!AP252=0,"",Índice!$G$51*'Datos Vida'!AP252)</f>
        <v/>
      </c>
      <c r="AQ14" s="46">
        <f>IF('Datos Vida'!AQ252=0,"",Índice!$G$51*'Datos Vida'!AQ252)</f>
        <v>1003594.1845553881</v>
      </c>
      <c r="AS14" s="46">
        <f>Índice!$F$51*'Datos Vida'!AS252</f>
        <v>955621.50741231546</v>
      </c>
      <c r="AT14" s="74">
        <f t="shared" si="0"/>
        <v>5.0200499644441399E-2</v>
      </c>
      <c r="AV14" s="75">
        <f t="shared" ref="AV14:AV49" si="2">IFERROR(AQ14/$AQ$49,"")</f>
        <v>8.4626677349160483E-3</v>
      </c>
      <c r="AW14" s="75">
        <f t="shared" si="1"/>
        <v>8.6997182809565119E-3</v>
      </c>
    </row>
    <row r="15" spans="2:49">
      <c r="B15" s="30" t="s">
        <v>410</v>
      </c>
      <c r="C15" s="46" t="str">
        <f>IF('Datos Vida'!C253=0,"",Índice!$G$51*'Datos Vida'!C253)</f>
        <v/>
      </c>
      <c r="D15" s="46">
        <f>IF('Datos Vida'!D253=0,"",Índice!$G$51*'Datos Vida'!D253)</f>
        <v>2625.1780683058118</v>
      </c>
      <c r="E15" s="46" t="str">
        <f>IF('Datos Vida'!E253=0,"",Índice!$G$51*'Datos Vida'!E253)</f>
        <v/>
      </c>
      <c r="F15" s="46">
        <f>IF('Datos Vida'!F253=0,"",Índice!$G$51*'Datos Vida'!F253)</f>
        <v>171332.14259629368</v>
      </c>
      <c r="G15" s="46">
        <f>IF('Datos Vida'!G253=0,"",Índice!$G$51*'Datos Vida'!G253)</f>
        <v>352366.40173874173</v>
      </c>
      <c r="H15" s="46" t="str">
        <f>IF('Datos Vida'!H253=0,"",Índice!$G$51*'Datos Vida'!H253)</f>
        <v/>
      </c>
      <c r="I15" s="46" t="str">
        <f>IF('Datos Vida'!I253=0,"",Índice!$G$51*'Datos Vida'!I253)</f>
        <v/>
      </c>
      <c r="J15" s="46">
        <f>IF('Datos Vida'!J253=0,"",Índice!$G$51*'Datos Vida'!J253)</f>
        <v>657230.58467844571</v>
      </c>
      <c r="K15" s="46" t="str">
        <f>IF('Datos Vida'!K253=0,"",Índice!$G$51*'Datos Vida'!K253)</f>
        <v/>
      </c>
      <c r="L15" s="46" t="str">
        <f>IF('Datos Vida'!L253=0,"",Índice!$G$51*'Datos Vida'!L253)</f>
        <v/>
      </c>
      <c r="M15" s="46">
        <f>IF('Datos Vida'!M253=0,"",Índice!$G$51*'Datos Vida'!M253)</f>
        <v>1297296.0973482863</v>
      </c>
      <c r="N15" s="46" t="str">
        <f>IF('Datos Vida'!N253=0,"",Índice!$G$51*'Datos Vida'!N253)</f>
        <v/>
      </c>
      <c r="O15" s="46">
        <f>IF('Datos Vida'!O253=0,"",Índice!$G$51*'Datos Vida'!O253)</f>
        <v>247227.28691229492</v>
      </c>
      <c r="P15" s="46">
        <f>IF('Datos Vida'!P253=0,"",Índice!$G$51*'Datos Vida'!P253)</f>
        <v>443564.46468844969</v>
      </c>
      <c r="Q15" s="46">
        <f>IF('Datos Vida'!Q253=0,"",Índice!$G$51*'Datos Vida'!Q253)</f>
        <v>872137.68284342706</v>
      </c>
      <c r="R15" s="46" t="str">
        <f>IF('Datos Vida'!R253=0,"",Índice!$G$51*'Datos Vida'!R253)</f>
        <v/>
      </c>
      <c r="S15" s="46" t="str">
        <f>IF('Datos Vida'!S253=0,"",Índice!$G$51*'Datos Vida'!S253)</f>
        <v/>
      </c>
      <c r="T15" s="46" t="str">
        <f>IF('Datos Vida'!T253=0,"",Índice!$G$51*'Datos Vida'!T253)</f>
        <v/>
      </c>
      <c r="U15" s="46" t="str">
        <f>IF('Datos Vida'!U253=0,"",Índice!$G$51*'Datos Vida'!U253)</f>
        <v/>
      </c>
      <c r="V15" s="46" t="str">
        <f>IF('Datos Vida'!V253=0,"",Índice!$G$51*'Datos Vida'!V253)</f>
        <v/>
      </c>
      <c r="W15" s="46">
        <f>IF('Datos Vida'!W253=0,"",Índice!$G$51*'Datos Vida'!W253)</f>
        <v>4369.6065477257589</v>
      </c>
      <c r="X15" s="46">
        <f>IF('Datos Vida'!X253=0,"",Índice!$G$51*'Datos Vida'!X253)</f>
        <v>1225996.0028418335</v>
      </c>
      <c r="Y15" s="46">
        <f>IF('Datos Vida'!Y253=0,"",Índice!$G$51*'Datos Vida'!Y253)</f>
        <v>7398.7707521341426</v>
      </c>
      <c r="Z15" s="46">
        <f>IF('Datos Vida'!Z253=0,"",Índice!$G$51*'Datos Vida'!Z253)</f>
        <v>77866.05757589842</v>
      </c>
      <c r="AA15" s="46">
        <f>IF('Datos Vida'!AA253=0,"",Índice!$G$51*'Datos Vida'!AA253)</f>
        <v>492639.25315556384</v>
      </c>
      <c r="AB15" s="46">
        <f>IF('Datos Vida'!AB253=0,"",Índice!$G$51*'Datos Vida'!AB253)</f>
        <v>367512.88674054551</v>
      </c>
      <c r="AC15" s="46">
        <f>IF('Datos Vida'!AC253=0,"",Índice!$G$51*'Datos Vida'!AC253)</f>
        <v>384.09015959860216</v>
      </c>
      <c r="AD15" s="46" t="str">
        <f>IF('Datos Vida'!AD253=0,"",Índice!$G$51*'Datos Vida'!AD253)</f>
        <v/>
      </c>
      <c r="AE15" s="46">
        <f>IF('Datos Vida'!AE253=0,"",Índice!$G$51*'Datos Vida'!AE253)</f>
        <v>429782.2367707566</v>
      </c>
      <c r="AF15" s="46">
        <f>IF('Datos Vida'!AF253=0,"",Índice!$G$51*'Datos Vida'!AF253)</f>
        <v>986374.55983674957</v>
      </c>
      <c r="AG15" s="46">
        <f>IF('Datos Vida'!AG253=0,"",Índice!$G$51*'Datos Vida'!AG253)</f>
        <v>2071.3955305308964</v>
      </c>
      <c r="AH15" s="46" t="str">
        <f>IF('Datos Vida'!AH253=0,"",Índice!$G$51*'Datos Vida'!AH253)</f>
        <v/>
      </c>
      <c r="AI15" s="46" t="str">
        <f>IF('Datos Vida'!AI253=0,"",Índice!$G$51*'Datos Vida'!AI253)</f>
        <v/>
      </c>
      <c r="AJ15" s="46" t="str">
        <f>IF('Datos Vida'!AJ253=0,"",Índice!$G$51*'Datos Vida'!AJ253)</f>
        <v/>
      </c>
      <c r="AK15" s="46" t="str">
        <f>IF('Datos Vida'!AK253=0,"",Índice!$G$51*'Datos Vida'!AK253)</f>
        <v/>
      </c>
      <c r="AL15" s="46" t="str">
        <f>IF('Datos Vida'!AL253=0,"",Índice!$G$51*'Datos Vida'!AL253)</f>
        <v/>
      </c>
      <c r="AM15" s="46" t="str">
        <f>IF('Datos Vida'!AM253=0,"",Índice!$G$51*'Datos Vida'!AM253)</f>
        <v/>
      </c>
      <c r="AN15" s="46" t="str">
        <f>IF('Datos Vida'!AN253=0,"",Índice!$G$51*'Datos Vida'!AN253)</f>
        <v/>
      </c>
      <c r="AO15" s="46" t="str">
        <f>IF('Datos Vida'!AO253=0,"",Índice!$G$51*'Datos Vida'!AO253)</f>
        <v/>
      </c>
      <c r="AP15" s="46" t="str">
        <f>IF('Datos Vida'!AP253=0,"",Índice!$G$51*'Datos Vida'!AP253)</f>
        <v/>
      </c>
      <c r="AQ15" s="46">
        <f>IF('Datos Vida'!AQ253=0,"",Índice!$G$51*'Datos Vida'!AQ253)</f>
        <v>7638174.6987855807</v>
      </c>
      <c r="AS15" s="46">
        <f>Índice!$F$51*'Datos Vida'!AS253</f>
        <v>7288235.9220976634</v>
      </c>
      <c r="AT15" s="74">
        <f t="shared" si="0"/>
        <v>4.8014194439962576E-2</v>
      </c>
      <c r="AV15" s="75">
        <f t="shared" si="2"/>
        <v>6.440784091002015E-2</v>
      </c>
      <c r="AW15" s="75">
        <f t="shared" si="1"/>
        <v>6.6350117484369059E-2</v>
      </c>
    </row>
    <row r="16" spans="2:49">
      <c r="B16" s="30" t="s">
        <v>411</v>
      </c>
      <c r="C16" s="46" t="str">
        <f>IF('Datos Vida'!C254=0,"",Índice!$G$51*'Datos Vida'!C254)</f>
        <v/>
      </c>
      <c r="D16" s="46" t="str">
        <f>IF('Datos Vida'!D254=0,"",Índice!$G$51*'Datos Vida'!D254)</f>
        <v/>
      </c>
      <c r="E16" s="46" t="str">
        <f>IF('Datos Vida'!E254=0,"",Índice!$G$51*'Datos Vida'!E254)</f>
        <v/>
      </c>
      <c r="F16" s="46" t="str">
        <f>IF('Datos Vida'!F254=0,"",Índice!$G$51*'Datos Vida'!F254)</f>
        <v/>
      </c>
      <c r="G16" s="46">
        <f>IF('Datos Vida'!G254=0,"",Índice!$G$51*'Datos Vida'!G254)</f>
        <v>21399.757868713496</v>
      </c>
      <c r="H16" s="46" t="str">
        <f>IF('Datos Vida'!H254=0,"",Índice!$G$51*'Datos Vida'!H254)</f>
        <v/>
      </c>
      <c r="I16" s="46" t="str">
        <f>IF('Datos Vida'!I254=0,"",Índice!$G$51*'Datos Vida'!I254)</f>
        <v/>
      </c>
      <c r="J16" s="46">
        <f>IF('Datos Vida'!J254=0,"",Índice!$G$51*'Datos Vida'!J254)</f>
        <v>50083.860643927575</v>
      </c>
      <c r="K16" s="46" t="str">
        <f>IF('Datos Vida'!K254=0,"",Índice!$G$51*'Datos Vida'!K254)</f>
        <v/>
      </c>
      <c r="L16" s="46" t="str">
        <f>IF('Datos Vida'!L254=0,"",Índice!$G$51*'Datos Vida'!L254)</f>
        <v/>
      </c>
      <c r="M16" s="46">
        <f>IF('Datos Vida'!M254=0,"",Índice!$G$51*'Datos Vida'!M254)</f>
        <v>90914.587856695463</v>
      </c>
      <c r="N16" s="46" t="str">
        <f>IF('Datos Vida'!N254=0,"",Índice!$G$51*'Datos Vida'!N254)</f>
        <v/>
      </c>
      <c r="O16" s="46" t="str">
        <f>IF('Datos Vida'!O254=0,"",Índice!$G$51*'Datos Vida'!O254)</f>
        <v/>
      </c>
      <c r="P16" s="46">
        <f>IF('Datos Vida'!P254=0,"",Índice!$G$51*'Datos Vida'!P254)</f>
        <v>34372.550191336835</v>
      </c>
      <c r="Q16" s="46">
        <f>IF('Datos Vida'!Q254=0,"",Índice!$G$51*'Datos Vida'!Q254)</f>
        <v>14153.92378840293</v>
      </c>
      <c r="R16" s="46" t="str">
        <f>IF('Datos Vida'!R254=0,"",Índice!$G$51*'Datos Vida'!R254)</f>
        <v/>
      </c>
      <c r="S16" s="46" t="str">
        <f>IF('Datos Vida'!S254=0,"",Índice!$G$51*'Datos Vida'!S254)</f>
        <v/>
      </c>
      <c r="T16" s="46">
        <f>IF('Datos Vida'!T254=0,"",Índice!$G$51*'Datos Vida'!T254)</f>
        <v>89632.265875202793</v>
      </c>
      <c r="U16" s="46">
        <f>IF('Datos Vida'!U254=0,"",Índice!$G$51*'Datos Vida'!U254)</f>
        <v>227572.20226594163</v>
      </c>
      <c r="V16" s="46" t="str">
        <f>IF('Datos Vida'!V254=0,"",Índice!$G$51*'Datos Vida'!V254)</f>
        <v/>
      </c>
      <c r="W16" s="46">
        <f>IF('Datos Vida'!W254=0,"",Índice!$G$51*'Datos Vida'!W254)</f>
        <v>46.212991428021276</v>
      </c>
      <c r="X16" s="46">
        <f>IF('Datos Vida'!X254=0,"",Índice!$G$51*'Datos Vida'!X254)</f>
        <v>31639.343899464613</v>
      </c>
      <c r="Y16" s="46">
        <f>IF('Datos Vida'!Y254=0,"",Índice!$G$51*'Datos Vida'!Y254)</f>
        <v>371363.83656359493</v>
      </c>
      <c r="Z16" s="46">
        <f>IF('Datos Vida'!Z254=0,"",Índice!$G$51*'Datos Vida'!Z254)</f>
        <v>3434.2518386706242</v>
      </c>
      <c r="AA16" s="46">
        <f>IF('Datos Vida'!AA254=0,"",Índice!$G$51*'Datos Vida'!AA254)</f>
        <v>9.782635158613699</v>
      </c>
      <c r="AB16" s="46" t="str">
        <f>IF('Datos Vida'!AB254=0,"",Índice!$G$51*'Datos Vida'!AB254)</f>
        <v/>
      </c>
      <c r="AC16" s="46" t="str">
        <f>IF('Datos Vida'!AC254=0,"",Índice!$G$51*'Datos Vida'!AC254)</f>
        <v/>
      </c>
      <c r="AD16" s="46" t="str">
        <f>IF('Datos Vida'!AD254=0,"",Índice!$G$51*'Datos Vida'!AD254)</f>
        <v/>
      </c>
      <c r="AE16" s="46">
        <f>IF('Datos Vida'!AE254=0,"",Índice!$G$51*'Datos Vida'!AE254)</f>
        <v>31001.215082964274</v>
      </c>
      <c r="AF16" s="46">
        <f>IF('Datos Vida'!AF254=0,"",Índice!$G$51*'Datos Vida'!AF254)</f>
        <v>161576.81913855267</v>
      </c>
      <c r="AG16" s="46" t="str">
        <f>IF('Datos Vida'!AG254=0,"",Índice!$G$51*'Datos Vida'!AG254)</f>
        <v/>
      </c>
      <c r="AH16" s="46" t="str">
        <f>IF('Datos Vida'!AH254=0,"",Índice!$G$51*'Datos Vida'!AH254)</f>
        <v/>
      </c>
      <c r="AI16" s="46" t="str">
        <f>IF('Datos Vida'!AI254=0,"",Índice!$G$51*'Datos Vida'!AI254)</f>
        <v/>
      </c>
      <c r="AJ16" s="46" t="str">
        <f>IF('Datos Vida'!AJ254=0,"",Índice!$G$51*'Datos Vida'!AJ254)</f>
        <v/>
      </c>
      <c r="AK16" s="46" t="str">
        <f>IF('Datos Vida'!AK254=0,"",Índice!$G$51*'Datos Vida'!AK254)</f>
        <v/>
      </c>
      <c r="AL16" s="46" t="str">
        <f>IF('Datos Vida'!AL254=0,"",Índice!$G$51*'Datos Vida'!AL254)</f>
        <v/>
      </c>
      <c r="AM16" s="46" t="str">
        <f>IF('Datos Vida'!AM254=0,"",Índice!$G$51*'Datos Vida'!AM254)</f>
        <v/>
      </c>
      <c r="AN16" s="46" t="str">
        <f>IF('Datos Vida'!AN254=0,"",Índice!$G$51*'Datos Vida'!AN254)</f>
        <v/>
      </c>
      <c r="AO16" s="46" t="str">
        <f>IF('Datos Vida'!AO254=0,"",Índice!$G$51*'Datos Vida'!AO254)</f>
        <v/>
      </c>
      <c r="AP16" s="46" t="str">
        <f>IF('Datos Vida'!AP254=0,"",Índice!$G$51*'Datos Vida'!AP254)</f>
        <v/>
      </c>
      <c r="AQ16" s="46">
        <f>IF('Datos Vida'!AQ254=0,"",Índice!$G$51*'Datos Vida'!AQ254)</f>
        <v>1127200.6106400546</v>
      </c>
      <c r="AS16" s="46">
        <f>Índice!$F$51*'Datos Vida'!AS254</f>
        <v>1069029.9549941421</v>
      </c>
      <c r="AT16" s="74">
        <f t="shared" si="0"/>
        <v>5.4414429992498459E-2</v>
      </c>
      <c r="AV16" s="75">
        <f t="shared" si="2"/>
        <v>9.5049616520718246E-3</v>
      </c>
      <c r="AW16" s="75">
        <f t="shared" si="1"/>
        <v>9.7321579414180511E-3</v>
      </c>
    </row>
    <row r="17" spans="2:49">
      <c r="B17" s="30" t="s">
        <v>412</v>
      </c>
      <c r="C17" s="46" t="str">
        <f>IF('Datos Vida'!C255=0,"",Índice!$G$51*'Datos Vida'!C255)</f>
        <v/>
      </c>
      <c r="D17" s="46">
        <f>IF('Datos Vida'!D255=0,"",Índice!$G$51*'Datos Vida'!D255)</f>
        <v>17.131164775430982</v>
      </c>
      <c r="E17" s="46" t="str">
        <f>IF('Datos Vida'!E255=0,"",Índice!$G$51*'Datos Vida'!E255)</f>
        <v/>
      </c>
      <c r="F17" s="46" t="str">
        <f>IF('Datos Vida'!F255=0,"",Índice!$G$51*'Datos Vida'!F255)</f>
        <v/>
      </c>
      <c r="G17" s="46">
        <f>IF('Datos Vida'!G255=0,"",Índice!$G$51*'Datos Vida'!G255)</f>
        <v>34891.738099822724</v>
      </c>
      <c r="H17" s="46" t="str">
        <f>IF('Datos Vida'!H255=0,"",Índice!$G$51*'Datos Vida'!H255)</f>
        <v/>
      </c>
      <c r="I17" s="46" t="str">
        <f>IF('Datos Vida'!I255=0,"",Índice!$G$51*'Datos Vida'!I255)</f>
        <v/>
      </c>
      <c r="J17" s="46">
        <f>IF('Datos Vida'!J255=0,"",Índice!$G$51*'Datos Vida'!J255)</f>
        <v>5522.2754143787033</v>
      </c>
      <c r="K17" s="46" t="str">
        <f>IF('Datos Vida'!K255=0,"",Índice!$G$51*'Datos Vida'!K255)</f>
        <v/>
      </c>
      <c r="L17" s="46" t="str">
        <f>IF('Datos Vida'!L255=0,"",Índice!$G$51*'Datos Vida'!L255)</f>
        <v/>
      </c>
      <c r="M17" s="46">
        <f>IF('Datos Vida'!M255=0,"",Índice!$G$51*'Datos Vida'!M255)</f>
        <v>39212.387206437954</v>
      </c>
      <c r="N17" s="46" t="str">
        <f>IF('Datos Vida'!N255=0,"",Índice!$G$51*'Datos Vida'!N255)</f>
        <v/>
      </c>
      <c r="O17" s="46">
        <f>IF('Datos Vida'!O255=0,"",Índice!$G$51*'Datos Vida'!O255)</f>
        <v>146690.65846872987</v>
      </c>
      <c r="P17" s="46">
        <f>IF('Datos Vida'!P255=0,"",Índice!$G$51*'Datos Vida'!P255)</f>
        <v>31306.380181532069</v>
      </c>
      <c r="Q17" s="46">
        <f>IF('Datos Vida'!Q255=0,"",Índice!$G$51*'Datos Vida'!Q255)</f>
        <v>125907.64926818365</v>
      </c>
      <c r="R17" s="46" t="str">
        <f>IF('Datos Vida'!R255=0,"",Índice!$G$51*'Datos Vida'!R255)</f>
        <v/>
      </c>
      <c r="S17" s="46" t="str">
        <f>IF('Datos Vida'!S255=0,"",Índice!$G$51*'Datos Vida'!S255)</f>
        <v/>
      </c>
      <c r="T17" s="46" t="str">
        <f>IF('Datos Vida'!T255=0,"",Índice!$G$51*'Datos Vida'!T255)</f>
        <v/>
      </c>
      <c r="U17" s="46" t="str">
        <f>IF('Datos Vida'!U255=0,"",Índice!$G$51*'Datos Vida'!U255)</f>
        <v/>
      </c>
      <c r="V17" s="46" t="str">
        <f>IF('Datos Vida'!V255=0,"",Índice!$G$51*'Datos Vida'!V255)</f>
        <v/>
      </c>
      <c r="W17" s="46" t="str">
        <f>IF('Datos Vida'!W255=0,"",Índice!$G$51*'Datos Vida'!W255)</f>
        <v/>
      </c>
      <c r="X17" s="46">
        <f>IF('Datos Vida'!X255=0,"",Índice!$G$51*'Datos Vida'!X255)</f>
        <v>185776.97805104236</v>
      </c>
      <c r="Y17" s="46">
        <f>IF('Datos Vida'!Y255=0,"",Índice!$G$51*'Datos Vida'!Y255)</f>
        <v>101600.0141649016</v>
      </c>
      <c r="Z17" s="46">
        <f>IF('Datos Vida'!Z255=0,"",Índice!$G$51*'Datos Vida'!Z255)</f>
        <v>4192.8551351088154</v>
      </c>
      <c r="AA17" s="46">
        <f>IF('Datos Vida'!AA255=0,"",Índice!$G$51*'Datos Vida'!AA255)</f>
        <v>646.76055340499897</v>
      </c>
      <c r="AB17" s="46">
        <f>IF('Datos Vida'!AB255=0,"",Índice!$G$51*'Datos Vida'!AB255)</f>
        <v>131034.10421383691</v>
      </c>
      <c r="AC17" s="46" t="str">
        <f>IF('Datos Vida'!AC255=0,"",Índice!$G$51*'Datos Vida'!AC255)</f>
        <v/>
      </c>
      <c r="AD17" s="46" t="str">
        <f>IF('Datos Vida'!AD255=0,"",Índice!$G$51*'Datos Vida'!AD255)</f>
        <v/>
      </c>
      <c r="AE17" s="46">
        <f>IF('Datos Vida'!AE255=0,"",Índice!$G$51*'Datos Vida'!AE255)</f>
        <v>115090.97629370925</v>
      </c>
      <c r="AF17" s="46">
        <f>IF('Datos Vida'!AF255=0,"",Índice!$G$51*'Datos Vida'!AF255)</f>
        <v>2832.9803174265917</v>
      </c>
      <c r="AG17" s="46" t="str">
        <f>IF('Datos Vida'!AG255=0,"",Índice!$G$51*'Datos Vida'!AG255)</f>
        <v/>
      </c>
      <c r="AH17" s="46" t="str">
        <f>IF('Datos Vida'!AH255=0,"",Índice!$G$51*'Datos Vida'!AH255)</f>
        <v/>
      </c>
      <c r="AI17" s="46" t="str">
        <f>IF('Datos Vida'!AI255=0,"",Índice!$G$51*'Datos Vida'!AI255)</f>
        <v/>
      </c>
      <c r="AJ17" s="46" t="str">
        <f>IF('Datos Vida'!AJ255=0,"",Índice!$G$51*'Datos Vida'!AJ255)</f>
        <v/>
      </c>
      <c r="AK17" s="46" t="str">
        <f>IF('Datos Vida'!AK255=0,"",Índice!$G$51*'Datos Vida'!AK255)</f>
        <v/>
      </c>
      <c r="AL17" s="46" t="str">
        <f>IF('Datos Vida'!AL255=0,"",Índice!$G$51*'Datos Vida'!AL255)</f>
        <v/>
      </c>
      <c r="AM17" s="46" t="str">
        <f>IF('Datos Vida'!AM255=0,"",Índice!$G$51*'Datos Vida'!AM255)</f>
        <v/>
      </c>
      <c r="AN17" s="46" t="str">
        <f>IF('Datos Vida'!AN255=0,"",Índice!$G$51*'Datos Vida'!AN255)</f>
        <v/>
      </c>
      <c r="AO17" s="46" t="str">
        <f>IF('Datos Vida'!AO255=0,"",Índice!$G$51*'Datos Vida'!AO255)</f>
        <v/>
      </c>
      <c r="AP17" s="46" t="str">
        <f>IF('Datos Vida'!AP255=0,"",Índice!$G$51*'Datos Vida'!AP255)</f>
        <v/>
      </c>
      <c r="AQ17" s="46">
        <f>IF('Datos Vida'!AQ255=0,"",Índice!$G$51*'Datos Vida'!AQ255)</f>
        <v>924722.88853329094</v>
      </c>
      <c r="AS17" s="46">
        <f>Índice!$F$51*'Datos Vida'!AS255</f>
        <v>1104507.7180480896</v>
      </c>
      <c r="AT17" s="74">
        <f t="shared" si="0"/>
        <v>-0.16277371952865882</v>
      </c>
      <c r="AV17" s="75">
        <f t="shared" si="2"/>
        <v>7.7975965514347368E-3</v>
      </c>
      <c r="AW17" s="75">
        <f t="shared" si="1"/>
        <v>1.0055137846551874E-2</v>
      </c>
    </row>
    <row r="18" spans="2:49">
      <c r="B18" s="30" t="s">
        <v>413</v>
      </c>
      <c r="C18" s="46" t="str">
        <f>IF('Datos Vida'!C256=0,"",Índice!$G$51*'Datos Vida'!C256)</f>
        <v/>
      </c>
      <c r="D18" s="46" t="str">
        <f>IF('Datos Vida'!D256=0,"",Índice!$G$51*'Datos Vida'!D256)</f>
        <v/>
      </c>
      <c r="E18" s="46" t="str">
        <f>IF('Datos Vida'!E256=0,"",Índice!$G$51*'Datos Vida'!E256)</f>
        <v/>
      </c>
      <c r="F18" s="46" t="str">
        <f>IF('Datos Vida'!F256=0,"",Índice!$G$51*'Datos Vida'!F256)</f>
        <v/>
      </c>
      <c r="G18" s="46" t="str">
        <f>IF('Datos Vida'!G256=0,"",Índice!$G$51*'Datos Vida'!G256)</f>
        <v/>
      </c>
      <c r="H18" s="46" t="str">
        <f>IF('Datos Vida'!H256=0,"",Índice!$G$51*'Datos Vida'!H256)</f>
        <v/>
      </c>
      <c r="I18" s="46" t="str">
        <f>IF('Datos Vida'!I256=0,"",Índice!$G$51*'Datos Vida'!I256)</f>
        <v/>
      </c>
      <c r="J18" s="46" t="str">
        <f>IF('Datos Vida'!J256=0,"",Índice!$G$51*'Datos Vida'!J256)</f>
        <v/>
      </c>
      <c r="K18" s="46" t="str">
        <f>IF('Datos Vida'!K256=0,"",Índice!$G$51*'Datos Vida'!K256)</f>
        <v/>
      </c>
      <c r="L18" s="46" t="str">
        <f>IF('Datos Vida'!L256=0,"",Índice!$G$51*'Datos Vida'!L256)</f>
        <v/>
      </c>
      <c r="M18" s="46" t="str">
        <f>IF('Datos Vida'!M256=0,"",Índice!$G$51*'Datos Vida'!M256)</f>
        <v/>
      </c>
      <c r="N18" s="46" t="str">
        <f>IF('Datos Vida'!N256=0,"",Índice!$G$51*'Datos Vida'!N256)</f>
        <v/>
      </c>
      <c r="O18" s="46" t="str">
        <f>IF('Datos Vida'!O256=0,"",Índice!$G$51*'Datos Vida'!O256)</f>
        <v/>
      </c>
      <c r="P18" s="46" t="str">
        <f>IF('Datos Vida'!P256=0,"",Índice!$G$51*'Datos Vida'!P256)</f>
        <v/>
      </c>
      <c r="Q18" s="46" t="str">
        <f>IF('Datos Vida'!Q256=0,"",Índice!$G$51*'Datos Vida'!Q256)</f>
        <v/>
      </c>
      <c r="R18" s="46" t="str">
        <f>IF('Datos Vida'!R256=0,"",Índice!$G$51*'Datos Vida'!R256)</f>
        <v/>
      </c>
      <c r="S18" s="46" t="str">
        <f>IF('Datos Vida'!S256=0,"",Índice!$G$51*'Datos Vida'!S256)</f>
        <v/>
      </c>
      <c r="T18" s="46" t="str">
        <f>IF('Datos Vida'!T256=0,"",Índice!$G$51*'Datos Vida'!T256)</f>
        <v/>
      </c>
      <c r="U18" s="46" t="str">
        <f>IF('Datos Vida'!U256=0,"",Índice!$G$51*'Datos Vida'!U256)</f>
        <v/>
      </c>
      <c r="V18" s="46" t="str">
        <f>IF('Datos Vida'!V256=0,"",Índice!$G$51*'Datos Vida'!V256)</f>
        <v/>
      </c>
      <c r="W18" s="46" t="str">
        <f>IF('Datos Vida'!W256=0,"",Índice!$G$51*'Datos Vida'!W256)</f>
        <v/>
      </c>
      <c r="X18" s="46" t="str">
        <f>IF('Datos Vida'!X256=0,"",Índice!$G$51*'Datos Vida'!X256)</f>
        <v/>
      </c>
      <c r="Y18" s="46" t="str">
        <f>IF('Datos Vida'!Y256=0,"",Índice!$G$51*'Datos Vida'!Y256)</f>
        <v/>
      </c>
      <c r="Z18" s="46" t="str">
        <f>IF('Datos Vida'!Z256=0,"",Índice!$G$51*'Datos Vida'!Z256)</f>
        <v/>
      </c>
      <c r="AA18" s="46" t="str">
        <f>IF('Datos Vida'!AA256=0,"",Índice!$G$51*'Datos Vida'!AA256)</f>
        <v/>
      </c>
      <c r="AB18" s="46" t="str">
        <f>IF('Datos Vida'!AB256=0,"",Índice!$G$51*'Datos Vida'!AB256)</f>
        <v/>
      </c>
      <c r="AC18" s="46" t="str">
        <f>IF('Datos Vida'!AC256=0,"",Índice!$G$51*'Datos Vida'!AC256)</f>
        <v/>
      </c>
      <c r="AD18" s="46" t="str">
        <f>IF('Datos Vida'!AD256=0,"",Índice!$G$51*'Datos Vida'!AD256)</f>
        <v/>
      </c>
      <c r="AE18" s="46" t="str">
        <f>IF('Datos Vida'!AE256=0,"",Índice!$G$51*'Datos Vida'!AE256)</f>
        <v/>
      </c>
      <c r="AF18" s="46" t="str">
        <f>IF('Datos Vida'!AF256=0,"",Índice!$G$51*'Datos Vida'!AF256)</f>
        <v/>
      </c>
      <c r="AG18" s="46" t="str">
        <f>IF('Datos Vida'!AG256=0,"",Índice!$G$51*'Datos Vida'!AG256)</f>
        <v/>
      </c>
      <c r="AH18" s="46" t="str">
        <f>IF('Datos Vida'!AH256=0,"",Índice!$G$51*'Datos Vida'!AH256)</f>
        <v/>
      </c>
      <c r="AI18" s="46" t="str">
        <f>IF('Datos Vida'!AI256=0,"",Índice!$G$51*'Datos Vida'!AI256)</f>
        <v/>
      </c>
      <c r="AJ18" s="46" t="str">
        <f>IF('Datos Vida'!AJ256=0,"",Índice!$G$51*'Datos Vida'!AJ256)</f>
        <v/>
      </c>
      <c r="AK18" s="46" t="str">
        <f>IF('Datos Vida'!AK256=0,"",Índice!$G$51*'Datos Vida'!AK256)</f>
        <v/>
      </c>
      <c r="AL18" s="46" t="str">
        <f>IF('Datos Vida'!AL256=0,"",Índice!$G$51*'Datos Vida'!AL256)</f>
        <v/>
      </c>
      <c r="AM18" s="46" t="str">
        <f>IF('Datos Vida'!AM256=0,"",Índice!$G$51*'Datos Vida'!AM256)</f>
        <v/>
      </c>
      <c r="AN18" s="46" t="str">
        <f>IF('Datos Vida'!AN256=0,"",Índice!$G$51*'Datos Vida'!AN256)</f>
        <v/>
      </c>
      <c r="AO18" s="46" t="str">
        <f>IF('Datos Vida'!AO256=0,"",Índice!$G$51*'Datos Vida'!AO256)</f>
        <v/>
      </c>
      <c r="AP18" s="46" t="str">
        <f>IF('Datos Vida'!AP256=0,"",Índice!$G$51*'Datos Vida'!AP256)</f>
        <v/>
      </c>
      <c r="AQ18" s="46" t="str">
        <f>IF('Datos Vida'!AQ256=0,"",Índice!$G$51*'Datos Vida'!AQ256)</f>
        <v/>
      </c>
      <c r="AS18" s="46">
        <f>Índice!$F$51*'Datos Vida'!AS256</f>
        <v>0</v>
      </c>
      <c r="AT18" s="74" t="str">
        <f t="shared" si="0"/>
        <v/>
      </c>
      <c r="AV18" s="75" t="str">
        <f t="shared" si="2"/>
        <v/>
      </c>
      <c r="AW18" s="75">
        <f t="shared" si="1"/>
        <v>0</v>
      </c>
    </row>
    <row r="19" spans="2:49">
      <c r="B19" s="30" t="s">
        <v>414</v>
      </c>
      <c r="C19" s="46" t="str">
        <f>IF('Datos Vida'!C257=0,"",Índice!$G$51*'Datos Vida'!C257)</f>
        <v/>
      </c>
      <c r="D19" s="46" t="str">
        <f>IF('Datos Vida'!D257=0,"",Índice!$G$51*'Datos Vida'!D257)</f>
        <v/>
      </c>
      <c r="E19" s="46" t="str">
        <f>IF('Datos Vida'!E257=0,"",Índice!$G$51*'Datos Vida'!E257)</f>
        <v/>
      </c>
      <c r="F19" s="46" t="str">
        <f>IF('Datos Vida'!F257=0,"",Índice!$G$51*'Datos Vida'!F257)</f>
        <v/>
      </c>
      <c r="G19" s="46" t="str">
        <f>IF('Datos Vida'!G257=0,"",Índice!$G$51*'Datos Vida'!G257)</f>
        <v/>
      </c>
      <c r="H19" s="46" t="str">
        <f>IF('Datos Vida'!H257=0,"",Índice!$G$51*'Datos Vida'!H257)</f>
        <v/>
      </c>
      <c r="I19" s="46" t="str">
        <f>IF('Datos Vida'!I257=0,"",Índice!$G$51*'Datos Vida'!I257)</f>
        <v/>
      </c>
      <c r="J19" s="46">
        <f>IF('Datos Vida'!J257=0,"",Índice!$G$51*'Datos Vida'!J257)</f>
        <v>806900.96299198142</v>
      </c>
      <c r="K19" s="46" t="str">
        <f>IF('Datos Vida'!K257=0,"",Índice!$G$51*'Datos Vida'!K257)</f>
        <v/>
      </c>
      <c r="L19" s="46" t="str">
        <f>IF('Datos Vida'!L257=0,"",Índice!$G$51*'Datos Vida'!L257)</f>
        <v/>
      </c>
      <c r="M19" s="46">
        <f>IF('Datos Vida'!M257=0,"",Índice!$G$51*'Datos Vida'!M257)</f>
        <v>44913.71582994151</v>
      </c>
      <c r="N19" s="46" t="str">
        <f>IF('Datos Vida'!N257=0,"",Índice!$G$51*'Datos Vida'!N257)</f>
        <v/>
      </c>
      <c r="O19" s="46">
        <f>IF('Datos Vida'!O257=0,"",Índice!$G$51*'Datos Vida'!O257)</f>
        <v>25.629618809218698</v>
      </c>
      <c r="P19" s="46" t="str">
        <f>IF('Datos Vida'!P257=0,"",Índice!$G$51*'Datos Vida'!P257)</f>
        <v/>
      </c>
      <c r="Q19" s="46">
        <f>IF('Datos Vida'!Q257=0,"",Índice!$G$51*'Datos Vida'!Q257)</f>
        <v>357.2211119005093</v>
      </c>
      <c r="R19" s="46" t="str">
        <f>IF('Datos Vida'!R257=0,"",Índice!$G$51*'Datos Vida'!R257)</f>
        <v/>
      </c>
      <c r="S19" s="46" t="str">
        <f>IF('Datos Vida'!S257=0,"",Índice!$G$51*'Datos Vida'!S257)</f>
        <v/>
      </c>
      <c r="T19" s="46" t="str">
        <f>IF('Datos Vida'!T257=0,"",Índice!$G$51*'Datos Vida'!T257)</f>
        <v/>
      </c>
      <c r="U19" s="46">
        <f>IF('Datos Vida'!U257=0,"",Índice!$G$51*'Datos Vida'!U257)</f>
        <v>2149.1696933077483</v>
      </c>
      <c r="V19" s="46" t="str">
        <f>IF('Datos Vida'!V257=0,"",Índice!$G$51*'Datos Vida'!V257)</f>
        <v/>
      </c>
      <c r="W19" s="46">
        <f>IF('Datos Vida'!W257=0,"",Índice!$G$51*'Datos Vida'!W257)</f>
        <v>928.81915625878401</v>
      </c>
      <c r="X19" s="46" t="str">
        <f>IF('Datos Vida'!X257=0,"",Índice!$G$51*'Datos Vida'!X257)</f>
        <v/>
      </c>
      <c r="Y19" s="46">
        <f>IF('Datos Vida'!Y257=0,"",Índice!$G$51*'Datos Vida'!Y257)</f>
        <v>239397.94741722941</v>
      </c>
      <c r="Z19" s="46" t="str">
        <f>IF('Datos Vida'!Z257=0,"",Índice!$G$51*'Datos Vida'!Z257)</f>
        <v/>
      </c>
      <c r="AA19" s="46" t="str">
        <f>IF('Datos Vida'!AA257=0,"",Índice!$G$51*'Datos Vida'!AA257)</f>
        <v/>
      </c>
      <c r="AB19" s="46">
        <f>IF('Datos Vida'!AB257=0,"",Índice!$G$51*'Datos Vida'!AB257)</f>
        <v>82.68761301488864</v>
      </c>
      <c r="AC19" s="46">
        <f>IF('Datos Vida'!AC257=0,"",Índice!$G$51*'Datos Vida'!AC257)</f>
        <v>342.08237332926097</v>
      </c>
      <c r="AD19" s="46" t="str">
        <f>IF('Datos Vida'!AD257=0,"",Índice!$G$51*'Datos Vida'!AD257)</f>
        <v/>
      </c>
      <c r="AE19" s="46">
        <f>IF('Datos Vida'!AE257=0,"",Índice!$G$51*'Datos Vida'!AE257)</f>
        <v>215401.85161822935</v>
      </c>
      <c r="AF19" s="46" t="str">
        <f>IF('Datos Vida'!AF257=0,"",Índice!$G$51*'Datos Vida'!AF257)</f>
        <v/>
      </c>
      <c r="AG19" s="46">
        <f>IF('Datos Vida'!AG257=0,"",Índice!$G$51*'Datos Vida'!AG257)</f>
        <v>3821.0264684465756</v>
      </c>
      <c r="AH19" s="46" t="str">
        <f>IF('Datos Vida'!AH257=0,"",Índice!$G$51*'Datos Vida'!AH257)</f>
        <v/>
      </c>
      <c r="AI19" s="46" t="str">
        <f>IF('Datos Vida'!AI257=0,"",Índice!$G$51*'Datos Vida'!AI257)</f>
        <v/>
      </c>
      <c r="AJ19" s="46" t="str">
        <f>IF('Datos Vida'!AJ257=0,"",Índice!$G$51*'Datos Vida'!AJ257)</f>
        <v/>
      </c>
      <c r="AK19" s="46" t="str">
        <f>IF('Datos Vida'!AK257=0,"",Índice!$G$51*'Datos Vida'!AK257)</f>
        <v/>
      </c>
      <c r="AL19" s="46" t="str">
        <f>IF('Datos Vida'!AL257=0,"",Índice!$G$51*'Datos Vida'!AL257)</f>
        <v/>
      </c>
      <c r="AM19" s="46" t="str">
        <f>IF('Datos Vida'!AM257=0,"",Índice!$G$51*'Datos Vida'!AM257)</f>
        <v/>
      </c>
      <c r="AN19" s="46" t="str">
        <f>IF('Datos Vida'!AN257=0,"",Índice!$G$51*'Datos Vida'!AN257)</f>
        <v/>
      </c>
      <c r="AO19" s="46" t="str">
        <f>IF('Datos Vida'!AO257=0,"",Índice!$G$51*'Datos Vida'!AO257)</f>
        <v/>
      </c>
      <c r="AP19" s="46" t="str">
        <f>IF('Datos Vida'!AP257=0,"",Índice!$G$51*'Datos Vida'!AP257)</f>
        <v/>
      </c>
      <c r="AQ19" s="46">
        <f>IF('Datos Vida'!AQ257=0,"",Índice!$G$51*'Datos Vida'!AQ257)</f>
        <v>1314321.1138924486</v>
      </c>
      <c r="AS19" s="46">
        <f>Índice!$F$51*'Datos Vida'!AS257</f>
        <v>1212255.7034147123</v>
      </c>
      <c r="AT19" s="74">
        <f t="shared" si="0"/>
        <v>8.4194621803169056E-2</v>
      </c>
      <c r="AV19" s="75">
        <f t="shared" si="2"/>
        <v>1.1082829150493835E-2</v>
      </c>
      <c r="AW19" s="75">
        <f t="shared" si="1"/>
        <v>1.1036046198613271E-2</v>
      </c>
    </row>
    <row r="20" spans="2:49">
      <c r="B20" s="30" t="s">
        <v>415</v>
      </c>
      <c r="C20" s="46" t="str">
        <f>IF('Datos Vida'!C258=0,"",Índice!$G$51*'Datos Vida'!C258)</f>
        <v/>
      </c>
      <c r="D20" s="46" t="str">
        <f>IF('Datos Vida'!D258=0,"",Índice!$G$51*'Datos Vida'!D258)</f>
        <v/>
      </c>
      <c r="E20" s="46" t="str">
        <f>IF('Datos Vida'!E258=0,"",Índice!$G$51*'Datos Vida'!E258)</f>
        <v/>
      </c>
      <c r="F20" s="46" t="str">
        <f>IF('Datos Vida'!F258=0,"",Índice!$G$51*'Datos Vida'!F258)</f>
        <v/>
      </c>
      <c r="G20" s="46">
        <f>IF('Datos Vida'!G258=0,"",Índice!$G$51*'Datos Vida'!G258)</f>
        <v>370.50070713844644</v>
      </c>
      <c r="H20" s="46" t="str">
        <f>IF('Datos Vida'!H258=0,"",Índice!$G$51*'Datos Vida'!H258)</f>
        <v/>
      </c>
      <c r="I20" s="46">
        <f>IF('Datos Vida'!I258=0,"",Índice!$G$51*'Datos Vida'!I258)</f>
        <v>2731.4356791738323</v>
      </c>
      <c r="J20" s="46" t="str">
        <f>IF('Datos Vida'!J258=0,"",Índice!$G$51*'Datos Vida'!J258)</f>
        <v/>
      </c>
      <c r="K20" s="46" t="str">
        <f>IF('Datos Vida'!K258=0,"",Índice!$G$51*'Datos Vida'!K258)</f>
        <v/>
      </c>
      <c r="L20" s="46" t="str">
        <f>IF('Datos Vida'!L258=0,"",Índice!$G$51*'Datos Vida'!L258)</f>
        <v/>
      </c>
      <c r="M20" s="46" t="str">
        <f>IF('Datos Vida'!M258=0,"",Índice!$G$51*'Datos Vida'!M258)</f>
        <v/>
      </c>
      <c r="N20" s="46" t="str">
        <f>IF('Datos Vida'!N258=0,"",Índice!$G$51*'Datos Vida'!N258)</f>
        <v/>
      </c>
      <c r="O20" s="46">
        <f>IF('Datos Vida'!O258=0,"",Índice!$G$51*'Datos Vida'!O258)</f>
        <v>1198.1293476841493</v>
      </c>
      <c r="P20" s="46" t="str">
        <f>IF('Datos Vida'!P258=0,"",Índice!$G$51*'Datos Vida'!P258)</f>
        <v/>
      </c>
      <c r="Q20" s="46">
        <f>IF('Datos Vida'!Q258=0,"",Índice!$G$51*'Datos Vida'!Q258)</f>
        <v>657.73835213502696</v>
      </c>
      <c r="R20" s="46" t="str">
        <f>IF('Datos Vida'!R258=0,"",Índice!$G$51*'Datos Vida'!R258)</f>
        <v/>
      </c>
      <c r="S20" s="46">
        <f>IF('Datos Vida'!S258=0,"",Índice!$G$51*'Datos Vida'!S258)</f>
        <v>270.41682436186017</v>
      </c>
      <c r="T20" s="46" t="str">
        <f>IF('Datos Vida'!T258=0,"",Índice!$G$51*'Datos Vida'!T258)</f>
        <v/>
      </c>
      <c r="U20" s="46" t="str">
        <f>IF('Datos Vida'!U258=0,"",Índice!$G$51*'Datos Vida'!U258)</f>
        <v/>
      </c>
      <c r="V20" s="46" t="str">
        <f>IF('Datos Vida'!V258=0,"",Índice!$G$51*'Datos Vida'!V258)</f>
        <v/>
      </c>
      <c r="W20" s="46" t="str">
        <f>IF('Datos Vida'!W258=0,"",Índice!$G$51*'Datos Vida'!W258)</f>
        <v/>
      </c>
      <c r="X20" s="46" t="str">
        <f>IF('Datos Vida'!X258=0,"",Índice!$G$51*'Datos Vida'!X258)</f>
        <v/>
      </c>
      <c r="Y20" s="46" t="str">
        <f>IF('Datos Vida'!Y258=0,"",Índice!$G$51*'Datos Vida'!Y258)</f>
        <v/>
      </c>
      <c r="Z20" s="46" t="str">
        <f>IF('Datos Vida'!Z258=0,"",Índice!$G$51*'Datos Vida'!Z258)</f>
        <v/>
      </c>
      <c r="AA20" s="46">
        <f>IF('Datos Vida'!AA258=0,"",Índice!$G$51*'Datos Vida'!AA258)</f>
        <v>471.33710031184921</v>
      </c>
      <c r="AB20" s="46" t="str">
        <f>IF('Datos Vida'!AB258=0,"",Índice!$G$51*'Datos Vida'!AB258)</f>
        <v/>
      </c>
      <c r="AC20" s="46" t="str">
        <f>IF('Datos Vida'!AC258=0,"",Índice!$G$51*'Datos Vida'!AC258)</f>
        <v/>
      </c>
      <c r="AD20" s="46" t="str">
        <f>IF('Datos Vida'!AD258=0,"",Índice!$G$51*'Datos Vida'!AD258)</f>
        <v/>
      </c>
      <c r="AE20" s="46" t="str">
        <f>IF('Datos Vida'!AE258=0,"",Índice!$G$51*'Datos Vida'!AE258)</f>
        <v/>
      </c>
      <c r="AF20" s="46" t="str">
        <f>IF('Datos Vida'!AF258=0,"",Índice!$G$51*'Datos Vida'!AF258)</f>
        <v/>
      </c>
      <c r="AG20" s="46" t="str">
        <f>IF('Datos Vida'!AG258=0,"",Índice!$G$51*'Datos Vida'!AG258)</f>
        <v/>
      </c>
      <c r="AH20" s="46" t="str">
        <f>IF('Datos Vida'!AH258=0,"",Índice!$G$51*'Datos Vida'!AH258)</f>
        <v/>
      </c>
      <c r="AI20" s="46" t="str">
        <f>IF('Datos Vida'!AI258=0,"",Índice!$G$51*'Datos Vida'!AI258)</f>
        <v/>
      </c>
      <c r="AJ20" s="46" t="str">
        <f>IF('Datos Vida'!AJ258=0,"",Índice!$G$51*'Datos Vida'!AJ258)</f>
        <v/>
      </c>
      <c r="AK20" s="46" t="str">
        <f>IF('Datos Vida'!AK258=0,"",Índice!$G$51*'Datos Vida'!AK258)</f>
        <v/>
      </c>
      <c r="AL20" s="46" t="str">
        <f>IF('Datos Vida'!AL258=0,"",Índice!$G$51*'Datos Vida'!AL258)</f>
        <v/>
      </c>
      <c r="AM20" s="46" t="str">
        <f>IF('Datos Vida'!AM258=0,"",Índice!$G$51*'Datos Vida'!AM258)</f>
        <v/>
      </c>
      <c r="AN20" s="46" t="str">
        <f>IF('Datos Vida'!AN258=0,"",Índice!$G$51*'Datos Vida'!AN258)</f>
        <v/>
      </c>
      <c r="AO20" s="46" t="str">
        <f>IF('Datos Vida'!AO258=0,"",Índice!$G$51*'Datos Vida'!AO258)</f>
        <v/>
      </c>
      <c r="AP20" s="46" t="str">
        <f>IF('Datos Vida'!AP258=0,"",Índice!$G$51*'Datos Vida'!AP258)</f>
        <v/>
      </c>
      <c r="AQ20" s="46">
        <f>IF('Datos Vida'!AQ258=0,"",Índice!$G$51*'Datos Vida'!AQ258)</f>
        <v>5699.5580108051645</v>
      </c>
      <c r="AS20" s="46">
        <f>Índice!$F$51*'Datos Vida'!AS258</f>
        <v>6139.1860785755862</v>
      </c>
      <c r="AT20" s="74">
        <f t="shared" si="0"/>
        <v>-7.1610155180770185E-2</v>
      </c>
      <c r="AV20" s="75">
        <f t="shared" si="2"/>
        <v>4.8060726560199758E-5</v>
      </c>
      <c r="AW20" s="75">
        <f t="shared" si="1"/>
        <v>5.5889480242655999E-5</v>
      </c>
    </row>
    <row r="21" spans="2:49">
      <c r="B21" s="30" t="s">
        <v>416</v>
      </c>
      <c r="C21" s="46">
        <f>IF('Datos Vida'!C259=0,"",Índice!$G$51*'Datos Vida'!C259)</f>
        <v>1795.8439293437004</v>
      </c>
      <c r="D21" s="46">
        <f>IF('Datos Vida'!D259=0,"",Índice!$G$51*'Datos Vida'!D259)</f>
        <v>115479.02231193328</v>
      </c>
      <c r="E21" s="46" t="str">
        <f>IF('Datos Vida'!E259=0,"",Índice!$G$51*'Datos Vida'!E259)</f>
        <v/>
      </c>
      <c r="F21" s="46">
        <f>IF('Datos Vida'!F259=0,"",Índice!$G$51*'Datos Vida'!F259)</f>
        <v>42529.984219414328</v>
      </c>
      <c r="G21" s="46">
        <f>IF('Datos Vida'!G259=0,"",Índice!$G$51*'Datos Vida'!G259)</f>
        <v>33887.136720072776</v>
      </c>
      <c r="H21" s="46" t="str">
        <f>IF('Datos Vida'!H259=0,"",Índice!$G$51*'Datos Vida'!H259)</f>
        <v/>
      </c>
      <c r="I21" s="46">
        <f>IF('Datos Vida'!I259=0,"",Índice!$G$51*'Datos Vida'!I259)</f>
        <v>5142.3904599387815</v>
      </c>
      <c r="J21" s="46" t="str">
        <f>IF('Datos Vida'!J259=0,"",Índice!$G$51*'Datos Vida'!J259)</f>
        <v/>
      </c>
      <c r="K21" s="46">
        <f>IF('Datos Vida'!K259=0,"",Índice!$G$51*'Datos Vida'!K259)</f>
        <v>299240.14156048524</v>
      </c>
      <c r="L21" s="46" t="str">
        <f>IF('Datos Vida'!L259=0,"",Índice!$G$51*'Datos Vida'!L259)</f>
        <v/>
      </c>
      <c r="M21" s="46">
        <f>IF('Datos Vida'!M259=0,"",Índice!$G$51*'Datos Vida'!M259)</f>
        <v>4212.7745279657211</v>
      </c>
      <c r="N21" s="46" t="str">
        <f>IF('Datos Vida'!N259=0,"",Índice!$G$51*'Datos Vida'!N259)</f>
        <v/>
      </c>
      <c r="O21" s="46">
        <f>IF('Datos Vida'!O259=0,"",Índice!$G$51*'Datos Vida'!O259)</f>
        <v>16635.393219881327</v>
      </c>
      <c r="P21" s="46">
        <f>IF('Datos Vida'!P259=0,"",Índice!$G$51*'Datos Vida'!P259)</f>
        <v>30765.767859395648</v>
      </c>
      <c r="Q21" s="46">
        <f>IF('Datos Vida'!Q259=0,"",Índice!$G$51*'Datos Vida'!Q259)</f>
        <v>49792.329263137399</v>
      </c>
      <c r="R21" s="46" t="str">
        <f>IF('Datos Vida'!R259=0,"",Índice!$G$51*'Datos Vida'!R259)</f>
        <v/>
      </c>
      <c r="S21" s="46" t="str">
        <f>IF('Datos Vida'!S259=0,"",Índice!$G$51*'Datos Vida'!S259)</f>
        <v/>
      </c>
      <c r="T21" s="46" t="str">
        <f>IF('Datos Vida'!T259=0,"",Índice!$G$51*'Datos Vida'!T259)</f>
        <v/>
      </c>
      <c r="U21" s="46" t="str">
        <f>IF('Datos Vida'!U259=0,"",Índice!$G$51*'Datos Vida'!U259)</f>
        <v/>
      </c>
      <c r="V21" s="46" t="str">
        <f>IF('Datos Vida'!V259=0,"",Índice!$G$51*'Datos Vida'!V259)</f>
        <v/>
      </c>
      <c r="W21" s="46" t="str">
        <f>IF('Datos Vida'!W259=0,"",Índice!$G$51*'Datos Vida'!W259)</f>
        <v/>
      </c>
      <c r="X21" s="46">
        <f>IF('Datos Vida'!X259=0,"",Índice!$G$51*'Datos Vida'!X259)</f>
        <v>133130.33258746273</v>
      </c>
      <c r="Y21" s="46" t="str">
        <f>IF('Datos Vida'!Y259=0,"",Índice!$G$51*'Datos Vida'!Y259)</f>
        <v/>
      </c>
      <c r="Z21" s="46">
        <f>IF('Datos Vida'!Z259=0,"",Índice!$G$51*'Datos Vida'!Z259)</f>
        <v>439.6978892083369</v>
      </c>
      <c r="AA21" s="46">
        <f>IF('Datos Vida'!AA259=0,"",Índice!$G$51*'Datos Vida'!AA259)</f>
        <v>8169.7397863313136</v>
      </c>
      <c r="AB21" s="46" t="str">
        <f>IF('Datos Vida'!AB259=0,"",Índice!$G$51*'Datos Vida'!AB259)</f>
        <v/>
      </c>
      <c r="AC21" s="46" t="str">
        <f>IF('Datos Vida'!AC259=0,"",Índice!$G$51*'Datos Vida'!AC259)</f>
        <v/>
      </c>
      <c r="AD21" s="46" t="str">
        <f>IF('Datos Vida'!AD259=0,"",Índice!$G$51*'Datos Vida'!AD259)</f>
        <v/>
      </c>
      <c r="AE21" s="46">
        <f>IF('Datos Vida'!AE259=0,"",Índice!$G$51*'Datos Vida'!AE259)</f>
        <v>15232.049860453588</v>
      </c>
      <c r="AF21" s="46">
        <f>IF('Datos Vida'!AF259=0,"",Índice!$G$51*'Datos Vida'!AF259)</f>
        <v>84263.812438996873</v>
      </c>
      <c r="AG21" s="46">
        <f>IF('Datos Vida'!AG259=0,"",Índice!$G$51*'Datos Vida'!AG259)</f>
        <v>236782.35407384785</v>
      </c>
      <c r="AH21" s="46" t="str">
        <f>IF('Datos Vida'!AH259=0,"",Índice!$G$51*'Datos Vida'!AH259)</f>
        <v/>
      </c>
      <c r="AI21" s="46" t="str">
        <f>IF('Datos Vida'!AI259=0,"",Índice!$G$51*'Datos Vida'!AI259)</f>
        <v/>
      </c>
      <c r="AJ21" s="46" t="str">
        <f>IF('Datos Vida'!AJ259=0,"",Índice!$G$51*'Datos Vida'!AJ259)</f>
        <v/>
      </c>
      <c r="AK21" s="46" t="str">
        <f>IF('Datos Vida'!AK259=0,"",Índice!$G$51*'Datos Vida'!AK259)</f>
        <v/>
      </c>
      <c r="AL21" s="46" t="str">
        <f>IF('Datos Vida'!AL259=0,"",Índice!$G$51*'Datos Vida'!AL259)</f>
        <v/>
      </c>
      <c r="AM21" s="46" t="str">
        <f>IF('Datos Vida'!AM259=0,"",Índice!$G$51*'Datos Vida'!AM259)</f>
        <v/>
      </c>
      <c r="AN21" s="46" t="str">
        <f>IF('Datos Vida'!AN259=0,"",Índice!$G$51*'Datos Vida'!AN259)</f>
        <v/>
      </c>
      <c r="AO21" s="46" t="str">
        <f>IF('Datos Vida'!AO259=0,"",Índice!$G$51*'Datos Vida'!AO259)</f>
        <v/>
      </c>
      <c r="AP21" s="46" t="str">
        <f>IF('Datos Vida'!AP259=0,"",Índice!$G$51*'Datos Vida'!AP259)</f>
        <v/>
      </c>
      <c r="AQ21" s="46">
        <f>IF('Datos Vida'!AQ259=0,"",Índice!$G$51*'Datos Vida'!AQ259)</f>
        <v>1077498.770707869</v>
      </c>
      <c r="AS21" s="46">
        <f>Índice!$F$51*'Datos Vida'!AS259</f>
        <v>910818.35068771709</v>
      </c>
      <c r="AT21" s="74">
        <f t="shared" si="0"/>
        <v>0.18300072664796341</v>
      </c>
      <c r="AV21" s="75">
        <f t="shared" si="2"/>
        <v>9.0858578313911496E-3</v>
      </c>
      <c r="AW21" s="75">
        <f t="shared" si="1"/>
        <v>8.29184252828849E-3</v>
      </c>
    </row>
    <row r="22" spans="2:49">
      <c r="B22" s="30" t="s">
        <v>417</v>
      </c>
      <c r="C22" s="46">
        <f>IF('Datos Vida'!C260=0,"",Índice!$G$51*'Datos Vida'!C260)</f>
        <v>18440.93125374872</v>
      </c>
      <c r="D22" s="46">
        <f>IF('Datos Vida'!D260=0,"",Índice!$G$51*'Datos Vida'!D260)</f>
        <v>178423.81429814021</v>
      </c>
      <c r="E22" s="46">
        <f>IF('Datos Vida'!E260=0,"",Índice!$G$51*'Datos Vida'!E260)</f>
        <v>25033.984697479755</v>
      </c>
      <c r="F22" s="46">
        <f>IF('Datos Vida'!F260=0,"",Índice!$G$51*'Datos Vida'!F260)</f>
        <v>97841.003406216187</v>
      </c>
      <c r="G22" s="46">
        <f>IF('Datos Vida'!G260=0,"",Índice!$G$51*'Datos Vida'!G260)</f>
        <v>9785.9550574231835</v>
      </c>
      <c r="H22" s="46" t="str">
        <f>IF('Datos Vida'!H260=0,"",Índice!$G$51*'Datos Vida'!H260)</f>
        <v/>
      </c>
      <c r="I22" s="46">
        <f>IF('Datos Vida'!I260=0,"",Índice!$G$51*'Datos Vida'!I260)</f>
        <v>10215.372902100611</v>
      </c>
      <c r="J22" s="46">
        <f>IF('Datos Vida'!J260=0,"",Índice!$G$51*'Datos Vida'!J260)</f>
        <v>3904.4665918582805</v>
      </c>
      <c r="K22" s="46" t="str">
        <f>IF('Datos Vida'!K260=0,"",Índice!$G$51*'Datos Vida'!K260)</f>
        <v/>
      </c>
      <c r="L22" s="46" t="str">
        <f>IF('Datos Vida'!L260=0,"",Índice!$G$51*'Datos Vida'!L260)</f>
        <v/>
      </c>
      <c r="M22" s="46">
        <f>IF('Datos Vida'!M260=0,"",Índice!$G$51*'Datos Vida'!M260)</f>
        <v>13339.043559285647</v>
      </c>
      <c r="N22" s="46" t="str">
        <f>IF('Datos Vida'!N260=0,"",Índice!$G$51*'Datos Vida'!N260)</f>
        <v/>
      </c>
      <c r="O22" s="46">
        <f>IF('Datos Vida'!O260=0,"",Índice!$G$51*'Datos Vida'!O260)</f>
        <v>9796.8885908357515</v>
      </c>
      <c r="P22" s="46">
        <f>IF('Datos Vida'!P260=0,"",Índice!$G$51*'Datos Vida'!P260)</f>
        <v>6552.2408210331087</v>
      </c>
      <c r="Q22" s="46">
        <f>IF('Datos Vida'!Q260=0,"",Índice!$G$51*'Datos Vida'!Q260)</f>
        <v>2862.1068963151338</v>
      </c>
      <c r="R22" s="46" t="str">
        <f>IF('Datos Vida'!R260=0,"",Índice!$G$51*'Datos Vida'!R260)</f>
        <v/>
      </c>
      <c r="S22" s="46">
        <f>IF('Datos Vida'!S260=0,"",Índice!$G$51*'Datos Vida'!S260)</f>
        <v>88.442104284661411</v>
      </c>
      <c r="T22" s="46" t="str">
        <f>IF('Datos Vida'!T260=0,"",Índice!$G$51*'Datos Vida'!T260)</f>
        <v/>
      </c>
      <c r="U22" s="46" t="str">
        <f>IF('Datos Vida'!U260=0,"",Índice!$G$51*'Datos Vida'!U260)</f>
        <v/>
      </c>
      <c r="V22" s="46" t="str">
        <f>IF('Datos Vida'!V260=0,"",Índice!$G$51*'Datos Vida'!V260)</f>
        <v/>
      </c>
      <c r="W22" s="46">
        <f>IF('Datos Vida'!W260=0,"",Índice!$G$51*'Datos Vida'!W260)</f>
        <v>6959.3932110282622</v>
      </c>
      <c r="X22" s="46">
        <f>IF('Datos Vida'!X260=0,"",Índice!$G$51*'Datos Vida'!X260)</f>
        <v>506022.47350167437</v>
      </c>
      <c r="Y22" s="46">
        <f>IF('Datos Vida'!Y260=0,"",Índice!$G$51*'Datos Vida'!Y260)</f>
        <v>44.663705316928613</v>
      </c>
      <c r="Z22" s="46">
        <f>IF('Datos Vida'!Z260=0,"",Índice!$G$51*'Datos Vida'!Z260)</f>
        <v>179.1085407716773</v>
      </c>
      <c r="AA22" s="46" t="str">
        <f>IF('Datos Vida'!AA260=0,"",Índice!$G$51*'Datos Vida'!AA260)</f>
        <v/>
      </c>
      <c r="AB22" s="46" t="str">
        <f>IF('Datos Vida'!AB260=0,"",Índice!$G$51*'Datos Vida'!AB260)</f>
        <v/>
      </c>
      <c r="AC22" s="46" t="str">
        <f>IF('Datos Vida'!AC260=0,"",Índice!$G$51*'Datos Vida'!AC260)</f>
        <v/>
      </c>
      <c r="AD22" s="46" t="str">
        <f>IF('Datos Vida'!AD260=0,"",Índice!$G$51*'Datos Vida'!AD260)</f>
        <v/>
      </c>
      <c r="AE22" s="46">
        <f>IF('Datos Vida'!AE260=0,"",Índice!$G$51*'Datos Vida'!AE260)</f>
        <v>9987.9819663096678</v>
      </c>
      <c r="AF22" s="46">
        <f>IF('Datos Vida'!AF260=0,"",Índice!$G$51*'Datos Vida'!AF260)</f>
        <v>3559.1971156719146</v>
      </c>
      <c r="AG22" s="46">
        <f>IF('Datos Vida'!AG260=0,"",Índice!$G$51*'Datos Vida'!AG260)</f>
        <v>322652.06796496845</v>
      </c>
      <c r="AH22" s="46" t="str">
        <f>IF('Datos Vida'!AH260=0,"",Índice!$G$51*'Datos Vida'!AH260)</f>
        <v/>
      </c>
      <c r="AI22" s="46" t="str">
        <f>IF('Datos Vida'!AI260=0,"",Índice!$G$51*'Datos Vida'!AI260)</f>
        <v/>
      </c>
      <c r="AJ22" s="46" t="str">
        <f>IF('Datos Vida'!AJ260=0,"",Índice!$G$51*'Datos Vida'!AJ260)</f>
        <v/>
      </c>
      <c r="AK22" s="46" t="str">
        <f>IF('Datos Vida'!AK260=0,"",Índice!$G$51*'Datos Vida'!AK260)</f>
        <v/>
      </c>
      <c r="AL22" s="46" t="str">
        <f>IF('Datos Vida'!AL260=0,"",Índice!$G$51*'Datos Vida'!AL260)</f>
        <v/>
      </c>
      <c r="AM22" s="46" t="str">
        <f>IF('Datos Vida'!AM260=0,"",Índice!$G$51*'Datos Vida'!AM260)</f>
        <v/>
      </c>
      <c r="AN22" s="46" t="str">
        <f>IF('Datos Vida'!AN260=0,"",Índice!$G$51*'Datos Vida'!AN260)</f>
        <v/>
      </c>
      <c r="AO22" s="46" t="str">
        <f>IF('Datos Vida'!AO260=0,"",Índice!$G$51*'Datos Vida'!AO260)</f>
        <v/>
      </c>
      <c r="AP22" s="46" t="str">
        <f>IF('Datos Vida'!AP260=0,"",Índice!$G$51*'Datos Vida'!AP260)</f>
        <v/>
      </c>
      <c r="AQ22" s="46">
        <f>IF('Datos Vida'!AQ260=0,"",Índice!$G$51*'Datos Vida'!AQ260)</f>
        <v>1225689.1361844626</v>
      </c>
      <c r="AS22" s="46">
        <f>Índice!$F$51*'Datos Vida'!AS260</f>
        <v>1485790.968754841</v>
      </c>
      <c r="AT22" s="74">
        <f t="shared" si="0"/>
        <v>-0.17505950570446349</v>
      </c>
      <c r="AV22" s="75">
        <f t="shared" si="2"/>
        <v>1.0335452382499246E-2</v>
      </c>
      <c r="AW22" s="75">
        <f t="shared" si="1"/>
        <v>1.3526236854545279E-2</v>
      </c>
    </row>
    <row r="23" spans="2:49">
      <c r="B23" s="30" t="s">
        <v>418</v>
      </c>
      <c r="C23" s="46" t="str">
        <f>IF('Datos Vida'!C261=0,"",Índice!$G$51*'Datos Vida'!C261)</f>
        <v/>
      </c>
      <c r="D23" s="46">
        <f>IF('Datos Vida'!D261=0,"",Índice!$G$51*'Datos Vida'!D261)</f>
        <v>1886.6708276065081</v>
      </c>
      <c r="E23" s="46" t="str">
        <f>IF('Datos Vida'!E261=0,"",Índice!$G$51*'Datos Vida'!E261)</f>
        <v/>
      </c>
      <c r="F23" s="46" t="str">
        <f>IF('Datos Vida'!F261=0,"",Índice!$G$51*'Datos Vida'!F261)</f>
        <v/>
      </c>
      <c r="G23" s="46" t="str">
        <f>IF('Datos Vida'!G261=0,"",Índice!$G$51*'Datos Vida'!G261)</f>
        <v/>
      </c>
      <c r="H23" s="46" t="str">
        <f>IF('Datos Vida'!H261=0,"",Índice!$G$51*'Datos Vida'!H261)</f>
        <v/>
      </c>
      <c r="I23" s="46" t="str">
        <f>IF('Datos Vida'!I261=0,"",Índice!$G$51*'Datos Vida'!I261)</f>
        <v/>
      </c>
      <c r="J23" s="46" t="str">
        <f>IF('Datos Vida'!J261=0,"",Índice!$G$51*'Datos Vida'!J261)</f>
        <v/>
      </c>
      <c r="K23" s="46" t="str">
        <f>IF('Datos Vida'!K261=0,"",Índice!$G$51*'Datos Vida'!K261)</f>
        <v/>
      </c>
      <c r="L23" s="46" t="str">
        <f>IF('Datos Vida'!L261=0,"",Índice!$G$51*'Datos Vida'!L261)</f>
        <v/>
      </c>
      <c r="M23" s="46">
        <f>IF('Datos Vida'!M261=0,"",Índice!$G$51*'Datos Vida'!M261)</f>
        <v>1717.5828480747907</v>
      </c>
      <c r="N23" s="46" t="str">
        <f>IF('Datos Vida'!N261=0,"",Índice!$G$51*'Datos Vida'!N261)</f>
        <v/>
      </c>
      <c r="O23" s="46" t="str">
        <f>IF('Datos Vida'!O261=0,"",Índice!$G$51*'Datos Vida'!O261)</f>
        <v/>
      </c>
      <c r="P23" s="46" t="str">
        <f>IF('Datos Vida'!P261=0,"",Índice!$G$51*'Datos Vida'!P261)</f>
        <v/>
      </c>
      <c r="Q23" s="46" t="str">
        <f>IF('Datos Vida'!Q261=0,"",Índice!$G$51*'Datos Vida'!Q261)</f>
        <v/>
      </c>
      <c r="R23" s="46" t="str">
        <f>IF('Datos Vida'!R261=0,"",Índice!$G$51*'Datos Vida'!R261)</f>
        <v/>
      </c>
      <c r="S23" s="46" t="str">
        <f>IF('Datos Vida'!S261=0,"",Índice!$G$51*'Datos Vida'!S261)</f>
        <v/>
      </c>
      <c r="T23" s="46" t="str">
        <f>IF('Datos Vida'!T261=0,"",Índice!$G$51*'Datos Vida'!T261)</f>
        <v/>
      </c>
      <c r="U23" s="46" t="str">
        <f>IF('Datos Vida'!U261=0,"",Índice!$G$51*'Datos Vida'!U261)</f>
        <v/>
      </c>
      <c r="V23" s="46" t="str">
        <f>IF('Datos Vida'!V261=0,"",Índice!$G$51*'Datos Vida'!V261)</f>
        <v/>
      </c>
      <c r="W23" s="46" t="str">
        <f>IF('Datos Vida'!W261=0,"",Índice!$G$51*'Datos Vida'!W261)</f>
        <v/>
      </c>
      <c r="X23" s="46" t="str">
        <f>IF('Datos Vida'!X261=0,"",Índice!$G$51*'Datos Vida'!X261)</f>
        <v/>
      </c>
      <c r="Y23" s="46" t="str">
        <f>IF('Datos Vida'!Y261=0,"",Índice!$G$51*'Datos Vida'!Y261)</f>
        <v/>
      </c>
      <c r="Z23" s="46" t="str">
        <f>IF('Datos Vida'!Z261=0,"",Índice!$G$51*'Datos Vida'!Z261)</f>
        <v/>
      </c>
      <c r="AA23" s="46" t="str">
        <f>IF('Datos Vida'!AA261=0,"",Índice!$G$51*'Datos Vida'!AA261)</f>
        <v/>
      </c>
      <c r="AB23" s="46" t="str">
        <f>IF('Datos Vida'!AB261=0,"",Índice!$G$51*'Datos Vida'!AB261)</f>
        <v/>
      </c>
      <c r="AC23" s="46" t="str">
        <f>IF('Datos Vida'!AC261=0,"",Índice!$G$51*'Datos Vida'!AC261)</f>
        <v/>
      </c>
      <c r="AD23" s="46" t="str">
        <f>IF('Datos Vida'!AD261=0,"",Índice!$G$51*'Datos Vida'!AD261)</f>
        <v/>
      </c>
      <c r="AE23" s="46" t="str">
        <f>IF('Datos Vida'!AE261=0,"",Índice!$G$51*'Datos Vida'!AE261)</f>
        <v/>
      </c>
      <c r="AF23" s="46" t="str">
        <f>IF('Datos Vida'!AF261=0,"",Índice!$G$51*'Datos Vida'!AF261)</f>
        <v/>
      </c>
      <c r="AG23" s="46">
        <f>IF('Datos Vida'!AG261=0,"",Índice!$G$51*'Datos Vida'!AG261)</f>
        <v>18777.568993030429</v>
      </c>
      <c r="AH23" s="46" t="str">
        <f>IF('Datos Vida'!AH261=0,"",Índice!$G$51*'Datos Vida'!AH261)</f>
        <v/>
      </c>
      <c r="AI23" s="46" t="str">
        <f>IF('Datos Vida'!AI261=0,"",Índice!$G$51*'Datos Vida'!AI261)</f>
        <v/>
      </c>
      <c r="AJ23" s="46" t="str">
        <f>IF('Datos Vida'!AJ261=0,"",Índice!$G$51*'Datos Vida'!AJ261)</f>
        <v/>
      </c>
      <c r="AK23" s="46" t="str">
        <f>IF('Datos Vida'!AK261=0,"",Índice!$G$51*'Datos Vida'!AK261)</f>
        <v/>
      </c>
      <c r="AL23" s="46" t="str">
        <f>IF('Datos Vida'!AL261=0,"",Índice!$G$51*'Datos Vida'!AL261)</f>
        <v/>
      </c>
      <c r="AM23" s="46" t="str">
        <f>IF('Datos Vida'!AM261=0,"",Índice!$G$51*'Datos Vida'!AM261)</f>
        <v/>
      </c>
      <c r="AN23" s="46" t="str">
        <f>IF('Datos Vida'!AN261=0,"",Índice!$G$51*'Datos Vida'!AN261)</f>
        <v/>
      </c>
      <c r="AO23" s="46" t="str">
        <f>IF('Datos Vida'!AO261=0,"",Índice!$G$51*'Datos Vida'!AO261)</f>
        <v/>
      </c>
      <c r="AP23" s="46" t="str">
        <f>IF('Datos Vida'!AP261=0,"",Índice!$G$51*'Datos Vida'!AP261)</f>
        <v/>
      </c>
      <c r="AQ23" s="46">
        <f>IF('Datos Vida'!AQ261=0,"",Índice!$G$51*'Datos Vida'!AQ261)</f>
        <v>22381.822668711728</v>
      </c>
      <c r="AS23" s="46">
        <f>Índice!$F$51*'Datos Vida'!AS261</f>
        <v>23132.20237962739</v>
      </c>
      <c r="AT23" s="74">
        <f t="shared" si="0"/>
        <v>-3.2438749177489679E-2</v>
      </c>
      <c r="AV23" s="75">
        <f t="shared" si="2"/>
        <v>1.8873159237269959E-4</v>
      </c>
      <c r="AW23" s="75">
        <f t="shared" si="1"/>
        <v>2.1058927866302293E-4</v>
      </c>
    </row>
    <row r="24" spans="2:49">
      <c r="B24" s="30" t="s">
        <v>419</v>
      </c>
      <c r="C24" s="46" t="str">
        <f>IF('Datos Vida'!C262=0,"",Índice!$G$51*'Datos Vida'!C262)</f>
        <v/>
      </c>
      <c r="D24" s="46" t="str">
        <f>IF('Datos Vida'!D262=0,"",Índice!$G$51*'Datos Vida'!D262)</f>
        <v/>
      </c>
      <c r="E24" s="46" t="str">
        <f>IF('Datos Vida'!E262=0,"",Índice!$G$51*'Datos Vida'!E262)</f>
        <v/>
      </c>
      <c r="F24" s="46">
        <f>IF('Datos Vida'!F262=0,"",Índice!$G$51*'Datos Vida'!F262)</f>
        <v>46617.753490873605</v>
      </c>
      <c r="G24" s="46">
        <f>IF('Datos Vida'!G262=0,"",Índice!$G$51*'Datos Vida'!G262)</f>
        <v>2116.5904196573424</v>
      </c>
      <c r="H24" s="46" t="str">
        <f>IF('Datos Vida'!H262=0,"",Índice!$G$51*'Datos Vida'!H262)</f>
        <v/>
      </c>
      <c r="I24" s="46">
        <f>IF('Datos Vida'!I262=0,"",Índice!$G$51*'Datos Vida'!I262)</f>
        <v>20492.274595470331</v>
      </c>
      <c r="J24" s="46">
        <f>IF('Datos Vida'!J262=0,"",Índice!$G$51*'Datos Vida'!J262)</f>
        <v>212.69485039429333</v>
      </c>
      <c r="K24" s="46" t="str">
        <f>IF('Datos Vida'!K262=0,"",Índice!$G$51*'Datos Vida'!K262)</f>
        <v/>
      </c>
      <c r="L24" s="46" t="str">
        <f>IF('Datos Vida'!L262=0,"",Índice!$G$51*'Datos Vida'!L262)</f>
        <v/>
      </c>
      <c r="M24" s="46">
        <f>IF('Datos Vida'!M262=0,"",Índice!$G$51*'Datos Vida'!M262)</f>
        <v>16632.825831468657</v>
      </c>
      <c r="N24" s="46" t="str">
        <f>IF('Datos Vida'!N262=0,"",Índice!$G$51*'Datos Vida'!N262)</f>
        <v/>
      </c>
      <c r="O24" s="46">
        <f>IF('Datos Vida'!O262=0,"",Índice!$G$51*'Datos Vida'!O262)</f>
        <v>254.08292221919746</v>
      </c>
      <c r="P24" s="46" t="str">
        <f>IF('Datos Vida'!P262=0,"",Índice!$G$51*'Datos Vida'!P262)</f>
        <v/>
      </c>
      <c r="Q24" s="46">
        <f>IF('Datos Vida'!Q262=0,"",Índice!$G$51*'Datos Vida'!Q262)</f>
        <v>135.14201420474038</v>
      </c>
      <c r="R24" s="46" t="str">
        <f>IF('Datos Vida'!R262=0,"",Índice!$G$51*'Datos Vida'!R262)</f>
        <v/>
      </c>
      <c r="S24" s="46" t="str">
        <f>IF('Datos Vida'!S262=0,"",Índice!$G$51*'Datos Vida'!S262)</f>
        <v/>
      </c>
      <c r="T24" s="46" t="str">
        <f>IF('Datos Vida'!T262=0,"",Índice!$G$51*'Datos Vida'!T262)</f>
        <v/>
      </c>
      <c r="U24" s="46" t="str">
        <f>IF('Datos Vida'!U262=0,"",Índice!$G$51*'Datos Vida'!U262)</f>
        <v/>
      </c>
      <c r="V24" s="46" t="str">
        <f>IF('Datos Vida'!V262=0,"",Índice!$G$51*'Datos Vida'!V262)</f>
        <v/>
      </c>
      <c r="W24" s="46">
        <f>IF('Datos Vida'!W262=0,"",Índice!$G$51*'Datos Vida'!W262)</f>
        <v>345.26947618636586</v>
      </c>
      <c r="X24" s="46" t="str">
        <f>IF('Datos Vida'!X262=0,"",Índice!$G$51*'Datos Vida'!X262)</f>
        <v/>
      </c>
      <c r="Y24" s="46" t="str">
        <f>IF('Datos Vida'!Y262=0,"",Índice!$G$51*'Datos Vida'!Y262)</f>
        <v/>
      </c>
      <c r="Z24" s="46" t="str">
        <f>IF('Datos Vida'!Z262=0,"",Índice!$G$51*'Datos Vida'!Z262)</f>
        <v/>
      </c>
      <c r="AA24" s="46" t="str">
        <f>IF('Datos Vida'!AA262=0,"",Índice!$G$51*'Datos Vida'!AA262)</f>
        <v/>
      </c>
      <c r="AB24" s="46" t="str">
        <f>IF('Datos Vida'!AB262=0,"",Índice!$G$51*'Datos Vida'!AB262)</f>
        <v/>
      </c>
      <c r="AC24" s="46" t="str">
        <f>IF('Datos Vida'!AC262=0,"",Índice!$G$51*'Datos Vida'!AC262)</f>
        <v/>
      </c>
      <c r="AD24" s="46" t="str">
        <f>IF('Datos Vida'!AD262=0,"",Índice!$G$51*'Datos Vida'!AD262)</f>
        <v/>
      </c>
      <c r="AE24" s="46">
        <f>IF('Datos Vida'!AE262=0,"",Índice!$G$51*'Datos Vida'!AE262)</f>
        <v>403.47836864599037</v>
      </c>
      <c r="AF24" s="46" t="str">
        <f>IF('Datos Vida'!AF262=0,"",Índice!$G$51*'Datos Vida'!AF262)</f>
        <v/>
      </c>
      <c r="AG24" s="46" t="str">
        <f>IF('Datos Vida'!AG262=0,"",Índice!$G$51*'Datos Vida'!AG262)</f>
        <v/>
      </c>
      <c r="AH24" s="46" t="str">
        <f>IF('Datos Vida'!AH262=0,"",Índice!$G$51*'Datos Vida'!AH262)</f>
        <v/>
      </c>
      <c r="AI24" s="46" t="str">
        <f>IF('Datos Vida'!AI262=0,"",Índice!$G$51*'Datos Vida'!AI262)</f>
        <v/>
      </c>
      <c r="AJ24" s="46" t="str">
        <f>IF('Datos Vida'!AJ262=0,"",Índice!$G$51*'Datos Vida'!AJ262)</f>
        <v/>
      </c>
      <c r="AK24" s="46" t="str">
        <f>IF('Datos Vida'!AK262=0,"",Índice!$G$51*'Datos Vida'!AK262)</f>
        <v/>
      </c>
      <c r="AL24" s="46" t="str">
        <f>IF('Datos Vida'!AL262=0,"",Índice!$G$51*'Datos Vida'!AL262)</f>
        <v/>
      </c>
      <c r="AM24" s="46" t="str">
        <f>IF('Datos Vida'!AM262=0,"",Índice!$G$51*'Datos Vida'!AM262)</f>
        <v/>
      </c>
      <c r="AN24" s="46" t="str">
        <f>IF('Datos Vida'!AN262=0,"",Índice!$G$51*'Datos Vida'!AN262)</f>
        <v/>
      </c>
      <c r="AO24" s="46" t="str">
        <f>IF('Datos Vida'!AO262=0,"",Índice!$G$51*'Datos Vida'!AO262)</f>
        <v/>
      </c>
      <c r="AP24" s="46" t="str">
        <f>IF('Datos Vida'!AP262=0,"",Índice!$G$51*'Datos Vida'!AP262)</f>
        <v/>
      </c>
      <c r="AQ24" s="46">
        <f>IF('Datos Vida'!AQ262=0,"",Índice!$G$51*'Datos Vida'!AQ262)</f>
        <v>87210.111969120524</v>
      </c>
      <c r="AS24" s="46">
        <f>Índice!$F$51*'Datos Vida'!AS262</f>
        <v>25624.44662601436</v>
      </c>
      <c r="AT24" s="74">
        <f t="shared" si="0"/>
        <v>2.403394939291426</v>
      </c>
      <c r="AV24" s="75">
        <f t="shared" si="2"/>
        <v>7.3538708382059228E-4</v>
      </c>
      <c r="AW24" s="75">
        <f t="shared" si="1"/>
        <v>2.3327799240871147E-4</v>
      </c>
    </row>
    <row r="25" spans="2:49">
      <c r="B25" s="30" t="s">
        <v>420</v>
      </c>
      <c r="C25" s="46" t="str">
        <f>IF('Datos Vida'!C263=0,"",Índice!$G$51*'Datos Vida'!C263)</f>
        <v/>
      </c>
      <c r="D25" s="46" t="str">
        <f>IF('Datos Vida'!D263=0,"",Índice!$G$51*'Datos Vida'!D263)</f>
        <v/>
      </c>
      <c r="E25" s="46" t="str">
        <f>IF('Datos Vida'!E263=0,"",Índice!$G$51*'Datos Vida'!E263)</f>
        <v/>
      </c>
      <c r="F25" s="46" t="str">
        <f>IF('Datos Vida'!F263=0,"",Índice!$G$51*'Datos Vida'!F263)</f>
        <v/>
      </c>
      <c r="G25" s="46" t="str">
        <f>IF('Datos Vida'!G263=0,"",Índice!$G$51*'Datos Vida'!G263)</f>
        <v/>
      </c>
      <c r="H25" s="46" t="str">
        <f>IF('Datos Vida'!H263=0,"",Índice!$G$51*'Datos Vida'!H263)</f>
        <v/>
      </c>
      <c r="I25" s="46" t="str">
        <f>IF('Datos Vida'!I263=0,"",Índice!$G$51*'Datos Vida'!I263)</f>
        <v/>
      </c>
      <c r="J25" s="46" t="str">
        <f>IF('Datos Vida'!J263=0,"",Índice!$G$51*'Datos Vida'!J263)</f>
        <v/>
      </c>
      <c r="K25" s="46" t="str">
        <f>IF('Datos Vida'!K263=0,"",Índice!$G$51*'Datos Vida'!K263)</f>
        <v/>
      </c>
      <c r="L25" s="46" t="str">
        <f>IF('Datos Vida'!L263=0,"",Índice!$G$51*'Datos Vida'!L263)</f>
        <v/>
      </c>
      <c r="M25" s="46" t="str">
        <f>IF('Datos Vida'!M263=0,"",Índice!$G$51*'Datos Vida'!M263)</f>
        <v/>
      </c>
      <c r="N25" s="46" t="str">
        <f>IF('Datos Vida'!N263=0,"",Índice!$G$51*'Datos Vida'!N263)</f>
        <v/>
      </c>
      <c r="O25" s="46" t="str">
        <f>IF('Datos Vida'!O263=0,"",Índice!$G$51*'Datos Vida'!O263)</f>
        <v/>
      </c>
      <c r="P25" s="46" t="str">
        <f>IF('Datos Vida'!P263=0,"",Índice!$G$51*'Datos Vida'!P263)</f>
        <v/>
      </c>
      <c r="Q25" s="46" t="str">
        <f>IF('Datos Vida'!Q263=0,"",Índice!$G$51*'Datos Vida'!Q263)</f>
        <v/>
      </c>
      <c r="R25" s="46" t="str">
        <f>IF('Datos Vida'!R263=0,"",Índice!$G$51*'Datos Vida'!R263)</f>
        <v/>
      </c>
      <c r="S25" s="46" t="str">
        <f>IF('Datos Vida'!S263=0,"",Índice!$G$51*'Datos Vida'!S263)</f>
        <v/>
      </c>
      <c r="T25" s="46" t="str">
        <f>IF('Datos Vida'!T263=0,"",Índice!$G$51*'Datos Vida'!T263)</f>
        <v/>
      </c>
      <c r="U25" s="46" t="str">
        <f>IF('Datos Vida'!U263=0,"",Índice!$G$51*'Datos Vida'!U263)</f>
        <v/>
      </c>
      <c r="V25" s="46" t="str">
        <f>IF('Datos Vida'!V263=0,"",Índice!$G$51*'Datos Vida'!V263)</f>
        <v/>
      </c>
      <c r="W25" s="46" t="str">
        <f>IF('Datos Vida'!W263=0,"",Índice!$G$51*'Datos Vida'!W263)</f>
        <v/>
      </c>
      <c r="X25" s="46" t="str">
        <f>IF('Datos Vida'!X263=0,"",Índice!$G$51*'Datos Vida'!X263)</f>
        <v/>
      </c>
      <c r="Y25" s="46">
        <f>IF('Datos Vida'!Y263=0,"",Índice!$G$51*'Datos Vida'!Y263)</f>
        <v>2045.5445851343786</v>
      </c>
      <c r="Z25" s="46" t="str">
        <f>IF('Datos Vida'!Z263=0,"",Índice!$G$51*'Datos Vida'!Z263)</f>
        <v/>
      </c>
      <c r="AA25" s="46" t="str">
        <f>IF('Datos Vida'!AA263=0,"",Índice!$G$51*'Datos Vida'!AA263)</f>
        <v/>
      </c>
      <c r="AB25" s="46" t="str">
        <f>IF('Datos Vida'!AB263=0,"",Índice!$G$51*'Datos Vida'!AB263)</f>
        <v/>
      </c>
      <c r="AC25" s="46" t="str">
        <f>IF('Datos Vida'!AC263=0,"",Índice!$G$51*'Datos Vida'!AC263)</f>
        <v/>
      </c>
      <c r="AD25" s="46" t="str">
        <f>IF('Datos Vida'!AD263=0,"",Índice!$G$51*'Datos Vida'!AD263)</f>
        <v/>
      </c>
      <c r="AE25" s="46" t="str">
        <f>IF('Datos Vida'!AE263=0,"",Índice!$G$51*'Datos Vida'!AE263)</f>
        <v/>
      </c>
      <c r="AF25" s="46" t="str">
        <f>IF('Datos Vida'!AF263=0,"",Índice!$G$51*'Datos Vida'!AF263)</f>
        <v/>
      </c>
      <c r="AG25" s="46" t="str">
        <f>IF('Datos Vida'!AG263=0,"",Índice!$G$51*'Datos Vida'!AG263)</f>
        <v/>
      </c>
      <c r="AH25" s="46" t="str">
        <f>IF('Datos Vida'!AH263=0,"",Índice!$G$51*'Datos Vida'!AH263)</f>
        <v/>
      </c>
      <c r="AI25" s="46" t="str">
        <f>IF('Datos Vida'!AI263=0,"",Índice!$G$51*'Datos Vida'!AI263)</f>
        <v/>
      </c>
      <c r="AJ25" s="46" t="str">
        <f>IF('Datos Vida'!AJ263=0,"",Índice!$G$51*'Datos Vida'!AJ263)</f>
        <v/>
      </c>
      <c r="AK25" s="46" t="str">
        <f>IF('Datos Vida'!AK263=0,"",Índice!$G$51*'Datos Vida'!AK263)</f>
        <v/>
      </c>
      <c r="AL25" s="46" t="str">
        <f>IF('Datos Vida'!AL263=0,"",Índice!$G$51*'Datos Vida'!AL263)</f>
        <v/>
      </c>
      <c r="AM25" s="46" t="str">
        <f>IF('Datos Vida'!AM263=0,"",Índice!$G$51*'Datos Vida'!AM263)</f>
        <v/>
      </c>
      <c r="AN25" s="46" t="str">
        <f>IF('Datos Vida'!AN263=0,"",Índice!$G$51*'Datos Vida'!AN263)</f>
        <v/>
      </c>
      <c r="AO25" s="46" t="str">
        <f>IF('Datos Vida'!AO263=0,"",Índice!$G$51*'Datos Vida'!AO263)</f>
        <v/>
      </c>
      <c r="AP25" s="46" t="str">
        <f>IF('Datos Vida'!AP263=0,"",Índice!$G$51*'Datos Vida'!AP263)</f>
        <v/>
      </c>
      <c r="AQ25" s="46">
        <f>IF('Datos Vida'!AQ263=0,"",Índice!$G$51*'Datos Vida'!AQ263)</f>
        <v>2045.5445851343786</v>
      </c>
      <c r="AS25" s="46">
        <f>Índice!$F$51*'Datos Vida'!AS263</f>
        <v>0</v>
      </c>
      <c r="AT25" s="74" t="str">
        <f t="shared" si="0"/>
        <v/>
      </c>
      <c r="AV25" s="75">
        <f t="shared" si="2"/>
        <v>1.7248768902161334E-5</v>
      </c>
      <c r="AW25" s="75">
        <f t="shared" si="1"/>
        <v>0</v>
      </c>
    </row>
    <row r="26" spans="2:49">
      <c r="B26" s="30" t="s">
        <v>421</v>
      </c>
      <c r="C26" s="46" t="str">
        <f>IF('Datos Vida'!C264=0,"",Índice!$G$51*'Datos Vida'!C264)</f>
        <v/>
      </c>
      <c r="D26" s="46">
        <f>IF('Datos Vida'!D264=0,"",Índice!$G$51*'Datos Vida'!D264)</f>
        <v>36.548810258929983</v>
      </c>
      <c r="E26" s="46" t="str">
        <f>IF('Datos Vida'!E264=0,"",Índice!$G$51*'Datos Vida'!E264)</f>
        <v/>
      </c>
      <c r="F26" s="46">
        <f>IF('Datos Vida'!F264=0,"",Índice!$G$51*'Datos Vida'!F264)</f>
        <v>2622.3659369529087</v>
      </c>
      <c r="G26" s="46">
        <f>IF('Datos Vida'!G264=0,"",Índice!$G$51*'Datos Vida'!G264)</f>
        <v>15374.938305213791</v>
      </c>
      <c r="H26" s="46" t="str">
        <f>IF('Datos Vida'!H264=0,"",Índice!$G$51*'Datos Vida'!H264)</f>
        <v/>
      </c>
      <c r="I26" s="46" t="str">
        <f>IF('Datos Vida'!I264=0,"",Índice!$G$51*'Datos Vida'!I264)</f>
        <v/>
      </c>
      <c r="J26" s="46">
        <f>IF('Datos Vida'!J264=0,"",Índice!$G$51*'Datos Vida'!J264)</f>
        <v>379694.43651357508</v>
      </c>
      <c r="K26" s="46" t="str">
        <f>IF('Datos Vida'!K264=0,"",Índice!$G$51*'Datos Vida'!K264)</f>
        <v/>
      </c>
      <c r="L26" s="46" t="str">
        <f>IF('Datos Vida'!L264=0,"",Índice!$G$51*'Datos Vida'!L264)</f>
        <v/>
      </c>
      <c r="M26" s="46">
        <f>IF('Datos Vida'!M264=0,"",Índice!$G$51*'Datos Vida'!M264)</f>
        <v>1414937.0215195841</v>
      </c>
      <c r="N26" s="46" t="str">
        <f>IF('Datos Vida'!N264=0,"",Índice!$G$51*'Datos Vida'!N264)</f>
        <v/>
      </c>
      <c r="O26" s="46">
        <f>IF('Datos Vida'!O264=0,"",Índice!$G$51*'Datos Vida'!O264)</f>
        <v>799655.79289143276</v>
      </c>
      <c r="P26" s="46">
        <f>IF('Datos Vida'!P264=0,"",Índice!$G$51*'Datos Vida'!P264)</f>
        <v>368903.52595386229</v>
      </c>
      <c r="Q26" s="46">
        <f>IF('Datos Vida'!Q264=0,"",Índice!$G$51*'Datos Vida'!Q264)</f>
        <v>773270.03392936592</v>
      </c>
      <c r="R26" s="46" t="str">
        <f>IF('Datos Vida'!R264=0,"",Índice!$G$51*'Datos Vida'!R264)</f>
        <v/>
      </c>
      <c r="S26" s="46" t="str">
        <f>IF('Datos Vida'!S264=0,"",Índice!$G$51*'Datos Vida'!S264)</f>
        <v/>
      </c>
      <c r="T26" s="46" t="str">
        <f>IF('Datos Vida'!T264=0,"",Índice!$G$51*'Datos Vida'!T264)</f>
        <v/>
      </c>
      <c r="U26" s="46" t="str">
        <f>IF('Datos Vida'!U264=0,"",Índice!$G$51*'Datos Vida'!U264)</f>
        <v/>
      </c>
      <c r="V26" s="46" t="str">
        <f>IF('Datos Vida'!V264=0,"",Índice!$G$51*'Datos Vida'!V264)</f>
        <v/>
      </c>
      <c r="W26" s="46" t="str">
        <f>IF('Datos Vida'!W264=0,"",Índice!$G$51*'Datos Vida'!W264)</f>
        <v/>
      </c>
      <c r="X26" s="46">
        <f>IF('Datos Vida'!X264=0,"",Índice!$G$51*'Datos Vida'!X264)</f>
        <v>835089.78113013785</v>
      </c>
      <c r="Y26" s="46" t="str">
        <f>IF('Datos Vida'!Y264=0,"",Índice!$G$51*'Datos Vida'!Y264)</f>
        <v/>
      </c>
      <c r="Z26" s="46" t="str">
        <f>IF('Datos Vida'!Z264=0,"",Índice!$G$51*'Datos Vida'!Z264)</f>
        <v/>
      </c>
      <c r="AA26" s="46" t="str">
        <f>IF('Datos Vida'!AA264=0,"",Índice!$G$51*'Datos Vida'!AA264)</f>
        <v/>
      </c>
      <c r="AB26" s="46">
        <f>IF('Datos Vida'!AB264=0,"",Índice!$G$51*'Datos Vida'!AB264)</f>
        <v>73874.786696501498</v>
      </c>
      <c r="AC26" s="46" t="str">
        <f>IF('Datos Vida'!AC264=0,"",Índice!$G$51*'Datos Vida'!AC264)</f>
        <v/>
      </c>
      <c r="AD26" s="46" t="str">
        <f>IF('Datos Vida'!AD264=0,"",Índice!$G$51*'Datos Vida'!AD264)</f>
        <v/>
      </c>
      <c r="AE26" s="46">
        <f>IF('Datos Vida'!AE264=0,"",Índice!$G$51*'Datos Vida'!AE264)</f>
        <v>556825.64555432356</v>
      </c>
      <c r="AF26" s="46">
        <f>IF('Datos Vida'!AF264=0,"",Índice!$G$51*'Datos Vida'!AF264)</f>
        <v>1292844.7327592124</v>
      </c>
      <c r="AG26" s="46">
        <f>IF('Datos Vida'!AG264=0,"",Índice!$G$51*'Datos Vida'!AG264)</f>
        <v>54717.317167639405</v>
      </c>
      <c r="AH26" s="46" t="str">
        <f>IF('Datos Vida'!AH264=0,"",Índice!$G$51*'Datos Vida'!AH264)</f>
        <v/>
      </c>
      <c r="AI26" s="46" t="str">
        <f>IF('Datos Vida'!AI264=0,"",Índice!$G$51*'Datos Vida'!AI264)</f>
        <v/>
      </c>
      <c r="AJ26" s="46" t="str">
        <f>IF('Datos Vida'!AJ264=0,"",Índice!$G$51*'Datos Vida'!AJ264)</f>
        <v/>
      </c>
      <c r="AK26" s="46" t="str">
        <f>IF('Datos Vida'!AK264=0,"",Índice!$G$51*'Datos Vida'!AK264)</f>
        <v/>
      </c>
      <c r="AL26" s="46" t="str">
        <f>IF('Datos Vida'!AL264=0,"",Índice!$G$51*'Datos Vida'!AL264)</f>
        <v/>
      </c>
      <c r="AM26" s="46" t="str">
        <f>IF('Datos Vida'!AM264=0,"",Índice!$G$51*'Datos Vida'!AM264)</f>
        <v/>
      </c>
      <c r="AN26" s="46" t="str">
        <f>IF('Datos Vida'!AN264=0,"",Índice!$G$51*'Datos Vida'!AN264)</f>
        <v/>
      </c>
      <c r="AO26" s="46" t="str">
        <f>IF('Datos Vida'!AO264=0,"",Índice!$G$51*'Datos Vida'!AO264)</f>
        <v/>
      </c>
      <c r="AP26" s="46" t="str">
        <f>IF('Datos Vida'!AP264=0,"",Índice!$G$51*'Datos Vida'!AP264)</f>
        <v/>
      </c>
      <c r="AQ26" s="46">
        <f>IF('Datos Vida'!AQ264=0,"",Índice!$G$51*'Datos Vida'!AQ264)</f>
        <v>6567846.9271680601</v>
      </c>
      <c r="AS26" s="46">
        <f>Índice!$F$51*'Datos Vida'!AS264</f>
        <v>7473122.9122837791</v>
      </c>
      <c r="AT26" s="74">
        <f t="shared" si="0"/>
        <v>-0.12113757471159636</v>
      </c>
      <c r="AV26" s="75">
        <f t="shared" si="2"/>
        <v>5.5382451526496596E-2</v>
      </c>
      <c r="AW26" s="75">
        <f t="shared" si="1"/>
        <v>6.8033278355024498E-2</v>
      </c>
    </row>
    <row r="27" spans="2:49">
      <c r="B27" s="30" t="s">
        <v>422</v>
      </c>
      <c r="C27" s="46" t="str">
        <f>IF('Datos Vida'!C265=0,"",Índice!$G$51*'Datos Vida'!C265)</f>
        <v/>
      </c>
      <c r="D27" s="46" t="str">
        <f>IF('Datos Vida'!D265=0,"",Índice!$G$51*'Datos Vida'!D265)</f>
        <v/>
      </c>
      <c r="E27" s="46" t="str">
        <f>IF('Datos Vida'!E265=0,"",Índice!$G$51*'Datos Vida'!E265)</f>
        <v/>
      </c>
      <c r="F27" s="46" t="str">
        <f>IF('Datos Vida'!F265=0,"",Índice!$G$51*'Datos Vida'!F265)</f>
        <v/>
      </c>
      <c r="G27" s="46" t="str">
        <f>IF('Datos Vida'!G265=0,"",Índice!$G$51*'Datos Vida'!G265)</f>
        <v/>
      </c>
      <c r="H27" s="46" t="str">
        <f>IF('Datos Vida'!H265=0,"",Índice!$G$51*'Datos Vida'!H265)</f>
        <v/>
      </c>
      <c r="I27" s="46" t="str">
        <f>IF('Datos Vida'!I265=0,"",Índice!$G$51*'Datos Vida'!I265)</f>
        <v/>
      </c>
      <c r="J27" s="46">
        <f>IF('Datos Vida'!J265=0,"",Índice!$G$51*'Datos Vida'!J265)</f>
        <v>2304.8950801312913</v>
      </c>
      <c r="K27" s="46" t="str">
        <f>IF('Datos Vida'!K265=0,"",Índice!$G$51*'Datos Vida'!K265)</f>
        <v/>
      </c>
      <c r="L27" s="46" t="str">
        <f>IF('Datos Vida'!L265=0,"",Índice!$G$51*'Datos Vida'!L265)</f>
        <v/>
      </c>
      <c r="M27" s="46" t="str">
        <f>IF('Datos Vida'!M265=0,"",Índice!$G$51*'Datos Vida'!M265)</f>
        <v/>
      </c>
      <c r="N27" s="46" t="str">
        <f>IF('Datos Vida'!N265=0,"",Índice!$G$51*'Datos Vida'!N265)</f>
        <v/>
      </c>
      <c r="O27" s="46" t="str">
        <f>IF('Datos Vida'!O265=0,"",Índice!$G$51*'Datos Vida'!O265)</f>
        <v/>
      </c>
      <c r="P27" s="46" t="str">
        <f>IF('Datos Vida'!P265=0,"",Índice!$G$51*'Datos Vida'!P265)</f>
        <v/>
      </c>
      <c r="Q27" s="46" t="str">
        <f>IF('Datos Vida'!Q265=0,"",Índice!$G$51*'Datos Vida'!Q265)</f>
        <v/>
      </c>
      <c r="R27" s="46" t="str">
        <f>IF('Datos Vida'!R265=0,"",Índice!$G$51*'Datos Vida'!R265)</f>
        <v/>
      </c>
      <c r="S27" s="46" t="str">
        <f>IF('Datos Vida'!S265=0,"",Índice!$G$51*'Datos Vida'!S265)</f>
        <v/>
      </c>
      <c r="T27" s="46" t="str">
        <f>IF('Datos Vida'!T265=0,"",Índice!$G$51*'Datos Vida'!T265)</f>
        <v/>
      </c>
      <c r="U27" s="46" t="str">
        <f>IF('Datos Vida'!U265=0,"",Índice!$G$51*'Datos Vida'!U265)</f>
        <v/>
      </c>
      <c r="V27" s="46" t="str">
        <f>IF('Datos Vida'!V265=0,"",Índice!$G$51*'Datos Vida'!V265)</f>
        <v/>
      </c>
      <c r="W27" s="46" t="str">
        <f>IF('Datos Vida'!W265=0,"",Índice!$G$51*'Datos Vida'!W265)</f>
        <v/>
      </c>
      <c r="X27" s="46" t="str">
        <f>IF('Datos Vida'!X265=0,"",Índice!$G$51*'Datos Vida'!X265)</f>
        <v/>
      </c>
      <c r="Y27" s="46" t="str">
        <f>IF('Datos Vida'!Y265=0,"",Índice!$G$51*'Datos Vida'!Y265)</f>
        <v/>
      </c>
      <c r="Z27" s="46" t="str">
        <f>IF('Datos Vida'!Z265=0,"",Índice!$G$51*'Datos Vida'!Z265)</f>
        <v/>
      </c>
      <c r="AA27" s="46" t="str">
        <f>IF('Datos Vida'!AA265=0,"",Índice!$G$51*'Datos Vida'!AA265)</f>
        <v/>
      </c>
      <c r="AB27" s="46" t="str">
        <f>IF('Datos Vida'!AB265=0,"",Índice!$G$51*'Datos Vida'!AB265)</f>
        <v/>
      </c>
      <c r="AC27" s="46" t="str">
        <f>IF('Datos Vida'!AC265=0,"",Índice!$G$51*'Datos Vida'!AC265)</f>
        <v/>
      </c>
      <c r="AD27" s="46" t="str">
        <f>IF('Datos Vida'!AD265=0,"",Índice!$G$51*'Datos Vida'!AD265)</f>
        <v/>
      </c>
      <c r="AE27" s="46" t="str">
        <f>IF('Datos Vida'!AE265=0,"",Índice!$G$51*'Datos Vida'!AE265)</f>
        <v/>
      </c>
      <c r="AF27" s="46" t="str">
        <f>IF('Datos Vida'!AF265=0,"",Índice!$G$51*'Datos Vida'!AF265)</f>
        <v/>
      </c>
      <c r="AG27" s="46" t="str">
        <f>IF('Datos Vida'!AG265=0,"",Índice!$G$51*'Datos Vida'!AG265)</f>
        <v/>
      </c>
      <c r="AH27" s="46" t="str">
        <f>IF('Datos Vida'!AH265=0,"",Índice!$G$51*'Datos Vida'!AH265)</f>
        <v/>
      </c>
      <c r="AI27" s="46" t="str">
        <f>IF('Datos Vida'!AI265=0,"",Índice!$G$51*'Datos Vida'!AI265)</f>
        <v/>
      </c>
      <c r="AJ27" s="46" t="str">
        <f>IF('Datos Vida'!AJ265=0,"",Índice!$G$51*'Datos Vida'!AJ265)</f>
        <v/>
      </c>
      <c r="AK27" s="46" t="str">
        <f>IF('Datos Vida'!AK265=0,"",Índice!$G$51*'Datos Vida'!AK265)</f>
        <v/>
      </c>
      <c r="AL27" s="46" t="str">
        <f>IF('Datos Vida'!AL265=0,"",Índice!$G$51*'Datos Vida'!AL265)</f>
        <v/>
      </c>
      <c r="AM27" s="46" t="str">
        <f>IF('Datos Vida'!AM265=0,"",Índice!$G$51*'Datos Vida'!AM265)</f>
        <v/>
      </c>
      <c r="AN27" s="46" t="str">
        <f>IF('Datos Vida'!AN265=0,"",Índice!$G$51*'Datos Vida'!AN265)</f>
        <v/>
      </c>
      <c r="AO27" s="46" t="str">
        <f>IF('Datos Vida'!AO265=0,"",Índice!$G$51*'Datos Vida'!AO265)</f>
        <v/>
      </c>
      <c r="AP27" s="46" t="str">
        <f>IF('Datos Vida'!AP265=0,"",Índice!$G$51*'Datos Vida'!AP265)</f>
        <v/>
      </c>
      <c r="AQ27" s="46">
        <f>IF('Datos Vida'!AQ265=0,"",Índice!$G$51*'Datos Vida'!AQ265)</f>
        <v>2304.8950801312913</v>
      </c>
      <c r="AS27" s="46">
        <f>Índice!$F$51*'Datos Vida'!AS265</f>
        <v>0</v>
      </c>
      <c r="AT27" s="74" t="str">
        <f t="shared" si="0"/>
        <v/>
      </c>
      <c r="AV27" s="75">
        <f t="shared" si="2"/>
        <v>1.9435705713694591E-5</v>
      </c>
      <c r="AW27" s="75">
        <f t="shared" si="1"/>
        <v>0</v>
      </c>
    </row>
    <row r="28" spans="2:49">
      <c r="B28" s="29" t="s">
        <v>423</v>
      </c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S28" s="43"/>
      <c r="AT28" s="97"/>
      <c r="AV28" s="98"/>
      <c r="AW28" s="98"/>
    </row>
    <row r="29" spans="2:49">
      <c r="B29" s="30" t="s">
        <v>424</v>
      </c>
      <c r="C29" s="46" t="str">
        <f>IF('Datos Vida'!C267=0,"",Índice!$G$51*'Datos Vida'!C267)</f>
        <v/>
      </c>
      <c r="D29" s="46" t="str">
        <f>IF('Datos Vida'!D267=0,"",Índice!$G$51*'Datos Vida'!D267)</f>
        <v/>
      </c>
      <c r="E29" s="46" t="str">
        <f>IF('Datos Vida'!E267=0,"",Índice!$G$51*'Datos Vida'!E267)</f>
        <v/>
      </c>
      <c r="F29" s="46" t="str">
        <f>IF('Datos Vida'!F267=0,"",Índice!$G$51*'Datos Vida'!F267)</f>
        <v/>
      </c>
      <c r="G29" s="46" t="str">
        <f>IF('Datos Vida'!G267=0,"",Índice!$G$51*'Datos Vida'!G267)</f>
        <v/>
      </c>
      <c r="H29" s="46" t="str">
        <f>IF('Datos Vida'!H267=0,"",Índice!$G$51*'Datos Vida'!H267)</f>
        <v/>
      </c>
      <c r="I29" s="46" t="str">
        <f>IF('Datos Vida'!I267=0,"",Índice!$G$51*'Datos Vida'!I267)</f>
        <v/>
      </c>
      <c r="J29" s="46">
        <f>IF('Datos Vida'!J267=0,"",Índice!$G$51*'Datos Vida'!J267)</f>
        <v>277741.27364597929</v>
      </c>
      <c r="K29" s="46" t="str">
        <f>IF('Datos Vida'!K267=0,"",Índice!$G$51*'Datos Vida'!K267)</f>
        <v/>
      </c>
      <c r="L29" s="46" t="str">
        <f>IF('Datos Vida'!L267=0,"",Índice!$G$51*'Datos Vida'!L267)</f>
        <v/>
      </c>
      <c r="M29" s="46" t="str">
        <f>IF('Datos Vida'!M267=0,"",Índice!$G$51*'Datos Vida'!M267)</f>
        <v/>
      </c>
      <c r="N29" s="46" t="str">
        <f>IF('Datos Vida'!N267=0,"",Índice!$G$51*'Datos Vida'!N267)</f>
        <v/>
      </c>
      <c r="O29" s="46" t="str">
        <f>IF('Datos Vida'!O267=0,"",Índice!$G$51*'Datos Vida'!O267)</f>
        <v/>
      </c>
      <c r="P29" s="46" t="str">
        <f>IF('Datos Vida'!P267=0,"",Índice!$G$51*'Datos Vida'!P267)</f>
        <v/>
      </c>
      <c r="Q29" s="46" t="str">
        <f>IF('Datos Vida'!Q267=0,"",Índice!$G$51*'Datos Vida'!Q267)</f>
        <v/>
      </c>
      <c r="R29" s="46" t="str">
        <f>IF('Datos Vida'!R267=0,"",Índice!$G$51*'Datos Vida'!R267)</f>
        <v/>
      </c>
      <c r="S29" s="46" t="str">
        <f>IF('Datos Vida'!S267=0,"",Índice!$G$51*'Datos Vida'!S267)</f>
        <v/>
      </c>
      <c r="T29" s="46">
        <f>IF('Datos Vida'!T267=0,"",Índice!$G$51*'Datos Vida'!T267)</f>
        <v>134642.92275038126</v>
      </c>
      <c r="U29" s="46" t="str">
        <f>IF('Datos Vida'!U267=0,"",Índice!$G$51*'Datos Vida'!U267)</f>
        <v/>
      </c>
      <c r="V29" s="46" t="str">
        <f>IF('Datos Vida'!V267=0,"",Índice!$G$51*'Datos Vida'!V267)</f>
        <v/>
      </c>
      <c r="W29" s="46" t="str">
        <f>IF('Datos Vida'!W267=0,"",Índice!$G$51*'Datos Vida'!W267)</f>
        <v/>
      </c>
      <c r="X29" s="46" t="str">
        <f>IF('Datos Vida'!X267=0,"",Índice!$G$51*'Datos Vida'!X267)</f>
        <v/>
      </c>
      <c r="Y29" s="46" t="str">
        <f>IF('Datos Vida'!Y267=0,"",Índice!$G$51*'Datos Vida'!Y267)</f>
        <v/>
      </c>
      <c r="Z29" s="46" t="str">
        <f>IF('Datos Vida'!Z267=0,"",Índice!$G$51*'Datos Vida'!Z267)</f>
        <v/>
      </c>
      <c r="AA29" s="46" t="str">
        <f>IF('Datos Vida'!AA267=0,"",Índice!$G$51*'Datos Vida'!AA267)</f>
        <v/>
      </c>
      <c r="AB29" s="46" t="str">
        <f>IF('Datos Vida'!AB267=0,"",Índice!$G$51*'Datos Vida'!AB267)</f>
        <v/>
      </c>
      <c r="AC29" s="46" t="str">
        <f>IF('Datos Vida'!AC267=0,"",Índice!$G$51*'Datos Vida'!AC267)</f>
        <v/>
      </c>
      <c r="AD29" s="46" t="str">
        <f>IF('Datos Vida'!AD267=0,"",Índice!$G$51*'Datos Vida'!AD267)</f>
        <v/>
      </c>
      <c r="AE29" s="46" t="str">
        <f>IF('Datos Vida'!AE267=0,"",Índice!$G$51*'Datos Vida'!AE267)</f>
        <v/>
      </c>
      <c r="AF29" s="46" t="str">
        <f>IF('Datos Vida'!AF267=0,"",Índice!$G$51*'Datos Vida'!AF267)</f>
        <v/>
      </c>
      <c r="AG29" s="46" t="str">
        <f>IF('Datos Vida'!AG267=0,"",Índice!$G$51*'Datos Vida'!AG267)</f>
        <v/>
      </c>
      <c r="AH29" s="46" t="str">
        <f>IF('Datos Vida'!AH267=0,"",Índice!$G$51*'Datos Vida'!AH267)</f>
        <v/>
      </c>
      <c r="AI29" s="46" t="str">
        <f>IF('Datos Vida'!AI267=0,"",Índice!$G$51*'Datos Vida'!AI267)</f>
        <v/>
      </c>
      <c r="AJ29" s="46" t="str">
        <f>IF('Datos Vida'!AJ267=0,"",Índice!$G$51*'Datos Vida'!AJ267)</f>
        <v/>
      </c>
      <c r="AK29" s="46" t="str">
        <f>IF('Datos Vida'!AK267=0,"",Índice!$G$51*'Datos Vida'!AK267)</f>
        <v/>
      </c>
      <c r="AL29" s="46" t="str">
        <f>IF('Datos Vida'!AL267=0,"",Índice!$G$51*'Datos Vida'!AL267)</f>
        <v/>
      </c>
      <c r="AM29" s="46" t="str">
        <f>IF('Datos Vida'!AM267=0,"",Índice!$G$51*'Datos Vida'!AM267)</f>
        <v/>
      </c>
      <c r="AN29" s="46" t="str">
        <f>IF('Datos Vida'!AN267=0,"",Índice!$G$51*'Datos Vida'!AN267)</f>
        <v/>
      </c>
      <c r="AO29" s="46" t="str">
        <f>IF('Datos Vida'!AO267=0,"",Índice!$G$51*'Datos Vida'!AO267)</f>
        <v/>
      </c>
      <c r="AP29" s="46" t="str">
        <f>IF('Datos Vida'!AP267=0,"",Índice!$G$51*'Datos Vida'!AP267)</f>
        <v/>
      </c>
      <c r="AQ29" s="46">
        <f>IF('Datos Vida'!AQ267=0,"",Índice!$G$51*'Datos Vida'!AQ267)</f>
        <v>412384.19639636052</v>
      </c>
      <c r="AS29" s="46">
        <f>Índice!$F$51*'Datos Vida'!AS267</f>
        <v>450393.79557882302</v>
      </c>
      <c r="AT29" s="74">
        <f t="shared" si="0"/>
        <v>-8.4391924479364833E-2</v>
      </c>
      <c r="AV29" s="75">
        <f t="shared" si="2"/>
        <v>3.4773721160798118E-3</v>
      </c>
      <c r="AW29" s="75">
        <f t="shared" si="1"/>
        <v>4.100262610912413E-3</v>
      </c>
    </row>
    <row r="30" spans="2:49">
      <c r="B30" s="30" t="s">
        <v>425</v>
      </c>
      <c r="C30" s="46">
        <f>IF('Datos Vida'!C268=0,"",Índice!$G$51*'Datos Vida'!C268)</f>
        <v>415072.65045228094</v>
      </c>
      <c r="D30" s="46">
        <f>IF('Datos Vida'!D268=0,"",Índice!$G$51*'Datos Vida'!D268)</f>
        <v>128886.41506260225</v>
      </c>
      <c r="E30" s="46">
        <f>IF('Datos Vida'!E268=0,"",Índice!$G$51*'Datos Vida'!E268)</f>
        <v>24662.687214627033</v>
      </c>
      <c r="F30" s="46">
        <f>IF('Datos Vida'!F268=0,"",Índice!$G$51*'Datos Vida'!F268)</f>
        <v>171313.41836700818</v>
      </c>
      <c r="G30" s="46">
        <f>IF('Datos Vida'!G268=0,"",Índice!$G$51*'Datos Vida'!G268)</f>
        <v>709729.73810424935</v>
      </c>
      <c r="H30" s="46">
        <f>IF('Datos Vida'!H268=0,"",Índice!$G$51*'Datos Vida'!H268)</f>
        <v>5707.7470945352261</v>
      </c>
      <c r="I30" s="46">
        <f>IF('Datos Vida'!I268=0,"",Índice!$G$51*'Datos Vida'!I268)</f>
        <v>560325.74847118661</v>
      </c>
      <c r="J30" s="46" t="str">
        <f>IF('Datos Vida'!J268=0,"",Índice!$G$51*'Datos Vida'!J268)</f>
        <v/>
      </c>
      <c r="K30" s="46" t="str">
        <f>IF('Datos Vida'!K268=0,"",Índice!$G$51*'Datos Vida'!K268)</f>
        <v/>
      </c>
      <c r="L30" s="46" t="str">
        <f>IF('Datos Vida'!L268=0,"",Índice!$G$51*'Datos Vida'!L268)</f>
        <v/>
      </c>
      <c r="M30" s="46">
        <f>IF('Datos Vida'!M268=0,"",Índice!$G$51*'Datos Vida'!M268)</f>
        <v>60681.907215468076</v>
      </c>
      <c r="N30" s="46" t="str">
        <f>IF('Datos Vida'!N268=0,"",Índice!$G$51*'Datos Vida'!N268)</f>
        <v/>
      </c>
      <c r="O30" s="46">
        <f>IF('Datos Vida'!O268=0,"",Índice!$G$51*'Datos Vida'!O268)</f>
        <v>77320.841660746184</v>
      </c>
      <c r="P30" s="46">
        <f>IF('Datos Vida'!P268=0,"",Índice!$G$51*'Datos Vida'!P268)</f>
        <v>199864.23827135083</v>
      </c>
      <c r="Q30" s="46">
        <f>IF('Datos Vida'!Q268=0,"",Índice!$G$51*'Datos Vida'!Q268)</f>
        <v>191679.31548113082</v>
      </c>
      <c r="R30" s="46" t="str">
        <f>IF('Datos Vida'!R268=0,"",Índice!$G$51*'Datos Vida'!R268)</f>
        <v/>
      </c>
      <c r="S30" s="46">
        <f>IF('Datos Vida'!S268=0,"",Índice!$G$51*'Datos Vida'!S268)</f>
        <v>135573.20266211621</v>
      </c>
      <c r="T30" s="46">
        <f>IF('Datos Vida'!T268=0,"",Índice!$G$51*'Datos Vida'!T268)</f>
        <v>141961.83886981793</v>
      </c>
      <c r="U30" s="46">
        <f>IF('Datos Vida'!U268=0,"",Índice!$G$51*'Datos Vida'!U268)</f>
        <v>348682.11083592841</v>
      </c>
      <c r="V30" s="46">
        <f>IF('Datos Vida'!V268=0,"",Índice!$G$51*'Datos Vida'!V268)</f>
        <v>623.78685364336764</v>
      </c>
      <c r="W30" s="46">
        <f>IF('Datos Vida'!W268=0,"",Índice!$G$51*'Datos Vida'!W268)</f>
        <v>34739.819530300716</v>
      </c>
      <c r="X30" s="46">
        <f>IF('Datos Vida'!X268=0,"",Índice!$G$51*'Datos Vida'!X268)</f>
        <v>713995.67527848424</v>
      </c>
      <c r="Y30" s="46">
        <f>IF('Datos Vida'!Y268=0,"",Índice!$G$51*'Datos Vida'!Y268)</f>
        <v>456.02130047076167</v>
      </c>
      <c r="Z30" s="46">
        <f>IF('Datos Vida'!Z268=0,"",Índice!$G$51*'Datos Vida'!Z268)</f>
        <v>164052.22497404946</v>
      </c>
      <c r="AA30" s="46">
        <f>IF('Datos Vida'!AA268=0,"",Índice!$G$51*'Datos Vida'!AA268)</f>
        <v>3574.8670380526805</v>
      </c>
      <c r="AB30" s="46" t="str">
        <f>IF('Datos Vida'!AB268=0,"",Índice!$G$51*'Datos Vida'!AB268)</f>
        <v/>
      </c>
      <c r="AC30" s="46">
        <f>IF('Datos Vida'!AC268=0,"",Índice!$G$51*'Datos Vida'!AC268)</f>
        <v>430.30315102662342</v>
      </c>
      <c r="AD30" s="46" t="str">
        <f>IF('Datos Vida'!AD268=0,"",Índice!$G$51*'Datos Vida'!AD268)</f>
        <v/>
      </c>
      <c r="AE30" s="46">
        <f>IF('Datos Vida'!AE268=0,"",Índice!$G$51*'Datos Vida'!AE268)</f>
        <v>154056.93847784854</v>
      </c>
      <c r="AF30" s="46">
        <f>IF('Datos Vida'!AF268=0,"",Índice!$G$51*'Datos Vida'!AF268)</f>
        <v>811880.32428771583</v>
      </c>
      <c r="AG30" s="46">
        <f>IF('Datos Vida'!AG268=0,"",Índice!$G$51*'Datos Vida'!AG268)</f>
        <v>369202.36111203331</v>
      </c>
      <c r="AH30" s="46" t="str">
        <f>IF('Datos Vida'!AH268=0,"",Índice!$G$51*'Datos Vida'!AH268)</f>
        <v/>
      </c>
      <c r="AI30" s="46" t="str">
        <f>IF('Datos Vida'!AI268=0,"",Índice!$G$51*'Datos Vida'!AI268)</f>
        <v/>
      </c>
      <c r="AJ30" s="46" t="str">
        <f>IF('Datos Vida'!AJ268=0,"",Índice!$G$51*'Datos Vida'!AJ268)</f>
        <v/>
      </c>
      <c r="AK30" s="46" t="str">
        <f>IF('Datos Vida'!AK268=0,"",Índice!$G$51*'Datos Vida'!AK268)</f>
        <v/>
      </c>
      <c r="AL30" s="46" t="str">
        <f>IF('Datos Vida'!AL268=0,"",Índice!$G$51*'Datos Vida'!AL268)</f>
        <v/>
      </c>
      <c r="AM30" s="46" t="str">
        <f>IF('Datos Vida'!AM268=0,"",Índice!$G$51*'Datos Vida'!AM268)</f>
        <v/>
      </c>
      <c r="AN30" s="46" t="str">
        <f>IF('Datos Vida'!AN268=0,"",Índice!$G$51*'Datos Vida'!AN268)</f>
        <v/>
      </c>
      <c r="AO30" s="46" t="str">
        <f>IF('Datos Vida'!AO268=0,"",Índice!$G$51*'Datos Vida'!AO268)</f>
        <v/>
      </c>
      <c r="AP30" s="46" t="str">
        <f>IF('Datos Vida'!AP268=0,"",Índice!$G$51*'Datos Vida'!AP268)</f>
        <v/>
      </c>
      <c r="AQ30" s="46">
        <f>IF('Datos Vida'!AQ268=0,"",Índice!$G$51*'Datos Vida'!AQ268)</f>
        <v>5424474.1817666739</v>
      </c>
      <c r="AS30" s="46">
        <f>Índice!$F$51*'Datos Vida'!AS268</f>
        <v>5868885.9471513936</v>
      </c>
      <c r="AT30" s="74">
        <f t="shared" si="0"/>
        <v>-7.5723360342421664E-2</v>
      </c>
      <c r="AV30" s="75">
        <f t="shared" si="2"/>
        <v>4.5741120607687667E-2</v>
      </c>
      <c r="AW30" s="75">
        <f t="shared" si="1"/>
        <v>5.342874136596034E-2</v>
      </c>
    </row>
    <row r="31" spans="2:49">
      <c r="B31" s="30" t="s">
        <v>426</v>
      </c>
      <c r="C31" s="46" t="str">
        <f>IF('Datos Vida'!C269=0,"",Índice!$G$51*'Datos Vida'!C269)</f>
        <v/>
      </c>
      <c r="D31" s="46" t="str">
        <f>IF('Datos Vida'!D269=0,"",Índice!$G$51*'Datos Vida'!D269)</f>
        <v/>
      </c>
      <c r="E31" s="46" t="str">
        <f>IF('Datos Vida'!E269=0,"",Índice!$G$51*'Datos Vida'!E269)</f>
        <v/>
      </c>
      <c r="F31" s="46" t="str">
        <f>IF('Datos Vida'!F269=0,"",Índice!$G$51*'Datos Vida'!F269)</f>
        <v/>
      </c>
      <c r="G31" s="46" t="str">
        <f>IF('Datos Vida'!G269=0,"",Índice!$G$51*'Datos Vida'!G269)</f>
        <v/>
      </c>
      <c r="H31" s="46" t="str">
        <f>IF('Datos Vida'!H269=0,"",Índice!$G$51*'Datos Vida'!H269)</f>
        <v/>
      </c>
      <c r="I31" s="46" t="str">
        <f>IF('Datos Vida'!I269=0,"",Índice!$G$51*'Datos Vida'!I269)</f>
        <v/>
      </c>
      <c r="J31" s="46" t="str">
        <f>IF('Datos Vida'!J269=0,"",Índice!$G$51*'Datos Vida'!J269)</f>
        <v/>
      </c>
      <c r="K31" s="46" t="str">
        <f>IF('Datos Vida'!K269=0,"",Índice!$G$51*'Datos Vida'!K269)</f>
        <v/>
      </c>
      <c r="L31" s="46" t="str">
        <f>IF('Datos Vida'!L269=0,"",Índice!$G$51*'Datos Vida'!L269)</f>
        <v/>
      </c>
      <c r="M31" s="46" t="str">
        <f>IF('Datos Vida'!M269=0,"",Índice!$G$51*'Datos Vida'!M269)</f>
        <v/>
      </c>
      <c r="N31" s="46" t="str">
        <f>IF('Datos Vida'!N269=0,"",Índice!$G$51*'Datos Vida'!N269)</f>
        <v/>
      </c>
      <c r="O31" s="46" t="str">
        <f>IF('Datos Vida'!O269=0,"",Índice!$G$51*'Datos Vida'!O269)</f>
        <v/>
      </c>
      <c r="P31" s="46">
        <f>IF('Datos Vida'!P269=0,"",Índice!$G$51*'Datos Vida'!P269)</f>
        <v>4380.0088973288093</v>
      </c>
      <c r="Q31" s="46">
        <f>IF('Datos Vida'!Q269=0,"",Índice!$G$51*'Datos Vida'!Q269)</f>
        <v>42121.592400530302</v>
      </c>
      <c r="R31" s="46" t="str">
        <f>IF('Datos Vida'!R269=0,"",Índice!$G$51*'Datos Vida'!R269)</f>
        <v/>
      </c>
      <c r="S31" s="46" t="str">
        <f>IF('Datos Vida'!S269=0,"",Índice!$G$51*'Datos Vida'!S269)</f>
        <v/>
      </c>
      <c r="T31" s="46" t="str">
        <f>IF('Datos Vida'!T269=0,"",Índice!$G$51*'Datos Vida'!T269)</f>
        <v/>
      </c>
      <c r="U31" s="46" t="str">
        <f>IF('Datos Vida'!U269=0,"",Índice!$G$51*'Datos Vida'!U269)</f>
        <v/>
      </c>
      <c r="V31" s="46" t="str">
        <f>IF('Datos Vida'!V269=0,"",Índice!$G$51*'Datos Vida'!V269)</f>
        <v/>
      </c>
      <c r="W31" s="46" t="str">
        <f>IF('Datos Vida'!W269=0,"",Índice!$G$51*'Datos Vida'!W269)</f>
        <v/>
      </c>
      <c r="X31" s="46" t="str">
        <f>IF('Datos Vida'!X269=0,"",Índice!$G$51*'Datos Vida'!X269)</f>
        <v/>
      </c>
      <c r="Y31" s="46">
        <f>IF('Datos Vida'!Y269=0,"",Índice!$G$51*'Datos Vida'!Y269)</f>
        <v>27963.950325460748</v>
      </c>
      <c r="Z31" s="46" t="str">
        <f>IF('Datos Vida'!Z269=0,"",Índice!$G$51*'Datos Vida'!Z269)</f>
        <v/>
      </c>
      <c r="AA31" s="46" t="str">
        <f>IF('Datos Vida'!AA269=0,"",Índice!$G$51*'Datos Vida'!AA269)</f>
        <v/>
      </c>
      <c r="AB31" s="46" t="str">
        <f>IF('Datos Vida'!AB269=0,"",Índice!$G$51*'Datos Vida'!AB269)</f>
        <v/>
      </c>
      <c r="AC31" s="46" t="str">
        <f>IF('Datos Vida'!AC269=0,"",Índice!$G$51*'Datos Vida'!AC269)</f>
        <v/>
      </c>
      <c r="AD31" s="46" t="str">
        <f>IF('Datos Vida'!AD269=0,"",Índice!$G$51*'Datos Vida'!AD269)</f>
        <v/>
      </c>
      <c r="AE31" s="46" t="str">
        <f>IF('Datos Vida'!AE269=0,"",Índice!$G$51*'Datos Vida'!AE269)</f>
        <v/>
      </c>
      <c r="AF31" s="46" t="str">
        <f>IF('Datos Vida'!AF269=0,"",Índice!$G$51*'Datos Vida'!AF269)</f>
        <v/>
      </c>
      <c r="AG31" s="46" t="str">
        <f>IF('Datos Vida'!AG269=0,"",Índice!$G$51*'Datos Vida'!AG269)</f>
        <v/>
      </c>
      <c r="AH31" s="46" t="str">
        <f>IF('Datos Vida'!AH269=0,"",Índice!$G$51*'Datos Vida'!AH269)</f>
        <v/>
      </c>
      <c r="AI31" s="46" t="str">
        <f>IF('Datos Vida'!AI269=0,"",Índice!$G$51*'Datos Vida'!AI269)</f>
        <v/>
      </c>
      <c r="AJ31" s="46" t="str">
        <f>IF('Datos Vida'!AJ269=0,"",Índice!$G$51*'Datos Vida'!AJ269)</f>
        <v/>
      </c>
      <c r="AK31" s="46" t="str">
        <f>IF('Datos Vida'!AK269=0,"",Índice!$G$51*'Datos Vida'!AK269)</f>
        <v/>
      </c>
      <c r="AL31" s="46" t="str">
        <f>IF('Datos Vida'!AL269=0,"",Índice!$G$51*'Datos Vida'!AL269)</f>
        <v/>
      </c>
      <c r="AM31" s="46" t="str">
        <f>IF('Datos Vida'!AM269=0,"",Índice!$G$51*'Datos Vida'!AM269)</f>
        <v/>
      </c>
      <c r="AN31" s="46" t="str">
        <f>IF('Datos Vida'!AN269=0,"",Índice!$G$51*'Datos Vida'!AN269)</f>
        <v/>
      </c>
      <c r="AO31" s="46" t="str">
        <f>IF('Datos Vida'!AO269=0,"",Índice!$G$51*'Datos Vida'!AO269)</f>
        <v/>
      </c>
      <c r="AP31" s="46" t="str">
        <f>IF('Datos Vida'!AP269=0,"",Índice!$G$51*'Datos Vida'!AP269)</f>
        <v/>
      </c>
      <c r="AQ31" s="46">
        <f>IF('Datos Vida'!AQ269=0,"",Índice!$G$51*'Datos Vida'!AQ269)</f>
        <v>74465.551623319858</v>
      </c>
      <c r="AS31" s="46">
        <f>Índice!$F$51*'Datos Vida'!AS269</f>
        <v>92027.326056015881</v>
      </c>
      <c r="AT31" s="74">
        <f t="shared" si="0"/>
        <v>-0.19083217110976791</v>
      </c>
      <c r="AV31" s="75">
        <f t="shared" si="2"/>
        <v>6.2792035942752617E-4</v>
      </c>
      <c r="AW31" s="75">
        <f t="shared" si="1"/>
        <v>8.3779174560962705E-4</v>
      </c>
    </row>
    <row r="32" spans="2:49">
      <c r="B32" s="30" t="s">
        <v>427</v>
      </c>
      <c r="C32" s="46" t="str">
        <f>IF('Datos Vida'!C270=0,"",Índice!$G$51*'Datos Vida'!C270)</f>
        <v/>
      </c>
      <c r="D32" s="46" t="str">
        <f>IF('Datos Vida'!D270=0,"",Índice!$G$51*'Datos Vida'!D270)</f>
        <v/>
      </c>
      <c r="E32" s="46" t="str">
        <f>IF('Datos Vida'!E270=0,"",Índice!$G$51*'Datos Vida'!E270)</f>
        <v/>
      </c>
      <c r="F32" s="46" t="str">
        <f>IF('Datos Vida'!F270=0,"",Índice!$G$51*'Datos Vida'!F270)</f>
        <v/>
      </c>
      <c r="G32" s="46" t="str">
        <f>IF('Datos Vida'!G270=0,"",Índice!$G$51*'Datos Vida'!G270)</f>
        <v/>
      </c>
      <c r="H32" s="46" t="str">
        <f>IF('Datos Vida'!H270=0,"",Índice!$G$51*'Datos Vida'!H270)</f>
        <v/>
      </c>
      <c r="I32" s="46" t="str">
        <f>IF('Datos Vida'!I270=0,"",Índice!$G$51*'Datos Vida'!I270)</f>
        <v/>
      </c>
      <c r="J32" s="46" t="str">
        <f>IF('Datos Vida'!J270=0,"",Índice!$G$51*'Datos Vida'!J270)</f>
        <v/>
      </c>
      <c r="K32" s="46" t="str">
        <f>IF('Datos Vida'!K270=0,"",Índice!$G$51*'Datos Vida'!K270)</f>
        <v/>
      </c>
      <c r="L32" s="46" t="str">
        <f>IF('Datos Vida'!L270=0,"",Índice!$G$51*'Datos Vida'!L270)</f>
        <v/>
      </c>
      <c r="M32" s="46" t="str">
        <f>IF('Datos Vida'!M270=0,"",Índice!$G$51*'Datos Vida'!M270)</f>
        <v/>
      </c>
      <c r="N32" s="46" t="str">
        <f>IF('Datos Vida'!N270=0,"",Índice!$G$51*'Datos Vida'!N270)</f>
        <v/>
      </c>
      <c r="O32" s="46" t="str">
        <f>IF('Datos Vida'!O270=0,"",Índice!$G$51*'Datos Vida'!O270)</f>
        <v/>
      </c>
      <c r="P32" s="46" t="str">
        <f>IF('Datos Vida'!P270=0,"",Índice!$G$51*'Datos Vida'!P270)</f>
        <v/>
      </c>
      <c r="Q32" s="46" t="str">
        <f>IF('Datos Vida'!Q270=0,"",Índice!$G$51*'Datos Vida'!Q270)</f>
        <v/>
      </c>
      <c r="R32" s="46" t="str">
        <f>IF('Datos Vida'!R270=0,"",Índice!$G$51*'Datos Vida'!R270)</f>
        <v/>
      </c>
      <c r="S32" s="46" t="str">
        <f>IF('Datos Vida'!S270=0,"",Índice!$G$51*'Datos Vida'!S270)</f>
        <v/>
      </c>
      <c r="T32" s="46" t="str">
        <f>IF('Datos Vida'!T270=0,"",Índice!$G$51*'Datos Vida'!T270)</f>
        <v/>
      </c>
      <c r="U32" s="46" t="str">
        <f>IF('Datos Vida'!U270=0,"",Índice!$G$51*'Datos Vida'!U270)</f>
        <v/>
      </c>
      <c r="V32" s="46" t="str">
        <f>IF('Datos Vida'!V270=0,"",Índice!$G$51*'Datos Vida'!V270)</f>
        <v/>
      </c>
      <c r="W32" s="46" t="str">
        <f>IF('Datos Vida'!W270=0,"",Índice!$G$51*'Datos Vida'!W270)</f>
        <v/>
      </c>
      <c r="X32" s="46" t="str">
        <f>IF('Datos Vida'!X270=0,"",Índice!$G$51*'Datos Vida'!X270)</f>
        <v/>
      </c>
      <c r="Y32" s="46">
        <f>IF('Datos Vida'!Y270=0,"",Índice!$G$51*'Datos Vida'!Y270)</f>
        <v>694.74415753141182</v>
      </c>
      <c r="Z32" s="46" t="str">
        <f>IF('Datos Vida'!Z270=0,"",Índice!$G$51*'Datos Vida'!Z270)</f>
        <v/>
      </c>
      <c r="AA32" s="46">
        <f>IF('Datos Vida'!AA270=0,"",Índice!$G$51*'Datos Vida'!AA270)</f>
        <v>742.94908824512368</v>
      </c>
      <c r="AB32" s="46" t="str">
        <f>IF('Datos Vida'!AB270=0,"",Índice!$G$51*'Datos Vida'!AB270)</f>
        <v/>
      </c>
      <c r="AC32" s="46" t="str">
        <f>IF('Datos Vida'!AC270=0,"",Índice!$G$51*'Datos Vida'!AC270)</f>
        <v/>
      </c>
      <c r="AD32" s="46" t="str">
        <f>IF('Datos Vida'!AD270=0,"",Índice!$G$51*'Datos Vida'!AD270)</f>
        <v/>
      </c>
      <c r="AE32" s="46" t="str">
        <f>IF('Datos Vida'!AE270=0,"",Índice!$G$51*'Datos Vida'!AE270)</f>
        <v/>
      </c>
      <c r="AF32" s="46" t="str">
        <f>IF('Datos Vida'!AF270=0,"",Índice!$G$51*'Datos Vida'!AF270)</f>
        <v/>
      </c>
      <c r="AG32" s="46" t="str">
        <f>IF('Datos Vida'!AG270=0,"",Índice!$G$51*'Datos Vida'!AG270)</f>
        <v/>
      </c>
      <c r="AH32" s="46" t="str">
        <f>IF('Datos Vida'!AH270=0,"",Índice!$G$51*'Datos Vida'!AH270)</f>
        <v/>
      </c>
      <c r="AI32" s="46" t="str">
        <f>IF('Datos Vida'!AI270=0,"",Índice!$G$51*'Datos Vida'!AI270)</f>
        <v/>
      </c>
      <c r="AJ32" s="46" t="str">
        <f>IF('Datos Vida'!AJ270=0,"",Índice!$G$51*'Datos Vida'!AJ270)</f>
        <v/>
      </c>
      <c r="AK32" s="46" t="str">
        <f>IF('Datos Vida'!AK270=0,"",Índice!$G$51*'Datos Vida'!AK270)</f>
        <v/>
      </c>
      <c r="AL32" s="46" t="str">
        <f>IF('Datos Vida'!AL270=0,"",Índice!$G$51*'Datos Vida'!AL270)</f>
        <v/>
      </c>
      <c r="AM32" s="46" t="str">
        <f>IF('Datos Vida'!AM270=0,"",Índice!$G$51*'Datos Vida'!AM270)</f>
        <v/>
      </c>
      <c r="AN32" s="46" t="str">
        <f>IF('Datos Vida'!AN270=0,"",Índice!$G$51*'Datos Vida'!AN270)</f>
        <v/>
      </c>
      <c r="AO32" s="46" t="str">
        <f>IF('Datos Vida'!AO270=0,"",Índice!$G$51*'Datos Vida'!AO270)</f>
        <v/>
      </c>
      <c r="AP32" s="46" t="str">
        <f>IF('Datos Vida'!AP270=0,"",Índice!$G$51*'Datos Vida'!AP270)</f>
        <v/>
      </c>
      <c r="AQ32" s="46">
        <f>IF('Datos Vida'!AQ270=0,"",Índice!$G$51*'Datos Vida'!AQ270)</f>
        <v>1437.6932457765356</v>
      </c>
      <c r="AS32" s="46">
        <f>Índice!$F$51*'Datos Vida'!AS270</f>
        <v>7102.1306346475612</v>
      </c>
      <c r="AT32" s="74">
        <f t="shared" si="0"/>
        <v>-0.79756874102501207</v>
      </c>
      <c r="AV32" s="75">
        <f t="shared" si="2"/>
        <v>1.2123147414539784E-5</v>
      </c>
      <c r="AW32" s="75">
        <f t="shared" si="1"/>
        <v>6.4655865566790819E-5</v>
      </c>
    </row>
    <row r="33" spans="2:49">
      <c r="B33" s="30" t="s">
        <v>428</v>
      </c>
      <c r="C33" s="46" t="str">
        <f>IF('Datos Vida'!C271=0,"",Índice!$G$51*'Datos Vida'!C271)</f>
        <v/>
      </c>
      <c r="D33" s="46" t="str">
        <f>IF('Datos Vida'!D271=0,"",Índice!$G$51*'Datos Vida'!D271)</f>
        <v/>
      </c>
      <c r="E33" s="46" t="str">
        <f>IF('Datos Vida'!E271=0,"",Índice!$G$51*'Datos Vida'!E271)</f>
        <v/>
      </c>
      <c r="F33" s="46" t="str">
        <f>IF('Datos Vida'!F271=0,"",Índice!$G$51*'Datos Vida'!F271)</f>
        <v/>
      </c>
      <c r="G33" s="46" t="str">
        <f>IF('Datos Vida'!G271=0,"",Índice!$G$51*'Datos Vida'!G271)</f>
        <v/>
      </c>
      <c r="H33" s="46" t="str">
        <f>IF('Datos Vida'!H271=0,"",Índice!$G$51*'Datos Vida'!H271)</f>
        <v/>
      </c>
      <c r="I33" s="46" t="str">
        <f>IF('Datos Vida'!I271=0,"",Índice!$G$51*'Datos Vida'!I271)</f>
        <v/>
      </c>
      <c r="J33" s="46" t="str">
        <f>IF('Datos Vida'!J271=0,"",Índice!$G$51*'Datos Vida'!J271)</f>
        <v/>
      </c>
      <c r="K33" s="46" t="str">
        <f>IF('Datos Vida'!K271=0,"",Índice!$G$51*'Datos Vida'!K271)</f>
        <v/>
      </c>
      <c r="L33" s="46" t="str">
        <f>IF('Datos Vida'!L271=0,"",Índice!$G$51*'Datos Vida'!L271)</f>
        <v/>
      </c>
      <c r="M33" s="46" t="str">
        <f>IF('Datos Vida'!M271=0,"",Índice!$G$51*'Datos Vida'!M271)</f>
        <v/>
      </c>
      <c r="N33" s="46" t="str">
        <f>IF('Datos Vida'!N271=0,"",Índice!$G$51*'Datos Vida'!N271)</f>
        <v/>
      </c>
      <c r="O33" s="46" t="str">
        <f>IF('Datos Vida'!O271=0,"",Índice!$G$51*'Datos Vida'!O271)</f>
        <v/>
      </c>
      <c r="P33" s="46" t="str">
        <f>IF('Datos Vida'!P271=0,"",Índice!$G$51*'Datos Vida'!P271)</f>
        <v/>
      </c>
      <c r="Q33" s="46" t="str">
        <f>IF('Datos Vida'!Q271=0,"",Índice!$G$51*'Datos Vida'!Q271)</f>
        <v/>
      </c>
      <c r="R33" s="46" t="str">
        <f>IF('Datos Vida'!R271=0,"",Índice!$G$51*'Datos Vida'!R271)</f>
        <v/>
      </c>
      <c r="S33" s="46" t="str">
        <f>IF('Datos Vida'!S271=0,"",Índice!$G$51*'Datos Vida'!S271)</f>
        <v/>
      </c>
      <c r="T33" s="46" t="str">
        <f>IF('Datos Vida'!T271=0,"",Índice!$G$51*'Datos Vida'!T271)</f>
        <v/>
      </c>
      <c r="U33" s="46" t="str">
        <f>IF('Datos Vida'!U271=0,"",Índice!$G$51*'Datos Vida'!U271)</f>
        <v/>
      </c>
      <c r="V33" s="46" t="str">
        <f>IF('Datos Vida'!V271=0,"",Índice!$G$51*'Datos Vida'!V271)</f>
        <v/>
      </c>
      <c r="W33" s="46" t="str">
        <f>IF('Datos Vida'!W271=0,"",Índice!$G$51*'Datos Vida'!W271)</f>
        <v/>
      </c>
      <c r="X33" s="46" t="str">
        <f>IF('Datos Vida'!X271=0,"",Índice!$G$51*'Datos Vida'!X271)</f>
        <v/>
      </c>
      <c r="Y33" s="46" t="str">
        <f>IF('Datos Vida'!Y271=0,"",Índice!$G$51*'Datos Vida'!Y271)</f>
        <v/>
      </c>
      <c r="Z33" s="46" t="str">
        <f>IF('Datos Vida'!Z271=0,"",Índice!$G$51*'Datos Vida'!Z271)</f>
        <v/>
      </c>
      <c r="AA33" s="46" t="str">
        <f>IF('Datos Vida'!AA271=0,"",Índice!$G$51*'Datos Vida'!AA271)</f>
        <v/>
      </c>
      <c r="AB33" s="46" t="str">
        <f>IF('Datos Vida'!AB271=0,"",Índice!$G$51*'Datos Vida'!AB271)</f>
        <v/>
      </c>
      <c r="AC33" s="46" t="str">
        <f>IF('Datos Vida'!AC271=0,"",Índice!$G$51*'Datos Vida'!AC271)</f>
        <v/>
      </c>
      <c r="AD33" s="46" t="str">
        <f>IF('Datos Vida'!AD271=0,"",Índice!$G$51*'Datos Vida'!AD271)</f>
        <v/>
      </c>
      <c r="AE33" s="46" t="str">
        <f>IF('Datos Vida'!AE271=0,"",Índice!$G$51*'Datos Vida'!AE271)</f>
        <v/>
      </c>
      <c r="AF33" s="46" t="str">
        <f>IF('Datos Vida'!AF271=0,"",Índice!$G$51*'Datos Vida'!AF271)</f>
        <v/>
      </c>
      <c r="AG33" s="46" t="str">
        <f>IF('Datos Vida'!AG271=0,"",Índice!$G$51*'Datos Vida'!AG271)</f>
        <v/>
      </c>
      <c r="AH33" s="46" t="str">
        <f>IF('Datos Vida'!AH271=0,"",Índice!$G$51*'Datos Vida'!AH271)</f>
        <v/>
      </c>
      <c r="AI33" s="46" t="str">
        <f>IF('Datos Vida'!AI271=0,"",Índice!$G$51*'Datos Vida'!AI271)</f>
        <v/>
      </c>
      <c r="AJ33" s="46" t="str">
        <f>IF('Datos Vida'!AJ271=0,"",Índice!$G$51*'Datos Vida'!AJ271)</f>
        <v/>
      </c>
      <c r="AK33" s="46" t="str">
        <f>IF('Datos Vida'!AK271=0,"",Índice!$G$51*'Datos Vida'!AK271)</f>
        <v/>
      </c>
      <c r="AL33" s="46" t="str">
        <f>IF('Datos Vida'!AL271=0,"",Índice!$G$51*'Datos Vida'!AL271)</f>
        <v/>
      </c>
      <c r="AM33" s="46" t="str">
        <f>IF('Datos Vida'!AM271=0,"",Índice!$G$51*'Datos Vida'!AM271)</f>
        <v/>
      </c>
      <c r="AN33" s="46" t="str">
        <f>IF('Datos Vida'!AN271=0,"",Índice!$G$51*'Datos Vida'!AN271)</f>
        <v/>
      </c>
      <c r="AO33" s="46" t="str">
        <f>IF('Datos Vida'!AO271=0,"",Índice!$G$51*'Datos Vida'!AO271)</f>
        <v/>
      </c>
      <c r="AP33" s="46" t="str">
        <f>IF('Datos Vida'!AP271=0,"",Índice!$G$51*'Datos Vida'!AP271)</f>
        <v/>
      </c>
      <c r="AQ33" s="46" t="str">
        <f>IF('Datos Vida'!AQ271=0,"",Índice!$G$51*'Datos Vida'!AQ271)</f>
        <v/>
      </c>
      <c r="AS33" s="46">
        <f>Índice!$F$51*'Datos Vida'!AS271</f>
        <v>2752.8212135818026</v>
      </c>
      <c r="AT33" s="74" t="str">
        <f t="shared" si="0"/>
        <v/>
      </c>
      <c r="AV33" s="75" t="str">
        <f t="shared" si="2"/>
        <v/>
      </c>
      <c r="AW33" s="75">
        <f t="shared" si="1"/>
        <v>2.5060935579874393E-5</v>
      </c>
    </row>
    <row r="34" spans="2:49">
      <c r="B34" s="30" t="s">
        <v>429</v>
      </c>
      <c r="C34" s="46" t="str">
        <f>IF('Datos Vida'!C272=0,"",Índice!$G$51*'Datos Vida'!C272)</f>
        <v/>
      </c>
      <c r="D34" s="46" t="str">
        <f>IF('Datos Vida'!D272=0,"",Índice!$G$51*'Datos Vida'!D272)</f>
        <v/>
      </c>
      <c r="E34" s="46" t="str">
        <f>IF('Datos Vida'!E272=0,"",Índice!$G$51*'Datos Vida'!E272)</f>
        <v/>
      </c>
      <c r="F34" s="46" t="str">
        <f>IF('Datos Vida'!F272=0,"",Índice!$G$51*'Datos Vida'!F272)</f>
        <v/>
      </c>
      <c r="G34" s="46">
        <f>IF('Datos Vida'!G272=0,"",Índice!$G$51*'Datos Vida'!G272)</f>
        <v>4206.7987101086492</v>
      </c>
      <c r="H34" s="46" t="str">
        <f>IF('Datos Vida'!H272=0,"",Índice!$G$51*'Datos Vida'!H272)</f>
        <v/>
      </c>
      <c r="I34" s="46" t="str">
        <f>IF('Datos Vida'!I272=0,"",Índice!$G$51*'Datos Vida'!I272)</f>
        <v/>
      </c>
      <c r="J34" s="46" t="str">
        <f>IF('Datos Vida'!J272=0,"",Índice!$G$51*'Datos Vida'!J272)</f>
        <v/>
      </c>
      <c r="K34" s="46" t="str">
        <f>IF('Datos Vida'!K272=0,"",Índice!$G$51*'Datos Vida'!K272)</f>
        <v/>
      </c>
      <c r="L34" s="46" t="str">
        <f>IF('Datos Vida'!L272=0,"",Índice!$G$51*'Datos Vida'!L272)</f>
        <v/>
      </c>
      <c r="M34" s="46" t="str">
        <f>IF('Datos Vida'!M272=0,"",Índice!$G$51*'Datos Vida'!M272)</f>
        <v/>
      </c>
      <c r="N34" s="46" t="str">
        <f>IF('Datos Vida'!N272=0,"",Índice!$G$51*'Datos Vida'!N272)</f>
        <v/>
      </c>
      <c r="O34" s="46" t="str">
        <f>IF('Datos Vida'!O272=0,"",Índice!$G$51*'Datos Vida'!O272)</f>
        <v/>
      </c>
      <c r="P34" s="46" t="str">
        <f>IF('Datos Vida'!P272=0,"",Índice!$G$51*'Datos Vida'!P272)</f>
        <v/>
      </c>
      <c r="Q34" s="46" t="str">
        <f>IF('Datos Vida'!Q272=0,"",Índice!$G$51*'Datos Vida'!Q272)</f>
        <v/>
      </c>
      <c r="R34" s="46" t="str">
        <f>IF('Datos Vida'!R272=0,"",Índice!$G$51*'Datos Vida'!R272)</f>
        <v/>
      </c>
      <c r="S34" s="46" t="str">
        <f>IF('Datos Vida'!S272=0,"",Índice!$G$51*'Datos Vida'!S272)</f>
        <v/>
      </c>
      <c r="T34" s="46" t="str">
        <f>IF('Datos Vida'!T272=0,"",Índice!$G$51*'Datos Vida'!T272)</f>
        <v/>
      </c>
      <c r="U34" s="46" t="str">
        <f>IF('Datos Vida'!U272=0,"",Índice!$G$51*'Datos Vida'!U272)</f>
        <v/>
      </c>
      <c r="V34" s="46" t="str">
        <f>IF('Datos Vida'!V272=0,"",Índice!$G$51*'Datos Vida'!V272)</f>
        <v/>
      </c>
      <c r="W34" s="46" t="str">
        <f>IF('Datos Vida'!W272=0,"",Índice!$G$51*'Datos Vida'!W272)</f>
        <v/>
      </c>
      <c r="X34" s="46" t="str">
        <f>IF('Datos Vida'!X272=0,"",Índice!$G$51*'Datos Vida'!X272)</f>
        <v/>
      </c>
      <c r="Y34" s="46" t="str">
        <f>IF('Datos Vida'!Y272=0,"",Índice!$G$51*'Datos Vida'!Y272)</f>
        <v/>
      </c>
      <c r="Z34" s="46" t="str">
        <f>IF('Datos Vida'!Z272=0,"",Índice!$G$51*'Datos Vida'!Z272)</f>
        <v/>
      </c>
      <c r="AA34" s="46" t="str">
        <f>IF('Datos Vida'!AA272=0,"",Índice!$G$51*'Datos Vida'!AA272)</f>
        <v/>
      </c>
      <c r="AB34" s="46" t="str">
        <f>IF('Datos Vida'!AB272=0,"",Índice!$G$51*'Datos Vida'!AB272)</f>
        <v/>
      </c>
      <c r="AC34" s="46" t="str">
        <f>IF('Datos Vida'!AC272=0,"",Índice!$G$51*'Datos Vida'!AC272)</f>
        <v/>
      </c>
      <c r="AD34" s="46" t="str">
        <f>IF('Datos Vida'!AD272=0,"",Índice!$G$51*'Datos Vida'!AD272)</f>
        <v/>
      </c>
      <c r="AE34" s="46" t="str">
        <f>IF('Datos Vida'!AE272=0,"",Índice!$G$51*'Datos Vida'!AE272)</f>
        <v/>
      </c>
      <c r="AF34" s="46" t="str">
        <f>IF('Datos Vida'!AF272=0,"",Índice!$G$51*'Datos Vida'!AF272)</f>
        <v/>
      </c>
      <c r="AG34" s="46" t="str">
        <f>IF('Datos Vida'!AG272=0,"",Índice!$G$51*'Datos Vida'!AG272)</f>
        <v/>
      </c>
      <c r="AH34" s="46" t="str">
        <f>IF('Datos Vida'!AH272=0,"",Índice!$G$51*'Datos Vida'!AH272)</f>
        <v/>
      </c>
      <c r="AI34" s="46" t="str">
        <f>IF('Datos Vida'!AI272=0,"",Índice!$G$51*'Datos Vida'!AI272)</f>
        <v/>
      </c>
      <c r="AJ34" s="46" t="str">
        <f>IF('Datos Vida'!AJ272=0,"",Índice!$G$51*'Datos Vida'!AJ272)</f>
        <v/>
      </c>
      <c r="AK34" s="46" t="str">
        <f>IF('Datos Vida'!AK272=0,"",Índice!$G$51*'Datos Vida'!AK272)</f>
        <v/>
      </c>
      <c r="AL34" s="46" t="str">
        <f>IF('Datos Vida'!AL272=0,"",Índice!$G$51*'Datos Vida'!AL272)</f>
        <v/>
      </c>
      <c r="AM34" s="46" t="str">
        <f>IF('Datos Vida'!AM272=0,"",Índice!$G$51*'Datos Vida'!AM272)</f>
        <v/>
      </c>
      <c r="AN34" s="46" t="str">
        <f>IF('Datos Vida'!AN272=0,"",Índice!$G$51*'Datos Vida'!AN272)</f>
        <v/>
      </c>
      <c r="AO34" s="46" t="str">
        <f>IF('Datos Vida'!AO272=0,"",Índice!$G$51*'Datos Vida'!AO272)</f>
        <v/>
      </c>
      <c r="AP34" s="46" t="str">
        <f>IF('Datos Vida'!AP272=0,"",Índice!$G$51*'Datos Vida'!AP272)</f>
        <v/>
      </c>
      <c r="AQ34" s="46">
        <f>IF('Datos Vida'!AQ272=0,"",Índice!$G$51*'Datos Vida'!AQ272)</f>
        <v>4206.7987101086492</v>
      </c>
      <c r="AS34" s="46">
        <f>Índice!$F$51*'Datos Vida'!AS272</f>
        <v>6412.8918364815936</v>
      </c>
      <c r="AT34" s="74">
        <f t="shared" si="0"/>
        <v>-0.34400909646143485</v>
      </c>
      <c r="AV34" s="75">
        <f t="shared" si="2"/>
        <v>3.5473242331605124E-5</v>
      </c>
      <c r="AW34" s="75">
        <f t="shared" si="1"/>
        <v>5.8381223016534949E-5</v>
      </c>
    </row>
    <row r="35" spans="2:49">
      <c r="B35" s="30" t="s">
        <v>430</v>
      </c>
      <c r="C35" s="46" t="str">
        <f>IF('Datos Vida'!C273=0,"",Índice!$G$51*'Datos Vida'!C273)</f>
        <v/>
      </c>
      <c r="D35" s="46" t="str">
        <f>IF('Datos Vida'!D273=0,"",Índice!$G$51*'Datos Vida'!D273)</f>
        <v/>
      </c>
      <c r="E35" s="46" t="str">
        <f>IF('Datos Vida'!E273=0,"",Índice!$G$51*'Datos Vida'!E273)</f>
        <v/>
      </c>
      <c r="F35" s="46" t="str">
        <f>IF('Datos Vida'!F273=0,"",Índice!$G$51*'Datos Vida'!F273)</f>
        <v/>
      </c>
      <c r="G35" s="46">
        <f>IF('Datos Vida'!G273=0,"",Índice!$G$51*'Datos Vida'!G273)</f>
        <v>19026.472873106828</v>
      </c>
      <c r="H35" s="46" t="str">
        <f>IF('Datos Vida'!H273=0,"",Índice!$G$51*'Datos Vida'!H273)</f>
        <v/>
      </c>
      <c r="I35" s="46" t="str">
        <f>IF('Datos Vida'!I273=0,"",Índice!$G$51*'Datos Vida'!I273)</f>
        <v/>
      </c>
      <c r="J35" s="46" t="str">
        <f>IF('Datos Vida'!J273=0,"",Índice!$G$51*'Datos Vida'!J273)</f>
        <v/>
      </c>
      <c r="K35" s="46" t="str">
        <f>IF('Datos Vida'!K273=0,"",Índice!$G$51*'Datos Vida'!K273)</f>
        <v/>
      </c>
      <c r="L35" s="46" t="str">
        <f>IF('Datos Vida'!L273=0,"",Índice!$G$51*'Datos Vida'!L273)</f>
        <v/>
      </c>
      <c r="M35" s="46" t="str">
        <f>IF('Datos Vida'!M273=0,"",Índice!$G$51*'Datos Vida'!M273)</f>
        <v/>
      </c>
      <c r="N35" s="46" t="str">
        <f>IF('Datos Vida'!N273=0,"",Índice!$G$51*'Datos Vida'!N273)</f>
        <v/>
      </c>
      <c r="O35" s="46" t="str">
        <f>IF('Datos Vida'!O273=0,"",Índice!$G$51*'Datos Vida'!O273)</f>
        <v/>
      </c>
      <c r="P35" s="46" t="str">
        <f>IF('Datos Vida'!P273=0,"",Índice!$G$51*'Datos Vida'!P273)</f>
        <v/>
      </c>
      <c r="Q35" s="46">
        <f>IF('Datos Vida'!Q273=0,"",Índice!$G$51*'Datos Vida'!Q273)</f>
        <v>89297.443013936936</v>
      </c>
      <c r="R35" s="46" t="str">
        <f>IF('Datos Vida'!R273=0,"",Índice!$G$51*'Datos Vida'!R273)</f>
        <v/>
      </c>
      <c r="S35" s="46" t="str">
        <f>IF('Datos Vida'!S273=0,"",Índice!$G$51*'Datos Vida'!S273)</f>
        <v/>
      </c>
      <c r="T35" s="46" t="str">
        <f>IF('Datos Vida'!T273=0,"",Índice!$G$51*'Datos Vida'!T273)</f>
        <v/>
      </c>
      <c r="U35" s="46" t="str">
        <f>IF('Datos Vida'!U273=0,"",Índice!$G$51*'Datos Vida'!U273)</f>
        <v/>
      </c>
      <c r="V35" s="46" t="str">
        <f>IF('Datos Vida'!V273=0,"",Índice!$G$51*'Datos Vida'!V273)</f>
        <v/>
      </c>
      <c r="W35" s="46" t="str">
        <f>IF('Datos Vida'!W273=0,"",Índice!$G$51*'Datos Vida'!W273)</f>
        <v/>
      </c>
      <c r="X35" s="46" t="str">
        <f>IF('Datos Vida'!X273=0,"",Índice!$G$51*'Datos Vida'!X273)</f>
        <v/>
      </c>
      <c r="Y35" s="46">
        <f>IF('Datos Vida'!Y273=0,"",Índice!$G$51*'Datos Vida'!Y273)</f>
        <v>7270.0914742785317</v>
      </c>
      <c r="Z35" s="46" t="str">
        <f>IF('Datos Vida'!Z273=0,"",Índice!$G$51*'Datos Vida'!Z273)</f>
        <v/>
      </c>
      <c r="AA35" s="46" t="str">
        <f>IF('Datos Vida'!AA273=0,"",Índice!$G$51*'Datos Vida'!AA273)</f>
        <v/>
      </c>
      <c r="AB35" s="46" t="str">
        <f>IF('Datos Vida'!AB273=0,"",Índice!$G$51*'Datos Vida'!AB273)</f>
        <v/>
      </c>
      <c r="AC35" s="46" t="str">
        <f>IF('Datos Vida'!AC273=0,"",Índice!$G$51*'Datos Vida'!AC273)</f>
        <v/>
      </c>
      <c r="AD35" s="46" t="str">
        <f>IF('Datos Vida'!AD273=0,"",Índice!$G$51*'Datos Vida'!AD273)</f>
        <v/>
      </c>
      <c r="AE35" s="46" t="str">
        <f>IF('Datos Vida'!AE273=0,"",Índice!$G$51*'Datos Vida'!AE273)</f>
        <v/>
      </c>
      <c r="AF35" s="46" t="str">
        <f>IF('Datos Vida'!AF273=0,"",Índice!$G$51*'Datos Vida'!AF273)</f>
        <v/>
      </c>
      <c r="AG35" s="46">
        <f>IF('Datos Vida'!AG273=0,"",Índice!$G$51*'Datos Vida'!AG273)</f>
        <v>1371.2067389519302</v>
      </c>
      <c r="AH35" s="46" t="str">
        <f>IF('Datos Vida'!AH273=0,"",Índice!$G$51*'Datos Vida'!AH273)</f>
        <v/>
      </c>
      <c r="AI35" s="46" t="str">
        <f>IF('Datos Vida'!AI273=0,"",Índice!$G$51*'Datos Vida'!AI273)</f>
        <v/>
      </c>
      <c r="AJ35" s="46" t="str">
        <f>IF('Datos Vida'!AJ273=0,"",Índice!$G$51*'Datos Vida'!AJ273)</f>
        <v/>
      </c>
      <c r="AK35" s="46" t="str">
        <f>IF('Datos Vida'!AK273=0,"",Índice!$G$51*'Datos Vida'!AK273)</f>
        <v/>
      </c>
      <c r="AL35" s="46" t="str">
        <f>IF('Datos Vida'!AL273=0,"",Índice!$G$51*'Datos Vida'!AL273)</f>
        <v/>
      </c>
      <c r="AM35" s="46" t="str">
        <f>IF('Datos Vida'!AM273=0,"",Índice!$G$51*'Datos Vida'!AM273)</f>
        <v/>
      </c>
      <c r="AN35" s="46" t="str">
        <f>IF('Datos Vida'!AN273=0,"",Índice!$G$51*'Datos Vida'!AN273)</f>
        <v/>
      </c>
      <c r="AO35" s="46" t="str">
        <f>IF('Datos Vida'!AO273=0,"",Índice!$G$51*'Datos Vida'!AO273)</f>
        <v/>
      </c>
      <c r="AP35" s="46" t="str">
        <f>IF('Datos Vida'!AP273=0,"",Índice!$G$51*'Datos Vida'!AP273)</f>
        <v/>
      </c>
      <c r="AQ35" s="46">
        <f>IF('Datos Vida'!AQ273=0,"",Índice!$G$51*'Datos Vida'!AQ273)</f>
        <v>116965.21410027423</v>
      </c>
      <c r="AS35" s="46">
        <f>Índice!$F$51*'Datos Vida'!AS273</f>
        <v>171929.23718091703</v>
      </c>
      <c r="AT35" s="74">
        <f t="shared" si="0"/>
        <v>-0.31968979786029916</v>
      </c>
      <c r="AV35" s="75">
        <f t="shared" si="2"/>
        <v>9.8629282503510701E-4</v>
      </c>
      <c r="AW35" s="75">
        <f t="shared" si="1"/>
        <v>1.5651970117164567E-3</v>
      </c>
    </row>
    <row r="36" spans="2:49">
      <c r="B36" s="30" t="s">
        <v>431</v>
      </c>
      <c r="C36" s="46" t="str">
        <f>IF('Datos Vida'!C274=0,"",Índice!$G$51*'Datos Vida'!C274)</f>
        <v/>
      </c>
      <c r="D36" s="46" t="str">
        <f>IF('Datos Vida'!D274=0,"",Índice!$G$51*'Datos Vida'!D274)</f>
        <v/>
      </c>
      <c r="E36" s="46" t="str">
        <f>IF('Datos Vida'!E274=0,"",Índice!$G$51*'Datos Vida'!E274)</f>
        <v/>
      </c>
      <c r="F36" s="46" t="str">
        <f>IF('Datos Vida'!F274=0,"",Índice!$G$51*'Datos Vida'!F274)</f>
        <v/>
      </c>
      <c r="G36" s="46" t="str">
        <f>IF('Datos Vida'!G274=0,"",Índice!$G$51*'Datos Vida'!G274)</f>
        <v/>
      </c>
      <c r="H36" s="46" t="str">
        <f>IF('Datos Vida'!H274=0,"",Índice!$G$51*'Datos Vida'!H274)</f>
        <v/>
      </c>
      <c r="I36" s="46">
        <f>IF('Datos Vida'!I274=0,"",Índice!$G$51*'Datos Vida'!I274)</f>
        <v>1015.3578518926744</v>
      </c>
      <c r="J36" s="46" t="str">
        <f>IF('Datos Vida'!J274=0,"",Índice!$G$51*'Datos Vida'!J274)</f>
        <v/>
      </c>
      <c r="K36" s="46" t="str">
        <f>IF('Datos Vida'!K274=0,"",Índice!$G$51*'Datos Vida'!K274)</f>
        <v/>
      </c>
      <c r="L36" s="46" t="str">
        <f>IF('Datos Vida'!L274=0,"",Índice!$G$51*'Datos Vida'!L274)</f>
        <v/>
      </c>
      <c r="M36" s="46" t="str">
        <f>IF('Datos Vida'!M274=0,"",Índice!$G$51*'Datos Vida'!M274)</f>
        <v/>
      </c>
      <c r="N36" s="46" t="str">
        <f>IF('Datos Vida'!N274=0,"",Índice!$G$51*'Datos Vida'!N274)</f>
        <v/>
      </c>
      <c r="O36" s="46" t="str">
        <f>IF('Datos Vida'!O274=0,"",Índice!$G$51*'Datos Vida'!O274)</f>
        <v/>
      </c>
      <c r="P36" s="46" t="str">
        <f>IF('Datos Vida'!P274=0,"",Índice!$G$51*'Datos Vida'!P274)</f>
        <v/>
      </c>
      <c r="Q36" s="46" t="str">
        <f>IF('Datos Vida'!Q274=0,"",Índice!$G$51*'Datos Vida'!Q274)</f>
        <v/>
      </c>
      <c r="R36" s="46" t="str">
        <f>IF('Datos Vida'!R274=0,"",Índice!$G$51*'Datos Vida'!R274)</f>
        <v/>
      </c>
      <c r="S36" s="46">
        <f>IF('Datos Vida'!S274=0,"",Índice!$G$51*'Datos Vida'!S274)</f>
        <v>913.28202983039751</v>
      </c>
      <c r="T36" s="46" t="str">
        <f>IF('Datos Vida'!T274=0,"",Índice!$G$51*'Datos Vida'!T274)</f>
        <v/>
      </c>
      <c r="U36" s="46" t="str">
        <f>IF('Datos Vida'!U274=0,"",Índice!$G$51*'Datos Vida'!U274)</f>
        <v/>
      </c>
      <c r="V36" s="46" t="str">
        <f>IF('Datos Vida'!V274=0,"",Índice!$G$51*'Datos Vida'!V274)</f>
        <v/>
      </c>
      <c r="W36" s="46" t="str">
        <f>IF('Datos Vida'!W274=0,"",Índice!$G$51*'Datos Vida'!W274)</f>
        <v/>
      </c>
      <c r="X36" s="46" t="str">
        <f>IF('Datos Vida'!X274=0,"",Índice!$G$51*'Datos Vida'!X274)</f>
        <v/>
      </c>
      <c r="Y36" s="46" t="str">
        <f>IF('Datos Vida'!Y274=0,"",Índice!$G$51*'Datos Vida'!Y274)</f>
        <v/>
      </c>
      <c r="Z36" s="46" t="str">
        <f>IF('Datos Vida'!Z274=0,"",Índice!$G$51*'Datos Vida'!Z274)</f>
        <v/>
      </c>
      <c r="AA36" s="46" t="str">
        <f>IF('Datos Vida'!AA274=0,"",Índice!$G$51*'Datos Vida'!AA274)</f>
        <v/>
      </c>
      <c r="AB36" s="46" t="str">
        <f>IF('Datos Vida'!AB274=0,"",Índice!$G$51*'Datos Vida'!AB274)</f>
        <v/>
      </c>
      <c r="AC36" s="46" t="str">
        <f>IF('Datos Vida'!AC274=0,"",Índice!$G$51*'Datos Vida'!AC274)</f>
        <v/>
      </c>
      <c r="AD36" s="46" t="str">
        <f>IF('Datos Vida'!AD274=0,"",Índice!$G$51*'Datos Vida'!AD274)</f>
        <v/>
      </c>
      <c r="AE36" s="46" t="str">
        <f>IF('Datos Vida'!AE274=0,"",Índice!$G$51*'Datos Vida'!AE274)</f>
        <v/>
      </c>
      <c r="AF36" s="46" t="str">
        <f>IF('Datos Vida'!AF274=0,"",Índice!$G$51*'Datos Vida'!AF274)</f>
        <v/>
      </c>
      <c r="AG36" s="46" t="str">
        <f>IF('Datos Vida'!AG274=0,"",Índice!$G$51*'Datos Vida'!AG274)</f>
        <v/>
      </c>
      <c r="AH36" s="46" t="str">
        <f>IF('Datos Vida'!AH274=0,"",Índice!$G$51*'Datos Vida'!AH274)</f>
        <v/>
      </c>
      <c r="AI36" s="46" t="str">
        <f>IF('Datos Vida'!AI274=0,"",Índice!$G$51*'Datos Vida'!AI274)</f>
        <v/>
      </c>
      <c r="AJ36" s="46" t="str">
        <f>IF('Datos Vida'!AJ274=0,"",Índice!$G$51*'Datos Vida'!AJ274)</f>
        <v/>
      </c>
      <c r="AK36" s="46" t="str">
        <f>IF('Datos Vida'!AK274=0,"",Índice!$G$51*'Datos Vida'!AK274)</f>
        <v/>
      </c>
      <c r="AL36" s="46" t="str">
        <f>IF('Datos Vida'!AL274=0,"",Índice!$G$51*'Datos Vida'!AL274)</f>
        <v/>
      </c>
      <c r="AM36" s="46" t="str">
        <f>IF('Datos Vida'!AM274=0,"",Índice!$G$51*'Datos Vida'!AM274)</f>
        <v/>
      </c>
      <c r="AN36" s="46" t="str">
        <f>IF('Datos Vida'!AN274=0,"",Índice!$G$51*'Datos Vida'!AN274)</f>
        <v/>
      </c>
      <c r="AO36" s="46" t="str">
        <f>IF('Datos Vida'!AO274=0,"",Índice!$G$51*'Datos Vida'!AO274)</f>
        <v/>
      </c>
      <c r="AP36" s="46" t="str">
        <f>IF('Datos Vida'!AP274=0,"",Índice!$G$51*'Datos Vida'!AP274)</f>
        <v/>
      </c>
      <c r="AQ36" s="46">
        <f>IF('Datos Vida'!AQ274=0,"",Índice!$G$51*'Datos Vida'!AQ274)</f>
        <v>1928.639881723072</v>
      </c>
      <c r="AS36" s="46">
        <f>Índice!$F$51*'Datos Vida'!AS274</f>
        <v>545.82152385737504</v>
      </c>
      <c r="AT36" s="74">
        <f t="shared" si="0"/>
        <v>2.5334624917192383</v>
      </c>
      <c r="AV36" s="75">
        <f t="shared" si="2"/>
        <v>1.6262986325056142E-5</v>
      </c>
      <c r="AW36" s="75">
        <f t="shared" si="1"/>
        <v>4.969010693469822E-6</v>
      </c>
    </row>
    <row r="37" spans="2:49">
      <c r="B37" s="30" t="s">
        <v>432</v>
      </c>
      <c r="C37" s="46" t="str">
        <f>IF('Datos Vida'!C275=0,"",Índice!$G$51*'Datos Vida'!C275)</f>
        <v/>
      </c>
      <c r="D37" s="46">
        <f>IF('Datos Vida'!D275=0,"",Índice!$G$51*'Datos Vida'!D275)</f>
        <v>49334.535225233005</v>
      </c>
      <c r="E37" s="46" t="str">
        <f>IF('Datos Vida'!E275=0,"",Índice!$G$51*'Datos Vida'!E275)</f>
        <v/>
      </c>
      <c r="F37" s="46">
        <f>IF('Datos Vida'!F275=0,"",Índice!$G$51*'Datos Vida'!F275)</f>
        <v>152633.41013365914</v>
      </c>
      <c r="G37" s="46">
        <f>IF('Datos Vida'!G275=0,"",Índice!$G$51*'Datos Vida'!G275)</f>
        <v>1072412.349138265</v>
      </c>
      <c r="H37" s="46">
        <f>IF('Datos Vida'!H275=0,"",Índice!$G$51*'Datos Vida'!H275)</f>
        <v>297544.07165669592</v>
      </c>
      <c r="I37" s="46">
        <f>IF('Datos Vida'!I275=0,"",Índice!$G$51*'Datos Vida'!I275)</f>
        <v>78653.626104143012</v>
      </c>
      <c r="J37" s="46">
        <f>IF('Datos Vida'!J275=0,"",Índice!$G$51*'Datos Vida'!J275)</f>
        <v>326508.72801397013</v>
      </c>
      <c r="K37" s="46" t="str">
        <f>IF('Datos Vida'!K275=0,"",Índice!$G$51*'Datos Vida'!K275)</f>
        <v/>
      </c>
      <c r="L37" s="46" t="str">
        <f>IF('Datos Vida'!L275=0,"",Índice!$G$51*'Datos Vida'!L275)</f>
        <v/>
      </c>
      <c r="M37" s="46">
        <f>IF('Datos Vida'!M275=0,"",Índice!$G$51*'Datos Vida'!M275)</f>
        <v>239818.68925968473</v>
      </c>
      <c r="N37" s="46" t="str">
        <f>IF('Datos Vida'!N275=0,"",Índice!$G$51*'Datos Vida'!N275)</f>
        <v/>
      </c>
      <c r="O37" s="46">
        <f>IF('Datos Vida'!O275=0,"",Índice!$G$51*'Datos Vida'!O275)</f>
        <v>10389.11427313029</v>
      </c>
      <c r="P37" s="46">
        <f>IF('Datos Vida'!P275=0,"",Índice!$G$51*'Datos Vida'!P275)</f>
        <v>607635.10328205198</v>
      </c>
      <c r="Q37" s="46">
        <f>IF('Datos Vida'!Q275=0,"",Índice!$G$51*'Datos Vida'!Q275)</f>
        <v>1184463.8916739153</v>
      </c>
      <c r="R37" s="46" t="str">
        <f>IF('Datos Vida'!R275=0,"",Índice!$G$51*'Datos Vida'!R275)</f>
        <v/>
      </c>
      <c r="S37" s="46" t="str">
        <f>IF('Datos Vida'!S275=0,"",Índice!$G$51*'Datos Vida'!S275)</f>
        <v/>
      </c>
      <c r="T37" s="46">
        <f>IF('Datos Vida'!T275=0,"",Índice!$G$51*'Datos Vida'!T275)</f>
        <v>239745.03177143162</v>
      </c>
      <c r="U37" s="46" t="str">
        <f>IF('Datos Vida'!U275=0,"",Índice!$G$51*'Datos Vida'!U275)</f>
        <v/>
      </c>
      <c r="V37" s="46" t="str">
        <f>IF('Datos Vida'!V275=0,"",Índice!$G$51*'Datos Vida'!V275)</f>
        <v/>
      </c>
      <c r="W37" s="46">
        <f>IF('Datos Vida'!W275=0,"",Índice!$G$51*'Datos Vida'!W275)</f>
        <v>6512.8004231764353</v>
      </c>
      <c r="X37" s="46">
        <f>IF('Datos Vida'!X275=0,"",Índice!$G$51*'Datos Vida'!X275)</f>
        <v>1950263.6663634493</v>
      </c>
      <c r="Y37" s="46" t="str">
        <f>IF('Datos Vida'!Y275=0,"",Índice!$G$51*'Datos Vida'!Y275)</f>
        <v/>
      </c>
      <c r="Z37" s="46">
        <f>IF('Datos Vida'!Z275=0,"",Índice!$G$51*'Datos Vida'!Z275)</f>
        <v>766.49823713373223</v>
      </c>
      <c r="AA37" s="46" t="str">
        <f>IF('Datos Vida'!AA275=0,"",Índice!$G$51*'Datos Vida'!AA275)</f>
        <v/>
      </c>
      <c r="AB37" s="46" t="str">
        <f>IF('Datos Vida'!AB275=0,"",Índice!$G$51*'Datos Vida'!AB275)</f>
        <v/>
      </c>
      <c r="AC37" s="46">
        <f>IF('Datos Vida'!AC275=0,"",Índice!$G$51*'Datos Vida'!AC275)</f>
        <v>954.22744848070374</v>
      </c>
      <c r="AD37" s="46" t="str">
        <f>IF('Datos Vida'!AD275=0,"",Índice!$G$51*'Datos Vida'!AD275)</f>
        <v/>
      </c>
      <c r="AE37" s="46">
        <f>IF('Datos Vida'!AE275=0,"",Índice!$G$51*'Datos Vida'!AE275)</f>
        <v>706991.21997428196</v>
      </c>
      <c r="AF37" s="46">
        <f>IF('Datos Vida'!AF275=0,"",Índice!$G$51*'Datos Vida'!AF275)</f>
        <v>458677.17525303166</v>
      </c>
      <c r="AG37" s="46">
        <f>IF('Datos Vida'!AG275=0,"",Índice!$G$51*'Datos Vida'!AG275)</f>
        <v>468.78812627124466</v>
      </c>
      <c r="AH37" s="46" t="str">
        <f>IF('Datos Vida'!AH275=0,"",Índice!$G$51*'Datos Vida'!AH275)</f>
        <v/>
      </c>
      <c r="AI37" s="46" t="str">
        <f>IF('Datos Vida'!AI275=0,"",Índice!$G$51*'Datos Vida'!AI275)</f>
        <v/>
      </c>
      <c r="AJ37" s="46" t="str">
        <f>IF('Datos Vida'!AJ275=0,"",Índice!$G$51*'Datos Vida'!AJ275)</f>
        <v/>
      </c>
      <c r="AK37" s="46" t="str">
        <f>IF('Datos Vida'!AK275=0,"",Índice!$G$51*'Datos Vida'!AK275)</f>
        <v/>
      </c>
      <c r="AL37" s="46" t="str">
        <f>IF('Datos Vida'!AL275=0,"",Índice!$G$51*'Datos Vida'!AL275)</f>
        <v/>
      </c>
      <c r="AM37" s="46" t="str">
        <f>IF('Datos Vida'!AM275=0,"",Índice!$G$51*'Datos Vida'!AM275)</f>
        <v/>
      </c>
      <c r="AN37" s="46" t="str">
        <f>IF('Datos Vida'!AN275=0,"",Índice!$G$51*'Datos Vida'!AN275)</f>
        <v/>
      </c>
      <c r="AO37" s="46" t="str">
        <f>IF('Datos Vida'!AO275=0,"",Índice!$G$51*'Datos Vida'!AO275)</f>
        <v/>
      </c>
      <c r="AP37" s="46" t="str">
        <f>IF('Datos Vida'!AP275=0,"",Índice!$G$51*'Datos Vida'!AP275)</f>
        <v/>
      </c>
      <c r="AQ37" s="46">
        <f>IF('Datos Vida'!AQ275=0,"",Índice!$G$51*'Datos Vida'!AQ275)</f>
        <v>7383772.926358005</v>
      </c>
      <c r="AS37" s="46">
        <f>Índice!$F$51*'Datos Vida'!AS275</f>
        <v>6189900.9616725631</v>
      </c>
      <c r="AT37" s="74">
        <f t="shared" si="0"/>
        <v>0.19287416262034141</v>
      </c>
      <c r="AV37" s="75">
        <f t="shared" si="2"/>
        <v>6.2262633510096761E-2</v>
      </c>
      <c r="AW37" s="75">
        <f t="shared" si="1"/>
        <v>5.6351174744268949E-2</v>
      </c>
    </row>
    <row r="38" spans="2:49">
      <c r="B38" s="30" t="s">
        <v>433</v>
      </c>
      <c r="C38" s="46" t="str">
        <f>IF('Datos Vida'!C276=0,"",Índice!$G$51*'Datos Vida'!C276)</f>
        <v/>
      </c>
      <c r="D38" s="46">
        <f>IF('Datos Vida'!D276=0,"",Índice!$G$51*'Datos Vida'!D276)</f>
        <v>140225.58619453281</v>
      </c>
      <c r="E38" s="46">
        <f>IF('Datos Vida'!E276=0,"",Índice!$G$51*'Datos Vida'!E276)</f>
        <v>26.205067936195974</v>
      </c>
      <c r="F38" s="46">
        <f>IF('Datos Vida'!F276=0,"",Índice!$G$51*'Datos Vida'!F276)</f>
        <v>20739.85051602294</v>
      </c>
      <c r="G38" s="46">
        <f>IF('Datos Vida'!G276=0,"",Índice!$G$51*'Datos Vida'!G276)</f>
        <v>31279.776725738735</v>
      </c>
      <c r="H38" s="46" t="str">
        <f>IF('Datos Vida'!H276=0,"",Índice!$G$51*'Datos Vida'!H276)</f>
        <v/>
      </c>
      <c r="I38" s="46">
        <f>IF('Datos Vida'!I276=0,"",Índice!$G$51*'Datos Vida'!I276)</f>
        <v>189138.97317743089</v>
      </c>
      <c r="J38" s="46">
        <f>IF('Datos Vida'!J276=0,"",Índice!$G$51*'Datos Vida'!J276)</f>
        <v>26047.660467308957</v>
      </c>
      <c r="K38" s="46" t="str">
        <f>IF('Datos Vida'!K276=0,"",Índice!$G$51*'Datos Vida'!K276)</f>
        <v/>
      </c>
      <c r="L38" s="46" t="str">
        <f>IF('Datos Vida'!L276=0,"",Índice!$G$51*'Datos Vida'!L276)</f>
        <v/>
      </c>
      <c r="M38" s="46">
        <f>IF('Datos Vida'!M276=0,"",Índice!$G$51*'Datos Vida'!M276)</f>
        <v>21247.086788794681</v>
      </c>
      <c r="N38" s="46" t="str">
        <f>IF('Datos Vida'!N276=0,"",Índice!$G$51*'Datos Vida'!N276)</f>
        <v/>
      </c>
      <c r="O38" s="46">
        <f>IF('Datos Vida'!O276=0,"",Índice!$G$51*'Datos Vida'!O276)</f>
        <v>26322.725150004098</v>
      </c>
      <c r="P38" s="46">
        <f>IF('Datos Vida'!P276=0,"",Índice!$G$51*'Datos Vida'!P276)</f>
        <v>43222.382315120369</v>
      </c>
      <c r="Q38" s="46">
        <f>IF('Datos Vida'!Q276=0,"",Índice!$G$51*'Datos Vida'!Q276)</f>
        <v>7346.9360653887279</v>
      </c>
      <c r="R38" s="46" t="str">
        <f>IF('Datos Vida'!R276=0,"",Índice!$G$51*'Datos Vida'!R276)</f>
        <v/>
      </c>
      <c r="S38" s="46">
        <f>IF('Datos Vida'!S276=0,"",Índice!$G$51*'Datos Vida'!S276)</f>
        <v>23747.501776145866</v>
      </c>
      <c r="T38" s="46" t="str">
        <f>IF('Datos Vida'!T276=0,"",Índice!$G$51*'Datos Vida'!T276)</f>
        <v/>
      </c>
      <c r="U38" s="46">
        <f>IF('Datos Vida'!U276=0,"",Índice!$G$51*'Datos Vida'!U276)</f>
        <v>1287.7666155402251</v>
      </c>
      <c r="V38" s="46" t="str">
        <f>IF('Datos Vida'!V276=0,"",Índice!$G$51*'Datos Vida'!V276)</f>
        <v/>
      </c>
      <c r="W38" s="46">
        <f>IF('Datos Vida'!W276=0,"",Índice!$G$51*'Datos Vida'!W276)</f>
        <v>28581.982687834345</v>
      </c>
      <c r="X38" s="46">
        <f>IF('Datos Vida'!X276=0,"",Índice!$G$51*'Datos Vida'!X276)</f>
        <v>607167.30740713689</v>
      </c>
      <c r="Y38" s="46" t="str">
        <f>IF('Datos Vida'!Y276=0,"",Índice!$G$51*'Datos Vida'!Y276)</f>
        <v/>
      </c>
      <c r="Z38" s="46" t="str">
        <f>IF('Datos Vida'!Z276=0,"",Índice!$G$51*'Datos Vida'!Z276)</f>
        <v/>
      </c>
      <c r="AA38" s="46" t="str">
        <f>IF('Datos Vida'!AA276=0,"",Índice!$G$51*'Datos Vida'!AA276)</f>
        <v/>
      </c>
      <c r="AB38" s="46" t="str">
        <f>IF('Datos Vida'!AB276=0,"",Índice!$G$51*'Datos Vida'!AB276)</f>
        <v/>
      </c>
      <c r="AC38" s="46" t="str">
        <f>IF('Datos Vida'!AC276=0,"",Índice!$G$51*'Datos Vida'!AC276)</f>
        <v/>
      </c>
      <c r="AD38" s="46" t="str">
        <f>IF('Datos Vida'!AD276=0,"",Índice!$G$51*'Datos Vida'!AD276)</f>
        <v/>
      </c>
      <c r="AE38" s="46">
        <f>IF('Datos Vida'!AE276=0,"",Índice!$G$51*'Datos Vida'!AE276)</f>
        <v>5337.9103671586763</v>
      </c>
      <c r="AF38" s="46">
        <f>IF('Datos Vida'!AF276=0,"",Índice!$G$51*'Datos Vida'!AF276)</f>
        <v>10836.193979474174</v>
      </c>
      <c r="AG38" s="46">
        <f>IF('Datos Vida'!AG276=0,"",Índice!$G$51*'Datos Vida'!AG276)</f>
        <v>32201.070778029356</v>
      </c>
      <c r="AH38" s="46" t="str">
        <f>IF('Datos Vida'!AH276=0,"",Índice!$G$51*'Datos Vida'!AH276)</f>
        <v/>
      </c>
      <c r="AI38" s="46" t="str">
        <f>IF('Datos Vida'!AI276=0,"",Índice!$G$51*'Datos Vida'!AI276)</f>
        <v/>
      </c>
      <c r="AJ38" s="46" t="str">
        <f>IF('Datos Vida'!AJ276=0,"",Índice!$G$51*'Datos Vida'!AJ276)</f>
        <v/>
      </c>
      <c r="AK38" s="46" t="str">
        <f>IF('Datos Vida'!AK276=0,"",Índice!$G$51*'Datos Vida'!AK276)</f>
        <v/>
      </c>
      <c r="AL38" s="46" t="str">
        <f>IF('Datos Vida'!AL276=0,"",Índice!$G$51*'Datos Vida'!AL276)</f>
        <v/>
      </c>
      <c r="AM38" s="46" t="str">
        <f>IF('Datos Vida'!AM276=0,"",Índice!$G$51*'Datos Vida'!AM276)</f>
        <v/>
      </c>
      <c r="AN38" s="46" t="str">
        <f>IF('Datos Vida'!AN276=0,"",Índice!$G$51*'Datos Vida'!AN276)</f>
        <v/>
      </c>
      <c r="AO38" s="46" t="str">
        <f>IF('Datos Vida'!AO276=0,"",Índice!$G$51*'Datos Vida'!AO276)</f>
        <v/>
      </c>
      <c r="AP38" s="46" t="str">
        <f>IF('Datos Vida'!AP276=0,"",Índice!$G$51*'Datos Vida'!AP276)</f>
        <v/>
      </c>
      <c r="AQ38" s="46">
        <f>IF('Datos Vida'!AQ276=0,"",Índice!$G$51*'Datos Vida'!AQ276)</f>
        <v>1214756.916079598</v>
      </c>
      <c r="AS38" s="46">
        <f>Índice!$F$51*'Datos Vida'!AS276</f>
        <v>948402.89850990509</v>
      </c>
      <c r="AT38" s="74">
        <f t="shared" si="0"/>
        <v>0.28084479495811143</v>
      </c>
      <c r="AV38" s="75">
        <f t="shared" si="2"/>
        <v>1.0243267963960169E-2</v>
      </c>
      <c r="AW38" s="75">
        <f t="shared" si="1"/>
        <v>8.6340020289213028E-3</v>
      </c>
    </row>
    <row r="39" spans="2:49">
      <c r="B39" s="30" t="s">
        <v>434</v>
      </c>
      <c r="C39" s="46" t="str">
        <f>IF('Datos Vida'!C277=0,"",Índice!$G$51*'Datos Vida'!C277)</f>
        <v/>
      </c>
      <c r="D39" s="46" t="str">
        <f>IF('Datos Vida'!D277=0,"",Índice!$G$51*'Datos Vida'!D277)</f>
        <v/>
      </c>
      <c r="E39" s="46" t="str">
        <f>IF('Datos Vida'!E277=0,"",Índice!$G$51*'Datos Vida'!E277)</f>
        <v/>
      </c>
      <c r="F39" s="46" t="str">
        <f>IF('Datos Vida'!F277=0,"",Índice!$G$51*'Datos Vida'!F277)</f>
        <v/>
      </c>
      <c r="G39" s="46" t="str">
        <f>IF('Datos Vida'!G277=0,"",Índice!$G$51*'Datos Vida'!G277)</f>
        <v/>
      </c>
      <c r="H39" s="46" t="str">
        <f>IF('Datos Vida'!H277=0,"",Índice!$G$51*'Datos Vida'!H277)</f>
        <v/>
      </c>
      <c r="I39" s="46">
        <f>IF('Datos Vida'!I277=0,"",Índice!$G$51*'Datos Vida'!I277)</f>
        <v>5.4888993650140216</v>
      </c>
      <c r="J39" s="46" t="str">
        <f>IF('Datos Vida'!J277=0,"",Índice!$G$51*'Datos Vida'!J277)</f>
        <v/>
      </c>
      <c r="K39" s="46" t="str">
        <f>IF('Datos Vida'!K277=0,"",Índice!$G$51*'Datos Vida'!K277)</f>
        <v/>
      </c>
      <c r="L39" s="46" t="str">
        <f>IF('Datos Vida'!L277=0,"",Índice!$G$51*'Datos Vida'!L277)</f>
        <v/>
      </c>
      <c r="M39" s="46" t="str">
        <f>IF('Datos Vida'!M277=0,"",Índice!$G$51*'Datos Vida'!M277)</f>
        <v/>
      </c>
      <c r="N39" s="46" t="str">
        <f>IF('Datos Vida'!N277=0,"",Índice!$G$51*'Datos Vida'!N277)</f>
        <v/>
      </c>
      <c r="O39" s="46" t="str">
        <f>IF('Datos Vida'!O277=0,"",Índice!$G$51*'Datos Vida'!O277)</f>
        <v/>
      </c>
      <c r="P39" s="46" t="str">
        <f>IF('Datos Vida'!P277=0,"",Índice!$G$51*'Datos Vida'!P277)</f>
        <v/>
      </c>
      <c r="Q39" s="46" t="str">
        <f>IF('Datos Vida'!Q277=0,"",Índice!$G$51*'Datos Vida'!Q277)</f>
        <v/>
      </c>
      <c r="R39" s="46" t="str">
        <f>IF('Datos Vida'!R277=0,"",Índice!$G$51*'Datos Vida'!R277)</f>
        <v/>
      </c>
      <c r="S39" s="46" t="str">
        <f>IF('Datos Vida'!S277=0,"",Índice!$G$51*'Datos Vida'!S277)</f>
        <v/>
      </c>
      <c r="T39" s="46" t="str">
        <f>IF('Datos Vida'!T277=0,"",Índice!$G$51*'Datos Vida'!T277)</f>
        <v/>
      </c>
      <c r="U39" s="46" t="str">
        <f>IF('Datos Vida'!U277=0,"",Índice!$G$51*'Datos Vida'!U277)</f>
        <v/>
      </c>
      <c r="V39" s="46" t="str">
        <f>IF('Datos Vida'!V277=0,"",Índice!$G$51*'Datos Vida'!V277)</f>
        <v/>
      </c>
      <c r="W39" s="46" t="str">
        <f>IF('Datos Vida'!W277=0,"",Índice!$G$51*'Datos Vida'!W277)</f>
        <v/>
      </c>
      <c r="X39" s="46" t="str">
        <f>IF('Datos Vida'!X277=0,"",Índice!$G$51*'Datos Vida'!X277)</f>
        <v/>
      </c>
      <c r="Y39" s="46" t="str">
        <f>IF('Datos Vida'!Y277=0,"",Índice!$G$51*'Datos Vida'!Y277)</f>
        <v/>
      </c>
      <c r="Z39" s="46" t="str">
        <f>IF('Datos Vida'!Z277=0,"",Índice!$G$51*'Datos Vida'!Z277)</f>
        <v/>
      </c>
      <c r="AA39" s="46" t="str">
        <f>IF('Datos Vida'!AA277=0,"",Índice!$G$51*'Datos Vida'!AA277)</f>
        <v/>
      </c>
      <c r="AB39" s="46" t="str">
        <f>IF('Datos Vida'!AB277=0,"",Índice!$G$51*'Datos Vida'!AB277)</f>
        <v/>
      </c>
      <c r="AC39" s="46" t="str">
        <f>IF('Datos Vida'!AC277=0,"",Índice!$G$51*'Datos Vida'!AC277)</f>
        <v/>
      </c>
      <c r="AD39" s="46" t="str">
        <f>IF('Datos Vida'!AD277=0,"",Índice!$G$51*'Datos Vida'!AD277)</f>
        <v/>
      </c>
      <c r="AE39" s="46">
        <f>IF('Datos Vida'!AE277=0,"",Índice!$G$51*'Datos Vida'!AE277)</f>
        <v>385.72797634461438</v>
      </c>
      <c r="AF39" s="46" t="str">
        <f>IF('Datos Vida'!AF277=0,"",Índice!$G$51*'Datos Vida'!AF277)</f>
        <v/>
      </c>
      <c r="AG39" s="46">
        <f>IF('Datos Vida'!AG277=0,"",Índice!$G$51*'Datos Vida'!AG277)</f>
        <v>55.641504046956655</v>
      </c>
      <c r="AH39" s="46" t="str">
        <f>IF('Datos Vida'!AH277=0,"",Índice!$G$51*'Datos Vida'!AH277)</f>
        <v/>
      </c>
      <c r="AI39" s="46" t="str">
        <f>IF('Datos Vida'!AI277=0,"",Índice!$G$51*'Datos Vida'!AI277)</f>
        <v/>
      </c>
      <c r="AJ39" s="46" t="str">
        <f>IF('Datos Vida'!AJ277=0,"",Índice!$G$51*'Datos Vida'!AJ277)</f>
        <v/>
      </c>
      <c r="AK39" s="46" t="str">
        <f>IF('Datos Vida'!AK277=0,"",Índice!$G$51*'Datos Vida'!AK277)</f>
        <v/>
      </c>
      <c r="AL39" s="46" t="str">
        <f>IF('Datos Vida'!AL277=0,"",Índice!$G$51*'Datos Vida'!AL277)</f>
        <v/>
      </c>
      <c r="AM39" s="46" t="str">
        <f>IF('Datos Vida'!AM277=0,"",Índice!$G$51*'Datos Vida'!AM277)</f>
        <v/>
      </c>
      <c r="AN39" s="46" t="str">
        <f>IF('Datos Vida'!AN277=0,"",Índice!$G$51*'Datos Vida'!AN277)</f>
        <v/>
      </c>
      <c r="AO39" s="46" t="str">
        <f>IF('Datos Vida'!AO277=0,"",Índice!$G$51*'Datos Vida'!AO277)</f>
        <v/>
      </c>
      <c r="AP39" s="46" t="str">
        <f>IF('Datos Vida'!AP277=0,"",Índice!$G$51*'Datos Vida'!AP277)</f>
        <v/>
      </c>
      <c r="AQ39" s="46">
        <f>IF('Datos Vida'!AQ277=0,"",Índice!$G$51*'Datos Vida'!AQ277)</f>
        <v>446.85837975658507</v>
      </c>
      <c r="AS39" s="46">
        <f>Índice!$F$51*'Datos Vida'!AS277</f>
        <v>1102.6367063725515</v>
      </c>
      <c r="AT39" s="74">
        <f t="shared" si="0"/>
        <v>-0.5947365282018795</v>
      </c>
      <c r="AV39" s="75">
        <f t="shared" si="2"/>
        <v>3.7680708503888397E-6</v>
      </c>
      <c r="AW39" s="75">
        <f t="shared" si="1"/>
        <v>1.0038104665160176E-5</v>
      </c>
    </row>
    <row r="40" spans="2:49">
      <c r="B40" s="30" t="s">
        <v>435</v>
      </c>
      <c r="C40" s="46">
        <f>IF('Datos Vida'!C278=0,"",Índice!$G$51*'Datos Vida'!C278)</f>
        <v>384034.11970669805</v>
      </c>
      <c r="D40" s="46">
        <f>IF('Datos Vida'!D278=0,"",Índice!$G$51*'Datos Vida'!D278)</f>
        <v>2620149.9266302367</v>
      </c>
      <c r="E40" s="46">
        <f>IF('Datos Vida'!E278=0,"",Índice!$G$51*'Datos Vida'!E278)</f>
        <v>807370.4852142774</v>
      </c>
      <c r="F40" s="46">
        <f>IF('Datos Vida'!F278=0,"",Índice!$G$51*'Datos Vida'!F278)</f>
        <v>1690474.944723685</v>
      </c>
      <c r="G40" s="46">
        <f>IF('Datos Vida'!G278=0,"",Índice!$G$51*'Datos Vida'!G278)</f>
        <v>243847.80698550976</v>
      </c>
      <c r="H40" s="46" t="str">
        <f>IF('Datos Vida'!H278=0,"",Índice!$G$51*'Datos Vida'!H278)</f>
        <v/>
      </c>
      <c r="I40" s="46">
        <f>IF('Datos Vida'!I278=0,"",Índice!$G$51*'Datos Vida'!I278)</f>
        <v>1809738.8124943287</v>
      </c>
      <c r="J40" s="46">
        <f>IF('Datos Vida'!J278=0,"",Índice!$G$51*'Datos Vida'!J278)</f>
        <v>83905.440428842398</v>
      </c>
      <c r="K40" s="46" t="str">
        <f>IF('Datos Vida'!K278=0,"",Índice!$G$51*'Datos Vida'!K278)</f>
        <v/>
      </c>
      <c r="L40" s="46">
        <f>IF('Datos Vida'!L278=0,"",Índice!$G$51*'Datos Vida'!L278)</f>
        <v>245.05279745740017</v>
      </c>
      <c r="M40" s="46">
        <f>IF('Datos Vida'!M278=0,"",Índice!$G$51*'Datos Vida'!M278)</f>
        <v>90185.316751545426</v>
      </c>
      <c r="N40" s="46" t="str">
        <f>IF('Datos Vida'!N278=0,"",Índice!$G$51*'Datos Vida'!N278)</f>
        <v/>
      </c>
      <c r="O40" s="46">
        <f>IF('Datos Vida'!O278=0,"",Índice!$G$51*'Datos Vida'!O278)</f>
        <v>580325.2615526946</v>
      </c>
      <c r="P40" s="46">
        <f>IF('Datos Vida'!P278=0,"",Índice!$G$51*'Datos Vida'!P278)</f>
        <v>47011.891877535578</v>
      </c>
      <c r="Q40" s="46">
        <f>IF('Datos Vida'!Q278=0,"",Índice!$G$51*'Datos Vida'!Q278)</f>
        <v>2004.5106358491528</v>
      </c>
      <c r="R40" s="46">
        <f>IF('Datos Vida'!R278=0,"",Índice!$G$51*'Datos Vida'!R278)</f>
        <v>13677.407645948286</v>
      </c>
      <c r="S40" s="46">
        <f>IF('Datos Vida'!S278=0,"",Índice!$G$51*'Datos Vida'!S278)</f>
        <v>417985.39687177003</v>
      </c>
      <c r="T40" s="46">
        <f>IF('Datos Vida'!T278=0,"",Índice!$G$51*'Datos Vida'!T278)</f>
        <v>38670.225598190438</v>
      </c>
      <c r="U40" s="46" t="str">
        <f>IF('Datos Vida'!U278=0,"",Índice!$G$51*'Datos Vida'!U278)</f>
        <v/>
      </c>
      <c r="V40" s="46">
        <f>IF('Datos Vida'!V278=0,"",Índice!$G$51*'Datos Vida'!V278)</f>
        <v>1394.1804387135614</v>
      </c>
      <c r="W40" s="46">
        <f>IF('Datos Vida'!W278=0,"",Índice!$G$51*'Datos Vida'!W278)</f>
        <v>5568.9310589813231</v>
      </c>
      <c r="X40" s="46">
        <f>IF('Datos Vida'!X278=0,"",Índice!$G$51*'Datos Vida'!X278)</f>
        <v>1339824.00109778</v>
      </c>
      <c r="Y40" s="46">
        <f>IF('Datos Vida'!Y278=0,"",Índice!$G$51*'Datos Vida'!Y278)</f>
        <v>32.756334920244967</v>
      </c>
      <c r="Z40" s="46">
        <f>IF('Datos Vida'!Z278=0,"",Índice!$G$51*'Datos Vida'!Z278)</f>
        <v>522618.69191560376</v>
      </c>
      <c r="AA40" s="46">
        <f>IF('Datos Vida'!AA278=0,"",Índice!$G$51*'Datos Vida'!AA278)</f>
        <v>32678.782084055412</v>
      </c>
      <c r="AB40" s="46" t="str">
        <f>IF('Datos Vida'!AB278=0,"",Índice!$G$51*'Datos Vida'!AB278)</f>
        <v/>
      </c>
      <c r="AC40" s="46">
        <f>IF('Datos Vida'!AC278=0,"",Índice!$G$51*'Datos Vida'!AC278)</f>
        <v>4507.6258075653859</v>
      </c>
      <c r="AD40" s="46" t="str">
        <f>IF('Datos Vida'!AD278=0,"",Índice!$G$51*'Datos Vida'!AD278)</f>
        <v/>
      </c>
      <c r="AE40" s="46">
        <f>IF('Datos Vida'!AE278=0,"",Índice!$G$51*'Datos Vida'!AE278)</f>
        <v>188218.65296212438</v>
      </c>
      <c r="AF40" s="46">
        <f>IF('Datos Vida'!AF278=0,"",Índice!$G$51*'Datos Vida'!AF278)</f>
        <v>787000.38289499609</v>
      </c>
      <c r="AG40" s="46">
        <f>IF('Datos Vida'!AG278=0,"",Índice!$G$51*'Datos Vida'!AG278)</f>
        <v>2774417.7893457809</v>
      </c>
      <c r="AH40" s="46" t="str">
        <f>IF('Datos Vida'!AH278=0,"",Índice!$G$51*'Datos Vida'!AH278)</f>
        <v/>
      </c>
      <c r="AI40" s="46" t="str">
        <f>IF('Datos Vida'!AI278=0,"",Índice!$G$51*'Datos Vida'!AI278)</f>
        <v/>
      </c>
      <c r="AJ40" s="46" t="str">
        <f>IF('Datos Vida'!AJ278=0,"",Índice!$G$51*'Datos Vida'!AJ278)</f>
        <v/>
      </c>
      <c r="AK40" s="46" t="str">
        <f>IF('Datos Vida'!AK278=0,"",Índice!$G$51*'Datos Vida'!AK278)</f>
        <v/>
      </c>
      <c r="AL40" s="46" t="str">
        <f>IF('Datos Vida'!AL278=0,"",Índice!$G$51*'Datos Vida'!AL278)</f>
        <v/>
      </c>
      <c r="AM40" s="46" t="str">
        <f>IF('Datos Vida'!AM278=0,"",Índice!$G$51*'Datos Vida'!AM278)</f>
        <v/>
      </c>
      <c r="AN40" s="46" t="str">
        <f>IF('Datos Vida'!AN278=0,"",Índice!$G$51*'Datos Vida'!AN278)</f>
        <v/>
      </c>
      <c r="AO40" s="46" t="str">
        <f>IF('Datos Vida'!AO278=0,"",Índice!$G$51*'Datos Vida'!AO278)</f>
        <v/>
      </c>
      <c r="AP40" s="46" t="str">
        <f>IF('Datos Vida'!AP278=0,"",Índice!$G$51*'Datos Vida'!AP278)</f>
        <v/>
      </c>
      <c r="AQ40" s="46">
        <f>IF('Datos Vida'!AQ278=0,"",Índice!$G$51*'Datos Vida'!AQ278)</f>
        <v>14485888.393855089</v>
      </c>
      <c r="AS40" s="46">
        <f>Índice!$F$51*'Datos Vida'!AS278</f>
        <v>15580263.566152072</v>
      </c>
      <c r="AT40" s="74">
        <f t="shared" si="0"/>
        <v>-7.0241120610725627E-2</v>
      </c>
      <c r="AV40" s="75">
        <f t="shared" si="2"/>
        <v>0.12215022985269865</v>
      </c>
      <c r="AW40" s="75">
        <f t="shared" si="1"/>
        <v>0.14183848178093764</v>
      </c>
    </row>
    <row r="41" spans="2:49">
      <c r="B41" s="30" t="s">
        <v>436</v>
      </c>
      <c r="C41" s="46" t="str">
        <f>IF('Datos Vida'!C279=0,"",Índice!$G$51*'Datos Vida'!C279)</f>
        <v/>
      </c>
      <c r="D41" s="46" t="str">
        <f>IF('Datos Vida'!D279=0,"",Índice!$G$51*'Datos Vida'!D279)</f>
        <v/>
      </c>
      <c r="E41" s="46">
        <f>IF('Datos Vida'!E279=0,"",Índice!$G$51*'Datos Vida'!E279)</f>
        <v>389.4905283286966</v>
      </c>
      <c r="F41" s="46" t="str">
        <f>IF('Datos Vida'!F279=0,"",Índice!$G$51*'Datos Vida'!F279)</f>
        <v/>
      </c>
      <c r="G41" s="46" t="str">
        <f>IF('Datos Vida'!G279=0,"",Índice!$G$51*'Datos Vida'!G279)</f>
        <v/>
      </c>
      <c r="H41" s="46" t="str">
        <f>IF('Datos Vida'!H279=0,"",Índice!$G$51*'Datos Vida'!H279)</f>
        <v/>
      </c>
      <c r="I41" s="46" t="str">
        <f>IF('Datos Vida'!I279=0,"",Índice!$G$51*'Datos Vida'!I279)</f>
        <v/>
      </c>
      <c r="J41" s="46" t="str">
        <f>IF('Datos Vida'!J279=0,"",Índice!$G$51*'Datos Vida'!J279)</f>
        <v/>
      </c>
      <c r="K41" s="46" t="str">
        <f>IF('Datos Vida'!K279=0,"",Índice!$G$51*'Datos Vida'!K279)</f>
        <v/>
      </c>
      <c r="L41" s="46" t="str">
        <f>IF('Datos Vida'!L279=0,"",Índice!$G$51*'Datos Vida'!L279)</f>
        <v/>
      </c>
      <c r="M41" s="46" t="str">
        <f>IF('Datos Vida'!M279=0,"",Índice!$G$51*'Datos Vida'!M279)</f>
        <v/>
      </c>
      <c r="N41" s="46" t="str">
        <f>IF('Datos Vida'!N279=0,"",Índice!$G$51*'Datos Vida'!N279)</f>
        <v/>
      </c>
      <c r="O41" s="46" t="str">
        <f>IF('Datos Vida'!O279=0,"",Índice!$G$51*'Datos Vida'!O279)</f>
        <v/>
      </c>
      <c r="P41" s="46" t="str">
        <f>IF('Datos Vida'!P279=0,"",Índice!$G$51*'Datos Vida'!P279)</f>
        <v/>
      </c>
      <c r="Q41" s="46" t="str">
        <f>IF('Datos Vida'!Q279=0,"",Índice!$G$51*'Datos Vida'!Q279)</f>
        <v/>
      </c>
      <c r="R41" s="46" t="str">
        <f>IF('Datos Vida'!R279=0,"",Índice!$G$51*'Datos Vida'!R279)</f>
        <v/>
      </c>
      <c r="S41" s="46" t="str">
        <f>IF('Datos Vida'!S279=0,"",Índice!$G$51*'Datos Vida'!S279)</f>
        <v/>
      </c>
      <c r="T41" s="46" t="str">
        <f>IF('Datos Vida'!T279=0,"",Índice!$G$51*'Datos Vida'!T279)</f>
        <v/>
      </c>
      <c r="U41" s="46">
        <f>IF('Datos Vida'!U279=0,"",Índice!$G$51*'Datos Vida'!U279)</f>
        <v>14835.831003871002</v>
      </c>
      <c r="V41" s="46" t="str">
        <f>IF('Datos Vida'!V279=0,"",Índice!$G$51*'Datos Vida'!V279)</f>
        <v/>
      </c>
      <c r="W41" s="46" t="str">
        <f>IF('Datos Vida'!W279=0,"",Índice!$G$51*'Datos Vida'!W279)</f>
        <v/>
      </c>
      <c r="X41" s="46" t="str">
        <f>IF('Datos Vida'!X279=0,"",Índice!$G$51*'Datos Vida'!X279)</f>
        <v/>
      </c>
      <c r="Y41" s="46" t="str">
        <f>IF('Datos Vida'!Y279=0,"",Índice!$G$51*'Datos Vida'!Y279)</f>
        <v/>
      </c>
      <c r="Z41" s="46" t="str">
        <f>IF('Datos Vida'!Z279=0,"",Índice!$G$51*'Datos Vida'!Z279)</f>
        <v/>
      </c>
      <c r="AA41" s="46" t="str">
        <f>IF('Datos Vida'!AA279=0,"",Índice!$G$51*'Datos Vida'!AA279)</f>
        <v/>
      </c>
      <c r="AB41" s="46" t="str">
        <f>IF('Datos Vida'!AB279=0,"",Índice!$G$51*'Datos Vida'!AB279)</f>
        <v/>
      </c>
      <c r="AC41" s="46" t="str">
        <f>IF('Datos Vida'!AC279=0,"",Índice!$G$51*'Datos Vida'!AC279)</f>
        <v/>
      </c>
      <c r="AD41" s="46" t="str">
        <f>IF('Datos Vida'!AD279=0,"",Índice!$G$51*'Datos Vida'!AD279)</f>
        <v/>
      </c>
      <c r="AE41" s="46" t="str">
        <f>IF('Datos Vida'!AE279=0,"",Índice!$G$51*'Datos Vida'!AE279)</f>
        <v/>
      </c>
      <c r="AF41" s="46" t="str">
        <f>IF('Datos Vida'!AF279=0,"",Índice!$G$51*'Datos Vida'!AF279)</f>
        <v/>
      </c>
      <c r="AG41" s="46" t="str">
        <f>IF('Datos Vida'!AG279=0,"",Índice!$G$51*'Datos Vida'!AG279)</f>
        <v/>
      </c>
      <c r="AH41" s="46" t="str">
        <f>IF('Datos Vida'!AH279=0,"",Índice!$G$51*'Datos Vida'!AH279)</f>
        <v/>
      </c>
      <c r="AI41" s="46" t="str">
        <f>IF('Datos Vida'!AI279=0,"",Índice!$G$51*'Datos Vida'!AI279)</f>
        <v/>
      </c>
      <c r="AJ41" s="46" t="str">
        <f>IF('Datos Vida'!AJ279=0,"",Índice!$G$51*'Datos Vida'!AJ279)</f>
        <v/>
      </c>
      <c r="AK41" s="46" t="str">
        <f>IF('Datos Vida'!AK279=0,"",Índice!$G$51*'Datos Vida'!AK279)</f>
        <v/>
      </c>
      <c r="AL41" s="46" t="str">
        <f>IF('Datos Vida'!AL279=0,"",Índice!$G$51*'Datos Vida'!AL279)</f>
        <v/>
      </c>
      <c r="AM41" s="46" t="str">
        <f>IF('Datos Vida'!AM279=0,"",Índice!$G$51*'Datos Vida'!AM279)</f>
        <v/>
      </c>
      <c r="AN41" s="46" t="str">
        <f>IF('Datos Vida'!AN279=0,"",Índice!$G$51*'Datos Vida'!AN279)</f>
        <v/>
      </c>
      <c r="AO41" s="46" t="str">
        <f>IF('Datos Vida'!AO279=0,"",Índice!$G$51*'Datos Vida'!AO279)</f>
        <v/>
      </c>
      <c r="AP41" s="46" t="str">
        <f>IF('Datos Vida'!AP279=0,"",Índice!$G$51*'Datos Vida'!AP279)</f>
        <v/>
      </c>
      <c r="AQ41" s="46">
        <f>IF('Datos Vida'!AQ279=0,"",Índice!$G$51*'Datos Vida'!AQ279)</f>
        <v>15225.3215321997</v>
      </c>
      <c r="AS41" s="46">
        <f>Índice!$F$51*'Datos Vida'!AS279</f>
        <v>0</v>
      </c>
      <c r="AT41" s="74" t="str">
        <f t="shared" si="0"/>
        <v/>
      </c>
      <c r="AV41" s="75">
        <f t="shared" si="2"/>
        <v>1.283853964751207E-4</v>
      </c>
      <c r="AW41" s="75">
        <f t="shared" si="1"/>
        <v>0</v>
      </c>
    </row>
    <row r="42" spans="2:49">
      <c r="B42" s="30" t="s">
        <v>437</v>
      </c>
      <c r="C42" s="46" t="str">
        <f>IF('Datos Vida'!C280=0,"",Índice!$G$51*'Datos Vida'!C280)</f>
        <v/>
      </c>
      <c r="D42" s="46" t="str">
        <f>IF('Datos Vida'!D280=0,"",Índice!$G$51*'Datos Vida'!D280)</f>
        <v/>
      </c>
      <c r="E42" s="46" t="str">
        <f>IF('Datos Vida'!E280=0,"",Índice!$G$51*'Datos Vida'!E280)</f>
        <v/>
      </c>
      <c r="F42" s="46" t="str">
        <f>IF('Datos Vida'!F280=0,"",Índice!$G$51*'Datos Vida'!F280)</f>
        <v/>
      </c>
      <c r="G42" s="46" t="str">
        <f>IF('Datos Vida'!G280=0,"",Índice!$G$51*'Datos Vida'!G280)</f>
        <v/>
      </c>
      <c r="H42" s="46" t="str">
        <f>IF('Datos Vida'!H280=0,"",Índice!$G$51*'Datos Vida'!H280)</f>
        <v/>
      </c>
      <c r="I42" s="46" t="str">
        <f>IF('Datos Vida'!I280=0,"",Índice!$G$51*'Datos Vida'!I280)</f>
        <v/>
      </c>
      <c r="J42" s="46" t="str">
        <f>IF('Datos Vida'!J280=0,"",Índice!$G$51*'Datos Vida'!J280)</f>
        <v/>
      </c>
      <c r="K42" s="46" t="str">
        <f>IF('Datos Vida'!K280=0,"",Índice!$G$51*'Datos Vida'!K280)</f>
        <v/>
      </c>
      <c r="L42" s="46" t="str">
        <f>IF('Datos Vida'!L280=0,"",Índice!$G$51*'Datos Vida'!L280)</f>
        <v/>
      </c>
      <c r="M42" s="46" t="str">
        <f>IF('Datos Vida'!M280=0,"",Índice!$G$51*'Datos Vida'!M280)</f>
        <v/>
      </c>
      <c r="N42" s="46" t="str">
        <f>IF('Datos Vida'!N280=0,"",Índice!$G$51*'Datos Vida'!N280)</f>
        <v/>
      </c>
      <c r="O42" s="46" t="str">
        <f>IF('Datos Vida'!O280=0,"",Índice!$G$51*'Datos Vida'!O280)</f>
        <v/>
      </c>
      <c r="P42" s="46" t="str">
        <f>IF('Datos Vida'!P280=0,"",Índice!$G$51*'Datos Vida'!P280)</f>
        <v/>
      </c>
      <c r="Q42" s="46" t="str">
        <f>IF('Datos Vida'!Q280=0,"",Índice!$G$51*'Datos Vida'!Q280)</f>
        <v/>
      </c>
      <c r="R42" s="46" t="str">
        <f>IF('Datos Vida'!R280=0,"",Índice!$G$51*'Datos Vida'!R280)</f>
        <v/>
      </c>
      <c r="S42" s="46" t="str">
        <f>IF('Datos Vida'!S280=0,"",Índice!$G$51*'Datos Vida'!S280)</f>
        <v/>
      </c>
      <c r="T42" s="46" t="str">
        <f>IF('Datos Vida'!T280=0,"",Índice!$G$51*'Datos Vida'!T280)</f>
        <v/>
      </c>
      <c r="U42" s="46" t="str">
        <f>IF('Datos Vida'!U280=0,"",Índice!$G$51*'Datos Vida'!U280)</f>
        <v/>
      </c>
      <c r="V42" s="46" t="str">
        <f>IF('Datos Vida'!V280=0,"",Índice!$G$51*'Datos Vida'!V280)</f>
        <v/>
      </c>
      <c r="W42" s="46" t="str">
        <f>IF('Datos Vida'!W280=0,"",Índice!$G$51*'Datos Vida'!W280)</f>
        <v/>
      </c>
      <c r="X42" s="46" t="str">
        <f>IF('Datos Vida'!X280=0,"",Índice!$G$51*'Datos Vida'!X280)</f>
        <v/>
      </c>
      <c r="Y42" s="46">
        <f>IF('Datos Vida'!Y280=0,"",Índice!$G$51*'Datos Vida'!Y280)</f>
        <v>148364.99410164647</v>
      </c>
      <c r="Z42" s="46" t="str">
        <f>IF('Datos Vida'!Z280=0,"",Índice!$G$51*'Datos Vida'!Z280)</f>
        <v/>
      </c>
      <c r="AA42" s="46" t="str">
        <f>IF('Datos Vida'!AA280=0,"",Índice!$G$51*'Datos Vida'!AA280)</f>
        <v/>
      </c>
      <c r="AB42" s="46" t="str">
        <f>IF('Datos Vida'!AB280=0,"",Índice!$G$51*'Datos Vida'!AB280)</f>
        <v/>
      </c>
      <c r="AC42" s="46" t="str">
        <f>IF('Datos Vida'!AC280=0,"",Índice!$G$51*'Datos Vida'!AC280)</f>
        <v/>
      </c>
      <c r="AD42" s="46" t="str">
        <f>IF('Datos Vida'!AD280=0,"",Índice!$G$51*'Datos Vida'!AD280)</f>
        <v/>
      </c>
      <c r="AE42" s="46" t="str">
        <f>IF('Datos Vida'!AE280=0,"",Índice!$G$51*'Datos Vida'!AE280)</f>
        <v/>
      </c>
      <c r="AF42" s="46" t="str">
        <f>IF('Datos Vida'!AF280=0,"",Índice!$G$51*'Datos Vida'!AF280)</f>
        <v/>
      </c>
      <c r="AG42" s="46" t="str">
        <f>IF('Datos Vida'!AG280=0,"",Índice!$G$51*'Datos Vida'!AG280)</f>
        <v/>
      </c>
      <c r="AH42" s="46" t="str">
        <f>IF('Datos Vida'!AH280=0,"",Índice!$G$51*'Datos Vida'!AH280)</f>
        <v/>
      </c>
      <c r="AI42" s="46" t="str">
        <f>IF('Datos Vida'!AI280=0,"",Índice!$G$51*'Datos Vida'!AI280)</f>
        <v/>
      </c>
      <c r="AJ42" s="46" t="str">
        <f>IF('Datos Vida'!AJ280=0,"",Índice!$G$51*'Datos Vida'!AJ280)</f>
        <v/>
      </c>
      <c r="AK42" s="46" t="str">
        <f>IF('Datos Vida'!AK280=0,"",Índice!$G$51*'Datos Vida'!AK280)</f>
        <v/>
      </c>
      <c r="AL42" s="46" t="str">
        <f>IF('Datos Vida'!AL280=0,"",Índice!$G$51*'Datos Vida'!AL280)</f>
        <v/>
      </c>
      <c r="AM42" s="46" t="str">
        <f>IF('Datos Vida'!AM280=0,"",Índice!$G$51*'Datos Vida'!AM280)</f>
        <v/>
      </c>
      <c r="AN42" s="46" t="str">
        <f>IF('Datos Vida'!AN280=0,"",Índice!$G$51*'Datos Vida'!AN280)</f>
        <v/>
      </c>
      <c r="AO42" s="46" t="str">
        <f>IF('Datos Vida'!AO280=0,"",Índice!$G$51*'Datos Vida'!AO280)</f>
        <v/>
      </c>
      <c r="AP42" s="46" t="str">
        <f>IF('Datos Vida'!AP280=0,"",Índice!$G$51*'Datos Vida'!AP280)</f>
        <v/>
      </c>
      <c r="AQ42" s="46">
        <f>IF('Datos Vida'!AQ280=0,"",Índice!$G$51*'Datos Vida'!AQ280)</f>
        <v>148364.99410164647</v>
      </c>
      <c r="AS42" s="46">
        <f>Índice!$F$51*'Datos Vida'!AS280</f>
        <v>134706.48067092212</v>
      </c>
      <c r="AT42" s="74"/>
      <c r="AV42" s="75">
        <f t="shared" si="2"/>
        <v>1.2510670825890175E-3</v>
      </c>
      <c r="AW42" s="75">
        <f t="shared" si="1"/>
        <v>1.2263311607850836E-3</v>
      </c>
    </row>
    <row r="43" spans="2:49">
      <c r="B43" s="29" t="s">
        <v>438</v>
      </c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S43" s="43"/>
      <c r="AT43" s="97"/>
      <c r="AV43" s="98"/>
      <c r="AW43" s="98"/>
    </row>
    <row r="44" spans="2:49">
      <c r="B44" s="30" t="s">
        <v>439</v>
      </c>
      <c r="C44" s="46" t="str">
        <f>IF('Datos Vida'!C282=0,"",Índice!$G$51*'Datos Vida'!C282)</f>
        <v/>
      </c>
      <c r="D44" s="46">
        <f>IF('Datos Vida'!D282=0,"",Índice!$G$51*'Datos Vida'!D282)</f>
        <v>500225.66565077769</v>
      </c>
      <c r="E44" s="46">
        <f>IF('Datos Vida'!E282=0,"",Índice!$G$51*'Datos Vida'!E282)</f>
        <v>1974067.8277459438</v>
      </c>
      <c r="F44" s="46" t="str">
        <f>IF('Datos Vida'!F282=0,"",Índice!$G$51*'Datos Vida'!F282)</f>
        <v/>
      </c>
      <c r="G44" s="46">
        <f>IF('Datos Vida'!G282=0,"",Índice!$G$51*'Datos Vida'!G282)</f>
        <v>118397.55124263813</v>
      </c>
      <c r="H44" s="46">
        <f>IF('Datos Vida'!H282=0,"",Índice!$G$51*'Datos Vida'!H282)</f>
        <v>3823450.5257613086</v>
      </c>
      <c r="I44" s="46" t="str">
        <f>IF('Datos Vida'!I282=0,"",Índice!$G$51*'Datos Vida'!I282)</f>
        <v/>
      </c>
      <c r="J44" s="46">
        <f>IF('Datos Vida'!J282=0,"",Índice!$G$51*'Datos Vida'!J282)</f>
        <v>2327189.5285965018</v>
      </c>
      <c r="K44" s="46" t="str">
        <f>IF('Datos Vida'!K282=0,"",Índice!$G$51*'Datos Vida'!K282)</f>
        <v/>
      </c>
      <c r="L44" s="46" t="str">
        <f>IF('Datos Vida'!L282=0,"",Índice!$G$51*'Datos Vida'!L282)</f>
        <v/>
      </c>
      <c r="M44" s="46" t="str">
        <f>IF('Datos Vida'!M282=0,"",Índice!$G$51*'Datos Vida'!M282)</f>
        <v/>
      </c>
      <c r="N44" s="46" t="str">
        <f>IF('Datos Vida'!N282=0,"",Índice!$G$51*'Datos Vida'!N282)</f>
        <v/>
      </c>
      <c r="O44" s="46" t="str">
        <f>IF('Datos Vida'!O282=0,"",Índice!$G$51*'Datos Vida'!O282)</f>
        <v/>
      </c>
      <c r="P44" s="46">
        <f>IF('Datos Vida'!P282=0,"",Índice!$G$51*'Datos Vida'!P282)</f>
        <v>507532.18641895801</v>
      </c>
      <c r="Q44" s="46">
        <f>IF('Datos Vida'!Q282=0,"",Índice!$G$51*'Datos Vida'!Q282)</f>
        <v>503889.72624114424</v>
      </c>
      <c r="R44" s="46" t="str">
        <f>IF('Datos Vida'!R282=0,"",Índice!$G$51*'Datos Vida'!R282)</f>
        <v/>
      </c>
      <c r="S44" s="46" t="str">
        <f>IF('Datos Vida'!S282=0,"",Índice!$G$51*'Datos Vida'!S282)</f>
        <v/>
      </c>
      <c r="T44" s="46" t="str">
        <f>IF('Datos Vida'!T282=0,"",Índice!$G$51*'Datos Vida'!T282)</f>
        <v/>
      </c>
      <c r="U44" s="46" t="str">
        <f>IF('Datos Vida'!U282=0,"",Índice!$G$51*'Datos Vida'!U282)</f>
        <v/>
      </c>
      <c r="V44" s="46" t="str">
        <f>IF('Datos Vida'!V282=0,"",Índice!$G$51*'Datos Vida'!V282)</f>
        <v/>
      </c>
      <c r="W44" s="46" t="str">
        <f>IF('Datos Vida'!W282=0,"",Índice!$G$51*'Datos Vida'!W282)</f>
        <v/>
      </c>
      <c r="X44" s="46">
        <f>IF('Datos Vida'!X282=0,"",Índice!$G$51*'Datos Vida'!X282)</f>
        <v>983471.10913392704</v>
      </c>
      <c r="Y44" s="46" t="str">
        <f>IF('Datos Vida'!Y282=0,"",Índice!$G$51*'Datos Vida'!Y282)</f>
        <v/>
      </c>
      <c r="Z44" s="46">
        <f>IF('Datos Vida'!Z282=0,"",Índice!$G$51*'Datos Vida'!Z282)</f>
        <v>930383.53684313048</v>
      </c>
      <c r="AA44" s="46">
        <f>IF('Datos Vida'!AA282=0,"",Índice!$G$51*'Datos Vida'!AA282)</f>
        <v>155913.3816267947</v>
      </c>
      <c r="AB44" s="46" t="str">
        <f>IF('Datos Vida'!AB282=0,"",Índice!$G$51*'Datos Vida'!AB282)</f>
        <v/>
      </c>
      <c r="AC44" s="46">
        <f>IF('Datos Vida'!AC282=0,"",Índice!$G$51*'Datos Vida'!AC282)</f>
        <v>1089.9449118124214</v>
      </c>
      <c r="AD44" s="46">
        <f>IF('Datos Vida'!AD282=0,"",Índice!$G$51*'Datos Vida'!AD282)</f>
        <v>1046947.8842284888</v>
      </c>
      <c r="AE44" s="46">
        <f>IF('Datos Vida'!AE282=0,"",Índice!$G$51*'Datos Vida'!AE282)</f>
        <v>1316234.5265049655</v>
      </c>
      <c r="AF44" s="46">
        <f>IF('Datos Vida'!AF282=0,"",Índice!$G$51*'Datos Vida'!AF282)</f>
        <v>-128973.15529822653</v>
      </c>
      <c r="AG44" s="46" t="str">
        <f>IF('Datos Vida'!AG282=0,"",Índice!$G$51*'Datos Vida'!AG282)</f>
        <v/>
      </c>
      <c r="AH44" s="46" t="str">
        <f>IF('Datos Vida'!AH282=0,"",Índice!$G$51*'Datos Vida'!AH282)</f>
        <v/>
      </c>
      <c r="AI44" s="46" t="str">
        <f>IF('Datos Vida'!AI282=0,"",Índice!$G$51*'Datos Vida'!AI282)</f>
        <v/>
      </c>
      <c r="AJ44" s="46" t="str">
        <f>IF('Datos Vida'!AJ282=0,"",Índice!$G$51*'Datos Vida'!AJ282)</f>
        <v/>
      </c>
      <c r="AK44" s="46" t="str">
        <f>IF('Datos Vida'!AK282=0,"",Índice!$G$51*'Datos Vida'!AK282)</f>
        <v/>
      </c>
      <c r="AL44" s="46" t="str">
        <f>IF('Datos Vida'!AL282=0,"",Índice!$G$51*'Datos Vida'!AL282)</f>
        <v/>
      </c>
      <c r="AM44" s="46" t="str">
        <f>IF('Datos Vida'!AM282=0,"",Índice!$G$51*'Datos Vida'!AM282)</f>
        <v/>
      </c>
      <c r="AN44" s="46" t="str">
        <f>IF('Datos Vida'!AN282=0,"",Índice!$G$51*'Datos Vida'!AN282)</f>
        <v/>
      </c>
      <c r="AO44" s="46" t="str">
        <f>IF('Datos Vida'!AO282=0,"",Índice!$G$51*'Datos Vida'!AO282)</f>
        <v/>
      </c>
      <c r="AP44" s="46" t="str">
        <f>IF('Datos Vida'!AP282=0,"",Índice!$G$51*'Datos Vida'!AP282)</f>
        <v/>
      </c>
      <c r="AQ44" s="46">
        <f>IF('Datos Vida'!AQ282=0,"",Índice!$G$51*'Datos Vida'!AQ282)</f>
        <v>14059820.239608165</v>
      </c>
      <c r="AS44" s="46">
        <f>Índice!$F$51*'Datos Vida'!AS282</f>
        <v>14253469.203445831</v>
      </c>
      <c r="AT44" s="74">
        <f t="shared" si="0"/>
        <v>-1.3586093397588539E-2</v>
      </c>
      <c r="AV44" s="75">
        <f t="shared" si="2"/>
        <v>0.11855746967402338</v>
      </c>
      <c r="AW44" s="75">
        <f t="shared" si="1"/>
        <v>0.12975970678186757</v>
      </c>
    </row>
    <row r="45" spans="2:49">
      <c r="B45" s="30" t="s">
        <v>440</v>
      </c>
      <c r="C45" s="46" t="str">
        <f>IF('Datos Vida'!C283=0,"",Índice!$G$51*'Datos Vida'!C283)</f>
        <v/>
      </c>
      <c r="D45" s="46" t="str">
        <f>IF('Datos Vida'!D283=0,"",Índice!$G$51*'Datos Vida'!D283)</f>
        <v/>
      </c>
      <c r="E45" s="46" t="str">
        <f>IF('Datos Vida'!E283=0,"",Índice!$G$51*'Datos Vida'!E283)</f>
        <v/>
      </c>
      <c r="F45" s="46" t="str">
        <f>IF('Datos Vida'!F283=0,"",Índice!$G$51*'Datos Vida'!F283)</f>
        <v/>
      </c>
      <c r="G45" s="46">
        <f>IF('Datos Vida'!G283=0,"",Índice!$G$51*'Datos Vida'!G283)</f>
        <v>2345888.5266510411</v>
      </c>
      <c r="H45" s="46" t="str">
        <f>IF('Datos Vida'!H283=0,"",Índice!$G$51*'Datos Vida'!H283)</f>
        <v/>
      </c>
      <c r="I45" s="46" t="str">
        <f>IF('Datos Vida'!I283=0,"",Índice!$G$51*'Datos Vida'!I283)</f>
        <v/>
      </c>
      <c r="J45" s="46">
        <f>IF('Datos Vida'!J283=0,"",Índice!$G$51*'Datos Vida'!J283)</f>
        <v>2847905.7414330011</v>
      </c>
      <c r="K45" s="46" t="str">
        <f>IF('Datos Vida'!K283=0,"",Índice!$G$51*'Datos Vida'!K283)</f>
        <v/>
      </c>
      <c r="L45" s="46">
        <f>IF('Datos Vida'!L283=0,"",Índice!$G$51*'Datos Vida'!L283)</f>
        <v>545138.05245882773</v>
      </c>
      <c r="M45" s="46">
        <f>IF('Datos Vida'!M283=0,"",Índice!$G$51*'Datos Vida'!M283)</f>
        <v>4667128.5752543602</v>
      </c>
      <c r="N45" s="46">
        <f>IF('Datos Vida'!N283=0,"",Índice!$G$51*'Datos Vida'!N283)</f>
        <v>1365284.703455572</v>
      </c>
      <c r="O45" s="46">
        <f>IF('Datos Vida'!O283=0,"",Índice!$G$51*'Datos Vida'!O283)</f>
        <v>5310777.586699158</v>
      </c>
      <c r="P45" s="46">
        <f>IF('Datos Vida'!P283=0,"",Índice!$G$51*'Datos Vida'!P283)</f>
        <v>2104108.9280932052</v>
      </c>
      <c r="Q45" s="46">
        <f>IF('Datos Vida'!Q283=0,"",Índice!$G$51*'Datos Vida'!Q283)</f>
        <v>1051367.1564624044</v>
      </c>
      <c r="R45" s="46" t="str">
        <f>IF('Datos Vida'!R283=0,"",Índice!$G$51*'Datos Vida'!R283)</f>
        <v/>
      </c>
      <c r="S45" s="46" t="str">
        <f>IF('Datos Vida'!S283=0,"",Índice!$G$51*'Datos Vida'!S283)</f>
        <v/>
      </c>
      <c r="T45" s="46" t="str">
        <f>IF('Datos Vida'!T283=0,"",Índice!$G$51*'Datos Vida'!T283)</f>
        <v/>
      </c>
      <c r="U45" s="46" t="str">
        <f>IF('Datos Vida'!U283=0,"",Índice!$G$51*'Datos Vida'!U283)</f>
        <v/>
      </c>
      <c r="V45" s="46" t="str">
        <f>IF('Datos Vida'!V283=0,"",Índice!$G$51*'Datos Vida'!V283)</f>
        <v/>
      </c>
      <c r="W45" s="46" t="str">
        <f>IF('Datos Vida'!W283=0,"",Índice!$G$51*'Datos Vida'!W283)</f>
        <v/>
      </c>
      <c r="X45" s="46">
        <f>IF('Datos Vida'!X283=0,"",Índice!$G$51*'Datos Vida'!X283)</f>
        <v>6890501.9465673361</v>
      </c>
      <c r="Y45" s="46" t="str">
        <f>IF('Datos Vida'!Y283=0,"",Índice!$G$51*'Datos Vida'!Y283)</f>
        <v/>
      </c>
      <c r="Z45" s="46">
        <f>IF('Datos Vida'!Z283=0,"",Índice!$G$51*'Datos Vida'!Z283)</f>
        <v>799577.22195294162</v>
      </c>
      <c r="AA45" s="46">
        <f>IF('Datos Vida'!AA283=0,"",Índice!$G$51*'Datos Vida'!AA283)</f>
        <v>2517991.1070977226</v>
      </c>
      <c r="AB45" s="46">
        <f>IF('Datos Vida'!AB283=0,"",Índice!$G$51*'Datos Vida'!AB283)</f>
        <v>3577854.9027158991</v>
      </c>
      <c r="AC45" s="46">
        <f>IF('Datos Vida'!AC283=0,"",Índice!$G$51*'Datos Vida'!AC283)</f>
        <v>1231921.7123595406</v>
      </c>
      <c r="AD45" s="46" t="str">
        <f>IF('Datos Vida'!AD283=0,"",Índice!$G$51*'Datos Vida'!AD283)</f>
        <v/>
      </c>
      <c r="AE45" s="46">
        <f>IF('Datos Vida'!AE283=0,"",Índice!$G$51*'Datos Vida'!AE283)</f>
        <v>853145.47132603405</v>
      </c>
      <c r="AF45" s="46">
        <f>IF('Datos Vida'!AF283=0,"",Índice!$G$51*'Datos Vida'!AF283)</f>
        <v>1146051.99846842</v>
      </c>
      <c r="AG45" s="46" t="str">
        <f>IF('Datos Vida'!AG283=0,"",Índice!$G$51*'Datos Vida'!AG283)</f>
        <v/>
      </c>
      <c r="AH45" s="46" t="str">
        <f>IF('Datos Vida'!AH283=0,"",Índice!$G$51*'Datos Vida'!AH283)</f>
        <v/>
      </c>
      <c r="AI45" s="46" t="str">
        <f>IF('Datos Vida'!AI283=0,"",Índice!$G$51*'Datos Vida'!AI283)</f>
        <v/>
      </c>
      <c r="AJ45" s="46" t="str">
        <f>IF('Datos Vida'!AJ283=0,"",Índice!$G$51*'Datos Vida'!AJ283)</f>
        <v/>
      </c>
      <c r="AK45" s="46" t="str">
        <f>IF('Datos Vida'!AK283=0,"",Índice!$G$51*'Datos Vida'!AK283)</f>
        <v/>
      </c>
      <c r="AL45" s="46" t="str">
        <f>IF('Datos Vida'!AL283=0,"",Índice!$G$51*'Datos Vida'!AL283)</f>
        <v/>
      </c>
      <c r="AM45" s="46" t="str">
        <f>IF('Datos Vida'!AM283=0,"",Índice!$G$51*'Datos Vida'!AM283)</f>
        <v/>
      </c>
      <c r="AN45" s="46" t="str">
        <f>IF('Datos Vida'!AN283=0,"",Índice!$G$51*'Datos Vida'!AN283)</f>
        <v/>
      </c>
      <c r="AO45" s="46" t="str">
        <f>IF('Datos Vida'!AO283=0,"",Índice!$G$51*'Datos Vida'!AO283)</f>
        <v/>
      </c>
      <c r="AP45" s="46" t="str">
        <f>IF('Datos Vida'!AP283=0,"",Índice!$G$51*'Datos Vida'!AP283)</f>
        <v/>
      </c>
      <c r="AQ45" s="46">
        <f>IF('Datos Vida'!AQ283=0,"",Índice!$G$51*'Datos Vida'!AQ283)</f>
        <v>37254643.630995467</v>
      </c>
      <c r="AS45" s="46">
        <f>Índice!$F$51*'Datos Vida'!AS283</f>
        <v>30280883.163302626</v>
      </c>
      <c r="AT45" s="74">
        <f t="shared" si="0"/>
        <v>0.23030241324481371</v>
      </c>
      <c r="AV45" s="75">
        <f t="shared" si="2"/>
        <v>0.3141445770448475</v>
      </c>
      <c r="AW45" s="75">
        <f t="shared" si="1"/>
        <v>0.27566892412523902</v>
      </c>
    </row>
    <row r="46" spans="2:49">
      <c r="B46" s="30" t="s">
        <v>441</v>
      </c>
      <c r="C46" s="46" t="str">
        <f>IF('Datos Vida'!C284=0,"",Índice!$G$51*'Datos Vida'!C284)</f>
        <v/>
      </c>
      <c r="D46" s="46" t="str">
        <f>IF('Datos Vida'!D284=0,"",Índice!$G$51*'Datos Vida'!D284)</f>
        <v/>
      </c>
      <c r="E46" s="46">
        <f>IF('Datos Vida'!E284=0,"",Índice!$G$51*'Datos Vida'!E284)</f>
        <v>37393.658107967538</v>
      </c>
      <c r="F46" s="46" t="str">
        <f>IF('Datos Vida'!F284=0,"",Índice!$G$51*'Datos Vida'!F284)</f>
        <v/>
      </c>
      <c r="G46" s="46">
        <f>IF('Datos Vida'!G284=0,"",Índice!$G$51*'Datos Vida'!G284)</f>
        <v>1889819.9508212325</v>
      </c>
      <c r="H46" s="46" t="str">
        <f>IF('Datos Vida'!H284=0,"",Índice!$G$51*'Datos Vida'!H284)</f>
        <v/>
      </c>
      <c r="I46" s="46" t="str">
        <f>IF('Datos Vida'!I284=0,"",Índice!$G$51*'Datos Vida'!I284)</f>
        <v/>
      </c>
      <c r="J46" s="46">
        <f>IF('Datos Vida'!J284=0,"",Índice!$G$51*'Datos Vida'!J284)</f>
        <v>732196.73277691833</v>
      </c>
      <c r="K46" s="46" t="str">
        <f>IF('Datos Vida'!K284=0,"",Índice!$G$51*'Datos Vida'!K284)</f>
        <v/>
      </c>
      <c r="L46" s="46">
        <f>IF('Datos Vida'!L284=0,"",Índice!$G$51*'Datos Vida'!L284)</f>
        <v>194234.30960490991</v>
      </c>
      <c r="M46" s="46">
        <f>IF('Datos Vida'!M284=0,"",Índice!$G$51*'Datos Vida'!M284)</f>
        <v>1139929.1754920643</v>
      </c>
      <c r="N46" s="46">
        <f>IF('Datos Vida'!N284=0,"",Índice!$G$51*'Datos Vida'!N284)</f>
        <v>584506.34211335913</v>
      </c>
      <c r="O46" s="46">
        <f>IF('Datos Vida'!O284=0,"",Índice!$G$51*'Datos Vida'!O284)</f>
        <v>1521617.5874959333</v>
      </c>
      <c r="P46" s="46">
        <f>IF('Datos Vida'!P284=0,"",Índice!$G$51*'Datos Vida'!P284)</f>
        <v>588373.6258385512</v>
      </c>
      <c r="Q46" s="46">
        <f>IF('Datos Vida'!Q284=0,"",Índice!$G$51*'Datos Vida'!Q284)</f>
        <v>302985.91698925017</v>
      </c>
      <c r="R46" s="46" t="str">
        <f>IF('Datos Vida'!R284=0,"",Índice!$G$51*'Datos Vida'!R284)</f>
        <v/>
      </c>
      <c r="S46" s="46" t="str">
        <f>IF('Datos Vida'!S284=0,"",Índice!$G$51*'Datos Vida'!S284)</f>
        <v/>
      </c>
      <c r="T46" s="46" t="str">
        <f>IF('Datos Vida'!T284=0,"",Índice!$G$51*'Datos Vida'!T284)</f>
        <v/>
      </c>
      <c r="U46" s="46" t="str">
        <f>IF('Datos Vida'!U284=0,"",Índice!$G$51*'Datos Vida'!U284)</f>
        <v/>
      </c>
      <c r="V46" s="46" t="str">
        <f>IF('Datos Vida'!V284=0,"",Índice!$G$51*'Datos Vida'!V284)</f>
        <v/>
      </c>
      <c r="W46" s="46" t="str">
        <f>IF('Datos Vida'!W284=0,"",Índice!$G$51*'Datos Vida'!W284)</f>
        <v/>
      </c>
      <c r="X46" s="46">
        <f>IF('Datos Vida'!X284=0,"",Índice!$G$51*'Datos Vida'!X284)</f>
        <v>1418371.9658891466</v>
      </c>
      <c r="Y46" s="46" t="str">
        <f>IF('Datos Vida'!Y284=0,"",Índice!$G$51*'Datos Vida'!Y284)</f>
        <v/>
      </c>
      <c r="Z46" s="46">
        <f>IF('Datos Vida'!Z284=0,"",Índice!$G$51*'Datos Vida'!Z284)</f>
        <v>439440.44212199084</v>
      </c>
      <c r="AA46" s="46">
        <f>IF('Datos Vida'!AA284=0,"",Índice!$G$51*'Datos Vida'!AA284)</f>
        <v>1391199.1253173272</v>
      </c>
      <c r="AB46" s="46">
        <f>IF('Datos Vida'!AB284=0,"",Índice!$G$51*'Datos Vida'!AB284)</f>
        <v>599993.00607984141</v>
      </c>
      <c r="AC46" s="46">
        <f>IF('Datos Vida'!AC284=0,"",Índice!$G$51*'Datos Vida'!AC284)</f>
        <v>495914.66532100108</v>
      </c>
      <c r="AD46" s="46" t="str">
        <f>IF('Datos Vida'!AD284=0,"",Índice!$G$51*'Datos Vida'!AD284)</f>
        <v/>
      </c>
      <c r="AE46" s="46">
        <f>IF('Datos Vida'!AE284=0,"",Índice!$G$51*'Datos Vida'!AE284)</f>
        <v>154331.20638482939</v>
      </c>
      <c r="AF46" s="46" t="str">
        <f>IF('Datos Vida'!AF284=0,"",Índice!$G$51*'Datos Vida'!AF284)</f>
        <v/>
      </c>
      <c r="AG46" s="46" t="str">
        <f>IF('Datos Vida'!AG284=0,"",Índice!$G$51*'Datos Vida'!AG284)</f>
        <v/>
      </c>
      <c r="AH46" s="46" t="str">
        <f>IF('Datos Vida'!AH284=0,"",Índice!$G$51*'Datos Vida'!AH284)</f>
        <v/>
      </c>
      <c r="AI46" s="46" t="str">
        <f>IF('Datos Vida'!AI284=0,"",Índice!$G$51*'Datos Vida'!AI284)</f>
        <v/>
      </c>
      <c r="AJ46" s="46" t="str">
        <f>IF('Datos Vida'!AJ284=0,"",Índice!$G$51*'Datos Vida'!AJ284)</f>
        <v/>
      </c>
      <c r="AK46" s="46" t="str">
        <f>IF('Datos Vida'!AK284=0,"",Índice!$G$51*'Datos Vida'!AK284)</f>
        <v/>
      </c>
      <c r="AL46" s="46" t="str">
        <f>IF('Datos Vida'!AL284=0,"",Índice!$G$51*'Datos Vida'!AL284)</f>
        <v/>
      </c>
      <c r="AM46" s="46" t="str">
        <f>IF('Datos Vida'!AM284=0,"",Índice!$G$51*'Datos Vida'!AM284)</f>
        <v/>
      </c>
      <c r="AN46" s="46" t="str">
        <f>IF('Datos Vida'!AN284=0,"",Índice!$G$51*'Datos Vida'!AN284)</f>
        <v/>
      </c>
      <c r="AO46" s="46" t="str">
        <f>IF('Datos Vida'!AO284=0,"",Índice!$G$51*'Datos Vida'!AO284)</f>
        <v/>
      </c>
      <c r="AP46" s="46" t="str">
        <f>IF('Datos Vida'!AP284=0,"",Índice!$G$51*'Datos Vida'!AP284)</f>
        <v/>
      </c>
      <c r="AQ46" s="46">
        <f>IF('Datos Vida'!AQ284=0,"",Índice!$G$51*'Datos Vida'!AQ284)</f>
        <v>11490307.710354323</v>
      </c>
      <c r="AS46" s="46">
        <f>Índice!$F$51*'Datos Vida'!AS284</f>
        <v>10769421.229300009</v>
      </c>
      <c r="AT46" s="74">
        <f t="shared" si="0"/>
        <v>6.6938275112967238E-2</v>
      </c>
      <c r="AV46" s="75">
        <f t="shared" si="2"/>
        <v>9.6890414294051791E-2</v>
      </c>
      <c r="AW46" s="75">
        <f t="shared" si="1"/>
        <v>9.8041881662504549E-2</v>
      </c>
    </row>
    <row r="47" spans="2:49">
      <c r="B47" s="30" t="s">
        <v>442</v>
      </c>
      <c r="C47" s="46" t="str">
        <f>IF('Datos Vida'!C285=0,"",Índice!$G$51*'Datos Vida'!C285)</f>
        <v/>
      </c>
      <c r="D47" s="46" t="str">
        <f>IF('Datos Vida'!D285=0,"",Índice!$G$51*'Datos Vida'!D285)</f>
        <v/>
      </c>
      <c r="E47" s="46">
        <f>IF('Datos Vida'!E285=0,"",Índice!$G$51*'Datos Vida'!E285)</f>
        <v>9798.2608156770057</v>
      </c>
      <c r="F47" s="46" t="str">
        <f>IF('Datos Vida'!F285=0,"",Índice!$G$51*'Datos Vida'!F285)</f>
        <v/>
      </c>
      <c r="G47" s="46">
        <f>IF('Datos Vida'!G285=0,"",Índice!$G$51*'Datos Vida'!G285)</f>
        <v>380908.10298768763</v>
      </c>
      <c r="H47" s="46" t="str">
        <f>IF('Datos Vida'!H285=0,"",Índice!$G$51*'Datos Vida'!H285)</f>
        <v/>
      </c>
      <c r="I47" s="46" t="str">
        <f>IF('Datos Vida'!I285=0,"",Índice!$G$51*'Datos Vida'!I285)</f>
        <v/>
      </c>
      <c r="J47" s="46">
        <f>IF('Datos Vida'!J285=0,"",Índice!$G$51*'Datos Vida'!J285)</f>
        <v>250975.14281098047</v>
      </c>
      <c r="K47" s="46" t="str">
        <f>IF('Datos Vida'!K285=0,"",Índice!$G$51*'Datos Vida'!K285)</f>
        <v/>
      </c>
      <c r="L47" s="46">
        <f>IF('Datos Vida'!L285=0,"",Índice!$G$51*'Datos Vida'!L285)</f>
        <v>84869.893165656322</v>
      </c>
      <c r="M47" s="46">
        <f>IF('Datos Vida'!M285=0,"",Índice!$G$51*'Datos Vida'!M285)</f>
        <v>803285.68171908788</v>
      </c>
      <c r="N47" s="46">
        <f>IF('Datos Vida'!N285=0,"",Índice!$G$51*'Datos Vida'!N285)</f>
        <v>101532.33249450558</v>
      </c>
      <c r="O47" s="46">
        <f>IF('Datos Vida'!O285=0,"",Índice!$G$51*'Datos Vida'!O285)</f>
        <v>565046.20192509866</v>
      </c>
      <c r="P47" s="46">
        <f>IF('Datos Vida'!P285=0,"",Índice!$G$51*'Datos Vida'!P285)</f>
        <v>214877.13054506099</v>
      </c>
      <c r="Q47" s="46">
        <f>IF('Datos Vida'!Q285=0,"",Índice!$G$51*'Datos Vida'!Q285)</f>
        <v>54234.132543640073</v>
      </c>
      <c r="R47" s="46" t="str">
        <f>IF('Datos Vida'!R285=0,"",Índice!$G$51*'Datos Vida'!R285)</f>
        <v/>
      </c>
      <c r="S47" s="46" t="str">
        <f>IF('Datos Vida'!S285=0,"",Índice!$G$51*'Datos Vida'!S285)</f>
        <v/>
      </c>
      <c r="T47" s="46" t="str">
        <f>IF('Datos Vida'!T285=0,"",Índice!$G$51*'Datos Vida'!T285)</f>
        <v/>
      </c>
      <c r="U47" s="46" t="str">
        <f>IF('Datos Vida'!U285=0,"",Índice!$G$51*'Datos Vida'!U285)</f>
        <v/>
      </c>
      <c r="V47" s="46" t="str">
        <f>IF('Datos Vida'!V285=0,"",Índice!$G$51*'Datos Vida'!V285)</f>
        <v/>
      </c>
      <c r="W47" s="46" t="str">
        <f>IF('Datos Vida'!W285=0,"",Índice!$G$51*'Datos Vida'!W285)</f>
        <v/>
      </c>
      <c r="X47" s="46">
        <f>IF('Datos Vida'!X285=0,"",Índice!$G$51*'Datos Vida'!X285)</f>
        <v>1197095.2213376537</v>
      </c>
      <c r="Y47" s="46" t="str">
        <f>IF('Datos Vida'!Y285=0,"",Índice!$G$51*'Datos Vida'!Y285)</f>
        <v/>
      </c>
      <c r="Z47" s="46">
        <f>IF('Datos Vida'!Z285=0,"",Índice!$G$51*'Datos Vida'!Z285)</f>
        <v>121551.27805037837</v>
      </c>
      <c r="AA47" s="46">
        <f>IF('Datos Vida'!AA285=0,"",Índice!$G$51*'Datos Vida'!AA285)</f>
        <v>238644.41891811139</v>
      </c>
      <c r="AB47" s="46">
        <f>IF('Datos Vida'!AB285=0,"",Índice!$G$51*'Datos Vida'!AB285)</f>
        <v>329227.14968981082</v>
      </c>
      <c r="AC47" s="46">
        <f>IF('Datos Vida'!AC285=0,"",Índice!$G$51*'Datos Vida'!AC285)</f>
        <v>171469.0552231968</v>
      </c>
      <c r="AD47" s="46" t="str">
        <f>IF('Datos Vida'!AD285=0,"",Índice!$G$51*'Datos Vida'!AD285)</f>
        <v/>
      </c>
      <c r="AE47" s="46">
        <f>IF('Datos Vida'!AE285=0,"",Índice!$G$51*'Datos Vida'!AE285)</f>
        <v>83001.985299488078</v>
      </c>
      <c r="AF47" s="46" t="str">
        <f>IF('Datos Vida'!AF285=0,"",Índice!$G$51*'Datos Vida'!AF285)</f>
        <v/>
      </c>
      <c r="AG47" s="46" t="str">
        <f>IF('Datos Vida'!AG285=0,"",Índice!$G$51*'Datos Vida'!AG285)</f>
        <v/>
      </c>
      <c r="AH47" s="46" t="str">
        <f>IF('Datos Vida'!AH285=0,"",Índice!$G$51*'Datos Vida'!AH285)</f>
        <v/>
      </c>
      <c r="AI47" s="46" t="str">
        <f>IF('Datos Vida'!AI285=0,"",Índice!$G$51*'Datos Vida'!AI285)</f>
        <v/>
      </c>
      <c r="AJ47" s="46" t="str">
        <f>IF('Datos Vida'!AJ285=0,"",Índice!$G$51*'Datos Vida'!AJ285)</f>
        <v/>
      </c>
      <c r="AK47" s="46" t="str">
        <f>IF('Datos Vida'!AK285=0,"",Índice!$G$51*'Datos Vida'!AK285)</f>
        <v/>
      </c>
      <c r="AL47" s="46" t="str">
        <f>IF('Datos Vida'!AL285=0,"",Índice!$G$51*'Datos Vida'!AL285)</f>
        <v/>
      </c>
      <c r="AM47" s="46" t="str">
        <f>IF('Datos Vida'!AM285=0,"",Índice!$G$51*'Datos Vida'!AM285)</f>
        <v/>
      </c>
      <c r="AN47" s="46" t="str">
        <f>IF('Datos Vida'!AN285=0,"",Índice!$G$51*'Datos Vida'!AN285)</f>
        <v/>
      </c>
      <c r="AO47" s="46" t="str">
        <f>IF('Datos Vida'!AO285=0,"",Índice!$G$51*'Datos Vida'!AO285)</f>
        <v/>
      </c>
      <c r="AP47" s="46" t="str">
        <f>IF('Datos Vida'!AP285=0,"",Índice!$G$51*'Datos Vida'!AP285)</f>
        <v/>
      </c>
      <c r="AQ47" s="46">
        <f>IF('Datos Vida'!AQ285=0,"",Índice!$G$51*'Datos Vida'!AQ285)</f>
        <v>4606515.987526034</v>
      </c>
      <c r="AS47" s="46">
        <f>Índice!$F$51*'Datos Vida'!AS285</f>
        <v>3375628.4216059013</v>
      </c>
      <c r="AT47" s="74">
        <f t="shared" si="0"/>
        <v>0.36463953142525019</v>
      </c>
      <c r="AV47" s="75">
        <f t="shared" si="2"/>
        <v>3.8843802423269243E-2</v>
      </c>
      <c r="AW47" s="75">
        <f t="shared" si="1"/>
        <v>3.0730803002417619E-2</v>
      </c>
    </row>
    <row r="48" spans="2:49">
      <c r="B48" s="30" t="s">
        <v>443</v>
      </c>
      <c r="C48" s="46" t="str">
        <f>IF('Datos Vida'!C286=0,"",Índice!$G$51*'Datos Vida'!C286)</f>
        <v/>
      </c>
      <c r="D48" s="46" t="str">
        <f>IF('Datos Vida'!D286=0,"",Índice!$G$51*'Datos Vida'!D286)</f>
        <v/>
      </c>
      <c r="E48" s="46" t="str">
        <f>IF('Datos Vida'!E286=0,"",Índice!$G$51*'Datos Vida'!E286)</f>
        <v/>
      </c>
      <c r="F48" s="46" t="str">
        <f>IF('Datos Vida'!F286=0,"",Índice!$G$51*'Datos Vida'!F286)</f>
        <v/>
      </c>
      <c r="G48" s="46" t="str">
        <f>IF('Datos Vida'!G286=0,"",Índice!$G$51*'Datos Vida'!G286)</f>
        <v/>
      </c>
      <c r="H48" s="46" t="str">
        <f>IF('Datos Vida'!H286=0,"",Índice!$G$51*'Datos Vida'!H286)</f>
        <v/>
      </c>
      <c r="I48" s="46" t="str">
        <f>IF('Datos Vida'!I286=0,"",Índice!$G$51*'Datos Vida'!I286)</f>
        <v/>
      </c>
      <c r="J48" s="46" t="str">
        <f>IF('Datos Vida'!J286=0,"",Índice!$G$51*'Datos Vida'!J286)</f>
        <v/>
      </c>
      <c r="K48" s="46" t="str">
        <f>IF('Datos Vida'!K286=0,"",Índice!$G$51*'Datos Vida'!K286)</f>
        <v/>
      </c>
      <c r="L48" s="46">
        <f>IF('Datos Vida'!L286=0,"",Índice!$G$51*'Datos Vida'!L286)</f>
        <v>757155.20084281173</v>
      </c>
      <c r="M48" s="46" t="str">
        <f>IF('Datos Vida'!M286=0,"",Índice!$G$51*'Datos Vida'!M286)</f>
        <v/>
      </c>
      <c r="N48" s="46" t="str">
        <f>IF('Datos Vida'!N286=0,"",Índice!$G$51*'Datos Vida'!N286)</f>
        <v/>
      </c>
      <c r="O48" s="46" t="str">
        <f>IF('Datos Vida'!O286=0,"",Índice!$G$51*'Datos Vida'!O286)</f>
        <v/>
      </c>
      <c r="P48" s="46" t="str">
        <f>IF('Datos Vida'!P286=0,"",Índice!$G$51*'Datos Vida'!P286)</f>
        <v/>
      </c>
      <c r="Q48" s="46" t="str">
        <f>IF('Datos Vida'!Q286=0,"",Índice!$G$51*'Datos Vida'!Q286)</f>
        <v/>
      </c>
      <c r="R48" s="46" t="str">
        <f>IF('Datos Vida'!R286=0,"",Índice!$G$51*'Datos Vida'!R286)</f>
        <v/>
      </c>
      <c r="S48" s="46" t="str">
        <f>IF('Datos Vida'!S286=0,"",Índice!$G$51*'Datos Vida'!S286)</f>
        <v/>
      </c>
      <c r="T48" s="46" t="str">
        <f>IF('Datos Vida'!T286=0,"",Índice!$G$51*'Datos Vida'!T286)</f>
        <v/>
      </c>
      <c r="U48" s="46" t="str">
        <f>IF('Datos Vida'!U286=0,"",Índice!$G$51*'Datos Vida'!U286)</f>
        <v/>
      </c>
      <c r="V48" s="46" t="str">
        <f>IF('Datos Vida'!V286=0,"",Índice!$G$51*'Datos Vida'!V286)</f>
        <v/>
      </c>
      <c r="W48" s="46" t="str">
        <f>IF('Datos Vida'!W286=0,"",Índice!$G$51*'Datos Vida'!W286)</f>
        <v/>
      </c>
      <c r="X48" s="46" t="str">
        <f>IF('Datos Vida'!X286=0,"",Índice!$G$51*'Datos Vida'!X286)</f>
        <v/>
      </c>
      <c r="Y48" s="46" t="str">
        <f>IF('Datos Vida'!Y286=0,"",Índice!$G$51*'Datos Vida'!Y286)</f>
        <v/>
      </c>
      <c r="Z48" s="46" t="str">
        <f>IF('Datos Vida'!Z286=0,"",Índice!$G$51*'Datos Vida'!Z286)</f>
        <v/>
      </c>
      <c r="AA48" s="46" t="str">
        <f>IF('Datos Vida'!AA286=0,"",Índice!$G$51*'Datos Vida'!AA286)</f>
        <v/>
      </c>
      <c r="AB48" s="46" t="str">
        <f>IF('Datos Vida'!AB286=0,"",Índice!$G$51*'Datos Vida'!AB286)</f>
        <v/>
      </c>
      <c r="AC48" s="46" t="str">
        <f>IF('Datos Vida'!AC286=0,"",Índice!$G$51*'Datos Vida'!AC286)</f>
        <v/>
      </c>
      <c r="AD48" s="46" t="str">
        <f>IF('Datos Vida'!AD286=0,"",Índice!$G$51*'Datos Vida'!AD286)</f>
        <v/>
      </c>
      <c r="AE48" s="46" t="str">
        <f>IF('Datos Vida'!AE286=0,"",Índice!$G$51*'Datos Vida'!AE286)</f>
        <v/>
      </c>
      <c r="AF48" s="46" t="str">
        <f>IF('Datos Vida'!AF286=0,"",Índice!$G$51*'Datos Vida'!AF286)</f>
        <v/>
      </c>
      <c r="AG48" s="46" t="str">
        <f>IF('Datos Vida'!AG286=0,"",Índice!$G$51*'Datos Vida'!AG286)</f>
        <v/>
      </c>
      <c r="AH48" s="46" t="str">
        <f>IF('Datos Vida'!AH286=0,"",Índice!$G$51*'Datos Vida'!AH286)</f>
        <v/>
      </c>
      <c r="AI48" s="46" t="str">
        <f>IF('Datos Vida'!AI286=0,"",Índice!$G$51*'Datos Vida'!AI286)</f>
        <v/>
      </c>
      <c r="AJ48" s="46" t="str">
        <f>IF('Datos Vida'!AJ286=0,"",Índice!$G$51*'Datos Vida'!AJ286)</f>
        <v/>
      </c>
      <c r="AK48" s="46" t="str">
        <f>IF('Datos Vida'!AK286=0,"",Índice!$G$51*'Datos Vida'!AK286)</f>
        <v/>
      </c>
      <c r="AL48" s="46" t="str">
        <f>IF('Datos Vida'!AL286=0,"",Índice!$G$51*'Datos Vida'!AL286)</f>
        <v/>
      </c>
      <c r="AM48" s="46" t="str">
        <f>IF('Datos Vida'!AM286=0,"",Índice!$G$51*'Datos Vida'!AM286)</f>
        <v/>
      </c>
      <c r="AN48" s="46" t="str">
        <f>IF('Datos Vida'!AN286=0,"",Índice!$G$51*'Datos Vida'!AN286)</f>
        <v/>
      </c>
      <c r="AO48" s="46" t="str">
        <f>IF('Datos Vida'!AO286=0,"",Índice!$G$51*'Datos Vida'!AO286)</f>
        <v/>
      </c>
      <c r="AP48" s="46" t="str">
        <f>IF('Datos Vida'!AP286=0,"",Índice!$G$51*'Datos Vida'!AP286)</f>
        <v/>
      </c>
      <c r="AQ48" s="46">
        <f>IF('Datos Vida'!AQ286=0,"",Índice!$G$51*'Datos Vida'!AQ286)</f>
        <v>757155.20084281173</v>
      </c>
      <c r="AS48" s="46">
        <f>Índice!$F$51*'Datos Vida'!AS286</f>
        <v>0.27257004936697882</v>
      </c>
      <c r="AT48" s="74">
        <f t="shared" si="0"/>
        <v>2777836.1196734253</v>
      </c>
      <c r="AV48" s="75">
        <f t="shared" si="2"/>
        <v>6.3846054382379813E-3</v>
      </c>
      <c r="AW48" s="75">
        <f t="shared" si="1"/>
        <v>2.4814035922446057E-9</v>
      </c>
    </row>
    <row r="49" spans="2:49">
      <c r="B49" s="31" t="s">
        <v>327</v>
      </c>
      <c r="C49" s="77">
        <f>IF('Datos Vida'!C287=0,"",Índice!$G$51*'Datos Vida'!C287)</f>
        <v>834451.47525236767</v>
      </c>
      <c r="D49" s="77">
        <f>IF('Datos Vida'!D287=0,"",Índice!$G$51*'Datos Vida'!D287)</f>
        <v>3838008.9126003445</v>
      </c>
      <c r="E49" s="77">
        <f>IF('Datos Vida'!E287=0,"",Índice!$G$51*'Datos Vida'!E287)</f>
        <v>2878742.5993922376</v>
      </c>
      <c r="F49" s="77">
        <f>IF('Datos Vida'!F287=0,"",Índice!$G$51*'Datos Vida'!F287)</f>
        <v>2426012.9121931032</v>
      </c>
      <c r="G49" s="77">
        <f>IF('Datos Vida'!G287=0,"",Índice!$G$51*'Datos Vida'!G287)</f>
        <v>7314480.2034433996</v>
      </c>
      <c r="H49" s="77">
        <f>IF('Datos Vida'!H287=0,"",Índice!$G$51*'Datos Vida'!H287)</f>
        <v>4126702.3445125395</v>
      </c>
      <c r="I49" s="77">
        <f>IF('Datos Vida'!I287=0,"",Índice!$G$51*'Datos Vida'!I287)</f>
        <v>2696491.3096115501</v>
      </c>
      <c r="J49" s="77">
        <f>IF('Datos Vida'!J287=0,"",Índice!$G$51*'Datos Vida'!J287)</f>
        <v>8826054.3445302453</v>
      </c>
      <c r="K49" s="77">
        <f>IF('Datos Vida'!K287=0,"",Índice!$G$51*'Datos Vida'!K287)</f>
        <v>299240.14156048524</v>
      </c>
      <c r="L49" s="77">
        <f>IF('Datos Vida'!L287=0,"",Índice!$G$51*'Datos Vida'!L287)</f>
        <v>1590605.1290223342</v>
      </c>
      <c r="M49" s="77">
        <f>IF('Datos Vida'!M287=0,"",Índice!$G$51*'Datos Vida'!M287)</f>
        <v>10123060.105661314</v>
      </c>
      <c r="N49" s="77">
        <f>IF('Datos Vida'!N287=0,"",Índice!$G$51*'Datos Vida'!N287)</f>
        <v>2051323.3780634368</v>
      </c>
      <c r="O49" s="77">
        <f>IF('Datos Vida'!O287=0,"",Índice!$G$51*'Datos Vida'!O287)</f>
        <v>9343518.8271461502</v>
      </c>
      <c r="P49" s="77">
        <f>IF('Datos Vida'!P287=0,"",Índice!$G$51*'Datos Vida'!P287)</f>
        <v>5247067.4448509477</v>
      </c>
      <c r="Q49" s="77">
        <f>IF('Datos Vida'!Q287=0,"",Índice!$G$51*'Datos Vida'!Q287)</f>
        <v>5285037.0832697023</v>
      </c>
      <c r="R49" s="77">
        <f>IF('Datos Vida'!R287=0,"",Índice!$G$51*'Datos Vida'!R287)</f>
        <v>13677.407645948286</v>
      </c>
      <c r="S49" s="77">
        <f>IF('Datos Vida'!S287=0,"",Índice!$G$51*'Datos Vida'!S287)</f>
        <v>578578.242268509</v>
      </c>
      <c r="T49" s="77">
        <f>IF('Datos Vida'!T287=0,"",Índice!$G$51*'Datos Vida'!T287)</f>
        <v>644652.28486502403</v>
      </c>
      <c r="U49" s="77">
        <f>IF('Datos Vida'!U287=0,"",Índice!$G$51*'Datos Vida'!U287)</f>
        <v>616428.3643301219</v>
      </c>
      <c r="V49" s="77">
        <f>IF('Datos Vida'!V287=0,"",Índice!$G$51*'Datos Vida'!V287)</f>
        <v>2017.9672923569292</v>
      </c>
      <c r="W49" s="77">
        <f>IF('Datos Vida'!W287=0,"",Índice!$G$51*'Datos Vida'!W287)</f>
        <v>108134.46032831586</v>
      </c>
      <c r="X49" s="77">
        <f>IF('Datos Vida'!X287=0,"",Índice!$G$51*'Datos Vida'!X287)</f>
        <v>18104548.571226217</v>
      </c>
      <c r="Y49" s="77">
        <f>IF('Datos Vida'!Y287=0,"",Índice!$G$51*'Datos Vida'!Y287)</f>
        <v>940669.46866126196</v>
      </c>
      <c r="Z49" s="77">
        <f>IF('Datos Vida'!Z287=0,"",Índice!$G$51*'Datos Vida'!Z287)</f>
        <v>3153909.5202746224</v>
      </c>
      <c r="AA49" s="77">
        <f>IF('Datos Vida'!AA287=0,"",Índice!$G$51*'Datos Vida'!AA287)</f>
        <v>4900881.6323278472</v>
      </c>
      <c r="AB49" s="77">
        <f>IF('Datos Vida'!AB287=0,"",Índice!$G$51*'Datos Vida'!AB287)</f>
        <v>5079579.5237494502</v>
      </c>
      <c r="AC49" s="77">
        <f>IF('Datos Vida'!AC287=0,"",Índice!$G$51*'Datos Vida'!AC287)</f>
        <v>1907013.7067555515</v>
      </c>
      <c r="AD49" s="77">
        <f>IF('Datos Vida'!AD287=0,"",Índice!$G$51*'Datos Vida'!AD287)</f>
        <v>1046947.8842284888</v>
      </c>
      <c r="AE49" s="77">
        <f>IF('Datos Vida'!AE287=0,"",Índice!$G$51*'Datos Vida'!AE287)</f>
        <v>4893404.7775557134</v>
      </c>
      <c r="AF49" s="77">
        <f>IF('Datos Vida'!AF287=0,"",Índice!$G$51*'Datos Vida'!AF287)</f>
        <v>5656176.0520206019</v>
      </c>
      <c r="AG49" s="77">
        <f>IF('Datos Vida'!AG287=0,"",Índice!$G$51*'Datos Vida'!AG287)</f>
        <v>4063342.2998931003</v>
      </c>
      <c r="AH49" s="77" t="str">
        <f>IF('Datos Vida'!AH287=0,"",Índice!$G$51*'Datos Vida'!AH287)</f>
        <v/>
      </c>
      <c r="AI49" s="77" t="str">
        <f>IF('Datos Vida'!AI287=0,"",Índice!$G$51*'Datos Vida'!AI287)</f>
        <v/>
      </c>
      <c r="AJ49" s="77" t="str">
        <f>IF('Datos Vida'!AJ287=0,"",Índice!$G$51*'Datos Vida'!AJ287)</f>
        <v/>
      </c>
      <c r="AK49" s="77" t="str">
        <f>IF('Datos Vida'!AK287=0,"",Índice!$G$51*'Datos Vida'!AK287)</f>
        <v/>
      </c>
      <c r="AL49" s="77" t="str">
        <f>IF('Datos Vida'!AL287=0,"",Índice!$G$51*'Datos Vida'!AL287)</f>
        <v/>
      </c>
      <c r="AM49" s="77" t="str">
        <f>IF('Datos Vida'!AM287=0,"",Índice!$G$51*'Datos Vida'!AM287)</f>
        <v/>
      </c>
      <c r="AN49" s="77" t="str">
        <f>IF('Datos Vida'!AN287=0,"",Índice!$G$51*'Datos Vida'!AN287)</f>
        <v/>
      </c>
      <c r="AO49" s="77" t="str">
        <f>IF('Datos Vida'!AO287=0,"",Índice!$G$51*'Datos Vida'!AO287)</f>
        <v/>
      </c>
      <c r="AP49" s="77" t="str">
        <f>IF('Datos Vida'!AP287=0,"",Índice!$G$51*'Datos Vida'!AP287)</f>
        <v/>
      </c>
      <c r="AQ49" s="77">
        <f>IF('Datos Vida'!AQ287=0,"",Índice!$G$51*'Datos Vida'!AQ287)</f>
        <v>118590758.3745333</v>
      </c>
      <c r="AS49" s="77">
        <f>Índice!$F$51*'Datos Vida'!AS287</f>
        <v>109845109.52546009</v>
      </c>
      <c r="AT49" s="78">
        <f t="shared" si="0"/>
        <v>7.9618008365189175E-2</v>
      </c>
      <c r="AV49" s="79">
        <f t="shared" si="2"/>
        <v>1</v>
      </c>
      <c r="AW49" s="79">
        <f t="shared" si="1"/>
        <v>1</v>
      </c>
    </row>
    <row r="51" spans="2:49">
      <c r="B51" s="80" t="s">
        <v>450</v>
      </c>
      <c r="C51" s="70">
        <f>IF(SUM(C12:C27)=0,"",SUM(C12:C27))</f>
        <v>35344.705093388759</v>
      </c>
      <c r="D51" s="70">
        <f t="shared" ref="D51:AS51" si="3">IF(SUM(D12:D27)=0,"",SUM(D12:D27))</f>
        <v>399186.78383696207</v>
      </c>
      <c r="E51" s="70">
        <f t="shared" si="3"/>
        <v>25033.984697479755</v>
      </c>
      <c r="F51" s="70">
        <f t="shared" si="3"/>
        <v>390851.28845272801</v>
      </c>
      <c r="G51" s="70">
        <f t="shared" si="3"/>
        <v>498963.12920382194</v>
      </c>
      <c r="H51" s="70" t="str">
        <f t="shared" si="3"/>
        <v/>
      </c>
      <c r="I51" s="70">
        <f t="shared" si="3"/>
        <v>57613.302613203021</v>
      </c>
      <c r="J51" s="70">
        <f t="shared" si="3"/>
        <v>1953584.0963567432</v>
      </c>
      <c r="K51" s="70">
        <f t="shared" si="3"/>
        <v>299240.14156048524</v>
      </c>
      <c r="L51" s="70">
        <f t="shared" si="3"/>
        <v>8962.6201526710811</v>
      </c>
      <c r="M51" s="70">
        <f t="shared" si="3"/>
        <v>3100783.6731803082</v>
      </c>
      <c r="N51" s="70" t="str">
        <f t="shared" si="3"/>
        <v/>
      </c>
      <c r="O51" s="70">
        <f t="shared" si="3"/>
        <v>1251719.5083893845</v>
      </c>
      <c r="P51" s="70">
        <f t="shared" si="3"/>
        <v>930061.94931178517</v>
      </c>
      <c r="Q51" s="70">
        <f t="shared" si="3"/>
        <v>1855646.4617625126</v>
      </c>
      <c r="R51" s="70" t="str">
        <f t="shared" si="3"/>
        <v/>
      </c>
      <c r="S51" s="70">
        <f t="shared" si="3"/>
        <v>358.85892864652158</v>
      </c>
      <c r="T51" s="70">
        <f t="shared" si="3"/>
        <v>89632.265875202793</v>
      </c>
      <c r="U51" s="70">
        <f t="shared" si="3"/>
        <v>251622.6558747823</v>
      </c>
      <c r="V51" s="70" t="str">
        <f t="shared" si="3"/>
        <v/>
      </c>
      <c r="W51" s="70">
        <f t="shared" si="3"/>
        <v>32730.926628023051</v>
      </c>
      <c r="X51" s="70">
        <f t="shared" si="3"/>
        <v>3003857.6781513034</v>
      </c>
      <c r="Y51" s="70">
        <f t="shared" si="3"/>
        <v>755886.91096695384</v>
      </c>
      <c r="Z51" s="70">
        <f t="shared" si="3"/>
        <v>175519.62617939405</v>
      </c>
      <c r="AA51" s="70">
        <f t="shared" si="3"/>
        <v>560137.00115753815</v>
      </c>
      <c r="AB51" s="70">
        <f t="shared" si="3"/>
        <v>572504.46526389883</v>
      </c>
      <c r="AC51" s="70">
        <f t="shared" si="3"/>
        <v>726.17253292786313</v>
      </c>
      <c r="AD51" s="70" t="str">
        <f t="shared" si="3"/>
        <v/>
      </c>
      <c r="AE51" s="70">
        <f t="shared" si="3"/>
        <v>1431701.1382826387</v>
      </c>
      <c r="AF51" s="70">
        <f t="shared" si="3"/>
        <v>2570703.1324351905</v>
      </c>
      <c r="AG51" s="70">
        <f t="shared" si="3"/>
        <v>885625.4422879857</v>
      </c>
      <c r="AH51" s="70" t="str">
        <f t="shared" si="3"/>
        <v/>
      </c>
      <c r="AI51" s="70" t="str">
        <f t="shared" si="3"/>
        <v/>
      </c>
      <c r="AJ51" s="70" t="str">
        <f t="shared" si="3"/>
        <v/>
      </c>
      <c r="AK51" s="70" t="str">
        <f t="shared" si="3"/>
        <v/>
      </c>
      <c r="AL51" s="70" t="str">
        <f t="shared" si="3"/>
        <v/>
      </c>
      <c r="AM51" s="70" t="str">
        <f t="shared" si="3"/>
        <v/>
      </c>
      <c r="AN51" s="70" t="str">
        <f t="shared" si="3"/>
        <v/>
      </c>
      <c r="AO51" s="70" t="str">
        <f t="shared" si="3"/>
        <v/>
      </c>
      <c r="AP51" s="70" t="str">
        <f t="shared" si="3"/>
        <v/>
      </c>
      <c r="AQ51" s="70">
        <f t="shared" si="3"/>
        <v>21137997.919175956</v>
      </c>
      <c r="AR51" s="81"/>
      <c r="AS51" s="70">
        <f t="shared" si="3"/>
        <v>21711280.720348131</v>
      </c>
      <c r="AT51" s="71">
        <f t="shared" si="0"/>
        <v>-2.6404835742135035E-2</v>
      </c>
      <c r="AV51" s="71">
        <f>IFERROR(AQ51/$AQ$49,"")</f>
        <v>0.17824321396459863</v>
      </c>
      <c r="AW51" s="71">
        <f>IFERROR(AS51/$AS$49,"")</f>
        <v>0.19765359435793409</v>
      </c>
    </row>
    <row r="52" spans="2:49">
      <c r="B52" s="80" t="s">
        <v>451</v>
      </c>
      <c r="C52" s="70">
        <f>IF(SUM(C29:C42)=0,"",SUM(C29:C42))</f>
        <v>799106.77015897899</v>
      </c>
      <c r="D52" s="70">
        <f t="shared" ref="D52:AS52" si="4">IF(SUM(D29:D42)=0,"",SUM(D29:D42))</f>
        <v>2938596.4631126048</v>
      </c>
      <c r="E52" s="70">
        <f t="shared" si="4"/>
        <v>832448.86802516936</v>
      </c>
      <c r="F52" s="70">
        <f t="shared" si="4"/>
        <v>2035161.6237403753</v>
      </c>
      <c r="G52" s="70">
        <f t="shared" si="4"/>
        <v>2080502.9425369783</v>
      </c>
      <c r="H52" s="70">
        <f t="shared" si="4"/>
        <v>303251.81875123113</v>
      </c>
      <c r="I52" s="70">
        <f t="shared" si="4"/>
        <v>2638878.0069983471</v>
      </c>
      <c r="J52" s="70">
        <f t="shared" si="4"/>
        <v>714203.10255610081</v>
      </c>
      <c r="K52" s="70" t="str">
        <f t="shared" si="4"/>
        <v/>
      </c>
      <c r="L52" s="70">
        <f t="shared" si="4"/>
        <v>245.05279745740017</v>
      </c>
      <c r="M52" s="70">
        <f t="shared" si="4"/>
        <v>411933.0000154929</v>
      </c>
      <c r="N52" s="70" t="str">
        <f t="shared" si="4"/>
        <v/>
      </c>
      <c r="O52" s="70">
        <f t="shared" si="4"/>
        <v>694357.9426365752</v>
      </c>
      <c r="P52" s="70">
        <f t="shared" si="4"/>
        <v>902113.62464338762</v>
      </c>
      <c r="Q52" s="70">
        <f t="shared" si="4"/>
        <v>1516913.6892707513</v>
      </c>
      <c r="R52" s="70">
        <f t="shared" si="4"/>
        <v>13677.407645948286</v>
      </c>
      <c r="S52" s="70">
        <f t="shared" si="4"/>
        <v>578219.38333986246</v>
      </c>
      <c r="T52" s="70">
        <f t="shared" si="4"/>
        <v>555020.0189898212</v>
      </c>
      <c r="U52" s="70">
        <f t="shared" si="4"/>
        <v>364805.7084553396</v>
      </c>
      <c r="V52" s="70">
        <f t="shared" si="4"/>
        <v>2017.9672923569292</v>
      </c>
      <c r="W52" s="70">
        <f t="shared" si="4"/>
        <v>75403.533700292828</v>
      </c>
      <c r="X52" s="70">
        <f t="shared" si="4"/>
        <v>4611250.6501468504</v>
      </c>
      <c r="Y52" s="70">
        <f t="shared" si="4"/>
        <v>184782.55769430817</v>
      </c>
      <c r="Z52" s="70">
        <f t="shared" si="4"/>
        <v>687437.41512678692</v>
      </c>
      <c r="AA52" s="70">
        <f t="shared" si="4"/>
        <v>36996.598210353215</v>
      </c>
      <c r="AB52" s="70" t="str">
        <f t="shared" si="4"/>
        <v/>
      </c>
      <c r="AC52" s="70">
        <f t="shared" si="4"/>
        <v>5892.1564070727127</v>
      </c>
      <c r="AD52" s="70" t="str">
        <f t="shared" si="4"/>
        <v/>
      </c>
      <c r="AE52" s="70">
        <f t="shared" si="4"/>
        <v>1054990.4497577583</v>
      </c>
      <c r="AF52" s="70">
        <f t="shared" si="4"/>
        <v>2068394.0764152179</v>
      </c>
      <c r="AG52" s="70">
        <f t="shared" si="4"/>
        <v>3177716.8576051136</v>
      </c>
      <c r="AH52" s="70" t="str">
        <f t="shared" si="4"/>
        <v/>
      </c>
      <c r="AI52" s="70" t="str">
        <f t="shared" si="4"/>
        <v/>
      </c>
      <c r="AJ52" s="70" t="str">
        <f t="shared" si="4"/>
        <v/>
      </c>
      <c r="AK52" s="70" t="str">
        <f t="shared" si="4"/>
        <v/>
      </c>
      <c r="AL52" s="70" t="str">
        <f t="shared" si="4"/>
        <v/>
      </c>
      <c r="AM52" s="70" t="str">
        <f t="shared" si="4"/>
        <v/>
      </c>
      <c r="AN52" s="70" t="str">
        <f t="shared" si="4"/>
        <v/>
      </c>
      <c r="AO52" s="70" t="str">
        <f t="shared" si="4"/>
        <v/>
      </c>
      <c r="AP52" s="70" t="str">
        <f t="shared" si="4"/>
        <v/>
      </c>
      <c r="AQ52" s="70">
        <f t="shared" si="4"/>
        <v>29284317.686030537</v>
      </c>
      <c r="AR52" s="81"/>
      <c r="AS52" s="70">
        <f t="shared" si="4"/>
        <v>29454426.514887549</v>
      </c>
      <c r="AT52" s="71">
        <f t="shared" si="0"/>
        <v>-5.7753230663319943E-3</v>
      </c>
      <c r="AV52" s="71">
        <f t="shared" ref="AV52:AV55" si="5">IFERROR(AQ52/$AQ$49,"")</f>
        <v>0.24693591716097146</v>
      </c>
      <c r="AW52" s="71">
        <f t="shared" ref="AW52:AW55" si="6">IFERROR(AS52/$AS$49,"")</f>
        <v>0.26814508758863359</v>
      </c>
    </row>
    <row r="53" spans="2:49">
      <c r="B53" s="80" t="s">
        <v>452</v>
      </c>
      <c r="C53" s="70" t="str">
        <f>IF(SUM(C44:C48)=0,"",SUM(C44:C48))</f>
        <v/>
      </c>
      <c r="D53" s="70">
        <f t="shared" ref="D53:AS53" si="7">IF(SUM(D44:D48)=0,"",SUM(D44:D48))</f>
        <v>500225.66565077769</v>
      </c>
      <c r="E53" s="70">
        <f t="shared" si="7"/>
        <v>2021259.7466695884</v>
      </c>
      <c r="F53" s="70" t="str">
        <f t="shared" si="7"/>
        <v/>
      </c>
      <c r="G53" s="70">
        <f t="shared" si="7"/>
        <v>4735014.1317026</v>
      </c>
      <c r="H53" s="70">
        <f t="shared" si="7"/>
        <v>3823450.5257613086</v>
      </c>
      <c r="I53" s="70" t="str">
        <f t="shared" si="7"/>
        <v/>
      </c>
      <c r="J53" s="70">
        <f t="shared" si="7"/>
        <v>6158267.1456174022</v>
      </c>
      <c r="K53" s="70" t="str">
        <f t="shared" si="7"/>
        <v/>
      </c>
      <c r="L53" s="70">
        <f t="shared" si="7"/>
        <v>1581397.4560722057</v>
      </c>
      <c r="M53" s="70">
        <f t="shared" si="7"/>
        <v>6610343.4324655123</v>
      </c>
      <c r="N53" s="70">
        <f t="shared" si="7"/>
        <v>2051323.3780634368</v>
      </c>
      <c r="O53" s="70">
        <f t="shared" si="7"/>
        <v>7397441.3761201901</v>
      </c>
      <c r="P53" s="70">
        <f t="shared" si="7"/>
        <v>3414891.8708957755</v>
      </c>
      <c r="Q53" s="70">
        <f t="shared" si="7"/>
        <v>1912476.9322364388</v>
      </c>
      <c r="R53" s="70" t="str">
        <f t="shared" si="7"/>
        <v/>
      </c>
      <c r="S53" s="70" t="str">
        <f t="shared" si="7"/>
        <v/>
      </c>
      <c r="T53" s="70" t="str">
        <f t="shared" si="7"/>
        <v/>
      </c>
      <c r="U53" s="70" t="str">
        <f t="shared" si="7"/>
        <v/>
      </c>
      <c r="V53" s="70" t="str">
        <f t="shared" si="7"/>
        <v/>
      </c>
      <c r="W53" s="70" t="str">
        <f t="shared" si="7"/>
        <v/>
      </c>
      <c r="X53" s="70">
        <f t="shared" si="7"/>
        <v>10489440.242928063</v>
      </c>
      <c r="Y53" s="70" t="str">
        <f t="shared" si="7"/>
        <v/>
      </c>
      <c r="Z53" s="70">
        <f t="shared" si="7"/>
        <v>2290952.4789684415</v>
      </c>
      <c r="AA53" s="70">
        <f t="shared" si="7"/>
        <v>4303748.0329599557</v>
      </c>
      <c r="AB53" s="70">
        <f t="shared" si="7"/>
        <v>4507075.0584855508</v>
      </c>
      <c r="AC53" s="70">
        <f t="shared" si="7"/>
        <v>1900395.3778155509</v>
      </c>
      <c r="AD53" s="70">
        <f t="shared" si="7"/>
        <v>1046947.8842284888</v>
      </c>
      <c r="AE53" s="70">
        <f t="shared" si="7"/>
        <v>2406713.1895153169</v>
      </c>
      <c r="AF53" s="70">
        <f t="shared" si="7"/>
        <v>1017078.8431701935</v>
      </c>
      <c r="AG53" s="70" t="str">
        <f t="shared" si="7"/>
        <v/>
      </c>
      <c r="AH53" s="70" t="str">
        <f t="shared" si="7"/>
        <v/>
      </c>
      <c r="AI53" s="70" t="str">
        <f t="shared" si="7"/>
        <v/>
      </c>
      <c r="AJ53" s="70" t="str">
        <f t="shared" si="7"/>
        <v/>
      </c>
      <c r="AK53" s="70" t="str">
        <f t="shared" si="7"/>
        <v/>
      </c>
      <c r="AL53" s="70" t="str">
        <f t="shared" si="7"/>
        <v/>
      </c>
      <c r="AM53" s="70" t="str">
        <f t="shared" si="7"/>
        <v/>
      </c>
      <c r="AN53" s="70" t="str">
        <f t="shared" si="7"/>
        <v/>
      </c>
      <c r="AO53" s="70" t="str">
        <f t="shared" si="7"/>
        <v/>
      </c>
      <c r="AP53" s="70" t="str">
        <f t="shared" si="7"/>
        <v/>
      </c>
      <c r="AQ53" s="70">
        <f t="shared" si="7"/>
        <v>68168442.769326806</v>
      </c>
      <c r="AR53" s="81"/>
      <c r="AS53" s="70">
        <f t="shared" si="7"/>
        <v>58679402.290224418</v>
      </c>
      <c r="AT53" s="71">
        <f t="shared" si="0"/>
        <v>0.16170990345420067</v>
      </c>
      <c r="AV53" s="71">
        <f t="shared" si="5"/>
        <v>0.57482086887442996</v>
      </c>
      <c r="AW53" s="71">
        <f t="shared" si="6"/>
        <v>0.53420131805343229</v>
      </c>
    </row>
    <row r="54" spans="2:49">
      <c r="B54" s="80" t="s">
        <v>453</v>
      </c>
      <c r="C54" s="70">
        <f>IF(SUM(C21,C37)=0,"",SUM(C21,C37))</f>
        <v>1795.8439293437004</v>
      </c>
      <c r="D54" s="70">
        <f t="shared" ref="D54:AS54" si="8">IF(SUM(D21,D37)=0,"",SUM(D21,D37))</f>
        <v>164813.55753716629</v>
      </c>
      <c r="E54" s="70" t="str">
        <f t="shared" si="8"/>
        <v/>
      </c>
      <c r="F54" s="70">
        <f t="shared" si="8"/>
        <v>195163.39435307347</v>
      </c>
      <c r="G54" s="70">
        <f t="shared" si="8"/>
        <v>1106299.4858583377</v>
      </c>
      <c r="H54" s="70">
        <f t="shared" si="8"/>
        <v>297544.07165669592</v>
      </c>
      <c r="I54" s="70">
        <f t="shared" si="8"/>
        <v>83796.016564081787</v>
      </c>
      <c r="J54" s="70">
        <f t="shared" si="8"/>
        <v>326508.72801397013</v>
      </c>
      <c r="K54" s="70">
        <f t="shared" si="8"/>
        <v>299240.14156048524</v>
      </c>
      <c r="L54" s="70" t="str">
        <f t="shared" si="8"/>
        <v/>
      </c>
      <c r="M54" s="70">
        <f t="shared" si="8"/>
        <v>244031.46378765046</v>
      </c>
      <c r="N54" s="70" t="str">
        <f t="shared" si="8"/>
        <v/>
      </c>
      <c r="O54" s="70">
        <f t="shared" si="8"/>
        <v>27024.507493011617</v>
      </c>
      <c r="P54" s="70">
        <f t="shared" si="8"/>
        <v>638400.87114144757</v>
      </c>
      <c r="Q54" s="70">
        <f t="shared" si="8"/>
        <v>1234256.2209370527</v>
      </c>
      <c r="R54" s="70" t="str">
        <f t="shared" si="8"/>
        <v/>
      </c>
      <c r="S54" s="70" t="str">
        <f t="shared" si="8"/>
        <v/>
      </c>
      <c r="T54" s="70">
        <f t="shared" si="8"/>
        <v>239745.03177143162</v>
      </c>
      <c r="U54" s="70" t="str">
        <f t="shared" si="8"/>
        <v/>
      </c>
      <c r="V54" s="70" t="str">
        <f t="shared" si="8"/>
        <v/>
      </c>
      <c r="W54" s="70">
        <f t="shared" si="8"/>
        <v>6512.8004231764353</v>
      </c>
      <c r="X54" s="70">
        <f t="shared" si="8"/>
        <v>2083393.9989509122</v>
      </c>
      <c r="Y54" s="70" t="str">
        <f t="shared" si="8"/>
        <v/>
      </c>
      <c r="Z54" s="70">
        <f t="shared" si="8"/>
        <v>1206.1961263420692</v>
      </c>
      <c r="AA54" s="70">
        <f t="shared" si="8"/>
        <v>8169.7397863313136</v>
      </c>
      <c r="AB54" s="70" t="str">
        <f t="shared" si="8"/>
        <v/>
      </c>
      <c r="AC54" s="70">
        <f t="shared" si="8"/>
        <v>954.22744848070374</v>
      </c>
      <c r="AD54" s="70" t="str">
        <f t="shared" si="8"/>
        <v/>
      </c>
      <c r="AE54" s="70">
        <f t="shared" si="8"/>
        <v>722223.26983473555</v>
      </c>
      <c r="AF54" s="70">
        <f t="shared" si="8"/>
        <v>542940.98769202852</v>
      </c>
      <c r="AG54" s="70">
        <f t="shared" si="8"/>
        <v>237251.14220011909</v>
      </c>
      <c r="AH54" s="70" t="str">
        <f t="shared" si="8"/>
        <v/>
      </c>
      <c r="AI54" s="70" t="str">
        <f t="shared" si="8"/>
        <v/>
      </c>
      <c r="AJ54" s="70" t="str">
        <f t="shared" si="8"/>
        <v/>
      </c>
      <c r="AK54" s="70" t="str">
        <f t="shared" si="8"/>
        <v/>
      </c>
      <c r="AL54" s="70" t="str">
        <f t="shared" si="8"/>
        <v/>
      </c>
      <c r="AM54" s="70" t="str">
        <f t="shared" si="8"/>
        <v/>
      </c>
      <c r="AN54" s="70" t="str">
        <f t="shared" si="8"/>
        <v/>
      </c>
      <c r="AO54" s="70" t="str">
        <f t="shared" si="8"/>
        <v/>
      </c>
      <c r="AP54" s="70" t="str">
        <f t="shared" si="8"/>
        <v/>
      </c>
      <c r="AQ54" s="70">
        <f t="shared" si="8"/>
        <v>8461271.6970658749</v>
      </c>
      <c r="AR54" s="81"/>
      <c r="AS54" s="70">
        <f t="shared" si="8"/>
        <v>7100719.3123602802</v>
      </c>
      <c r="AT54" s="71">
        <f t="shared" si="0"/>
        <v>0.19160768435632569</v>
      </c>
      <c r="AV54" s="71">
        <f t="shared" si="5"/>
        <v>7.1348491341487921E-2</v>
      </c>
      <c r="AW54" s="71">
        <f t="shared" si="6"/>
        <v>6.4643017272557432E-2</v>
      </c>
    </row>
    <row r="55" spans="2:49">
      <c r="B55" s="80" t="s">
        <v>454</v>
      </c>
      <c r="C55" s="70">
        <f>IF(SUM(C13:C14,C19:C20,C23,C29:C30,C35:C36,C39)=0,"",SUM(C13:C14,C19:C20,C23,C29:C30,C35:C36,C39))</f>
        <v>430180.58036257728</v>
      </c>
      <c r="D55" s="70">
        <f t="shared" ref="D55:AS55" si="9">IF(SUM(D13:D14,D19:D20,D23,D29:D30,D35:D36,D39)=0,"",SUM(D13:D14,D19:D20,D23,D29:D30,D35:D36,D39))</f>
        <v>231491.50424615061</v>
      </c>
      <c r="E55" s="70">
        <f t="shared" si="9"/>
        <v>24662.687214627033</v>
      </c>
      <c r="F55" s="70">
        <f t="shared" si="9"/>
        <v>201221.45716998546</v>
      </c>
      <c r="G55" s="70">
        <f t="shared" si="9"/>
        <v>757896.82197153312</v>
      </c>
      <c r="H55" s="70">
        <f t="shared" si="9"/>
        <v>5707.7470945352261</v>
      </c>
      <c r="I55" s="70">
        <f t="shared" si="9"/>
        <v>583109.85987813771</v>
      </c>
      <c r="J55" s="70">
        <f t="shared" si="9"/>
        <v>1132372.1562300115</v>
      </c>
      <c r="K55" s="70" t="str">
        <f t="shared" si="9"/>
        <v/>
      </c>
      <c r="L55" s="70">
        <f t="shared" si="9"/>
        <v>8962.6201526710811</v>
      </c>
      <c r="M55" s="70">
        <f t="shared" si="9"/>
        <v>284920.84254605253</v>
      </c>
      <c r="N55" s="70" t="str">
        <f t="shared" si="9"/>
        <v/>
      </c>
      <c r="O55" s="70">
        <f t="shared" si="9"/>
        <v>108780.24704473675</v>
      </c>
      <c r="P55" s="70">
        <f t="shared" si="9"/>
        <v>214461.25788752627</v>
      </c>
      <c r="Q55" s="70">
        <f t="shared" si="9"/>
        <v>298364.35225454328</v>
      </c>
      <c r="R55" s="70" t="str">
        <f t="shared" si="9"/>
        <v/>
      </c>
      <c r="S55" s="70">
        <f t="shared" si="9"/>
        <v>136756.90151630846</v>
      </c>
      <c r="T55" s="70">
        <f t="shared" si="9"/>
        <v>276604.76162019919</v>
      </c>
      <c r="U55" s="70">
        <f t="shared" si="9"/>
        <v>372732.56444476906</v>
      </c>
      <c r="V55" s="70">
        <f t="shared" si="9"/>
        <v>623.78685364336764</v>
      </c>
      <c r="W55" s="70">
        <f t="shared" si="9"/>
        <v>55750.263931955356</v>
      </c>
      <c r="X55" s="70">
        <f t="shared" si="9"/>
        <v>800198.44141817233</v>
      </c>
      <c r="Y55" s="70">
        <f t="shared" si="9"/>
        <v>281160.1939706211</v>
      </c>
      <c r="Z55" s="70">
        <f t="shared" si="9"/>
        <v>253459.88017378567</v>
      </c>
      <c r="AA55" s="70">
        <f t="shared" si="9"/>
        <v>62246.332065131995</v>
      </c>
      <c r="AB55" s="70">
        <f t="shared" si="9"/>
        <v>82.68761301488864</v>
      </c>
      <c r="AC55" s="70">
        <f t="shared" si="9"/>
        <v>772.3855243558844</v>
      </c>
      <c r="AD55" s="70" t="str">
        <f t="shared" si="9"/>
        <v/>
      </c>
      <c r="AE55" s="70">
        <f t="shared" si="9"/>
        <v>427820.22083966888</v>
      </c>
      <c r="AF55" s="70">
        <f t="shared" si="9"/>
        <v>851131.35511629621</v>
      </c>
      <c r="AG55" s="70">
        <f t="shared" si="9"/>
        <v>640031.51690603141</v>
      </c>
      <c r="AH55" s="70" t="str">
        <f t="shared" si="9"/>
        <v/>
      </c>
      <c r="AI55" s="70" t="str">
        <f t="shared" si="9"/>
        <v/>
      </c>
      <c r="AJ55" s="70" t="str">
        <f t="shared" si="9"/>
        <v/>
      </c>
      <c r="AK55" s="70" t="str">
        <f t="shared" si="9"/>
        <v/>
      </c>
      <c r="AL55" s="70" t="str">
        <f t="shared" si="9"/>
        <v/>
      </c>
      <c r="AM55" s="70" t="str">
        <f t="shared" si="9"/>
        <v/>
      </c>
      <c r="AN55" s="70" t="str">
        <f t="shared" si="9"/>
        <v/>
      </c>
      <c r="AO55" s="70" t="str">
        <f t="shared" si="9"/>
        <v/>
      </c>
      <c r="AP55" s="70" t="str">
        <f t="shared" si="9"/>
        <v/>
      </c>
      <c r="AQ55" s="70">
        <f t="shared" si="9"/>
        <v>8441503.4260470401</v>
      </c>
      <c r="AR55" s="81"/>
      <c r="AS55" s="70">
        <f t="shared" si="9"/>
        <v>8847007.8849972468</v>
      </c>
      <c r="AT55" s="71">
        <f t="shared" si="0"/>
        <v>-4.5835209397502741E-2</v>
      </c>
      <c r="AV55" s="71">
        <f t="shared" si="5"/>
        <v>7.118179815822652E-2</v>
      </c>
      <c r="AW55" s="71">
        <f t="shared" si="6"/>
        <v>8.0540753459275957E-2</v>
      </c>
    </row>
    <row r="57" spans="2:49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9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9" hidden="1">
      <c r="B59" s="49" t="s">
        <v>102</v>
      </c>
      <c r="C59" s="50">
        <f>IFERROR(RANK(C61,$C$61:$AP$61,0),"")</f>
        <v>24</v>
      </c>
      <c r="D59" s="50">
        <f t="shared" ref="D59:AP59" si="10">IFERROR(RANK(D61,$C$61:$AP$61,0),"")</f>
        <v>14</v>
      </c>
      <c r="E59" s="50">
        <f t="shared" si="10"/>
        <v>16</v>
      </c>
      <c r="F59" s="50">
        <f t="shared" si="10"/>
        <v>18</v>
      </c>
      <c r="G59" s="50">
        <f t="shared" si="10"/>
        <v>5</v>
      </c>
      <c r="H59" s="50">
        <f t="shared" si="10"/>
        <v>12</v>
      </c>
      <c r="I59" s="50">
        <f t="shared" si="10"/>
        <v>17</v>
      </c>
      <c r="J59" s="50">
        <f t="shared" si="10"/>
        <v>4</v>
      </c>
      <c r="K59" s="50">
        <f t="shared" si="10"/>
        <v>28</v>
      </c>
      <c r="L59" s="50">
        <f t="shared" si="10"/>
        <v>21</v>
      </c>
      <c r="M59" s="50">
        <f t="shared" si="10"/>
        <v>2</v>
      </c>
      <c r="N59" s="50">
        <f t="shared" si="10"/>
        <v>19</v>
      </c>
      <c r="O59" s="50">
        <f t="shared" si="10"/>
        <v>3</v>
      </c>
      <c r="P59" s="50">
        <f t="shared" si="10"/>
        <v>8</v>
      </c>
      <c r="Q59" s="50">
        <f t="shared" si="10"/>
        <v>7</v>
      </c>
      <c r="R59" s="50">
        <f t="shared" si="10"/>
        <v>30</v>
      </c>
      <c r="S59" s="50">
        <f t="shared" si="10"/>
        <v>27</v>
      </c>
      <c r="T59" s="50">
        <f t="shared" si="10"/>
        <v>25</v>
      </c>
      <c r="U59" s="50">
        <f t="shared" si="10"/>
        <v>26</v>
      </c>
      <c r="V59" s="50">
        <f t="shared" si="10"/>
        <v>31</v>
      </c>
      <c r="W59" s="50">
        <f t="shared" si="10"/>
        <v>29</v>
      </c>
      <c r="X59" s="50">
        <f t="shared" si="10"/>
        <v>1</v>
      </c>
      <c r="Y59" s="50">
        <f t="shared" si="10"/>
        <v>23</v>
      </c>
      <c r="Z59" s="50">
        <f t="shared" si="10"/>
        <v>15</v>
      </c>
      <c r="AA59" s="50">
        <f t="shared" si="10"/>
        <v>10</v>
      </c>
      <c r="AB59" s="50">
        <f t="shared" si="10"/>
        <v>9</v>
      </c>
      <c r="AC59" s="50">
        <f t="shared" si="10"/>
        <v>20</v>
      </c>
      <c r="AD59" s="50">
        <f t="shared" si="10"/>
        <v>22</v>
      </c>
      <c r="AE59" s="50">
        <f t="shared" si="10"/>
        <v>11</v>
      </c>
      <c r="AF59" s="50">
        <f t="shared" si="10"/>
        <v>6</v>
      </c>
      <c r="AG59" s="50">
        <f t="shared" si="10"/>
        <v>13</v>
      </c>
      <c r="AH59" s="50" t="str">
        <f t="shared" si="10"/>
        <v/>
      </c>
      <c r="AI59" s="50" t="str">
        <f t="shared" si="10"/>
        <v/>
      </c>
      <c r="AJ59" s="50" t="str">
        <f t="shared" si="10"/>
        <v/>
      </c>
      <c r="AK59" s="50" t="str">
        <f t="shared" si="10"/>
        <v/>
      </c>
      <c r="AL59" s="50" t="str">
        <f t="shared" si="10"/>
        <v/>
      </c>
      <c r="AM59" s="50" t="str">
        <f t="shared" si="10"/>
        <v/>
      </c>
      <c r="AN59" s="50" t="str">
        <f t="shared" si="10"/>
        <v/>
      </c>
      <c r="AO59" s="50" t="str">
        <f t="shared" si="10"/>
        <v/>
      </c>
      <c r="AP59" s="50" t="str">
        <f t="shared" si="10"/>
        <v/>
      </c>
    </row>
    <row r="60" spans="2:49" hidden="1">
      <c r="C60" s="50" t="str">
        <f>C11</f>
        <v>Ace Vida</v>
      </c>
      <c r="D60" s="50" t="str">
        <f t="shared" ref="D60:AP60" si="11">D11</f>
        <v>BanChile</v>
      </c>
      <c r="E60" s="50" t="str">
        <f t="shared" si="11"/>
        <v>BBVA Vida</v>
      </c>
      <c r="F60" s="50" t="str">
        <f t="shared" si="11"/>
        <v>BCI Seguros Vida</v>
      </c>
      <c r="G60" s="50" t="str">
        <f t="shared" si="11"/>
        <v>BICE Vida</v>
      </c>
      <c r="H60" s="50" t="str">
        <f t="shared" si="11"/>
        <v>Cámara</v>
      </c>
      <c r="I60" s="50" t="str">
        <f t="shared" si="11"/>
        <v>Cardif</v>
      </c>
      <c r="J60" s="50" t="str">
        <f t="shared" si="11"/>
        <v>Chilena Consolidada</v>
      </c>
      <c r="K60" s="50" t="str">
        <f t="shared" si="11"/>
        <v>CLC</v>
      </c>
      <c r="L60" s="50" t="str">
        <f t="shared" si="11"/>
        <v>CN Life</v>
      </c>
      <c r="M60" s="50" t="str">
        <f t="shared" si="11"/>
        <v>Consorcio Nacional</v>
      </c>
      <c r="N60" s="50" t="str">
        <f t="shared" si="11"/>
        <v>CorpSeguros</v>
      </c>
      <c r="O60" s="50" t="str">
        <f t="shared" si="11"/>
        <v>CorpVida</v>
      </c>
      <c r="P60" s="50" t="str">
        <f t="shared" si="11"/>
        <v>Cruz del Sur</v>
      </c>
      <c r="Q60" s="50" t="str">
        <f t="shared" si="11"/>
        <v>EuroAmérica</v>
      </c>
      <c r="R60" s="50" t="str">
        <f t="shared" si="11"/>
        <v>Huelen</v>
      </c>
      <c r="S60" s="50" t="str">
        <f t="shared" si="11"/>
        <v>Itaú</v>
      </c>
      <c r="T60" s="50" t="str">
        <f t="shared" si="11"/>
        <v>M. de Carabineros</v>
      </c>
      <c r="U60" s="50" t="str">
        <f t="shared" si="11"/>
        <v>M. del Ej. y Av.</v>
      </c>
      <c r="V60" s="50" t="str">
        <f t="shared" si="11"/>
        <v>Magallanes Vida</v>
      </c>
      <c r="W60" s="50" t="str">
        <f t="shared" si="11"/>
        <v>Mapfre Vida</v>
      </c>
      <c r="X60" s="50" t="str">
        <f t="shared" si="11"/>
        <v>Metlife</v>
      </c>
      <c r="Y60" s="50" t="str">
        <f t="shared" si="11"/>
        <v>Mutual de Seguros</v>
      </c>
      <c r="Z60" s="50" t="str">
        <f t="shared" si="11"/>
        <v>Ohio National</v>
      </c>
      <c r="AA60" s="50" t="str">
        <f t="shared" si="11"/>
        <v>Penta Vida</v>
      </c>
      <c r="AB60" s="50" t="str">
        <f t="shared" si="11"/>
        <v>Principal</v>
      </c>
      <c r="AC60" s="50" t="str">
        <f t="shared" si="11"/>
        <v>Renta Nacional</v>
      </c>
      <c r="AD60" s="50" t="str">
        <f t="shared" si="11"/>
        <v>Rigel</v>
      </c>
      <c r="AE60" s="50" t="str">
        <f t="shared" si="11"/>
        <v>Security Previsión</v>
      </c>
      <c r="AF60" s="50" t="str">
        <f t="shared" si="11"/>
        <v>Sura</v>
      </c>
      <c r="AG60" s="50" t="str">
        <f t="shared" si="11"/>
        <v>Zurich Santander</v>
      </c>
      <c r="AH60" s="50" t="str">
        <f t="shared" si="11"/>
        <v/>
      </c>
      <c r="AI60" s="50" t="str">
        <f t="shared" si="11"/>
        <v/>
      </c>
      <c r="AJ60" s="50" t="str">
        <f t="shared" si="11"/>
        <v/>
      </c>
      <c r="AK60" s="50" t="str">
        <f t="shared" si="11"/>
        <v/>
      </c>
      <c r="AL60" s="50" t="str">
        <f t="shared" si="11"/>
        <v/>
      </c>
      <c r="AM60" s="50" t="str">
        <f t="shared" si="11"/>
        <v/>
      </c>
      <c r="AN60" s="50" t="str">
        <f t="shared" si="11"/>
        <v/>
      </c>
      <c r="AO60" s="50" t="str">
        <f t="shared" si="11"/>
        <v/>
      </c>
      <c r="AP60" s="50" t="str">
        <f t="shared" si="11"/>
        <v/>
      </c>
    </row>
    <row r="61" spans="2:49" hidden="1">
      <c r="C61" s="52">
        <f t="shared" ref="C61:AP61" si="12">IFERROR(IF(C57=1,VLOOKUP($B$77,$B$12:$AQ$49,C64+1,FALSE)+C62/1000000,""),"")</f>
        <v>834451.47529236763</v>
      </c>
      <c r="D61" s="52">
        <f t="shared" si="12"/>
        <v>3838008.9126393446</v>
      </c>
      <c r="E61" s="52">
        <f t="shared" si="12"/>
        <v>2878742.5994302374</v>
      </c>
      <c r="F61" s="52">
        <f t="shared" si="12"/>
        <v>2426012.9122301033</v>
      </c>
      <c r="G61" s="52">
        <f t="shared" si="12"/>
        <v>7314480.2034793999</v>
      </c>
      <c r="H61" s="52">
        <f t="shared" si="12"/>
        <v>4126702.3445475395</v>
      </c>
      <c r="I61" s="52">
        <f t="shared" si="12"/>
        <v>2696491.3096455499</v>
      </c>
      <c r="J61" s="52">
        <f t="shared" si="12"/>
        <v>8826054.3445632458</v>
      </c>
      <c r="K61" s="52">
        <f t="shared" si="12"/>
        <v>299240.14159248525</v>
      </c>
      <c r="L61" s="52">
        <f t="shared" si="12"/>
        <v>1590605.1290533342</v>
      </c>
      <c r="M61" s="52">
        <f t="shared" si="12"/>
        <v>10123060.105691314</v>
      </c>
      <c r="N61" s="52">
        <f t="shared" si="12"/>
        <v>2051323.3780924368</v>
      </c>
      <c r="O61" s="52">
        <f t="shared" si="12"/>
        <v>9343518.8271741495</v>
      </c>
      <c r="P61" s="52">
        <f t="shared" si="12"/>
        <v>5247067.4448779477</v>
      </c>
      <c r="Q61" s="52">
        <f t="shared" si="12"/>
        <v>5285037.083295702</v>
      </c>
      <c r="R61" s="52">
        <f t="shared" si="12"/>
        <v>13677.407670948285</v>
      </c>
      <c r="S61" s="52">
        <f t="shared" si="12"/>
        <v>578578.24229250895</v>
      </c>
      <c r="T61" s="52">
        <f t="shared" si="12"/>
        <v>644652.28488802398</v>
      </c>
      <c r="U61" s="52">
        <f t="shared" si="12"/>
        <v>616428.36435212195</v>
      </c>
      <c r="V61" s="52">
        <f t="shared" si="12"/>
        <v>2017.9673133569293</v>
      </c>
      <c r="W61" s="52">
        <f t="shared" si="12"/>
        <v>108134.46034831587</v>
      </c>
      <c r="X61" s="52">
        <f t="shared" si="12"/>
        <v>18104548.571245216</v>
      </c>
      <c r="Y61" s="52">
        <f t="shared" si="12"/>
        <v>940669.46867926198</v>
      </c>
      <c r="Z61" s="52">
        <f t="shared" si="12"/>
        <v>3153909.5202916223</v>
      </c>
      <c r="AA61" s="52">
        <f t="shared" si="12"/>
        <v>4900881.6323438473</v>
      </c>
      <c r="AB61" s="52">
        <f t="shared" si="12"/>
        <v>5079579.5237644501</v>
      </c>
      <c r="AC61" s="52">
        <f t="shared" si="12"/>
        <v>1907013.7067695516</v>
      </c>
      <c r="AD61" s="52">
        <f t="shared" si="12"/>
        <v>1046947.8842414888</v>
      </c>
      <c r="AE61" s="52">
        <f t="shared" si="12"/>
        <v>4893404.7775677135</v>
      </c>
      <c r="AF61" s="52">
        <f t="shared" si="12"/>
        <v>5656176.0520316018</v>
      </c>
      <c r="AG61" s="52">
        <f t="shared" si="12"/>
        <v>4063342.2999031004</v>
      </c>
      <c r="AH61" s="52" t="str">
        <f t="shared" si="12"/>
        <v/>
      </c>
      <c r="AI61" s="52" t="str">
        <f t="shared" si="12"/>
        <v/>
      </c>
      <c r="AJ61" s="52" t="str">
        <f t="shared" si="12"/>
        <v/>
      </c>
      <c r="AK61" s="52" t="str">
        <f t="shared" si="12"/>
        <v/>
      </c>
      <c r="AL61" s="52" t="str">
        <f t="shared" si="12"/>
        <v/>
      </c>
      <c r="AM61" s="52" t="str">
        <f t="shared" si="12"/>
        <v/>
      </c>
      <c r="AN61" s="52" t="str">
        <f t="shared" si="12"/>
        <v/>
      </c>
      <c r="AO61" s="52" t="str">
        <f t="shared" si="12"/>
        <v/>
      </c>
      <c r="AP61" s="52" t="str">
        <f t="shared" si="12"/>
        <v/>
      </c>
    </row>
    <row r="62" spans="2:49" hidden="1">
      <c r="C62" s="50">
        <v>40</v>
      </c>
      <c r="D62" s="50">
        <f>C62-1</f>
        <v>39</v>
      </c>
      <c r="E62" s="50">
        <f t="shared" ref="E62:AP62" si="13">D62-1</f>
        <v>38</v>
      </c>
      <c r="F62" s="50">
        <f t="shared" si="13"/>
        <v>37</v>
      </c>
      <c r="G62" s="50">
        <f t="shared" si="13"/>
        <v>36</v>
      </c>
      <c r="H62" s="50">
        <f t="shared" si="13"/>
        <v>35</v>
      </c>
      <c r="I62" s="50">
        <f t="shared" si="13"/>
        <v>34</v>
      </c>
      <c r="J62" s="50">
        <f t="shared" si="13"/>
        <v>33</v>
      </c>
      <c r="K62" s="50">
        <f t="shared" si="13"/>
        <v>32</v>
      </c>
      <c r="L62" s="50">
        <f t="shared" si="13"/>
        <v>31</v>
      </c>
      <c r="M62" s="50">
        <f t="shared" si="13"/>
        <v>30</v>
      </c>
      <c r="N62" s="50">
        <f t="shared" si="13"/>
        <v>29</v>
      </c>
      <c r="O62" s="50">
        <f t="shared" si="13"/>
        <v>28</v>
      </c>
      <c r="P62" s="50">
        <f t="shared" si="13"/>
        <v>27</v>
      </c>
      <c r="Q62" s="50">
        <f t="shared" si="13"/>
        <v>26</v>
      </c>
      <c r="R62" s="50">
        <f t="shared" si="13"/>
        <v>25</v>
      </c>
      <c r="S62" s="50">
        <f t="shared" si="13"/>
        <v>24</v>
      </c>
      <c r="T62" s="50">
        <f t="shared" si="13"/>
        <v>23</v>
      </c>
      <c r="U62" s="50">
        <f t="shared" si="13"/>
        <v>22</v>
      </c>
      <c r="V62" s="50">
        <f t="shared" si="13"/>
        <v>21</v>
      </c>
      <c r="W62" s="50">
        <f t="shared" si="13"/>
        <v>20</v>
      </c>
      <c r="X62" s="50">
        <f t="shared" si="13"/>
        <v>19</v>
      </c>
      <c r="Y62" s="50">
        <f t="shared" si="13"/>
        <v>18</v>
      </c>
      <c r="Z62" s="50">
        <f t="shared" si="13"/>
        <v>17</v>
      </c>
      <c r="AA62" s="50">
        <f t="shared" si="13"/>
        <v>16</v>
      </c>
      <c r="AB62" s="50">
        <f t="shared" si="13"/>
        <v>15</v>
      </c>
      <c r="AC62" s="50">
        <f t="shared" si="13"/>
        <v>14</v>
      </c>
      <c r="AD62" s="50">
        <f t="shared" si="13"/>
        <v>13</v>
      </c>
      <c r="AE62" s="50">
        <f t="shared" si="13"/>
        <v>12</v>
      </c>
      <c r="AF62" s="50">
        <f t="shared" si="13"/>
        <v>11</v>
      </c>
      <c r="AG62" s="50">
        <f t="shared" si="13"/>
        <v>10</v>
      </c>
      <c r="AH62" s="50">
        <f t="shared" si="13"/>
        <v>9</v>
      </c>
      <c r="AI62" s="50">
        <f t="shared" si="13"/>
        <v>8</v>
      </c>
      <c r="AJ62" s="50">
        <f t="shared" si="13"/>
        <v>7</v>
      </c>
      <c r="AK62" s="50">
        <f t="shared" si="13"/>
        <v>6</v>
      </c>
      <c r="AL62" s="50">
        <f t="shared" si="13"/>
        <v>5</v>
      </c>
      <c r="AM62" s="50">
        <f t="shared" si="13"/>
        <v>4</v>
      </c>
      <c r="AN62" s="50">
        <f t="shared" si="13"/>
        <v>3</v>
      </c>
      <c r="AO62" s="50">
        <f t="shared" si="13"/>
        <v>2</v>
      </c>
      <c r="AP62" s="50">
        <f t="shared" si="13"/>
        <v>1</v>
      </c>
    </row>
    <row r="63" spans="2:49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9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14">IFERROR(HLOOKUP(C64,$C$59:$AP$60,2,FALSE),"")</f>
        <v>Metlife</v>
      </c>
      <c r="D65" s="50" t="str">
        <f t="shared" si="14"/>
        <v>Consorcio Nacional</v>
      </c>
      <c r="E65" s="50" t="str">
        <f t="shared" si="14"/>
        <v>CorpVida</v>
      </c>
      <c r="F65" s="50" t="str">
        <f t="shared" si="14"/>
        <v>Chilena Consolidada</v>
      </c>
      <c r="G65" s="50" t="str">
        <f t="shared" si="14"/>
        <v>BICE Vida</v>
      </c>
      <c r="H65" s="50" t="str">
        <f t="shared" si="14"/>
        <v>Sura</v>
      </c>
      <c r="I65" s="50" t="str">
        <f t="shared" si="14"/>
        <v>EuroAmérica</v>
      </c>
      <c r="J65" s="50" t="str">
        <f t="shared" si="14"/>
        <v>Cruz del Sur</v>
      </c>
      <c r="K65" s="50" t="str">
        <f t="shared" si="14"/>
        <v>Principal</v>
      </c>
      <c r="L65" s="50" t="str">
        <f t="shared" si="14"/>
        <v>Penta Vida</v>
      </c>
      <c r="M65" s="50" t="str">
        <f t="shared" si="14"/>
        <v>Security Previsión</v>
      </c>
      <c r="N65" s="50" t="str">
        <f t="shared" si="14"/>
        <v>Cámara</v>
      </c>
      <c r="O65" s="50" t="str">
        <f t="shared" si="14"/>
        <v>Zurich Santander</v>
      </c>
      <c r="P65" s="50" t="str">
        <f t="shared" si="14"/>
        <v>BanChile</v>
      </c>
      <c r="Q65" s="50" t="str">
        <f t="shared" si="14"/>
        <v>Ohio National</v>
      </c>
      <c r="R65" s="50" t="str">
        <f t="shared" si="14"/>
        <v>BBVA Vida</v>
      </c>
      <c r="S65" s="50" t="str">
        <f t="shared" si="14"/>
        <v>Cardif</v>
      </c>
      <c r="T65" s="50" t="str">
        <f t="shared" si="14"/>
        <v>BCI Seguros Vida</v>
      </c>
      <c r="U65" s="50" t="str">
        <f t="shared" si="14"/>
        <v>CorpSeguros</v>
      </c>
      <c r="V65" s="50" t="str">
        <f t="shared" si="14"/>
        <v>Renta Nacional</v>
      </c>
      <c r="W65" s="50" t="str">
        <f t="shared" si="14"/>
        <v>CN Life</v>
      </c>
      <c r="X65" s="50" t="str">
        <f t="shared" si="14"/>
        <v>Rigel</v>
      </c>
      <c r="Y65" s="50" t="str">
        <f t="shared" si="14"/>
        <v>Mutual de Seguros</v>
      </c>
      <c r="Z65" s="50" t="str">
        <f t="shared" si="14"/>
        <v>Ace Vida</v>
      </c>
      <c r="AA65" s="50" t="str">
        <f t="shared" si="14"/>
        <v>M. de Carabineros</v>
      </c>
      <c r="AB65" s="50" t="str">
        <f t="shared" si="14"/>
        <v>M. del Ej. y Av.</v>
      </c>
      <c r="AC65" s="50" t="str">
        <f t="shared" si="14"/>
        <v>Itaú</v>
      </c>
      <c r="AD65" s="50" t="str">
        <f t="shared" si="14"/>
        <v>CLC</v>
      </c>
      <c r="AE65" s="50" t="str">
        <f t="shared" si="14"/>
        <v>Mapfre Vida</v>
      </c>
      <c r="AF65" s="50" t="str">
        <f t="shared" si="14"/>
        <v>Huelen</v>
      </c>
      <c r="AG65" s="50" t="str">
        <f t="shared" si="14"/>
        <v>Magallanes Vida</v>
      </c>
      <c r="AH65" s="50" t="str">
        <f t="shared" si="14"/>
        <v/>
      </c>
      <c r="AI65" s="50" t="str">
        <f t="shared" si="14"/>
        <v/>
      </c>
      <c r="AJ65" s="50" t="str">
        <f t="shared" si="14"/>
        <v/>
      </c>
      <c r="AK65" s="50" t="str">
        <f t="shared" si="14"/>
        <v/>
      </c>
      <c r="AL65" s="50" t="str">
        <f t="shared" si="14"/>
        <v/>
      </c>
      <c r="AM65" s="50" t="str">
        <f t="shared" si="14"/>
        <v/>
      </c>
      <c r="AN65" s="50" t="str">
        <f t="shared" si="14"/>
        <v/>
      </c>
      <c r="AO65" s="50" t="str">
        <f t="shared" si="14"/>
        <v/>
      </c>
      <c r="AP65" s="50" t="str">
        <f t="shared" si="14"/>
        <v/>
      </c>
    </row>
    <row r="66" spans="1:42" hidden="1">
      <c r="C66" s="52">
        <f t="shared" ref="C66:AP66" si="15">IFERROR((HLOOKUP(C64,$C$59:$AP$61,3,FALSE)-HLOOKUP(C64,$C$59:$AP$62,4,FALSE)/1000000)/$C$71,"")</f>
        <v>18104.548571226216</v>
      </c>
      <c r="D66" s="52">
        <f t="shared" si="15"/>
        <v>10123.060105661314</v>
      </c>
      <c r="E66" s="52">
        <f t="shared" si="15"/>
        <v>9343.5188271461502</v>
      </c>
      <c r="F66" s="52">
        <f t="shared" si="15"/>
        <v>8826.0543445302446</v>
      </c>
      <c r="G66" s="52">
        <f t="shared" si="15"/>
        <v>7314.4802034433997</v>
      </c>
      <c r="H66" s="52">
        <f t="shared" si="15"/>
        <v>5656.1760520206017</v>
      </c>
      <c r="I66" s="52">
        <f t="shared" si="15"/>
        <v>5285.0370832697026</v>
      </c>
      <c r="J66" s="52">
        <f t="shared" si="15"/>
        <v>5247.067444850948</v>
      </c>
      <c r="K66" s="52">
        <f t="shared" si="15"/>
        <v>5079.5795237494503</v>
      </c>
      <c r="L66" s="52">
        <f t="shared" si="15"/>
        <v>4900.881632327847</v>
      </c>
      <c r="M66" s="52">
        <f t="shared" si="15"/>
        <v>4893.4047775557137</v>
      </c>
      <c r="N66" s="52">
        <f t="shared" si="15"/>
        <v>4126.7023445125396</v>
      </c>
      <c r="O66" s="52">
        <f t="shared" si="15"/>
        <v>4063.3422998931001</v>
      </c>
      <c r="P66" s="52">
        <f t="shared" si="15"/>
        <v>3838.0089126003445</v>
      </c>
      <c r="Q66" s="52">
        <f t="shared" si="15"/>
        <v>3153.9095202746225</v>
      </c>
      <c r="R66" s="52">
        <f t="shared" si="15"/>
        <v>2878.7425993922375</v>
      </c>
      <c r="S66" s="52">
        <f t="shared" si="15"/>
        <v>2696.4913096115502</v>
      </c>
      <c r="T66" s="52">
        <f t="shared" si="15"/>
        <v>2426.0129121931031</v>
      </c>
      <c r="U66" s="52">
        <f t="shared" si="15"/>
        <v>2051.3233780634368</v>
      </c>
      <c r="V66" s="52">
        <f t="shared" si="15"/>
        <v>1907.0137067555515</v>
      </c>
      <c r="W66" s="52">
        <f t="shared" si="15"/>
        <v>1590.6051290223343</v>
      </c>
      <c r="X66" s="52">
        <f t="shared" si="15"/>
        <v>1046.9478842284889</v>
      </c>
      <c r="Y66" s="52">
        <f t="shared" si="15"/>
        <v>940.66946866126193</v>
      </c>
      <c r="Z66" s="52">
        <f t="shared" si="15"/>
        <v>834.45147525236769</v>
      </c>
      <c r="AA66" s="52">
        <f t="shared" si="15"/>
        <v>644.65228486502406</v>
      </c>
      <c r="AB66" s="52">
        <f t="shared" si="15"/>
        <v>616.42836433012189</v>
      </c>
      <c r="AC66" s="52">
        <f t="shared" si="15"/>
        <v>578.57824226850903</v>
      </c>
      <c r="AD66" s="52">
        <f t="shared" si="15"/>
        <v>299.24014156048526</v>
      </c>
      <c r="AE66" s="52">
        <f t="shared" si="15"/>
        <v>108.13446032831587</v>
      </c>
      <c r="AF66" s="52">
        <f t="shared" si="15"/>
        <v>13.677407645948286</v>
      </c>
      <c r="AG66" s="52">
        <f t="shared" si="15"/>
        <v>2.0179672923569294</v>
      </c>
      <c r="AH66" s="52" t="str">
        <f t="shared" si="15"/>
        <v/>
      </c>
      <c r="AI66" s="52" t="str">
        <f t="shared" si="15"/>
        <v/>
      </c>
      <c r="AJ66" s="52" t="str">
        <f t="shared" si="15"/>
        <v/>
      </c>
      <c r="AK66" s="52" t="str">
        <f t="shared" si="15"/>
        <v/>
      </c>
      <c r="AL66" s="52" t="str">
        <f t="shared" si="15"/>
        <v/>
      </c>
      <c r="AM66" s="52" t="str">
        <f t="shared" si="15"/>
        <v/>
      </c>
      <c r="AN66" s="52" t="str">
        <f t="shared" si="15"/>
        <v/>
      </c>
      <c r="AO66" s="52" t="str">
        <f t="shared" si="15"/>
        <v/>
      </c>
      <c r="AP66" s="52" t="str">
        <f t="shared" si="15"/>
        <v/>
      </c>
    </row>
    <row r="67" spans="1:42" hidden="1">
      <c r="C67" s="52" t="str">
        <f>IF(ISNUMBER(C66),CONCATENATE(C65," - ",C64),"")</f>
        <v>Metlife - 1</v>
      </c>
      <c r="D67" s="52" t="str">
        <f t="shared" ref="D67:AP67" si="16">IF(ISNUMBER(D66),CONCATENATE(D65," - ",D64),"")</f>
        <v>Consorcio Nacional - 2</v>
      </c>
      <c r="E67" s="52" t="str">
        <f t="shared" si="16"/>
        <v>CorpVida - 3</v>
      </c>
      <c r="F67" s="52" t="str">
        <f t="shared" si="16"/>
        <v>Chilena Consolidada - 4</v>
      </c>
      <c r="G67" s="52" t="str">
        <f t="shared" si="16"/>
        <v>BICE Vida - 5</v>
      </c>
      <c r="H67" s="52" t="str">
        <f t="shared" si="16"/>
        <v>Sura - 6</v>
      </c>
      <c r="I67" s="52" t="str">
        <f t="shared" si="16"/>
        <v>EuroAmérica - 7</v>
      </c>
      <c r="J67" s="52" t="str">
        <f t="shared" si="16"/>
        <v>Cruz del Sur - 8</v>
      </c>
      <c r="K67" s="52" t="str">
        <f t="shared" si="16"/>
        <v>Principal - 9</v>
      </c>
      <c r="L67" s="52" t="str">
        <f t="shared" si="16"/>
        <v>Penta Vida - 10</v>
      </c>
      <c r="M67" s="52" t="str">
        <f t="shared" si="16"/>
        <v>Security Previsión - 11</v>
      </c>
      <c r="N67" s="52" t="str">
        <f t="shared" si="16"/>
        <v>Cámara - 12</v>
      </c>
      <c r="O67" s="52" t="str">
        <f t="shared" si="16"/>
        <v>Zurich Santander - 13</v>
      </c>
      <c r="P67" s="52" t="str">
        <f t="shared" si="16"/>
        <v>BanChile - 14</v>
      </c>
      <c r="Q67" s="52" t="str">
        <f t="shared" si="16"/>
        <v>Ohio National - 15</v>
      </c>
      <c r="R67" s="52" t="str">
        <f t="shared" si="16"/>
        <v>BBVA Vida - 16</v>
      </c>
      <c r="S67" s="52" t="str">
        <f t="shared" si="16"/>
        <v>Cardif - 17</v>
      </c>
      <c r="T67" s="52" t="str">
        <f t="shared" si="16"/>
        <v>BCI Seguros Vida - 18</v>
      </c>
      <c r="U67" s="52" t="str">
        <f t="shared" si="16"/>
        <v>CorpSeguros - 19</v>
      </c>
      <c r="V67" s="52" t="str">
        <f t="shared" si="16"/>
        <v>Renta Nacional - 20</v>
      </c>
      <c r="W67" s="52" t="str">
        <f t="shared" si="16"/>
        <v>CN Life - 21</v>
      </c>
      <c r="X67" s="52" t="str">
        <f t="shared" si="16"/>
        <v>Rigel - 22</v>
      </c>
      <c r="Y67" s="52" t="str">
        <f t="shared" si="16"/>
        <v>Mutual de Seguros - 23</v>
      </c>
      <c r="Z67" s="52" t="str">
        <f t="shared" si="16"/>
        <v>Ace Vida - 24</v>
      </c>
      <c r="AA67" s="52" t="str">
        <f t="shared" si="16"/>
        <v>M. de Carabineros - 25</v>
      </c>
      <c r="AB67" s="52" t="str">
        <f t="shared" si="16"/>
        <v>M. del Ej. y Av. - 26</v>
      </c>
      <c r="AC67" s="52" t="str">
        <f t="shared" si="16"/>
        <v>Itaú - 27</v>
      </c>
      <c r="AD67" s="52" t="str">
        <f t="shared" si="16"/>
        <v>CLC - 28</v>
      </c>
      <c r="AE67" s="52" t="str">
        <f t="shared" si="16"/>
        <v>Mapfre Vida - 29</v>
      </c>
      <c r="AF67" s="52" t="str">
        <f t="shared" si="16"/>
        <v>Huelen - 30</v>
      </c>
      <c r="AG67" s="52" t="str">
        <f t="shared" si="16"/>
        <v>Magallanes Vida - 31</v>
      </c>
      <c r="AH67" s="52" t="str">
        <f t="shared" si="16"/>
        <v/>
      </c>
      <c r="AI67" s="52" t="str">
        <f t="shared" si="16"/>
        <v/>
      </c>
      <c r="AJ67" s="52" t="str">
        <f t="shared" si="16"/>
        <v/>
      </c>
      <c r="AK67" s="52" t="str">
        <f t="shared" si="16"/>
        <v/>
      </c>
      <c r="AL67" s="52" t="str">
        <f t="shared" si="16"/>
        <v/>
      </c>
      <c r="AM67" s="52" t="str">
        <f t="shared" si="16"/>
        <v/>
      </c>
      <c r="AN67" s="52" t="str">
        <f t="shared" si="16"/>
        <v/>
      </c>
      <c r="AO67" s="52" t="str">
        <f t="shared" si="16"/>
        <v/>
      </c>
      <c r="AP67" s="52" t="str">
        <f t="shared" si="16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7">IF($B$80=D65,D66,"")</f>
        <v/>
      </c>
      <c r="E69" s="52" t="str">
        <f t="shared" si="17"/>
        <v/>
      </c>
      <c r="F69" s="52" t="str">
        <f t="shared" si="17"/>
        <v/>
      </c>
      <c r="G69" s="52" t="str">
        <f t="shared" si="17"/>
        <v/>
      </c>
      <c r="H69" s="52" t="str">
        <f t="shared" si="17"/>
        <v/>
      </c>
      <c r="I69" s="52" t="str">
        <f t="shared" si="17"/>
        <v/>
      </c>
      <c r="J69" s="52" t="str">
        <f t="shared" si="17"/>
        <v/>
      </c>
      <c r="K69" s="52" t="str">
        <f t="shared" si="17"/>
        <v/>
      </c>
      <c r="L69" s="52" t="str">
        <f t="shared" si="17"/>
        <v/>
      </c>
      <c r="M69" s="52" t="str">
        <f t="shared" si="17"/>
        <v/>
      </c>
      <c r="N69" s="52" t="str">
        <f t="shared" si="17"/>
        <v/>
      </c>
      <c r="O69" s="52" t="str">
        <f t="shared" si="17"/>
        <v/>
      </c>
      <c r="P69" s="52" t="str">
        <f t="shared" si="17"/>
        <v/>
      </c>
      <c r="Q69" s="52" t="str">
        <f t="shared" si="17"/>
        <v/>
      </c>
      <c r="R69" s="52" t="str">
        <f t="shared" si="17"/>
        <v/>
      </c>
      <c r="S69" s="52" t="str">
        <f t="shared" si="17"/>
        <v/>
      </c>
      <c r="T69" s="52" t="str">
        <f t="shared" si="17"/>
        <v/>
      </c>
      <c r="U69" s="52" t="str">
        <f t="shared" si="17"/>
        <v/>
      </c>
      <c r="V69" s="52" t="str">
        <f t="shared" si="17"/>
        <v/>
      </c>
      <c r="W69" s="52" t="str">
        <f t="shared" si="17"/>
        <v/>
      </c>
      <c r="X69" s="52" t="str">
        <f t="shared" si="17"/>
        <v/>
      </c>
      <c r="Y69" s="52" t="str">
        <f t="shared" si="17"/>
        <v/>
      </c>
      <c r="Z69" s="52" t="str">
        <f t="shared" si="17"/>
        <v/>
      </c>
      <c r="AA69" s="52" t="str">
        <f t="shared" si="17"/>
        <v/>
      </c>
      <c r="AB69" s="52" t="str">
        <f t="shared" si="17"/>
        <v/>
      </c>
      <c r="AC69" s="52" t="str">
        <f t="shared" si="17"/>
        <v/>
      </c>
      <c r="AD69" s="52" t="str">
        <f t="shared" si="17"/>
        <v/>
      </c>
      <c r="AE69" s="52" t="str">
        <f t="shared" si="17"/>
        <v/>
      </c>
      <c r="AF69" s="52" t="str">
        <f t="shared" si="17"/>
        <v/>
      </c>
      <c r="AG69" s="52" t="str">
        <f t="shared" si="17"/>
        <v/>
      </c>
      <c r="AH69" s="52" t="str">
        <f t="shared" si="17"/>
        <v/>
      </c>
      <c r="AI69" s="52" t="str">
        <f t="shared" si="17"/>
        <v/>
      </c>
      <c r="AJ69" s="52" t="str">
        <f t="shared" si="17"/>
        <v/>
      </c>
      <c r="AK69" s="52" t="str">
        <f t="shared" si="17"/>
        <v/>
      </c>
      <c r="AL69" s="52" t="str">
        <f t="shared" si="17"/>
        <v/>
      </c>
      <c r="AM69" s="52" t="str">
        <f t="shared" si="17"/>
        <v/>
      </c>
      <c r="AN69" s="52" t="str">
        <f t="shared" si="17"/>
        <v/>
      </c>
      <c r="AO69" s="52" t="str">
        <f t="shared" si="17"/>
        <v/>
      </c>
      <c r="AP69" s="52" t="str">
        <f t="shared" si="17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1000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Miles de UF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30.09.2012</v>
      </c>
      <c r="D72" s="37" t="s">
        <v>372</v>
      </c>
      <c r="E72" s="37" t="s">
        <v>105</v>
      </c>
      <c r="F72" s="37" t="s">
        <v>22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30.09.2012</v>
      </c>
      <c r="D73" s="37" t="s">
        <v>373</v>
      </c>
      <c r="E73" s="37" t="s">
        <v>106</v>
      </c>
      <c r="F73" s="37" t="s">
        <v>370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30.09.2012</v>
      </c>
      <c r="D74" s="37" t="s">
        <v>374</v>
      </c>
      <c r="E74" s="37" t="s">
        <v>107</v>
      </c>
      <c r="F74" s="37" t="s">
        <v>371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8">IFERROR(RANK(C113,$C$113:$AJ$113,0),"")</f>
        <v>20</v>
      </c>
      <c r="D111" s="50">
        <f t="shared" si="18"/>
        <v>15</v>
      </c>
      <c r="E111" s="50">
        <f t="shared" si="18"/>
        <v>5</v>
      </c>
      <c r="F111" s="50">
        <f t="shared" si="18"/>
        <v>13</v>
      </c>
      <c r="G111" s="50">
        <f t="shared" si="18"/>
        <v>16</v>
      </c>
      <c r="H111" s="50" t="str">
        <f t="shared" si="18"/>
        <v/>
      </c>
      <c r="I111" s="50">
        <f t="shared" si="18"/>
        <v>10</v>
      </c>
      <c r="J111" s="50">
        <f t="shared" si="18"/>
        <v>26</v>
      </c>
      <c r="K111" s="50">
        <f t="shared" si="18"/>
        <v>14</v>
      </c>
      <c r="L111" s="50">
        <f t="shared" si="18"/>
        <v>11</v>
      </c>
      <c r="M111" s="50">
        <f t="shared" si="18"/>
        <v>24</v>
      </c>
      <c r="N111" s="50">
        <f t="shared" si="18"/>
        <v>22</v>
      </c>
      <c r="O111" s="50">
        <f t="shared" si="18"/>
        <v>29</v>
      </c>
      <c r="P111" s="50">
        <f t="shared" si="18"/>
        <v>7</v>
      </c>
      <c r="Q111" s="50">
        <f t="shared" si="18"/>
        <v>28</v>
      </c>
      <c r="R111" s="50">
        <f t="shared" si="18"/>
        <v>18</v>
      </c>
      <c r="S111" s="50">
        <f t="shared" si="18"/>
        <v>8</v>
      </c>
      <c r="T111" s="50">
        <f t="shared" si="18"/>
        <v>23</v>
      </c>
      <c r="U111" s="50">
        <f t="shared" si="18"/>
        <v>31</v>
      </c>
      <c r="V111" s="50" t="str">
        <f t="shared" si="18"/>
        <v/>
      </c>
      <c r="W111" s="50">
        <f t="shared" si="18"/>
        <v>27</v>
      </c>
      <c r="X111" s="50">
        <f t="shared" si="18"/>
        <v>21</v>
      </c>
      <c r="Y111" s="50">
        <f t="shared" si="18"/>
        <v>30</v>
      </c>
      <c r="Z111" s="50">
        <f t="shared" si="18"/>
        <v>6</v>
      </c>
      <c r="AA111" s="50">
        <f t="shared" si="18"/>
        <v>12</v>
      </c>
      <c r="AB111" s="50">
        <f t="shared" si="18"/>
        <v>32</v>
      </c>
      <c r="AC111" s="50">
        <f t="shared" si="18"/>
        <v>2</v>
      </c>
      <c r="AD111" s="50">
        <f t="shared" si="18"/>
        <v>25</v>
      </c>
      <c r="AE111" s="50">
        <f t="shared" si="18"/>
        <v>19</v>
      </c>
      <c r="AF111" s="50">
        <f t="shared" si="18"/>
        <v>3</v>
      </c>
      <c r="AG111" s="50">
        <f t="shared" si="18"/>
        <v>1</v>
      </c>
      <c r="AH111" s="50">
        <f t="shared" si="18"/>
        <v>4</v>
      </c>
      <c r="AI111" s="50">
        <f t="shared" si="18"/>
        <v>9</v>
      </c>
      <c r="AJ111" s="50">
        <f t="shared" si="18"/>
        <v>17</v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9">IFERROR(HLOOKUP($B$133,$C$11:$AQ$49,C116,FALSE)+C114/1000000,"")</f>
        <v>139307.65642889976</v>
      </c>
      <c r="D113" s="52">
        <f t="shared" si="19"/>
        <v>1003594.1845883881</v>
      </c>
      <c r="E113" s="52">
        <f t="shared" si="19"/>
        <v>7638174.6988175809</v>
      </c>
      <c r="F113" s="52">
        <f t="shared" si="19"/>
        <v>1127200.6106710546</v>
      </c>
      <c r="G113" s="52">
        <f t="shared" si="19"/>
        <v>924722.88856329094</v>
      </c>
      <c r="H113" s="52" t="str">
        <f t="shared" si="19"/>
        <v/>
      </c>
      <c r="I113" s="52">
        <f t="shared" si="19"/>
        <v>1314321.1139204486</v>
      </c>
      <c r="J113" s="52">
        <f t="shared" si="19"/>
        <v>5699.5580378051645</v>
      </c>
      <c r="K113" s="52">
        <f t="shared" si="19"/>
        <v>1077498.7707338689</v>
      </c>
      <c r="L113" s="52">
        <f t="shared" si="19"/>
        <v>1225689.1362094625</v>
      </c>
      <c r="M113" s="52">
        <f t="shared" si="19"/>
        <v>22381.822692711728</v>
      </c>
      <c r="N113" s="52">
        <f t="shared" si="19"/>
        <v>87210.111992120525</v>
      </c>
      <c r="O113" s="52">
        <f t="shared" si="19"/>
        <v>2045.5446071343786</v>
      </c>
      <c r="P113" s="52">
        <f t="shared" si="19"/>
        <v>6567846.9271890605</v>
      </c>
      <c r="Q113" s="52">
        <f t="shared" si="19"/>
        <v>2304.8951001312912</v>
      </c>
      <c r="R113" s="52">
        <f t="shared" si="19"/>
        <v>412384.19641536055</v>
      </c>
      <c r="S113" s="52">
        <f t="shared" si="19"/>
        <v>5424474.1817846736</v>
      </c>
      <c r="T113" s="52">
        <f t="shared" si="19"/>
        <v>74465.551640319856</v>
      </c>
      <c r="U113" s="52">
        <f t="shared" si="19"/>
        <v>1437.6932617765356</v>
      </c>
      <c r="V113" s="52" t="str">
        <f t="shared" si="19"/>
        <v/>
      </c>
      <c r="W113" s="52">
        <f t="shared" si="19"/>
        <v>4206.7987241086494</v>
      </c>
      <c r="X113" s="52">
        <f t="shared" si="19"/>
        <v>116965.21411327423</v>
      </c>
      <c r="Y113" s="52">
        <f t="shared" si="19"/>
        <v>1928.639893723072</v>
      </c>
      <c r="Z113" s="52">
        <f t="shared" si="19"/>
        <v>7383772.9263690049</v>
      </c>
      <c r="AA113" s="52">
        <f t="shared" si="19"/>
        <v>1214756.9160895981</v>
      </c>
      <c r="AB113" s="52">
        <f t="shared" si="19"/>
        <v>446.85838875658504</v>
      </c>
      <c r="AC113" s="52">
        <f t="shared" si="19"/>
        <v>14485888.393863089</v>
      </c>
      <c r="AD113" s="52">
        <f t="shared" si="19"/>
        <v>15225.3215391997</v>
      </c>
      <c r="AE113" s="52">
        <f t="shared" si="19"/>
        <v>148364.99410764646</v>
      </c>
      <c r="AF113" s="52">
        <f t="shared" si="19"/>
        <v>14059820.239613164</v>
      </c>
      <c r="AG113" s="52">
        <f t="shared" si="19"/>
        <v>37254643.630999468</v>
      </c>
      <c r="AH113" s="52">
        <f t="shared" si="19"/>
        <v>11490307.710357323</v>
      </c>
      <c r="AI113" s="52">
        <f t="shared" si="19"/>
        <v>4606515.9875280336</v>
      </c>
      <c r="AJ113" s="52">
        <f t="shared" si="19"/>
        <v>757155.20084381173</v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H114" si="20">D114-1</f>
        <v>32</v>
      </c>
      <c r="F114" s="50">
        <f t="shared" si="20"/>
        <v>31</v>
      </c>
      <c r="G114" s="50">
        <f t="shared" si="20"/>
        <v>30</v>
      </c>
      <c r="H114" s="50">
        <f t="shared" si="20"/>
        <v>29</v>
      </c>
      <c r="I114" s="50">
        <f t="shared" si="20"/>
        <v>28</v>
      </c>
      <c r="J114" s="50">
        <f t="shared" si="20"/>
        <v>27</v>
      </c>
      <c r="K114" s="50">
        <f t="shared" si="20"/>
        <v>26</v>
      </c>
      <c r="L114" s="50">
        <f t="shared" si="20"/>
        <v>25</v>
      </c>
      <c r="M114" s="50">
        <f t="shared" si="20"/>
        <v>24</v>
      </c>
      <c r="N114" s="50">
        <f t="shared" si="20"/>
        <v>23</v>
      </c>
      <c r="O114" s="50">
        <f t="shared" si="20"/>
        <v>22</v>
      </c>
      <c r="P114" s="50">
        <f t="shared" si="20"/>
        <v>21</v>
      </c>
      <c r="Q114" s="50">
        <f t="shared" si="20"/>
        <v>20</v>
      </c>
      <c r="R114" s="50">
        <f t="shared" si="20"/>
        <v>19</v>
      </c>
      <c r="S114" s="50">
        <f t="shared" si="20"/>
        <v>18</v>
      </c>
      <c r="T114" s="50">
        <f t="shared" si="20"/>
        <v>17</v>
      </c>
      <c r="U114" s="50">
        <f t="shared" si="20"/>
        <v>16</v>
      </c>
      <c r="V114" s="50">
        <f t="shared" si="20"/>
        <v>15</v>
      </c>
      <c r="W114" s="50">
        <f t="shared" si="20"/>
        <v>14</v>
      </c>
      <c r="X114" s="50">
        <f t="shared" si="20"/>
        <v>13</v>
      </c>
      <c r="Y114" s="50">
        <f t="shared" si="20"/>
        <v>12</v>
      </c>
      <c r="Z114" s="50">
        <f t="shared" si="20"/>
        <v>11</v>
      </c>
      <c r="AA114" s="50">
        <f t="shared" si="20"/>
        <v>10</v>
      </c>
      <c r="AB114" s="50">
        <f t="shared" si="20"/>
        <v>9</v>
      </c>
      <c r="AC114" s="50">
        <f t="shared" si="20"/>
        <v>8</v>
      </c>
      <c r="AD114" s="50">
        <f t="shared" si="20"/>
        <v>7</v>
      </c>
      <c r="AE114" s="50">
        <f t="shared" si="20"/>
        <v>6</v>
      </c>
      <c r="AF114" s="50">
        <f t="shared" si="20"/>
        <v>5</v>
      </c>
      <c r="AG114" s="50">
        <f t="shared" si="20"/>
        <v>4</v>
      </c>
      <c r="AH114" s="50">
        <f t="shared" si="20"/>
        <v>3</v>
      </c>
      <c r="AI114" s="50">
        <f t="shared" ref="AI114" si="21">AH114-1</f>
        <v>2</v>
      </c>
      <c r="AJ114" s="50">
        <f t="shared" ref="AJ114" si="22">AI114-1</f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449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421 Renta Vitalicia Vejez</v>
      </c>
      <c r="D119" s="80" t="str">
        <f t="shared" ref="D119:AJ119" si="23">IFERROR(HLOOKUP(D118,$C$111:$AJ$112,2,FALSE),"")</f>
        <v>212 Desgravamen</v>
      </c>
      <c r="E119" s="80" t="str">
        <f t="shared" si="23"/>
        <v>420 Seguro de AFP</v>
      </c>
      <c r="F119" s="80" t="str">
        <f t="shared" si="23"/>
        <v>422 Renta Vitalicia Invalidez</v>
      </c>
      <c r="G119" s="80" t="str">
        <f t="shared" si="23"/>
        <v>103 Otros Seguros con CUI</v>
      </c>
      <c r="H119" s="80" t="str">
        <f t="shared" si="23"/>
        <v>209 Salud</v>
      </c>
      <c r="I119" s="80" t="str">
        <f t="shared" si="23"/>
        <v>114 Seguros con APV</v>
      </c>
      <c r="J119" s="80" t="str">
        <f t="shared" si="23"/>
        <v>202 Temporal de Vida</v>
      </c>
      <c r="K119" s="80" t="str">
        <f t="shared" si="23"/>
        <v>423 Renta Vitalicia Sobrevivencia</v>
      </c>
      <c r="L119" s="80" t="str">
        <f t="shared" si="23"/>
        <v>107 Protección Familiar</v>
      </c>
      <c r="M119" s="80" t="str">
        <f t="shared" si="23"/>
        <v>110 Accidentes Personales</v>
      </c>
      <c r="N119" s="80" t="str">
        <f t="shared" si="23"/>
        <v>210 Accidentes Personales</v>
      </c>
      <c r="O119" s="80" t="str">
        <f t="shared" si="23"/>
        <v>104 Mixto o Dotal</v>
      </c>
      <c r="P119" s="80" t="str">
        <f t="shared" si="23"/>
        <v>109 Salud</v>
      </c>
      <c r="Q119" s="80" t="str">
        <f t="shared" si="23"/>
        <v>102 Temporal de Vida</v>
      </c>
      <c r="R119" s="80" t="str">
        <f t="shared" si="23"/>
        <v>105 Renta</v>
      </c>
      <c r="S119" s="80" t="str">
        <f t="shared" si="23"/>
        <v>424 Invalidez y Sobrevivencia</v>
      </c>
      <c r="T119" s="80" t="str">
        <f t="shared" si="23"/>
        <v>201 Vida Entera</v>
      </c>
      <c r="U119" s="80" t="str">
        <f t="shared" si="23"/>
        <v>250 Otros</v>
      </c>
      <c r="V119" s="80" t="str">
        <f t="shared" si="23"/>
        <v>101 Vida Entera</v>
      </c>
      <c r="W119" s="80" t="str">
        <f t="shared" si="23"/>
        <v>207 Protección Familiar</v>
      </c>
      <c r="X119" s="80" t="str">
        <f t="shared" si="23"/>
        <v>112 Desgravamen</v>
      </c>
      <c r="Y119" s="80" t="str">
        <f t="shared" si="23"/>
        <v>203 Otros Seguros con CUI</v>
      </c>
      <c r="Z119" s="80" t="str">
        <f t="shared" si="23"/>
        <v>111 Asistencia</v>
      </c>
      <c r="AA119" s="80" t="str">
        <f t="shared" si="23"/>
        <v>213 Seguros con APV</v>
      </c>
      <c r="AB119" s="80" t="str">
        <f t="shared" si="23"/>
        <v>108 Incapacidad o Invalidez</v>
      </c>
      <c r="AC119" s="80" t="str">
        <f t="shared" si="23"/>
        <v>206 Dotal Puro o Capital Diferido</v>
      </c>
      <c r="AD119" s="80" t="str">
        <f t="shared" si="23"/>
        <v>150 Otros</v>
      </c>
      <c r="AE119" s="80" t="str">
        <f t="shared" si="23"/>
        <v>113 SOAP</v>
      </c>
      <c r="AF119" s="80" t="str">
        <f t="shared" si="23"/>
        <v>208 Incapacidad o Invalidez</v>
      </c>
      <c r="AG119" s="80" t="str">
        <f t="shared" si="23"/>
        <v>204 Mixto o Dotal</v>
      </c>
      <c r="AH119" s="80" t="str">
        <f t="shared" si="23"/>
        <v>211 Asistencia</v>
      </c>
      <c r="AI119" s="80" t="str">
        <f t="shared" si="23"/>
        <v/>
      </c>
      <c r="AJ119" s="80" t="str">
        <f t="shared" si="23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37254.643630995466</v>
      </c>
      <c r="D120" s="52">
        <f t="shared" ref="D120:AJ120" si="24">IFERROR((HLOOKUP(D118,$C$111:$AJ$113,3,FALSE)-HLOOKUP(D118,$C$111:$AJ$114,4,FALSE)/1000000)/$C$127,"")</f>
        <v>14485.88839385509</v>
      </c>
      <c r="E120" s="52">
        <f t="shared" si="24"/>
        <v>14059.820239608165</v>
      </c>
      <c r="F120" s="52">
        <f t="shared" si="24"/>
        <v>11490.307710354322</v>
      </c>
      <c r="G120" s="52">
        <f t="shared" si="24"/>
        <v>7638.1746987855804</v>
      </c>
      <c r="H120" s="52">
        <f t="shared" si="24"/>
        <v>7383.772926358005</v>
      </c>
      <c r="I120" s="52">
        <f t="shared" si="24"/>
        <v>6567.8469271680597</v>
      </c>
      <c r="J120" s="52">
        <f t="shared" si="24"/>
        <v>5424.4741817666736</v>
      </c>
      <c r="K120" s="52">
        <f t="shared" si="24"/>
        <v>4606.5159875260342</v>
      </c>
      <c r="L120" s="52">
        <f t="shared" si="24"/>
        <v>1314.3211138924487</v>
      </c>
      <c r="M120" s="52">
        <f t="shared" si="24"/>
        <v>1225.6891361844625</v>
      </c>
      <c r="N120" s="52">
        <f t="shared" si="24"/>
        <v>1214.7569160795981</v>
      </c>
      <c r="O120" s="52">
        <f t="shared" si="24"/>
        <v>1127.2006106400545</v>
      </c>
      <c r="P120" s="52">
        <f t="shared" si="24"/>
        <v>1077.498770707869</v>
      </c>
      <c r="Q120" s="52">
        <f t="shared" si="24"/>
        <v>1003.5941845553881</v>
      </c>
      <c r="R120" s="52">
        <f t="shared" si="24"/>
        <v>924.72288853329098</v>
      </c>
      <c r="S120" s="52">
        <f t="shared" si="24"/>
        <v>757.15520084281172</v>
      </c>
      <c r="T120" s="52">
        <f t="shared" si="24"/>
        <v>412.38419639636055</v>
      </c>
      <c r="U120" s="52">
        <f t="shared" si="24"/>
        <v>148.36499410164646</v>
      </c>
      <c r="V120" s="52">
        <f t="shared" si="24"/>
        <v>139.30765639489977</v>
      </c>
      <c r="W120" s="52">
        <f t="shared" si="24"/>
        <v>116.96521410027422</v>
      </c>
      <c r="X120" s="52">
        <f t="shared" si="24"/>
        <v>87.210111969120518</v>
      </c>
      <c r="Y120" s="52">
        <f t="shared" si="24"/>
        <v>74.465551623319854</v>
      </c>
      <c r="Z120" s="52">
        <f t="shared" si="24"/>
        <v>22.381822668711727</v>
      </c>
      <c r="AA120" s="52">
        <f t="shared" si="24"/>
        <v>15.225321532199699</v>
      </c>
      <c r="AB120" s="52">
        <f t="shared" si="24"/>
        <v>5.6995580108051644</v>
      </c>
      <c r="AC120" s="52">
        <f t="shared" si="24"/>
        <v>4.2067987101086493</v>
      </c>
      <c r="AD120" s="52">
        <f t="shared" si="24"/>
        <v>2.3048950801312911</v>
      </c>
      <c r="AE120" s="52">
        <f t="shared" si="24"/>
        <v>2.0455445851343788</v>
      </c>
      <c r="AF120" s="52">
        <f t="shared" si="24"/>
        <v>1.9286398817230721</v>
      </c>
      <c r="AG120" s="52">
        <f t="shared" si="24"/>
        <v>1.4376932457765357</v>
      </c>
      <c r="AH120" s="52">
        <f t="shared" si="24"/>
        <v>0.44685837975658504</v>
      </c>
      <c r="AI120" s="52" t="str">
        <f t="shared" si="24"/>
        <v/>
      </c>
      <c r="AJ120" s="52" t="str">
        <f t="shared" si="24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H122" si="25">IF($B$136=D119,D120,"")</f>
        <v/>
      </c>
      <c r="E122" s="52" t="str">
        <f t="shared" si="25"/>
        <v/>
      </c>
      <c r="F122" s="52" t="str">
        <f t="shared" si="25"/>
        <v/>
      </c>
      <c r="G122" s="52" t="str">
        <f t="shared" si="25"/>
        <v/>
      </c>
      <c r="H122" s="52" t="str">
        <f t="shared" si="25"/>
        <v/>
      </c>
      <c r="I122" s="52" t="str">
        <f t="shared" si="25"/>
        <v/>
      </c>
      <c r="J122" s="52" t="str">
        <f t="shared" si="25"/>
        <v/>
      </c>
      <c r="K122" s="52" t="str">
        <f t="shared" si="25"/>
        <v/>
      </c>
      <c r="L122" s="52" t="str">
        <f t="shared" si="25"/>
        <v/>
      </c>
      <c r="M122" s="52" t="str">
        <f t="shared" si="25"/>
        <v/>
      </c>
      <c r="N122" s="52" t="str">
        <f t="shared" si="25"/>
        <v/>
      </c>
      <c r="O122" s="52" t="str">
        <f t="shared" si="25"/>
        <v/>
      </c>
      <c r="P122" s="52" t="str">
        <f t="shared" si="25"/>
        <v/>
      </c>
      <c r="Q122" s="52" t="str">
        <f t="shared" si="25"/>
        <v/>
      </c>
      <c r="R122" s="52" t="str">
        <f t="shared" si="25"/>
        <v/>
      </c>
      <c r="S122" s="52" t="str">
        <f t="shared" si="25"/>
        <v/>
      </c>
      <c r="T122" s="52" t="str">
        <f t="shared" si="25"/>
        <v/>
      </c>
      <c r="U122" s="52" t="str">
        <f t="shared" si="25"/>
        <v/>
      </c>
      <c r="V122" s="52" t="str">
        <f t="shared" si="25"/>
        <v/>
      </c>
      <c r="W122" s="52" t="str">
        <f t="shared" si="25"/>
        <v/>
      </c>
      <c r="X122" s="52" t="str">
        <f t="shared" si="25"/>
        <v/>
      </c>
      <c r="Y122" s="52" t="str">
        <f t="shared" si="25"/>
        <v/>
      </c>
      <c r="Z122" s="52" t="str">
        <f t="shared" si="25"/>
        <v/>
      </c>
      <c r="AA122" s="52" t="str">
        <f t="shared" si="25"/>
        <v/>
      </c>
      <c r="AB122" s="52" t="str">
        <f t="shared" si="25"/>
        <v/>
      </c>
      <c r="AC122" s="52" t="str">
        <f t="shared" si="25"/>
        <v/>
      </c>
      <c r="AD122" s="52" t="str">
        <f t="shared" si="25"/>
        <v/>
      </c>
      <c r="AE122" s="52" t="str">
        <f t="shared" si="25"/>
        <v/>
      </c>
      <c r="AF122" s="52" t="str">
        <f t="shared" si="25"/>
        <v/>
      </c>
      <c r="AG122" s="52" t="str">
        <f t="shared" si="25"/>
        <v/>
      </c>
      <c r="AH122" s="52" t="str">
        <f t="shared" si="25"/>
        <v/>
      </c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26">IF(C62&gt;$C$125,C60,IF(C62=$C$125,$AQ$11,IF(C62&lt;$C$125,"")))</f>
        <v>Ace Vida</v>
      </c>
      <c r="D124" s="50" t="str">
        <f t="shared" si="26"/>
        <v>BanChile</v>
      </c>
      <c r="E124" s="50" t="str">
        <f t="shared" si="26"/>
        <v>BBVA Vida</v>
      </c>
      <c r="F124" s="50" t="str">
        <f t="shared" si="26"/>
        <v>BCI Seguros Vida</v>
      </c>
      <c r="G124" s="50" t="str">
        <f t="shared" si="26"/>
        <v>BICE Vida</v>
      </c>
      <c r="H124" s="50" t="str">
        <f t="shared" si="26"/>
        <v>Cámara</v>
      </c>
      <c r="I124" s="50" t="str">
        <f t="shared" si="26"/>
        <v>Cardif</v>
      </c>
      <c r="J124" s="50" t="str">
        <f t="shared" si="26"/>
        <v>Chilena Consolidada</v>
      </c>
      <c r="K124" s="50" t="str">
        <f t="shared" si="26"/>
        <v>CLC</v>
      </c>
      <c r="L124" s="50" t="str">
        <f t="shared" si="26"/>
        <v>CN Life</v>
      </c>
      <c r="M124" s="50" t="str">
        <f t="shared" si="26"/>
        <v>Consorcio Nacional</v>
      </c>
      <c r="N124" s="50" t="str">
        <f t="shared" si="26"/>
        <v>CorpSeguros</v>
      </c>
      <c r="O124" s="50" t="str">
        <f t="shared" si="26"/>
        <v>CorpVida</v>
      </c>
      <c r="P124" s="50" t="str">
        <f t="shared" si="26"/>
        <v>Cruz del Sur</v>
      </c>
      <c r="Q124" s="50" t="str">
        <f t="shared" si="26"/>
        <v>EuroAmérica</v>
      </c>
      <c r="R124" s="50" t="str">
        <f t="shared" si="26"/>
        <v>Huelen</v>
      </c>
      <c r="S124" s="50" t="str">
        <f t="shared" si="26"/>
        <v>Itaú</v>
      </c>
      <c r="T124" s="50" t="str">
        <f t="shared" si="26"/>
        <v>M. de Carabineros</v>
      </c>
      <c r="U124" s="50" t="str">
        <f t="shared" si="26"/>
        <v>M. del Ej. y Av.</v>
      </c>
      <c r="V124" s="50" t="str">
        <f t="shared" si="26"/>
        <v>Magallanes Vida</v>
      </c>
      <c r="W124" s="50" t="str">
        <f t="shared" si="26"/>
        <v>Mapfre Vida</v>
      </c>
      <c r="X124" s="50" t="str">
        <f t="shared" si="26"/>
        <v>Metlife</v>
      </c>
      <c r="Y124" s="50" t="str">
        <f t="shared" si="26"/>
        <v>Mutual de Seguros</v>
      </c>
      <c r="Z124" s="50" t="str">
        <f t="shared" si="26"/>
        <v>Ohio National</v>
      </c>
      <c r="AA124" s="50" t="str">
        <f t="shared" si="26"/>
        <v>Penta Vida</v>
      </c>
      <c r="AB124" s="50" t="str">
        <f t="shared" si="26"/>
        <v>Principal</v>
      </c>
      <c r="AC124" s="50" t="str">
        <f t="shared" si="26"/>
        <v>Renta Nacional</v>
      </c>
      <c r="AD124" s="50" t="str">
        <f t="shared" si="26"/>
        <v>Rigel</v>
      </c>
      <c r="AE124" s="50" t="str">
        <f t="shared" si="26"/>
        <v>Security Previsión</v>
      </c>
      <c r="AF124" s="50" t="str">
        <f t="shared" si="26"/>
        <v>Sura</v>
      </c>
      <c r="AG124" s="50" t="str">
        <f t="shared" si="26"/>
        <v>Zurich Santander</v>
      </c>
      <c r="AH124" s="50" t="str">
        <f t="shared" si="26"/>
        <v>Mercado</v>
      </c>
      <c r="AI124" s="50" t="str">
        <f t="shared" si="26"/>
        <v/>
      </c>
      <c r="AJ124" s="50" t="str">
        <f t="shared" si="26"/>
        <v/>
      </c>
      <c r="AK124" s="50" t="str">
        <f t="shared" si="26"/>
        <v/>
      </c>
      <c r="AL124" s="50" t="str">
        <f t="shared" si="26"/>
        <v/>
      </c>
      <c r="AM124" s="50" t="str">
        <f t="shared" si="26"/>
        <v/>
      </c>
      <c r="AN124" s="50" t="str">
        <f t="shared" si="26"/>
        <v/>
      </c>
      <c r="AO124" s="50" t="str">
        <f t="shared" si="26"/>
        <v/>
      </c>
      <c r="AP124" s="50" t="str">
        <f t="shared" si="26"/>
        <v/>
      </c>
    </row>
    <row r="125" spans="2:43" hidden="1">
      <c r="B125" s="49" t="s">
        <v>386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1000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Miles de UF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30.09.2012</v>
      </c>
      <c r="D128" s="37" t="s">
        <v>372</v>
      </c>
      <c r="E128" s="37" t="s">
        <v>105</v>
      </c>
      <c r="F128" s="37" t="s">
        <v>22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30.09.2012</v>
      </c>
      <c r="D129" s="37" t="s">
        <v>373</v>
      </c>
      <c r="E129" s="37" t="s">
        <v>106</v>
      </c>
      <c r="F129" s="37" t="s">
        <v>370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30.09.2012</v>
      </c>
      <c r="D130" s="37" t="s">
        <v>374</v>
      </c>
      <c r="E130" s="37" t="s">
        <v>107</v>
      </c>
      <c r="F130" s="37" t="s">
        <v>371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385</v>
      </c>
    </row>
    <row r="133" spans="2:42">
      <c r="B133" s="59" t="s">
        <v>341</v>
      </c>
    </row>
    <row r="135" spans="2:42">
      <c r="B135" s="39" t="s">
        <v>384</v>
      </c>
    </row>
    <row r="136" spans="2:42">
      <c r="B136" s="59"/>
    </row>
  </sheetData>
  <sheetProtection sheet="1" objects="1" scenarios="1"/>
  <conditionalFormatting sqref="A1:XFD1048576">
    <cfRule type="cellIs" dxfId="19" priority="2" operator="lessThan">
      <formula>0</formula>
    </cfRule>
  </conditionalFormatting>
  <dataValidations count="5">
    <dataValidation showInputMessage="1" showErrorMessage="1" sqref="E133"/>
    <dataValidation type="list" allowBlank="1" showInputMessage="1" showErrorMessage="1" sqref="B136">
      <formula1>$B$112:$AJ$112</formula1>
    </dataValidation>
    <dataValidation type="list" allowBlank="1" showInputMessage="1" showErrorMessage="1" sqref="B133">
      <formula1>$C$124:$AH$124</formula1>
    </dataValidation>
    <dataValidation type="list" allowBlank="1" showInputMessage="1" showErrorMessage="1" sqref="B80">
      <formula1>$B$124:$AG$124</formula1>
    </dataValidation>
    <dataValidation type="list" allowBlank="1" showInputMessage="1" showErrorMessage="1" sqref="B77">
      <formula1>$C$112:$AK$112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B2:AQ49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0" style="39" hidden="1" customWidth="1"/>
    <col min="43" max="16384" width="11.42578125" style="39"/>
  </cols>
  <sheetData>
    <row r="2" spans="2:43">
      <c r="C2" s="96" t="s">
        <v>390</v>
      </c>
    </row>
    <row r="8" spans="2:43" ht="15.75">
      <c r="B8" s="38" t="s">
        <v>569</v>
      </c>
      <c r="C8" s="82" t="s">
        <v>344</v>
      </c>
      <c r="D8" s="206" t="s">
        <v>343</v>
      </c>
      <c r="E8" s="206" t="s">
        <v>344</v>
      </c>
    </row>
    <row r="9" spans="2:43">
      <c r="B9" s="40" t="str">
        <f>Índice!H55</f>
        <v>Cifras al 30.09.2012</v>
      </c>
      <c r="C9" s="39" t="s">
        <v>387</v>
      </c>
    </row>
    <row r="11" spans="2:43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</row>
    <row r="12" spans="2:43">
      <c r="B12" s="29" t="s">
        <v>407</v>
      </c>
      <c r="C12" s="98"/>
      <c r="D12" s="98"/>
      <c r="E12" s="98"/>
      <c r="F12" s="98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</row>
    <row r="13" spans="2:43">
      <c r="B13" s="30" t="s">
        <v>408</v>
      </c>
      <c r="C13" s="75" t="str">
        <f>IFERROR(IF($C$8=$D$8,'Vida Prima Directa'!C13/'Vida Prima Directa'!$AQ13,'Vida Prima Directa'!C13/'Vida Prima Directa'!C$49),"")</f>
        <v/>
      </c>
      <c r="D13" s="75" t="str">
        <f>IFERROR(IF($C$8=$D$8,'Vida Prima Directa'!D13/'Vida Prima Directa'!$AQ13,'Vida Prima Directa'!D13/'Vida Prima Directa'!D$49),"")</f>
        <v/>
      </c>
      <c r="E13" s="75" t="str">
        <f>IFERROR(IF($C$8=$D$8,'Vida Prima Directa'!E13/'Vida Prima Directa'!$AQ13,'Vida Prima Directa'!E13/'Vida Prima Directa'!E$49),"")</f>
        <v/>
      </c>
      <c r="F13" s="75" t="str">
        <f>IFERROR(IF($C$8=$D$8,'Vida Prima Directa'!F13/'Vida Prima Directa'!$AQ13,'Vida Prima Directa'!F13/'Vida Prima Directa'!F$49),"")</f>
        <v/>
      </c>
      <c r="G13" s="75">
        <f>IFERROR(IF($C$8=$D$8,'Vida Prima Directa'!G13/'Vida Prima Directa'!$AQ13,'Vida Prima Directa'!G13/'Vida Prima Directa'!G$49),"")</f>
        <v>1.7664781017741106E-3</v>
      </c>
      <c r="H13" s="75" t="str">
        <f>IFERROR(IF($C$8=$D$8,'Vida Prima Directa'!H13/'Vida Prima Directa'!$AQ13,'Vida Prima Directa'!H13/'Vida Prima Directa'!H$49),"")</f>
        <v/>
      </c>
      <c r="I13" s="75" t="str">
        <f>IFERROR(IF($C$8=$D$8,'Vida Prima Directa'!I13/'Vida Prima Directa'!$AQ13,'Vida Prima Directa'!I13/'Vida Prima Directa'!I$49),"")</f>
        <v/>
      </c>
      <c r="J13" s="75">
        <f>IFERROR(IF($C$8=$D$8,'Vida Prima Directa'!J13/'Vida Prima Directa'!$AQ13,'Vida Prima Directa'!J13/'Vida Prima Directa'!J$49),"")</f>
        <v>1.8154937537312272E-3</v>
      </c>
      <c r="K13" s="75" t="str">
        <f>IFERROR(IF($C$8=$D$8,'Vida Prima Directa'!K13/'Vida Prima Directa'!$AQ13,'Vida Prima Directa'!K13/'Vida Prima Directa'!K$49),"")</f>
        <v/>
      </c>
      <c r="L13" s="75" t="str">
        <f>IFERROR(IF($C$8=$D$8,'Vida Prima Directa'!L13/'Vida Prima Directa'!$AQ13,'Vida Prima Directa'!L13/'Vida Prima Directa'!L$49),"")</f>
        <v/>
      </c>
      <c r="M13" s="75">
        <f>IFERROR(IF($C$8=$D$8,'Vida Prima Directa'!M13/'Vida Prima Directa'!$AQ13,'Vida Prima Directa'!M13/'Vida Prima Directa'!M$49),"")</f>
        <v>2.7363482262190647E-3</v>
      </c>
      <c r="N13" s="75" t="str">
        <f>IFERROR(IF($C$8=$D$8,'Vida Prima Directa'!N13/'Vida Prima Directa'!$AQ13,'Vida Prima Directa'!N13/'Vida Prima Directa'!N$49),"")</f>
        <v/>
      </c>
      <c r="O13" s="75" t="str">
        <f>IFERROR(IF($C$8=$D$8,'Vida Prima Directa'!O13/'Vida Prima Directa'!$AQ13,'Vida Prima Directa'!O13/'Vida Prima Directa'!O$49),"")</f>
        <v/>
      </c>
      <c r="P13" s="75">
        <f>IFERROR(IF($C$8=$D$8,'Vida Prima Directa'!P13/'Vida Prima Directa'!$AQ13,'Vida Prima Directa'!P13/'Vida Prima Directa'!P$49),"")</f>
        <v>3.1914993325741483E-4</v>
      </c>
      <c r="Q13" s="75">
        <f>IFERROR(IF($C$8=$D$8,'Vida Prima Directa'!Q13/'Vida Prima Directa'!$AQ13,'Vida Prima Directa'!Q13/'Vida Prima Directa'!Q$49),"")</f>
        <v>3.112286452436262E-4</v>
      </c>
      <c r="R13" s="75" t="str">
        <f>IFERROR(IF($C$8=$D$8,'Vida Prima Directa'!R13/'Vida Prima Directa'!$AQ13,'Vida Prima Directa'!R13/'Vida Prima Directa'!R$49),"")</f>
        <v/>
      </c>
      <c r="S13" s="75" t="str">
        <f>IFERROR(IF($C$8=$D$8,'Vida Prima Directa'!S13/'Vida Prima Directa'!$AQ13,'Vida Prima Directa'!S13/'Vida Prima Directa'!S$49),"")</f>
        <v/>
      </c>
      <c r="T13" s="75" t="str">
        <f>IFERROR(IF($C$8=$D$8,'Vida Prima Directa'!T13/'Vida Prima Directa'!$AQ13,'Vida Prima Directa'!T13/'Vida Prima Directa'!T$49),"")</f>
        <v/>
      </c>
      <c r="U13" s="75">
        <f>IFERROR(IF($C$8=$D$8,'Vida Prima Directa'!U13/'Vida Prima Directa'!$AQ13,'Vida Prima Directa'!U13/'Vida Prima Directa'!U$49),"")</f>
        <v>1.1343937754510274E-2</v>
      </c>
      <c r="V13" s="75" t="str">
        <f>IFERROR(IF($C$8=$D$8,'Vida Prima Directa'!V13/'Vida Prima Directa'!$AQ13,'Vida Prima Directa'!V13/'Vida Prima Directa'!V$49),"")</f>
        <v/>
      </c>
      <c r="W13" s="75" t="str">
        <f>IFERROR(IF($C$8=$D$8,'Vida Prima Directa'!W13/'Vida Prima Directa'!$AQ13,'Vida Prima Directa'!W13/'Vida Prima Directa'!W$49),"")</f>
        <v/>
      </c>
      <c r="X13" s="75">
        <f>IFERROR(IF($C$8=$D$8,'Vida Prima Directa'!X13/'Vida Prima Directa'!$AQ13,'Vida Prima Directa'!X13/'Vida Prima Directa'!X$49),"")</f>
        <v>1.2292324286672111E-3</v>
      </c>
      <c r="Y13" s="75">
        <f>IFERROR(IF($C$8=$D$8,'Vida Prima Directa'!Y13/'Vida Prima Directa'!$AQ13,'Vida Prima Directa'!Y13/'Vida Prima Directa'!Y$49),"")</f>
        <v>3.4357909248307034E-2</v>
      </c>
      <c r="Z13" s="75">
        <f>IFERROR(IF($C$8=$D$8,'Vida Prima Directa'!Z13/'Vida Prima Directa'!$AQ13,'Vida Prima Directa'!Z13/'Vida Prima Directa'!Z$49),"")</f>
        <v>3.3549586340932084E-3</v>
      </c>
      <c r="AA13" s="75">
        <f>IFERROR(IF($C$8=$D$8,'Vida Prima Directa'!AA13/'Vida Prima Directa'!$AQ13,'Vida Prima Directa'!AA13/'Vida Prima Directa'!AA$49),"")</f>
        <v>1.2654171171658905E-3</v>
      </c>
      <c r="AB13" s="75" t="str">
        <f>IFERROR(IF($C$8=$D$8,'Vida Prima Directa'!AB13/'Vida Prima Directa'!$AQ13,'Vida Prima Directa'!AB13/'Vida Prima Directa'!AB$49),"")</f>
        <v/>
      </c>
      <c r="AC13" s="75" t="str">
        <f>IFERROR(IF($C$8=$D$8,'Vida Prima Directa'!AC13/'Vida Prima Directa'!$AQ13,'Vida Prima Directa'!AC13/'Vida Prima Directa'!AC$49),"")</f>
        <v/>
      </c>
      <c r="AD13" s="75" t="str">
        <f>IFERROR(IF($C$8=$D$8,'Vida Prima Directa'!AD13/'Vida Prima Directa'!$AQ13,'Vida Prima Directa'!AD13/'Vida Prima Directa'!AD$49),"")</f>
        <v/>
      </c>
      <c r="AE13" s="75">
        <f>IFERROR(IF($C$8=$D$8,'Vida Prima Directa'!AE13/'Vida Prima Directa'!$AQ13,'Vida Prima Directa'!AE13/'Vida Prima Directa'!AE$49),"")</f>
        <v>8.4986359485769483E-5</v>
      </c>
      <c r="AF13" s="75">
        <f>IFERROR(IF($C$8=$D$8,'Vida Prima Directa'!AF13/'Vida Prima Directa'!$AQ13,'Vida Prima Directa'!AF13/'Vida Prima Directa'!AF$49),"")</f>
        <v>1.0216079711904987E-4</v>
      </c>
      <c r="AG13" s="75" t="str">
        <f>IFERROR(IF($C$8=$D$8,'Vida Prima Directa'!AG13/'Vida Prima Directa'!$AQ13,'Vida Prima Directa'!AG13/'Vida Prima Directa'!AG$49),"")</f>
        <v/>
      </c>
      <c r="AH13" s="75" t="str">
        <f>IFERROR(IF($C$8=$D$8,'Vida Prima Directa'!AH13/'Vida Prima Directa'!$AQ13,'Vida Prima Directa'!AH13/'Vida Prima Directa'!AH$49),"")</f>
        <v/>
      </c>
      <c r="AI13" s="75" t="str">
        <f>IFERROR(IF($C$8=$D$8,'Vida Prima Directa'!AI13/'Vida Prima Directa'!$AQ13,'Vida Prima Directa'!AI13/'Vida Prima Directa'!AI$49),"")</f>
        <v/>
      </c>
      <c r="AJ13" s="75" t="str">
        <f>IFERROR(IF($C$8=$D$8,'Vida Prima Directa'!AJ13/'Vida Prima Directa'!$AQ13,'Vida Prima Directa'!AJ13/'Vida Prima Directa'!AJ$49),"")</f>
        <v/>
      </c>
      <c r="AK13" s="75" t="str">
        <f>IFERROR(IF($C$8=$D$8,'Vida Prima Directa'!AK13/'Vida Prima Directa'!$AQ13,'Vida Prima Directa'!AK13/'Vida Prima Directa'!AK$49),"")</f>
        <v/>
      </c>
      <c r="AL13" s="75" t="str">
        <f>IFERROR(IF($C$8=$D$8,'Vida Prima Directa'!AL13/'Vida Prima Directa'!$AQ13,'Vida Prima Directa'!AL13/'Vida Prima Directa'!AL$49),"")</f>
        <v/>
      </c>
      <c r="AM13" s="75" t="str">
        <f>IFERROR(IF($C$8=$D$8,'Vida Prima Directa'!AM13/'Vida Prima Directa'!$AQ13,'Vida Prima Directa'!AM13/'Vida Prima Directa'!AM$49),"")</f>
        <v/>
      </c>
      <c r="AN13" s="75" t="str">
        <f>IFERROR(IF($C$8=$D$8,'Vida Prima Directa'!AN13/'Vida Prima Directa'!$AQ13,'Vida Prima Directa'!AN13/'Vida Prima Directa'!AN$49),"")</f>
        <v/>
      </c>
      <c r="AO13" s="75" t="str">
        <f>IFERROR(IF($C$8=$D$8,'Vida Prima Directa'!AO13/'Vida Prima Directa'!$AQ13,'Vida Prima Directa'!AO13/'Vida Prima Directa'!AO$49),"")</f>
        <v/>
      </c>
      <c r="AP13" s="75" t="str">
        <f>IFERROR(IF($C$8=$D$8,'Vida Prima Directa'!AP13/'Vida Prima Directa'!$AQ13,'Vida Prima Directa'!AP13/'Vida Prima Directa'!AP$49),"")</f>
        <v/>
      </c>
      <c r="AQ13" s="75">
        <f>IFERROR(IF($C$8=$D$8,'Vida Prima Directa'!AQ13/'Vida Prima Directa'!$AQ13,'Vida Prima Directa'!AQ13/'Vida Prima Directa'!AQ$49),"")</f>
        <v>1.1746923479057142E-3</v>
      </c>
    </row>
    <row r="14" spans="2:43">
      <c r="B14" s="30" t="s">
        <v>409</v>
      </c>
      <c r="C14" s="75">
        <f>IFERROR(IF($C$8=$D$8,'Vida Prima Directa'!C14/'Vida Prima Directa'!$AQ14,'Vida Prima Directa'!C14/'Vida Prima Directa'!C$49),"")</f>
        <v>1.8105222842019857E-2</v>
      </c>
      <c r="D14" s="75">
        <f>IFERROR(IF($C$8=$D$8,'Vida Prima Directa'!D14/'Vida Prima Directa'!$AQ14,'Vida Prima Directa'!D14/'Vida Prima Directa'!D$49),"")</f>
        <v>2.624236176869706E-2</v>
      </c>
      <c r="E14" s="75" t="str">
        <f>IFERROR(IF($C$8=$D$8,'Vida Prima Directa'!E14/'Vida Prima Directa'!$AQ14,'Vida Prima Directa'!E14/'Vida Prima Directa'!E$49),"")</f>
        <v/>
      </c>
      <c r="F14" s="75">
        <f>IFERROR(IF($C$8=$D$8,'Vida Prima Directa'!F14/'Vida Prima Directa'!$AQ14,'Vida Prima Directa'!F14/'Vida Prima Directa'!F$49),"")</f>
        <v>1.232806249820846E-2</v>
      </c>
      <c r="G14" s="75">
        <f>IFERROR(IF($C$8=$D$8,'Vida Prima Directa'!G14/'Vida Prima Directa'!$AQ14,'Vida Prima Directa'!G14/'Vida Prima Directa'!G$49),"")</f>
        <v>2.1668308261104025E-3</v>
      </c>
      <c r="H14" s="75" t="str">
        <f>IFERROR(IF($C$8=$D$8,'Vida Prima Directa'!H14/'Vida Prima Directa'!$AQ14,'Vida Prima Directa'!H14/'Vida Prima Directa'!H$49),"")</f>
        <v/>
      </c>
      <c r="I14" s="75">
        <f>IFERROR(IF($C$8=$D$8,'Vida Prima Directa'!I14/'Vida Prima Directa'!$AQ14,'Vida Prima Directa'!I14/'Vida Prima Directa'!I$49),"")</f>
        <v>7.0579975202149431E-3</v>
      </c>
      <c r="J14" s="75">
        <f>IFERROR(IF($C$8=$D$8,'Vida Prima Directa'!J14/'Vida Prima Directa'!$AQ14,'Vida Prima Directa'!J14/'Vida Prima Directa'!J$49),"")</f>
        <v>3.5923496300601285E-3</v>
      </c>
      <c r="K14" s="75" t="str">
        <f>IFERROR(IF($C$8=$D$8,'Vida Prima Directa'!K14/'Vida Prima Directa'!$AQ14,'Vida Prima Directa'!K14/'Vida Prima Directa'!K$49),"")</f>
        <v/>
      </c>
      <c r="L14" s="75">
        <f>IFERROR(IF($C$8=$D$8,'Vida Prima Directa'!L14/'Vida Prima Directa'!$AQ14,'Vida Prima Directa'!L14/'Vida Prima Directa'!L$49),"")</f>
        <v>5.6347235332882134E-3</v>
      </c>
      <c r="M14" s="75">
        <f>IFERROR(IF($C$8=$D$8,'Vida Prima Directa'!M14/'Vida Prima Directa'!$AQ14,'Vida Prima Directa'!M14/'Vida Prima Directa'!M$49),"")</f>
        <v>1.4808508249861843E-2</v>
      </c>
      <c r="N14" s="75" t="str">
        <f>IFERROR(IF($C$8=$D$8,'Vida Prima Directa'!N14/'Vida Prima Directa'!$AQ14,'Vida Prima Directa'!N14/'Vida Prima Directa'!N$49),"")</f>
        <v/>
      </c>
      <c r="O14" s="75">
        <f>IFERROR(IF($C$8=$D$8,'Vida Prima Directa'!O14/'Vida Prima Directa'!$AQ14,'Vida Prima Directa'!O14/'Vida Prima Directa'!O$49),"")</f>
        <v>3.2360020862431615E-3</v>
      </c>
      <c r="P14" s="75">
        <f>IFERROR(IF($C$8=$D$8,'Vida Prima Directa'!P14/'Vida Prima Directa'!$AQ14,'Vida Prima Directa'!P14/'Vida Prima Directa'!P$49),"")</f>
        <v>2.4627886961954581E-3</v>
      </c>
      <c r="Q14" s="75">
        <f>IFERROR(IF($C$8=$D$8,'Vida Prima Directa'!Q14/'Vida Prima Directa'!$AQ14,'Vida Prima Directa'!Q14/'Vida Prima Directa'!Q$49),"")</f>
        <v>2.786693665891933E-3</v>
      </c>
      <c r="R14" s="75" t="str">
        <f>IFERROR(IF($C$8=$D$8,'Vida Prima Directa'!R14/'Vida Prima Directa'!$AQ14,'Vida Prima Directa'!R14/'Vida Prima Directa'!R$49),"")</f>
        <v/>
      </c>
      <c r="S14" s="75" t="str">
        <f>IFERROR(IF($C$8=$D$8,'Vida Prima Directa'!S14/'Vida Prima Directa'!$AQ14,'Vida Prima Directa'!S14/'Vida Prima Directa'!S$49),"")</f>
        <v/>
      </c>
      <c r="T14" s="75" t="str">
        <f>IFERROR(IF($C$8=$D$8,'Vida Prima Directa'!T14/'Vida Prima Directa'!$AQ14,'Vida Prima Directa'!T14/'Vida Prima Directa'!T$49),"")</f>
        <v/>
      </c>
      <c r="U14" s="75">
        <f>IFERROR(IF($C$8=$D$8,'Vida Prima Directa'!U14/'Vida Prima Directa'!$AQ14,'Vida Prima Directa'!U14/'Vida Prima Directa'!U$49),"")</f>
        <v>2.4185387602432443E-2</v>
      </c>
      <c r="V14" s="75" t="str">
        <f>IFERROR(IF($C$8=$D$8,'Vida Prima Directa'!V14/'Vida Prima Directa'!$AQ14,'Vida Prima Directa'!V14/'Vida Prima Directa'!V$49),"")</f>
        <v/>
      </c>
      <c r="W14" s="75">
        <f>IFERROR(IF($C$8=$D$8,'Vida Prima Directa'!W14/'Vida Prima Directa'!$AQ14,'Vida Prima Directa'!W14/'Vida Prima Directa'!W$49),"")</f>
        <v>0.18570976527209174</v>
      </c>
      <c r="X14" s="75">
        <f>IFERROR(IF($C$8=$D$8,'Vida Prima Directa'!X14/'Vida Prima Directa'!$AQ14,'Vida Prima Directa'!X14/'Vida Prima Directa'!X$49),"")</f>
        <v>3.5321547885037927E-3</v>
      </c>
      <c r="Y14" s="75">
        <f>IFERROR(IF($C$8=$D$8,'Vida Prima Directa'!Y14/'Vida Prima Directa'!$AQ14,'Vida Prima Directa'!Y14/'Vida Prima Directa'!Y$49),"")</f>
        <v>1.8249742326268518E-3</v>
      </c>
      <c r="Z14" s="75">
        <f>IFERROR(IF($C$8=$D$8,'Vida Prima Directa'!Z14/'Vida Prima Directa'!$AQ14,'Vida Prima Directa'!Z14/'Vida Prima Directa'!Z$49),"")</f>
        <v>2.4993240521585532E-2</v>
      </c>
      <c r="AA14" s="75">
        <f>IFERROR(IF($C$8=$D$8,'Vida Prima Directa'!AA14/'Vida Prima Directa'!$AQ14,'Vida Prima Directa'!AA14/'Vida Prima Directa'!AA$49),"")</f>
        <v>1.0610023322541944E-2</v>
      </c>
      <c r="AB14" s="75" t="str">
        <f>IFERROR(IF($C$8=$D$8,'Vida Prima Directa'!AB14/'Vida Prima Directa'!$AQ14,'Vida Prima Directa'!AB14/'Vida Prima Directa'!AB$49),"")</f>
        <v/>
      </c>
      <c r="AC14" s="75" t="str">
        <f>IFERROR(IF($C$8=$D$8,'Vida Prima Directa'!AC14/'Vida Prima Directa'!$AQ14,'Vida Prima Directa'!AC14/'Vida Prima Directa'!AC$49),"")</f>
        <v/>
      </c>
      <c r="AD14" s="75" t="str">
        <f>IFERROR(IF($C$8=$D$8,'Vida Prima Directa'!AD14/'Vida Prima Directa'!$AQ14,'Vida Prima Directa'!AD14/'Vida Prima Directa'!AD$49),"")</f>
        <v/>
      </c>
      <c r="AE14" s="75">
        <f>IFERROR(IF($C$8=$D$8,'Vida Prima Directa'!AE14/'Vida Prima Directa'!$AQ14,'Vida Prima Directa'!AE14/'Vida Prima Directa'!AE$49),"")</f>
        <v>1.176273632087781E-2</v>
      </c>
      <c r="AF14" s="75">
        <f>IFERROR(IF($C$8=$D$8,'Vida Prima Directa'!AF14/'Vida Prima Directa'!$AQ14,'Vida Prima Directa'!AF14/'Vida Prima Directa'!AF$49),"")</f>
        <v>6.8373386929221737E-3</v>
      </c>
      <c r="AG14" s="75">
        <f>IFERROR(IF($C$8=$D$8,'Vida Prima Directa'!AG14/'Vida Prima Directa'!$AQ14,'Vida Prima Directa'!AG14/'Vida Prima Directa'!AG$49),"")</f>
        <v>6.0739089614974151E-2</v>
      </c>
      <c r="AH14" s="75" t="str">
        <f>IFERROR(IF($C$8=$D$8,'Vida Prima Directa'!AH14/'Vida Prima Directa'!$AQ14,'Vida Prima Directa'!AH14/'Vida Prima Directa'!AH$49),"")</f>
        <v/>
      </c>
      <c r="AI14" s="75" t="str">
        <f>IFERROR(IF($C$8=$D$8,'Vida Prima Directa'!AI14/'Vida Prima Directa'!$AQ14,'Vida Prima Directa'!AI14/'Vida Prima Directa'!AI$49),"")</f>
        <v/>
      </c>
      <c r="AJ14" s="75" t="str">
        <f>IFERROR(IF($C$8=$D$8,'Vida Prima Directa'!AJ14/'Vida Prima Directa'!$AQ14,'Vida Prima Directa'!AJ14/'Vida Prima Directa'!AJ$49),"")</f>
        <v/>
      </c>
      <c r="AK14" s="75" t="str">
        <f>IFERROR(IF($C$8=$D$8,'Vida Prima Directa'!AK14/'Vida Prima Directa'!$AQ14,'Vida Prima Directa'!AK14/'Vida Prima Directa'!AK$49),"")</f>
        <v/>
      </c>
      <c r="AL14" s="75" t="str">
        <f>IFERROR(IF($C$8=$D$8,'Vida Prima Directa'!AL14/'Vida Prima Directa'!$AQ14,'Vida Prima Directa'!AL14/'Vida Prima Directa'!AL$49),"")</f>
        <v/>
      </c>
      <c r="AM14" s="75" t="str">
        <f>IFERROR(IF($C$8=$D$8,'Vida Prima Directa'!AM14/'Vida Prima Directa'!$AQ14,'Vida Prima Directa'!AM14/'Vida Prima Directa'!AM$49),"")</f>
        <v/>
      </c>
      <c r="AN14" s="75" t="str">
        <f>IFERROR(IF($C$8=$D$8,'Vida Prima Directa'!AN14/'Vida Prima Directa'!$AQ14,'Vida Prima Directa'!AN14/'Vida Prima Directa'!AN$49),"")</f>
        <v/>
      </c>
      <c r="AO14" s="75" t="str">
        <f>IFERROR(IF($C$8=$D$8,'Vida Prima Directa'!AO14/'Vida Prima Directa'!$AQ14,'Vida Prima Directa'!AO14/'Vida Prima Directa'!AO$49),"")</f>
        <v/>
      </c>
      <c r="AP14" s="75" t="str">
        <f>IFERROR(IF($C$8=$D$8,'Vida Prima Directa'!AP14/'Vida Prima Directa'!$AQ14,'Vida Prima Directa'!AP14/'Vida Prima Directa'!AP$49),"")</f>
        <v/>
      </c>
      <c r="AQ14" s="75">
        <f>IFERROR(IF($C$8=$D$8,'Vida Prima Directa'!AQ14/'Vida Prima Directa'!$AQ14,'Vida Prima Directa'!AQ14/'Vida Prima Directa'!AQ$49),"")</f>
        <v>8.4626677349160483E-3</v>
      </c>
    </row>
    <row r="15" spans="2:43">
      <c r="B15" s="30" t="s">
        <v>410</v>
      </c>
      <c r="C15" s="75" t="str">
        <f>IFERROR(IF($C$8=$D$8,'Vida Prima Directa'!C15/'Vida Prima Directa'!$AQ15,'Vida Prima Directa'!C15/'Vida Prima Directa'!C$49),"")</f>
        <v/>
      </c>
      <c r="D15" s="75">
        <f>IFERROR(IF($C$8=$D$8,'Vida Prima Directa'!D15/'Vida Prima Directa'!$AQ15,'Vida Prima Directa'!D15/'Vida Prima Directa'!D$49),"")</f>
        <v>6.8399478169194495E-4</v>
      </c>
      <c r="E15" s="75" t="str">
        <f>IFERROR(IF($C$8=$D$8,'Vida Prima Directa'!E15/'Vida Prima Directa'!$AQ15,'Vida Prima Directa'!E15/'Vida Prima Directa'!E$49),"")</f>
        <v/>
      </c>
      <c r="F15" s="75">
        <f>IFERROR(IF($C$8=$D$8,'Vida Prima Directa'!F15/'Vida Prima Directa'!$AQ15,'Vida Prima Directa'!F15/'Vida Prima Directa'!F$49),"")</f>
        <v>7.0622931038487463E-2</v>
      </c>
      <c r="G15" s="75">
        <f>IFERROR(IF($C$8=$D$8,'Vida Prima Directa'!G15/'Vida Prima Directa'!$AQ15,'Vida Prima Directa'!G15/'Vida Prima Directa'!G$49),"")</f>
        <v>4.8173813030878122E-2</v>
      </c>
      <c r="H15" s="75" t="str">
        <f>IFERROR(IF($C$8=$D$8,'Vida Prima Directa'!H15/'Vida Prima Directa'!$AQ15,'Vida Prima Directa'!H15/'Vida Prima Directa'!H$49),"")</f>
        <v/>
      </c>
      <c r="I15" s="75" t="str">
        <f>IFERROR(IF($C$8=$D$8,'Vida Prima Directa'!I15/'Vida Prima Directa'!$AQ15,'Vida Prima Directa'!I15/'Vida Prima Directa'!I$49),"")</f>
        <v/>
      </c>
      <c r="J15" s="75">
        <f>IFERROR(IF($C$8=$D$8,'Vida Prima Directa'!J15/'Vida Prima Directa'!$AQ15,'Vida Prima Directa'!J15/'Vida Prima Directa'!J$49),"")</f>
        <v>7.4464824147128669E-2</v>
      </c>
      <c r="K15" s="75" t="str">
        <f>IFERROR(IF($C$8=$D$8,'Vida Prima Directa'!K15/'Vida Prima Directa'!$AQ15,'Vida Prima Directa'!K15/'Vida Prima Directa'!K$49),"")</f>
        <v/>
      </c>
      <c r="L15" s="75" t="str">
        <f>IFERROR(IF($C$8=$D$8,'Vida Prima Directa'!L15/'Vida Prima Directa'!$AQ15,'Vida Prima Directa'!L15/'Vida Prima Directa'!L$49),"")</f>
        <v/>
      </c>
      <c r="M15" s="75">
        <f>IFERROR(IF($C$8=$D$8,'Vida Prima Directa'!M15/'Vida Prima Directa'!$AQ15,'Vida Prima Directa'!M15/'Vida Prima Directa'!M$49),"")</f>
        <v>0.12815256294119742</v>
      </c>
      <c r="N15" s="75" t="str">
        <f>IFERROR(IF($C$8=$D$8,'Vida Prima Directa'!N15/'Vida Prima Directa'!$AQ15,'Vida Prima Directa'!N15/'Vida Prima Directa'!N$49),"")</f>
        <v/>
      </c>
      <c r="O15" s="75">
        <f>IFERROR(IF($C$8=$D$8,'Vida Prima Directa'!O15/'Vida Prima Directa'!$AQ15,'Vida Prima Directa'!O15/'Vida Prima Directa'!O$49),"")</f>
        <v>2.6459762267938523E-2</v>
      </c>
      <c r="P15" s="75">
        <f>IFERROR(IF($C$8=$D$8,'Vida Prima Directa'!P15/'Vida Prima Directa'!$AQ15,'Vida Prima Directa'!P15/'Vida Prima Directa'!P$49),"")</f>
        <v>8.4535689573368905E-2</v>
      </c>
      <c r="Q15" s="75">
        <f>IFERROR(IF($C$8=$D$8,'Vida Prima Directa'!Q15/'Vida Prima Directa'!$AQ15,'Vida Prima Directa'!Q15/'Vida Prima Directa'!Q$49),"")</f>
        <v>0.16502016335973566</v>
      </c>
      <c r="R15" s="75" t="str">
        <f>IFERROR(IF($C$8=$D$8,'Vida Prima Directa'!R15/'Vida Prima Directa'!$AQ15,'Vida Prima Directa'!R15/'Vida Prima Directa'!R$49),"")</f>
        <v/>
      </c>
      <c r="S15" s="75" t="str">
        <f>IFERROR(IF($C$8=$D$8,'Vida Prima Directa'!S15/'Vida Prima Directa'!$AQ15,'Vida Prima Directa'!S15/'Vida Prima Directa'!S$49),"")</f>
        <v/>
      </c>
      <c r="T15" s="75" t="str">
        <f>IFERROR(IF($C$8=$D$8,'Vida Prima Directa'!T15/'Vida Prima Directa'!$AQ15,'Vida Prima Directa'!T15/'Vida Prima Directa'!T$49),"")</f>
        <v/>
      </c>
      <c r="U15" s="75" t="str">
        <f>IFERROR(IF($C$8=$D$8,'Vida Prima Directa'!U15/'Vida Prima Directa'!$AQ15,'Vida Prima Directa'!U15/'Vida Prima Directa'!U$49),"")</f>
        <v/>
      </c>
      <c r="V15" s="75" t="str">
        <f>IFERROR(IF($C$8=$D$8,'Vida Prima Directa'!V15/'Vida Prima Directa'!$AQ15,'Vida Prima Directa'!V15/'Vida Prima Directa'!V$49),"")</f>
        <v/>
      </c>
      <c r="W15" s="75">
        <f>IFERROR(IF($C$8=$D$8,'Vida Prima Directa'!W15/'Vida Prima Directa'!$AQ15,'Vida Prima Directa'!W15/'Vida Prima Directa'!W$49),"")</f>
        <v>4.0409010545378779E-2</v>
      </c>
      <c r="X15" s="75">
        <f>IFERROR(IF($C$8=$D$8,'Vida Prima Directa'!X15/'Vida Prima Directa'!$AQ15,'Vida Prima Directa'!X15/'Vida Prima Directa'!X$49),"")</f>
        <v>6.7717568213234769E-2</v>
      </c>
      <c r="Y15" s="75">
        <f>IFERROR(IF($C$8=$D$8,'Vida Prima Directa'!Y15/'Vida Prima Directa'!$AQ15,'Vida Prima Directa'!Y15/'Vida Prima Directa'!Y$49),"")</f>
        <v>7.8654309495809344E-3</v>
      </c>
      <c r="Z15" s="75">
        <f>IFERROR(IF($C$8=$D$8,'Vida Prima Directa'!Z15/'Vida Prima Directa'!$AQ15,'Vida Prima Directa'!Z15/'Vida Prima Directa'!Z$49),"")</f>
        <v>2.4688741726845206E-2</v>
      </c>
      <c r="AA15" s="75">
        <f>IFERROR(IF($C$8=$D$8,'Vida Prima Directa'!AA15/'Vida Prima Directa'!$AQ15,'Vida Prima Directa'!AA15/'Vida Prima Directa'!AA$49),"")</f>
        <v>0.10052053693889509</v>
      </c>
      <c r="AB15" s="75">
        <f>IFERROR(IF($C$8=$D$8,'Vida Prima Directa'!AB15/'Vida Prima Directa'!$AQ15,'Vida Prima Directa'!AB15/'Vida Prima Directa'!AB$49),"")</f>
        <v>7.23510450072192E-2</v>
      </c>
      <c r="AC15" s="75">
        <f>IFERROR(IF($C$8=$D$8,'Vida Prima Directa'!AC15/'Vida Prima Directa'!$AQ15,'Vida Prima Directa'!AC15/'Vida Prima Directa'!AC$49),"")</f>
        <v>2.0140922859545883E-4</v>
      </c>
      <c r="AD15" s="75" t="str">
        <f>IFERROR(IF($C$8=$D$8,'Vida Prima Directa'!AD15/'Vida Prima Directa'!$AQ15,'Vida Prima Directa'!AD15/'Vida Prima Directa'!AD$49),"")</f>
        <v/>
      </c>
      <c r="AE15" s="75">
        <f>IFERROR(IF($C$8=$D$8,'Vida Prima Directa'!AE15/'Vida Prima Directa'!$AQ15,'Vida Prima Directa'!AE15/'Vida Prima Directa'!AE$49),"")</f>
        <v>8.7828875048721305E-2</v>
      </c>
      <c r="AF15" s="75">
        <f>IFERROR(IF($C$8=$D$8,'Vida Prima Directa'!AF15/'Vida Prima Directa'!$AQ15,'Vida Prima Directa'!AF15/'Vida Prima Directa'!AF$49),"")</f>
        <v>0.17438894241709094</v>
      </c>
      <c r="AG15" s="75">
        <f>IFERROR(IF($C$8=$D$8,'Vida Prima Directa'!AG15/'Vida Prima Directa'!$AQ15,'Vida Prima Directa'!AG15/'Vida Prima Directa'!AG$49),"")</f>
        <v>5.0977628209796432E-4</v>
      </c>
      <c r="AH15" s="75" t="str">
        <f>IFERROR(IF($C$8=$D$8,'Vida Prima Directa'!AH15/'Vida Prima Directa'!$AQ15,'Vida Prima Directa'!AH15/'Vida Prima Directa'!AH$49),"")</f>
        <v/>
      </c>
      <c r="AI15" s="75" t="str">
        <f>IFERROR(IF($C$8=$D$8,'Vida Prima Directa'!AI15/'Vida Prima Directa'!$AQ15,'Vida Prima Directa'!AI15/'Vida Prima Directa'!AI$49),"")</f>
        <v/>
      </c>
      <c r="AJ15" s="75" t="str">
        <f>IFERROR(IF($C$8=$D$8,'Vida Prima Directa'!AJ15/'Vida Prima Directa'!$AQ15,'Vida Prima Directa'!AJ15/'Vida Prima Directa'!AJ$49),"")</f>
        <v/>
      </c>
      <c r="AK15" s="75" t="str">
        <f>IFERROR(IF($C$8=$D$8,'Vida Prima Directa'!AK15/'Vida Prima Directa'!$AQ15,'Vida Prima Directa'!AK15/'Vida Prima Directa'!AK$49),"")</f>
        <v/>
      </c>
      <c r="AL15" s="75" t="str">
        <f>IFERROR(IF($C$8=$D$8,'Vida Prima Directa'!AL15/'Vida Prima Directa'!$AQ15,'Vida Prima Directa'!AL15/'Vida Prima Directa'!AL$49),"")</f>
        <v/>
      </c>
      <c r="AM15" s="75" t="str">
        <f>IFERROR(IF($C$8=$D$8,'Vida Prima Directa'!AM15/'Vida Prima Directa'!$AQ15,'Vida Prima Directa'!AM15/'Vida Prima Directa'!AM$49),"")</f>
        <v/>
      </c>
      <c r="AN15" s="75" t="str">
        <f>IFERROR(IF($C$8=$D$8,'Vida Prima Directa'!AN15/'Vida Prima Directa'!$AQ15,'Vida Prima Directa'!AN15/'Vida Prima Directa'!AN$49),"")</f>
        <v/>
      </c>
      <c r="AO15" s="75" t="str">
        <f>IFERROR(IF($C$8=$D$8,'Vida Prima Directa'!AO15/'Vida Prima Directa'!$AQ15,'Vida Prima Directa'!AO15/'Vida Prima Directa'!AO$49),"")</f>
        <v/>
      </c>
      <c r="AP15" s="75" t="str">
        <f>IFERROR(IF($C$8=$D$8,'Vida Prima Directa'!AP15/'Vida Prima Directa'!$AQ15,'Vida Prima Directa'!AP15/'Vida Prima Directa'!AP$49),"")</f>
        <v/>
      </c>
      <c r="AQ15" s="75">
        <f>IFERROR(IF($C$8=$D$8,'Vida Prima Directa'!AQ15/'Vida Prima Directa'!$AQ15,'Vida Prima Directa'!AQ15/'Vida Prima Directa'!AQ$49),"")</f>
        <v>6.440784091002015E-2</v>
      </c>
    </row>
    <row r="16" spans="2:43">
      <c r="B16" s="30" t="s">
        <v>411</v>
      </c>
      <c r="C16" s="75" t="str">
        <f>IFERROR(IF($C$8=$D$8,'Vida Prima Directa'!C16/'Vida Prima Directa'!$AQ16,'Vida Prima Directa'!C16/'Vida Prima Directa'!C$49),"")</f>
        <v/>
      </c>
      <c r="D16" s="75" t="str">
        <f>IFERROR(IF($C$8=$D$8,'Vida Prima Directa'!D16/'Vida Prima Directa'!$AQ16,'Vida Prima Directa'!D16/'Vida Prima Directa'!D$49),"")</f>
        <v/>
      </c>
      <c r="E16" s="75" t="str">
        <f>IFERROR(IF($C$8=$D$8,'Vida Prima Directa'!E16/'Vida Prima Directa'!$AQ16,'Vida Prima Directa'!E16/'Vida Prima Directa'!E$49),"")</f>
        <v/>
      </c>
      <c r="F16" s="75" t="str">
        <f>IFERROR(IF($C$8=$D$8,'Vida Prima Directa'!F16/'Vida Prima Directa'!$AQ16,'Vida Prima Directa'!F16/'Vida Prima Directa'!F$49),"")</f>
        <v/>
      </c>
      <c r="G16" s="75">
        <f>IFERROR(IF($C$8=$D$8,'Vida Prima Directa'!G16/'Vida Prima Directa'!$AQ16,'Vida Prima Directa'!G16/'Vida Prima Directa'!G$49),"")</f>
        <v>2.9256703516183204E-3</v>
      </c>
      <c r="H16" s="75" t="str">
        <f>IFERROR(IF($C$8=$D$8,'Vida Prima Directa'!H16/'Vida Prima Directa'!$AQ16,'Vida Prima Directa'!H16/'Vida Prima Directa'!H$49),"")</f>
        <v/>
      </c>
      <c r="I16" s="75" t="str">
        <f>IFERROR(IF($C$8=$D$8,'Vida Prima Directa'!I16/'Vida Prima Directa'!$AQ16,'Vida Prima Directa'!I16/'Vida Prima Directa'!I$49),"")</f>
        <v/>
      </c>
      <c r="J16" s="75">
        <f>IFERROR(IF($C$8=$D$8,'Vida Prima Directa'!J16/'Vida Prima Directa'!$AQ16,'Vida Prima Directa'!J16/'Vida Prima Directa'!J$49),"")</f>
        <v>5.6745470500038286E-3</v>
      </c>
      <c r="K16" s="75" t="str">
        <f>IFERROR(IF($C$8=$D$8,'Vida Prima Directa'!K16/'Vida Prima Directa'!$AQ16,'Vida Prima Directa'!K16/'Vida Prima Directa'!K$49),"")</f>
        <v/>
      </c>
      <c r="L16" s="75" t="str">
        <f>IFERROR(IF($C$8=$D$8,'Vida Prima Directa'!L16/'Vida Prima Directa'!$AQ16,'Vida Prima Directa'!L16/'Vida Prima Directa'!L$49),"")</f>
        <v/>
      </c>
      <c r="M16" s="75">
        <f>IFERROR(IF($C$8=$D$8,'Vida Prima Directa'!M16/'Vida Prima Directa'!$AQ16,'Vida Prima Directa'!M16/'Vida Prima Directa'!M$49),"")</f>
        <v>8.9809392523365096E-3</v>
      </c>
      <c r="N16" s="75" t="str">
        <f>IFERROR(IF($C$8=$D$8,'Vida Prima Directa'!N16/'Vida Prima Directa'!$AQ16,'Vida Prima Directa'!N16/'Vida Prima Directa'!N$49),"")</f>
        <v/>
      </c>
      <c r="O16" s="75" t="str">
        <f>IFERROR(IF($C$8=$D$8,'Vida Prima Directa'!O16/'Vida Prima Directa'!$AQ16,'Vida Prima Directa'!O16/'Vida Prima Directa'!O$49),"")</f>
        <v/>
      </c>
      <c r="P16" s="75">
        <f>IFERROR(IF($C$8=$D$8,'Vida Prima Directa'!P16/'Vida Prima Directa'!$AQ16,'Vida Prima Directa'!P16/'Vida Prima Directa'!P$49),"")</f>
        <v>6.5508115823949067E-3</v>
      </c>
      <c r="Q16" s="75">
        <f>IFERROR(IF($C$8=$D$8,'Vida Prima Directa'!Q16/'Vida Prima Directa'!$AQ16,'Vida Prima Directa'!Q16/'Vida Prima Directa'!Q$49),"")</f>
        <v>2.6781124834882519E-3</v>
      </c>
      <c r="R16" s="75" t="str">
        <f>IFERROR(IF($C$8=$D$8,'Vida Prima Directa'!R16/'Vida Prima Directa'!$AQ16,'Vida Prima Directa'!R16/'Vida Prima Directa'!R$49),"")</f>
        <v/>
      </c>
      <c r="S16" s="75" t="str">
        <f>IFERROR(IF($C$8=$D$8,'Vida Prima Directa'!S16/'Vida Prima Directa'!$AQ16,'Vida Prima Directa'!S16/'Vida Prima Directa'!S$49),"")</f>
        <v/>
      </c>
      <c r="T16" s="75">
        <f>IFERROR(IF($C$8=$D$8,'Vida Prima Directa'!T16/'Vida Prima Directa'!$AQ16,'Vida Prima Directa'!T16/'Vida Prima Directa'!T$49),"")</f>
        <v>0.13903970866087881</v>
      </c>
      <c r="U16" s="75">
        <f>IFERROR(IF($C$8=$D$8,'Vida Prima Directa'!U16/'Vida Prima Directa'!$AQ16,'Vida Prima Directa'!U16/'Vida Prima Directa'!U$49),"")</f>
        <v>0.36917866768387003</v>
      </c>
      <c r="V16" s="75" t="str">
        <f>IFERROR(IF($C$8=$D$8,'Vida Prima Directa'!V16/'Vida Prima Directa'!$AQ16,'Vida Prima Directa'!V16/'Vida Prima Directa'!V$49),"")</f>
        <v/>
      </c>
      <c r="W16" s="75">
        <f>IFERROR(IF($C$8=$D$8,'Vida Prima Directa'!W16/'Vida Prima Directa'!$AQ16,'Vida Prima Directa'!W16/'Vida Prima Directa'!W$49),"")</f>
        <v>4.2736599681276663E-4</v>
      </c>
      <c r="X16" s="75">
        <f>IFERROR(IF($C$8=$D$8,'Vida Prima Directa'!X16/'Vida Prima Directa'!$AQ16,'Vida Prima Directa'!X16/'Vida Prima Directa'!X$49),"")</f>
        <v>1.747590876126534E-3</v>
      </c>
      <c r="Y16" s="75">
        <f>IFERROR(IF($C$8=$D$8,'Vida Prima Directa'!Y16/'Vida Prima Directa'!$AQ16,'Vida Prima Directa'!Y16/'Vida Prima Directa'!Y$49),"")</f>
        <v>0.39478674384118256</v>
      </c>
      <c r="Z16" s="75">
        <f>IFERROR(IF($C$8=$D$8,'Vida Prima Directa'!Z16/'Vida Prima Directa'!$AQ16,'Vida Prima Directa'!Z16/'Vida Prima Directa'!Z$49),"")</f>
        <v>1.0888872418799102E-3</v>
      </c>
      <c r="AA16" s="75">
        <f>IFERROR(IF($C$8=$D$8,'Vida Prima Directa'!AA16/'Vida Prima Directa'!$AQ16,'Vida Prima Directa'!AA16/'Vida Prima Directa'!AA$49),"")</f>
        <v>1.9960970071352429E-6</v>
      </c>
      <c r="AB16" s="75" t="str">
        <f>IFERROR(IF($C$8=$D$8,'Vida Prima Directa'!AB16/'Vida Prima Directa'!$AQ16,'Vida Prima Directa'!AB16/'Vida Prima Directa'!AB$49),"")</f>
        <v/>
      </c>
      <c r="AC16" s="75" t="str">
        <f>IFERROR(IF($C$8=$D$8,'Vida Prima Directa'!AC16/'Vida Prima Directa'!$AQ16,'Vida Prima Directa'!AC16/'Vida Prima Directa'!AC$49),"")</f>
        <v/>
      </c>
      <c r="AD16" s="75" t="str">
        <f>IFERROR(IF($C$8=$D$8,'Vida Prima Directa'!AD16/'Vida Prima Directa'!$AQ16,'Vida Prima Directa'!AD16/'Vida Prima Directa'!AD$49),"")</f>
        <v/>
      </c>
      <c r="AE16" s="75">
        <f>IFERROR(IF($C$8=$D$8,'Vida Prima Directa'!AE16/'Vida Prima Directa'!$AQ16,'Vida Prima Directa'!AE16/'Vida Prima Directa'!AE$49),"")</f>
        <v>6.3353056802404103E-3</v>
      </c>
      <c r="AF16" s="75">
        <f>IFERROR(IF($C$8=$D$8,'Vida Prima Directa'!AF16/'Vida Prima Directa'!$AQ16,'Vida Prima Directa'!AF16/'Vida Prima Directa'!AF$49),"")</f>
        <v>2.8566440940400232E-2</v>
      </c>
      <c r="AG16" s="75" t="str">
        <f>IFERROR(IF($C$8=$D$8,'Vida Prima Directa'!AG16/'Vida Prima Directa'!$AQ16,'Vida Prima Directa'!AG16/'Vida Prima Directa'!AG$49),"")</f>
        <v/>
      </c>
      <c r="AH16" s="75" t="str">
        <f>IFERROR(IF($C$8=$D$8,'Vida Prima Directa'!AH16/'Vida Prima Directa'!$AQ16,'Vida Prima Directa'!AH16/'Vida Prima Directa'!AH$49),"")</f>
        <v/>
      </c>
      <c r="AI16" s="75" t="str">
        <f>IFERROR(IF($C$8=$D$8,'Vida Prima Directa'!AI16/'Vida Prima Directa'!$AQ16,'Vida Prima Directa'!AI16/'Vida Prima Directa'!AI$49),"")</f>
        <v/>
      </c>
      <c r="AJ16" s="75" t="str">
        <f>IFERROR(IF($C$8=$D$8,'Vida Prima Directa'!AJ16/'Vida Prima Directa'!$AQ16,'Vida Prima Directa'!AJ16/'Vida Prima Directa'!AJ$49),"")</f>
        <v/>
      </c>
      <c r="AK16" s="75" t="str">
        <f>IFERROR(IF($C$8=$D$8,'Vida Prima Directa'!AK16/'Vida Prima Directa'!$AQ16,'Vida Prima Directa'!AK16/'Vida Prima Directa'!AK$49),"")</f>
        <v/>
      </c>
      <c r="AL16" s="75" t="str">
        <f>IFERROR(IF($C$8=$D$8,'Vida Prima Directa'!AL16/'Vida Prima Directa'!$AQ16,'Vida Prima Directa'!AL16/'Vida Prima Directa'!AL$49),"")</f>
        <v/>
      </c>
      <c r="AM16" s="75" t="str">
        <f>IFERROR(IF($C$8=$D$8,'Vida Prima Directa'!AM16/'Vida Prima Directa'!$AQ16,'Vida Prima Directa'!AM16/'Vida Prima Directa'!AM$49),"")</f>
        <v/>
      </c>
      <c r="AN16" s="75" t="str">
        <f>IFERROR(IF($C$8=$D$8,'Vida Prima Directa'!AN16/'Vida Prima Directa'!$AQ16,'Vida Prima Directa'!AN16/'Vida Prima Directa'!AN$49),"")</f>
        <v/>
      </c>
      <c r="AO16" s="75" t="str">
        <f>IFERROR(IF($C$8=$D$8,'Vida Prima Directa'!AO16/'Vida Prima Directa'!$AQ16,'Vida Prima Directa'!AO16/'Vida Prima Directa'!AO$49),"")</f>
        <v/>
      </c>
      <c r="AP16" s="75" t="str">
        <f>IFERROR(IF($C$8=$D$8,'Vida Prima Directa'!AP16/'Vida Prima Directa'!$AQ16,'Vida Prima Directa'!AP16/'Vida Prima Directa'!AP$49),"")</f>
        <v/>
      </c>
      <c r="AQ16" s="75">
        <f>IFERROR(IF($C$8=$D$8,'Vida Prima Directa'!AQ16/'Vida Prima Directa'!$AQ16,'Vida Prima Directa'!AQ16/'Vida Prima Directa'!AQ$49),"")</f>
        <v>9.5049616520718246E-3</v>
      </c>
    </row>
    <row r="17" spans="2:43">
      <c r="B17" s="30" t="s">
        <v>412</v>
      </c>
      <c r="C17" s="75" t="str">
        <f>IFERROR(IF($C$8=$D$8,'Vida Prima Directa'!C17/'Vida Prima Directa'!$AQ17,'Vida Prima Directa'!C17/'Vida Prima Directa'!C$49),"")</f>
        <v/>
      </c>
      <c r="D17" s="75">
        <f>IFERROR(IF($C$8=$D$8,'Vida Prima Directa'!D17/'Vida Prima Directa'!$AQ17,'Vida Prima Directa'!D17/'Vida Prima Directa'!D$49),"")</f>
        <v>4.4635552354213272E-6</v>
      </c>
      <c r="E17" s="75" t="str">
        <f>IFERROR(IF($C$8=$D$8,'Vida Prima Directa'!E17/'Vida Prima Directa'!$AQ17,'Vida Prima Directa'!E17/'Vida Prima Directa'!E$49),"")</f>
        <v/>
      </c>
      <c r="F17" s="75" t="str">
        <f>IFERROR(IF($C$8=$D$8,'Vida Prima Directa'!F17/'Vida Prima Directa'!$AQ17,'Vida Prima Directa'!F17/'Vida Prima Directa'!F$49),"")</f>
        <v/>
      </c>
      <c r="G17" s="75">
        <f>IFERROR(IF($C$8=$D$8,'Vida Prima Directa'!G17/'Vida Prima Directa'!$AQ17,'Vida Prima Directa'!G17/'Vida Prima Directa'!G$49),"")</f>
        <v>4.7702279764728767E-3</v>
      </c>
      <c r="H17" s="75" t="str">
        <f>IFERROR(IF($C$8=$D$8,'Vida Prima Directa'!H17/'Vida Prima Directa'!$AQ17,'Vida Prima Directa'!H17/'Vida Prima Directa'!H$49),"")</f>
        <v/>
      </c>
      <c r="I17" s="75" t="str">
        <f>IFERROR(IF($C$8=$D$8,'Vida Prima Directa'!I17/'Vida Prima Directa'!$AQ17,'Vida Prima Directa'!I17/'Vida Prima Directa'!I$49),"")</f>
        <v/>
      </c>
      <c r="J17" s="75">
        <f>IFERROR(IF($C$8=$D$8,'Vida Prima Directa'!J17/'Vida Prima Directa'!$AQ17,'Vida Prima Directa'!J17/'Vida Prima Directa'!J$49),"")</f>
        <v>6.2567883663678249E-4</v>
      </c>
      <c r="K17" s="75" t="str">
        <f>IFERROR(IF($C$8=$D$8,'Vida Prima Directa'!K17/'Vida Prima Directa'!$AQ17,'Vida Prima Directa'!K17/'Vida Prima Directa'!K$49),"")</f>
        <v/>
      </c>
      <c r="L17" s="75" t="str">
        <f>IFERROR(IF($C$8=$D$8,'Vida Prima Directa'!L17/'Vida Prima Directa'!$AQ17,'Vida Prima Directa'!L17/'Vida Prima Directa'!L$49),"")</f>
        <v/>
      </c>
      <c r="M17" s="75">
        <f>IFERROR(IF($C$8=$D$8,'Vida Prima Directa'!M17/'Vida Prima Directa'!$AQ17,'Vida Prima Directa'!M17/'Vida Prima Directa'!M$49),"")</f>
        <v>3.8735705208851278E-3</v>
      </c>
      <c r="N17" s="75" t="str">
        <f>IFERROR(IF($C$8=$D$8,'Vida Prima Directa'!N17/'Vida Prima Directa'!$AQ17,'Vida Prima Directa'!N17/'Vida Prima Directa'!N$49),"")</f>
        <v/>
      </c>
      <c r="O17" s="75">
        <f>IFERROR(IF($C$8=$D$8,'Vida Prima Directa'!O17/'Vida Prima Directa'!$AQ17,'Vida Prima Directa'!O17/'Vida Prima Directa'!O$49),"")</f>
        <v>1.5699723111012826E-2</v>
      </c>
      <c r="P17" s="75">
        <f>IFERROR(IF($C$8=$D$8,'Vida Prima Directa'!P17/'Vida Prima Directa'!$AQ17,'Vida Prima Directa'!P17/'Vida Prima Directa'!P$49),"")</f>
        <v>5.9664527873095376E-3</v>
      </c>
      <c r="Q17" s="75">
        <f>IFERROR(IF($C$8=$D$8,'Vida Prima Directa'!Q17/'Vida Prima Directa'!$AQ17,'Vida Prima Directa'!Q17/'Vida Prima Directa'!Q$49),"")</f>
        <v>2.3823418319382571E-2</v>
      </c>
      <c r="R17" s="75" t="str">
        <f>IFERROR(IF($C$8=$D$8,'Vida Prima Directa'!R17/'Vida Prima Directa'!$AQ17,'Vida Prima Directa'!R17/'Vida Prima Directa'!R$49),"")</f>
        <v/>
      </c>
      <c r="S17" s="75" t="str">
        <f>IFERROR(IF($C$8=$D$8,'Vida Prima Directa'!S17/'Vida Prima Directa'!$AQ17,'Vida Prima Directa'!S17/'Vida Prima Directa'!S$49),"")</f>
        <v/>
      </c>
      <c r="T17" s="75" t="str">
        <f>IFERROR(IF($C$8=$D$8,'Vida Prima Directa'!T17/'Vida Prima Directa'!$AQ17,'Vida Prima Directa'!T17/'Vida Prima Directa'!T$49),"")</f>
        <v/>
      </c>
      <c r="U17" s="75" t="str">
        <f>IFERROR(IF($C$8=$D$8,'Vida Prima Directa'!U17/'Vida Prima Directa'!$AQ17,'Vida Prima Directa'!U17/'Vida Prima Directa'!U$49),"")</f>
        <v/>
      </c>
      <c r="V17" s="75" t="str">
        <f>IFERROR(IF($C$8=$D$8,'Vida Prima Directa'!V17/'Vida Prima Directa'!$AQ17,'Vida Prima Directa'!V17/'Vida Prima Directa'!V$49),"")</f>
        <v/>
      </c>
      <c r="W17" s="75" t="str">
        <f>IFERROR(IF($C$8=$D$8,'Vida Prima Directa'!W17/'Vida Prima Directa'!$AQ17,'Vida Prima Directa'!W17/'Vida Prima Directa'!W$49),"")</f>
        <v/>
      </c>
      <c r="X17" s="75">
        <f>IFERROR(IF($C$8=$D$8,'Vida Prima Directa'!X17/'Vida Prima Directa'!$AQ17,'Vida Prima Directa'!X17/'Vida Prima Directa'!X$49),"")</f>
        <v>1.0261342740481252E-2</v>
      </c>
      <c r="Y17" s="75">
        <f>IFERROR(IF($C$8=$D$8,'Vida Prima Directa'!Y17/'Vida Prima Directa'!$AQ17,'Vida Prima Directa'!Y17/'Vida Prima Directa'!Y$49),"")</f>
        <v>0.10800819793747136</v>
      </c>
      <c r="Z17" s="75">
        <f>IFERROR(IF($C$8=$D$8,'Vida Prima Directa'!Z17/'Vida Prima Directa'!$AQ17,'Vida Prima Directa'!Z17/'Vida Prima Directa'!Z$49),"")</f>
        <v>1.3294151617715805E-3</v>
      </c>
      <c r="AA17" s="75">
        <f>IFERROR(IF($C$8=$D$8,'Vida Prima Directa'!AA17/'Vida Prima Directa'!$AQ17,'Vida Prima Directa'!AA17/'Vida Prima Directa'!AA$49),"")</f>
        <v>1.319682052997875E-4</v>
      </c>
      <c r="AB17" s="75">
        <f>IFERROR(IF($C$8=$D$8,'Vida Prima Directa'!AB17/'Vida Prima Directa'!$AQ17,'Vida Prima Directa'!AB17/'Vida Prima Directa'!AB$49),"")</f>
        <v>2.5796250181966865E-2</v>
      </c>
      <c r="AC17" s="75" t="str">
        <f>IFERROR(IF($C$8=$D$8,'Vida Prima Directa'!AC17/'Vida Prima Directa'!$AQ17,'Vida Prima Directa'!AC17/'Vida Prima Directa'!AC$49),"")</f>
        <v/>
      </c>
      <c r="AD17" s="75" t="str">
        <f>IFERROR(IF($C$8=$D$8,'Vida Prima Directa'!AD17/'Vida Prima Directa'!$AQ17,'Vida Prima Directa'!AD17/'Vida Prima Directa'!AD$49),"")</f>
        <v/>
      </c>
      <c r="AE17" s="75">
        <f>IFERROR(IF($C$8=$D$8,'Vida Prima Directa'!AE17/'Vida Prima Directa'!$AQ17,'Vida Prima Directa'!AE17/'Vida Prima Directa'!AE$49),"")</f>
        <v>2.3519610889659103E-2</v>
      </c>
      <c r="AF17" s="75">
        <f>IFERROR(IF($C$8=$D$8,'Vida Prima Directa'!AF17/'Vida Prima Directa'!$AQ17,'Vida Prima Directa'!AF17/'Vida Prima Directa'!AF$49),"")</f>
        <v>5.00864946807047E-4</v>
      </c>
      <c r="AG17" s="75" t="str">
        <f>IFERROR(IF($C$8=$D$8,'Vida Prima Directa'!AG17/'Vida Prima Directa'!$AQ17,'Vida Prima Directa'!AG17/'Vida Prima Directa'!AG$49),"")</f>
        <v/>
      </c>
      <c r="AH17" s="75" t="str">
        <f>IFERROR(IF($C$8=$D$8,'Vida Prima Directa'!AH17/'Vida Prima Directa'!$AQ17,'Vida Prima Directa'!AH17/'Vida Prima Directa'!AH$49),"")</f>
        <v/>
      </c>
      <c r="AI17" s="75" t="str">
        <f>IFERROR(IF($C$8=$D$8,'Vida Prima Directa'!AI17/'Vida Prima Directa'!$AQ17,'Vida Prima Directa'!AI17/'Vida Prima Directa'!AI$49),"")</f>
        <v/>
      </c>
      <c r="AJ17" s="75" t="str">
        <f>IFERROR(IF($C$8=$D$8,'Vida Prima Directa'!AJ17/'Vida Prima Directa'!$AQ17,'Vida Prima Directa'!AJ17/'Vida Prima Directa'!AJ$49),"")</f>
        <v/>
      </c>
      <c r="AK17" s="75" t="str">
        <f>IFERROR(IF($C$8=$D$8,'Vida Prima Directa'!AK17/'Vida Prima Directa'!$AQ17,'Vida Prima Directa'!AK17/'Vida Prima Directa'!AK$49),"")</f>
        <v/>
      </c>
      <c r="AL17" s="75" t="str">
        <f>IFERROR(IF($C$8=$D$8,'Vida Prima Directa'!AL17/'Vida Prima Directa'!$AQ17,'Vida Prima Directa'!AL17/'Vida Prima Directa'!AL$49),"")</f>
        <v/>
      </c>
      <c r="AM17" s="75" t="str">
        <f>IFERROR(IF($C$8=$D$8,'Vida Prima Directa'!AM17/'Vida Prima Directa'!$AQ17,'Vida Prima Directa'!AM17/'Vida Prima Directa'!AM$49),"")</f>
        <v/>
      </c>
      <c r="AN17" s="75" t="str">
        <f>IFERROR(IF($C$8=$D$8,'Vida Prima Directa'!AN17/'Vida Prima Directa'!$AQ17,'Vida Prima Directa'!AN17/'Vida Prima Directa'!AN$49),"")</f>
        <v/>
      </c>
      <c r="AO17" s="75" t="str">
        <f>IFERROR(IF($C$8=$D$8,'Vida Prima Directa'!AO17/'Vida Prima Directa'!$AQ17,'Vida Prima Directa'!AO17/'Vida Prima Directa'!AO$49),"")</f>
        <v/>
      </c>
      <c r="AP17" s="75" t="str">
        <f>IFERROR(IF($C$8=$D$8,'Vida Prima Directa'!AP17/'Vida Prima Directa'!$AQ17,'Vida Prima Directa'!AP17/'Vida Prima Directa'!AP$49),"")</f>
        <v/>
      </c>
      <c r="AQ17" s="75">
        <f>IFERROR(IF($C$8=$D$8,'Vida Prima Directa'!AQ17/'Vida Prima Directa'!$AQ17,'Vida Prima Directa'!AQ17/'Vida Prima Directa'!AQ$49),"")</f>
        <v>7.7975965514347368E-3</v>
      </c>
    </row>
    <row r="18" spans="2:43">
      <c r="B18" s="30" t="s">
        <v>413</v>
      </c>
      <c r="C18" s="75" t="str">
        <f>IFERROR(IF($C$8=$D$8,'Vida Prima Directa'!C18/'Vida Prima Directa'!$AQ18,'Vida Prima Directa'!C18/'Vida Prima Directa'!C$49),"")</f>
        <v/>
      </c>
      <c r="D18" s="75" t="str">
        <f>IFERROR(IF($C$8=$D$8,'Vida Prima Directa'!D18/'Vida Prima Directa'!$AQ18,'Vida Prima Directa'!D18/'Vida Prima Directa'!D$49),"")</f>
        <v/>
      </c>
      <c r="E18" s="75" t="str">
        <f>IFERROR(IF($C$8=$D$8,'Vida Prima Directa'!E18/'Vida Prima Directa'!$AQ18,'Vida Prima Directa'!E18/'Vida Prima Directa'!E$49),"")</f>
        <v/>
      </c>
      <c r="F18" s="75" t="str">
        <f>IFERROR(IF($C$8=$D$8,'Vida Prima Directa'!F18/'Vida Prima Directa'!$AQ18,'Vida Prima Directa'!F18/'Vida Prima Directa'!F$49),"")</f>
        <v/>
      </c>
      <c r="G18" s="75" t="str">
        <f>IFERROR(IF($C$8=$D$8,'Vida Prima Directa'!G18/'Vida Prima Directa'!$AQ18,'Vida Prima Directa'!G18/'Vida Prima Directa'!G$49),"")</f>
        <v/>
      </c>
      <c r="H18" s="75" t="str">
        <f>IFERROR(IF($C$8=$D$8,'Vida Prima Directa'!H18/'Vida Prima Directa'!$AQ18,'Vida Prima Directa'!H18/'Vida Prima Directa'!H$49),"")</f>
        <v/>
      </c>
      <c r="I18" s="75" t="str">
        <f>IFERROR(IF($C$8=$D$8,'Vida Prima Directa'!I18/'Vida Prima Directa'!$AQ18,'Vida Prima Directa'!I18/'Vida Prima Directa'!I$49),"")</f>
        <v/>
      </c>
      <c r="J18" s="75" t="str">
        <f>IFERROR(IF($C$8=$D$8,'Vida Prima Directa'!J18/'Vida Prima Directa'!$AQ18,'Vida Prima Directa'!J18/'Vida Prima Directa'!J$49),"")</f>
        <v/>
      </c>
      <c r="K18" s="75" t="str">
        <f>IFERROR(IF($C$8=$D$8,'Vida Prima Directa'!K18/'Vida Prima Directa'!$AQ18,'Vida Prima Directa'!K18/'Vida Prima Directa'!K$49),"")</f>
        <v/>
      </c>
      <c r="L18" s="75" t="str">
        <f>IFERROR(IF($C$8=$D$8,'Vida Prima Directa'!L18/'Vida Prima Directa'!$AQ18,'Vida Prima Directa'!L18/'Vida Prima Directa'!L$49),"")</f>
        <v/>
      </c>
      <c r="M18" s="75" t="str">
        <f>IFERROR(IF($C$8=$D$8,'Vida Prima Directa'!M18/'Vida Prima Directa'!$AQ18,'Vida Prima Directa'!M18/'Vida Prima Directa'!M$49),"")</f>
        <v/>
      </c>
      <c r="N18" s="75" t="str">
        <f>IFERROR(IF($C$8=$D$8,'Vida Prima Directa'!N18/'Vida Prima Directa'!$AQ18,'Vida Prima Directa'!N18/'Vida Prima Directa'!N$49),"")</f>
        <v/>
      </c>
      <c r="O18" s="75" t="str">
        <f>IFERROR(IF($C$8=$D$8,'Vida Prima Directa'!O18/'Vida Prima Directa'!$AQ18,'Vida Prima Directa'!O18/'Vida Prima Directa'!O$49),"")</f>
        <v/>
      </c>
      <c r="P18" s="75" t="str">
        <f>IFERROR(IF($C$8=$D$8,'Vida Prima Directa'!P18/'Vida Prima Directa'!$AQ18,'Vida Prima Directa'!P18/'Vida Prima Directa'!P$49),"")</f>
        <v/>
      </c>
      <c r="Q18" s="75" t="str">
        <f>IFERROR(IF($C$8=$D$8,'Vida Prima Directa'!Q18/'Vida Prima Directa'!$AQ18,'Vida Prima Directa'!Q18/'Vida Prima Directa'!Q$49),"")</f>
        <v/>
      </c>
      <c r="R18" s="75" t="str">
        <f>IFERROR(IF($C$8=$D$8,'Vida Prima Directa'!R18/'Vida Prima Directa'!$AQ18,'Vida Prima Directa'!R18/'Vida Prima Directa'!R$49),"")</f>
        <v/>
      </c>
      <c r="S18" s="75" t="str">
        <f>IFERROR(IF($C$8=$D$8,'Vida Prima Directa'!S18/'Vida Prima Directa'!$AQ18,'Vida Prima Directa'!S18/'Vida Prima Directa'!S$49),"")</f>
        <v/>
      </c>
      <c r="T18" s="75" t="str">
        <f>IFERROR(IF($C$8=$D$8,'Vida Prima Directa'!T18/'Vida Prima Directa'!$AQ18,'Vida Prima Directa'!T18/'Vida Prima Directa'!T$49),"")</f>
        <v/>
      </c>
      <c r="U18" s="75" t="str">
        <f>IFERROR(IF($C$8=$D$8,'Vida Prima Directa'!U18/'Vida Prima Directa'!$AQ18,'Vida Prima Directa'!U18/'Vida Prima Directa'!U$49),"")</f>
        <v/>
      </c>
      <c r="V18" s="75" t="str">
        <f>IFERROR(IF($C$8=$D$8,'Vida Prima Directa'!V18/'Vida Prima Directa'!$AQ18,'Vida Prima Directa'!V18/'Vida Prima Directa'!V$49),"")</f>
        <v/>
      </c>
      <c r="W18" s="75" t="str">
        <f>IFERROR(IF($C$8=$D$8,'Vida Prima Directa'!W18/'Vida Prima Directa'!$AQ18,'Vida Prima Directa'!W18/'Vida Prima Directa'!W$49),"")</f>
        <v/>
      </c>
      <c r="X18" s="75" t="str">
        <f>IFERROR(IF($C$8=$D$8,'Vida Prima Directa'!X18/'Vida Prima Directa'!$AQ18,'Vida Prima Directa'!X18/'Vida Prima Directa'!X$49),"")</f>
        <v/>
      </c>
      <c r="Y18" s="75" t="str">
        <f>IFERROR(IF($C$8=$D$8,'Vida Prima Directa'!Y18/'Vida Prima Directa'!$AQ18,'Vida Prima Directa'!Y18/'Vida Prima Directa'!Y$49),"")</f>
        <v/>
      </c>
      <c r="Z18" s="75" t="str">
        <f>IFERROR(IF($C$8=$D$8,'Vida Prima Directa'!Z18/'Vida Prima Directa'!$AQ18,'Vida Prima Directa'!Z18/'Vida Prima Directa'!Z$49),"")</f>
        <v/>
      </c>
      <c r="AA18" s="75" t="str">
        <f>IFERROR(IF($C$8=$D$8,'Vida Prima Directa'!AA18/'Vida Prima Directa'!$AQ18,'Vida Prima Directa'!AA18/'Vida Prima Directa'!AA$49),"")</f>
        <v/>
      </c>
      <c r="AB18" s="75" t="str">
        <f>IFERROR(IF($C$8=$D$8,'Vida Prima Directa'!AB18/'Vida Prima Directa'!$AQ18,'Vida Prima Directa'!AB18/'Vida Prima Directa'!AB$49),"")</f>
        <v/>
      </c>
      <c r="AC18" s="75" t="str">
        <f>IFERROR(IF($C$8=$D$8,'Vida Prima Directa'!AC18/'Vida Prima Directa'!$AQ18,'Vida Prima Directa'!AC18/'Vida Prima Directa'!AC$49),"")</f>
        <v/>
      </c>
      <c r="AD18" s="75" t="str">
        <f>IFERROR(IF($C$8=$D$8,'Vida Prima Directa'!AD18/'Vida Prima Directa'!$AQ18,'Vida Prima Directa'!AD18/'Vida Prima Directa'!AD$49),"")</f>
        <v/>
      </c>
      <c r="AE18" s="75" t="str">
        <f>IFERROR(IF($C$8=$D$8,'Vida Prima Directa'!AE18/'Vida Prima Directa'!$AQ18,'Vida Prima Directa'!AE18/'Vida Prima Directa'!AE$49),"")</f>
        <v/>
      </c>
      <c r="AF18" s="75" t="str">
        <f>IFERROR(IF($C$8=$D$8,'Vida Prima Directa'!AF18/'Vida Prima Directa'!$AQ18,'Vida Prima Directa'!AF18/'Vida Prima Directa'!AF$49),"")</f>
        <v/>
      </c>
      <c r="AG18" s="75" t="str">
        <f>IFERROR(IF($C$8=$D$8,'Vida Prima Directa'!AG18/'Vida Prima Directa'!$AQ18,'Vida Prima Directa'!AG18/'Vida Prima Directa'!AG$49),"")</f>
        <v/>
      </c>
      <c r="AH18" s="75" t="str">
        <f>IFERROR(IF($C$8=$D$8,'Vida Prima Directa'!AH18/'Vida Prima Directa'!$AQ18,'Vida Prima Directa'!AH18/'Vida Prima Directa'!AH$49),"")</f>
        <v/>
      </c>
      <c r="AI18" s="75" t="str">
        <f>IFERROR(IF($C$8=$D$8,'Vida Prima Directa'!AI18/'Vida Prima Directa'!$AQ18,'Vida Prima Directa'!AI18/'Vida Prima Directa'!AI$49),"")</f>
        <v/>
      </c>
      <c r="AJ18" s="75" t="str">
        <f>IFERROR(IF($C$8=$D$8,'Vida Prima Directa'!AJ18/'Vida Prima Directa'!$AQ18,'Vida Prima Directa'!AJ18/'Vida Prima Directa'!AJ$49),"")</f>
        <v/>
      </c>
      <c r="AK18" s="75" t="str">
        <f>IFERROR(IF($C$8=$D$8,'Vida Prima Directa'!AK18/'Vida Prima Directa'!$AQ18,'Vida Prima Directa'!AK18/'Vida Prima Directa'!AK$49),"")</f>
        <v/>
      </c>
      <c r="AL18" s="75" t="str">
        <f>IFERROR(IF($C$8=$D$8,'Vida Prima Directa'!AL18/'Vida Prima Directa'!$AQ18,'Vida Prima Directa'!AL18/'Vida Prima Directa'!AL$49),"")</f>
        <v/>
      </c>
      <c r="AM18" s="75" t="str">
        <f>IFERROR(IF($C$8=$D$8,'Vida Prima Directa'!AM18/'Vida Prima Directa'!$AQ18,'Vida Prima Directa'!AM18/'Vida Prima Directa'!AM$49),"")</f>
        <v/>
      </c>
      <c r="AN18" s="75" t="str">
        <f>IFERROR(IF($C$8=$D$8,'Vida Prima Directa'!AN18/'Vida Prima Directa'!$AQ18,'Vida Prima Directa'!AN18/'Vida Prima Directa'!AN$49),"")</f>
        <v/>
      </c>
      <c r="AO18" s="75" t="str">
        <f>IFERROR(IF($C$8=$D$8,'Vida Prima Directa'!AO18/'Vida Prima Directa'!$AQ18,'Vida Prima Directa'!AO18/'Vida Prima Directa'!AO$49),"")</f>
        <v/>
      </c>
      <c r="AP18" s="75" t="str">
        <f>IFERROR(IF($C$8=$D$8,'Vida Prima Directa'!AP18/'Vida Prima Directa'!$AQ18,'Vida Prima Directa'!AP18/'Vida Prima Directa'!AP$49),"")</f>
        <v/>
      </c>
      <c r="AQ18" s="75" t="str">
        <f>IFERROR(IF($C$8=$D$8,'Vida Prima Directa'!AQ18/'Vida Prima Directa'!$AQ18,'Vida Prima Directa'!AQ18/'Vida Prima Directa'!AQ$49),"")</f>
        <v/>
      </c>
    </row>
    <row r="19" spans="2:43">
      <c r="B19" s="30" t="s">
        <v>414</v>
      </c>
      <c r="C19" s="75" t="str">
        <f>IFERROR(IF($C$8=$D$8,'Vida Prima Directa'!C19/'Vida Prima Directa'!$AQ19,'Vida Prima Directa'!C19/'Vida Prima Directa'!C$49),"")</f>
        <v/>
      </c>
      <c r="D19" s="75" t="str">
        <f>IFERROR(IF($C$8=$D$8,'Vida Prima Directa'!D19/'Vida Prima Directa'!$AQ19,'Vida Prima Directa'!D19/'Vida Prima Directa'!D$49),"")</f>
        <v/>
      </c>
      <c r="E19" s="75" t="str">
        <f>IFERROR(IF($C$8=$D$8,'Vida Prima Directa'!E19/'Vida Prima Directa'!$AQ19,'Vida Prima Directa'!E19/'Vida Prima Directa'!E$49),"")</f>
        <v/>
      </c>
      <c r="F19" s="75" t="str">
        <f>IFERROR(IF($C$8=$D$8,'Vida Prima Directa'!F19/'Vida Prima Directa'!$AQ19,'Vida Prima Directa'!F19/'Vida Prima Directa'!F$49),"")</f>
        <v/>
      </c>
      <c r="G19" s="75" t="str">
        <f>IFERROR(IF($C$8=$D$8,'Vida Prima Directa'!G19/'Vida Prima Directa'!$AQ19,'Vida Prima Directa'!G19/'Vida Prima Directa'!G$49),"")</f>
        <v/>
      </c>
      <c r="H19" s="75" t="str">
        <f>IFERROR(IF($C$8=$D$8,'Vida Prima Directa'!H19/'Vida Prima Directa'!$AQ19,'Vida Prima Directa'!H19/'Vida Prima Directa'!H$49),"")</f>
        <v/>
      </c>
      <c r="I19" s="75" t="str">
        <f>IFERROR(IF($C$8=$D$8,'Vida Prima Directa'!I19/'Vida Prima Directa'!$AQ19,'Vida Prima Directa'!I19/'Vida Prima Directa'!I$49),"")</f>
        <v/>
      </c>
      <c r="J19" s="75">
        <f>IFERROR(IF($C$8=$D$8,'Vida Prima Directa'!J19/'Vida Prima Directa'!$AQ19,'Vida Prima Directa'!J19/'Vida Prima Directa'!J$49),"")</f>
        <v>9.1422614397569477E-2</v>
      </c>
      <c r="K19" s="75" t="str">
        <f>IFERROR(IF($C$8=$D$8,'Vida Prima Directa'!K19/'Vida Prima Directa'!$AQ19,'Vida Prima Directa'!K19/'Vida Prima Directa'!K$49),"")</f>
        <v/>
      </c>
      <c r="L19" s="75" t="str">
        <f>IFERROR(IF($C$8=$D$8,'Vida Prima Directa'!L19/'Vida Prima Directa'!$AQ19,'Vida Prima Directa'!L19/'Vida Prima Directa'!L$49),"")</f>
        <v/>
      </c>
      <c r="M19" s="75">
        <f>IFERROR(IF($C$8=$D$8,'Vida Prima Directa'!M19/'Vida Prima Directa'!$AQ19,'Vida Prima Directa'!M19/'Vida Prima Directa'!M$49),"")</f>
        <v>4.4367726123470856E-3</v>
      </c>
      <c r="N19" s="75" t="str">
        <f>IFERROR(IF($C$8=$D$8,'Vida Prima Directa'!N19/'Vida Prima Directa'!$AQ19,'Vida Prima Directa'!N19/'Vida Prima Directa'!N$49),"")</f>
        <v/>
      </c>
      <c r="O19" s="75">
        <f>IFERROR(IF($C$8=$D$8,'Vida Prima Directa'!O19/'Vida Prima Directa'!$AQ19,'Vida Prima Directa'!O19/'Vida Prima Directa'!O$49),"")</f>
        <v>2.7430371023340587E-6</v>
      </c>
      <c r="P19" s="75" t="str">
        <f>IFERROR(IF($C$8=$D$8,'Vida Prima Directa'!P19/'Vida Prima Directa'!$AQ19,'Vida Prima Directa'!P19/'Vida Prima Directa'!P$49),"")</f>
        <v/>
      </c>
      <c r="Q19" s="75">
        <f>IFERROR(IF($C$8=$D$8,'Vida Prima Directa'!Q19/'Vida Prima Directa'!$AQ19,'Vida Prima Directa'!Q19/'Vida Prima Directa'!Q$49),"")</f>
        <v>6.759103224295765E-5</v>
      </c>
      <c r="R19" s="75" t="str">
        <f>IFERROR(IF($C$8=$D$8,'Vida Prima Directa'!R19/'Vida Prima Directa'!$AQ19,'Vida Prima Directa'!R19/'Vida Prima Directa'!R$49),"")</f>
        <v/>
      </c>
      <c r="S19" s="75" t="str">
        <f>IFERROR(IF($C$8=$D$8,'Vida Prima Directa'!S19/'Vida Prima Directa'!$AQ19,'Vida Prima Directa'!S19/'Vida Prima Directa'!S$49),"")</f>
        <v/>
      </c>
      <c r="T19" s="75" t="str">
        <f>IFERROR(IF($C$8=$D$8,'Vida Prima Directa'!T19/'Vida Prima Directa'!$AQ19,'Vida Prima Directa'!T19/'Vida Prima Directa'!T$49),"")</f>
        <v/>
      </c>
      <c r="U19" s="75">
        <f>IFERROR(IF($C$8=$D$8,'Vida Prima Directa'!U19/'Vida Prima Directa'!$AQ19,'Vida Prima Directa'!U19/'Vida Prima Directa'!U$49),"")</f>
        <v>3.4864873481986343E-3</v>
      </c>
      <c r="V19" s="75" t="str">
        <f>IFERROR(IF($C$8=$D$8,'Vida Prima Directa'!V19/'Vida Prima Directa'!$AQ19,'Vida Prima Directa'!V19/'Vida Prima Directa'!V$49),"")</f>
        <v/>
      </c>
      <c r="W19" s="75">
        <f>IFERROR(IF($C$8=$D$8,'Vida Prima Directa'!W19/'Vida Prima Directa'!$AQ19,'Vida Prima Directa'!W19/'Vida Prima Directa'!W$49),"")</f>
        <v>8.5894834397723021E-3</v>
      </c>
      <c r="X19" s="75" t="str">
        <f>IFERROR(IF($C$8=$D$8,'Vida Prima Directa'!X19/'Vida Prima Directa'!$AQ19,'Vida Prima Directa'!X19/'Vida Prima Directa'!X$49),"")</f>
        <v/>
      </c>
      <c r="Y19" s="75">
        <f>IFERROR(IF($C$8=$D$8,'Vida Prima Directa'!Y19/'Vida Prima Directa'!$AQ19,'Vida Prima Directa'!Y19/'Vida Prima Directa'!Y$49),"")</f>
        <v>0.2544974142276934</v>
      </c>
      <c r="Z19" s="75" t="str">
        <f>IFERROR(IF($C$8=$D$8,'Vida Prima Directa'!Z19/'Vida Prima Directa'!$AQ19,'Vida Prima Directa'!Z19/'Vida Prima Directa'!Z$49),"")</f>
        <v/>
      </c>
      <c r="AA19" s="75" t="str">
        <f>IFERROR(IF($C$8=$D$8,'Vida Prima Directa'!AA19/'Vida Prima Directa'!$AQ19,'Vida Prima Directa'!AA19/'Vida Prima Directa'!AA$49),"")</f>
        <v/>
      </c>
      <c r="AB19" s="75">
        <f>IFERROR(IF($C$8=$D$8,'Vida Prima Directa'!AB19/'Vida Prima Directa'!$AQ19,'Vida Prima Directa'!AB19/'Vida Prima Directa'!AB$49),"")</f>
        <v>1.6278436557255324E-5</v>
      </c>
      <c r="AC19" s="75">
        <f>IFERROR(IF($C$8=$D$8,'Vida Prima Directa'!AC19/'Vida Prima Directa'!$AQ19,'Vida Prima Directa'!AC19/'Vida Prima Directa'!AC$49),"")</f>
        <v>1.7938118227333246E-4</v>
      </c>
      <c r="AD19" s="75" t="str">
        <f>IFERROR(IF($C$8=$D$8,'Vida Prima Directa'!AD19/'Vida Prima Directa'!$AQ19,'Vida Prima Directa'!AD19/'Vida Prima Directa'!AD$49),"")</f>
        <v/>
      </c>
      <c r="AE19" s="75">
        <f>IFERROR(IF($C$8=$D$8,'Vida Prima Directa'!AE19/'Vida Prima Directa'!$AQ19,'Vida Prima Directa'!AE19/'Vida Prima Directa'!AE$49),"")</f>
        <v>4.4018809276968079E-2</v>
      </c>
      <c r="AF19" s="75" t="str">
        <f>IFERROR(IF($C$8=$D$8,'Vida Prima Directa'!AF19/'Vida Prima Directa'!$AQ19,'Vida Prima Directa'!AF19/'Vida Prima Directa'!AF$49),"")</f>
        <v/>
      </c>
      <c r="AG19" s="75">
        <f>IFERROR(IF($C$8=$D$8,'Vida Prima Directa'!AG19/'Vida Prima Directa'!$AQ19,'Vida Prima Directa'!AG19/'Vida Prima Directa'!AG$49),"")</f>
        <v>9.4036539046860523E-4</v>
      </c>
      <c r="AH19" s="75" t="str">
        <f>IFERROR(IF($C$8=$D$8,'Vida Prima Directa'!AH19/'Vida Prima Directa'!$AQ19,'Vida Prima Directa'!AH19/'Vida Prima Directa'!AH$49),"")</f>
        <v/>
      </c>
      <c r="AI19" s="75" t="str">
        <f>IFERROR(IF($C$8=$D$8,'Vida Prima Directa'!AI19/'Vida Prima Directa'!$AQ19,'Vida Prima Directa'!AI19/'Vida Prima Directa'!AI$49),"")</f>
        <v/>
      </c>
      <c r="AJ19" s="75" t="str">
        <f>IFERROR(IF($C$8=$D$8,'Vida Prima Directa'!AJ19/'Vida Prima Directa'!$AQ19,'Vida Prima Directa'!AJ19/'Vida Prima Directa'!AJ$49),"")</f>
        <v/>
      </c>
      <c r="AK19" s="75" t="str">
        <f>IFERROR(IF($C$8=$D$8,'Vida Prima Directa'!AK19/'Vida Prima Directa'!$AQ19,'Vida Prima Directa'!AK19/'Vida Prima Directa'!AK$49),"")</f>
        <v/>
      </c>
      <c r="AL19" s="75" t="str">
        <f>IFERROR(IF($C$8=$D$8,'Vida Prima Directa'!AL19/'Vida Prima Directa'!$AQ19,'Vida Prima Directa'!AL19/'Vida Prima Directa'!AL$49),"")</f>
        <v/>
      </c>
      <c r="AM19" s="75" t="str">
        <f>IFERROR(IF($C$8=$D$8,'Vida Prima Directa'!AM19/'Vida Prima Directa'!$AQ19,'Vida Prima Directa'!AM19/'Vida Prima Directa'!AM$49),"")</f>
        <v/>
      </c>
      <c r="AN19" s="75" t="str">
        <f>IFERROR(IF($C$8=$D$8,'Vida Prima Directa'!AN19/'Vida Prima Directa'!$AQ19,'Vida Prima Directa'!AN19/'Vida Prima Directa'!AN$49),"")</f>
        <v/>
      </c>
      <c r="AO19" s="75" t="str">
        <f>IFERROR(IF($C$8=$D$8,'Vida Prima Directa'!AO19/'Vida Prima Directa'!$AQ19,'Vida Prima Directa'!AO19/'Vida Prima Directa'!AO$49),"")</f>
        <v/>
      </c>
      <c r="AP19" s="75" t="str">
        <f>IFERROR(IF($C$8=$D$8,'Vida Prima Directa'!AP19/'Vida Prima Directa'!$AQ19,'Vida Prima Directa'!AP19/'Vida Prima Directa'!AP$49),"")</f>
        <v/>
      </c>
      <c r="AQ19" s="75">
        <f>IFERROR(IF($C$8=$D$8,'Vida Prima Directa'!AQ19/'Vida Prima Directa'!$AQ19,'Vida Prima Directa'!AQ19/'Vida Prima Directa'!AQ$49),"")</f>
        <v>1.1082829150493835E-2</v>
      </c>
    </row>
    <row r="20" spans="2:43">
      <c r="B20" s="30" t="s">
        <v>415</v>
      </c>
      <c r="C20" s="75" t="str">
        <f>IFERROR(IF($C$8=$D$8,'Vida Prima Directa'!C20/'Vida Prima Directa'!$AQ20,'Vida Prima Directa'!C20/'Vida Prima Directa'!C$49),"")</f>
        <v/>
      </c>
      <c r="D20" s="75" t="str">
        <f>IFERROR(IF($C$8=$D$8,'Vida Prima Directa'!D20/'Vida Prima Directa'!$AQ20,'Vida Prima Directa'!D20/'Vida Prima Directa'!D$49),"")</f>
        <v/>
      </c>
      <c r="E20" s="75" t="str">
        <f>IFERROR(IF($C$8=$D$8,'Vida Prima Directa'!E20/'Vida Prima Directa'!$AQ20,'Vida Prima Directa'!E20/'Vida Prima Directa'!E$49),"")</f>
        <v/>
      </c>
      <c r="F20" s="75" t="str">
        <f>IFERROR(IF($C$8=$D$8,'Vida Prima Directa'!F20/'Vida Prima Directa'!$AQ20,'Vida Prima Directa'!F20/'Vida Prima Directa'!F$49),"")</f>
        <v/>
      </c>
      <c r="G20" s="75">
        <f>IFERROR(IF($C$8=$D$8,'Vida Prima Directa'!G20/'Vida Prima Directa'!$AQ20,'Vida Prima Directa'!G20/'Vida Prima Directa'!G$49),"")</f>
        <v>5.0653046673641654E-5</v>
      </c>
      <c r="H20" s="75" t="str">
        <f>IFERROR(IF($C$8=$D$8,'Vida Prima Directa'!H20/'Vida Prima Directa'!$AQ20,'Vida Prima Directa'!H20/'Vida Prima Directa'!H$49),"")</f>
        <v/>
      </c>
      <c r="I20" s="75">
        <f>IFERROR(IF($C$8=$D$8,'Vida Prima Directa'!I20/'Vida Prima Directa'!$AQ20,'Vida Prima Directa'!I20/'Vida Prima Directa'!I$49),"")</f>
        <v>1.0129591997710967E-3</v>
      </c>
      <c r="J20" s="75" t="str">
        <f>IFERROR(IF($C$8=$D$8,'Vida Prima Directa'!J20/'Vida Prima Directa'!$AQ20,'Vida Prima Directa'!J20/'Vida Prima Directa'!J$49),"")</f>
        <v/>
      </c>
      <c r="K20" s="75" t="str">
        <f>IFERROR(IF($C$8=$D$8,'Vida Prima Directa'!K20/'Vida Prima Directa'!$AQ20,'Vida Prima Directa'!K20/'Vida Prima Directa'!K$49),"")</f>
        <v/>
      </c>
      <c r="L20" s="75" t="str">
        <f>IFERROR(IF($C$8=$D$8,'Vida Prima Directa'!L20/'Vida Prima Directa'!$AQ20,'Vida Prima Directa'!L20/'Vida Prima Directa'!L$49),"")</f>
        <v/>
      </c>
      <c r="M20" s="75" t="str">
        <f>IFERROR(IF($C$8=$D$8,'Vida Prima Directa'!M20/'Vida Prima Directa'!$AQ20,'Vida Prima Directa'!M20/'Vida Prima Directa'!M$49),"")</f>
        <v/>
      </c>
      <c r="N20" s="75" t="str">
        <f>IFERROR(IF($C$8=$D$8,'Vida Prima Directa'!N20/'Vida Prima Directa'!$AQ20,'Vida Prima Directa'!N20/'Vida Prima Directa'!N$49),"")</f>
        <v/>
      </c>
      <c r="O20" s="75">
        <f>IFERROR(IF($C$8=$D$8,'Vida Prima Directa'!O20/'Vida Prima Directa'!$AQ20,'Vida Prima Directa'!O20/'Vida Prima Directa'!O$49),"")</f>
        <v>1.2823106260600339E-4</v>
      </c>
      <c r="P20" s="75" t="str">
        <f>IFERROR(IF($C$8=$D$8,'Vida Prima Directa'!P20/'Vida Prima Directa'!$AQ20,'Vida Prima Directa'!P20/'Vida Prima Directa'!P$49),"")</f>
        <v/>
      </c>
      <c r="Q20" s="75">
        <f>IFERROR(IF($C$8=$D$8,'Vida Prima Directa'!Q20/'Vida Prima Directa'!$AQ20,'Vida Prima Directa'!Q20/'Vida Prima Directa'!Q$49),"")</f>
        <v>1.2445293037151273E-4</v>
      </c>
      <c r="R20" s="75" t="str">
        <f>IFERROR(IF($C$8=$D$8,'Vida Prima Directa'!R20/'Vida Prima Directa'!$AQ20,'Vida Prima Directa'!R20/'Vida Prima Directa'!R$49),"")</f>
        <v/>
      </c>
      <c r="S20" s="75">
        <f>IFERROR(IF($C$8=$D$8,'Vida Prima Directa'!S20/'Vida Prima Directa'!$AQ20,'Vida Prima Directa'!S20/'Vida Prima Directa'!S$49),"")</f>
        <v>4.6738159959420664E-4</v>
      </c>
      <c r="T20" s="75" t="str">
        <f>IFERROR(IF($C$8=$D$8,'Vida Prima Directa'!T20/'Vida Prima Directa'!$AQ20,'Vida Prima Directa'!T20/'Vida Prima Directa'!T$49),"")</f>
        <v/>
      </c>
      <c r="U20" s="75" t="str">
        <f>IFERROR(IF($C$8=$D$8,'Vida Prima Directa'!U20/'Vida Prima Directa'!$AQ20,'Vida Prima Directa'!U20/'Vida Prima Directa'!U$49),"")</f>
        <v/>
      </c>
      <c r="V20" s="75" t="str">
        <f>IFERROR(IF($C$8=$D$8,'Vida Prima Directa'!V20/'Vida Prima Directa'!$AQ20,'Vida Prima Directa'!V20/'Vida Prima Directa'!V$49),"")</f>
        <v/>
      </c>
      <c r="W20" s="75" t="str">
        <f>IFERROR(IF($C$8=$D$8,'Vida Prima Directa'!W20/'Vida Prima Directa'!$AQ20,'Vida Prima Directa'!W20/'Vida Prima Directa'!W$49),"")</f>
        <v/>
      </c>
      <c r="X20" s="75" t="str">
        <f>IFERROR(IF($C$8=$D$8,'Vida Prima Directa'!X20/'Vida Prima Directa'!$AQ20,'Vida Prima Directa'!X20/'Vida Prima Directa'!X$49),"")</f>
        <v/>
      </c>
      <c r="Y20" s="75" t="str">
        <f>IFERROR(IF($C$8=$D$8,'Vida Prima Directa'!Y20/'Vida Prima Directa'!$AQ20,'Vida Prima Directa'!Y20/'Vida Prima Directa'!Y$49),"")</f>
        <v/>
      </c>
      <c r="Z20" s="75" t="str">
        <f>IFERROR(IF($C$8=$D$8,'Vida Prima Directa'!Z20/'Vida Prima Directa'!$AQ20,'Vida Prima Directa'!Z20/'Vida Prima Directa'!Z$49),"")</f>
        <v/>
      </c>
      <c r="AA20" s="75">
        <f>IFERROR(IF($C$8=$D$8,'Vida Prima Directa'!AA20/'Vida Prima Directa'!$AQ20,'Vida Prima Directa'!AA20/'Vida Prima Directa'!AA$49),"")</f>
        <v>9.6173940868669991E-5</v>
      </c>
      <c r="AB20" s="75" t="str">
        <f>IFERROR(IF($C$8=$D$8,'Vida Prima Directa'!AB20/'Vida Prima Directa'!$AQ20,'Vida Prima Directa'!AB20/'Vida Prima Directa'!AB$49),"")</f>
        <v/>
      </c>
      <c r="AC20" s="75" t="str">
        <f>IFERROR(IF($C$8=$D$8,'Vida Prima Directa'!AC20/'Vida Prima Directa'!$AQ20,'Vida Prima Directa'!AC20/'Vida Prima Directa'!AC$49),"")</f>
        <v/>
      </c>
      <c r="AD20" s="75" t="str">
        <f>IFERROR(IF($C$8=$D$8,'Vida Prima Directa'!AD20/'Vida Prima Directa'!$AQ20,'Vida Prima Directa'!AD20/'Vida Prima Directa'!AD$49),"")</f>
        <v/>
      </c>
      <c r="AE20" s="75" t="str">
        <f>IFERROR(IF($C$8=$D$8,'Vida Prima Directa'!AE20/'Vida Prima Directa'!$AQ20,'Vida Prima Directa'!AE20/'Vida Prima Directa'!AE$49),"")</f>
        <v/>
      </c>
      <c r="AF20" s="75" t="str">
        <f>IFERROR(IF($C$8=$D$8,'Vida Prima Directa'!AF20/'Vida Prima Directa'!$AQ20,'Vida Prima Directa'!AF20/'Vida Prima Directa'!AF$49),"")</f>
        <v/>
      </c>
      <c r="AG20" s="75" t="str">
        <f>IFERROR(IF($C$8=$D$8,'Vida Prima Directa'!AG20/'Vida Prima Directa'!$AQ20,'Vida Prima Directa'!AG20/'Vida Prima Directa'!AG$49),"")</f>
        <v/>
      </c>
      <c r="AH20" s="75" t="str">
        <f>IFERROR(IF($C$8=$D$8,'Vida Prima Directa'!AH20/'Vida Prima Directa'!$AQ20,'Vida Prima Directa'!AH20/'Vida Prima Directa'!AH$49),"")</f>
        <v/>
      </c>
      <c r="AI20" s="75" t="str">
        <f>IFERROR(IF($C$8=$D$8,'Vida Prima Directa'!AI20/'Vida Prima Directa'!$AQ20,'Vida Prima Directa'!AI20/'Vida Prima Directa'!AI$49),"")</f>
        <v/>
      </c>
      <c r="AJ20" s="75" t="str">
        <f>IFERROR(IF($C$8=$D$8,'Vida Prima Directa'!AJ20/'Vida Prima Directa'!$AQ20,'Vida Prima Directa'!AJ20/'Vida Prima Directa'!AJ$49),"")</f>
        <v/>
      </c>
      <c r="AK20" s="75" t="str">
        <f>IFERROR(IF($C$8=$D$8,'Vida Prima Directa'!AK20/'Vida Prima Directa'!$AQ20,'Vida Prima Directa'!AK20/'Vida Prima Directa'!AK$49),"")</f>
        <v/>
      </c>
      <c r="AL20" s="75" t="str">
        <f>IFERROR(IF($C$8=$D$8,'Vida Prima Directa'!AL20/'Vida Prima Directa'!$AQ20,'Vida Prima Directa'!AL20/'Vida Prima Directa'!AL$49),"")</f>
        <v/>
      </c>
      <c r="AM20" s="75" t="str">
        <f>IFERROR(IF($C$8=$D$8,'Vida Prima Directa'!AM20/'Vida Prima Directa'!$AQ20,'Vida Prima Directa'!AM20/'Vida Prima Directa'!AM$49),"")</f>
        <v/>
      </c>
      <c r="AN20" s="75" t="str">
        <f>IFERROR(IF($C$8=$D$8,'Vida Prima Directa'!AN20/'Vida Prima Directa'!$AQ20,'Vida Prima Directa'!AN20/'Vida Prima Directa'!AN$49),"")</f>
        <v/>
      </c>
      <c r="AO20" s="75" t="str">
        <f>IFERROR(IF($C$8=$D$8,'Vida Prima Directa'!AO20/'Vida Prima Directa'!$AQ20,'Vida Prima Directa'!AO20/'Vida Prima Directa'!AO$49),"")</f>
        <v/>
      </c>
      <c r="AP20" s="75" t="str">
        <f>IFERROR(IF($C$8=$D$8,'Vida Prima Directa'!AP20/'Vida Prima Directa'!$AQ20,'Vida Prima Directa'!AP20/'Vida Prima Directa'!AP$49),"")</f>
        <v/>
      </c>
      <c r="AQ20" s="75">
        <f>IFERROR(IF($C$8=$D$8,'Vida Prima Directa'!AQ20/'Vida Prima Directa'!$AQ20,'Vida Prima Directa'!AQ20/'Vida Prima Directa'!AQ$49),"")</f>
        <v>4.8060726560199758E-5</v>
      </c>
    </row>
    <row r="21" spans="2:43">
      <c r="B21" s="30" t="s">
        <v>416</v>
      </c>
      <c r="C21" s="75">
        <f>IFERROR(IF($C$8=$D$8,'Vida Prima Directa'!C21/'Vida Prima Directa'!$AQ21,'Vida Prima Directa'!C21/'Vida Prima Directa'!C$49),"")</f>
        <v>2.1521250577219886E-3</v>
      </c>
      <c r="D21" s="75">
        <f>IFERROR(IF($C$8=$D$8,'Vida Prima Directa'!D21/'Vida Prima Directa'!$AQ21,'Vida Prima Directa'!D21/'Vida Prima Directa'!D$49),"")</f>
        <v>3.0088263196265855E-2</v>
      </c>
      <c r="E21" s="75" t="str">
        <f>IFERROR(IF($C$8=$D$8,'Vida Prima Directa'!E21/'Vida Prima Directa'!$AQ21,'Vida Prima Directa'!E21/'Vida Prima Directa'!E$49),"")</f>
        <v/>
      </c>
      <c r="F21" s="75">
        <f>IFERROR(IF($C$8=$D$8,'Vida Prima Directa'!F21/'Vida Prima Directa'!$AQ21,'Vida Prima Directa'!F21/'Vida Prima Directa'!F$49),"")</f>
        <v>1.7530815275408999E-2</v>
      </c>
      <c r="G21" s="75">
        <f>IFERROR(IF($C$8=$D$8,'Vida Prima Directa'!G21/'Vida Prima Directa'!$AQ21,'Vida Prima Directa'!G21/'Vida Prima Directa'!G$49),"")</f>
        <v>4.6328837836104751E-3</v>
      </c>
      <c r="H21" s="75" t="str">
        <f>IFERROR(IF($C$8=$D$8,'Vida Prima Directa'!H21/'Vida Prima Directa'!$AQ21,'Vida Prima Directa'!H21/'Vida Prima Directa'!H$49),"")</f>
        <v/>
      </c>
      <c r="I21" s="75">
        <f>IFERROR(IF($C$8=$D$8,'Vida Prima Directa'!I21/'Vida Prima Directa'!$AQ21,'Vida Prima Directa'!I21/'Vida Prima Directa'!I$49),"")</f>
        <v>1.9070673217484175E-3</v>
      </c>
      <c r="J21" s="75" t="str">
        <f>IFERROR(IF($C$8=$D$8,'Vida Prima Directa'!J21/'Vida Prima Directa'!$AQ21,'Vida Prima Directa'!J21/'Vida Prima Directa'!J$49),"")</f>
        <v/>
      </c>
      <c r="K21" s="75">
        <f>IFERROR(IF($C$8=$D$8,'Vida Prima Directa'!K21/'Vida Prima Directa'!$AQ21,'Vida Prima Directa'!K21/'Vida Prima Directa'!K$49),"")</f>
        <v>1</v>
      </c>
      <c r="L21" s="75" t="str">
        <f>IFERROR(IF($C$8=$D$8,'Vida Prima Directa'!L21/'Vida Prima Directa'!$AQ21,'Vida Prima Directa'!L21/'Vida Prima Directa'!L$49),"")</f>
        <v/>
      </c>
      <c r="M21" s="75">
        <f>IFERROR(IF($C$8=$D$8,'Vida Prima Directa'!M21/'Vida Prima Directa'!$AQ21,'Vida Prima Directa'!M21/'Vida Prima Directa'!M$49),"")</f>
        <v>4.1615622983506043E-4</v>
      </c>
      <c r="N21" s="75" t="str">
        <f>IFERROR(IF($C$8=$D$8,'Vida Prima Directa'!N21/'Vida Prima Directa'!$AQ21,'Vida Prima Directa'!N21/'Vida Prima Directa'!N$49),"")</f>
        <v/>
      </c>
      <c r="O21" s="75">
        <f>IFERROR(IF($C$8=$D$8,'Vida Prima Directa'!O21/'Vida Prima Directa'!$AQ21,'Vida Prima Directa'!O21/'Vida Prima Directa'!O$49),"")</f>
        <v>1.7804205811144472E-3</v>
      </c>
      <c r="P21" s="75">
        <f>IFERROR(IF($C$8=$D$8,'Vida Prima Directa'!P21/'Vida Prima Directa'!$AQ21,'Vida Prima Directa'!P21/'Vida Prima Directa'!P$49),"")</f>
        <v>5.8634214602266473E-3</v>
      </c>
      <c r="Q21" s="75">
        <f>IFERROR(IF($C$8=$D$8,'Vida Prima Directa'!Q21/'Vida Prima Directa'!$AQ21,'Vida Prima Directa'!Q21/'Vida Prima Directa'!Q$49),"")</f>
        <v>9.4213774621865667E-3</v>
      </c>
      <c r="R21" s="75" t="str">
        <f>IFERROR(IF($C$8=$D$8,'Vida Prima Directa'!R21/'Vida Prima Directa'!$AQ21,'Vida Prima Directa'!R21/'Vida Prima Directa'!R$49),"")</f>
        <v/>
      </c>
      <c r="S21" s="75" t="str">
        <f>IFERROR(IF($C$8=$D$8,'Vida Prima Directa'!S21/'Vida Prima Directa'!$AQ21,'Vida Prima Directa'!S21/'Vida Prima Directa'!S$49),"")</f>
        <v/>
      </c>
      <c r="T21" s="75" t="str">
        <f>IFERROR(IF($C$8=$D$8,'Vida Prima Directa'!T21/'Vida Prima Directa'!$AQ21,'Vida Prima Directa'!T21/'Vida Prima Directa'!T$49),"")</f>
        <v/>
      </c>
      <c r="U21" s="75" t="str">
        <f>IFERROR(IF($C$8=$D$8,'Vida Prima Directa'!U21/'Vida Prima Directa'!$AQ21,'Vida Prima Directa'!U21/'Vida Prima Directa'!U$49),"")</f>
        <v/>
      </c>
      <c r="V21" s="75" t="str">
        <f>IFERROR(IF($C$8=$D$8,'Vida Prima Directa'!V21/'Vida Prima Directa'!$AQ21,'Vida Prima Directa'!V21/'Vida Prima Directa'!V$49),"")</f>
        <v/>
      </c>
      <c r="W21" s="75" t="str">
        <f>IFERROR(IF($C$8=$D$8,'Vida Prima Directa'!W21/'Vida Prima Directa'!$AQ21,'Vida Prima Directa'!W21/'Vida Prima Directa'!W$49),"")</f>
        <v/>
      </c>
      <c r="X21" s="75">
        <f>IFERROR(IF($C$8=$D$8,'Vida Prima Directa'!X21/'Vida Prima Directa'!$AQ21,'Vida Prima Directa'!X21/'Vida Prima Directa'!X$49),"")</f>
        <v>7.3534190628231633E-3</v>
      </c>
      <c r="Y21" s="75" t="str">
        <f>IFERROR(IF($C$8=$D$8,'Vida Prima Directa'!Y21/'Vida Prima Directa'!$AQ21,'Vida Prima Directa'!Y21/'Vida Prima Directa'!Y$49),"")</f>
        <v/>
      </c>
      <c r="Z21" s="75">
        <f>IFERROR(IF($C$8=$D$8,'Vida Prima Directa'!Z21/'Vida Prima Directa'!$AQ21,'Vida Prima Directa'!Z21/'Vida Prima Directa'!Z$49),"")</f>
        <v>1.3941360282588284E-4</v>
      </c>
      <c r="AA21" s="75">
        <f>IFERROR(IF($C$8=$D$8,'Vida Prima Directa'!AA21/'Vida Prima Directa'!$AQ21,'Vida Prima Directa'!AA21/'Vida Prima Directa'!AA$49),"")</f>
        <v>1.6669939001262527E-3</v>
      </c>
      <c r="AB21" s="75" t="str">
        <f>IFERROR(IF($C$8=$D$8,'Vida Prima Directa'!AB21/'Vida Prima Directa'!$AQ21,'Vida Prima Directa'!AB21/'Vida Prima Directa'!AB$49),"")</f>
        <v/>
      </c>
      <c r="AC21" s="75" t="str">
        <f>IFERROR(IF($C$8=$D$8,'Vida Prima Directa'!AC21/'Vida Prima Directa'!$AQ21,'Vida Prima Directa'!AC21/'Vida Prima Directa'!AC$49),"")</f>
        <v/>
      </c>
      <c r="AD21" s="75" t="str">
        <f>IFERROR(IF($C$8=$D$8,'Vida Prima Directa'!AD21/'Vida Prima Directa'!$AQ21,'Vida Prima Directa'!AD21/'Vida Prima Directa'!AD$49),"")</f>
        <v/>
      </c>
      <c r="AE21" s="75">
        <f>IFERROR(IF($C$8=$D$8,'Vida Prima Directa'!AE21/'Vida Prima Directa'!$AQ21,'Vida Prima Directa'!AE21/'Vida Prima Directa'!AE$49),"")</f>
        <v>3.1127712815251906E-3</v>
      </c>
      <c r="AF21" s="75">
        <f>IFERROR(IF($C$8=$D$8,'Vida Prima Directa'!AF21/'Vida Prima Directa'!$AQ21,'Vida Prima Directa'!AF21/'Vida Prima Directa'!AF$49),"")</f>
        <v>1.4897664369710455E-2</v>
      </c>
      <c r="AG21" s="75">
        <f>IFERROR(IF($C$8=$D$8,'Vida Prima Directa'!AG21/'Vida Prima Directa'!$AQ21,'Vida Prima Directa'!AG21/'Vida Prima Directa'!AG$49),"")</f>
        <v>5.827280514370576E-2</v>
      </c>
      <c r="AH21" s="75" t="str">
        <f>IFERROR(IF($C$8=$D$8,'Vida Prima Directa'!AH21/'Vida Prima Directa'!$AQ21,'Vida Prima Directa'!AH21/'Vida Prima Directa'!AH$49),"")</f>
        <v/>
      </c>
      <c r="AI21" s="75" t="str">
        <f>IFERROR(IF($C$8=$D$8,'Vida Prima Directa'!AI21/'Vida Prima Directa'!$AQ21,'Vida Prima Directa'!AI21/'Vida Prima Directa'!AI$49),"")</f>
        <v/>
      </c>
      <c r="AJ21" s="75" t="str">
        <f>IFERROR(IF($C$8=$D$8,'Vida Prima Directa'!AJ21/'Vida Prima Directa'!$AQ21,'Vida Prima Directa'!AJ21/'Vida Prima Directa'!AJ$49),"")</f>
        <v/>
      </c>
      <c r="AK21" s="75" t="str">
        <f>IFERROR(IF($C$8=$D$8,'Vida Prima Directa'!AK21/'Vida Prima Directa'!$AQ21,'Vida Prima Directa'!AK21/'Vida Prima Directa'!AK$49),"")</f>
        <v/>
      </c>
      <c r="AL21" s="75" t="str">
        <f>IFERROR(IF($C$8=$D$8,'Vida Prima Directa'!AL21/'Vida Prima Directa'!$AQ21,'Vida Prima Directa'!AL21/'Vida Prima Directa'!AL$49),"")</f>
        <v/>
      </c>
      <c r="AM21" s="75" t="str">
        <f>IFERROR(IF($C$8=$D$8,'Vida Prima Directa'!AM21/'Vida Prima Directa'!$AQ21,'Vida Prima Directa'!AM21/'Vida Prima Directa'!AM$49),"")</f>
        <v/>
      </c>
      <c r="AN21" s="75" t="str">
        <f>IFERROR(IF($C$8=$D$8,'Vida Prima Directa'!AN21/'Vida Prima Directa'!$AQ21,'Vida Prima Directa'!AN21/'Vida Prima Directa'!AN$49),"")</f>
        <v/>
      </c>
      <c r="AO21" s="75" t="str">
        <f>IFERROR(IF($C$8=$D$8,'Vida Prima Directa'!AO21/'Vida Prima Directa'!$AQ21,'Vida Prima Directa'!AO21/'Vida Prima Directa'!AO$49),"")</f>
        <v/>
      </c>
      <c r="AP21" s="75" t="str">
        <f>IFERROR(IF($C$8=$D$8,'Vida Prima Directa'!AP21/'Vida Prima Directa'!$AQ21,'Vida Prima Directa'!AP21/'Vida Prima Directa'!AP$49),"")</f>
        <v/>
      </c>
      <c r="AQ21" s="75">
        <f>IFERROR(IF($C$8=$D$8,'Vida Prima Directa'!AQ21/'Vida Prima Directa'!$AQ21,'Vida Prima Directa'!AQ21/'Vida Prima Directa'!AQ$49),"")</f>
        <v>9.0858578313911496E-3</v>
      </c>
    </row>
    <row r="22" spans="2:43">
      <c r="B22" s="30" t="s">
        <v>417</v>
      </c>
      <c r="C22" s="75">
        <f>IFERROR(IF($C$8=$D$8,'Vida Prima Directa'!C22/'Vida Prima Directa'!$AQ22,'Vida Prima Directa'!C22/'Vida Prima Directa'!C$49),"")</f>
        <v>2.2099465098520593E-2</v>
      </c>
      <c r="D22" s="75">
        <f>IFERROR(IF($C$8=$D$8,'Vida Prima Directa'!D22/'Vida Prima Directa'!$AQ22,'Vida Prima Directa'!D22/'Vida Prima Directa'!D$49),"")</f>
        <v>4.6488639907105826E-2</v>
      </c>
      <c r="E22" s="75">
        <f>IFERROR(IF($C$8=$D$8,'Vida Prima Directa'!E22/'Vida Prima Directa'!$AQ22,'Vida Prima Directa'!E22/'Vida Prima Directa'!E$49),"")</f>
        <v>8.6961525156034961E-3</v>
      </c>
      <c r="F22" s="75">
        <f>IFERROR(IF($C$8=$D$8,'Vida Prima Directa'!F22/'Vida Prima Directa'!$AQ22,'Vida Prima Directa'!F22/'Vida Prima Directa'!F$49),"")</f>
        <v>4.0329959875509656E-2</v>
      </c>
      <c r="G22" s="75">
        <f>IFERROR(IF($C$8=$D$8,'Vida Prima Directa'!G22/'Vida Prima Directa'!$AQ22,'Vida Prima Directa'!G22/'Vida Prima Directa'!G$49),"")</f>
        <v>1.3378879681452006E-3</v>
      </c>
      <c r="H22" s="75" t="str">
        <f>IFERROR(IF($C$8=$D$8,'Vida Prima Directa'!H22/'Vida Prima Directa'!$AQ22,'Vida Prima Directa'!H22/'Vida Prima Directa'!H$49),"")</f>
        <v/>
      </c>
      <c r="I22" s="75">
        <f>IFERROR(IF($C$8=$D$8,'Vida Prima Directa'!I22/'Vida Prima Directa'!$AQ22,'Vida Prima Directa'!I22/'Vida Prima Directa'!I$49),"")</f>
        <v>3.7883945205713318E-3</v>
      </c>
      <c r="J22" s="75">
        <f>IFERROR(IF($C$8=$D$8,'Vida Prima Directa'!J22/'Vida Prima Directa'!$AQ22,'Vida Prima Directa'!J22/'Vida Prima Directa'!J$49),"")</f>
        <v>4.4237962281276779E-4</v>
      </c>
      <c r="K22" s="75" t="str">
        <f>IFERROR(IF($C$8=$D$8,'Vida Prima Directa'!K22/'Vida Prima Directa'!$AQ22,'Vida Prima Directa'!K22/'Vida Prima Directa'!K$49),"")</f>
        <v/>
      </c>
      <c r="L22" s="75" t="str">
        <f>IFERROR(IF($C$8=$D$8,'Vida Prima Directa'!L22/'Vida Prima Directa'!$AQ22,'Vida Prima Directa'!L22/'Vida Prima Directa'!L$49),"")</f>
        <v/>
      </c>
      <c r="M22" s="75">
        <f>IFERROR(IF($C$8=$D$8,'Vida Prima Directa'!M22/'Vida Prima Directa'!$AQ22,'Vida Prima Directa'!M22/'Vida Prima Directa'!M$49),"")</f>
        <v>1.3176888628593439E-3</v>
      </c>
      <c r="N22" s="75" t="str">
        <f>IFERROR(IF($C$8=$D$8,'Vida Prima Directa'!N22/'Vida Prima Directa'!$AQ22,'Vida Prima Directa'!N22/'Vida Prima Directa'!N$49),"")</f>
        <v/>
      </c>
      <c r="O22" s="75">
        <f>IFERROR(IF($C$8=$D$8,'Vida Prima Directa'!O22/'Vida Prima Directa'!$AQ22,'Vida Prima Directa'!O22/'Vida Prima Directa'!O$49),"")</f>
        <v>1.0485223792103255E-3</v>
      </c>
      <c r="P22" s="75">
        <f>IFERROR(IF($C$8=$D$8,'Vida Prima Directa'!P22/'Vida Prima Directa'!$AQ22,'Vida Prima Directa'!P22/'Vida Prima Directa'!P$49),"")</f>
        <v>1.2487433961732193E-3</v>
      </c>
      <c r="Q22" s="75">
        <f>IFERROR(IF($C$8=$D$8,'Vida Prima Directa'!Q22/'Vida Prima Directa'!$AQ22,'Vida Prima Directa'!Q22/'Vida Prima Directa'!Q$49),"")</f>
        <v>5.4154906601798709E-4</v>
      </c>
      <c r="R22" s="75" t="str">
        <f>IFERROR(IF($C$8=$D$8,'Vida Prima Directa'!R22/'Vida Prima Directa'!$AQ22,'Vida Prima Directa'!R22/'Vida Prima Directa'!R$49),"")</f>
        <v/>
      </c>
      <c r="S22" s="75">
        <f>IFERROR(IF($C$8=$D$8,'Vida Prima Directa'!S22/'Vida Prima Directa'!$AQ22,'Vida Prima Directa'!S22/'Vida Prima Directa'!S$49),"")</f>
        <v>1.5286109608597559E-4</v>
      </c>
      <c r="T22" s="75" t="str">
        <f>IFERROR(IF($C$8=$D$8,'Vida Prima Directa'!T22/'Vida Prima Directa'!$AQ22,'Vida Prima Directa'!T22/'Vida Prima Directa'!T$49),"")</f>
        <v/>
      </c>
      <c r="U22" s="75" t="str">
        <f>IFERROR(IF($C$8=$D$8,'Vida Prima Directa'!U22/'Vida Prima Directa'!$AQ22,'Vida Prima Directa'!U22/'Vida Prima Directa'!U$49),"")</f>
        <v/>
      </c>
      <c r="V22" s="75" t="str">
        <f>IFERROR(IF($C$8=$D$8,'Vida Prima Directa'!V22/'Vida Prima Directa'!$AQ22,'Vida Prima Directa'!V22/'Vida Prima Directa'!V$49),"")</f>
        <v/>
      </c>
      <c r="W22" s="75">
        <f>IFERROR(IF($C$8=$D$8,'Vida Prima Directa'!W22/'Vida Prima Directa'!$AQ22,'Vida Prima Directa'!W22/'Vida Prima Directa'!W$49),"")</f>
        <v>6.4358699251822957E-2</v>
      </c>
      <c r="X22" s="75">
        <f>IFERROR(IF($C$8=$D$8,'Vida Prima Directa'!X22/'Vida Prima Directa'!$AQ22,'Vida Prima Directa'!X22/'Vida Prima Directa'!X$49),"")</f>
        <v>2.7950018831505257E-2</v>
      </c>
      <c r="Y22" s="75">
        <f>IFERROR(IF($C$8=$D$8,'Vida Prima Directa'!Y22/'Vida Prima Directa'!$AQ22,'Vida Prima Directa'!Y22/'Vida Prima Directa'!Y$49),"")</f>
        <v>4.7480764290663031E-5</v>
      </c>
      <c r="Z22" s="75">
        <f>IFERROR(IF($C$8=$D$8,'Vida Prima Directa'!Z22/'Vida Prima Directa'!$AQ22,'Vida Prima Directa'!Z22/'Vida Prima Directa'!Z$49),"")</f>
        <v>5.6789371927220556E-5</v>
      </c>
      <c r="AA22" s="75" t="str">
        <f>IFERROR(IF($C$8=$D$8,'Vida Prima Directa'!AA22/'Vida Prima Directa'!$AQ22,'Vida Prima Directa'!AA22/'Vida Prima Directa'!AA$49),"")</f>
        <v/>
      </c>
      <c r="AB22" s="75" t="str">
        <f>IFERROR(IF($C$8=$D$8,'Vida Prima Directa'!AB22/'Vida Prima Directa'!$AQ22,'Vida Prima Directa'!AB22/'Vida Prima Directa'!AB$49),"")</f>
        <v/>
      </c>
      <c r="AC22" s="75" t="str">
        <f>IFERROR(IF($C$8=$D$8,'Vida Prima Directa'!AC22/'Vida Prima Directa'!$AQ22,'Vida Prima Directa'!AC22/'Vida Prima Directa'!AC$49),"")</f>
        <v/>
      </c>
      <c r="AD22" s="75" t="str">
        <f>IFERROR(IF($C$8=$D$8,'Vida Prima Directa'!AD22/'Vida Prima Directa'!$AQ22,'Vida Prima Directa'!AD22/'Vida Prima Directa'!AD$49),"")</f>
        <v/>
      </c>
      <c r="AE22" s="75">
        <f>IFERROR(IF($C$8=$D$8,'Vida Prima Directa'!AE22/'Vida Prima Directa'!$AQ22,'Vida Prima Directa'!AE22/'Vida Prima Directa'!AE$49),"")</f>
        <v>2.0411109279414091E-3</v>
      </c>
      <c r="AF22" s="75">
        <f>IFERROR(IF($C$8=$D$8,'Vida Prima Directa'!AF22/'Vida Prima Directa'!$AQ22,'Vida Prima Directa'!AF22/'Vida Prima Directa'!AF$49),"")</f>
        <v>6.2925854551511588E-4</v>
      </c>
      <c r="AG22" s="75">
        <f>IFERROR(IF($C$8=$D$8,'Vida Prima Directa'!AG22/'Vida Prima Directa'!$AQ22,'Vida Prima Directa'!AG22/'Vida Prima Directa'!AG$49),"")</f>
        <v>7.9405583913877226E-2</v>
      </c>
      <c r="AH22" s="75" t="str">
        <f>IFERROR(IF($C$8=$D$8,'Vida Prima Directa'!AH22/'Vida Prima Directa'!$AQ22,'Vida Prima Directa'!AH22/'Vida Prima Directa'!AH$49),"")</f>
        <v/>
      </c>
      <c r="AI22" s="75" t="str">
        <f>IFERROR(IF($C$8=$D$8,'Vida Prima Directa'!AI22/'Vida Prima Directa'!$AQ22,'Vida Prima Directa'!AI22/'Vida Prima Directa'!AI$49),"")</f>
        <v/>
      </c>
      <c r="AJ22" s="75" t="str">
        <f>IFERROR(IF($C$8=$D$8,'Vida Prima Directa'!AJ22/'Vida Prima Directa'!$AQ22,'Vida Prima Directa'!AJ22/'Vida Prima Directa'!AJ$49),"")</f>
        <v/>
      </c>
      <c r="AK22" s="75" t="str">
        <f>IFERROR(IF($C$8=$D$8,'Vida Prima Directa'!AK22/'Vida Prima Directa'!$AQ22,'Vida Prima Directa'!AK22/'Vida Prima Directa'!AK$49),"")</f>
        <v/>
      </c>
      <c r="AL22" s="75" t="str">
        <f>IFERROR(IF($C$8=$D$8,'Vida Prima Directa'!AL22/'Vida Prima Directa'!$AQ22,'Vida Prima Directa'!AL22/'Vida Prima Directa'!AL$49),"")</f>
        <v/>
      </c>
      <c r="AM22" s="75" t="str">
        <f>IFERROR(IF($C$8=$D$8,'Vida Prima Directa'!AM22/'Vida Prima Directa'!$AQ22,'Vida Prima Directa'!AM22/'Vida Prima Directa'!AM$49),"")</f>
        <v/>
      </c>
      <c r="AN22" s="75" t="str">
        <f>IFERROR(IF($C$8=$D$8,'Vida Prima Directa'!AN22/'Vida Prima Directa'!$AQ22,'Vida Prima Directa'!AN22/'Vida Prima Directa'!AN$49),"")</f>
        <v/>
      </c>
      <c r="AO22" s="75" t="str">
        <f>IFERROR(IF($C$8=$D$8,'Vida Prima Directa'!AO22/'Vida Prima Directa'!$AQ22,'Vida Prima Directa'!AO22/'Vida Prima Directa'!AO$49),"")</f>
        <v/>
      </c>
      <c r="AP22" s="75" t="str">
        <f>IFERROR(IF($C$8=$D$8,'Vida Prima Directa'!AP22/'Vida Prima Directa'!$AQ22,'Vida Prima Directa'!AP22/'Vida Prima Directa'!AP$49),"")</f>
        <v/>
      </c>
      <c r="AQ22" s="75">
        <f>IFERROR(IF($C$8=$D$8,'Vida Prima Directa'!AQ22/'Vida Prima Directa'!$AQ22,'Vida Prima Directa'!AQ22/'Vida Prima Directa'!AQ$49),"")</f>
        <v>1.0335452382499246E-2</v>
      </c>
    </row>
    <row r="23" spans="2:43">
      <c r="B23" s="30" t="s">
        <v>418</v>
      </c>
      <c r="C23" s="75" t="str">
        <f>IFERROR(IF($C$8=$D$8,'Vida Prima Directa'!C23/'Vida Prima Directa'!$AQ23,'Vida Prima Directa'!C23/'Vida Prima Directa'!C$49),"")</f>
        <v/>
      </c>
      <c r="D23" s="75">
        <f>IFERROR(IF($C$8=$D$8,'Vida Prima Directa'!D23/'Vida Prima Directa'!$AQ23,'Vida Prima Directa'!D23/'Vida Prima Directa'!D$49),"")</f>
        <v>4.9157541594353478E-4</v>
      </c>
      <c r="E23" s="75" t="str">
        <f>IFERROR(IF($C$8=$D$8,'Vida Prima Directa'!E23/'Vida Prima Directa'!$AQ23,'Vida Prima Directa'!E23/'Vida Prima Directa'!E$49),"")</f>
        <v/>
      </c>
      <c r="F23" s="75" t="str">
        <f>IFERROR(IF($C$8=$D$8,'Vida Prima Directa'!F23/'Vida Prima Directa'!$AQ23,'Vida Prima Directa'!F23/'Vida Prima Directa'!F$49),"")</f>
        <v/>
      </c>
      <c r="G23" s="75" t="str">
        <f>IFERROR(IF($C$8=$D$8,'Vida Prima Directa'!G23/'Vida Prima Directa'!$AQ23,'Vida Prima Directa'!G23/'Vida Prima Directa'!G$49),"")</f>
        <v/>
      </c>
      <c r="H23" s="75" t="str">
        <f>IFERROR(IF($C$8=$D$8,'Vida Prima Directa'!H23/'Vida Prima Directa'!$AQ23,'Vida Prima Directa'!H23/'Vida Prima Directa'!H$49),"")</f>
        <v/>
      </c>
      <c r="I23" s="75" t="str">
        <f>IFERROR(IF($C$8=$D$8,'Vida Prima Directa'!I23/'Vida Prima Directa'!$AQ23,'Vida Prima Directa'!I23/'Vida Prima Directa'!I$49),"")</f>
        <v/>
      </c>
      <c r="J23" s="75" t="str">
        <f>IFERROR(IF($C$8=$D$8,'Vida Prima Directa'!J23/'Vida Prima Directa'!$AQ23,'Vida Prima Directa'!J23/'Vida Prima Directa'!J$49),"")</f>
        <v/>
      </c>
      <c r="K23" s="75" t="str">
        <f>IFERROR(IF($C$8=$D$8,'Vida Prima Directa'!K23/'Vida Prima Directa'!$AQ23,'Vida Prima Directa'!K23/'Vida Prima Directa'!K$49),"")</f>
        <v/>
      </c>
      <c r="L23" s="75" t="str">
        <f>IFERROR(IF($C$8=$D$8,'Vida Prima Directa'!L23/'Vida Prima Directa'!$AQ23,'Vida Prima Directa'!L23/'Vida Prima Directa'!L$49),"")</f>
        <v/>
      </c>
      <c r="M23" s="75">
        <f>IFERROR(IF($C$8=$D$8,'Vida Prima Directa'!M23/'Vida Prima Directa'!$AQ23,'Vida Prima Directa'!M23/'Vida Prima Directa'!M$49),"")</f>
        <v>1.696703200561097E-4</v>
      </c>
      <c r="N23" s="75" t="str">
        <f>IFERROR(IF($C$8=$D$8,'Vida Prima Directa'!N23/'Vida Prima Directa'!$AQ23,'Vida Prima Directa'!N23/'Vida Prima Directa'!N$49),"")</f>
        <v/>
      </c>
      <c r="O23" s="75" t="str">
        <f>IFERROR(IF($C$8=$D$8,'Vida Prima Directa'!O23/'Vida Prima Directa'!$AQ23,'Vida Prima Directa'!O23/'Vida Prima Directa'!O$49),"")</f>
        <v/>
      </c>
      <c r="P23" s="75" t="str">
        <f>IFERROR(IF($C$8=$D$8,'Vida Prima Directa'!P23/'Vida Prima Directa'!$AQ23,'Vida Prima Directa'!P23/'Vida Prima Directa'!P$49),"")</f>
        <v/>
      </c>
      <c r="Q23" s="75" t="str">
        <f>IFERROR(IF($C$8=$D$8,'Vida Prima Directa'!Q23/'Vida Prima Directa'!$AQ23,'Vida Prima Directa'!Q23/'Vida Prima Directa'!Q$49),"")</f>
        <v/>
      </c>
      <c r="R23" s="75" t="str">
        <f>IFERROR(IF($C$8=$D$8,'Vida Prima Directa'!R23/'Vida Prima Directa'!$AQ23,'Vida Prima Directa'!R23/'Vida Prima Directa'!R$49),"")</f>
        <v/>
      </c>
      <c r="S23" s="75" t="str">
        <f>IFERROR(IF($C$8=$D$8,'Vida Prima Directa'!S23/'Vida Prima Directa'!$AQ23,'Vida Prima Directa'!S23/'Vida Prima Directa'!S$49),"")</f>
        <v/>
      </c>
      <c r="T23" s="75" t="str">
        <f>IFERROR(IF($C$8=$D$8,'Vida Prima Directa'!T23/'Vida Prima Directa'!$AQ23,'Vida Prima Directa'!T23/'Vida Prima Directa'!T$49),"")</f>
        <v/>
      </c>
      <c r="U23" s="75" t="str">
        <f>IFERROR(IF($C$8=$D$8,'Vida Prima Directa'!U23/'Vida Prima Directa'!$AQ23,'Vida Prima Directa'!U23/'Vida Prima Directa'!U$49),"")</f>
        <v/>
      </c>
      <c r="V23" s="75" t="str">
        <f>IFERROR(IF($C$8=$D$8,'Vida Prima Directa'!V23/'Vida Prima Directa'!$AQ23,'Vida Prima Directa'!V23/'Vida Prima Directa'!V$49),"")</f>
        <v/>
      </c>
      <c r="W23" s="75" t="str">
        <f>IFERROR(IF($C$8=$D$8,'Vida Prima Directa'!W23/'Vida Prima Directa'!$AQ23,'Vida Prima Directa'!W23/'Vida Prima Directa'!W$49),"")</f>
        <v/>
      </c>
      <c r="X23" s="75" t="str">
        <f>IFERROR(IF($C$8=$D$8,'Vida Prima Directa'!X23/'Vida Prima Directa'!$AQ23,'Vida Prima Directa'!X23/'Vida Prima Directa'!X$49),"")</f>
        <v/>
      </c>
      <c r="Y23" s="75" t="str">
        <f>IFERROR(IF($C$8=$D$8,'Vida Prima Directa'!Y23/'Vida Prima Directa'!$AQ23,'Vida Prima Directa'!Y23/'Vida Prima Directa'!Y$49),"")</f>
        <v/>
      </c>
      <c r="Z23" s="75" t="str">
        <f>IFERROR(IF($C$8=$D$8,'Vida Prima Directa'!Z23/'Vida Prima Directa'!$AQ23,'Vida Prima Directa'!Z23/'Vida Prima Directa'!Z$49),"")</f>
        <v/>
      </c>
      <c r="AA23" s="75" t="str">
        <f>IFERROR(IF($C$8=$D$8,'Vida Prima Directa'!AA23/'Vida Prima Directa'!$AQ23,'Vida Prima Directa'!AA23/'Vida Prima Directa'!AA$49),"")</f>
        <v/>
      </c>
      <c r="AB23" s="75" t="str">
        <f>IFERROR(IF($C$8=$D$8,'Vida Prima Directa'!AB23/'Vida Prima Directa'!$AQ23,'Vida Prima Directa'!AB23/'Vida Prima Directa'!AB$49),"")</f>
        <v/>
      </c>
      <c r="AC23" s="75" t="str">
        <f>IFERROR(IF($C$8=$D$8,'Vida Prima Directa'!AC23/'Vida Prima Directa'!$AQ23,'Vida Prima Directa'!AC23/'Vida Prima Directa'!AC$49),"")</f>
        <v/>
      </c>
      <c r="AD23" s="75" t="str">
        <f>IFERROR(IF($C$8=$D$8,'Vida Prima Directa'!AD23/'Vida Prima Directa'!$AQ23,'Vida Prima Directa'!AD23/'Vida Prima Directa'!AD$49),"")</f>
        <v/>
      </c>
      <c r="AE23" s="75" t="str">
        <f>IFERROR(IF($C$8=$D$8,'Vida Prima Directa'!AE23/'Vida Prima Directa'!$AQ23,'Vida Prima Directa'!AE23/'Vida Prima Directa'!AE$49),"")</f>
        <v/>
      </c>
      <c r="AF23" s="75" t="str">
        <f>IFERROR(IF($C$8=$D$8,'Vida Prima Directa'!AF23/'Vida Prima Directa'!$AQ23,'Vida Prima Directa'!AF23/'Vida Prima Directa'!AF$49),"")</f>
        <v/>
      </c>
      <c r="AG23" s="75">
        <f>IFERROR(IF($C$8=$D$8,'Vida Prima Directa'!AG23/'Vida Prima Directa'!$AQ23,'Vida Prima Directa'!AG23/'Vida Prima Directa'!AG$49),"")</f>
        <v>4.6212126882651345E-3</v>
      </c>
      <c r="AH23" s="75" t="str">
        <f>IFERROR(IF($C$8=$D$8,'Vida Prima Directa'!AH23/'Vida Prima Directa'!$AQ23,'Vida Prima Directa'!AH23/'Vida Prima Directa'!AH$49),"")</f>
        <v/>
      </c>
      <c r="AI23" s="75" t="str">
        <f>IFERROR(IF($C$8=$D$8,'Vida Prima Directa'!AI23/'Vida Prima Directa'!$AQ23,'Vida Prima Directa'!AI23/'Vida Prima Directa'!AI$49),"")</f>
        <v/>
      </c>
      <c r="AJ23" s="75" t="str">
        <f>IFERROR(IF($C$8=$D$8,'Vida Prima Directa'!AJ23/'Vida Prima Directa'!$AQ23,'Vida Prima Directa'!AJ23/'Vida Prima Directa'!AJ$49),"")</f>
        <v/>
      </c>
      <c r="AK23" s="75" t="str">
        <f>IFERROR(IF($C$8=$D$8,'Vida Prima Directa'!AK23/'Vida Prima Directa'!$AQ23,'Vida Prima Directa'!AK23/'Vida Prima Directa'!AK$49),"")</f>
        <v/>
      </c>
      <c r="AL23" s="75" t="str">
        <f>IFERROR(IF($C$8=$D$8,'Vida Prima Directa'!AL23/'Vida Prima Directa'!$AQ23,'Vida Prima Directa'!AL23/'Vida Prima Directa'!AL$49),"")</f>
        <v/>
      </c>
      <c r="AM23" s="75" t="str">
        <f>IFERROR(IF($C$8=$D$8,'Vida Prima Directa'!AM23/'Vida Prima Directa'!$AQ23,'Vida Prima Directa'!AM23/'Vida Prima Directa'!AM$49),"")</f>
        <v/>
      </c>
      <c r="AN23" s="75" t="str">
        <f>IFERROR(IF($C$8=$D$8,'Vida Prima Directa'!AN23/'Vida Prima Directa'!$AQ23,'Vida Prima Directa'!AN23/'Vida Prima Directa'!AN$49),"")</f>
        <v/>
      </c>
      <c r="AO23" s="75" t="str">
        <f>IFERROR(IF($C$8=$D$8,'Vida Prima Directa'!AO23/'Vida Prima Directa'!$AQ23,'Vida Prima Directa'!AO23/'Vida Prima Directa'!AO$49),"")</f>
        <v/>
      </c>
      <c r="AP23" s="75" t="str">
        <f>IFERROR(IF($C$8=$D$8,'Vida Prima Directa'!AP23/'Vida Prima Directa'!$AQ23,'Vida Prima Directa'!AP23/'Vida Prima Directa'!AP$49),"")</f>
        <v/>
      </c>
      <c r="AQ23" s="75">
        <f>IFERROR(IF($C$8=$D$8,'Vida Prima Directa'!AQ23/'Vida Prima Directa'!$AQ23,'Vida Prima Directa'!AQ23/'Vida Prima Directa'!AQ$49),"")</f>
        <v>1.8873159237269959E-4</v>
      </c>
    </row>
    <row r="24" spans="2:43">
      <c r="B24" s="30" t="s">
        <v>419</v>
      </c>
      <c r="C24" s="75" t="str">
        <f>IFERROR(IF($C$8=$D$8,'Vida Prima Directa'!C24/'Vida Prima Directa'!$AQ24,'Vida Prima Directa'!C24/'Vida Prima Directa'!C$49),"")</f>
        <v/>
      </c>
      <c r="D24" s="75" t="str">
        <f>IFERROR(IF($C$8=$D$8,'Vida Prima Directa'!D24/'Vida Prima Directa'!$AQ24,'Vida Prima Directa'!D24/'Vida Prima Directa'!D$49),"")</f>
        <v/>
      </c>
      <c r="E24" s="75" t="str">
        <f>IFERROR(IF($C$8=$D$8,'Vida Prima Directa'!E24/'Vida Prima Directa'!$AQ24,'Vida Prima Directa'!E24/'Vida Prima Directa'!E$49),"")</f>
        <v/>
      </c>
      <c r="F24" s="75">
        <f>IFERROR(IF($C$8=$D$8,'Vida Prima Directa'!F24/'Vida Prima Directa'!$AQ24,'Vida Prima Directa'!F24/'Vida Prima Directa'!F$49),"")</f>
        <v>1.9215789518915376E-2</v>
      </c>
      <c r="G24" s="75">
        <f>IFERROR(IF($C$8=$D$8,'Vida Prima Directa'!G24/'Vida Prima Directa'!$AQ24,'Vida Prima Directa'!G24/'Vida Prima Directa'!G$49),"")</f>
        <v>2.8936990200081837E-4</v>
      </c>
      <c r="H24" s="75" t="str">
        <f>IFERROR(IF($C$8=$D$8,'Vida Prima Directa'!H24/'Vida Prima Directa'!$AQ24,'Vida Prima Directa'!H24/'Vida Prima Directa'!H$49),"")</f>
        <v/>
      </c>
      <c r="I24" s="75">
        <f>IFERROR(IF($C$8=$D$8,'Vida Prima Directa'!I24/'Vida Prima Directa'!$AQ24,'Vida Prima Directa'!I24/'Vida Prima Directa'!I$49),"")</f>
        <v>7.5996071348074911E-3</v>
      </c>
      <c r="J24" s="75">
        <f>IFERROR(IF($C$8=$D$8,'Vida Prima Directa'!J24/'Vida Prima Directa'!$AQ24,'Vida Prima Directa'!J24/'Vida Prima Directa'!J$49),"")</f>
        <v>2.4098520368402934E-5</v>
      </c>
      <c r="K24" s="75" t="str">
        <f>IFERROR(IF($C$8=$D$8,'Vida Prima Directa'!K24/'Vida Prima Directa'!$AQ24,'Vida Prima Directa'!K24/'Vida Prima Directa'!K$49),"")</f>
        <v/>
      </c>
      <c r="L24" s="75" t="str">
        <f>IFERROR(IF($C$8=$D$8,'Vida Prima Directa'!L24/'Vida Prima Directa'!$AQ24,'Vida Prima Directa'!L24/'Vida Prima Directa'!L$49),"")</f>
        <v/>
      </c>
      <c r="M24" s="75">
        <f>IFERROR(IF($C$8=$D$8,'Vida Prima Directa'!M24/'Vida Prima Directa'!$AQ24,'Vida Prima Directa'!M24/'Vida Prima Directa'!M$49),"")</f>
        <v>1.6430630321128648E-3</v>
      </c>
      <c r="N24" s="75" t="str">
        <f>IFERROR(IF($C$8=$D$8,'Vida Prima Directa'!N24/'Vida Prima Directa'!$AQ24,'Vida Prima Directa'!N24/'Vida Prima Directa'!N$49),"")</f>
        <v/>
      </c>
      <c r="O24" s="75">
        <f>IFERROR(IF($C$8=$D$8,'Vida Prima Directa'!O24/'Vida Prima Directa'!$AQ24,'Vida Prima Directa'!O24/'Vida Prima Directa'!O$49),"")</f>
        <v>2.7193493898786695E-5</v>
      </c>
      <c r="P24" s="75" t="str">
        <f>IFERROR(IF($C$8=$D$8,'Vida Prima Directa'!P24/'Vida Prima Directa'!$AQ24,'Vida Prima Directa'!P24/'Vida Prima Directa'!P$49),"")</f>
        <v/>
      </c>
      <c r="Q24" s="75">
        <f>IFERROR(IF($C$8=$D$8,'Vida Prima Directa'!Q24/'Vida Prima Directa'!$AQ24,'Vida Prima Directa'!Q24/'Vida Prima Directa'!Q$49),"")</f>
        <v>2.5570684193029703E-5</v>
      </c>
      <c r="R24" s="75" t="str">
        <f>IFERROR(IF($C$8=$D$8,'Vida Prima Directa'!R24/'Vida Prima Directa'!$AQ24,'Vida Prima Directa'!R24/'Vida Prima Directa'!R$49),"")</f>
        <v/>
      </c>
      <c r="S24" s="75" t="str">
        <f>IFERROR(IF($C$8=$D$8,'Vida Prima Directa'!S24/'Vida Prima Directa'!$AQ24,'Vida Prima Directa'!S24/'Vida Prima Directa'!S$49),"")</f>
        <v/>
      </c>
      <c r="T24" s="75" t="str">
        <f>IFERROR(IF($C$8=$D$8,'Vida Prima Directa'!T24/'Vida Prima Directa'!$AQ24,'Vida Prima Directa'!T24/'Vida Prima Directa'!T$49),"")</f>
        <v/>
      </c>
      <c r="U24" s="75" t="str">
        <f>IFERROR(IF($C$8=$D$8,'Vida Prima Directa'!U24/'Vida Prima Directa'!$AQ24,'Vida Prima Directa'!U24/'Vida Prima Directa'!U$49),"")</f>
        <v/>
      </c>
      <c r="V24" s="75" t="str">
        <f>IFERROR(IF($C$8=$D$8,'Vida Prima Directa'!V24/'Vida Prima Directa'!$AQ24,'Vida Prima Directa'!V24/'Vida Prima Directa'!V$49),"")</f>
        <v/>
      </c>
      <c r="W24" s="75">
        <f>IFERROR(IF($C$8=$D$8,'Vida Prima Directa'!W24/'Vida Prima Directa'!$AQ24,'Vida Prima Directa'!W24/'Vida Prima Directa'!W$49),"")</f>
        <v>3.192964344003429E-3</v>
      </c>
      <c r="X24" s="75" t="str">
        <f>IFERROR(IF($C$8=$D$8,'Vida Prima Directa'!X24/'Vida Prima Directa'!$AQ24,'Vida Prima Directa'!X24/'Vida Prima Directa'!X$49),"")</f>
        <v/>
      </c>
      <c r="Y24" s="75" t="str">
        <f>IFERROR(IF($C$8=$D$8,'Vida Prima Directa'!Y24/'Vida Prima Directa'!$AQ24,'Vida Prima Directa'!Y24/'Vida Prima Directa'!Y$49),"")</f>
        <v/>
      </c>
      <c r="Z24" s="75" t="str">
        <f>IFERROR(IF($C$8=$D$8,'Vida Prima Directa'!Z24/'Vida Prima Directa'!$AQ24,'Vida Prima Directa'!Z24/'Vida Prima Directa'!Z$49),"")</f>
        <v/>
      </c>
      <c r="AA24" s="75" t="str">
        <f>IFERROR(IF($C$8=$D$8,'Vida Prima Directa'!AA24/'Vida Prima Directa'!$AQ24,'Vida Prima Directa'!AA24/'Vida Prima Directa'!AA$49),"")</f>
        <v/>
      </c>
      <c r="AB24" s="75" t="str">
        <f>IFERROR(IF($C$8=$D$8,'Vida Prima Directa'!AB24/'Vida Prima Directa'!$AQ24,'Vida Prima Directa'!AB24/'Vida Prima Directa'!AB$49),"")</f>
        <v/>
      </c>
      <c r="AC24" s="75" t="str">
        <f>IFERROR(IF($C$8=$D$8,'Vida Prima Directa'!AC24/'Vida Prima Directa'!$AQ24,'Vida Prima Directa'!AC24/'Vida Prima Directa'!AC$49),"")</f>
        <v/>
      </c>
      <c r="AD24" s="75" t="str">
        <f>IFERROR(IF($C$8=$D$8,'Vida Prima Directa'!AD24/'Vida Prima Directa'!$AQ24,'Vida Prima Directa'!AD24/'Vida Prima Directa'!AD$49),"")</f>
        <v/>
      </c>
      <c r="AE24" s="75">
        <f>IFERROR(IF($C$8=$D$8,'Vida Prima Directa'!AE24/'Vida Prima Directa'!$AQ24,'Vida Prima Directa'!AE24/'Vida Prima Directa'!AE$49),"")</f>
        <v>8.2453503641595407E-5</v>
      </c>
      <c r="AF24" s="75" t="str">
        <f>IFERROR(IF($C$8=$D$8,'Vida Prima Directa'!AF24/'Vida Prima Directa'!$AQ24,'Vida Prima Directa'!AF24/'Vida Prima Directa'!AF$49),"")</f>
        <v/>
      </c>
      <c r="AG24" s="75" t="str">
        <f>IFERROR(IF($C$8=$D$8,'Vida Prima Directa'!AG24/'Vida Prima Directa'!$AQ24,'Vida Prima Directa'!AG24/'Vida Prima Directa'!AG$49),"")</f>
        <v/>
      </c>
      <c r="AH24" s="75" t="str">
        <f>IFERROR(IF($C$8=$D$8,'Vida Prima Directa'!AH24/'Vida Prima Directa'!$AQ24,'Vida Prima Directa'!AH24/'Vida Prima Directa'!AH$49),"")</f>
        <v/>
      </c>
      <c r="AI24" s="75" t="str">
        <f>IFERROR(IF($C$8=$D$8,'Vida Prima Directa'!AI24/'Vida Prima Directa'!$AQ24,'Vida Prima Directa'!AI24/'Vida Prima Directa'!AI$49),"")</f>
        <v/>
      </c>
      <c r="AJ24" s="75" t="str">
        <f>IFERROR(IF($C$8=$D$8,'Vida Prima Directa'!AJ24/'Vida Prima Directa'!$AQ24,'Vida Prima Directa'!AJ24/'Vida Prima Directa'!AJ$49),"")</f>
        <v/>
      </c>
      <c r="AK24" s="75" t="str">
        <f>IFERROR(IF($C$8=$D$8,'Vida Prima Directa'!AK24/'Vida Prima Directa'!$AQ24,'Vida Prima Directa'!AK24/'Vida Prima Directa'!AK$49),"")</f>
        <v/>
      </c>
      <c r="AL24" s="75" t="str">
        <f>IFERROR(IF($C$8=$D$8,'Vida Prima Directa'!AL24/'Vida Prima Directa'!$AQ24,'Vida Prima Directa'!AL24/'Vida Prima Directa'!AL$49),"")</f>
        <v/>
      </c>
      <c r="AM24" s="75" t="str">
        <f>IFERROR(IF($C$8=$D$8,'Vida Prima Directa'!AM24/'Vida Prima Directa'!$AQ24,'Vida Prima Directa'!AM24/'Vida Prima Directa'!AM$49),"")</f>
        <v/>
      </c>
      <c r="AN24" s="75" t="str">
        <f>IFERROR(IF($C$8=$D$8,'Vida Prima Directa'!AN24/'Vida Prima Directa'!$AQ24,'Vida Prima Directa'!AN24/'Vida Prima Directa'!AN$49),"")</f>
        <v/>
      </c>
      <c r="AO24" s="75" t="str">
        <f>IFERROR(IF($C$8=$D$8,'Vida Prima Directa'!AO24/'Vida Prima Directa'!$AQ24,'Vida Prima Directa'!AO24/'Vida Prima Directa'!AO$49),"")</f>
        <v/>
      </c>
      <c r="AP24" s="75" t="str">
        <f>IFERROR(IF($C$8=$D$8,'Vida Prima Directa'!AP24/'Vida Prima Directa'!$AQ24,'Vida Prima Directa'!AP24/'Vida Prima Directa'!AP$49),"")</f>
        <v/>
      </c>
      <c r="AQ24" s="75">
        <f>IFERROR(IF($C$8=$D$8,'Vida Prima Directa'!AQ24/'Vida Prima Directa'!$AQ24,'Vida Prima Directa'!AQ24/'Vida Prima Directa'!AQ$49),"")</f>
        <v>7.3538708382059228E-4</v>
      </c>
    </row>
    <row r="25" spans="2:43">
      <c r="B25" s="30" t="s">
        <v>420</v>
      </c>
      <c r="C25" s="75" t="str">
        <f>IFERROR(IF($C$8=$D$8,'Vida Prima Directa'!C25/'Vida Prima Directa'!$AQ25,'Vida Prima Directa'!C25/'Vida Prima Directa'!C$49),"")</f>
        <v/>
      </c>
      <c r="D25" s="75" t="str">
        <f>IFERROR(IF($C$8=$D$8,'Vida Prima Directa'!D25/'Vida Prima Directa'!$AQ25,'Vida Prima Directa'!D25/'Vida Prima Directa'!D$49),"")</f>
        <v/>
      </c>
      <c r="E25" s="75" t="str">
        <f>IFERROR(IF($C$8=$D$8,'Vida Prima Directa'!E25/'Vida Prima Directa'!$AQ25,'Vida Prima Directa'!E25/'Vida Prima Directa'!E$49),"")</f>
        <v/>
      </c>
      <c r="F25" s="75" t="str">
        <f>IFERROR(IF($C$8=$D$8,'Vida Prima Directa'!F25/'Vida Prima Directa'!$AQ25,'Vida Prima Directa'!F25/'Vida Prima Directa'!F$49),"")</f>
        <v/>
      </c>
      <c r="G25" s="75" t="str">
        <f>IFERROR(IF($C$8=$D$8,'Vida Prima Directa'!G25/'Vida Prima Directa'!$AQ25,'Vida Prima Directa'!G25/'Vida Prima Directa'!G$49),"")</f>
        <v/>
      </c>
      <c r="H25" s="75" t="str">
        <f>IFERROR(IF($C$8=$D$8,'Vida Prima Directa'!H25/'Vida Prima Directa'!$AQ25,'Vida Prima Directa'!H25/'Vida Prima Directa'!H$49),"")</f>
        <v/>
      </c>
      <c r="I25" s="75" t="str">
        <f>IFERROR(IF($C$8=$D$8,'Vida Prima Directa'!I25/'Vida Prima Directa'!$AQ25,'Vida Prima Directa'!I25/'Vida Prima Directa'!I$49),"")</f>
        <v/>
      </c>
      <c r="J25" s="75" t="str">
        <f>IFERROR(IF($C$8=$D$8,'Vida Prima Directa'!J25/'Vida Prima Directa'!$AQ25,'Vida Prima Directa'!J25/'Vida Prima Directa'!J$49),"")</f>
        <v/>
      </c>
      <c r="K25" s="75" t="str">
        <f>IFERROR(IF($C$8=$D$8,'Vida Prima Directa'!K25/'Vida Prima Directa'!$AQ25,'Vida Prima Directa'!K25/'Vida Prima Directa'!K$49),"")</f>
        <v/>
      </c>
      <c r="L25" s="75" t="str">
        <f>IFERROR(IF($C$8=$D$8,'Vida Prima Directa'!L25/'Vida Prima Directa'!$AQ25,'Vida Prima Directa'!L25/'Vida Prima Directa'!L$49),"")</f>
        <v/>
      </c>
      <c r="M25" s="75" t="str">
        <f>IFERROR(IF($C$8=$D$8,'Vida Prima Directa'!M25/'Vida Prima Directa'!$AQ25,'Vida Prima Directa'!M25/'Vida Prima Directa'!M$49),"")</f>
        <v/>
      </c>
      <c r="N25" s="75" t="str">
        <f>IFERROR(IF($C$8=$D$8,'Vida Prima Directa'!N25/'Vida Prima Directa'!$AQ25,'Vida Prima Directa'!N25/'Vida Prima Directa'!N$49),"")</f>
        <v/>
      </c>
      <c r="O25" s="75" t="str">
        <f>IFERROR(IF($C$8=$D$8,'Vida Prima Directa'!O25/'Vida Prima Directa'!$AQ25,'Vida Prima Directa'!O25/'Vida Prima Directa'!O$49),"")</f>
        <v/>
      </c>
      <c r="P25" s="75" t="str">
        <f>IFERROR(IF($C$8=$D$8,'Vida Prima Directa'!P25/'Vida Prima Directa'!$AQ25,'Vida Prima Directa'!P25/'Vida Prima Directa'!P$49),"")</f>
        <v/>
      </c>
      <c r="Q25" s="75" t="str">
        <f>IFERROR(IF($C$8=$D$8,'Vida Prima Directa'!Q25/'Vida Prima Directa'!$AQ25,'Vida Prima Directa'!Q25/'Vida Prima Directa'!Q$49),"")</f>
        <v/>
      </c>
      <c r="R25" s="75" t="str">
        <f>IFERROR(IF($C$8=$D$8,'Vida Prima Directa'!R25/'Vida Prima Directa'!$AQ25,'Vida Prima Directa'!R25/'Vida Prima Directa'!R$49),"")</f>
        <v/>
      </c>
      <c r="S25" s="75" t="str">
        <f>IFERROR(IF($C$8=$D$8,'Vida Prima Directa'!S25/'Vida Prima Directa'!$AQ25,'Vida Prima Directa'!S25/'Vida Prima Directa'!S$49),"")</f>
        <v/>
      </c>
      <c r="T25" s="75" t="str">
        <f>IFERROR(IF($C$8=$D$8,'Vida Prima Directa'!T25/'Vida Prima Directa'!$AQ25,'Vida Prima Directa'!T25/'Vida Prima Directa'!T$49),"")</f>
        <v/>
      </c>
      <c r="U25" s="75" t="str">
        <f>IFERROR(IF($C$8=$D$8,'Vida Prima Directa'!U25/'Vida Prima Directa'!$AQ25,'Vida Prima Directa'!U25/'Vida Prima Directa'!U$49),"")</f>
        <v/>
      </c>
      <c r="V25" s="75" t="str">
        <f>IFERROR(IF($C$8=$D$8,'Vida Prima Directa'!V25/'Vida Prima Directa'!$AQ25,'Vida Prima Directa'!V25/'Vida Prima Directa'!V$49),"")</f>
        <v/>
      </c>
      <c r="W25" s="75" t="str">
        <f>IFERROR(IF($C$8=$D$8,'Vida Prima Directa'!W25/'Vida Prima Directa'!$AQ25,'Vida Prima Directa'!W25/'Vida Prima Directa'!W$49),"")</f>
        <v/>
      </c>
      <c r="X25" s="75" t="str">
        <f>IFERROR(IF($C$8=$D$8,'Vida Prima Directa'!X25/'Vida Prima Directa'!$AQ25,'Vida Prima Directa'!X25/'Vida Prima Directa'!X$49),"")</f>
        <v/>
      </c>
      <c r="Y25" s="75">
        <f>IFERROR(IF($C$8=$D$8,'Vida Prima Directa'!Y25/'Vida Prima Directa'!$AQ25,'Vida Prima Directa'!Y25/'Vida Prima Directa'!Y$49),"")</f>
        <v>2.1745625358135078E-3</v>
      </c>
      <c r="Z25" s="75" t="str">
        <f>IFERROR(IF($C$8=$D$8,'Vida Prima Directa'!Z25/'Vida Prima Directa'!$AQ25,'Vida Prima Directa'!Z25/'Vida Prima Directa'!Z$49),"")</f>
        <v/>
      </c>
      <c r="AA25" s="75" t="str">
        <f>IFERROR(IF($C$8=$D$8,'Vida Prima Directa'!AA25/'Vida Prima Directa'!$AQ25,'Vida Prima Directa'!AA25/'Vida Prima Directa'!AA$49),"")</f>
        <v/>
      </c>
      <c r="AB25" s="75" t="str">
        <f>IFERROR(IF($C$8=$D$8,'Vida Prima Directa'!AB25/'Vida Prima Directa'!$AQ25,'Vida Prima Directa'!AB25/'Vida Prima Directa'!AB$49),"")</f>
        <v/>
      </c>
      <c r="AC25" s="75" t="str">
        <f>IFERROR(IF($C$8=$D$8,'Vida Prima Directa'!AC25/'Vida Prima Directa'!$AQ25,'Vida Prima Directa'!AC25/'Vida Prima Directa'!AC$49),"")</f>
        <v/>
      </c>
      <c r="AD25" s="75" t="str">
        <f>IFERROR(IF($C$8=$D$8,'Vida Prima Directa'!AD25/'Vida Prima Directa'!$AQ25,'Vida Prima Directa'!AD25/'Vida Prima Directa'!AD$49),"")</f>
        <v/>
      </c>
      <c r="AE25" s="75" t="str">
        <f>IFERROR(IF($C$8=$D$8,'Vida Prima Directa'!AE25/'Vida Prima Directa'!$AQ25,'Vida Prima Directa'!AE25/'Vida Prima Directa'!AE$49),"")</f>
        <v/>
      </c>
      <c r="AF25" s="75" t="str">
        <f>IFERROR(IF($C$8=$D$8,'Vida Prima Directa'!AF25/'Vida Prima Directa'!$AQ25,'Vida Prima Directa'!AF25/'Vida Prima Directa'!AF$49),"")</f>
        <v/>
      </c>
      <c r="AG25" s="75" t="str">
        <f>IFERROR(IF($C$8=$D$8,'Vida Prima Directa'!AG25/'Vida Prima Directa'!$AQ25,'Vida Prima Directa'!AG25/'Vida Prima Directa'!AG$49),"")</f>
        <v/>
      </c>
      <c r="AH25" s="75" t="str">
        <f>IFERROR(IF($C$8=$D$8,'Vida Prima Directa'!AH25/'Vida Prima Directa'!$AQ25,'Vida Prima Directa'!AH25/'Vida Prima Directa'!AH$49),"")</f>
        <v/>
      </c>
      <c r="AI25" s="75" t="str">
        <f>IFERROR(IF($C$8=$D$8,'Vida Prima Directa'!AI25/'Vida Prima Directa'!$AQ25,'Vida Prima Directa'!AI25/'Vida Prima Directa'!AI$49),"")</f>
        <v/>
      </c>
      <c r="AJ25" s="75" t="str">
        <f>IFERROR(IF($C$8=$D$8,'Vida Prima Directa'!AJ25/'Vida Prima Directa'!$AQ25,'Vida Prima Directa'!AJ25/'Vida Prima Directa'!AJ$49),"")</f>
        <v/>
      </c>
      <c r="AK25" s="75" t="str">
        <f>IFERROR(IF($C$8=$D$8,'Vida Prima Directa'!AK25/'Vida Prima Directa'!$AQ25,'Vida Prima Directa'!AK25/'Vida Prima Directa'!AK$49),"")</f>
        <v/>
      </c>
      <c r="AL25" s="75" t="str">
        <f>IFERROR(IF($C$8=$D$8,'Vida Prima Directa'!AL25/'Vida Prima Directa'!$AQ25,'Vida Prima Directa'!AL25/'Vida Prima Directa'!AL$49),"")</f>
        <v/>
      </c>
      <c r="AM25" s="75" t="str">
        <f>IFERROR(IF($C$8=$D$8,'Vida Prima Directa'!AM25/'Vida Prima Directa'!$AQ25,'Vida Prima Directa'!AM25/'Vida Prima Directa'!AM$49),"")</f>
        <v/>
      </c>
      <c r="AN25" s="75" t="str">
        <f>IFERROR(IF($C$8=$D$8,'Vida Prima Directa'!AN25/'Vida Prima Directa'!$AQ25,'Vida Prima Directa'!AN25/'Vida Prima Directa'!AN$49),"")</f>
        <v/>
      </c>
      <c r="AO25" s="75" t="str">
        <f>IFERROR(IF($C$8=$D$8,'Vida Prima Directa'!AO25/'Vida Prima Directa'!$AQ25,'Vida Prima Directa'!AO25/'Vida Prima Directa'!AO$49),"")</f>
        <v/>
      </c>
      <c r="AP25" s="75" t="str">
        <f>IFERROR(IF($C$8=$D$8,'Vida Prima Directa'!AP25/'Vida Prima Directa'!$AQ25,'Vida Prima Directa'!AP25/'Vida Prima Directa'!AP$49),"")</f>
        <v/>
      </c>
      <c r="AQ25" s="75">
        <f>IFERROR(IF($C$8=$D$8,'Vida Prima Directa'!AQ25/'Vida Prima Directa'!$AQ25,'Vida Prima Directa'!AQ25/'Vida Prima Directa'!AQ$49),"")</f>
        <v>1.7248768902161334E-5</v>
      </c>
    </row>
    <row r="26" spans="2:43">
      <c r="B26" s="30" t="s">
        <v>421</v>
      </c>
      <c r="C26" s="75" t="str">
        <f>IFERROR(IF($C$8=$D$8,'Vida Prima Directa'!C26/'Vida Prima Directa'!$AQ26,'Vida Prima Directa'!C26/'Vida Prima Directa'!C$49),"")</f>
        <v/>
      </c>
      <c r="D26" s="75">
        <f>IFERROR(IF($C$8=$D$8,'Vida Prima Directa'!D26/'Vida Prima Directa'!$AQ26,'Vida Prima Directa'!D26/'Vida Prima Directa'!D$49),"")</f>
        <v>9.5228570571940844E-6</v>
      </c>
      <c r="E26" s="75" t="str">
        <f>IFERROR(IF($C$8=$D$8,'Vida Prima Directa'!E26/'Vida Prima Directa'!$AQ26,'Vida Prima Directa'!E26/'Vida Prima Directa'!E$49),"")</f>
        <v/>
      </c>
      <c r="F26" s="75">
        <f>IFERROR(IF($C$8=$D$8,'Vida Prima Directa'!F26/'Vida Prima Directa'!$AQ26,'Vida Prima Directa'!F26/'Vida Prima Directa'!F$49),"")</f>
        <v>1.080936512651247E-3</v>
      </c>
      <c r="G26" s="75">
        <f>IFERROR(IF($C$8=$D$8,'Vida Prima Directa'!G26/'Vida Prima Directa'!$AQ26,'Vida Prima Directa'!G26/'Vida Prima Directa'!G$49),"")</f>
        <v>2.1019864539350056E-3</v>
      </c>
      <c r="H26" s="75" t="str">
        <f>IFERROR(IF($C$8=$D$8,'Vida Prima Directa'!H26/'Vida Prima Directa'!$AQ26,'Vida Prima Directa'!H26/'Vida Prima Directa'!H$49),"")</f>
        <v/>
      </c>
      <c r="I26" s="75" t="str">
        <f>IFERROR(IF($C$8=$D$8,'Vida Prima Directa'!I26/'Vida Prima Directa'!$AQ26,'Vida Prima Directa'!I26/'Vida Prima Directa'!I$49),"")</f>
        <v/>
      </c>
      <c r="J26" s="75">
        <f>IFERROR(IF($C$8=$D$8,'Vida Prima Directa'!J26/'Vida Prima Directa'!$AQ26,'Vida Prima Directa'!J26/'Vida Prima Directa'!J$49),"")</f>
        <v>4.3019725654519954E-2</v>
      </c>
      <c r="K26" s="75" t="str">
        <f>IFERROR(IF($C$8=$D$8,'Vida Prima Directa'!K26/'Vida Prima Directa'!$AQ26,'Vida Prima Directa'!K26/'Vida Prima Directa'!K$49),"")</f>
        <v/>
      </c>
      <c r="L26" s="75" t="str">
        <f>IFERROR(IF($C$8=$D$8,'Vida Prima Directa'!L26/'Vida Prima Directa'!$AQ26,'Vida Prima Directa'!L26/'Vida Prima Directa'!L$49),"")</f>
        <v/>
      </c>
      <c r="M26" s="75">
        <f>IFERROR(IF($C$8=$D$8,'Vida Prima Directa'!M26/'Vida Prima Directa'!$AQ26,'Vida Prima Directa'!M26/'Vida Prima Directa'!M$49),"")</f>
        <v>0.13977364618513741</v>
      </c>
      <c r="N26" s="75" t="str">
        <f>IFERROR(IF($C$8=$D$8,'Vida Prima Directa'!N26/'Vida Prima Directa'!$AQ26,'Vida Prima Directa'!N26/'Vida Prima Directa'!N$49),"")</f>
        <v/>
      </c>
      <c r="O26" s="75">
        <f>IFERROR(IF($C$8=$D$8,'Vida Prima Directa'!O26/'Vida Prima Directa'!$AQ26,'Vida Prima Directa'!O26/'Vida Prima Directa'!O$49),"")</f>
        <v>8.5584008304040268E-2</v>
      </c>
      <c r="P26" s="75">
        <f>IFERROR(IF($C$8=$D$8,'Vida Prima Directa'!P26/'Vida Prima Directa'!$AQ26,'Vida Prima Directa'!P26/'Vida Prima Directa'!P$49),"")</f>
        <v>7.0306610279209328E-2</v>
      </c>
      <c r="Q26" s="75">
        <f>IFERROR(IF($C$8=$D$8,'Vida Prima Directa'!Q26/'Vida Prima Directa'!$AQ26,'Vida Prima Directa'!Q26/'Vida Prima Directa'!Q$49),"")</f>
        <v>0.14631307628421894</v>
      </c>
      <c r="R26" s="75" t="str">
        <f>IFERROR(IF($C$8=$D$8,'Vida Prima Directa'!R26/'Vida Prima Directa'!$AQ26,'Vida Prima Directa'!R26/'Vida Prima Directa'!R$49),"")</f>
        <v/>
      </c>
      <c r="S26" s="75" t="str">
        <f>IFERROR(IF($C$8=$D$8,'Vida Prima Directa'!S26/'Vida Prima Directa'!$AQ26,'Vida Prima Directa'!S26/'Vida Prima Directa'!S$49),"")</f>
        <v/>
      </c>
      <c r="T26" s="75" t="str">
        <f>IFERROR(IF($C$8=$D$8,'Vida Prima Directa'!T26/'Vida Prima Directa'!$AQ26,'Vida Prima Directa'!T26/'Vida Prima Directa'!T$49),"")</f>
        <v/>
      </c>
      <c r="U26" s="75" t="str">
        <f>IFERROR(IF($C$8=$D$8,'Vida Prima Directa'!U26/'Vida Prima Directa'!$AQ26,'Vida Prima Directa'!U26/'Vida Prima Directa'!U$49),"")</f>
        <v/>
      </c>
      <c r="V26" s="75" t="str">
        <f>IFERROR(IF($C$8=$D$8,'Vida Prima Directa'!V26/'Vida Prima Directa'!$AQ26,'Vida Prima Directa'!V26/'Vida Prima Directa'!V$49),"")</f>
        <v/>
      </c>
      <c r="W26" s="75" t="str">
        <f>IFERROR(IF($C$8=$D$8,'Vida Prima Directa'!W26/'Vida Prima Directa'!$AQ26,'Vida Prima Directa'!W26/'Vida Prima Directa'!W$49),"")</f>
        <v/>
      </c>
      <c r="X26" s="75">
        <f>IFERROR(IF($C$8=$D$8,'Vida Prima Directa'!X26/'Vida Prima Directa'!$AQ26,'Vida Prima Directa'!X26/'Vida Prima Directa'!X$49),"")</f>
        <v>4.6125965408348062E-2</v>
      </c>
      <c r="Y26" s="75" t="str">
        <f>IFERROR(IF($C$8=$D$8,'Vida Prima Directa'!Y26/'Vida Prima Directa'!$AQ26,'Vida Prima Directa'!Y26/'Vida Prima Directa'!Y$49),"")</f>
        <v/>
      </c>
      <c r="Z26" s="75" t="str">
        <f>IFERROR(IF($C$8=$D$8,'Vida Prima Directa'!Z26/'Vida Prima Directa'!$AQ26,'Vida Prima Directa'!Z26/'Vida Prima Directa'!Z$49),"")</f>
        <v/>
      </c>
      <c r="AA26" s="75" t="str">
        <f>IFERROR(IF($C$8=$D$8,'Vida Prima Directa'!AA26/'Vida Prima Directa'!$AQ26,'Vida Prima Directa'!AA26/'Vida Prima Directa'!AA$49),"")</f>
        <v/>
      </c>
      <c r="AB26" s="75">
        <f>IFERROR(IF($C$8=$D$8,'Vida Prima Directa'!AB26/'Vida Prima Directa'!$AQ26,'Vida Prima Directa'!AB26/'Vida Prima Directa'!AB$49),"")</f>
        <v>1.4543484623304298E-2</v>
      </c>
      <c r="AC26" s="75" t="str">
        <f>IFERROR(IF($C$8=$D$8,'Vida Prima Directa'!AC26/'Vida Prima Directa'!$AQ26,'Vida Prima Directa'!AC26/'Vida Prima Directa'!AC$49),"")</f>
        <v/>
      </c>
      <c r="AD26" s="75" t="str">
        <f>IFERROR(IF($C$8=$D$8,'Vida Prima Directa'!AD26/'Vida Prima Directa'!$AQ26,'Vida Prima Directa'!AD26/'Vida Prima Directa'!AD$49),"")</f>
        <v/>
      </c>
      <c r="AE26" s="75">
        <f>IFERROR(IF($C$8=$D$8,'Vida Prima Directa'!AE26/'Vida Prima Directa'!$AQ26,'Vida Prima Directa'!AE26/'Vida Prima Directa'!AE$49),"")</f>
        <v>0.11379104547170968</v>
      </c>
      <c r="AF26" s="75">
        <f>IFERROR(IF($C$8=$D$8,'Vida Prima Directa'!AF26/'Vida Prima Directa'!$AQ26,'Vida Prima Directa'!AF26/'Vida Prima Directa'!AF$49),"")</f>
        <v>0.22857222280012993</v>
      </c>
      <c r="AG26" s="75">
        <f>IFERROR(IF($C$8=$D$8,'Vida Prima Directa'!AG26/'Vida Prima Directa'!$AQ26,'Vida Prima Directa'!AG26/'Vida Prima Directa'!AG$49),"")</f>
        <v>1.3466086076252775E-2</v>
      </c>
      <c r="AH26" s="75" t="str">
        <f>IFERROR(IF($C$8=$D$8,'Vida Prima Directa'!AH26/'Vida Prima Directa'!$AQ26,'Vida Prima Directa'!AH26/'Vida Prima Directa'!AH$49),"")</f>
        <v/>
      </c>
      <c r="AI26" s="75" t="str">
        <f>IFERROR(IF($C$8=$D$8,'Vida Prima Directa'!AI26/'Vida Prima Directa'!$AQ26,'Vida Prima Directa'!AI26/'Vida Prima Directa'!AI$49),"")</f>
        <v/>
      </c>
      <c r="AJ26" s="75" t="str">
        <f>IFERROR(IF($C$8=$D$8,'Vida Prima Directa'!AJ26/'Vida Prima Directa'!$AQ26,'Vida Prima Directa'!AJ26/'Vida Prima Directa'!AJ$49),"")</f>
        <v/>
      </c>
      <c r="AK26" s="75" t="str">
        <f>IFERROR(IF($C$8=$D$8,'Vida Prima Directa'!AK26/'Vida Prima Directa'!$AQ26,'Vida Prima Directa'!AK26/'Vida Prima Directa'!AK$49),"")</f>
        <v/>
      </c>
      <c r="AL26" s="75" t="str">
        <f>IFERROR(IF($C$8=$D$8,'Vida Prima Directa'!AL26/'Vida Prima Directa'!$AQ26,'Vida Prima Directa'!AL26/'Vida Prima Directa'!AL$49),"")</f>
        <v/>
      </c>
      <c r="AM26" s="75" t="str">
        <f>IFERROR(IF($C$8=$D$8,'Vida Prima Directa'!AM26/'Vida Prima Directa'!$AQ26,'Vida Prima Directa'!AM26/'Vida Prima Directa'!AM$49),"")</f>
        <v/>
      </c>
      <c r="AN26" s="75" t="str">
        <f>IFERROR(IF($C$8=$D$8,'Vida Prima Directa'!AN26/'Vida Prima Directa'!$AQ26,'Vida Prima Directa'!AN26/'Vida Prima Directa'!AN$49),"")</f>
        <v/>
      </c>
      <c r="AO26" s="75" t="str">
        <f>IFERROR(IF($C$8=$D$8,'Vida Prima Directa'!AO26/'Vida Prima Directa'!$AQ26,'Vida Prima Directa'!AO26/'Vida Prima Directa'!AO$49),"")</f>
        <v/>
      </c>
      <c r="AP26" s="75" t="str">
        <f>IFERROR(IF($C$8=$D$8,'Vida Prima Directa'!AP26/'Vida Prima Directa'!$AQ26,'Vida Prima Directa'!AP26/'Vida Prima Directa'!AP$49),"")</f>
        <v/>
      </c>
      <c r="AQ26" s="75">
        <f>IFERROR(IF($C$8=$D$8,'Vida Prima Directa'!AQ26/'Vida Prima Directa'!$AQ26,'Vida Prima Directa'!AQ26/'Vida Prima Directa'!AQ$49),"")</f>
        <v>5.5382451526496596E-2</v>
      </c>
    </row>
    <row r="27" spans="2:43">
      <c r="B27" s="30" t="s">
        <v>422</v>
      </c>
      <c r="C27" s="75" t="str">
        <f>IFERROR(IF($C$8=$D$8,'Vida Prima Directa'!C27/'Vida Prima Directa'!$AQ27,'Vida Prima Directa'!C27/'Vida Prima Directa'!C$49),"")</f>
        <v/>
      </c>
      <c r="D27" s="75" t="str">
        <f>IFERROR(IF($C$8=$D$8,'Vida Prima Directa'!D27/'Vida Prima Directa'!$AQ27,'Vida Prima Directa'!D27/'Vida Prima Directa'!D$49),"")</f>
        <v/>
      </c>
      <c r="E27" s="75" t="str">
        <f>IFERROR(IF($C$8=$D$8,'Vida Prima Directa'!E27/'Vida Prima Directa'!$AQ27,'Vida Prima Directa'!E27/'Vida Prima Directa'!E$49),"")</f>
        <v/>
      </c>
      <c r="F27" s="75" t="str">
        <f>IFERROR(IF($C$8=$D$8,'Vida Prima Directa'!F27/'Vida Prima Directa'!$AQ27,'Vida Prima Directa'!F27/'Vida Prima Directa'!F$49),"")</f>
        <v/>
      </c>
      <c r="G27" s="75" t="str">
        <f>IFERROR(IF($C$8=$D$8,'Vida Prima Directa'!G27/'Vida Prima Directa'!$AQ27,'Vida Prima Directa'!G27/'Vida Prima Directa'!G$49),"")</f>
        <v/>
      </c>
      <c r="H27" s="75" t="str">
        <f>IFERROR(IF($C$8=$D$8,'Vida Prima Directa'!H27/'Vida Prima Directa'!$AQ27,'Vida Prima Directa'!H27/'Vida Prima Directa'!H$49),"")</f>
        <v/>
      </c>
      <c r="I27" s="75" t="str">
        <f>IFERROR(IF($C$8=$D$8,'Vida Prima Directa'!I27/'Vida Prima Directa'!$AQ27,'Vida Prima Directa'!I27/'Vida Prima Directa'!I$49),"")</f>
        <v/>
      </c>
      <c r="J27" s="75">
        <f>IFERROR(IF($C$8=$D$8,'Vida Prima Directa'!J27/'Vida Prima Directa'!$AQ27,'Vida Prima Directa'!J27/'Vida Prima Directa'!J$49),"")</f>
        <v>2.6114671292044557E-4</v>
      </c>
      <c r="K27" s="75" t="str">
        <f>IFERROR(IF($C$8=$D$8,'Vida Prima Directa'!K27/'Vida Prima Directa'!$AQ27,'Vida Prima Directa'!K27/'Vida Prima Directa'!K$49),"")</f>
        <v/>
      </c>
      <c r="L27" s="75" t="str">
        <f>IFERROR(IF($C$8=$D$8,'Vida Prima Directa'!L27/'Vida Prima Directa'!$AQ27,'Vida Prima Directa'!L27/'Vida Prima Directa'!L$49),"")</f>
        <v/>
      </c>
      <c r="M27" s="75" t="str">
        <f>IFERROR(IF($C$8=$D$8,'Vida Prima Directa'!M27/'Vida Prima Directa'!$AQ27,'Vida Prima Directa'!M27/'Vida Prima Directa'!M$49),"")</f>
        <v/>
      </c>
      <c r="N27" s="75" t="str">
        <f>IFERROR(IF($C$8=$D$8,'Vida Prima Directa'!N27/'Vida Prima Directa'!$AQ27,'Vida Prima Directa'!N27/'Vida Prima Directa'!N$49),"")</f>
        <v/>
      </c>
      <c r="O27" s="75" t="str">
        <f>IFERROR(IF($C$8=$D$8,'Vida Prima Directa'!O27/'Vida Prima Directa'!$AQ27,'Vida Prima Directa'!O27/'Vida Prima Directa'!O$49),"")</f>
        <v/>
      </c>
      <c r="P27" s="75" t="str">
        <f>IFERROR(IF($C$8=$D$8,'Vida Prima Directa'!P27/'Vida Prima Directa'!$AQ27,'Vida Prima Directa'!P27/'Vida Prima Directa'!P$49),"")</f>
        <v/>
      </c>
      <c r="Q27" s="75" t="str">
        <f>IFERROR(IF($C$8=$D$8,'Vida Prima Directa'!Q27/'Vida Prima Directa'!$AQ27,'Vida Prima Directa'!Q27/'Vida Prima Directa'!Q$49),"")</f>
        <v/>
      </c>
      <c r="R27" s="75" t="str">
        <f>IFERROR(IF($C$8=$D$8,'Vida Prima Directa'!R27/'Vida Prima Directa'!$AQ27,'Vida Prima Directa'!R27/'Vida Prima Directa'!R$49),"")</f>
        <v/>
      </c>
      <c r="S27" s="75" t="str">
        <f>IFERROR(IF($C$8=$D$8,'Vida Prima Directa'!S27/'Vida Prima Directa'!$AQ27,'Vida Prima Directa'!S27/'Vida Prima Directa'!S$49),"")</f>
        <v/>
      </c>
      <c r="T27" s="75" t="str">
        <f>IFERROR(IF($C$8=$D$8,'Vida Prima Directa'!T27/'Vida Prima Directa'!$AQ27,'Vida Prima Directa'!T27/'Vida Prima Directa'!T$49),"")</f>
        <v/>
      </c>
      <c r="U27" s="75" t="str">
        <f>IFERROR(IF($C$8=$D$8,'Vida Prima Directa'!U27/'Vida Prima Directa'!$AQ27,'Vida Prima Directa'!U27/'Vida Prima Directa'!U$49),"")</f>
        <v/>
      </c>
      <c r="V27" s="75" t="str">
        <f>IFERROR(IF($C$8=$D$8,'Vida Prima Directa'!V27/'Vida Prima Directa'!$AQ27,'Vida Prima Directa'!V27/'Vida Prima Directa'!V$49),"")</f>
        <v/>
      </c>
      <c r="W27" s="75" t="str">
        <f>IFERROR(IF($C$8=$D$8,'Vida Prima Directa'!W27/'Vida Prima Directa'!$AQ27,'Vida Prima Directa'!W27/'Vida Prima Directa'!W$49),"")</f>
        <v/>
      </c>
      <c r="X27" s="75" t="str">
        <f>IFERROR(IF($C$8=$D$8,'Vida Prima Directa'!X27/'Vida Prima Directa'!$AQ27,'Vida Prima Directa'!X27/'Vida Prima Directa'!X$49),"")</f>
        <v/>
      </c>
      <c r="Y27" s="75" t="str">
        <f>IFERROR(IF($C$8=$D$8,'Vida Prima Directa'!Y27/'Vida Prima Directa'!$AQ27,'Vida Prima Directa'!Y27/'Vida Prima Directa'!Y$49),"")</f>
        <v/>
      </c>
      <c r="Z27" s="75" t="str">
        <f>IFERROR(IF($C$8=$D$8,'Vida Prima Directa'!Z27/'Vida Prima Directa'!$AQ27,'Vida Prima Directa'!Z27/'Vida Prima Directa'!Z$49),"")</f>
        <v/>
      </c>
      <c r="AA27" s="75" t="str">
        <f>IFERROR(IF($C$8=$D$8,'Vida Prima Directa'!AA27/'Vida Prima Directa'!$AQ27,'Vida Prima Directa'!AA27/'Vida Prima Directa'!AA$49),"")</f>
        <v/>
      </c>
      <c r="AB27" s="75" t="str">
        <f>IFERROR(IF($C$8=$D$8,'Vida Prima Directa'!AB27/'Vida Prima Directa'!$AQ27,'Vida Prima Directa'!AB27/'Vida Prima Directa'!AB$49),"")</f>
        <v/>
      </c>
      <c r="AC27" s="75" t="str">
        <f>IFERROR(IF($C$8=$D$8,'Vida Prima Directa'!AC27/'Vida Prima Directa'!$AQ27,'Vida Prima Directa'!AC27/'Vida Prima Directa'!AC$49),"")</f>
        <v/>
      </c>
      <c r="AD27" s="75" t="str">
        <f>IFERROR(IF($C$8=$D$8,'Vida Prima Directa'!AD27/'Vida Prima Directa'!$AQ27,'Vida Prima Directa'!AD27/'Vida Prima Directa'!AD$49),"")</f>
        <v/>
      </c>
      <c r="AE27" s="75" t="str">
        <f>IFERROR(IF($C$8=$D$8,'Vida Prima Directa'!AE27/'Vida Prima Directa'!$AQ27,'Vida Prima Directa'!AE27/'Vida Prima Directa'!AE$49),"")</f>
        <v/>
      </c>
      <c r="AF27" s="75" t="str">
        <f>IFERROR(IF($C$8=$D$8,'Vida Prima Directa'!AF27/'Vida Prima Directa'!$AQ27,'Vida Prima Directa'!AF27/'Vida Prima Directa'!AF$49),"")</f>
        <v/>
      </c>
      <c r="AG27" s="75" t="str">
        <f>IFERROR(IF($C$8=$D$8,'Vida Prima Directa'!AG27/'Vida Prima Directa'!$AQ27,'Vida Prima Directa'!AG27/'Vida Prima Directa'!AG$49),"")</f>
        <v/>
      </c>
      <c r="AH27" s="75" t="str">
        <f>IFERROR(IF($C$8=$D$8,'Vida Prima Directa'!AH27/'Vida Prima Directa'!$AQ27,'Vida Prima Directa'!AH27/'Vida Prima Directa'!AH$49),"")</f>
        <v/>
      </c>
      <c r="AI27" s="75" t="str">
        <f>IFERROR(IF($C$8=$D$8,'Vida Prima Directa'!AI27/'Vida Prima Directa'!$AQ27,'Vida Prima Directa'!AI27/'Vida Prima Directa'!AI$49),"")</f>
        <v/>
      </c>
      <c r="AJ27" s="75" t="str">
        <f>IFERROR(IF($C$8=$D$8,'Vida Prima Directa'!AJ27/'Vida Prima Directa'!$AQ27,'Vida Prima Directa'!AJ27/'Vida Prima Directa'!AJ$49),"")</f>
        <v/>
      </c>
      <c r="AK27" s="75" t="str">
        <f>IFERROR(IF($C$8=$D$8,'Vida Prima Directa'!AK27/'Vida Prima Directa'!$AQ27,'Vida Prima Directa'!AK27/'Vida Prima Directa'!AK$49),"")</f>
        <v/>
      </c>
      <c r="AL27" s="75" t="str">
        <f>IFERROR(IF($C$8=$D$8,'Vida Prima Directa'!AL27/'Vida Prima Directa'!$AQ27,'Vida Prima Directa'!AL27/'Vida Prima Directa'!AL$49),"")</f>
        <v/>
      </c>
      <c r="AM27" s="75" t="str">
        <f>IFERROR(IF($C$8=$D$8,'Vida Prima Directa'!AM27/'Vida Prima Directa'!$AQ27,'Vida Prima Directa'!AM27/'Vida Prima Directa'!AM$49),"")</f>
        <v/>
      </c>
      <c r="AN27" s="75" t="str">
        <f>IFERROR(IF($C$8=$D$8,'Vida Prima Directa'!AN27/'Vida Prima Directa'!$AQ27,'Vida Prima Directa'!AN27/'Vida Prima Directa'!AN$49),"")</f>
        <v/>
      </c>
      <c r="AO27" s="75" t="str">
        <f>IFERROR(IF($C$8=$D$8,'Vida Prima Directa'!AO27/'Vida Prima Directa'!$AQ27,'Vida Prima Directa'!AO27/'Vida Prima Directa'!AO$49),"")</f>
        <v/>
      </c>
      <c r="AP27" s="75" t="str">
        <f>IFERROR(IF($C$8=$D$8,'Vida Prima Directa'!AP27/'Vida Prima Directa'!$AQ27,'Vida Prima Directa'!AP27/'Vida Prima Directa'!AP$49),"")</f>
        <v/>
      </c>
      <c r="AQ27" s="75">
        <f>IFERROR(IF($C$8=$D$8,'Vida Prima Directa'!AQ27/'Vida Prima Directa'!$AQ27,'Vida Prima Directa'!AQ27/'Vida Prima Directa'!AQ$49),"")</f>
        <v>1.9435705713694591E-5</v>
      </c>
    </row>
    <row r="28" spans="2:43">
      <c r="B28" s="29" t="s">
        <v>423</v>
      </c>
      <c r="C28" s="98"/>
      <c r="D28" s="98"/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</row>
    <row r="29" spans="2:43">
      <c r="B29" s="30" t="s">
        <v>424</v>
      </c>
      <c r="C29" s="75" t="str">
        <f>IFERROR(IF($C$8=$D$8,'Vida Prima Directa'!C29/'Vida Prima Directa'!$AQ29,'Vida Prima Directa'!C29/'Vida Prima Directa'!C$49),"")</f>
        <v/>
      </c>
      <c r="D29" s="75" t="str">
        <f>IFERROR(IF($C$8=$D$8,'Vida Prima Directa'!D29/'Vida Prima Directa'!$AQ29,'Vida Prima Directa'!D29/'Vida Prima Directa'!D$49),"")</f>
        <v/>
      </c>
      <c r="E29" s="75" t="str">
        <f>IFERROR(IF($C$8=$D$8,'Vida Prima Directa'!E29/'Vida Prima Directa'!$AQ29,'Vida Prima Directa'!E29/'Vida Prima Directa'!E$49),"")</f>
        <v/>
      </c>
      <c r="F29" s="75" t="str">
        <f>IFERROR(IF($C$8=$D$8,'Vida Prima Directa'!F29/'Vida Prima Directa'!$AQ29,'Vida Prima Directa'!F29/'Vida Prima Directa'!F$49),"")</f>
        <v/>
      </c>
      <c r="G29" s="75" t="str">
        <f>IFERROR(IF($C$8=$D$8,'Vida Prima Directa'!G29/'Vida Prima Directa'!$AQ29,'Vida Prima Directa'!G29/'Vida Prima Directa'!G$49),"")</f>
        <v/>
      </c>
      <c r="H29" s="75" t="str">
        <f>IFERROR(IF($C$8=$D$8,'Vida Prima Directa'!H29/'Vida Prima Directa'!$AQ29,'Vida Prima Directa'!H29/'Vida Prima Directa'!H$49),"")</f>
        <v/>
      </c>
      <c r="I29" s="75" t="str">
        <f>IFERROR(IF($C$8=$D$8,'Vida Prima Directa'!I29/'Vida Prima Directa'!$AQ29,'Vida Prima Directa'!I29/'Vida Prima Directa'!I$49),"")</f>
        <v/>
      </c>
      <c r="J29" s="75">
        <f>IFERROR(IF($C$8=$D$8,'Vida Prima Directa'!J29/'Vida Prima Directa'!$AQ29,'Vida Prima Directa'!J29/'Vida Prima Directa'!J$49),"")</f>
        <v>3.1468339396539452E-2</v>
      </c>
      <c r="K29" s="75" t="str">
        <f>IFERROR(IF($C$8=$D$8,'Vida Prima Directa'!K29/'Vida Prima Directa'!$AQ29,'Vida Prima Directa'!K29/'Vida Prima Directa'!K$49),"")</f>
        <v/>
      </c>
      <c r="L29" s="75" t="str">
        <f>IFERROR(IF($C$8=$D$8,'Vida Prima Directa'!L29/'Vida Prima Directa'!$AQ29,'Vida Prima Directa'!L29/'Vida Prima Directa'!L$49),"")</f>
        <v/>
      </c>
      <c r="M29" s="75" t="str">
        <f>IFERROR(IF($C$8=$D$8,'Vida Prima Directa'!M29/'Vida Prima Directa'!$AQ29,'Vida Prima Directa'!M29/'Vida Prima Directa'!M$49),"")</f>
        <v/>
      </c>
      <c r="N29" s="75" t="str">
        <f>IFERROR(IF($C$8=$D$8,'Vida Prima Directa'!N29/'Vida Prima Directa'!$AQ29,'Vida Prima Directa'!N29/'Vida Prima Directa'!N$49),"")</f>
        <v/>
      </c>
      <c r="O29" s="75" t="str">
        <f>IFERROR(IF($C$8=$D$8,'Vida Prima Directa'!O29/'Vida Prima Directa'!$AQ29,'Vida Prima Directa'!O29/'Vida Prima Directa'!O$49),"")</f>
        <v/>
      </c>
      <c r="P29" s="75" t="str">
        <f>IFERROR(IF($C$8=$D$8,'Vida Prima Directa'!P29/'Vida Prima Directa'!$AQ29,'Vida Prima Directa'!P29/'Vida Prima Directa'!P$49),"")</f>
        <v/>
      </c>
      <c r="Q29" s="75" t="str">
        <f>IFERROR(IF($C$8=$D$8,'Vida Prima Directa'!Q29/'Vida Prima Directa'!$AQ29,'Vida Prima Directa'!Q29/'Vida Prima Directa'!Q$49),"")</f>
        <v/>
      </c>
      <c r="R29" s="75" t="str">
        <f>IFERROR(IF($C$8=$D$8,'Vida Prima Directa'!R29/'Vida Prima Directa'!$AQ29,'Vida Prima Directa'!R29/'Vida Prima Directa'!R$49),"")</f>
        <v/>
      </c>
      <c r="S29" s="75" t="str">
        <f>IFERROR(IF($C$8=$D$8,'Vida Prima Directa'!S29/'Vida Prima Directa'!$AQ29,'Vida Prima Directa'!S29/'Vida Prima Directa'!S$49),"")</f>
        <v/>
      </c>
      <c r="T29" s="75">
        <f>IFERROR(IF($C$8=$D$8,'Vida Prima Directa'!T29/'Vida Prima Directa'!$AQ29,'Vida Prima Directa'!T29/'Vida Prima Directa'!T$49),"")</f>
        <v>0.20886131316291312</v>
      </c>
      <c r="U29" s="75" t="str">
        <f>IFERROR(IF($C$8=$D$8,'Vida Prima Directa'!U29/'Vida Prima Directa'!$AQ29,'Vida Prima Directa'!U29/'Vida Prima Directa'!U$49),"")</f>
        <v/>
      </c>
      <c r="V29" s="75" t="str">
        <f>IFERROR(IF($C$8=$D$8,'Vida Prima Directa'!V29/'Vida Prima Directa'!$AQ29,'Vida Prima Directa'!V29/'Vida Prima Directa'!V$49),"")</f>
        <v/>
      </c>
      <c r="W29" s="75" t="str">
        <f>IFERROR(IF($C$8=$D$8,'Vida Prima Directa'!W29/'Vida Prima Directa'!$AQ29,'Vida Prima Directa'!W29/'Vida Prima Directa'!W$49),"")</f>
        <v/>
      </c>
      <c r="X29" s="75" t="str">
        <f>IFERROR(IF($C$8=$D$8,'Vida Prima Directa'!X29/'Vida Prima Directa'!$AQ29,'Vida Prima Directa'!X29/'Vida Prima Directa'!X$49),"")</f>
        <v/>
      </c>
      <c r="Y29" s="75" t="str">
        <f>IFERROR(IF($C$8=$D$8,'Vida Prima Directa'!Y29/'Vida Prima Directa'!$AQ29,'Vida Prima Directa'!Y29/'Vida Prima Directa'!Y$49),"")</f>
        <v/>
      </c>
      <c r="Z29" s="75" t="str">
        <f>IFERROR(IF($C$8=$D$8,'Vida Prima Directa'!Z29/'Vida Prima Directa'!$AQ29,'Vida Prima Directa'!Z29/'Vida Prima Directa'!Z$49),"")</f>
        <v/>
      </c>
      <c r="AA29" s="75" t="str">
        <f>IFERROR(IF($C$8=$D$8,'Vida Prima Directa'!AA29/'Vida Prima Directa'!$AQ29,'Vida Prima Directa'!AA29/'Vida Prima Directa'!AA$49),"")</f>
        <v/>
      </c>
      <c r="AB29" s="75" t="str">
        <f>IFERROR(IF($C$8=$D$8,'Vida Prima Directa'!AB29/'Vida Prima Directa'!$AQ29,'Vida Prima Directa'!AB29/'Vida Prima Directa'!AB$49),"")</f>
        <v/>
      </c>
      <c r="AC29" s="75" t="str">
        <f>IFERROR(IF($C$8=$D$8,'Vida Prima Directa'!AC29/'Vida Prima Directa'!$AQ29,'Vida Prima Directa'!AC29/'Vida Prima Directa'!AC$49),"")</f>
        <v/>
      </c>
      <c r="AD29" s="75" t="str">
        <f>IFERROR(IF($C$8=$D$8,'Vida Prima Directa'!AD29/'Vida Prima Directa'!$AQ29,'Vida Prima Directa'!AD29/'Vida Prima Directa'!AD$49),"")</f>
        <v/>
      </c>
      <c r="AE29" s="75" t="str">
        <f>IFERROR(IF($C$8=$D$8,'Vida Prima Directa'!AE29/'Vida Prima Directa'!$AQ29,'Vida Prima Directa'!AE29/'Vida Prima Directa'!AE$49),"")</f>
        <v/>
      </c>
      <c r="AF29" s="75" t="str">
        <f>IFERROR(IF($C$8=$D$8,'Vida Prima Directa'!AF29/'Vida Prima Directa'!$AQ29,'Vida Prima Directa'!AF29/'Vida Prima Directa'!AF$49),"")</f>
        <v/>
      </c>
      <c r="AG29" s="75" t="str">
        <f>IFERROR(IF($C$8=$D$8,'Vida Prima Directa'!AG29/'Vida Prima Directa'!$AQ29,'Vida Prima Directa'!AG29/'Vida Prima Directa'!AG$49),"")</f>
        <v/>
      </c>
      <c r="AH29" s="75" t="str">
        <f>IFERROR(IF($C$8=$D$8,'Vida Prima Directa'!AH29/'Vida Prima Directa'!$AQ29,'Vida Prima Directa'!AH29/'Vida Prima Directa'!AH$49),"")</f>
        <v/>
      </c>
      <c r="AI29" s="75" t="str">
        <f>IFERROR(IF($C$8=$D$8,'Vida Prima Directa'!AI29/'Vida Prima Directa'!$AQ29,'Vida Prima Directa'!AI29/'Vida Prima Directa'!AI$49),"")</f>
        <v/>
      </c>
      <c r="AJ29" s="75" t="str">
        <f>IFERROR(IF($C$8=$D$8,'Vida Prima Directa'!AJ29/'Vida Prima Directa'!$AQ29,'Vida Prima Directa'!AJ29/'Vida Prima Directa'!AJ$49),"")</f>
        <v/>
      </c>
      <c r="AK29" s="75" t="str">
        <f>IFERROR(IF($C$8=$D$8,'Vida Prima Directa'!AK29/'Vida Prima Directa'!$AQ29,'Vida Prima Directa'!AK29/'Vida Prima Directa'!AK$49),"")</f>
        <v/>
      </c>
      <c r="AL29" s="75" t="str">
        <f>IFERROR(IF($C$8=$D$8,'Vida Prima Directa'!AL29/'Vida Prima Directa'!$AQ29,'Vida Prima Directa'!AL29/'Vida Prima Directa'!AL$49),"")</f>
        <v/>
      </c>
      <c r="AM29" s="75" t="str">
        <f>IFERROR(IF($C$8=$D$8,'Vida Prima Directa'!AM29/'Vida Prima Directa'!$AQ29,'Vida Prima Directa'!AM29/'Vida Prima Directa'!AM$49),"")</f>
        <v/>
      </c>
      <c r="AN29" s="75" t="str">
        <f>IFERROR(IF($C$8=$D$8,'Vida Prima Directa'!AN29/'Vida Prima Directa'!$AQ29,'Vida Prima Directa'!AN29/'Vida Prima Directa'!AN$49),"")</f>
        <v/>
      </c>
      <c r="AO29" s="75" t="str">
        <f>IFERROR(IF($C$8=$D$8,'Vida Prima Directa'!AO29/'Vida Prima Directa'!$AQ29,'Vida Prima Directa'!AO29/'Vida Prima Directa'!AO$49),"")</f>
        <v/>
      </c>
      <c r="AP29" s="75" t="str">
        <f>IFERROR(IF($C$8=$D$8,'Vida Prima Directa'!AP29/'Vida Prima Directa'!$AQ29,'Vida Prima Directa'!AP29/'Vida Prima Directa'!AP$49),"")</f>
        <v/>
      </c>
      <c r="AQ29" s="75">
        <f>IFERROR(IF($C$8=$D$8,'Vida Prima Directa'!AQ29/'Vida Prima Directa'!$AQ29,'Vida Prima Directa'!AQ29/'Vida Prima Directa'!AQ$49),"")</f>
        <v>3.4773721160798118E-3</v>
      </c>
    </row>
    <row r="30" spans="2:43">
      <c r="B30" s="30" t="s">
        <v>425</v>
      </c>
      <c r="C30" s="75">
        <f>IFERROR(IF($C$8=$D$8,'Vida Prima Directa'!C30/'Vida Prima Directa'!$AQ30,'Vida Prima Directa'!C30/'Vida Prima Directa'!C$49),"")</f>
        <v>0.4974197574840985</v>
      </c>
      <c r="D30" s="75">
        <f>IFERROR(IF($C$8=$D$8,'Vida Prima Directa'!D30/'Vida Prima Directa'!$AQ30,'Vida Prima Directa'!D30/'Vida Prima Directa'!D$49),"")</f>
        <v>3.358158305455277E-2</v>
      </c>
      <c r="E30" s="75">
        <f>IFERROR(IF($C$8=$D$8,'Vida Prima Directa'!E30/'Vida Prima Directa'!$AQ30,'Vida Prima Directa'!E30/'Vida Prima Directa'!E$49),"")</f>
        <v>8.5671734665801105E-3</v>
      </c>
      <c r="F30" s="75">
        <f>IFERROR(IF($C$8=$D$8,'Vida Prima Directa'!F30/'Vida Prima Directa'!$AQ30,'Vida Prima Directa'!F30/'Vida Prima Directa'!F$49),"")</f>
        <v>7.0615212930644183E-2</v>
      </c>
      <c r="G30" s="75">
        <f>IFERROR(IF($C$8=$D$8,'Vida Prima Directa'!G30/'Vida Prima Directa'!$AQ30,'Vida Prima Directa'!G30/'Vida Prima Directa'!G$49),"")</f>
        <v>9.7030782552413444E-2</v>
      </c>
      <c r="H30" s="75">
        <f>IFERROR(IF($C$8=$D$8,'Vida Prima Directa'!H30/'Vida Prima Directa'!$AQ30,'Vida Prima Directa'!H30/'Vida Prima Directa'!H$49),"")</f>
        <v>1.3831254638767617E-3</v>
      </c>
      <c r="I30" s="75">
        <f>IFERROR(IF($C$8=$D$8,'Vida Prima Directa'!I30/'Vida Prima Directa'!$AQ30,'Vida Prima Directa'!I30/'Vida Prima Directa'!I$49),"")</f>
        <v>0.20779809171790201</v>
      </c>
      <c r="J30" s="75" t="str">
        <f>IFERROR(IF($C$8=$D$8,'Vida Prima Directa'!J30/'Vida Prima Directa'!$AQ30,'Vida Prima Directa'!J30/'Vida Prima Directa'!J$49),"")</f>
        <v/>
      </c>
      <c r="K30" s="75" t="str">
        <f>IFERROR(IF($C$8=$D$8,'Vida Prima Directa'!K30/'Vida Prima Directa'!$AQ30,'Vida Prima Directa'!K30/'Vida Prima Directa'!K$49),"")</f>
        <v/>
      </c>
      <c r="L30" s="75" t="str">
        <f>IFERROR(IF($C$8=$D$8,'Vida Prima Directa'!L30/'Vida Prima Directa'!$AQ30,'Vida Prima Directa'!L30/'Vida Prima Directa'!L$49),"")</f>
        <v/>
      </c>
      <c r="M30" s="75">
        <f>IFERROR(IF($C$8=$D$8,'Vida Prima Directa'!M30/'Vida Prima Directa'!$AQ30,'Vida Prima Directa'!M30/'Vida Prima Directa'!M$49),"")</f>
        <v>5.9944232852605275E-3</v>
      </c>
      <c r="N30" s="75" t="str">
        <f>IFERROR(IF($C$8=$D$8,'Vida Prima Directa'!N30/'Vida Prima Directa'!$AQ30,'Vida Prima Directa'!N30/'Vida Prima Directa'!N$49),"")</f>
        <v/>
      </c>
      <c r="O30" s="75">
        <f>IFERROR(IF($C$8=$D$8,'Vida Prima Directa'!O30/'Vida Prima Directa'!$AQ30,'Vida Prima Directa'!O30/'Vida Prima Directa'!O$49),"")</f>
        <v>8.2753449841726032E-3</v>
      </c>
      <c r="P30" s="75">
        <f>IFERROR(IF($C$8=$D$8,'Vida Prima Directa'!P30/'Vida Prima Directa'!$AQ30,'Vida Prima Directa'!P30/'Vida Prima Directa'!P$49),"")</f>
        <v>3.8090655470320207E-2</v>
      </c>
      <c r="Q30" s="75">
        <f>IFERROR(IF($C$8=$D$8,'Vida Prima Directa'!Q30/'Vida Prima Directa'!$AQ30,'Vida Prima Directa'!Q30/'Vida Prima Directa'!Q$49),"")</f>
        <v>3.6268300952496682E-2</v>
      </c>
      <c r="R30" s="75" t="str">
        <f>IFERROR(IF($C$8=$D$8,'Vida Prima Directa'!R30/'Vida Prima Directa'!$AQ30,'Vida Prima Directa'!R30/'Vida Prima Directa'!R$49),"")</f>
        <v/>
      </c>
      <c r="S30" s="75">
        <f>IFERROR(IF($C$8=$D$8,'Vida Prima Directa'!S30/'Vida Prima Directa'!$AQ30,'Vida Prima Directa'!S30/'Vida Prima Directa'!S$49),"")</f>
        <v>0.23432129443816663</v>
      </c>
      <c r="T30" s="75">
        <f>IFERROR(IF($C$8=$D$8,'Vida Prima Directa'!T30/'Vida Prima Directa'!$AQ30,'Vida Prima Directa'!T30/'Vida Prima Directa'!T$49),"")</f>
        <v>0.22021459041216554</v>
      </c>
      <c r="U30" s="75">
        <f>IFERROR(IF($C$8=$D$8,'Vida Prima Directa'!U30/'Vida Prima Directa'!$AQ30,'Vida Prima Directa'!U30/'Vida Prima Directa'!U$49),"")</f>
        <v>0.56564903728082716</v>
      </c>
      <c r="V30" s="75">
        <f>IFERROR(IF($C$8=$D$8,'Vida Prima Directa'!V30/'Vida Prima Directa'!$AQ30,'Vida Prima Directa'!V30/'Vida Prima Directa'!V$49),"")</f>
        <v>0.30911643414933754</v>
      </c>
      <c r="W30" s="75">
        <f>IFERROR(IF($C$8=$D$8,'Vida Prima Directa'!W30/'Vida Prima Directa'!$AQ30,'Vida Prima Directa'!W30/'Vida Prima Directa'!W$49),"")</f>
        <v>0.32126501972474192</v>
      </c>
      <c r="X30" s="75">
        <f>IFERROR(IF($C$8=$D$8,'Vida Prima Directa'!X30/'Vida Prima Directa'!$AQ30,'Vida Prima Directa'!X30/'Vida Prima Directa'!X$49),"")</f>
        <v>3.9437364177820289E-2</v>
      </c>
      <c r="Y30" s="75">
        <f>IFERROR(IF($C$8=$D$8,'Vida Prima Directa'!Y30/'Vida Prima Directa'!$AQ30,'Vida Prima Directa'!Y30/'Vida Prima Directa'!Y$49),"")</f>
        <v>4.8478377970506491E-4</v>
      </c>
      <c r="Z30" s="75">
        <f>IFERROR(IF($C$8=$D$8,'Vida Prima Directa'!Z30/'Vida Prima Directa'!$AQ30,'Vida Prima Directa'!Z30/'Vida Prima Directa'!Z$49),"")</f>
        <v>5.2015514053099669E-2</v>
      </c>
      <c r="AA30" s="75">
        <f>IFERROR(IF($C$8=$D$8,'Vida Prima Directa'!AA30/'Vida Prima Directa'!$AQ30,'Vida Prima Directa'!AA30/'Vida Prima Directa'!AA$49),"")</f>
        <v>7.2943345835403716E-4</v>
      </c>
      <c r="AB30" s="75" t="str">
        <f>IFERROR(IF($C$8=$D$8,'Vida Prima Directa'!AB30/'Vida Prima Directa'!$AQ30,'Vida Prima Directa'!AB30/'Vida Prima Directa'!AB$49),"")</f>
        <v/>
      </c>
      <c r="AC30" s="75">
        <f>IFERROR(IF($C$8=$D$8,'Vida Prima Directa'!AC30/'Vida Prima Directa'!$AQ30,'Vida Prima Directa'!AC30/'Vida Prima Directa'!AC$49),"")</f>
        <v>2.2564240073486865E-4</v>
      </c>
      <c r="AD30" s="75" t="str">
        <f>IFERROR(IF($C$8=$D$8,'Vida Prima Directa'!AD30/'Vida Prima Directa'!$AQ30,'Vida Prima Directa'!AD30/'Vida Prima Directa'!AD$49),"")</f>
        <v/>
      </c>
      <c r="AE30" s="75">
        <f>IFERROR(IF($C$8=$D$8,'Vida Prima Directa'!AE30/'Vida Prima Directa'!$AQ30,'Vida Prima Directa'!AE30/'Vida Prima Directa'!AE$49),"")</f>
        <v>3.148256591902069E-2</v>
      </c>
      <c r="AF30" s="75">
        <f>IFERROR(IF($C$8=$D$8,'Vida Prima Directa'!AF30/'Vida Prima Directa'!$AQ30,'Vida Prima Directa'!AF30/'Vida Prima Directa'!AF$49),"")</f>
        <v>0.14353872949157606</v>
      </c>
      <c r="AG30" s="75">
        <f>IFERROR(IF($C$8=$D$8,'Vida Prima Directa'!AG30/'Vida Prima Directa'!$AQ30,'Vida Prima Directa'!AG30/'Vida Prima Directa'!AG$49),"")</f>
        <v>9.0861742344903212E-2</v>
      </c>
      <c r="AH30" s="75" t="str">
        <f>IFERROR(IF($C$8=$D$8,'Vida Prima Directa'!AH30/'Vida Prima Directa'!$AQ30,'Vida Prima Directa'!AH30/'Vida Prima Directa'!AH$49),"")</f>
        <v/>
      </c>
      <c r="AI30" s="75" t="str">
        <f>IFERROR(IF($C$8=$D$8,'Vida Prima Directa'!AI30/'Vida Prima Directa'!$AQ30,'Vida Prima Directa'!AI30/'Vida Prima Directa'!AI$49),"")</f>
        <v/>
      </c>
      <c r="AJ30" s="75" t="str">
        <f>IFERROR(IF($C$8=$D$8,'Vida Prima Directa'!AJ30/'Vida Prima Directa'!$AQ30,'Vida Prima Directa'!AJ30/'Vida Prima Directa'!AJ$49),"")</f>
        <v/>
      </c>
      <c r="AK30" s="75" t="str">
        <f>IFERROR(IF($C$8=$D$8,'Vida Prima Directa'!AK30/'Vida Prima Directa'!$AQ30,'Vida Prima Directa'!AK30/'Vida Prima Directa'!AK$49),"")</f>
        <v/>
      </c>
      <c r="AL30" s="75" t="str">
        <f>IFERROR(IF($C$8=$D$8,'Vida Prima Directa'!AL30/'Vida Prima Directa'!$AQ30,'Vida Prima Directa'!AL30/'Vida Prima Directa'!AL$49),"")</f>
        <v/>
      </c>
      <c r="AM30" s="75" t="str">
        <f>IFERROR(IF($C$8=$D$8,'Vida Prima Directa'!AM30/'Vida Prima Directa'!$AQ30,'Vida Prima Directa'!AM30/'Vida Prima Directa'!AM$49),"")</f>
        <v/>
      </c>
      <c r="AN30" s="75" t="str">
        <f>IFERROR(IF($C$8=$D$8,'Vida Prima Directa'!AN30/'Vida Prima Directa'!$AQ30,'Vida Prima Directa'!AN30/'Vida Prima Directa'!AN$49),"")</f>
        <v/>
      </c>
      <c r="AO30" s="75" t="str">
        <f>IFERROR(IF($C$8=$D$8,'Vida Prima Directa'!AO30/'Vida Prima Directa'!$AQ30,'Vida Prima Directa'!AO30/'Vida Prima Directa'!AO$49),"")</f>
        <v/>
      </c>
      <c r="AP30" s="75" t="str">
        <f>IFERROR(IF($C$8=$D$8,'Vida Prima Directa'!AP30/'Vida Prima Directa'!$AQ30,'Vida Prima Directa'!AP30/'Vida Prima Directa'!AP$49),"")</f>
        <v/>
      </c>
      <c r="AQ30" s="75">
        <f>IFERROR(IF($C$8=$D$8,'Vida Prima Directa'!AQ30/'Vida Prima Directa'!$AQ30,'Vida Prima Directa'!AQ30/'Vida Prima Directa'!AQ$49),"")</f>
        <v>4.5741120607687667E-2</v>
      </c>
    </row>
    <row r="31" spans="2:43">
      <c r="B31" s="30" t="s">
        <v>426</v>
      </c>
      <c r="C31" s="75" t="str">
        <f>IFERROR(IF($C$8=$D$8,'Vida Prima Directa'!C31/'Vida Prima Directa'!$AQ31,'Vida Prima Directa'!C31/'Vida Prima Directa'!C$49),"")</f>
        <v/>
      </c>
      <c r="D31" s="75" t="str">
        <f>IFERROR(IF($C$8=$D$8,'Vida Prima Directa'!D31/'Vida Prima Directa'!$AQ31,'Vida Prima Directa'!D31/'Vida Prima Directa'!D$49),"")</f>
        <v/>
      </c>
      <c r="E31" s="75" t="str">
        <f>IFERROR(IF($C$8=$D$8,'Vida Prima Directa'!E31/'Vida Prima Directa'!$AQ31,'Vida Prima Directa'!E31/'Vida Prima Directa'!E$49),"")</f>
        <v/>
      </c>
      <c r="F31" s="75" t="str">
        <f>IFERROR(IF($C$8=$D$8,'Vida Prima Directa'!F31/'Vida Prima Directa'!$AQ31,'Vida Prima Directa'!F31/'Vida Prima Directa'!F$49),"")</f>
        <v/>
      </c>
      <c r="G31" s="75" t="str">
        <f>IFERROR(IF($C$8=$D$8,'Vida Prima Directa'!G31/'Vida Prima Directa'!$AQ31,'Vida Prima Directa'!G31/'Vida Prima Directa'!G$49),"")</f>
        <v/>
      </c>
      <c r="H31" s="75" t="str">
        <f>IFERROR(IF($C$8=$D$8,'Vida Prima Directa'!H31/'Vida Prima Directa'!$AQ31,'Vida Prima Directa'!H31/'Vida Prima Directa'!H$49),"")</f>
        <v/>
      </c>
      <c r="I31" s="75" t="str">
        <f>IFERROR(IF($C$8=$D$8,'Vida Prima Directa'!I31/'Vida Prima Directa'!$AQ31,'Vida Prima Directa'!I31/'Vida Prima Directa'!I$49),"")</f>
        <v/>
      </c>
      <c r="J31" s="75" t="str">
        <f>IFERROR(IF($C$8=$D$8,'Vida Prima Directa'!J31/'Vida Prima Directa'!$AQ31,'Vida Prima Directa'!J31/'Vida Prima Directa'!J$49),"")</f>
        <v/>
      </c>
      <c r="K31" s="75" t="str">
        <f>IFERROR(IF($C$8=$D$8,'Vida Prima Directa'!K31/'Vida Prima Directa'!$AQ31,'Vida Prima Directa'!K31/'Vida Prima Directa'!K$49),"")</f>
        <v/>
      </c>
      <c r="L31" s="75" t="str">
        <f>IFERROR(IF($C$8=$D$8,'Vida Prima Directa'!L31/'Vida Prima Directa'!$AQ31,'Vida Prima Directa'!L31/'Vida Prima Directa'!L$49),"")</f>
        <v/>
      </c>
      <c r="M31" s="75" t="str">
        <f>IFERROR(IF($C$8=$D$8,'Vida Prima Directa'!M31/'Vida Prima Directa'!$AQ31,'Vida Prima Directa'!M31/'Vida Prima Directa'!M$49),"")</f>
        <v/>
      </c>
      <c r="N31" s="75" t="str">
        <f>IFERROR(IF($C$8=$D$8,'Vida Prima Directa'!N31/'Vida Prima Directa'!$AQ31,'Vida Prima Directa'!N31/'Vida Prima Directa'!N$49),"")</f>
        <v/>
      </c>
      <c r="O31" s="75" t="str">
        <f>IFERROR(IF($C$8=$D$8,'Vida Prima Directa'!O31/'Vida Prima Directa'!$AQ31,'Vida Prima Directa'!O31/'Vida Prima Directa'!O$49),"")</f>
        <v/>
      </c>
      <c r="P31" s="75">
        <f>IFERROR(IF($C$8=$D$8,'Vida Prima Directa'!P31/'Vida Prima Directa'!$AQ31,'Vida Prima Directa'!P31/'Vida Prima Directa'!P$49),"")</f>
        <v>8.3475368734339404E-4</v>
      </c>
      <c r="Q31" s="75">
        <f>IFERROR(IF($C$8=$D$8,'Vida Prima Directa'!Q31/'Vida Prima Directa'!$AQ31,'Vida Prima Directa'!Q31/'Vida Prima Directa'!Q$49),"")</f>
        <v>7.9699710213709356E-3</v>
      </c>
      <c r="R31" s="75" t="str">
        <f>IFERROR(IF($C$8=$D$8,'Vida Prima Directa'!R31/'Vida Prima Directa'!$AQ31,'Vida Prima Directa'!R31/'Vida Prima Directa'!R$49),"")</f>
        <v/>
      </c>
      <c r="S31" s="75" t="str">
        <f>IFERROR(IF($C$8=$D$8,'Vida Prima Directa'!S31/'Vida Prima Directa'!$AQ31,'Vida Prima Directa'!S31/'Vida Prima Directa'!S$49),"")</f>
        <v/>
      </c>
      <c r="T31" s="75" t="str">
        <f>IFERROR(IF($C$8=$D$8,'Vida Prima Directa'!T31/'Vida Prima Directa'!$AQ31,'Vida Prima Directa'!T31/'Vida Prima Directa'!T$49),"")</f>
        <v/>
      </c>
      <c r="U31" s="75" t="str">
        <f>IFERROR(IF($C$8=$D$8,'Vida Prima Directa'!U31/'Vida Prima Directa'!$AQ31,'Vida Prima Directa'!U31/'Vida Prima Directa'!U$49),"")</f>
        <v/>
      </c>
      <c r="V31" s="75" t="str">
        <f>IFERROR(IF($C$8=$D$8,'Vida Prima Directa'!V31/'Vida Prima Directa'!$AQ31,'Vida Prima Directa'!V31/'Vida Prima Directa'!V$49),"")</f>
        <v/>
      </c>
      <c r="W31" s="75" t="str">
        <f>IFERROR(IF($C$8=$D$8,'Vida Prima Directa'!W31/'Vida Prima Directa'!$AQ31,'Vida Prima Directa'!W31/'Vida Prima Directa'!W$49),"")</f>
        <v/>
      </c>
      <c r="X31" s="75" t="str">
        <f>IFERROR(IF($C$8=$D$8,'Vida Prima Directa'!X31/'Vida Prima Directa'!$AQ31,'Vida Prima Directa'!X31/'Vida Prima Directa'!X$49),"")</f>
        <v/>
      </c>
      <c r="Y31" s="75">
        <f>IFERROR(IF($C$8=$D$8,'Vida Prima Directa'!Y31/'Vida Prima Directa'!$AQ31,'Vida Prima Directa'!Y31/'Vida Prima Directa'!Y$49),"")</f>
        <v>2.9727711228109025E-2</v>
      </c>
      <c r="Z31" s="75" t="str">
        <f>IFERROR(IF($C$8=$D$8,'Vida Prima Directa'!Z31/'Vida Prima Directa'!$AQ31,'Vida Prima Directa'!Z31/'Vida Prima Directa'!Z$49),"")</f>
        <v/>
      </c>
      <c r="AA31" s="75" t="str">
        <f>IFERROR(IF($C$8=$D$8,'Vida Prima Directa'!AA31/'Vida Prima Directa'!$AQ31,'Vida Prima Directa'!AA31/'Vida Prima Directa'!AA$49),"")</f>
        <v/>
      </c>
      <c r="AB31" s="75" t="str">
        <f>IFERROR(IF($C$8=$D$8,'Vida Prima Directa'!AB31/'Vida Prima Directa'!$AQ31,'Vida Prima Directa'!AB31/'Vida Prima Directa'!AB$49),"")</f>
        <v/>
      </c>
      <c r="AC31" s="75" t="str">
        <f>IFERROR(IF($C$8=$D$8,'Vida Prima Directa'!AC31/'Vida Prima Directa'!$AQ31,'Vida Prima Directa'!AC31/'Vida Prima Directa'!AC$49),"")</f>
        <v/>
      </c>
      <c r="AD31" s="75" t="str">
        <f>IFERROR(IF($C$8=$D$8,'Vida Prima Directa'!AD31/'Vida Prima Directa'!$AQ31,'Vida Prima Directa'!AD31/'Vida Prima Directa'!AD$49),"")</f>
        <v/>
      </c>
      <c r="AE31" s="75" t="str">
        <f>IFERROR(IF($C$8=$D$8,'Vida Prima Directa'!AE31/'Vida Prima Directa'!$AQ31,'Vida Prima Directa'!AE31/'Vida Prima Directa'!AE$49),"")</f>
        <v/>
      </c>
      <c r="AF31" s="75" t="str">
        <f>IFERROR(IF($C$8=$D$8,'Vida Prima Directa'!AF31/'Vida Prima Directa'!$AQ31,'Vida Prima Directa'!AF31/'Vida Prima Directa'!AF$49),"")</f>
        <v/>
      </c>
      <c r="AG31" s="75" t="str">
        <f>IFERROR(IF($C$8=$D$8,'Vida Prima Directa'!AG31/'Vida Prima Directa'!$AQ31,'Vida Prima Directa'!AG31/'Vida Prima Directa'!AG$49),"")</f>
        <v/>
      </c>
      <c r="AH31" s="75" t="str">
        <f>IFERROR(IF($C$8=$D$8,'Vida Prima Directa'!AH31/'Vida Prima Directa'!$AQ31,'Vida Prima Directa'!AH31/'Vida Prima Directa'!AH$49),"")</f>
        <v/>
      </c>
      <c r="AI31" s="75" t="str">
        <f>IFERROR(IF($C$8=$D$8,'Vida Prima Directa'!AI31/'Vida Prima Directa'!$AQ31,'Vida Prima Directa'!AI31/'Vida Prima Directa'!AI$49),"")</f>
        <v/>
      </c>
      <c r="AJ31" s="75" t="str">
        <f>IFERROR(IF($C$8=$D$8,'Vida Prima Directa'!AJ31/'Vida Prima Directa'!$AQ31,'Vida Prima Directa'!AJ31/'Vida Prima Directa'!AJ$49),"")</f>
        <v/>
      </c>
      <c r="AK31" s="75" t="str">
        <f>IFERROR(IF($C$8=$D$8,'Vida Prima Directa'!AK31/'Vida Prima Directa'!$AQ31,'Vida Prima Directa'!AK31/'Vida Prima Directa'!AK$49),"")</f>
        <v/>
      </c>
      <c r="AL31" s="75" t="str">
        <f>IFERROR(IF($C$8=$D$8,'Vida Prima Directa'!AL31/'Vida Prima Directa'!$AQ31,'Vida Prima Directa'!AL31/'Vida Prima Directa'!AL$49),"")</f>
        <v/>
      </c>
      <c r="AM31" s="75" t="str">
        <f>IFERROR(IF($C$8=$D$8,'Vida Prima Directa'!AM31/'Vida Prima Directa'!$AQ31,'Vida Prima Directa'!AM31/'Vida Prima Directa'!AM$49),"")</f>
        <v/>
      </c>
      <c r="AN31" s="75" t="str">
        <f>IFERROR(IF($C$8=$D$8,'Vida Prima Directa'!AN31/'Vida Prima Directa'!$AQ31,'Vida Prima Directa'!AN31/'Vida Prima Directa'!AN$49),"")</f>
        <v/>
      </c>
      <c r="AO31" s="75" t="str">
        <f>IFERROR(IF($C$8=$D$8,'Vida Prima Directa'!AO31/'Vida Prima Directa'!$AQ31,'Vida Prima Directa'!AO31/'Vida Prima Directa'!AO$49),"")</f>
        <v/>
      </c>
      <c r="AP31" s="75" t="str">
        <f>IFERROR(IF($C$8=$D$8,'Vida Prima Directa'!AP31/'Vida Prima Directa'!$AQ31,'Vida Prima Directa'!AP31/'Vida Prima Directa'!AP$49),"")</f>
        <v/>
      </c>
      <c r="AQ31" s="75">
        <f>IFERROR(IF($C$8=$D$8,'Vida Prima Directa'!AQ31/'Vida Prima Directa'!$AQ31,'Vida Prima Directa'!AQ31/'Vida Prima Directa'!AQ$49),"")</f>
        <v>6.2792035942752617E-4</v>
      </c>
    </row>
    <row r="32" spans="2:43">
      <c r="B32" s="30" t="s">
        <v>427</v>
      </c>
      <c r="C32" s="75" t="str">
        <f>IFERROR(IF($C$8=$D$8,'Vida Prima Directa'!C32/'Vida Prima Directa'!$AQ32,'Vida Prima Directa'!C32/'Vida Prima Directa'!C$49),"")</f>
        <v/>
      </c>
      <c r="D32" s="75" t="str">
        <f>IFERROR(IF($C$8=$D$8,'Vida Prima Directa'!D32/'Vida Prima Directa'!$AQ32,'Vida Prima Directa'!D32/'Vida Prima Directa'!D$49),"")</f>
        <v/>
      </c>
      <c r="E32" s="75" t="str">
        <f>IFERROR(IF($C$8=$D$8,'Vida Prima Directa'!E32/'Vida Prima Directa'!$AQ32,'Vida Prima Directa'!E32/'Vida Prima Directa'!E$49),"")</f>
        <v/>
      </c>
      <c r="F32" s="75" t="str">
        <f>IFERROR(IF($C$8=$D$8,'Vida Prima Directa'!F32/'Vida Prima Directa'!$AQ32,'Vida Prima Directa'!F32/'Vida Prima Directa'!F$49),"")</f>
        <v/>
      </c>
      <c r="G32" s="75" t="str">
        <f>IFERROR(IF($C$8=$D$8,'Vida Prima Directa'!G32/'Vida Prima Directa'!$AQ32,'Vida Prima Directa'!G32/'Vida Prima Directa'!G$49),"")</f>
        <v/>
      </c>
      <c r="H32" s="75" t="str">
        <f>IFERROR(IF($C$8=$D$8,'Vida Prima Directa'!H32/'Vida Prima Directa'!$AQ32,'Vida Prima Directa'!H32/'Vida Prima Directa'!H$49),"")</f>
        <v/>
      </c>
      <c r="I32" s="75" t="str">
        <f>IFERROR(IF($C$8=$D$8,'Vida Prima Directa'!I32/'Vida Prima Directa'!$AQ32,'Vida Prima Directa'!I32/'Vida Prima Directa'!I$49),"")</f>
        <v/>
      </c>
      <c r="J32" s="75" t="str">
        <f>IFERROR(IF($C$8=$D$8,'Vida Prima Directa'!J32/'Vida Prima Directa'!$AQ32,'Vida Prima Directa'!J32/'Vida Prima Directa'!J$49),"")</f>
        <v/>
      </c>
      <c r="K32" s="75" t="str">
        <f>IFERROR(IF($C$8=$D$8,'Vida Prima Directa'!K32/'Vida Prima Directa'!$AQ32,'Vida Prima Directa'!K32/'Vida Prima Directa'!K$49),"")</f>
        <v/>
      </c>
      <c r="L32" s="75" t="str">
        <f>IFERROR(IF($C$8=$D$8,'Vida Prima Directa'!L32/'Vida Prima Directa'!$AQ32,'Vida Prima Directa'!L32/'Vida Prima Directa'!L$49),"")</f>
        <v/>
      </c>
      <c r="M32" s="75" t="str">
        <f>IFERROR(IF($C$8=$D$8,'Vida Prima Directa'!M32/'Vida Prima Directa'!$AQ32,'Vida Prima Directa'!M32/'Vida Prima Directa'!M$49),"")</f>
        <v/>
      </c>
      <c r="N32" s="75" t="str">
        <f>IFERROR(IF($C$8=$D$8,'Vida Prima Directa'!N32/'Vida Prima Directa'!$AQ32,'Vida Prima Directa'!N32/'Vida Prima Directa'!N$49),"")</f>
        <v/>
      </c>
      <c r="O32" s="75" t="str">
        <f>IFERROR(IF($C$8=$D$8,'Vida Prima Directa'!O32/'Vida Prima Directa'!$AQ32,'Vida Prima Directa'!O32/'Vida Prima Directa'!O$49),"")</f>
        <v/>
      </c>
      <c r="P32" s="75" t="str">
        <f>IFERROR(IF($C$8=$D$8,'Vida Prima Directa'!P32/'Vida Prima Directa'!$AQ32,'Vida Prima Directa'!P32/'Vida Prima Directa'!P$49),"")</f>
        <v/>
      </c>
      <c r="Q32" s="75" t="str">
        <f>IFERROR(IF($C$8=$D$8,'Vida Prima Directa'!Q32/'Vida Prima Directa'!$AQ32,'Vida Prima Directa'!Q32/'Vida Prima Directa'!Q$49),"")</f>
        <v/>
      </c>
      <c r="R32" s="75" t="str">
        <f>IFERROR(IF($C$8=$D$8,'Vida Prima Directa'!R32/'Vida Prima Directa'!$AQ32,'Vida Prima Directa'!R32/'Vida Prima Directa'!R$49),"")</f>
        <v/>
      </c>
      <c r="S32" s="75" t="str">
        <f>IFERROR(IF($C$8=$D$8,'Vida Prima Directa'!S32/'Vida Prima Directa'!$AQ32,'Vida Prima Directa'!S32/'Vida Prima Directa'!S$49),"")</f>
        <v/>
      </c>
      <c r="T32" s="75" t="str">
        <f>IFERROR(IF($C$8=$D$8,'Vida Prima Directa'!T32/'Vida Prima Directa'!$AQ32,'Vida Prima Directa'!T32/'Vida Prima Directa'!T$49),"")</f>
        <v/>
      </c>
      <c r="U32" s="75" t="str">
        <f>IFERROR(IF($C$8=$D$8,'Vida Prima Directa'!U32/'Vida Prima Directa'!$AQ32,'Vida Prima Directa'!U32/'Vida Prima Directa'!U$49),"")</f>
        <v/>
      </c>
      <c r="V32" s="75" t="str">
        <f>IFERROR(IF($C$8=$D$8,'Vida Prima Directa'!V32/'Vida Prima Directa'!$AQ32,'Vida Prima Directa'!V32/'Vida Prima Directa'!V$49),"")</f>
        <v/>
      </c>
      <c r="W32" s="75" t="str">
        <f>IFERROR(IF($C$8=$D$8,'Vida Prima Directa'!W32/'Vida Prima Directa'!$AQ32,'Vida Prima Directa'!W32/'Vida Prima Directa'!W$49),"")</f>
        <v/>
      </c>
      <c r="X32" s="75" t="str">
        <f>IFERROR(IF($C$8=$D$8,'Vida Prima Directa'!X32/'Vida Prima Directa'!$AQ32,'Vida Prima Directa'!X32/'Vida Prima Directa'!X$49),"")</f>
        <v/>
      </c>
      <c r="Y32" s="75">
        <f>IFERROR(IF($C$8=$D$8,'Vida Prima Directa'!Y32/'Vida Prima Directa'!$AQ32,'Vida Prima Directa'!Y32/'Vida Prima Directa'!Y$49),"")</f>
        <v>7.3856352382750863E-4</v>
      </c>
      <c r="Z32" s="75" t="str">
        <f>IFERROR(IF($C$8=$D$8,'Vida Prima Directa'!Z32/'Vida Prima Directa'!$AQ32,'Vida Prima Directa'!Z32/'Vida Prima Directa'!Z$49),"")</f>
        <v/>
      </c>
      <c r="AA32" s="75">
        <f>IFERROR(IF($C$8=$D$8,'Vida Prima Directa'!AA32/'Vida Prima Directa'!$AQ32,'Vida Prima Directa'!AA32/'Vida Prima Directa'!AA$49),"")</f>
        <v>1.5159498718442496E-4</v>
      </c>
      <c r="AB32" s="75" t="str">
        <f>IFERROR(IF($C$8=$D$8,'Vida Prima Directa'!AB32/'Vida Prima Directa'!$AQ32,'Vida Prima Directa'!AB32/'Vida Prima Directa'!AB$49),"")</f>
        <v/>
      </c>
      <c r="AC32" s="75" t="str">
        <f>IFERROR(IF($C$8=$D$8,'Vida Prima Directa'!AC32/'Vida Prima Directa'!$AQ32,'Vida Prima Directa'!AC32/'Vida Prima Directa'!AC$49),"")</f>
        <v/>
      </c>
      <c r="AD32" s="75" t="str">
        <f>IFERROR(IF($C$8=$D$8,'Vida Prima Directa'!AD32/'Vida Prima Directa'!$AQ32,'Vida Prima Directa'!AD32/'Vida Prima Directa'!AD$49),"")</f>
        <v/>
      </c>
      <c r="AE32" s="75" t="str">
        <f>IFERROR(IF($C$8=$D$8,'Vida Prima Directa'!AE32/'Vida Prima Directa'!$AQ32,'Vida Prima Directa'!AE32/'Vida Prima Directa'!AE$49),"")</f>
        <v/>
      </c>
      <c r="AF32" s="75" t="str">
        <f>IFERROR(IF($C$8=$D$8,'Vida Prima Directa'!AF32/'Vida Prima Directa'!$AQ32,'Vida Prima Directa'!AF32/'Vida Prima Directa'!AF$49),"")</f>
        <v/>
      </c>
      <c r="AG32" s="75" t="str">
        <f>IFERROR(IF($C$8=$D$8,'Vida Prima Directa'!AG32/'Vida Prima Directa'!$AQ32,'Vida Prima Directa'!AG32/'Vida Prima Directa'!AG$49),"")</f>
        <v/>
      </c>
      <c r="AH32" s="75" t="str">
        <f>IFERROR(IF($C$8=$D$8,'Vida Prima Directa'!AH32/'Vida Prima Directa'!$AQ32,'Vida Prima Directa'!AH32/'Vida Prima Directa'!AH$49),"")</f>
        <v/>
      </c>
      <c r="AI32" s="75" t="str">
        <f>IFERROR(IF($C$8=$D$8,'Vida Prima Directa'!AI32/'Vida Prima Directa'!$AQ32,'Vida Prima Directa'!AI32/'Vida Prima Directa'!AI$49),"")</f>
        <v/>
      </c>
      <c r="AJ32" s="75" t="str">
        <f>IFERROR(IF($C$8=$D$8,'Vida Prima Directa'!AJ32/'Vida Prima Directa'!$AQ32,'Vida Prima Directa'!AJ32/'Vida Prima Directa'!AJ$49),"")</f>
        <v/>
      </c>
      <c r="AK32" s="75" t="str">
        <f>IFERROR(IF($C$8=$D$8,'Vida Prima Directa'!AK32/'Vida Prima Directa'!$AQ32,'Vida Prima Directa'!AK32/'Vida Prima Directa'!AK$49),"")</f>
        <v/>
      </c>
      <c r="AL32" s="75" t="str">
        <f>IFERROR(IF($C$8=$D$8,'Vida Prima Directa'!AL32/'Vida Prima Directa'!$AQ32,'Vida Prima Directa'!AL32/'Vida Prima Directa'!AL$49),"")</f>
        <v/>
      </c>
      <c r="AM32" s="75" t="str">
        <f>IFERROR(IF($C$8=$D$8,'Vida Prima Directa'!AM32/'Vida Prima Directa'!$AQ32,'Vida Prima Directa'!AM32/'Vida Prima Directa'!AM$49),"")</f>
        <v/>
      </c>
      <c r="AN32" s="75" t="str">
        <f>IFERROR(IF($C$8=$D$8,'Vida Prima Directa'!AN32/'Vida Prima Directa'!$AQ32,'Vida Prima Directa'!AN32/'Vida Prima Directa'!AN$49),"")</f>
        <v/>
      </c>
      <c r="AO32" s="75" t="str">
        <f>IFERROR(IF($C$8=$D$8,'Vida Prima Directa'!AO32/'Vida Prima Directa'!$AQ32,'Vida Prima Directa'!AO32/'Vida Prima Directa'!AO$49),"")</f>
        <v/>
      </c>
      <c r="AP32" s="75" t="str">
        <f>IFERROR(IF($C$8=$D$8,'Vida Prima Directa'!AP32/'Vida Prima Directa'!$AQ32,'Vida Prima Directa'!AP32/'Vida Prima Directa'!AP$49),"")</f>
        <v/>
      </c>
      <c r="AQ32" s="75">
        <f>IFERROR(IF($C$8=$D$8,'Vida Prima Directa'!AQ32/'Vida Prima Directa'!$AQ32,'Vida Prima Directa'!AQ32/'Vida Prima Directa'!AQ$49),"")</f>
        <v>1.2123147414539784E-5</v>
      </c>
    </row>
    <row r="33" spans="2:43">
      <c r="B33" s="30" t="s">
        <v>428</v>
      </c>
      <c r="C33" s="75" t="str">
        <f>IFERROR(IF($C$8=$D$8,'Vida Prima Directa'!C33/'Vida Prima Directa'!$AQ33,'Vida Prima Directa'!C33/'Vida Prima Directa'!C$49),"")</f>
        <v/>
      </c>
      <c r="D33" s="75" t="str">
        <f>IFERROR(IF($C$8=$D$8,'Vida Prima Directa'!D33/'Vida Prima Directa'!$AQ33,'Vida Prima Directa'!D33/'Vida Prima Directa'!D$49),"")</f>
        <v/>
      </c>
      <c r="E33" s="75" t="str">
        <f>IFERROR(IF($C$8=$D$8,'Vida Prima Directa'!E33/'Vida Prima Directa'!$AQ33,'Vida Prima Directa'!E33/'Vida Prima Directa'!E$49),"")</f>
        <v/>
      </c>
      <c r="F33" s="75" t="str">
        <f>IFERROR(IF($C$8=$D$8,'Vida Prima Directa'!F33/'Vida Prima Directa'!$AQ33,'Vida Prima Directa'!F33/'Vida Prima Directa'!F$49),"")</f>
        <v/>
      </c>
      <c r="G33" s="75" t="str">
        <f>IFERROR(IF($C$8=$D$8,'Vida Prima Directa'!G33/'Vida Prima Directa'!$AQ33,'Vida Prima Directa'!G33/'Vida Prima Directa'!G$49),"")</f>
        <v/>
      </c>
      <c r="H33" s="75" t="str">
        <f>IFERROR(IF($C$8=$D$8,'Vida Prima Directa'!H33/'Vida Prima Directa'!$AQ33,'Vida Prima Directa'!H33/'Vida Prima Directa'!H$49),"")</f>
        <v/>
      </c>
      <c r="I33" s="75" t="str">
        <f>IFERROR(IF($C$8=$D$8,'Vida Prima Directa'!I33/'Vida Prima Directa'!$AQ33,'Vida Prima Directa'!I33/'Vida Prima Directa'!I$49),"")</f>
        <v/>
      </c>
      <c r="J33" s="75" t="str">
        <f>IFERROR(IF($C$8=$D$8,'Vida Prima Directa'!J33/'Vida Prima Directa'!$AQ33,'Vida Prima Directa'!J33/'Vida Prima Directa'!J$49),"")</f>
        <v/>
      </c>
      <c r="K33" s="75" t="str">
        <f>IFERROR(IF($C$8=$D$8,'Vida Prima Directa'!K33/'Vida Prima Directa'!$AQ33,'Vida Prima Directa'!K33/'Vida Prima Directa'!K$49),"")</f>
        <v/>
      </c>
      <c r="L33" s="75" t="str">
        <f>IFERROR(IF($C$8=$D$8,'Vida Prima Directa'!L33/'Vida Prima Directa'!$AQ33,'Vida Prima Directa'!L33/'Vida Prima Directa'!L$49),"")</f>
        <v/>
      </c>
      <c r="M33" s="75" t="str">
        <f>IFERROR(IF($C$8=$D$8,'Vida Prima Directa'!M33/'Vida Prima Directa'!$AQ33,'Vida Prima Directa'!M33/'Vida Prima Directa'!M$49),"")</f>
        <v/>
      </c>
      <c r="N33" s="75" t="str">
        <f>IFERROR(IF($C$8=$D$8,'Vida Prima Directa'!N33/'Vida Prima Directa'!$AQ33,'Vida Prima Directa'!N33/'Vida Prima Directa'!N$49),"")</f>
        <v/>
      </c>
      <c r="O33" s="75" t="str">
        <f>IFERROR(IF($C$8=$D$8,'Vida Prima Directa'!O33/'Vida Prima Directa'!$AQ33,'Vida Prima Directa'!O33/'Vida Prima Directa'!O$49),"")</f>
        <v/>
      </c>
      <c r="P33" s="75" t="str">
        <f>IFERROR(IF($C$8=$D$8,'Vida Prima Directa'!P33/'Vida Prima Directa'!$AQ33,'Vida Prima Directa'!P33/'Vida Prima Directa'!P$49),"")</f>
        <v/>
      </c>
      <c r="Q33" s="75" t="str">
        <f>IFERROR(IF($C$8=$D$8,'Vida Prima Directa'!Q33/'Vida Prima Directa'!$AQ33,'Vida Prima Directa'!Q33/'Vida Prima Directa'!Q$49),"")</f>
        <v/>
      </c>
      <c r="R33" s="75" t="str">
        <f>IFERROR(IF($C$8=$D$8,'Vida Prima Directa'!R33/'Vida Prima Directa'!$AQ33,'Vida Prima Directa'!R33/'Vida Prima Directa'!R$49),"")</f>
        <v/>
      </c>
      <c r="S33" s="75" t="str">
        <f>IFERROR(IF($C$8=$D$8,'Vida Prima Directa'!S33/'Vida Prima Directa'!$AQ33,'Vida Prima Directa'!S33/'Vida Prima Directa'!S$49),"")</f>
        <v/>
      </c>
      <c r="T33" s="75" t="str">
        <f>IFERROR(IF($C$8=$D$8,'Vida Prima Directa'!T33/'Vida Prima Directa'!$AQ33,'Vida Prima Directa'!T33/'Vida Prima Directa'!T$49),"")</f>
        <v/>
      </c>
      <c r="U33" s="75" t="str">
        <f>IFERROR(IF($C$8=$D$8,'Vida Prima Directa'!U33/'Vida Prima Directa'!$AQ33,'Vida Prima Directa'!U33/'Vida Prima Directa'!U$49),"")</f>
        <v/>
      </c>
      <c r="V33" s="75" t="str">
        <f>IFERROR(IF($C$8=$D$8,'Vida Prima Directa'!V33/'Vida Prima Directa'!$AQ33,'Vida Prima Directa'!V33/'Vida Prima Directa'!V$49),"")</f>
        <v/>
      </c>
      <c r="W33" s="75" t="str">
        <f>IFERROR(IF($C$8=$D$8,'Vida Prima Directa'!W33/'Vida Prima Directa'!$AQ33,'Vida Prima Directa'!W33/'Vida Prima Directa'!W$49),"")</f>
        <v/>
      </c>
      <c r="X33" s="75" t="str">
        <f>IFERROR(IF($C$8=$D$8,'Vida Prima Directa'!X33/'Vida Prima Directa'!$AQ33,'Vida Prima Directa'!X33/'Vida Prima Directa'!X$49),"")</f>
        <v/>
      </c>
      <c r="Y33" s="75" t="str">
        <f>IFERROR(IF($C$8=$D$8,'Vida Prima Directa'!Y33/'Vida Prima Directa'!$AQ33,'Vida Prima Directa'!Y33/'Vida Prima Directa'!Y$49),"")</f>
        <v/>
      </c>
      <c r="Z33" s="75" t="str">
        <f>IFERROR(IF($C$8=$D$8,'Vida Prima Directa'!Z33/'Vida Prima Directa'!$AQ33,'Vida Prima Directa'!Z33/'Vida Prima Directa'!Z$49),"")</f>
        <v/>
      </c>
      <c r="AA33" s="75" t="str">
        <f>IFERROR(IF($C$8=$D$8,'Vida Prima Directa'!AA33/'Vida Prima Directa'!$AQ33,'Vida Prima Directa'!AA33/'Vida Prima Directa'!AA$49),"")</f>
        <v/>
      </c>
      <c r="AB33" s="75" t="str">
        <f>IFERROR(IF($C$8=$D$8,'Vida Prima Directa'!AB33/'Vida Prima Directa'!$AQ33,'Vida Prima Directa'!AB33/'Vida Prima Directa'!AB$49),"")</f>
        <v/>
      </c>
      <c r="AC33" s="75" t="str">
        <f>IFERROR(IF($C$8=$D$8,'Vida Prima Directa'!AC33/'Vida Prima Directa'!$AQ33,'Vida Prima Directa'!AC33/'Vida Prima Directa'!AC$49),"")</f>
        <v/>
      </c>
      <c r="AD33" s="75" t="str">
        <f>IFERROR(IF($C$8=$D$8,'Vida Prima Directa'!AD33/'Vida Prima Directa'!$AQ33,'Vida Prima Directa'!AD33/'Vida Prima Directa'!AD$49),"")</f>
        <v/>
      </c>
      <c r="AE33" s="75" t="str">
        <f>IFERROR(IF($C$8=$D$8,'Vida Prima Directa'!AE33/'Vida Prima Directa'!$AQ33,'Vida Prima Directa'!AE33/'Vida Prima Directa'!AE$49),"")</f>
        <v/>
      </c>
      <c r="AF33" s="75" t="str">
        <f>IFERROR(IF($C$8=$D$8,'Vida Prima Directa'!AF33/'Vida Prima Directa'!$AQ33,'Vida Prima Directa'!AF33/'Vida Prima Directa'!AF$49),"")</f>
        <v/>
      </c>
      <c r="AG33" s="75" t="str">
        <f>IFERROR(IF($C$8=$D$8,'Vida Prima Directa'!AG33/'Vida Prima Directa'!$AQ33,'Vida Prima Directa'!AG33/'Vida Prima Directa'!AG$49),"")</f>
        <v/>
      </c>
      <c r="AH33" s="75" t="str">
        <f>IFERROR(IF($C$8=$D$8,'Vida Prima Directa'!AH33/'Vida Prima Directa'!$AQ33,'Vida Prima Directa'!AH33/'Vida Prima Directa'!AH$49),"")</f>
        <v/>
      </c>
      <c r="AI33" s="75" t="str">
        <f>IFERROR(IF($C$8=$D$8,'Vida Prima Directa'!AI33/'Vida Prima Directa'!$AQ33,'Vida Prima Directa'!AI33/'Vida Prima Directa'!AI$49),"")</f>
        <v/>
      </c>
      <c r="AJ33" s="75" t="str">
        <f>IFERROR(IF($C$8=$D$8,'Vida Prima Directa'!AJ33/'Vida Prima Directa'!$AQ33,'Vida Prima Directa'!AJ33/'Vida Prima Directa'!AJ$49),"")</f>
        <v/>
      </c>
      <c r="AK33" s="75" t="str">
        <f>IFERROR(IF($C$8=$D$8,'Vida Prima Directa'!AK33/'Vida Prima Directa'!$AQ33,'Vida Prima Directa'!AK33/'Vida Prima Directa'!AK$49),"")</f>
        <v/>
      </c>
      <c r="AL33" s="75" t="str">
        <f>IFERROR(IF($C$8=$D$8,'Vida Prima Directa'!AL33/'Vida Prima Directa'!$AQ33,'Vida Prima Directa'!AL33/'Vida Prima Directa'!AL$49),"")</f>
        <v/>
      </c>
      <c r="AM33" s="75" t="str">
        <f>IFERROR(IF($C$8=$D$8,'Vida Prima Directa'!AM33/'Vida Prima Directa'!$AQ33,'Vida Prima Directa'!AM33/'Vida Prima Directa'!AM$49),"")</f>
        <v/>
      </c>
      <c r="AN33" s="75" t="str">
        <f>IFERROR(IF($C$8=$D$8,'Vida Prima Directa'!AN33/'Vida Prima Directa'!$AQ33,'Vida Prima Directa'!AN33/'Vida Prima Directa'!AN$49),"")</f>
        <v/>
      </c>
      <c r="AO33" s="75" t="str">
        <f>IFERROR(IF($C$8=$D$8,'Vida Prima Directa'!AO33/'Vida Prima Directa'!$AQ33,'Vida Prima Directa'!AO33/'Vida Prima Directa'!AO$49),"")</f>
        <v/>
      </c>
      <c r="AP33" s="75" t="str">
        <f>IFERROR(IF($C$8=$D$8,'Vida Prima Directa'!AP33/'Vida Prima Directa'!$AQ33,'Vida Prima Directa'!AP33/'Vida Prima Directa'!AP$49),"")</f>
        <v/>
      </c>
      <c r="AQ33" s="75" t="str">
        <f>IFERROR(IF($C$8=$D$8,'Vida Prima Directa'!AQ33/'Vida Prima Directa'!$AQ33,'Vida Prima Directa'!AQ33/'Vida Prima Directa'!AQ$49),"")</f>
        <v/>
      </c>
    </row>
    <row r="34" spans="2:43">
      <c r="B34" s="30" t="s">
        <v>429</v>
      </c>
      <c r="C34" s="75" t="str">
        <f>IFERROR(IF($C$8=$D$8,'Vida Prima Directa'!C34/'Vida Prima Directa'!$AQ34,'Vida Prima Directa'!C34/'Vida Prima Directa'!C$49),"")</f>
        <v/>
      </c>
      <c r="D34" s="75" t="str">
        <f>IFERROR(IF($C$8=$D$8,'Vida Prima Directa'!D34/'Vida Prima Directa'!$AQ34,'Vida Prima Directa'!D34/'Vida Prima Directa'!D$49),"")</f>
        <v/>
      </c>
      <c r="E34" s="75" t="str">
        <f>IFERROR(IF($C$8=$D$8,'Vida Prima Directa'!E34/'Vida Prima Directa'!$AQ34,'Vida Prima Directa'!E34/'Vida Prima Directa'!E$49),"")</f>
        <v/>
      </c>
      <c r="F34" s="75" t="str">
        <f>IFERROR(IF($C$8=$D$8,'Vida Prima Directa'!F34/'Vida Prima Directa'!$AQ34,'Vida Prima Directa'!F34/'Vida Prima Directa'!F$49),"")</f>
        <v/>
      </c>
      <c r="G34" s="75">
        <f>IFERROR(IF($C$8=$D$8,'Vida Prima Directa'!G34/'Vida Prima Directa'!$AQ34,'Vida Prima Directa'!G34/'Vida Prima Directa'!G$49),"")</f>
        <v>5.7513296818114789E-4</v>
      </c>
      <c r="H34" s="75" t="str">
        <f>IFERROR(IF($C$8=$D$8,'Vida Prima Directa'!H34/'Vida Prima Directa'!$AQ34,'Vida Prima Directa'!H34/'Vida Prima Directa'!H$49),"")</f>
        <v/>
      </c>
      <c r="I34" s="75" t="str">
        <f>IFERROR(IF($C$8=$D$8,'Vida Prima Directa'!I34/'Vida Prima Directa'!$AQ34,'Vida Prima Directa'!I34/'Vida Prima Directa'!I$49),"")</f>
        <v/>
      </c>
      <c r="J34" s="75" t="str">
        <f>IFERROR(IF($C$8=$D$8,'Vida Prima Directa'!J34/'Vida Prima Directa'!$AQ34,'Vida Prima Directa'!J34/'Vida Prima Directa'!J$49),"")</f>
        <v/>
      </c>
      <c r="K34" s="75" t="str">
        <f>IFERROR(IF($C$8=$D$8,'Vida Prima Directa'!K34/'Vida Prima Directa'!$AQ34,'Vida Prima Directa'!K34/'Vida Prima Directa'!K$49),"")</f>
        <v/>
      </c>
      <c r="L34" s="75" t="str">
        <f>IFERROR(IF($C$8=$D$8,'Vida Prima Directa'!L34/'Vida Prima Directa'!$AQ34,'Vida Prima Directa'!L34/'Vida Prima Directa'!L$49),"")</f>
        <v/>
      </c>
      <c r="M34" s="75" t="str">
        <f>IFERROR(IF($C$8=$D$8,'Vida Prima Directa'!M34/'Vida Prima Directa'!$AQ34,'Vida Prima Directa'!M34/'Vida Prima Directa'!M$49),"")</f>
        <v/>
      </c>
      <c r="N34" s="75" t="str">
        <f>IFERROR(IF($C$8=$D$8,'Vida Prima Directa'!N34/'Vida Prima Directa'!$AQ34,'Vida Prima Directa'!N34/'Vida Prima Directa'!N$49),"")</f>
        <v/>
      </c>
      <c r="O34" s="75" t="str">
        <f>IFERROR(IF($C$8=$D$8,'Vida Prima Directa'!O34/'Vida Prima Directa'!$AQ34,'Vida Prima Directa'!O34/'Vida Prima Directa'!O$49),"")</f>
        <v/>
      </c>
      <c r="P34" s="75" t="str">
        <f>IFERROR(IF($C$8=$D$8,'Vida Prima Directa'!P34/'Vida Prima Directa'!$AQ34,'Vida Prima Directa'!P34/'Vida Prima Directa'!P$49),"")</f>
        <v/>
      </c>
      <c r="Q34" s="75" t="str">
        <f>IFERROR(IF($C$8=$D$8,'Vida Prima Directa'!Q34/'Vida Prima Directa'!$AQ34,'Vida Prima Directa'!Q34/'Vida Prima Directa'!Q$49),"")</f>
        <v/>
      </c>
      <c r="R34" s="75" t="str">
        <f>IFERROR(IF($C$8=$D$8,'Vida Prima Directa'!R34/'Vida Prima Directa'!$AQ34,'Vida Prima Directa'!R34/'Vida Prima Directa'!R$49),"")</f>
        <v/>
      </c>
      <c r="S34" s="75" t="str">
        <f>IFERROR(IF($C$8=$D$8,'Vida Prima Directa'!S34/'Vida Prima Directa'!$AQ34,'Vida Prima Directa'!S34/'Vida Prima Directa'!S$49),"")</f>
        <v/>
      </c>
      <c r="T34" s="75" t="str">
        <f>IFERROR(IF($C$8=$D$8,'Vida Prima Directa'!T34/'Vida Prima Directa'!$AQ34,'Vida Prima Directa'!T34/'Vida Prima Directa'!T$49),"")</f>
        <v/>
      </c>
      <c r="U34" s="75" t="str">
        <f>IFERROR(IF($C$8=$D$8,'Vida Prima Directa'!U34/'Vida Prima Directa'!$AQ34,'Vida Prima Directa'!U34/'Vida Prima Directa'!U$49),"")</f>
        <v/>
      </c>
      <c r="V34" s="75" t="str">
        <f>IFERROR(IF($C$8=$D$8,'Vida Prima Directa'!V34/'Vida Prima Directa'!$AQ34,'Vida Prima Directa'!V34/'Vida Prima Directa'!V$49),"")</f>
        <v/>
      </c>
      <c r="W34" s="75" t="str">
        <f>IFERROR(IF($C$8=$D$8,'Vida Prima Directa'!W34/'Vida Prima Directa'!$AQ34,'Vida Prima Directa'!W34/'Vida Prima Directa'!W$49),"")</f>
        <v/>
      </c>
      <c r="X34" s="75" t="str">
        <f>IFERROR(IF($C$8=$D$8,'Vida Prima Directa'!X34/'Vida Prima Directa'!$AQ34,'Vida Prima Directa'!X34/'Vida Prima Directa'!X$49),"")</f>
        <v/>
      </c>
      <c r="Y34" s="75" t="str">
        <f>IFERROR(IF($C$8=$D$8,'Vida Prima Directa'!Y34/'Vida Prima Directa'!$AQ34,'Vida Prima Directa'!Y34/'Vida Prima Directa'!Y$49),"")</f>
        <v/>
      </c>
      <c r="Z34" s="75" t="str">
        <f>IFERROR(IF($C$8=$D$8,'Vida Prima Directa'!Z34/'Vida Prima Directa'!$AQ34,'Vida Prima Directa'!Z34/'Vida Prima Directa'!Z$49),"")</f>
        <v/>
      </c>
      <c r="AA34" s="75" t="str">
        <f>IFERROR(IF($C$8=$D$8,'Vida Prima Directa'!AA34/'Vida Prima Directa'!$AQ34,'Vida Prima Directa'!AA34/'Vida Prima Directa'!AA$49),"")</f>
        <v/>
      </c>
      <c r="AB34" s="75" t="str">
        <f>IFERROR(IF($C$8=$D$8,'Vida Prima Directa'!AB34/'Vida Prima Directa'!$AQ34,'Vida Prima Directa'!AB34/'Vida Prima Directa'!AB$49),"")</f>
        <v/>
      </c>
      <c r="AC34" s="75" t="str">
        <f>IFERROR(IF($C$8=$D$8,'Vida Prima Directa'!AC34/'Vida Prima Directa'!$AQ34,'Vida Prima Directa'!AC34/'Vida Prima Directa'!AC$49),"")</f>
        <v/>
      </c>
      <c r="AD34" s="75" t="str">
        <f>IFERROR(IF($C$8=$D$8,'Vida Prima Directa'!AD34/'Vida Prima Directa'!$AQ34,'Vida Prima Directa'!AD34/'Vida Prima Directa'!AD$49),"")</f>
        <v/>
      </c>
      <c r="AE34" s="75" t="str">
        <f>IFERROR(IF($C$8=$D$8,'Vida Prima Directa'!AE34/'Vida Prima Directa'!$AQ34,'Vida Prima Directa'!AE34/'Vida Prima Directa'!AE$49),"")</f>
        <v/>
      </c>
      <c r="AF34" s="75" t="str">
        <f>IFERROR(IF($C$8=$D$8,'Vida Prima Directa'!AF34/'Vida Prima Directa'!$AQ34,'Vida Prima Directa'!AF34/'Vida Prima Directa'!AF$49),"")</f>
        <v/>
      </c>
      <c r="AG34" s="75" t="str">
        <f>IFERROR(IF($C$8=$D$8,'Vida Prima Directa'!AG34/'Vida Prima Directa'!$AQ34,'Vida Prima Directa'!AG34/'Vida Prima Directa'!AG$49),"")</f>
        <v/>
      </c>
      <c r="AH34" s="75" t="str">
        <f>IFERROR(IF($C$8=$D$8,'Vida Prima Directa'!AH34/'Vida Prima Directa'!$AQ34,'Vida Prima Directa'!AH34/'Vida Prima Directa'!AH$49),"")</f>
        <v/>
      </c>
      <c r="AI34" s="75" t="str">
        <f>IFERROR(IF($C$8=$D$8,'Vida Prima Directa'!AI34/'Vida Prima Directa'!$AQ34,'Vida Prima Directa'!AI34/'Vida Prima Directa'!AI$49),"")</f>
        <v/>
      </c>
      <c r="AJ34" s="75" t="str">
        <f>IFERROR(IF($C$8=$D$8,'Vida Prima Directa'!AJ34/'Vida Prima Directa'!$AQ34,'Vida Prima Directa'!AJ34/'Vida Prima Directa'!AJ$49),"")</f>
        <v/>
      </c>
      <c r="AK34" s="75" t="str">
        <f>IFERROR(IF($C$8=$D$8,'Vida Prima Directa'!AK34/'Vida Prima Directa'!$AQ34,'Vida Prima Directa'!AK34/'Vida Prima Directa'!AK$49),"")</f>
        <v/>
      </c>
      <c r="AL34" s="75" t="str">
        <f>IFERROR(IF($C$8=$D$8,'Vida Prima Directa'!AL34/'Vida Prima Directa'!$AQ34,'Vida Prima Directa'!AL34/'Vida Prima Directa'!AL$49),"")</f>
        <v/>
      </c>
      <c r="AM34" s="75" t="str">
        <f>IFERROR(IF($C$8=$D$8,'Vida Prima Directa'!AM34/'Vida Prima Directa'!$AQ34,'Vida Prima Directa'!AM34/'Vida Prima Directa'!AM$49),"")</f>
        <v/>
      </c>
      <c r="AN34" s="75" t="str">
        <f>IFERROR(IF($C$8=$D$8,'Vida Prima Directa'!AN34/'Vida Prima Directa'!$AQ34,'Vida Prima Directa'!AN34/'Vida Prima Directa'!AN$49),"")</f>
        <v/>
      </c>
      <c r="AO34" s="75" t="str">
        <f>IFERROR(IF($C$8=$D$8,'Vida Prima Directa'!AO34/'Vida Prima Directa'!$AQ34,'Vida Prima Directa'!AO34/'Vida Prima Directa'!AO$49),"")</f>
        <v/>
      </c>
      <c r="AP34" s="75" t="str">
        <f>IFERROR(IF($C$8=$D$8,'Vida Prima Directa'!AP34/'Vida Prima Directa'!$AQ34,'Vida Prima Directa'!AP34/'Vida Prima Directa'!AP$49),"")</f>
        <v/>
      </c>
      <c r="AQ34" s="75">
        <f>IFERROR(IF($C$8=$D$8,'Vida Prima Directa'!AQ34/'Vida Prima Directa'!$AQ34,'Vida Prima Directa'!AQ34/'Vida Prima Directa'!AQ$49),"")</f>
        <v>3.5473242331605124E-5</v>
      </c>
    </row>
    <row r="35" spans="2:43">
      <c r="B35" s="30" t="s">
        <v>430</v>
      </c>
      <c r="C35" s="75" t="str">
        <f>IFERROR(IF($C$8=$D$8,'Vida Prima Directa'!C35/'Vida Prima Directa'!$AQ35,'Vida Prima Directa'!C35/'Vida Prima Directa'!C$49),"")</f>
        <v/>
      </c>
      <c r="D35" s="75" t="str">
        <f>IFERROR(IF($C$8=$D$8,'Vida Prima Directa'!D35/'Vida Prima Directa'!$AQ35,'Vida Prima Directa'!D35/'Vida Prima Directa'!D$49),"")</f>
        <v/>
      </c>
      <c r="E35" s="75" t="str">
        <f>IFERROR(IF($C$8=$D$8,'Vida Prima Directa'!E35/'Vida Prima Directa'!$AQ35,'Vida Prima Directa'!E35/'Vida Prima Directa'!E$49),"")</f>
        <v/>
      </c>
      <c r="F35" s="75" t="str">
        <f>IFERROR(IF($C$8=$D$8,'Vida Prima Directa'!F35/'Vida Prima Directa'!$AQ35,'Vida Prima Directa'!F35/'Vida Prima Directa'!F$49),"")</f>
        <v/>
      </c>
      <c r="G35" s="75">
        <f>IFERROR(IF($C$8=$D$8,'Vida Prima Directa'!G35/'Vida Prima Directa'!$AQ35,'Vida Prima Directa'!G35/'Vida Prima Directa'!G$49),"")</f>
        <v>2.6012064212231835E-3</v>
      </c>
      <c r="H35" s="75" t="str">
        <f>IFERROR(IF($C$8=$D$8,'Vida Prima Directa'!H35/'Vida Prima Directa'!$AQ35,'Vida Prima Directa'!H35/'Vida Prima Directa'!H$49),"")</f>
        <v/>
      </c>
      <c r="I35" s="75" t="str">
        <f>IFERROR(IF($C$8=$D$8,'Vida Prima Directa'!I35/'Vida Prima Directa'!$AQ35,'Vida Prima Directa'!I35/'Vida Prima Directa'!I$49),"")</f>
        <v/>
      </c>
      <c r="J35" s="75" t="str">
        <f>IFERROR(IF($C$8=$D$8,'Vida Prima Directa'!J35/'Vida Prima Directa'!$AQ35,'Vida Prima Directa'!J35/'Vida Prima Directa'!J$49),"")</f>
        <v/>
      </c>
      <c r="K35" s="75" t="str">
        <f>IFERROR(IF($C$8=$D$8,'Vida Prima Directa'!K35/'Vida Prima Directa'!$AQ35,'Vida Prima Directa'!K35/'Vida Prima Directa'!K$49),"")</f>
        <v/>
      </c>
      <c r="L35" s="75" t="str">
        <f>IFERROR(IF($C$8=$D$8,'Vida Prima Directa'!L35/'Vida Prima Directa'!$AQ35,'Vida Prima Directa'!L35/'Vida Prima Directa'!L$49),"")</f>
        <v/>
      </c>
      <c r="M35" s="75" t="str">
        <f>IFERROR(IF($C$8=$D$8,'Vida Prima Directa'!M35/'Vida Prima Directa'!$AQ35,'Vida Prima Directa'!M35/'Vida Prima Directa'!M$49),"")</f>
        <v/>
      </c>
      <c r="N35" s="75" t="str">
        <f>IFERROR(IF($C$8=$D$8,'Vida Prima Directa'!N35/'Vida Prima Directa'!$AQ35,'Vida Prima Directa'!N35/'Vida Prima Directa'!N$49),"")</f>
        <v/>
      </c>
      <c r="O35" s="75" t="str">
        <f>IFERROR(IF($C$8=$D$8,'Vida Prima Directa'!O35/'Vida Prima Directa'!$AQ35,'Vida Prima Directa'!O35/'Vida Prima Directa'!O$49),"")</f>
        <v/>
      </c>
      <c r="P35" s="75" t="str">
        <f>IFERROR(IF($C$8=$D$8,'Vida Prima Directa'!P35/'Vida Prima Directa'!$AQ35,'Vida Prima Directa'!P35/'Vida Prima Directa'!P$49),"")</f>
        <v/>
      </c>
      <c r="Q35" s="75">
        <f>IFERROR(IF($C$8=$D$8,'Vida Prima Directa'!Q35/'Vida Prima Directa'!$AQ35,'Vida Prima Directa'!Q35/'Vida Prima Directa'!Q$49),"")</f>
        <v>1.6896275580850068E-2</v>
      </c>
      <c r="R35" s="75" t="str">
        <f>IFERROR(IF($C$8=$D$8,'Vida Prima Directa'!R35/'Vida Prima Directa'!$AQ35,'Vida Prima Directa'!R35/'Vida Prima Directa'!R$49),"")</f>
        <v/>
      </c>
      <c r="S35" s="75" t="str">
        <f>IFERROR(IF($C$8=$D$8,'Vida Prima Directa'!S35/'Vida Prima Directa'!$AQ35,'Vida Prima Directa'!S35/'Vida Prima Directa'!S$49),"")</f>
        <v/>
      </c>
      <c r="T35" s="75" t="str">
        <f>IFERROR(IF($C$8=$D$8,'Vida Prima Directa'!T35/'Vida Prima Directa'!$AQ35,'Vida Prima Directa'!T35/'Vida Prima Directa'!T$49),"")</f>
        <v/>
      </c>
      <c r="U35" s="75" t="str">
        <f>IFERROR(IF($C$8=$D$8,'Vida Prima Directa'!U35/'Vida Prima Directa'!$AQ35,'Vida Prima Directa'!U35/'Vida Prima Directa'!U$49),"")</f>
        <v/>
      </c>
      <c r="V35" s="75" t="str">
        <f>IFERROR(IF($C$8=$D$8,'Vida Prima Directa'!V35/'Vida Prima Directa'!$AQ35,'Vida Prima Directa'!V35/'Vida Prima Directa'!V$49),"")</f>
        <v/>
      </c>
      <c r="W35" s="75" t="str">
        <f>IFERROR(IF($C$8=$D$8,'Vida Prima Directa'!W35/'Vida Prima Directa'!$AQ35,'Vida Prima Directa'!W35/'Vida Prima Directa'!W$49),"")</f>
        <v/>
      </c>
      <c r="X35" s="75" t="str">
        <f>IFERROR(IF($C$8=$D$8,'Vida Prima Directa'!X35/'Vida Prima Directa'!$AQ35,'Vida Prima Directa'!X35/'Vida Prima Directa'!X$49),"")</f>
        <v/>
      </c>
      <c r="Y35" s="75">
        <f>IFERROR(IF($C$8=$D$8,'Vida Prima Directa'!Y35/'Vida Prima Directa'!$AQ35,'Vida Prima Directa'!Y35/'Vida Prima Directa'!Y$49),"")</f>
        <v>7.7286355265948521E-3</v>
      </c>
      <c r="Z35" s="75" t="str">
        <f>IFERROR(IF($C$8=$D$8,'Vida Prima Directa'!Z35/'Vida Prima Directa'!$AQ35,'Vida Prima Directa'!Z35/'Vida Prima Directa'!Z$49),"")</f>
        <v/>
      </c>
      <c r="AA35" s="75" t="str">
        <f>IFERROR(IF($C$8=$D$8,'Vida Prima Directa'!AA35/'Vida Prima Directa'!$AQ35,'Vida Prima Directa'!AA35/'Vida Prima Directa'!AA$49),"")</f>
        <v/>
      </c>
      <c r="AB35" s="75" t="str">
        <f>IFERROR(IF($C$8=$D$8,'Vida Prima Directa'!AB35/'Vida Prima Directa'!$AQ35,'Vida Prima Directa'!AB35/'Vida Prima Directa'!AB$49),"")</f>
        <v/>
      </c>
      <c r="AC35" s="75" t="str">
        <f>IFERROR(IF($C$8=$D$8,'Vida Prima Directa'!AC35/'Vida Prima Directa'!$AQ35,'Vida Prima Directa'!AC35/'Vida Prima Directa'!AC$49),"")</f>
        <v/>
      </c>
      <c r="AD35" s="75" t="str">
        <f>IFERROR(IF($C$8=$D$8,'Vida Prima Directa'!AD35/'Vida Prima Directa'!$AQ35,'Vida Prima Directa'!AD35/'Vida Prima Directa'!AD$49),"")</f>
        <v/>
      </c>
      <c r="AE35" s="75" t="str">
        <f>IFERROR(IF($C$8=$D$8,'Vida Prima Directa'!AE35/'Vida Prima Directa'!$AQ35,'Vida Prima Directa'!AE35/'Vida Prima Directa'!AE$49),"")</f>
        <v/>
      </c>
      <c r="AF35" s="75" t="str">
        <f>IFERROR(IF($C$8=$D$8,'Vida Prima Directa'!AF35/'Vida Prima Directa'!$AQ35,'Vida Prima Directa'!AF35/'Vida Prima Directa'!AF$49),"")</f>
        <v/>
      </c>
      <c r="AG35" s="75">
        <f>IFERROR(IF($C$8=$D$8,'Vida Prima Directa'!AG35/'Vida Prima Directa'!$AQ35,'Vida Prima Directa'!AG35/'Vida Prima Directa'!AG$49),"")</f>
        <v>3.3745784572173612E-4</v>
      </c>
      <c r="AH35" s="75" t="str">
        <f>IFERROR(IF($C$8=$D$8,'Vida Prima Directa'!AH35/'Vida Prima Directa'!$AQ35,'Vida Prima Directa'!AH35/'Vida Prima Directa'!AH$49),"")</f>
        <v/>
      </c>
      <c r="AI35" s="75" t="str">
        <f>IFERROR(IF($C$8=$D$8,'Vida Prima Directa'!AI35/'Vida Prima Directa'!$AQ35,'Vida Prima Directa'!AI35/'Vida Prima Directa'!AI$49),"")</f>
        <v/>
      </c>
      <c r="AJ35" s="75" t="str">
        <f>IFERROR(IF($C$8=$D$8,'Vida Prima Directa'!AJ35/'Vida Prima Directa'!$AQ35,'Vida Prima Directa'!AJ35/'Vida Prima Directa'!AJ$49),"")</f>
        <v/>
      </c>
      <c r="AK35" s="75" t="str">
        <f>IFERROR(IF($C$8=$D$8,'Vida Prima Directa'!AK35/'Vida Prima Directa'!$AQ35,'Vida Prima Directa'!AK35/'Vida Prima Directa'!AK$49),"")</f>
        <v/>
      </c>
      <c r="AL35" s="75" t="str">
        <f>IFERROR(IF($C$8=$D$8,'Vida Prima Directa'!AL35/'Vida Prima Directa'!$AQ35,'Vida Prima Directa'!AL35/'Vida Prima Directa'!AL$49),"")</f>
        <v/>
      </c>
      <c r="AM35" s="75" t="str">
        <f>IFERROR(IF($C$8=$D$8,'Vida Prima Directa'!AM35/'Vida Prima Directa'!$AQ35,'Vida Prima Directa'!AM35/'Vida Prima Directa'!AM$49),"")</f>
        <v/>
      </c>
      <c r="AN35" s="75" t="str">
        <f>IFERROR(IF($C$8=$D$8,'Vida Prima Directa'!AN35/'Vida Prima Directa'!$AQ35,'Vida Prima Directa'!AN35/'Vida Prima Directa'!AN$49),"")</f>
        <v/>
      </c>
      <c r="AO35" s="75" t="str">
        <f>IFERROR(IF($C$8=$D$8,'Vida Prima Directa'!AO35/'Vida Prima Directa'!$AQ35,'Vida Prima Directa'!AO35/'Vida Prima Directa'!AO$49),"")</f>
        <v/>
      </c>
      <c r="AP35" s="75" t="str">
        <f>IFERROR(IF($C$8=$D$8,'Vida Prima Directa'!AP35/'Vida Prima Directa'!$AQ35,'Vida Prima Directa'!AP35/'Vida Prima Directa'!AP$49),"")</f>
        <v/>
      </c>
      <c r="AQ35" s="75">
        <f>IFERROR(IF($C$8=$D$8,'Vida Prima Directa'!AQ35/'Vida Prima Directa'!$AQ35,'Vida Prima Directa'!AQ35/'Vida Prima Directa'!AQ$49),"")</f>
        <v>9.8629282503510701E-4</v>
      </c>
    </row>
    <row r="36" spans="2:43">
      <c r="B36" s="30" t="s">
        <v>431</v>
      </c>
      <c r="C36" s="75" t="str">
        <f>IFERROR(IF($C$8=$D$8,'Vida Prima Directa'!C36/'Vida Prima Directa'!$AQ36,'Vida Prima Directa'!C36/'Vida Prima Directa'!C$49),"")</f>
        <v/>
      </c>
      <c r="D36" s="75" t="str">
        <f>IFERROR(IF($C$8=$D$8,'Vida Prima Directa'!D36/'Vida Prima Directa'!$AQ36,'Vida Prima Directa'!D36/'Vida Prima Directa'!D$49),"")</f>
        <v/>
      </c>
      <c r="E36" s="75" t="str">
        <f>IFERROR(IF($C$8=$D$8,'Vida Prima Directa'!E36/'Vida Prima Directa'!$AQ36,'Vida Prima Directa'!E36/'Vida Prima Directa'!E$49),"")</f>
        <v/>
      </c>
      <c r="F36" s="75" t="str">
        <f>IFERROR(IF($C$8=$D$8,'Vida Prima Directa'!F36/'Vida Prima Directa'!$AQ36,'Vida Prima Directa'!F36/'Vida Prima Directa'!F$49),"")</f>
        <v/>
      </c>
      <c r="G36" s="75" t="str">
        <f>IFERROR(IF($C$8=$D$8,'Vida Prima Directa'!G36/'Vida Prima Directa'!$AQ36,'Vida Prima Directa'!G36/'Vida Prima Directa'!G$49),"")</f>
        <v/>
      </c>
      <c r="H36" s="75" t="str">
        <f>IFERROR(IF($C$8=$D$8,'Vida Prima Directa'!H36/'Vida Prima Directa'!$AQ36,'Vida Prima Directa'!H36/'Vida Prima Directa'!H$49),"")</f>
        <v/>
      </c>
      <c r="I36" s="75">
        <f>IFERROR(IF($C$8=$D$8,'Vida Prima Directa'!I36/'Vida Prima Directa'!$AQ36,'Vida Prima Directa'!I36/'Vida Prima Directa'!I$49),"")</f>
        <v>3.7654779315381674E-4</v>
      </c>
      <c r="J36" s="75" t="str">
        <f>IFERROR(IF($C$8=$D$8,'Vida Prima Directa'!J36/'Vida Prima Directa'!$AQ36,'Vida Prima Directa'!J36/'Vida Prima Directa'!J$49),"")</f>
        <v/>
      </c>
      <c r="K36" s="75" t="str">
        <f>IFERROR(IF($C$8=$D$8,'Vida Prima Directa'!K36/'Vida Prima Directa'!$AQ36,'Vida Prima Directa'!K36/'Vida Prima Directa'!K$49),"")</f>
        <v/>
      </c>
      <c r="L36" s="75" t="str">
        <f>IFERROR(IF($C$8=$D$8,'Vida Prima Directa'!L36/'Vida Prima Directa'!$AQ36,'Vida Prima Directa'!L36/'Vida Prima Directa'!L$49),"")</f>
        <v/>
      </c>
      <c r="M36" s="75" t="str">
        <f>IFERROR(IF($C$8=$D$8,'Vida Prima Directa'!M36/'Vida Prima Directa'!$AQ36,'Vida Prima Directa'!M36/'Vida Prima Directa'!M$49),"")</f>
        <v/>
      </c>
      <c r="N36" s="75" t="str">
        <f>IFERROR(IF($C$8=$D$8,'Vida Prima Directa'!N36/'Vida Prima Directa'!$AQ36,'Vida Prima Directa'!N36/'Vida Prima Directa'!N$49),"")</f>
        <v/>
      </c>
      <c r="O36" s="75" t="str">
        <f>IFERROR(IF($C$8=$D$8,'Vida Prima Directa'!O36/'Vida Prima Directa'!$AQ36,'Vida Prima Directa'!O36/'Vida Prima Directa'!O$49),"")</f>
        <v/>
      </c>
      <c r="P36" s="75" t="str">
        <f>IFERROR(IF($C$8=$D$8,'Vida Prima Directa'!P36/'Vida Prima Directa'!$AQ36,'Vida Prima Directa'!P36/'Vida Prima Directa'!P$49),"")</f>
        <v/>
      </c>
      <c r="Q36" s="75" t="str">
        <f>IFERROR(IF($C$8=$D$8,'Vida Prima Directa'!Q36/'Vida Prima Directa'!$AQ36,'Vida Prima Directa'!Q36/'Vida Prima Directa'!Q$49),"")</f>
        <v/>
      </c>
      <c r="R36" s="75" t="str">
        <f>IFERROR(IF($C$8=$D$8,'Vida Prima Directa'!R36/'Vida Prima Directa'!$AQ36,'Vida Prima Directa'!R36/'Vida Prima Directa'!R$49),"")</f>
        <v/>
      </c>
      <c r="S36" s="75">
        <f>IFERROR(IF($C$8=$D$8,'Vida Prima Directa'!S36/'Vida Prima Directa'!$AQ36,'Vida Prima Directa'!S36/'Vida Prima Directa'!S$49),"")</f>
        <v>1.5784935607837077E-3</v>
      </c>
      <c r="T36" s="75" t="str">
        <f>IFERROR(IF($C$8=$D$8,'Vida Prima Directa'!T36/'Vida Prima Directa'!$AQ36,'Vida Prima Directa'!T36/'Vida Prima Directa'!T$49),"")</f>
        <v/>
      </c>
      <c r="U36" s="75" t="str">
        <f>IFERROR(IF($C$8=$D$8,'Vida Prima Directa'!U36/'Vida Prima Directa'!$AQ36,'Vida Prima Directa'!U36/'Vida Prima Directa'!U$49),"")</f>
        <v/>
      </c>
      <c r="V36" s="75" t="str">
        <f>IFERROR(IF($C$8=$D$8,'Vida Prima Directa'!V36/'Vida Prima Directa'!$AQ36,'Vida Prima Directa'!V36/'Vida Prima Directa'!V$49),"")</f>
        <v/>
      </c>
      <c r="W36" s="75" t="str">
        <f>IFERROR(IF($C$8=$D$8,'Vida Prima Directa'!W36/'Vida Prima Directa'!$AQ36,'Vida Prima Directa'!W36/'Vida Prima Directa'!W$49),"")</f>
        <v/>
      </c>
      <c r="X36" s="75" t="str">
        <f>IFERROR(IF($C$8=$D$8,'Vida Prima Directa'!X36/'Vida Prima Directa'!$AQ36,'Vida Prima Directa'!X36/'Vida Prima Directa'!X$49),"")</f>
        <v/>
      </c>
      <c r="Y36" s="75" t="str">
        <f>IFERROR(IF($C$8=$D$8,'Vida Prima Directa'!Y36/'Vida Prima Directa'!$AQ36,'Vida Prima Directa'!Y36/'Vida Prima Directa'!Y$49),"")</f>
        <v/>
      </c>
      <c r="Z36" s="75" t="str">
        <f>IFERROR(IF($C$8=$D$8,'Vida Prima Directa'!Z36/'Vida Prima Directa'!$AQ36,'Vida Prima Directa'!Z36/'Vida Prima Directa'!Z$49),"")</f>
        <v/>
      </c>
      <c r="AA36" s="75" t="str">
        <f>IFERROR(IF($C$8=$D$8,'Vida Prima Directa'!AA36/'Vida Prima Directa'!$AQ36,'Vida Prima Directa'!AA36/'Vida Prima Directa'!AA$49),"")</f>
        <v/>
      </c>
      <c r="AB36" s="75" t="str">
        <f>IFERROR(IF($C$8=$D$8,'Vida Prima Directa'!AB36/'Vida Prima Directa'!$AQ36,'Vida Prima Directa'!AB36/'Vida Prima Directa'!AB$49),"")</f>
        <v/>
      </c>
      <c r="AC36" s="75" t="str">
        <f>IFERROR(IF($C$8=$D$8,'Vida Prima Directa'!AC36/'Vida Prima Directa'!$AQ36,'Vida Prima Directa'!AC36/'Vida Prima Directa'!AC$49),"")</f>
        <v/>
      </c>
      <c r="AD36" s="75" t="str">
        <f>IFERROR(IF($C$8=$D$8,'Vida Prima Directa'!AD36/'Vida Prima Directa'!$AQ36,'Vida Prima Directa'!AD36/'Vida Prima Directa'!AD$49),"")</f>
        <v/>
      </c>
      <c r="AE36" s="75" t="str">
        <f>IFERROR(IF($C$8=$D$8,'Vida Prima Directa'!AE36/'Vida Prima Directa'!$AQ36,'Vida Prima Directa'!AE36/'Vida Prima Directa'!AE$49),"")</f>
        <v/>
      </c>
      <c r="AF36" s="75" t="str">
        <f>IFERROR(IF($C$8=$D$8,'Vida Prima Directa'!AF36/'Vida Prima Directa'!$AQ36,'Vida Prima Directa'!AF36/'Vida Prima Directa'!AF$49),"")</f>
        <v/>
      </c>
      <c r="AG36" s="75" t="str">
        <f>IFERROR(IF($C$8=$D$8,'Vida Prima Directa'!AG36/'Vida Prima Directa'!$AQ36,'Vida Prima Directa'!AG36/'Vida Prima Directa'!AG$49),"")</f>
        <v/>
      </c>
      <c r="AH36" s="75" t="str">
        <f>IFERROR(IF($C$8=$D$8,'Vida Prima Directa'!AH36/'Vida Prima Directa'!$AQ36,'Vida Prima Directa'!AH36/'Vida Prima Directa'!AH$49),"")</f>
        <v/>
      </c>
      <c r="AI36" s="75" t="str">
        <f>IFERROR(IF($C$8=$D$8,'Vida Prima Directa'!AI36/'Vida Prima Directa'!$AQ36,'Vida Prima Directa'!AI36/'Vida Prima Directa'!AI$49),"")</f>
        <v/>
      </c>
      <c r="AJ36" s="75" t="str">
        <f>IFERROR(IF($C$8=$D$8,'Vida Prima Directa'!AJ36/'Vida Prima Directa'!$AQ36,'Vida Prima Directa'!AJ36/'Vida Prima Directa'!AJ$49),"")</f>
        <v/>
      </c>
      <c r="AK36" s="75" t="str">
        <f>IFERROR(IF($C$8=$D$8,'Vida Prima Directa'!AK36/'Vida Prima Directa'!$AQ36,'Vida Prima Directa'!AK36/'Vida Prima Directa'!AK$49),"")</f>
        <v/>
      </c>
      <c r="AL36" s="75" t="str">
        <f>IFERROR(IF($C$8=$D$8,'Vida Prima Directa'!AL36/'Vida Prima Directa'!$AQ36,'Vida Prima Directa'!AL36/'Vida Prima Directa'!AL$49),"")</f>
        <v/>
      </c>
      <c r="AM36" s="75" t="str">
        <f>IFERROR(IF($C$8=$D$8,'Vida Prima Directa'!AM36/'Vida Prima Directa'!$AQ36,'Vida Prima Directa'!AM36/'Vida Prima Directa'!AM$49),"")</f>
        <v/>
      </c>
      <c r="AN36" s="75" t="str">
        <f>IFERROR(IF($C$8=$D$8,'Vida Prima Directa'!AN36/'Vida Prima Directa'!$AQ36,'Vida Prima Directa'!AN36/'Vida Prima Directa'!AN$49),"")</f>
        <v/>
      </c>
      <c r="AO36" s="75" t="str">
        <f>IFERROR(IF($C$8=$D$8,'Vida Prima Directa'!AO36/'Vida Prima Directa'!$AQ36,'Vida Prima Directa'!AO36/'Vida Prima Directa'!AO$49),"")</f>
        <v/>
      </c>
      <c r="AP36" s="75" t="str">
        <f>IFERROR(IF($C$8=$D$8,'Vida Prima Directa'!AP36/'Vida Prima Directa'!$AQ36,'Vida Prima Directa'!AP36/'Vida Prima Directa'!AP$49),"")</f>
        <v/>
      </c>
      <c r="AQ36" s="75">
        <f>IFERROR(IF($C$8=$D$8,'Vida Prima Directa'!AQ36/'Vida Prima Directa'!$AQ36,'Vida Prima Directa'!AQ36/'Vida Prima Directa'!AQ$49),"")</f>
        <v>1.6262986325056142E-5</v>
      </c>
    </row>
    <row r="37" spans="2:43">
      <c r="B37" s="30" t="s">
        <v>432</v>
      </c>
      <c r="C37" s="75" t="str">
        <f>IFERROR(IF($C$8=$D$8,'Vida Prima Directa'!C37/'Vida Prima Directa'!$AQ37,'Vida Prima Directa'!C37/'Vida Prima Directa'!C$49),"")</f>
        <v/>
      </c>
      <c r="D37" s="75">
        <f>IFERROR(IF($C$8=$D$8,'Vida Prima Directa'!D37/'Vida Prima Directa'!$AQ37,'Vida Prima Directa'!D37/'Vida Prima Directa'!D$49),"")</f>
        <v>1.2854200276415631E-2</v>
      </c>
      <c r="E37" s="75" t="str">
        <f>IFERROR(IF($C$8=$D$8,'Vida Prima Directa'!E37/'Vida Prima Directa'!$AQ37,'Vida Prima Directa'!E37/'Vida Prima Directa'!E$49),"")</f>
        <v/>
      </c>
      <c r="F37" s="75">
        <f>IFERROR(IF($C$8=$D$8,'Vida Prima Directa'!F37/'Vida Prima Directa'!$AQ37,'Vida Prima Directa'!F37/'Vida Prima Directa'!F$49),"")</f>
        <v>6.2915332959081124E-2</v>
      </c>
      <c r="G37" s="75">
        <f>IFERROR(IF($C$8=$D$8,'Vida Prima Directa'!G37/'Vida Prima Directa'!$AQ37,'Vida Prima Directa'!G37/'Vida Prima Directa'!G$49),"")</f>
        <v>0.14661497732038581</v>
      </c>
      <c r="H37" s="75">
        <f>IFERROR(IF($C$8=$D$8,'Vida Prima Directa'!H37/'Vida Prima Directa'!$AQ37,'Vida Prima Directa'!H37/'Vida Prima Directa'!H$49),"")</f>
        <v>7.2102140357264574E-2</v>
      </c>
      <c r="I37" s="75">
        <f>IFERROR(IF($C$8=$D$8,'Vida Prima Directa'!I37/'Vida Prima Directa'!$AQ37,'Vida Prima Directa'!I37/'Vida Prima Directa'!I$49),"")</f>
        <v>2.9168878024484958E-2</v>
      </c>
      <c r="J37" s="75">
        <f>IFERROR(IF($C$8=$D$8,'Vida Prima Directa'!J37/'Vida Prima Directa'!$AQ37,'Vida Prima Directa'!J37/'Vida Prima Directa'!J$49),"")</f>
        <v>3.6993736415901042E-2</v>
      </c>
      <c r="K37" s="75" t="str">
        <f>IFERROR(IF($C$8=$D$8,'Vida Prima Directa'!K37/'Vida Prima Directa'!$AQ37,'Vida Prima Directa'!K37/'Vida Prima Directa'!K$49),"")</f>
        <v/>
      </c>
      <c r="L37" s="75" t="str">
        <f>IFERROR(IF($C$8=$D$8,'Vida Prima Directa'!L37/'Vida Prima Directa'!$AQ37,'Vida Prima Directa'!L37/'Vida Prima Directa'!L$49),"")</f>
        <v/>
      </c>
      <c r="M37" s="75">
        <f>IFERROR(IF($C$8=$D$8,'Vida Prima Directa'!M37/'Vida Prima Directa'!$AQ37,'Vida Prima Directa'!M37/'Vida Prima Directa'!M$49),"")</f>
        <v>2.369033540812094E-2</v>
      </c>
      <c r="N37" s="75" t="str">
        <f>IFERROR(IF($C$8=$D$8,'Vida Prima Directa'!N37/'Vida Prima Directa'!$AQ37,'Vida Prima Directa'!N37/'Vida Prima Directa'!N$49),"")</f>
        <v/>
      </c>
      <c r="O37" s="75">
        <f>IFERROR(IF($C$8=$D$8,'Vida Prima Directa'!O37/'Vida Prima Directa'!$AQ37,'Vida Prima Directa'!O37/'Vida Prima Directa'!O$49),"")</f>
        <v>1.1119059601984557E-3</v>
      </c>
      <c r="P37" s="75">
        <f>IFERROR(IF($C$8=$D$8,'Vida Prima Directa'!P37/'Vida Prima Directa'!$AQ37,'Vida Prima Directa'!P37/'Vida Prima Directa'!P$49),"")</f>
        <v>0.1158047060893674</v>
      </c>
      <c r="Q37" s="75">
        <f>IFERROR(IF($C$8=$D$8,'Vida Prima Directa'!Q37/'Vida Prima Directa'!$AQ37,'Vida Prima Directa'!Q37/'Vida Prima Directa'!Q$49),"")</f>
        <v>0.22411647695405026</v>
      </c>
      <c r="R37" s="75" t="str">
        <f>IFERROR(IF($C$8=$D$8,'Vida Prima Directa'!R37/'Vida Prima Directa'!$AQ37,'Vida Prima Directa'!R37/'Vida Prima Directa'!R$49),"")</f>
        <v/>
      </c>
      <c r="S37" s="75" t="str">
        <f>IFERROR(IF($C$8=$D$8,'Vida Prima Directa'!S37/'Vida Prima Directa'!$AQ37,'Vida Prima Directa'!S37/'Vida Prima Directa'!S$49),"")</f>
        <v/>
      </c>
      <c r="T37" s="75">
        <f>IFERROR(IF($C$8=$D$8,'Vida Prima Directa'!T37/'Vida Prima Directa'!$AQ37,'Vida Prima Directa'!T37/'Vida Prima Directa'!T$49),"")</f>
        <v>0.37189821148563668</v>
      </c>
      <c r="U37" s="75" t="str">
        <f>IFERROR(IF($C$8=$D$8,'Vida Prima Directa'!U37/'Vida Prima Directa'!$AQ37,'Vida Prima Directa'!U37/'Vida Prima Directa'!U$49),"")</f>
        <v/>
      </c>
      <c r="V37" s="75" t="str">
        <f>IFERROR(IF($C$8=$D$8,'Vida Prima Directa'!V37/'Vida Prima Directa'!$AQ37,'Vida Prima Directa'!V37/'Vida Prima Directa'!V$49),"")</f>
        <v/>
      </c>
      <c r="W37" s="75">
        <f>IFERROR(IF($C$8=$D$8,'Vida Prima Directa'!W37/'Vida Prima Directa'!$AQ37,'Vida Prima Directa'!W37/'Vida Prima Directa'!W$49),"")</f>
        <v>6.0228722679175443E-2</v>
      </c>
      <c r="X37" s="75">
        <f>IFERROR(IF($C$8=$D$8,'Vida Prima Directa'!X37/'Vida Prima Directa'!$AQ37,'Vida Prima Directa'!X37/'Vida Prima Directa'!X$49),"")</f>
        <v>0.10772230297213969</v>
      </c>
      <c r="Y37" s="75" t="str">
        <f>IFERROR(IF($C$8=$D$8,'Vida Prima Directa'!Y37/'Vida Prima Directa'!$AQ37,'Vida Prima Directa'!Y37/'Vida Prima Directa'!Y$49),"")</f>
        <v/>
      </c>
      <c r="Z37" s="75">
        <f>IFERROR(IF($C$8=$D$8,'Vida Prima Directa'!Z37/'Vida Prima Directa'!$AQ37,'Vida Prima Directa'!Z37/'Vida Prima Directa'!Z$49),"")</f>
        <v>2.4303114347649086E-4</v>
      </c>
      <c r="AA37" s="75" t="str">
        <f>IFERROR(IF($C$8=$D$8,'Vida Prima Directa'!AA37/'Vida Prima Directa'!$AQ37,'Vida Prima Directa'!AA37/'Vida Prima Directa'!AA$49),"")</f>
        <v/>
      </c>
      <c r="AB37" s="75" t="str">
        <f>IFERROR(IF($C$8=$D$8,'Vida Prima Directa'!AB37/'Vida Prima Directa'!$AQ37,'Vida Prima Directa'!AB37/'Vida Prima Directa'!AB$49),"")</f>
        <v/>
      </c>
      <c r="AC37" s="75">
        <f>IFERROR(IF($C$8=$D$8,'Vida Prima Directa'!AC37/'Vida Prima Directa'!$AQ37,'Vida Prima Directa'!AC37/'Vida Prima Directa'!AC$49),"")</f>
        <v>5.003778657176796E-4</v>
      </c>
      <c r="AD37" s="75" t="str">
        <f>IFERROR(IF($C$8=$D$8,'Vida Prima Directa'!AD37/'Vida Prima Directa'!$AQ37,'Vida Prima Directa'!AD37/'Vida Prima Directa'!AD$49),"")</f>
        <v/>
      </c>
      <c r="AE37" s="75">
        <f>IFERROR(IF($C$8=$D$8,'Vida Prima Directa'!AE37/'Vida Prima Directa'!$AQ37,'Vida Prima Directa'!AE37/'Vida Prima Directa'!AE$49),"")</f>
        <v>0.14447838511479702</v>
      </c>
      <c r="AF37" s="75">
        <f>IFERROR(IF($C$8=$D$8,'Vida Prima Directa'!AF37/'Vida Prima Directa'!$AQ37,'Vida Prima Directa'!AF37/'Vida Prima Directa'!AF$49),"")</f>
        <v>8.1093157467963653E-2</v>
      </c>
      <c r="AG37" s="75">
        <f>IFERROR(IF($C$8=$D$8,'Vida Prima Directa'!AG37/'Vida Prima Directa'!$AQ37,'Vida Prima Directa'!AG37/'Vida Prima Directa'!AG$49),"")</f>
        <v>1.1537008001604436E-4</v>
      </c>
      <c r="AH37" s="75" t="str">
        <f>IFERROR(IF($C$8=$D$8,'Vida Prima Directa'!AH37/'Vida Prima Directa'!$AQ37,'Vida Prima Directa'!AH37/'Vida Prima Directa'!AH$49),"")</f>
        <v/>
      </c>
      <c r="AI37" s="75" t="str">
        <f>IFERROR(IF($C$8=$D$8,'Vida Prima Directa'!AI37/'Vida Prima Directa'!$AQ37,'Vida Prima Directa'!AI37/'Vida Prima Directa'!AI$49),"")</f>
        <v/>
      </c>
      <c r="AJ37" s="75" t="str">
        <f>IFERROR(IF($C$8=$D$8,'Vida Prima Directa'!AJ37/'Vida Prima Directa'!$AQ37,'Vida Prima Directa'!AJ37/'Vida Prima Directa'!AJ$49),"")</f>
        <v/>
      </c>
      <c r="AK37" s="75" t="str">
        <f>IFERROR(IF($C$8=$D$8,'Vida Prima Directa'!AK37/'Vida Prima Directa'!$AQ37,'Vida Prima Directa'!AK37/'Vida Prima Directa'!AK$49),"")</f>
        <v/>
      </c>
      <c r="AL37" s="75" t="str">
        <f>IFERROR(IF($C$8=$D$8,'Vida Prima Directa'!AL37/'Vida Prima Directa'!$AQ37,'Vida Prima Directa'!AL37/'Vida Prima Directa'!AL$49),"")</f>
        <v/>
      </c>
      <c r="AM37" s="75" t="str">
        <f>IFERROR(IF($C$8=$D$8,'Vida Prima Directa'!AM37/'Vida Prima Directa'!$AQ37,'Vida Prima Directa'!AM37/'Vida Prima Directa'!AM$49),"")</f>
        <v/>
      </c>
      <c r="AN37" s="75" t="str">
        <f>IFERROR(IF($C$8=$D$8,'Vida Prima Directa'!AN37/'Vida Prima Directa'!$AQ37,'Vida Prima Directa'!AN37/'Vida Prima Directa'!AN$49),"")</f>
        <v/>
      </c>
      <c r="AO37" s="75" t="str">
        <f>IFERROR(IF($C$8=$D$8,'Vida Prima Directa'!AO37/'Vida Prima Directa'!$AQ37,'Vida Prima Directa'!AO37/'Vida Prima Directa'!AO$49),"")</f>
        <v/>
      </c>
      <c r="AP37" s="75" t="str">
        <f>IFERROR(IF($C$8=$D$8,'Vida Prima Directa'!AP37/'Vida Prima Directa'!$AQ37,'Vida Prima Directa'!AP37/'Vida Prima Directa'!AP$49),"")</f>
        <v/>
      </c>
      <c r="AQ37" s="75">
        <f>IFERROR(IF($C$8=$D$8,'Vida Prima Directa'!AQ37/'Vida Prima Directa'!$AQ37,'Vida Prima Directa'!AQ37/'Vida Prima Directa'!AQ$49),"")</f>
        <v>6.2262633510096761E-2</v>
      </c>
    </row>
    <row r="38" spans="2:43">
      <c r="B38" s="30" t="s">
        <v>433</v>
      </c>
      <c r="C38" s="75" t="str">
        <f>IFERROR(IF($C$8=$D$8,'Vida Prima Directa'!C38/'Vida Prima Directa'!$AQ38,'Vida Prima Directa'!C38/'Vida Prima Directa'!C$49),"")</f>
        <v/>
      </c>
      <c r="D38" s="75">
        <f>IFERROR(IF($C$8=$D$8,'Vida Prima Directa'!D38/'Vida Prima Directa'!$AQ38,'Vida Prima Directa'!D38/'Vida Prima Directa'!D$49),"")</f>
        <v>3.653602411765286E-2</v>
      </c>
      <c r="E38" s="75">
        <f>IFERROR(IF($C$8=$D$8,'Vida Prima Directa'!E38/'Vida Prima Directa'!$AQ38,'Vida Prima Directa'!E38/'Vida Prima Directa'!E$49),"")</f>
        <v>9.102956249623849E-6</v>
      </c>
      <c r="F38" s="75">
        <f>IFERROR(IF($C$8=$D$8,'Vida Prima Directa'!F38/'Vida Prima Directa'!$AQ38,'Vida Prima Directa'!F38/'Vida Prima Directa'!F$49),"")</f>
        <v>8.5489448187949756E-3</v>
      </c>
      <c r="G38" s="75">
        <f>IFERROR(IF($C$8=$D$8,'Vida Prima Directa'!G38/'Vida Prima Directa'!$AQ38,'Vida Prima Directa'!G38/'Vida Prima Directa'!G$49),"")</f>
        <v>4.2764182629154313E-3</v>
      </c>
      <c r="H38" s="75" t="str">
        <f>IFERROR(IF($C$8=$D$8,'Vida Prima Directa'!H38/'Vida Prima Directa'!$AQ38,'Vida Prima Directa'!H38/'Vida Prima Directa'!H$49),"")</f>
        <v/>
      </c>
      <c r="I38" s="75">
        <f>IFERROR(IF($C$8=$D$8,'Vida Prima Directa'!I38/'Vida Prima Directa'!$AQ38,'Vida Prima Directa'!I38/'Vida Prima Directa'!I$49),"")</f>
        <v>7.0142622934942001E-2</v>
      </c>
      <c r="J38" s="75">
        <f>IFERROR(IF($C$8=$D$8,'Vida Prima Directa'!J38/'Vida Prima Directa'!$AQ38,'Vida Prima Directa'!J38/'Vida Prima Directa'!J$49),"")</f>
        <v>2.9512236669437036E-3</v>
      </c>
      <c r="K38" s="75" t="str">
        <f>IFERROR(IF($C$8=$D$8,'Vida Prima Directa'!K38/'Vida Prima Directa'!$AQ38,'Vida Prima Directa'!K38/'Vida Prima Directa'!K$49),"")</f>
        <v/>
      </c>
      <c r="L38" s="75" t="str">
        <f>IFERROR(IF($C$8=$D$8,'Vida Prima Directa'!L38/'Vida Prima Directa'!$AQ38,'Vida Prima Directa'!L38/'Vida Prima Directa'!L$49),"")</f>
        <v/>
      </c>
      <c r="M38" s="75">
        <f>IFERROR(IF($C$8=$D$8,'Vida Prima Directa'!M38/'Vida Prima Directa'!$AQ38,'Vida Prima Directa'!M38/'Vida Prima Directa'!M$49),"")</f>
        <v>2.0988798413744737E-3</v>
      </c>
      <c r="N38" s="75" t="str">
        <f>IFERROR(IF($C$8=$D$8,'Vida Prima Directa'!N38/'Vida Prima Directa'!$AQ38,'Vida Prima Directa'!N38/'Vida Prima Directa'!N$49),"")</f>
        <v/>
      </c>
      <c r="O38" s="75">
        <f>IFERROR(IF($C$8=$D$8,'Vida Prima Directa'!O38/'Vida Prima Directa'!$AQ38,'Vida Prima Directa'!O38/'Vida Prima Directa'!O$49),"")</f>
        <v>2.8172175426593553E-3</v>
      </c>
      <c r="P38" s="75">
        <f>IFERROR(IF($C$8=$D$8,'Vida Prima Directa'!P38/'Vida Prima Directa'!$AQ38,'Vida Prima Directa'!P38/'Vida Prima Directa'!P$49),"")</f>
        <v>8.2374360096200694E-3</v>
      </c>
      <c r="Q38" s="75">
        <f>IFERROR(IF($C$8=$D$8,'Vida Prima Directa'!Q38/'Vida Prima Directa'!$AQ38,'Vida Prima Directa'!Q38/'Vida Prima Directa'!Q$49),"")</f>
        <v>1.3901389809820193E-3</v>
      </c>
      <c r="R38" s="75" t="str">
        <f>IFERROR(IF($C$8=$D$8,'Vida Prima Directa'!R38/'Vida Prima Directa'!$AQ38,'Vida Prima Directa'!R38/'Vida Prima Directa'!R$49),"")</f>
        <v/>
      </c>
      <c r="S38" s="75">
        <f>IFERROR(IF($C$8=$D$8,'Vida Prima Directa'!S38/'Vida Prima Directa'!$AQ38,'Vida Prima Directa'!S38/'Vida Prima Directa'!S$49),"")</f>
        <v>4.1044581426076213E-2</v>
      </c>
      <c r="T38" s="75" t="str">
        <f>IFERROR(IF($C$8=$D$8,'Vida Prima Directa'!T38/'Vida Prima Directa'!$AQ38,'Vida Prima Directa'!T38/'Vida Prima Directa'!T$49),"")</f>
        <v/>
      </c>
      <c r="U38" s="75">
        <f>IFERROR(IF($C$8=$D$8,'Vida Prima Directa'!U38/'Vida Prima Directa'!$AQ38,'Vida Prima Directa'!U38/'Vida Prima Directa'!U$49),"")</f>
        <v>2.089077482571154E-3</v>
      </c>
      <c r="V38" s="75" t="str">
        <f>IFERROR(IF($C$8=$D$8,'Vida Prima Directa'!V38/'Vida Prima Directa'!$AQ38,'Vida Prima Directa'!V38/'Vida Prima Directa'!V$49),"")</f>
        <v/>
      </c>
      <c r="W38" s="75">
        <f>IFERROR(IF($C$8=$D$8,'Vida Prima Directa'!W38/'Vida Prima Directa'!$AQ38,'Vida Prima Directa'!W38/'Vida Prima Directa'!W$49),"")</f>
        <v>0.26431891000384383</v>
      </c>
      <c r="X38" s="75">
        <f>IFERROR(IF($C$8=$D$8,'Vida Prima Directa'!X38/'Vida Prima Directa'!$AQ38,'Vida Prima Directa'!X38/'Vida Prima Directa'!X$49),"")</f>
        <v>3.3536727249422582E-2</v>
      </c>
      <c r="Y38" s="75" t="str">
        <f>IFERROR(IF($C$8=$D$8,'Vida Prima Directa'!Y38/'Vida Prima Directa'!$AQ38,'Vida Prima Directa'!Y38/'Vida Prima Directa'!Y$49),"")</f>
        <v/>
      </c>
      <c r="Z38" s="75" t="str">
        <f>IFERROR(IF($C$8=$D$8,'Vida Prima Directa'!Z38/'Vida Prima Directa'!$AQ38,'Vida Prima Directa'!Z38/'Vida Prima Directa'!Z$49),"")</f>
        <v/>
      </c>
      <c r="AA38" s="75" t="str">
        <f>IFERROR(IF($C$8=$D$8,'Vida Prima Directa'!AA38/'Vida Prima Directa'!$AQ38,'Vida Prima Directa'!AA38/'Vida Prima Directa'!AA$49),"")</f>
        <v/>
      </c>
      <c r="AB38" s="75" t="str">
        <f>IFERROR(IF($C$8=$D$8,'Vida Prima Directa'!AB38/'Vida Prima Directa'!$AQ38,'Vida Prima Directa'!AB38/'Vida Prima Directa'!AB$49),"")</f>
        <v/>
      </c>
      <c r="AC38" s="75" t="str">
        <f>IFERROR(IF($C$8=$D$8,'Vida Prima Directa'!AC38/'Vida Prima Directa'!$AQ38,'Vida Prima Directa'!AC38/'Vida Prima Directa'!AC$49),"")</f>
        <v/>
      </c>
      <c r="AD38" s="75" t="str">
        <f>IFERROR(IF($C$8=$D$8,'Vida Prima Directa'!AD38/'Vida Prima Directa'!$AQ38,'Vida Prima Directa'!AD38/'Vida Prima Directa'!AD$49),"")</f>
        <v/>
      </c>
      <c r="AE38" s="75">
        <f>IFERROR(IF($C$8=$D$8,'Vida Prima Directa'!AE38/'Vida Prima Directa'!$AQ38,'Vida Prima Directa'!AE38/'Vida Prima Directa'!AE$49),"")</f>
        <v>1.0908376906896707E-3</v>
      </c>
      <c r="AF38" s="75">
        <f>IFERROR(IF($C$8=$D$8,'Vida Prima Directa'!AF38/'Vida Prima Directa'!$AQ38,'Vida Prima Directa'!AF38/'Vida Prima Directa'!AF$49),"")</f>
        <v>1.9158162475517487E-3</v>
      </c>
      <c r="AG38" s="75">
        <f>IFERROR(IF($C$8=$D$8,'Vida Prima Directa'!AG38/'Vida Prima Directa'!$AQ38,'Vida Prima Directa'!AG38/'Vida Prima Directa'!AG$49),"")</f>
        <v>7.9247743363576612E-3</v>
      </c>
      <c r="AH38" s="75" t="str">
        <f>IFERROR(IF($C$8=$D$8,'Vida Prima Directa'!AH38/'Vida Prima Directa'!$AQ38,'Vida Prima Directa'!AH38/'Vida Prima Directa'!AH$49),"")</f>
        <v/>
      </c>
      <c r="AI38" s="75" t="str">
        <f>IFERROR(IF($C$8=$D$8,'Vida Prima Directa'!AI38/'Vida Prima Directa'!$AQ38,'Vida Prima Directa'!AI38/'Vida Prima Directa'!AI$49),"")</f>
        <v/>
      </c>
      <c r="AJ38" s="75" t="str">
        <f>IFERROR(IF($C$8=$D$8,'Vida Prima Directa'!AJ38/'Vida Prima Directa'!$AQ38,'Vida Prima Directa'!AJ38/'Vida Prima Directa'!AJ$49),"")</f>
        <v/>
      </c>
      <c r="AK38" s="75" t="str">
        <f>IFERROR(IF($C$8=$D$8,'Vida Prima Directa'!AK38/'Vida Prima Directa'!$AQ38,'Vida Prima Directa'!AK38/'Vida Prima Directa'!AK$49),"")</f>
        <v/>
      </c>
      <c r="AL38" s="75" t="str">
        <f>IFERROR(IF($C$8=$D$8,'Vida Prima Directa'!AL38/'Vida Prima Directa'!$AQ38,'Vida Prima Directa'!AL38/'Vida Prima Directa'!AL$49),"")</f>
        <v/>
      </c>
      <c r="AM38" s="75" t="str">
        <f>IFERROR(IF($C$8=$D$8,'Vida Prima Directa'!AM38/'Vida Prima Directa'!$AQ38,'Vida Prima Directa'!AM38/'Vida Prima Directa'!AM$49),"")</f>
        <v/>
      </c>
      <c r="AN38" s="75" t="str">
        <f>IFERROR(IF($C$8=$D$8,'Vida Prima Directa'!AN38/'Vida Prima Directa'!$AQ38,'Vida Prima Directa'!AN38/'Vida Prima Directa'!AN$49),"")</f>
        <v/>
      </c>
      <c r="AO38" s="75" t="str">
        <f>IFERROR(IF($C$8=$D$8,'Vida Prima Directa'!AO38/'Vida Prima Directa'!$AQ38,'Vida Prima Directa'!AO38/'Vida Prima Directa'!AO$49),"")</f>
        <v/>
      </c>
      <c r="AP38" s="75" t="str">
        <f>IFERROR(IF($C$8=$D$8,'Vida Prima Directa'!AP38/'Vida Prima Directa'!$AQ38,'Vida Prima Directa'!AP38/'Vida Prima Directa'!AP$49),"")</f>
        <v/>
      </c>
      <c r="AQ38" s="75">
        <f>IFERROR(IF($C$8=$D$8,'Vida Prima Directa'!AQ38/'Vida Prima Directa'!$AQ38,'Vida Prima Directa'!AQ38/'Vida Prima Directa'!AQ$49),"")</f>
        <v>1.0243267963960169E-2</v>
      </c>
    </row>
    <row r="39" spans="2:43">
      <c r="B39" s="30" t="s">
        <v>434</v>
      </c>
      <c r="C39" s="75" t="str">
        <f>IFERROR(IF($C$8=$D$8,'Vida Prima Directa'!C39/'Vida Prima Directa'!$AQ39,'Vida Prima Directa'!C39/'Vida Prima Directa'!C$49),"")</f>
        <v/>
      </c>
      <c r="D39" s="75" t="str">
        <f>IFERROR(IF($C$8=$D$8,'Vida Prima Directa'!D39/'Vida Prima Directa'!$AQ39,'Vida Prima Directa'!D39/'Vida Prima Directa'!D$49),"")</f>
        <v/>
      </c>
      <c r="E39" s="75" t="str">
        <f>IFERROR(IF($C$8=$D$8,'Vida Prima Directa'!E39/'Vida Prima Directa'!$AQ39,'Vida Prima Directa'!E39/'Vida Prima Directa'!E$49),"")</f>
        <v/>
      </c>
      <c r="F39" s="75" t="str">
        <f>IFERROR(IF($C$8=$D$8,'Vida Prima Directa'!F39/'Vida Prima Directa'!$AQ39,'Vida Prima Directa'!F39/'Vida Prima Directa'!F$49),"")</f>
        <v/>
      </c>
      <c r="G39" s="75" t="str">
        <f>IFERROR(IF($C$8=$D$8,'Vida Prima Directa'!G39/'Vida Prima Directa'!$AQ39,'Vida Prima Directa'!G39/'Vida Prima Directa'!G$49),"")</f>
        <v/>
      </c>
      <c r="H39" s="75" t="str">
        <f>IFERROR(IF($C$8=$D$8,'Vida Prima Directa'!H39/'Vida Prima Directa'!$AQ39,'Vida Prima Directa'!H39/'Vida Prima Directa'!H$49),"")</f>
        <v/>
      </c>
      <c r="I39" s="75">
        <f>IFERROR(IF($C$8=$D$8,'Vida Prima Directa'!I39/'Vida Prima Directa'!$AQ39,'Vida Prima Directa'!I39/'Vida Prima Directa'!I$49),"")</f>
        <v>2.035570945639257E-6</v>
      </c>
      <c r="J39" s="75" t="str">
        <f>IFERROR(IF($C$8=$D$8,'Vida Prima Directa'!J39/'Vida Prima Directa'!$AQ39,'Vida Prima Directa'!J39/'Vida Prima Directa'!J$49),"")</f>
        <v/>
      </c>
      <c r="K39" s="75" t="str">
        <f>IFERROR(IF($C$8=$D$8,'Vida Prima Directa'!K39/'Vida Prima Directa'!$AQ39,'Vida Prima Directa'!K39/'Vida Prima Directa'!K$49),"")</f>
        <v/>
      </c>
      <c r="L39" s="75" t="str">
        <f>IFERROR(IF($C$8=$D$8,'Vida Prima Directa'!L39/'Vida Prima Directa'!$AQ39,'Vida Prima Directa'!L39/'Vida Prima Directa'!L$49),"")</f>
        <v/>
      </c>
      <c r="M39" s="75" t="str">
        <f>IFERROR(IF($C$8=$D$8,'Vida Prima Directa'!M39/'Vida Prima Directa'!$AQ39,'Vida Prima Directa'!M39/'Vida Prima Directa'!M$49),"")</f>
        <v/>
      </c>
      <c r="N39" s="75" t="str">
        <f>IFERROR(IF($C$8=$D$8,'Vida Prima Directa'!N39/'Vida Prima Directa'!$AQ39,'Vida Prima Directa'!N39/'Vida Prima Directa'!N$49),"")</f>
        <v/>
      </c>
      <c r="O39" s="75" t="str">
        <f>IFERROR(IF($C$8=$D$8,'Vida Prima Directa'!O39/'Vida Prima Directa'!$AQ39,'Vida Prima Directa'!O39/'Vida Prima Directa'!O$49),"")</f>
        <v/>
      </c>
      <c r="P39" s="75" t="str">
        <f>IFERROR(IF($C$8=$D$8,'Vida Prima Directa'!P39/'Vida Prima Directa'!$AQ39,'Vida Prima Directa'!P39/'Vida Prima Directa'!P$49),"")</f>
        <v/>
      </c>
      <c r="Q39" s="75" t="str">
        <f>IFERROR(IF($C$8=$D$8,'Vida Prima Directa'!Q39/'Vida Prima Directa'!$AQ39,'Vida Prima Directa'!Q39/'Vida Prima Directa'!Q$49),"")</f>
        <v/>
      </c>
      <c r="R39" s="75" t="str">
        <f>IFERROR(IF($C$8=$D$8,'Vida Prima Directa'!R39/'Vida Prima Directa'!$AQ39,'Vida Prima Directa'!R39/'Vida Prima Directa'!R$49),"")</f>
        <v/>
      </c>
      <c r="S39" s="75" t="str">
        <f>IFERROR(IF($C$8=$D$8,'Vida Prima Directa'!S39/'Vida Prima Directa'!$AQ39,'Vida Prima Directa'!S39/'Vida Prima Directa'!S$49),"")</f>
        <v/>
      </c>
      <c r="T39" s="75" t="str">
        <f>IFERROR(IF($C$8=$D$8,'Vida Prima Directa'!T39/'Vida Prima Directa'!$AQ39,'Vida Prima Directa'!T39/'Vida Prima Directa'!T$49),"")</f>
        <v/>
      </c>
      <c r="U39" s="75" t="str">
        <f>IFERROR(IF($C$8=$D$8,'Vida Prima Directa'!U39/'Vida Prima Directa'!$AQ39,'Vida Prima Directa'!U39/'Vida Prima Directa'!U$49),"")</f>
        <v/>
      </c>
      <c r="V39" s="75" t="str">
        <f>IFERROR(IF($C$8=$D$8,'Vida Prima Directa'!V39/'Vida Prima Directa'!$AQ39,'Vida Prima Directa'!V39/'Vida Prima Directa'!V$49),"")</f>
        <v/>
      </c>
      <c r="W39" s="75" t="str">
        <f>IFERROR(IF($C$8=$D$8,'Vida Prima Directa'!W39/'Vida Prima Directa'!$AQ39,'Vida Prima Directa'!W39/'Vida Prima Directa'!W$49),"")</f>
        <v/>
      </c>
      <c r="X39" s="75" t="str">
        <f>IFERROR(IF($C$8=$D$8,'Vida Prima Directa'!X39/'Vida Prima Directa'!$AQ39,'Vida Prima Directa'!X39/'Vida Prima Directa'!X$49),"")</f>
        <v/>
      </c>
      <c r="Y39" s="75" t="str">
        <f>IFERROR(IF($C$8=$D$8,'Vida Prima Directa'!Y39/'Vida Prima Directa'!$AQ39,'Vida Prima Directa'!Y39/'Vida Prima Directa'!Y$49),"")</f>
        <v/>
      </c>
      <c r="Z39" s="75" t="str">
        <f>IFERROR(IF($C$8=$D$8,'Vida Prima Directa'!Z39/'Vida Prima Directa'!$AQ39,'Vida Prima Directa'!Z39/'Vida Prima Directa'!Z$49),"")</f>
        <v/>
      </c>
      <c r="AA39" s="75" t="str">
        <f>IFERROR(IF($C$8=$D$8,'Vida Prima Directa'!AA39/'Vida Prima Directa'!$AQ39,'Vida Prima Directa'!AA39/'Vida Prima Directa'!AA$49),"")</f>
        <v/>
      </c>
      <c r="AB39" s="75" t="str">
        <f>IFERROR(IF($C$8=$D$8,'Vida Prima Directa'!AB39/'Vida Prima Directa'!$AQ39,'Vida Prima Directa'!AB39/'Vida Prima Directa'!AB$49),"")</f>
        <v/>
      </c>
      <c r="AC39" s="75" t="str">
        <f>IFERROR(IF($C$8=$D$8,'Vida Prima Directa'!AC39/'Vida Prima Directa'!$AQ39,'Vida Prima Directa'!AC39/'Vida Prima Directa'!AC$49),"")</f>
        <v/>
      </c>
      <c r="AD39" s="75" t="str">
        <f>IFERROR(IF($C$8=$D$8,'Vida Prima Directa'!AD39/'Vida Prima Directa'!$AQ39,'Vida Prima Directa'!AD39/'Vida Prima Directa'!AD$49),"")</f>
        <v/>
      </c>
      <c r="AE39" s="75">
        <f>IFERROR(IF($C$8=$D$8,'Vida Prima Directa'!AE39/'Vida Prima Directa'!$AQ39,'Vida Prima Directa'!AE39/'Vida Prima Directa'!AE$49),"")</f>
        <v>7.8826092236188963E-5</v>
      </c>
      <c r="AF39" s="75" t="str">
        <f>IFERROR(IF($C$8=$D$8,'Vida Prima Directa'!AF39/'Vida Prima Directa'!$AQ39,'Vida Prima Directa'!AF39/'Vida Prima Directa'!AF$49),"")</f>
        <v/>
      </c>
      <c r="AG39" s="75">
        <f>IFERROR(IF($C$8=$D$8,'Vida Prima Directa'!AG39/'Vida Prima Directa'!$AQ39,'Vida Prima Directa'!AG39/'Vida Prima Directa'!AG$49),"")</f>
        <v>1.3693531073771582E-5</v>
      </c>
      <c r="AH39" s="75" t="str">
        <f>IFERROR(IF($C$8=$D$8,'Vida Prima Directa'!AH39/'Vida Prima Directa'!$AQ39,'Vida Prima Directa'!AH39/'Vida Prima Directa'!AH$49),"")</f>
        <v/>
      </c>
      <c r="AI39" s="75" t="str">
        <f>IFERROR(IF($C$8=$D$8,'Vida Prima Directa'!AI39/'Vida Prima Directa'!$AQ39,'Vida Prima Directa'!AI39/'Vida Prima Directa'!AI$49),"")</f>
        <v/>
      </c>
      <c r="AJ39" s="75" t="str">
        <f>IFERROR(IF($C$8=$D$8,'Vida Prima Directa'!AJ39/'Vida Prima Directa'!$AQ39,'Vida Prima Directa'!AJ39/'Vida Prima Directa'!AJ$49),"")</f>
        <v/>
      </c>
      <c r="AK39" s="75" t="str">
        <f>IFERROR(IF($C$8=$D$8,'Vida Prima Directa'!AK39/'Vida Prima Directa'!$AQ39,'Vida Prima Directa'!AK39/'Vida Prima Directa'!AK$49),"")</f>
        <v/>
      </c>
      <c r="AL39" s="75" t="str">
        <f>IFERROR(IF($C$8=$D$8,'Vida Prima Directa'!AL39/'Vida Prima Directa'!$AQ39,'Vida Prima Directa'!AL39/'Vida Prima Directa'!AL$49),"")</f>
        <v/>
      </c>
      <c r="AM39" s="75" t="str">
        <f>IFERROR(IF($C$8=$D$8,'Vida Prima Directa'!AM39/'Vida Prima Directa'!$AQ39,'Vida Prima Directa'!AM39/'Vida Prima Directa'!AM$49),"")</f>
        <v/>
      </c>
      <c r="AN39" s="75" t="str">
        <f>IFERROR(IF($C$8=$D$8,'Vida Prima Directa'!AN39/'Vida Prima Directa'!$AQ39,'Vida Prima Directa'!AN39/'Vida Prima Directa'!AN$49),"")</f>
        <v/>
      </c>
      <c r="AO39" s="75" t="str">
        <f>IFERROR(IF($C$8=$D$8,'Vida Prima Directa'!AO39/'Vida Prima Directa'!$AQ39,'Vida Prima Directa'!AO39/'Vida Prima Directa'!AO$49),"")</f>
        <v/>
      </c>
      <c r="AP39" s="75" t="str">
        <f>IFERROR(IF($C$8=$D$8,'Vida Prima Directa'!AP39/'Vida Prima Directa'!$AQ39,'Vida Prima Directa'!AP39/'Vida Prima Directa'!AP$49),"")</f>
        <v/>
      </c>
      <c r="AQ39" s="75">
        <f>IFERROR(IF($C$8=$D$8,'Vida Prima Directa'!AQ39/'Vida Prima Directa'!$AQ39,'Vida Prima Directa'!AQ39/'Vida Prima Directa'!AQ$49),"")</f>
        <v>3.7680708503888397E-6</v>
      </c>
    </row>
    <row r="40" spans="2:43">
      <c r="B40" s="30" t="s">
        <v>435</v>
      </c>
      <c r="C40" s="75">
        <f>IFERROR(IF($C$8=$D$8,'Vida Prima Directa'!C40/'Vida Prima Directa'!$AQ40,'Vida Prima Directa'!C40/'Vida Prima Directa'!C$49),"")</f>
        <v>0.46022342951763917</v>
      </c>
      <c r="D40" s="75">
        <f>IFERROR(IF($C$8=$D$8,'Vida Prima Directa'!D40/'Vida Prima Directa'!$AQ40,'Vida Prima Directa'!D40/'Vida Prima Directa'!D$49),"")</f>
        <v>0.68268469049880898</v>
      </c>
      <c r="E40" s="75">
        <f>IFERROR(IF($C$8=$D$8,'Vida Prima Directa'!E40/'Vida Prima Directa'!$AQ40,'Vida Prima Directa'!E40/'Vida Prima Directa'!E$49),"")</f>
        <v>0.28045942189646622</v>
      </c>
      <c r="F40" s="75">
        <f>IFERROR(IF($C$8=$D$8,'Vida Prima Directa'!F40/'Vida Prima Directa'!$AQ40,'Vida Prima Directa'!F40/'Vida Prima Directa'!F$49),"")</f>
        <v>0.69681201457229858</v>
      </c>
      <c r="G40" s="75">
        <f>IFERROR(IF($C$8=$D$8,'Vida Prima Directa'!G40/'Vida Prima Directa'!$AQ40,'Vida Prima Directa'!G40/'Vida Prima Directa'!G$49),"")</f>
        <v>3.3337680901879371E-2</v>
      </c>
      <c r="H40" s="75" t="str">
        <f>IFERROR(IF($C$8=$D$8,'Vida Prima Directa'!H40/'Vida Prima Directa'!$AQ40,'Vida Prima Directa'!H40/'Vida Prima Directa'!H$49),"")</f>
        <v/>
      </c>
      <c r="I40" s="75">
        <f>IFERROR(IF($C$8=$D$8,'Vida Prima Directa'!I40/'Vida Prima Directa'!$AQ40,'Vida Prima Directa'!I40/'Vida Prima Directa'!I$49),"")</f>
        <v>0.67114579826145826</v>
      </c>
      <c r="J40" s="75">
        <f>IFERROR(IF($C$8=$D$8,'Vida Prima Directa'!J40/'Vida Prima Directa'!$AQ40,'Vida Prima Directa'!J40/'Vida Prima Directa'!J$49),"")</f>
        <v>9.5065628596362507E-3</v>
      </c>
      <c r="K40" s="75" t="str">
        <f>IFERROR(IF($C$8=$D$8,'Vida Prima Directa'!K40/'Vida Prima Directa'!$AQ40,'Vida Prima Directa'!K40/'Vida Prima Directa'!K$49),"")</f>
        <v/>
      </c>
      <c r="L40" s="75">
        <f>IFERROR(IF($C$8=$D$8,'Vida Prima Directa'!L40/'Vida Prima Directa'!$AQ40,'Vida Prima Directa'!L40/'Vida Prima Directa'!L$49),"")</f>
        <v>1.5406262244861609E-4</v>
      </c>
      <c r="M40" s="75">
        <f>IFERROR(IF($C$8=$D$8,'Vida Prima Directa'!M40/'Vida Prima Directa'!$AQ40,'Vida Prima Directa'!M40/'Vida Prima Directa'!M$49),"")</f>
        <v>8.9088986739404383E-3</v>
      </c>
      <c r="N40" s="75" t="str">
        <f>IFERROR(IF($C$8=$D$8,'Vida Prima Directa'!N40/'Vida Prima Directa'!$AQ40,'Vida Prima Directa'!N40/'Vida Prima Directa'!N$49),"")</f>
        <v/>
      </c>
      <c r="O40" s="75">
        <f>IFERROR(IF($C$8=$D$8,'Vida Prima Directa'!O40/'Vida Prima Directa'!$AQ40,'Vida Prima Directa'!O40/'Vida Prima Directa'!O$49),"")</f>
        <v>6.2109925852201341E-2</v>
      </c>
      <c r="P40" s="75">
        <f>IFERROR(IF($C$8=$D$8,'Vida Prima Directa'!P40/'Vida Prima Directa'!$AQ40,'Vida Prima Directa'!P40/'Vida Prima Directa'!P$49),"")</f>
        <v>8.9596507709595562E-3</v>
      </c>
      <c r="Q40" s="75">
        <f>IFERROR(IF($C$8=$D$8,'Vida Prima Directa'!Q40/'Vida Prima Directa'!$AQ40,'Vida Prima Directa'!Q40/'Vida Prima Directa'!Q$49),"")</f>
        <v>3.7928033507931777E-4</v>
      </c>
      <c r="R40" s="75">
        <f>IFERROR(IF($C$8=$D$8,'Vida Prima Directa'!R40/'Vida Prima Directa'!$AQ40,'Vida Prima Directa'!R40/'Vida Prima Directa'!R$49),"")</f>
        <v>1</v>
      </c>
      <c r="S40" s="75">
        <f>IFERROR(IF($C$8=$D$8,'Vida Prima Directa'!S40/'Vida Prima Directa'!$AQ40,'Vida Prima Directa'!S40/'Vida Prima Directa'!S$49),"")</f>
        <v>0.72243538787929329</v>
      </c>
      <c r="T40" s="75">
        <f>IFERROR(IF($C$8=$D$8,'Vida Prima Directa'!T40/'Vida Prima Directa'!$AQ40,'Vida Prima Directa'!T40/'Vida Prima Directa'!T$49),"")</f>
        <v>5.9986176278405856E-2</v>
      </c>
      <c r="U40" s="75" t="str">
        <f>IFERROR(IF($C$8=$D$8,'Vida Prima Directa'!U40/'Vida Prima Directa'!$AQ40,'Vida Prima Directa'!U40/'Vida Prima Directa'!U$49),"")</f>
        <v/>
      </c>
      <c r="V40" s="75">
        <f>IFERROR(IF($C$8=$D$8,'Vida Prima Directa'!V40/'Vida Prima Directa'!$AQ40,'Vida Prima Directa'!V40/'Vida Prima Directa'!V$49),"")</f>
        <v>0.69088356585066246</v>
      </c>
      <c r="W40" s="75">
        <f>IFERROR(IF($C$8=$D$8,'Vida Prima Directa'!W40/'Vida Prima Directa'!$AQ40,'Vida Prima Directa'!W40/'Vida Prima Directa'!W$49),"")</f>
        <v>5.1500058742356844E-2</v>
      </c>
      <c r="X40" s="75">
        <f>IFERROR(IF($C$8=$D$8,'Vida Prima Directa'!X40/'Vida Prima Directa'!$AQ40,'Vida Prima Directa'!X40/'Vida Prima Directa'!X$49),"")</f>
        <v>7.4004827893205741E-2</v>
      </c>
      <c r="Y40" s="75">
        <f>IFERROR(IF($C$8=$D$8,'Vida Prima Directa'!Y40/'Vida Prima Directa'!$AQ40,'Vida Prima Directa'!Y40/'Vida Prima Directa'!Y$49),"")</f>
        <v>3.4822364296422834E-5</v>
      </c>
      <c r="Z40" s="75">
        <f>IFERROR(IF($C$8=$D$8,'Vida Prima Directa'!Z40/'Vida Prima Directa'!$AQ40,'Vida Prima Directa'!Z40/'Vida Prima Directa'!Z$49),"")</f>
        <v>0.16570503641781628</v>
      </c>
      <c r="AA40" s="75">
        <f>IFERROR(IF($C$8=$D$8,'Vida Prima Directa'!AA40/'Vida Prima Directa'!$AQ40,'Vida Prima Directa'!AA40/'Vida Prima Directa'!AA$49),"")</f>
        <v>6.6679394720523923E-3</v>
      </c>
      <c r="AB40" s="75" t="str">
        <f>IFERROR(IF($C$8=$D$8,'Vida Prima Directa'!AB40/'Vida Prima Directa'!$AQ40,'Vida Prima Directa'!AB40/'Vida Prima Directa'!AB$49),"")</f>
        <v/>
      </c>
      <c r="AC40" s="75">
        <f>IFERROR(IF($C$8=$D$8,'Vida Prima Directa'!AC40/'Vida Prima Directa'!$AQ40,'Vida Prima Directa'!AC40/'Vida Prima Directa'!AC$49),"")</f>
        <v>2.3637091813222036E-3</v>
      </c>
      <c r="AD40" s="75" t="str">
        <f>IFERROR(IF($C$8=$D$8,'Vida Prima Directa'!AD40/'Vida Prima Directa'!$AQ40,'Vida Prima Directa'!AD40/'Vida Prima Directa'!AD$49),"")</f>
        <v/>
      </c>
      <c r="AE40" s="75">
        <f>IFERROR(IF($C$8=$D$8,'Vida Prima Directa'!AE40/'Vida Prima Directa'!$AQ40,'Vida Prima Directa'!AE40/'Vida Prima Directa'!AE$49),"")</f>
        <v>3.8463740793611763E-2</v>
      </c>
      <c r="AF40" s="75">
        <f>IFERROR(IF($C$8=$D$8,'Vida Prima Directa'!AF40/'Vida Prima Directa'!$AQ40,'Vida Prima Directa'!AF40/'Vida Prima Directa'!AF$49),"")</f>
        <v>0.13914000831247986</v>
      </c>
      <c r="AG40" s="75">
        <f>IFERROR(IF($C$8=$D$8,'Vida Prima Directa'!AG40/'Vida Prima Directa'!$AQ40,'Vida Prima Directa'!AG40/'Vida Prima Directa'!AG$49),"")</f>
        <v>0.68279204275228578</v>
      </c>
      <c r="AH40" s="75" t="str">
        <f>IFERROR(IF($C$8=$D$8,'Vida Prima Directa'!AH40/'Vida Prima Directa'!$AQ40,'Vida Prima Directa'!AH40/'Vida Prima Directa'!AH$49),"")</f>
        <v/>
      </c>
      <c r="AI40" s="75" t="str">
        <f>IFERROR(IF($C$8=$D$8,'Vida Prima Directa'!AI40/'Vida Prima Directa'!$AQ40,'Vida Prima Directa'!AI40/'Vida Prima Directa'!AI$49),"")</f>
        <v/>
      </c>
      <c r="AJ40" s="75" t="str">
        <f>IFERROR(IF($C$8=$D$8,'Vida Prima Directa'!AJ40/'Vida Prima Directa'!$AQ40,'Vida Prima Directa'!AJ40/'Vida Prima Directa'!AJ$49),"")</f>
        <v/>
      </c>
      <c r="AK40" s="75" t="str">
        <f>IFERROR(IF($C$8=$D$8,'Vida Prima Directa'!AK40/'Vida Prima Directa'!$AQ40,'Vida Prima Directa'!AK40/'Vida Prima Directa'!AK$49),"")</f>
        <v/>
      </c>
      <c r="AL40" s="75" t="str">
        <f>IFERROR(IF($C$8=$D$8,'Vida Prima Directa'!AL40/'Vida Prima Directa'!$AQ40,'Vida Prima Directa'!AL40/'Vida Prima Directa'!AL$49),"")</f>
        <v/>
      </c>
      <c r="AM40" s="75" t="str">
        <f>IFERROR(IF($C$8=$D$8,'Vida Prima Directa'!AM40/'Vida Prima Directa'!$AQ40,'Vida Prima Directa'!AM40/'Vida Prima Directa'!AM$49),"")</f>
        <v/>
      </c>
      <c r="AN40" s="75" t="str">
        <f>IFERROR(IF($C$8=$D$8,'Vida Prima Directa'!AN40/'Vida Prima Directa'!$AQ40,'Vida Prima Directa'!AN40/'Vida Prima Directa'!AN$49),"")</f>
        <v/>
      </c>
      <c r="AO40" s="75" t="str">
        <f>IFERROR(IF($C$8=$D$8,'Vida Prima Directa'!AO40/'Vida Prima Directa'!$AQ40,'Vida Prima Directa'!AO40/'Vida Prima Directa'!AO$49),"")</f>
        <v/>
      </c>
      <c r="AP40" s="75" t="str">
        <f>IFERROR(IF($C$8=$D$8,'Vida Prima Directa'!AP40/'Vida Prima Directa'!$AQ40,'Vida Prima Directa'!AP40/'Vida Prima Directa'!AP$49),"")</f>
        <v/>
      </c>
      <c r="AQ40" s="75">
        <f>IFERROR(IF($C$8=$D$8,'Vida Prima Directa'!AQ40/'Vida Prima Directa'!$AQ40,'Vida Prima Directa'!AQ40/'Vida Prima Directa'!AQ$49),"")</f>
        <v>0.12215022985269865</v>
      </c>
    </row>
    <row r="41" spans="2:43">
      <c r="B41" s="30" t="s">
        <v>436</v>
      </c>
      <c r="C41" s="75" t="str">
        <f>IFERROR(IF($C$8=$D$8,'Vida Prima Directa'!C41/'Vida Prima Directa'!$AQ41,'Vida Prima Directa'!C41/'Vida Prima Directa'!C$49),"")</f>
        <v/>
      </c>
      <c r="D41" s="75" t="str">
        <f>IFERROR(IF($C$8=$D$8,'Vida Prima Directa'!D41/'Vida Prima Directa'!$AQ41,'Vida Prima Directa'!D41/'Vida Prima Directa'!D$49),"")</f>
        <v/>
      </c>
      <c r="E41" s="75">
        <f>IFERROR(IF($C$8=$D$8,'Vida Prima Directa'!E41/'Vida Prima Directa'!$AQ41,'Vida Prima Directa'!E41/'Vida Prima Directa'!E$49),"")</f>
        <v>1.3529883790614906E-4</v>
      </c>
      <c r="F41" s="75" t="str">
        <f>IFERROR(IF($C$8=$D$8,'Vida Prima Directa'!F41/'Vida Prima Directa'!$AQ41,'Vida Prima Directa'!F41/'Vida Prima Directa'!F$49),"")</f>
        <v/>
      </c>
      <c r="G41" s="75" t="str">
        <f>IFERROR(IF($C$8=$D$8,'Vida Prima Directa'!G41/'Vida Prima Directa'!$AQ41,'Vida Prima Directa'!G41/'Vida Prima Directa'!G$49),"")</f>
        <v/>
      </c>
      <c r="H41" s="75" t="str">
        <f>IFERROR(IF($C$8=$D$8,'Vida Prima Directa'!H41/'Vida Prima Directa'!$AQ41,'Vida Prima Directa'!H41/'Vida Prima Directa'!H$49),"")</f>
        <v/>
      </c>
      <c r="I41" s="75" t="str">
        <f>IFERROR(IF($C$8=$D$8,'Vida Prima Directa'!I41/'Vida Prima Directa'!$AQ41,'Vida Prima Directa'!I41/'Vida Prima Directa'!I$49),"")</f>
        <v/>
      </c>
      <c r="J41" s="75" t="str">
        <f>IFERROR(IF($C$8=$D$8,'Vida Prima Directa'!J41/'Vida Prima Directa'!$AQ41,'Vida Prima Directa'!J41/'Vida Prima Directa'!J$49),"")</f>
        <v/>
      </c>
      <c r="K41" s="75" t="str">
        <f>IFERROR(IF($C$8=$D$8,'Vida Prima Directa'!K41/'Vida Prima Directa'!$AQ41,'Vida Prima Directa'!K41/'Vida Prima Directa'!K$49),"")</f>
        <v/>
      </c>
      <c r="L41" s="75" t="str">
        <f>IFERROR(IF($C$8=$D$8,'Vida Prima Directa'!L41/'Vida Prima Directa'!$AQ41,'Vida Prima Directa'!L41/'Vida Prima Directa'!L$49),"")</f>
        <v/>
      </c>
      <c r="M41" s="75" t="str">
        <f>IFERROR(IF($C$8=$D$8,'Vida Prima Directa'!M41/'Vida Prima Directa'!$AQ41,'Vida Prima Directa'!M41/'Vida Prima Directa'!M$49),"")</f>
        <v/>
      </c>
      <c r="N41" s="75" t="str">
        <f>IFERROR(IF($C$8=$D$8,'Vida Prima Directa'!N41/'Vida Prima Directa'!$AQ41,'Vida Prima Directa'!N41/'Vida Prima Directa'!N$49),"")</f>
        <v/>
      </c>
      <c r="O41" s="75" t="str">
        <f>IFERROR(IF($C$8=$D$8,'Vida Prima Directa'!O41/'Vida Prima Directa'!$AQ41,'Vida Prima Directa'!O41/'Vida Prima Directa'!O$49),"")</f>
        <v/>
      </c>
      <c r="P41" s="75" t="str">
        <f>IFERROR(IF($C$8=$D$8,'Vida Prima Directa'!P41/'Vida Prima Directa'!$AQ41,'Vida Prima Directa'!P41/'Vida Prima Directa'!P$49),"")</f>
        <v/>
      </c>
      <c r="Q41" s="75" t="str">
        <f>IFERROR(IF($C$8=$D$8,'Vida Prima Directa'!Q41/'Vida Prima Directa'!$AQ41,'Vida Prima Directa'!Q41/'Vida Prima Directa'!Q$49),"")</f>
        <v/>
      </c>
      <c r="R41" s="75" t="str">
        <f>IFERROR(IF($C$8=$D$8,'Vida Prima Directa'!R41/'Vida Prima Directa'!$AQ41,'Vida Prima Directa'!R41/'Vida Prima Directa'!R$49),"")</f>
        <v/>
      </c>
      <c r="S41" s="75" t="str">
        <f>IFERROR(IF($C$8=$D$8,'Vida Prima Directa'!S41/'Vida Prima Directa'!$AQ41,'Vida Prima Directa'!S41/'Vida Prima Directa'!S$49),"")</f>
        <v/>
      </c>
      <c r="T41" s="75" t="str">
        <f>IFERROR(IF($C$8=$D$8,'Vida Prima Directa'!T41/'Vida Prima Directa'!$AQ41,'Vida Prima Directa'!T41/'Vida Prima Directa'!T$49),"")</f>
        <v/>
      </c>
      <c r="U41" s="75">
        <f>IFERROR(IF($C$8=$D$8,'Vida Prima Directa'!U41/'Vida Prima Directa'!$AQ41,'Vida Prima Directa'!U41/'Vida Prima Directa'!U$49),"")</f>
        <v>2.4067404847590408E-2</v>
      </c>
      <c r="V41" s="75" t="str">
        <f>IFERROR(IF($C$8=$D$8,'Vida Prima Directa'!V41/'Vida Prima Directa'!$AQ41,'Vida Prima Directa'!V41/'Vida Prima Directa'!V$49),"")</f>
        <v/>
      </c>
      <c r="W41" s="75" t="str">
        <f>IFERROR(IF($C$8=$D$8,'Vida Prima Directa'!W41/'Vida Prima Directa'!$AQ41,'Vida Prima Directa'!W41/'Vida Prima Directa'!W$49),"")</f>
        <v/>
      </c>
      <c r="X41" s="75" t="str">
        <f>IFERROR(IF($C$8=$D$8,'Vida Prima Directa'!X41/'Vida Prima Directa'!$AQ41,'Vida Prima Directa'!X41/'Vida Prima Directa'!X$49),"")</f>
        <v/>
      </c>
      <c r="Y41" s="75" t="str">
        <f>IFERROR(IF($C$8=$D$8,'Vida Prima Directa'!Y41/'Vida Prima Directa'!$AQ41,'Vida Prima Directa'!Y41/'Vida Prima Directa'!Y$49),"")</f>
        <v/>
      </c>
      <c r="Z41" s="75" t="str">
        <f>IFERROR(IF($C$8=$D$8,'Vida Prima Directa'!Z41/'Vida Prima Directa'!$AQ41,'Vida Prima Directa'!Z41/'Vida Prima Directa'!Z$49),"")</f>
        <v/>
      </c>
      <c r="AA41" s="75" t="str">
        <f>IFERROR(IF($C$8=$D$8,'Vida Prima Directa'!AA41/'Vida Prima Directa'!$AQ41,'Vida Prima Directa'!AA41/'Vida Prima Directa'!AA$49),"")</f>
        <v/>
      </c>
      <c r="AB41" s="75" t="str">
        <f>IFERROR(IF($C$8=$D$8,'Vida Prima Directa'!AB41/'Vida Prima Directa'!$AQ41,'Vida Prima Directa'!AB41/'Vida Prima Directa'!AB$49),"")</f>
        <v/>
      </c>
      <c r="AC41" s="75" t="str">
        <f>IFERROR(IF($C$8=$D$8,'Vida Prima Directa'!AC41/'Vida Prima Directa'!$AQ41,'Vida Prima Directa'!AC41/'Vida Prima Directa'!AC$49),"")</f>
        <v/>
      </c>
      <c r="AD41" s="75" t="str">
        <f>IFERROR(IF($C$8=$D$8,'Vida Prima Directa'!AD41/'Vida Prima Directa'!$AQ41,'Vida Prima Directa'!AD41/'Vida Prima Directa'!AD$49),"")</f>
        <v/>
      </c>
      <c r="AE41" s="75" t="str">
        <f>IFERROR(IF($C$8=$D$8,'Vida Prima Directa'!AE41/'Vida Prima Directa'!$AQ41,'Vida Prima Directa'!AE41/'Vida Prima Directa'!AE$49),"")</f>
        <v/>
      </c>
      <c r="AF41" s="75" t="str">
        <f>IFERROR(IF($C$8=$D$8,'Vida Prima Directa'!AF41/'Vida Prima Directa'!$AQ41,'Vida Prima Directa'!AF41/'Vida Prima Directa'!AF$49),"")</f>
        <v/>
      </c>
      <c r="AG41" s="75" t="str">
        <f>IFERROR(IF($C$8=$D$8,'Vida Prima Directa'!AG41/'Vida Prima Directa'!$AQ41,'Vida Prima Directa'!AG41/'Vida Prima Directa'!AG$49),"")</f>
        <v/>
      </c>
      <c r="AH41" s="75" t="str">
        <f>IFERROR(IF($C$8=$D$8,'Vida Prima Directa'!AH41/'Vida Prima Directa'!$AQ41,'Vida Prima Directa'!AH41/'Vida Prima Directa'!AH$49),"")</f>
        <v/>
      </c>
      <c r="AI41" s="75" t="str">
        <f>IFERROR(IF($C$8=$D$8,'Vida Prima Directa'!AI41/'Vida Prima Directa'!$AQ41,'Vida Prima Directa'!AI41/'Vida Prima Directa'!AI$49),"")</f>
        <v/>
      </c>
      <c r="AJ41" s="75" t="str">
        <f>IFERROR(IF($C$8=$D$8,'Vida Prima Directa'!AJ41/'Vida Prima Directa'!$AQ41,'Vida Prima Directa'!AJ41/'Vida Prima Directa'!AJ$49),"")</f>
        <v/>
      </c>
      <c r="AK41" s="75" t="str">
        <f>IFERROR(IF($C$8=$D$8,'Vida Prima Directa'!AK41/'Vida Prima Directa'!$AQ41,'Vida Prima Directa'!AK41/'Vida Prima Directa'!AK$49),"")</f>
        <v/>
      </c>
      <c r="AL41" s="75" t="str">
        <f>IFERROR(IF($C$8=$D$8,'Vida Prima Directa'!AL41/'Vida Prima Directa'!$AQ41,'Vida Prima Directa'!AL41/'Vida Prima Directa'!AL$49),"")</f>
        <v/>
      </c>
      <c r="AM41" s="75" t="str">
        <f>IFERROR(IF($C$8=$D$8,'Vida Prima Directa'!AM41/'Vida Prima Directa'!$AQ41,'Vida Prima Directa'!AM41/'Vida Prima Directa'!AM$49),"")</f>
        <v/>
      </c>
      <c r="AN41" s="75" t="str">
        <f>IFERROR(IF($C$8=$D$8,'Vida Prima Directa'!AN41/'Vida Prima Directa'!$AQ41,'Vida Prima Directa'!AN41/'Vida Prima Directa'!AN$49),"")</f>
        <v/>
      </c>
      <c r="AO41" s="75" t="str">
        <f>IFERROR(IF($C$8=$D$8,'Vida Prima Directa'!AO41/'Vida Prima Directa'!$AQ41,'Vida Prima Directa'!AO41/'Vida Prima Directa'!AO$49),"")</f>
        <v/>
      </c>
      <c r="AP41" s="75" t="str">
        <f>IFERROR(IF($C$8=$D$8,'Vida Prima Directa'!AP41/'Vida Prima Directa'!$AQ41,'Vida Prima Directa'!AP41/'Vida Prima Directa'!AP$49),"")</f>
        <v/>
      </c>
      <c r="AQ41" s="75">
        <f>IFERROR(IF($C$8=$D$8,'Vida Prima Directa'!AQ41/'Vida Prima Directa'!$AQ41,'Vida Prima Directa'!AQ41/'Vida Prima Directa'!AQ$49),"")</f>
        <v>1.283853964751207E-4</v>
      </c>
    </row>
    <row r="42" spans="2:43">
      <c r="B42" s="30" t="s">
        <v>437</v>
      </c>
      <c r="C42" s="75" t="str">
        <f>IFERROR(IF($C$8=$D$8,'Vida Prima Directa'!C42/'Vida Prima Directa'!$AQ42,'Vida Prima Directa'!C42/'Vida Prima Directa'!C$49),"")</f>
        <v/>
      </c>
      <c r="D42" s="75" t="str">
        <f>IFERROR(IF($C$8=$D$8,'Vida Prima Directa'!D42/'Vida Prima Directa'!$AQ42,'Vida Prima Directa'!D42/'Vida Prima Directa'!D$49),"")</f>
        <v/>
      </c>
      <c r="E42" s="75" t="str">
        <f>IFERROR(IF($C$8=$D$8,'Vida Prima Directa'!E42/'Vida Prima Directa'!$AQ42,'Vida Prima Directa'!E42/'Vida Prima Directa'!E$49),"")</f>
        <v/>
      </c>
      <c r="F42" s="75" t="str">
        <f>IFERROR(IF($C$8=$D$8,'Vida Prima Directa'!F42/'Vida Prima Directa'!$AQ42,'Vida Prima Directa'!F42/'Vida Prima Directa'!F$49),"")</f>
        <v/>
      </c>
      <c r="G42" s="75" t="str">
        <f>IFERROR(IF($C$8=$D$8,'Vida Prima Directa'!G42/'Vida Prima Directa'!$AQ42,'Vida Prima Directa'!G42/'Vida Prima Directa'!G$49),"")</f>
        <v/>
      </c>
      <c r="H42" s="75" t="str">
        <f>IFERROR(IF($C$8=$D$8,'Vida Prima Directa'!H42/'Vida Prima Directa'!$AQ42,'Vida Prima Directa'!H42/'Vida Prima Directa'!H$49),"")</f>
        <v/>
      </c>
      <c r="I42" s="75" t="str">
        <f>IFERROR(IF($C$8=$D$8,'Vida Prima Directa'!I42/'Vida Prima Directa'!$AQ42,'Vida Prima Directa'!I42/'Vida Prima Directa'!I$49),"")</f>
        <v/>
      </c>
      <c r="J42" s="75" t="str">
        <f>IFERROR(IF($C$8=$D$8,'Vida Prima Directa'!J42/'Vida Prima Directa'!$AQ42,'Vida Prima Directa'!J42/'Vida Prima Directa'!J$49),"")</f>
        <v/>
      </c>
      <c r="K42" s="75" t="str">
        <f>IFERROR(IF($C$8=$D$8,'Vida Prima Directa'!K42/'Vida Prima Directa'!$AQ42,'Vida Prima Directa'!K42/'Vida Prima Directa'!K$49),"")</f>
        <v/>
      </c>
      <c r="L42" s="75" t="str">
        <f>IFERROR(IF($C$8=$D$8,'Vida Prima Directa'!L42/'Vida Prima Directa'!$AQ42,'Vida Prima Directa'!L42/'Vida Prima Directa'!L$49),"")</f>
        <v/>
      </c>
      <c r="M42" s="75" t="str">
        <f>IFERROR(IF($C$8=$D$8,'Vida Prima Directa'!M42/'Vida Prima Directa'!$AQ42,'Vida Prima Directa'!M42/'Vida Prima Directa'!M$49),"")</f>
        <v/>
      </c>
      <c r="N42" s="75" t="str">
        <f>IFERROR(IF($C$8=$D$8,'Vida Prima Directa'!N42/'Vida Prima Directa'!$AQ42,'Vida Prima Directa'!N42/'Vida Prima Directa'!N$49),"")</f>
        <v/>
      </c>
      <c r="O42" s="75" t="str">
        <f>IFERROR(IF($C$8=$D$8,'Vida Prima Directa'!O42/'Vida Prima Directa'!$AQ42,'Vida Prima Directa'!O42/'Vida Prima Directa'!O$49),"")</f>
        <v/>
      </c>
      <c r="P42" s="75" t="str">
        <f>IFERROR(IF($C$8=$D$8,'Vida Prima Directa'!P42/'Vida Prima Directa'!$AQ42,'Vida Prima Directa'!P42/'Vida Prima Directa'!P$49),"")</f>
        <v/>
      </c>
      <c r="Q42" s="75" t="str">
        <f>IFERROR(IF($C$8=$D$8,'Vida Prima Directa'!Q42/'Vida Prima Directa'!$AQ42,'Vida Prima Directa'!Q42/'Vida Prima Directa'!Q$49),"")</f>
        <v/>
      </c>
      <c r="R42" s="75" t="str">
        <f>IFERROR(IF($C$8=$D$8,'Vida Prima Directa'!R42/'Vida Prima Directa'!$AQ42,'Vida Prima Directa'!R42/'Vida Prima Directa'!R$49),"")</f>
        <v/>
      </c>
      <c r="S42" s="75" t="str">
        <f>IFERROR(IF($C$8=$D$8,'Vida Prima Directa'!S42/'Vida Prima Directa'!$AQ42,'Vida Prima Directa'!S42/'Vida Prima Directa'!S$49),"")</f>
        <v/>
      </c>
      <c r="T42" s="75" t="str">
        <f>IFERROR(IF($C$8=$D$8,'Vida Prima Directa'!T42/'Vida Prima Directa'!$AQ42,'Vida Prima Directa'!T42/'Vida Prima Directa'!T$49),"")</f>
        <v/>
      </c>
      <c r="U42" s="75" t="str">
        <f>IFERROR(IF($C$8=$D$8,'Vida Prima Directa'!U42/'Vida Prima Directa'!$AQ42,'Vida Prima Directa'!U42/'Vida Prima Directa'!U$49),"")</f>
        <v/>
      </c>
      <c r="V42" s="75" t="str">
        <f>IFERROR(IF($C$8=$D$8,'Vida Prima Directa'!V42/'Vida Prima Directa'!$AQ42,'Vida Prima Directa'!V42/'Vida Prima Directa'!V$49),"")</f>
        <v/>
      </c>
      <c r="W42" s="75" t="str">
        <f>IFERROR(IF($C$8=$D$8,'Vida Prima Directa'!W42/'Vida Prima Directa'!$AQ42,'Vida Prima Directa'!W42/'Vida Prima Directa'!W$49),"")</f>
        <v/>
      </c>
      <c r="X42" s="75" t="str">
        <f>IFERROR(IF($C$8=$D$8,'Vida Prima Directa'!X42/'Vida Prima Directa'!$AQ42,'Vida Prima Directa'!X42/'Vida Prima Directa'!X$49),"")</f>
        <v/>
      </c>
      <c r="Y42" s="75">
        <f>IFERROR(IF($C$8=$D$8,'Vida Prima Directa'!Y42/'Vida Prima Directa'!$AQ42,'Vida Prima Directa'!Y42/'Vida Prima Directa'!Y$49),"")</f>
        <v>0.15772276984050088</v>
      </c>
      <c r="Z42" s="75" t="str">
        <f>IFERROR(IF($C$8=$D$8,'Vida Prima Directa'!Z42/'Vida Prima Directa'!$AQ42,'Vida Prima Directa'!Z42/'Vida Prima Directa'!Z$49),"")</f>
        <v/>
      </c>
      <c r="AA42" s="75" t="str">
        <f>IFERROR(IF($C$8=$D$8,'Vida Prima Directa'!AA42/'Vida Prima Directa'!$AQ42,'Vida Prima Directa'!AA42/'Vida Prima Directa'!AA$49),"")</f>
        <v/>
      </c>
      <c r="AB42" s="75" t="str">
        <f>IFERROR(IF($C$8=$D$8,'Vida Prima Directa'!AB42/'Vida Prima Directa'!$AQ42,'Vida Prima Directa'!AB42/'Vida Prima Directa'!AB$49),"")</f>
        <v/>
      </c>
      <c r="AC42" s="75" t="str">
        <f>IFERROR(IF($C$8=$D$8,'Vida Prima Directa'!AC42/'Vida Prima Directa'!$AQ42,'Vida Prima Directa'!AC42/'Vida Prima Directa'!AC$49),"")</f>
        <v/>
      </c>
      <c r="AD42" s="75" t="str">
        <f>IFERROR(IF($C$8=$D$8,'Vida Prima Directa'!AD42/'Vida Prima Directa'!$AQ42,'Vida Prima Directa'!AD42/'Vida Prima Directa'!AD$49),"")</f>
        <v/>
      </c>
      <c r="AE42" s="75" t="str">
        <f>IFERROR(IF($C$8=$D$8,'Vida Prima Directa'!AE42/'Vida Prima Directa'!$AQ42,'Vida Prima Directa'!AE42/'Vida Prima Directa'!AE$49),"")</f>
        <v/>
      </c>
      <c r="AF42" s="75" t="str">
        <f>IFERROR(IF($C$8=$D$8,'Vida Prima Directa'!AF42/'Vida Prima Directa'!$AQ42,'Vida Prima Directa'!AF42/'Vida Prima Directa'!AF$49),"")</f>
        <v/>
      </c>
      <c r="AG42" s="75" t="str">
        <f>IFERROR(IF($C$8=$D$8,'Vida Prima Directa'!AG42/'Vida Prima Directa'!$AQ42,'Vida Prima Directa'!AG42/'Vida Prima Directa'!AG$49),"")</f>
        <v/>
      </c>
      <c r="AH42" s="75" t="str">
        <f>IFERROR(IF($C$8=$D$8,'Vida Prima Directa'!AH42/'Vida Prima Directa'!$AQ42,'Vida Prima Directa'!AH42/'Vida Prima Directa'!AH$49),"")</f>
        <v/>
      </c>
      <c r="AI42" s="75" t="str">
        <f>IFERROR(IF($C$8=$D$8,'Vida Prima Directa'!AI42/'Vida Prima Directa'!$AQ42,'Vida Prima Directa'!AI42/'Vida Prima Directa'!AI$49),"")</f>
        <v/>
      </c>
      <c r="AJ42" s="75" t="str">
        <f>IFERROR(IF($C$8=$D$8,'Vida Prima Directa'!AJ42/'Vida Prima Directa'!$AQ42,'Vida Prima Directa'!AJ42/'Vida Prima Directa'!AJ$49),"")</f>
        <v/>
      </c>
      <c r="AK42" s="75" t="str">
        <f>IFERROR(IF($C$8=$D$8,'Vida Prima Directa'!AK42/'Vida Prima Directa'!$AQ42,'Vida Prima Directa'!AK42/'Vida Prima Directa'!AK$49),"")</f>
        <v/>
      </c>
      <c r="AL42" s="75" t="str">
        <f>IFERROR(IF($C$8=$D$8,'Vida Prima Directa'!AL42/'Vida Prima Directa'!$AQ42,'Vida Prima Directa'!AL42/'Vida Prima Directa'!AL$49),"")</f>
        <v/>
      </c>
      <c r="AM42" s="75" t="str">
        <f>IFERROR(IF($C$8=$D$8,'Vida Prima Directa'!AM42/'Vida Prima Directa'!$AQ42,'Vida Prima Directa'!AM42/'Vida Prima Directa'!AM$49),"")</f>
        <v/>
      </c>
      <c r="AN42" s="75" t="str">
        <f>IFERROR(IF($C$8=$D$8,'Vida Prima Directa'!AN42/'Vida Prima Directa'!$AQ42,'Vida Prima Directa'!AN42/'Vida Prima Directa'!AN$49),"")</f>
        <v/>
      </c>
      <c r="AO42" s="75" t="str">
        <f>IFERROR(IF($C$8=$D$8,'Vida Prima Directa'!AO42/'Vida Prima Directa'!$AQ42,'Vida Prima Directa'!AO42/'Vida Prima Directa'!AO$49),"")</f>
        <v/>
      </c>
      <c r="AP42" s="75" t="str">
        <f>IFERROR(IF($C$8=$D$8,'Vida Prima Directa'!AP42/'Vida Prima Directa'!$AQ42,'Vida Prima Directa'!AP42/'Vida Prima Directa'!AP$49),"")</f>
        <v/>
      </c>
      <c r="AQ42" s="75">
        <f>IFERROR(IF($C$8=$D$8,'Vida Prima Directa'!AQ42/'Vida Prima Directa'!$AQ42,'Vida Prima Directa'!AQ42/'Vida Prima Directa'!AQ$49),"")</f>
        <v>1.2510670825890175E-3</v>
      </c>
    </row>
    <row r="43" spans="2:43">
      <c r="B43" s="29" t="s">
        <v>438</v>
      </c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</row>
    <row r="44" spans="2:43">
      <c r="B44" s="30" t="s">
        <v>439</v>
      </c>
      <c r="C44" s="75" t="str">
        <f>IFERROR(IF($C$8=$D$8,'Vida Prima Directa'!C44/'Vida Prima Directa'!$AQ44,'Vida Prima Directa'!C44/'Vida Prima Directa'!C$49),"")</f>
        <v/>
      </c>
      <c r="D44" s="75">
        <f>IFERROR(IF($C$8=$D$8,'Vida Prima Directa'!D44/'Vida Prima Directa'!$AQ44,'Vida Prima Directa'!D44/'Vida Prima Directa'!D$49),"")</f>
        <v>0.13033468057057288</v>
      </c>
      <c r="E44" s="75">
        <f>IFERROR(IF($C$8=$D$8,'Vida Prima Directa'!E44/'Vida Prima Directa'!$AQ44,'Vida Prima Directa'!E44/'Vida Prima Directa'!E$49),"")</f>
        <v>0.68573961012099882</v>
      </c>
      <c r="F44" s="75" t="str">
        <f>IFERROR(IF($C$8=$D$8,'Vida Prima Directa'!F44/'Vida Prima Directa'!$AQ44,'Vida Prima Directa'!F44/'Vida Prima Directa'!F$49),"")</f>
        <v/>
      </c>
      <c r="G44" s="75">
        <f>IFERROR(IF($C$8=$D$8,'Vida Prima Directa'!G44/'Vida Prima Directa'!$AQ44,'Vida Prima Directa'!G44/'Vida Prima Directa'!G$49),"")</f>
        <v>1.6186734798584967E-2</v>
      </c>
      <c r="H44" s="75">
        <f>IFERROR(IF($C$8=$D$8,'Vida Prima Directa'!H44/'Vida Prima Directa'!$AQ44,'Vida Prima Directa'!H44/'Vida Prima Directa'!H$49),"")</f>
        <v>0.92651473417885877</v>
      </c>
      <c r="I44" s="75" t="str">
        <f>IFERROR(IF($C$8=$D$8,'Vida Prima Directa'!I44/'Vida Prima Directa'!$AQ44,'Vida Prima Directa'!I44/'Vida Prima Directa'!I$49),"")</f>
        <v/>
      </c>
      <c r="J44" s="75">
        <f>IFERROR(IF($C$8=$D$8,'Vida Prima Directa'!J44/'Vida Prima Directa'!$AQ44,'Vida Prima Directa'!J44/'Vida Prima Directa'!J$49),"")</f>
        <v>0.2636726942474274</v>
      </c>
      <c r="K44" s="75" t="str">
        <f>IFERROR(IF($C$8=$D$8,'Vida Prima Directa'!K44/'Vida Prima Directa'!$AQ44,'Vida Prima Directa'!K44/'Vida Prima Directa'!K$49),"")</f>
        <v/>
      </c>
      <c r="L44" s="75" t="str">
        <f>IFERROR(IF($C$8=$D$8,'Vida Prima Directa'!L44/'Vida Prima Directa'!$AQ44,'Vida Prima Directa'!L44/'Vida Prima Directa'!L$49),"")</f>
        <v/>
      </c>
      <c r="M44" s="75" t="str">
        <f>IFERROR(IF($C$8=$D$8,'Vida Prima Directa'!M44/'Vida Prima Directa'!$AQ44,'Vida Prima Directa'!M44/'Vida Prima Directa'!M$49),"")</f>
        <v/>
      </c>
      <c r="N44" s="75" t="str">
        <f>IFERROR(IF($C$8=$D$8,'Vida Prima Directa'!N44/'Vida Prima Directa'!$AQ44,'Vida Prima Directa'!N44/'Vida Prima Directa'!N$49),"")</f>
        <v/>
      </c>
      <c r="O44" s="75" t="str">
        <f>IFERROR(IF($C$8=$D$8,'Vida Prima Directa'!O44/'Vida Prima Directa'!$AQ44,'Vida Prima Directa'!O44/'Vida Prima Directa'!O$49),"")</f>
        <v/>
      </c>
      <c r="P44" s="75">
        <f>IFERROR(IF($C$8=$D$8,'Vida Prima Directa'!P44/'Vida Prima Directa'!$AQ44,'Vida Prima Directa'!P44/'Vida Prima Directa'!P$49),"")</f>
        <v>9.6726827271299803E-2</v>
      </c>
      <c r="Q44" s="75">
        <f>IFERROR(IF($C$8=$D$8,'Vida Prima Directa'!Q44/'Vida Prima Directa'!$AQ44,'Vida Prima Directa'!Q44/'Vida Prima Directa'!Q$49),"")</f>
        <v>9.5342703996582359E-2</v>
      </c>
      <c r="R44" s="75" t="str">
        <f>IFERROR(IF($C$8=$D$8,'Vida Prima Directa'!R44/'Vida Prima Directa'!$AQ44,'Vida Prima Directa'!R44/'Vida Prima Directa'!R$49),"")</f>
        <v/>
      </c>
      <c r="S44" s="75" t="str">
        <f>IFERROR(IF($C$8=$D$8,'Vida Prima Directa'!S44/'Vida Prima Directa'!$AQ44,'Vida Prima Directa'!S44/'Vida Prima Directa'!S$49),"")</f>
        <v/>
      </c>
      <c r="T44" s="75" t="str">
        <f>IFERROR(IF($C$8=$D$8,'Vida Prima Directa'!T44/'Vida Prima Directa'!$AQ44,'Vida Prima Directa'!T44/'Vida Prima Directa'!T$49),"")</f>
        <v/>
      </c>
      <c r="U44" s="75" t="str">
        <f>IFERROR(IF($C$8=$D$8,'Vida Prima Directa'!U44/'Vida Prima Directa'!$AQ44,'Vida Prima Directa'!U44/'Vida Prima Directa'!U$49),"")</f>
        <v/>
      </c>
      <c r="V44" s="75" t="str">
        <f>IFERROR(IF($C$8=$D$8,'Vida Prima Directa'!V44/'Vida Prima Directa'!$AQ44,'Vida Prima Directa'!V44/'Vida Prima Directa'!V$49),"")</f>
        <v/>
      </c>
      <c r="W44" s="75" t="str">
        <f>IFERROR(IF($C$8=$D$8,'Vida Prima Directa'!W44/'Vida Prima Directa'!$AQ44,'Vida Prima Directa'!W44/'Vida Prima Directa'!W$49),"")</f>
        <v/>
      </c>
      <c r="X44" s="75">
        <f>IFERROR(IF($C$8=$D$8,'Vida Prima Directa'!X44/'Vida Prima Directa'!$AQ44,'Vida Prima Directa'!X44/'Vida Prima Directa'!X$49),"")</f>
        <v>5.4321769209808954E-2</v>
      </c>
      <c r="Y44" s="75" t="str">
        <f>IFERROR(IF($C$8=$D$8,'Vida Prima Directa'!Y44/'Vida Prima Directa'!$AQ44,'Vida Prima Directa'!Y44/'Vida Prima Directa'!Y$49),"")</f>
        <v/>
      </c>
      <c r="Z44" s="75">
        <f>IFERROR(IF($C$8=$D$8,'Vida Prima Directa'!Z44/'Vida Prima Directa'!$AQ44,'Vida Prima Directa'!Z44/'Vida Prima Directa'!Z$49),"")</f>
        <v>0.2949937310700399</v>
      </c>
      <c r="AA44" s="75">
        <f>IFERROR(IF($C$8=$D$8,'Vida Prima Directa'!AA44/'Vida Prima Directa'!$AQ44,'Vida Prima Directa'!AA44/'Vida Prima Directa'!AA$49),"")</f>
        <v>3.1813333461950623E-2</v>
      </c>
      <c r="AB44" s="75" t="str">
        <f>IFERROR(IF($C$8=$D$8,'Vida Prima Directa'!AB44/'Vida Prima Directa'!$AQ44,'Vida Prima Directa'!AB44/'Vida Prima Directa'!AB$49),"")</f>
        <v/>
      </c>
      <c r="AC44" s="75">
        <f>IFERROR(IF($C$8=$D$8,'Vida Prima Directa'!AC44/'Vida Prima Directa'!$AQ44,'Vida Prima Directa'!AC44/'Vida Prima Directa'!AC$49),"")</f>
        <v>5.7154539998916475E-4</v>
      </c>
      <c r="AD44" s="75">
        <f>IFERROR(IF($C$8=$D$8,'Vida Prima Directa'!AD44/'Vida Prima Directa'!$AQ44,'Vida Prima Directa'!AD44/'Vida Prima Directa'!AD$49),"")</f>
        <v>1</v>
      </c>
      <c r="AE44" s="75">
        <f>IFERROR(IF($C$8=$D$8,'Vida Prima Directa'!AE44/'Vida Prima Directa'!$AQ44,'Vida Prima Directa'!AE44/'Vida Prima Directa'!AE$49),"")</f>
        <v>0.26898133024720527</v>
      </c>
      <c r="AF44" s="75">
        <f>IFERROR(IF($C$8=$D$8,'Vida Prima Directa'!AF44/'Vida Prima Directa'!$AQ44,'Vida Prima Directa'!AF44/'Vida Prima Directa'!AF$49),"")</f>
        <v>-2.2802181917967776E-2</v>
      </c>
      <c r="AG44" s="75" t="str">
        <f>IFERROR(IF($C$8=$D$8,'Vida Prima Directa'!AG44/'Vida Prima Directa'!$AQ44,'Vida Prima Directa'!AG44/'Vida Prima Directa'!AG$49),"")</f>
        <v/>
      </c>
      <c r="AH44" s="75" t="str">
        <f>IFERROR(IF($C$8=$D$8,'Vida Prima Directa'!AH44/'Vida Prima Directa'!$AQ44,'Vida Prima Directa'!AH44/'Vida Prima Directa'!AH$49),"")</f>
        <v/>
      </c>
      <c r="AI44" s="75" t="str">
        <f>IFERROR(IF($C$8=$D$8,'Vida Prima Directa'!AI44/'Vida Prima Directa'!$AQ44,'Vida Prima Directa'!AI44/'Vida Prima Directa'!AI$49),"")</f>
        <v/>
      </c>
      <c r="AJ44" s="75" t="str">
        <f>IFERROR(IF($C$8=$D$8,'Vida Prima Directa'!AJ44/'Vida Prima Directa'!$AQ44,'Vida Prima Directa'!AJ44/'Vida Prima Directa'!AJ$49),"")</f>
        <v/>
      </c>
      <c r="AK44" s="75" t="str">
        <f>IFERROR(IF($C$8=$D$8,'Vida Prima Directa'!AK44/'Vida Prima Directa'!$AQ44,'Vida Prima Directa'!AK44/'Vida Prima Directa'!AK$49),"")</f>
        <v/>
      </c>
      <c r="AL44" s="75" t="str">
        <f>IFERROR(IF($C$8=$D$8,'Vida Prima Directa'!AL44/'Vida Prima Directa'!$AQ44,'Vida Prima Directa'!AL44/'Vida Prima Directa'!AL$49),"")</f>
        <v/>
      </c>
      <c r="AM44" s="75" t="str">
        <f>IFERROR(IF($C$8=$D$8,'Vida Prima Directa'!AM44/'Vida Prima Directa'!$AQ44,'Vida Prima Directa'!AM44/'Vida Prima Directa'!AM$49),"")</f>
        <v/>
      </c>
      <c r="AN44" s="75" t="str">
        <f>IFERROR(IF($C$8=$D$8,'Vida Prima Directa'!AN44/'Vida Prima Directa'!$AQ44,'Vida Prima Directa'!AN44/'Vida Prima Directa'!AN$49),"")</f>
        <v/>
      </c>
      <c r="AO44" s="75" t="str">
        <f>IFERROR(IF($C$8=$D$8,'Vida Prima Directa'!AO44/'Vida Prima Directa'!$AQ44,'Vida Prima Directa'!AO44/'Vida Prima Directa'!AO$49),"")</f>
        <v/>
      </c>
      <c r="AP44" s="75" t="str">
        <f>IFERROR(IF($C$8=$D$8,'Vida Prima Directa'!AP44/'Vida Prima Directa'!$AQ44,'Vida Prima Directa'!AP44/'Vida Prima Directa'!AP$49),"")</f>
        <v/>
      </c>
      <c r="AQ44" s="75">
        <f>IFERROR(IF($C$8=$D$8,'Vida Prima Directa'!AQ44/'Vida Prima Directa'!$AQ44,'Vida Prima Directa'!AQ44/'Vida Prima Directa'!AQ$49),"")</f>
        <v>0.11855746967402338</v>
      </c>
    </row>
    <row r="45" spans="2:43">
      <c r="B45" s="30" t="s">
        <v>440</v>
      </c>
      <c r="C45" s="75" t="str">
        <f>IFERROR(IF($C$8=$D$8,'Vida Prima Directa'!C45/'Vida Prima Directa'!$AQ45,'Vida Prima Directa'!C45/'Vida Prima Directa'!C$49),"")</f>
        <v/>
      </c>
      <c r="D45" s="75" t="str">
        <f>IFERROR(IF($C$8=$D$8,'Vida Prima Directa'!D45/'Vida Prima Directa'!$AQ45,'Vida Prima Directa'!D45/'Vida Prima Directa'!D$49),"")</f>
        <v/>
      </c>
      <c r="E45" s="75" t="str">
        <f>IFERROR(IF($C$8=$D$8,'Vida Prima Directa'!E45/'Vida Prima Directa'!$AQ45,'Vida Prima Directa'!E45/'Vida Prima Directa'!E$49),"")</f>
        <v/>
      </c>
      <c r="F45" s="75" t="str">
        <f>IFERROR(IF($C$8=$D$8,'Vida Prima Directa'!F45/'Vida Prima Directa'!$AQ45,'Vida Prima Directa'!F45/'Vida Prima Directa'!F$49),"")</f>
        <v/>
      </c>
      <c r="G45" s="75">
        <f>IFERROR(IF($C$8=$D$8,'Vida Prima Directa'!G45/'Vida Prima Directa'!$AQ45,'Vida Prima Directa'!G45/'Vida Prima Directa'!G$49),"")</f>
        <v>0.32071841899943615</v>
      </c>
      <c r="H45" s="75" t="str">
        <f>IFERROR(IF($C$8=$D$8,'Vida Prima Directa'!H45/'Vida Prima Directa'!$AQ45,'Vida Prima Directa'!H45/'Vida Prima Directa'!H$49),"")</f>
        <v/>
      </c>
      <c r="I45" s="75" t="str">
        <f>IFERROR(IF($C$8=$D$8,'Vida Prima Directa'!I45/'Vida Prima Directa'!$AQ45,'Vida Prima Directa'!I45/'Vida Prima Directa'!I$49),"")</f>
        <v/>
      </c>
      <c r="J45" s="75">
        <f>IFERROR(IF($C$8=$D$8,'Vida Prima Directa'!J45/'Vida Prima Directa'!$AQ45,'Vida Prima Directa'!J45/'Vida Prima Directa'!J$49),"")</f>
        <v>0.32267031566579107</v>
      </c>
      <c r="K45" s="75" t="str">
        <f>IFERROR(IF($C$8=$D$8,'Vida Prima Directa'!K45/'Vida Prima Directa'!$AQ45,'Vida Prima Directa'!K45/'Vida Prima Directa'!K$49),"")</f>
        <v/>
      </c>
      <c r="L45" s="75">
        <f>IFERROR(IF($C$8=$D$8,'Vida Prima Directa'!L45/'Vida Prima Directa'!$AQ45,'Vida Prima Directa'!L45/'Vida Prima Directa'!L$49),"")</f>
        <v>0.34272368579239837</v>
      </c>
      <c r="M45" s="75">
        <f>IFERROR(IF($C$8=$D$8,'Vida Prima Directa'!M45/'Vida Prima Directa'!$AQ45,'Vida Prima Directa'!M45/'Vida Prima Directa'!M$49),"")</f>
        <v>0.46103930299142171</v>
      </c>
      <c r="N45" s="75">
        <f>IFERROR(IF($C$8=$D$8,'Vida Prima Directa'!N45/'Vida Prima Directa'!$AQ45,'Vida Prima Directa'!N45/'Vida Prima Directa'!N$49),"")</f>
        <v>0.66556288396833685</v>
      </c>
      <c r="O45" s="75">
        <f>IFERROR(IF($C$8=$D$8,'Vida Prima Directa'!O45/'Vida Prima Directa'!$AQ45,'Vida Prima Directa'!O45/'Vida Prima Directa'!O$49),"")</f>
        <v>0.56839159688633734</v>
      </c>
      <c r="P45" s="75">
        <f>IFERROR(IF($C$8=$D$8,'Vida Prima Directa'!P45/'Vida Prima Directa'!$AQ45,'Vida Prima Directa'!P45/'Vida Prima Directa'!P$49),"")</f>
        <v>0.40100664803880298</v>
      </c>
      <c r="Q45" s="75">
        <f>IFERROR(IF($C$8=$D$8,'Vida Prima Directa'!Q45/'Vida Prima Directa'!$AQ45,'Vida Prima Directa'!Q45/'Vida Prima Directa'!Q$49),"")</f>
        <v>0.19893278701688</v>
      </c>
      <c r="R45" s="75" t="str">
        <f>IFERROR(IF($C$8=$D$8,'Vida Prima Directa'!R45/'Vida Prima Directa'!$AQ45,'Vida Prima Directa'!R45/'Vida Prima Directa'!R$49),"")</f>
        <v/>
      </c>
      <c r="S45" s="75" t="str">
        <f>IFERROR(IF($C$8=$D$8,'Vida Prima Directa'!S45/'Vida Prima Directa'!$AQ45,'Vida Prima Directa'!S45/'Vida Prima Directa'!S$49),"")</f>
        <v/>
      </c>
      <c r="T45" s="75" t="str">
        <f>IFERROR(IF($C$8=$D$8,'Vida Prima Directa'!T45/'Vida Prima Directa'!$AQ45,'Vida Prima Directa'!T45/'Vida Prima Directa'!T$49),"")</f>
        <v/>
      </c>
      <c r="U45" s="75" t="str">
        <f>IFERROR(IF($C$8=$D$8,'Vida Prima Directa'!U45/'Vida Prima Directa'!$AQ45,'Vida Prima Directa'!U45/'Vida Prima Directa'!U$49),"")</f>
        <v/>
      </c>
      <c r="V45" s="75" t="str">
        <f>IFERROR(IF($C$8=$D$8,'Vida Prima Directa'!V45/'Vida Prima Directa'!$AQ45,'Vida Prima Directa'!V45/'Vida Prima Directa'!V$49),"")</f>
        <v/>
      </c>
      <c r="W45" s="75" t="str">
        <f>IFERROR(IF($C$8=$D$8,'Vida Prima Directa'!W45/'Vida Prima Directa'!$AQ45,'Vida Prima Directa'!W45/'Vida Prima Directa'!W$49),"")</f>
        <v/>
      </c>
      <c r="X45" s="75">
        <f>IFERROR(IF($C$8=$D$8,'Vida Prima Directa'!X45/'Vida Prima Directa'!$AQ45,'Vida Prima Directa'!X45/'Vida Prima Directa'!X$49),"")</f>
        <v>0.38059507087177508</v>
      </c>
      <c r="Y45" s="75" t="str">
        <f>IFERROR(IF($C$8=$D$8,'Vida Prima Directa'!Y45/'Vida Prima Directa'!$AQ45,'Vida Prima Directa'!Y45/'Vida Prima Directa'!Y$49),"")</f>
        <v/>
      </c>
      <c r="Z45" s="75">
        <f>IFERROR(IF($C$8=$D$8,'Vida Prima Directa'!Z45/'Vida Prima Directa'!$AQ45,'Vida Prima Directa'!Z45/'Vida Prima Directa'!Z$49),"")</f>
        <v>0.2535193913499838</v>
      </c>
      <c r="AA45" s="75">
        <f>IFERROR(IF($C$8=$D$8,'Vida Prima Directa'!AA45/'Vida Prima Directa'!$AQ45,'Vida Prima Directa'!AA45/'Vida Prima Directa'!AA$49),"")</f>
        <v>0.51378329370132403</v>
      </c>
      <c r="AB45" s="75">
        <f>IFERROR(IF($C$8=$D$8,'Vida Prima Directa'!AB45/'Vida Prima Directa'!$AQ45,'Vida Prima Directa'!AB45/'Vida Prima Directa'!AB$49),"")</f>
        <v>0.70436044676291132</v>
      </c>
      <c r="AC45" s="75">
        <f>IFERROR(IF($C$8=$D$8,'Vida Prima Directa'!AC45/'Vida Prima Directa'!$AQ45,'Vida Prima Directa'!AC45/'Vida Prima Directa'!AC$49),"")</f>
        <v>0.64599520601004945</v>
      </c>
      <c r="AD45" s="75" t="str">
        <f>IFERROR(IF($C$8=$D$8,'Vida Prima Directa'!AD45/'Vida Prima Directa'!$AQ45,'Vida Prima Directa'!AD45/'Vida Prima Directa'!AD$49),"")</f>
        <v/>
      </c>
      <c r="AE45" s="75">
        <f>IFERROR(IF($C$8=$D$8,'Vida Prima Directa'!AE45/'Vida Prima Directa'!$AQ45,'Vida Prima Directa'!AE45/'Vida Prima Directa'!AE$49),"")</f>
        <v>0.17434598405574483</v>
      </c>
      <c r="AF45" s="75">
        <f>IFERROR(IF($C$8=$D$8,'Vida Prima Directa'!AF45/'Vida Prima Directa'!$AQ45,'Vida Prima Directa'!AF45/'Vida Prima Directa'!AF$49),"")</f>
        <v>0.20261957688870141</v>
      </c>
      <c r="AG45" s="75" t="str">
        <f>IFERROR(IF($C$8=$D$8,'Vida Prima Directa'!AG45/'Vida Prima Directa'!$AQ45,'Vida Prima Directa'!AG45/'Vida Prima Directa'!AG$49),"")</f>
        <v/>
      </c>
      <c r="AH45" s="75" t="str">
        <f>IFERROR(IF($C$8=$D$8,'Vida Prima Directa'!AH45/'Vida Prima Directa'!$AQ45,'Vida Prima Directa'!AH45/'Vida Prima Directa'!AH$49),"")</f>
        <v/>
      </c>
      <c r="AI45" s="75" t="str">
        <f>IFERROR(IF($C$8=$D$8,'Vida Prima Directa'!AI45/'Vida Prima Directa'!$AQ45,'Vida Prima Directa'!AI45/'Vida Prima Directa'!AI$49),"")</f>
        <v/>
      </c>
      <c r="AJ45" s="75" t="str">
        <f>IFERROR(IF($C$8=$D$8,'Vida Prima Directa'!AJ45/'Vida Prima Directa'!$AQ45,'Vida Prima Directa'!AJ45/'Vida Prima Directa'!AJ$49),"")</f>
        <v/>
      </c>
      <c r="AK45" s="75" t="str">
        <f>IFERROR(IF($C$8=$D$8,'Vida Prima Directa'!AK45/'Vida Prima Directa'!$AQ45,'Vida Prima Directa'!AK45/'Vida Prima Directa'!AK$49),"")</f>
        <v/>
      </c>
      <c r="AL45" s="75" t="str">
        <f>IFERROR(IF($C$8=$D$8,'Vida Prima Directa'!AL45/'Vida Prima Directa'!$AQ45,'Vida Prima Directa'!AL45/'Vida Prima Directa'!AL$49),"")</f>
        <v/>
      </c>
      <c r="AM45" s="75" t="str">
        <f>IFERROR(IF($C$8=$D$8,'Vida Prima Directa'!AM45/'Vida Prima Directa'!$AQ45,'Vida Prima Directa'!AM45/'Vida Prima Directa'!AM$49),"")</f>
        <v/>
      </c>
      <c r="AN45" s="75" t="str">
        <f>IFERROR(IF($C$8=$D$8,'Vida Prima Directa'!AN45/'Vida Prima Directa'!$AQ45,'Vida Prima Directa'!AN45/'Vida Prima Directa'!AN$49),"")</f>
        <v/>
      </c>
      <c r="AO45" s="75" t="str">
        <f>IFERROR(IF($C$8=$D$8,'Vida Prima Directa'!AO45/'Vida Prima Directa'!$AQ45,'Vida Prima Directa'!AO45/'Vida Prima Directa'!AO$49),"")</f>
        <v/>
      </c>
      <c r="AP45" s="75" t="str">
        <f>IFERROR(IF($C$8=$D$8,'Vida Prima Directa'!AP45/'Vida Prima Directa'!$AQ45,'Vida Prima Directa'!AP45/'Vida Prima Directa'!AP$49),"")</f>
        <v/>
      </c>
      <c r="AQ45" s="75">
        <f>IFERROR(IF($C$8=$D$8,'Vida Prima Directa'!AQ45/'Vida Prima Directa'!$AQ45,'Vida Prima Directa'!AQ45/'Vida Prima Directa'!AQ$49),"")</f>
        <v>0.3141445770448475</v>
      </c>
    </row>
    <row r="46" spans="2:43">
      <c r="B46" s="30" t="s">
        <v>441</v>
      </c>
      <c r="C46" s="75" t="str">
        <f>IFERROR(IF($C$8=$D$8,'Vida Prima Directa'!C46/'Vida Prima Directa'!$AQ46,'Vida Prima Directa'!C46/'Vida Prima Directa'!C$49),"")</f>
        <v/>
      </c>
      <c r="D46" s="75" t="str">
        <f>IFERROR(IF($C$8=$D$8,'Vida Prima Directa'!D46/'Vida Prima Directa'!$AQ46,'Vida Prima Directa'!D46/'Vida Prima Directa'!D$49),"")</f>
        <v/>
      </c>
      <c r="E46" s="75">
        <f>IFERROR(IF($C$8=$D$8,'Vida Prima Directa'!E46/'Vida Prima Directa'!$AQ46,'Vida Prima Directa'!E46/'Vida Prima Directa'!E$49),"")</f>
        <v>1.2989580282676929E-2</v>
      </c>
      <c r="F46" s="75" t="str">
        <f>IFERROR(IF($C$8=$D$8,'Vida Prima Directa'!F46/'Vida Prima Directa'!$AQ46,'Vida Prima Directa'!F46/'Vida Prima Directa'!F$49),"")</f>
        <v/>
      </c>
      <c r="G46" s="75">
        <f>IFERROR(IF($C$8=$D$8,'Vida Prima Directa'!G46/'Vida Prima Directa'!$AQ46,'Vida Prima Directa'!G46/'Vida Prima Directa'!G$49),"")</f>
        <v>0.25836695134284071</v>
      </c>
      <c r="H46" s="75" t="str">
        <f>IFERROR(IF($C$8=$D$8,'Vida Prima Directa'!H46/'Vida Prima Directa'!$AQ46,'Vida Prima Directa'!H46/'Vida Prima Directa'!H$49),"")</f>
        <v/>
      </c>
      <c r="I46" s="75" t="str">
        <f>IFERROR(IF($C$8=$D$8,'Vida Prima Directa'!I46/'Vida Prima Directa'!$AQ46,'Vida Prima Directa'!I46/'Vida Prima Directa'!I$49),"")</f>
        <v/>
      </c>
      <c r="J46" s="75">
        <f>IFERROR(IF($C$8=$D$8,'Vida Prima Directa'!J46/'Vida Prima Directa'!$AQ46,'Vida Prima Directa'!J46/'Vida Prima Directa'!J$49),"")</f>
        <v>8.2958557039780889E-2</v>
      </c>
      <c r="K46" s="75" t="str">
        <f>IFERROR(IF($C$8=$D$8,'Vida Prima Directa'!K46/'Vida Prima Directa'!$AQ46,'Vida Prima Directa'!K46/'Vida Prima Directa'!K$49),"")</f>
        <v/>
      </c>
      <c r="L46" s="75">
        <f>IFERROR(IF($C$8=$D$8,'Vida Prima Directa'!L46/'Vida Prima Directa'!$AQ46,'Vida Prima Directa'!L46/'Vida Prima Directa'!L$49),"")</f>
        <v>0.12211346867987033</v>
      </c>
      <c r="M46" s="75">
        <f>IFERROR(IF($C$8=$D$8,'Vida Prima Directa'!M46/'Vida Prima Directa'!$AQ46,'Vida Prima Directa'!M46/'Vida Prima Directa'!M$49),"")</f>
        <v>0.11260717249466491</v>
      </c>
      <c r="N46" s="75">
        <f>IFERROR(IF($C$8=$D$8,'Vida Prima Directa'!N46/'Vida Prima Directa'!$AQ46,'Vida Prima Directa'!N46/'Vida Prima Directa'!N$49),"")</f>
        <v>0.284941101127198</v>
      </c>
      <c r="O46" s="75">
        <f>IFERROR(IF($C$8=$D$8,'Vida Prima Directa'!O46/'Vida Prima Directa'!$AQ46,'Vida Prima Directa'!O46/'Vida Prima Directa'!O$49),"")</f>
        <v>0.16285273414070817</v>
      </c>
      <c r="P46" s="75">
        <f>IFERROR(IF($C$8=$D$8,'Vida Prima Directa'!P46/'Vida Prima Directa'!$AQ46,'Vida Prima Directa'!P46/'Vida Prima Directa'!P$49),"")</f>
        <v>0.1121338027426985</v>
      </c>
      <c r="Q46" s="75">
        <f>IFERROR(IF($C$8=$D$8,'Vida Prima Directa'!Q46/'Vida Prima Directa'!$AQ46,'Vida Prima Directa'!Q46/'Vida Prima Directa'!Q$49),"")</f>
        <v>5.732900492758726E-2</v>
      </c>
      <c r="R46" s="75" t="str">
        <f>IFERROR(IF($C$8=$D$8,'Vida Prima Directa'!R46/'Vida Prima Directa'!$AQ46,'Vida Prima Directa'!R46/'Vida Prima Directa'!R$49),"")</f>
        <v/>
      </c>
      <c r="S46" s="75" t="str">
        <f>IFERROR(IF($C$8=$D$8,'Vida Prima Directa'!S46/'Vida Prima Directa'!$AQ46,'Vida Prima Directa'!S46/'Vida Prima Directa'!S$49),"")</f>
        <v/>
      </c>
      <c r="T46" s="75" t="str">
        <f>IFERROR(IF($C$8=$D$8,'Vida Prima Directa'!T46/'Vida Prima Directa'!$AQ46,'Vida Prima Directa'!T46/'Vida Prima Directa'!T$49),"")</f>
        <v/>
      </c>
      <c r="U46" s="75" t="str">
        <f>IFERROR(IF($C$8=$D$8,'Vida Prima Directa'!U46/'Vida Prima Directa'!$AQ46,'Vida Prima Directa'!U46/'Vida Prima Directa'!U$49),"")</f>
        <v/>
      </c>
      <c r="V46" s="75" t="str">
        <f>IFERROR(IF($C$8=$D$8,'Vida Prima Directa'!V46/'Vida Prima Directa'!$AQ46,'Vida Prima Directa'!V46/'Vida Prima Directa'!V$49),"")</f>
        <v/>
      </c>
      <c r="W46" s="75" t="str">
        <f>IFERROR(IF($C$8=$D$8,'Vida Prima Directa'!W46/'Vida Prima Directa'!$AQ46,'Vida Prima Directa'!W46/'Vida Prima Directa'!W$49),"")</f>
        <v/>
      </c>
      <c r="X46" s="75">
        <f>IFERROR(IF($C$8=$D$8,'Vida Prima Directa'!X46/'Vida Prima Directa'!$AQ46,'Vida Prima Directa'!X46/'Vida Prima Directa'!X$49),"")</f>
        <v>7.8343404162166327E-2</v>
      </c>
      <c r="Y46" s="75" t="str">
        <f>IFERROR(IF($C$8=$D$8,'Vida Prima Directa'!Y46/'Vida Prima Directa'!$AQ46,'Vida Prima Directa'!Y46/'Vida Prima Directa'!Y$49),"")</f>
        <v/>
      </c>
      <c r="Z46" s="75">
        <f>IFERROR(IF($C$8=$D$8,'Vida Prima Directa'!Z46/'Vida Prima Directa'!$AQ46,'Vida Prima Directa'!Z46/'Vida Prima Directa'!Z$49),"")</f>
        <v>0.13933197490197091</v>
      </c>
      <c r="AA46" s="75">
        <f>IFERROR(IF($C$8=$D$8,'Vida Prima Directa'!AA46/'Vida Prima Directa'!$AQ46,'Vida Prima Directa'!AA46/'Vida Prima Directa'!AA$49),"")</f>
        <v>0.28386711405974685</v>
      </c>
      <c r="AB46" s="75">
        <f>IFERROR(IF($C$8=$D$8,'Vida Prima Directa'!AB46/'Vida Prima Directa'!$AQ46,'Vida Prima Directa'!AB46/'Vida Prima Directa'!AB$49),"")</f>
        <v>0.11811863625219149</v>
      </c>
      <c r="AC46" s="75">
        <f>IFERROR(IF($C$8=$D$8,'Vida Prima Directa'!AC46/'Vida Prima Directa'!$AQ46,'Vida Prima Directa'!AC46/'Vida Prima Directa'!AC$49),"")</f>
        <v>0.26004777184570566</v>
      </c>
      <c r="AD46" s="75" t="str">
        <f>IFERROR(IF($C$8=$D$8,'Vida Prima Directa'!AD46/'Vida Prima Directa'!$AQ46,'Vida Prima Directa'!AD46/'Vida Prima Directa'!AD$49),"")</f>
        <v/>
      </c>
      <c r="AE46" s="75">
        <f>IFERROR(IF($C$8=$D$8,'Vida Prima Directa'!AE46/'Vida Prima Directa'!$AQ46,'Vida Prima Directa'!AE46/'Vida Prima Directa'!AE$49),"")</f>
        <v>3.1538614400486768E-2</v>
      </c>
      <c r="AF46" s="75" t="str">
        <f>IFERROR(IF($C$8=$D$8,'Vida Prima Directa'!AF46/'Vida Prima Directa'!$AQ46,'Vida Prima Directa'!AF46/'Vida Prima Directa'!AF$49),"")</f>
        <v/>
      </c>
      <c r="AG46" s="75" t="str">
        <f>IFERROR(IF($C$8=$D$8,'Vida Prima Directa'!AG46/'Vida Prima Directa'!$AQ46,'Vida Prima Directa'!AG46/'Vida Prima Directa'!AG$49),"")</f>
        <v/>
      </c>
      <c r="AH46" s="75" t="str">
        <f>IFERROR(IF($C$8=$D$8,'Vida Prima Directa'!AH46/'Vida Prima Directa'!$AQ46,'Vida Prima Directa'!AH46/'Vida Prima Directa'!AH$49),"")</f>
        <v/>
      </c>
      <c r="AI46" s="75" t="str">
        <f>IFERROR(IF($C$8=$D$8,'Vida Prima Directa'!AI46/'Vida Prima Directa'!$AQ46,'Vida Prima Directa'!AI46/'Vida Prima Directa'!AI$49),"")</f>
        <v/>
      </c>
      <c r="AJ46" s="75" t="str">
        <f>IFERROR(IF($C$8=$D$8,'Vida Prima Directa'!AJ46/'Vida Prima Directa'!$AQ46,'Vida Prima Directa'!AJ46/'Vida Prima Directa'!AJ$49),"")</f>
        <v/>
      </c>
      <c r="AK46" s="75" t="str">
        <f>IFERROR(IF($C$8=$D$8,'Vida Prima Directa'!AK46/'Vida Prima Directa'!$AQ46,'Vida Prima Directa'!AK46/'Vida Prima Directa'!AK$49),"")</f>
        <v/>
      </c>
      <c r="AL46" s="75" t="str">
        <f>IFERROR(IF($C$8=$D$8,'Vida Prima Directa'!AL46/'Vida Prima Directa'!$AQ46,'Vida Prima Directa'!AL46/'Vida Prima Directa'!AL$49),"")</f>
        <v/>
      </c>
      <c r="AM46" s="75" t="str">
        <f>IFERROR(IF($C$8=$D$8,'Vida Prima Directa'!AM46/'Vida Prima Directa'!$AQ46,'Vida Prima Directa'!AM46/'Vida Prima Directa'!AM$49),"")</f>
        <v/>
      </c>
      <c r="AN46" s="75" t="str">
        <f>IFERROR(IF($C$8=$D$8,'Vida Prima Directa'!AN46/'Vida Prima Directa'!$AQ46,'Vida Prima Directa'!AN46/'Vida Prima Directa'!AN$49),"")</f>
        <v/>
      </c>
      <c r="AO46" s="75" t="str">
        <f>IFERROR(IF($C$8=$D$8,'Vida Prima Directa'!AO46/'Vida Prima Directa'!$AQ46,'Vida Prima Directa'!AO46/'Vida Prima Directa'!AO$49),"")</f>
        <v/>
      </c>
      <c r="AP46" s="75" t="str">
        <f>IFERROR(IF($C$8=$D$8,'Vida Prima Directa'!AP46/'Vida Prima Directa'!$AQ46,'Vida Prima Directa'!AP46/'Vida Prima Directa'!AP$49),"")</f>
        <v/>
      </c>
      <c r="AQ46" s="75">
        <f>IFERROR(IF($C$8=$D$8,'Vida Prima Directa'!AQ46/'Vida Prima Directa'!$AQ46,'Vida Prima Directa'!AQ46/'Vida Prima Directa'!AQ$49),"")</f>
        <v>9.6890414294051791E-2</v>
      </c>
    </row>
    <row r="47" spans="2:43">
      <c r="B47" s="30" t="s">
        <v>442</v>
      </c>
      <c r="C47" s="75" t="str">
        <f>IFERROR(IF($C$8=$D$8,'Vida Prima Directa'!C47/'Vida Prima Directa'!$AQ47,'Vida Prima Directa'!C47/'Vida Prima Directa'!C$49),"")</f>
        <v/>
      </c>
      <c r="D47" s="75" t="str">
        <f>IFERROR(IF($C$8=$D$8,'Vida Prima Directa'!D47/'Vida Prima Directa'!$AQ47,'Vida Prima Directa'!D47/'Vida Prima Directa'!D$49),"")</f>
        <v/>
      </c>
      <c r="E47" s="75">
        <f>IFERROR(IF($C$8=$D$8,'Vida Prima Directa'!E47/'Vida Prima Directa'!$AQ47,'Vida Prima Directa'!E47/'Vida Prima Directa'!E$49),"")</f>
        <v>3.4036599235185605E-3</v>
      </c>
      <c r="F47" s="75" t="str">
        <f>IFERROR(IF($C$8=$D$8,'Vida Prima Directa'!F47/'Vida Prima Directa'!$AQ47,'Vida Prima Directa'!F47/'Vida Prima Directa'!F$49),"")</f>
        <v/>
      </c>
      <c r="G47" s="75">
        <f>IFERROR(IF($C$8=$D$8,'Vida Prima Directa'!G47/'Vida Prima Directa'!$AQ47,'Vida Prima Directa'!G47/'Vida Prima Directa'!G$49),"")</f>
        <v>5.2075894990920822E-2</v>
      </c>
      <c r="H47" s="75" t="str">
        <f>IFERROR(IF($C$8=$D$8,'Vida Prima Directa'!H47/'Vida Prima Directa'!$AQ47,'Vida Prima Directa'!H47/'Vida Prima Directa'!H$49),"")</f>
        <v/>
      </c>
      <c r="I47" s="75" t="str">
        <f>IFERROR(IF($C$8=$D$8,'Vida Prima Directa'!I47/'Vida Prima Directa'!$AQ47,'Vida Prima Directa'!I47/'Vida Prima Directa'!I$49),"")</f>
        <v/>
      </c>
      <c r="J47" s="75">
        <f>IFERROR(IF($C$8=$D$8,'Vida Prima Directa'!J47/'Vida Prima Directa'!$AQ47,'Vida Prima Directa'!J47/'Vida Prima Directa'!J$49),"")</f>
        <v>2.8435712382228515E-2</v>
      </c>
      <c r="K47" s="75" t="str">
        <f>IFERROR(IF($C$8=$D$8,'Vida Prima Directa'!K47/'Vida Prima Directa'!$AQ47,'Vida Prima Directa'!K47/'Vida Prima Directa'!K$49),"")</f>
        <v/>
      </c>
      <c r="L47" s="75">
        <f>IFERROR(IF($C$8=$D$8,'Vida Prima Directa'!L47/'Vida Prima Directa'!$AQ47,'Vida Prima Directa'!L47/'Vida Prima Directa'!L$49),"")</f>
        <v>5.3356984469062799E-2</v>
      </c>
      <c r="M47" s="75">
        <f>IFERROR(IF($C$8=$D$8,'Vida Prima Directa'!M47/'Vida Prima Directa'!$AQ47,'Vida Prima Directa'!M47/'Vida Prima Directa'!M$49),"")</f>
        <v>7.935206087236911E-2</v>
      </c>
      <c r="N47" s="75">
        <f>IFERROR(IF($C$8=$D$8,'Vida Prima Directa'!N47/'Vida Prima Directa'!$AQ47,'Vida Prima Directa'!N47/'Vida Prima Directa'!N$49),"")</f>
        <v>4.9496014904465105E-2</v>
      </c>
      <c r="O47" s="75">
        <f>IFERROR(IF($C$8=$D$8,'Vida Prima Directa'!O47/'Vida Prima Directa'!$AQ47,'Vida Prima Directa'!O47/'Vida Prima Directa'!O$49),"")</f>
        <v>6.0474668310556E-2</v>
      </c>
      <c r="P47" s="75">
        <f>IFERROR(IF($C$8=$D$8,'Vida Prima Directa'!P47/'Vida Prima Directa'!$AQ47,'Vida Prima Directa'!P47/'Vida Prima Directa'!P$49),"")</f>
        <v>4.0951852211452748E-2</v>
      </c>
      <c r="Q47" s="75">
        <f>IFERROR(IF($C$8=$D$8,'Vida Prima Directa'!Q47/'Vida Prima Directa'!$AQ47,'Vida Prima Directa'!Q47/'Vida Prima Directa'!Q$49),"")</f>
        <v>1.0261826301148099E-2</v>
      </c>
      <c r="R47" s="75" t="str">
        <f>IFERROR(IF($C$8=$D$8,'Vida Prima Directa'!R47/'Vida Prima Directa'!$AQ47,'Vida Prima Directa'!R47/'Vida Prima Directa'!R$49),"")</f>
        <v/>
      </c>
      <c r="S47" s="75" t="str">
        <f>IFERROR(IF($C$8=$D$8,'Vida Prima Directa'!S47/'Vida Prima Directa'!$AQ47,'Vida Prima Directa'!S47/'Vida Prima Directa'!S$49),"")</f>
        <v/>
      </c>
      <c r="T47" s="75" t="str">
        <f>IFERROR(IF($C$8=$D$8,'Vida Prima Directa'!T47/'Vida Prima Directa'!$AQ47,'Vida Prima Directa'!T47/'Vida Prima Directa'!T$49),"")</f>
        <v/>
      </c>
      <c r="U47" s="75" t="str">
        <f>IFERROR(IF($C$8=$D$8,'Vida Prima Directa'!U47/'Vida Prima Directa'!$AQ47,'Vida Prima Directa'!U47/'Vida Prima Directa'!U$49),"")</f>
        <v/>
      </c>
      <c r="V47" s="75" t="str">
        <f>IFERROR(IF($C$8=$D$8,'Vida Prima Directa'!V47/'Vida Prima Directa'!$AQ47,'Vida Prima Directa'!V47/'Vida Prima Directa'!V$49),"")</f>
        <v/>
      </c>
      <c r="W47" s="75" t="str">
        <f>IFERROR(IF($C$8=$D$8,'Vida Prima Directa'!W47/'Vida Prima Directa'!$AQ47,'Vida Prima Directa'!W47/'Vida Prima Directa'!W$49),"")</f>
        <v/>
      </c>
      <c r="X47" s="75">
        <f>IFERROR(IF($C$8=$D$8,'Vida Prima Directa'!X47/'Vida Prima Directa'!$AQ47,'Vida Prima Directa'!X47/'Vida Prima Directa'!X$49),"")</f>
        <v>6.6121241113971316E-2</v>
      </c>
      <c r="Y47" s="75" t="str">
        <f>IFERROR(IF($C$8=$D$8,'Vida Prima Directa'!Y47/'Vida Prima Directa'!$AQ47,'Vida Prima Directa'!Y47/'Vida Prima Directa'!Y$49),"")</f>
        <v/>
      </c>
      <c r="Z47" s="75">
        <f>IFERROR(IF($C$8=$D$8,'Vida Prima Directa'!Z47/'Vida Prima Directa'!$AQ47,'Vida Prima Directa'!Z47/'Vida Prima Directa'!Z$49),"")</f>
        <v>3.85398748026844E-2</v>
      </c>
      <c r="AA47" s="75">
        <f>IFERROR(IF($C$8=$D$8,'Vida Prima Directa'!AA47/'Vida Prima Directa'!$AQ47,'Vida Prima Directa'!AA47/'Vida Prima Directa'!AA$49),"")</f>
        <v>4.8694181337482899E-2</v>
      </c>
      <c r="AB47" s="75">
        <f>IFERROR(IF($C$8=$D$8,'Vida Prima Directa'!AB47/'Vida Prima Directa'!$AQ47,'Vida Prima Directa'!AB47/'Vida Prima Directa'!AB$49),"")</f>
        <v>6.481385873584955E-2</v>
      </c>
      <c r="AC47" s="75">
        <f>IFERROR(IF($C$8=$D$8,'Vida Prima Directa'!AC47/'Vida Prima Directa'!$AQ47,'Vida Prima Directa'!AC47/'Vida Prima Directa'!AC$49),"")</f>
        <v>8.9914956885612143E-2</v>
      </c>
      <c r="AD47" s="75" t="str">
        <f>IFERROR(IF($C$8=$D$8,'Vida Prima Directa'!AD47/'Vida Prima Directa'!$AQ47,'Vida Prima Directa'!AD47/'Vida Prima Directa'!AD$49),"")</f>
        <v/>
      </c>
      <c r="AE47" s="75">
        <f>IFERROR(IF($C$8=$D$8,'Vida Prima Directa'!AE47/'Vida Prima Directa'!$AQ47,'Vida Prima Directa'!AE47/'Vida Prima Directa'!AE$49),"")</f>
        <v>1.6962010925437501E-2</v>
      </c>
      <c r="AF47" s="75" t="str">
        <f>IFERROR(IF($C$8=$D$8,'Vida Prima Directa'!AF47/'Vida Prima Directa'!$AQ47,'Vida Prima Directa'!AF47/'Vida Prima Directa'!AF$49),"")</f>
        <v/>
      </c>
      <c r="AG47" s="75" t="str">
        <f>IFERROR(IF($C$8=$D$8,'Vida Prima Directa'!AG47/'Vida Prima Directa'!$AQ47,'Vida Prima Directa'!AG47/'Vida Prima Directa'!AG$49),"")</f>
        <v/>
      </c>
      <c r="AH47" s="75" t="str">
        <f>IFERROR(IF($C$8=$D$8,'Vida Prima Directa'!AH47/'Vida Prima Directa'!$AQ47,'Vida Prima Directa'!AH47/'Vida Prima Directa'!AH$49),"")</f>
        <v/>
      </c>
      <c r="AI47" s="75" t="str">
        <f>IFERROR(IF($C$8=$D$8,'Vida Prima Directa'!AI47/'Vida Prima Directa'!$AQ47,'Vida Prima Directa'!AI47/'Vida Prima Directa'!AI$49),"")</f>
        <v/>
      </c>
      <c r="AJ47" s="75" t="str">
        <f>IFERROR(IF($C$8=$D$8,'Vida Prima Directa'!AJ47/'Vida Prima Directa'!$AQ47,'Vida Prima Directa'!AJ47/'Vida Prima Directa'!AJ$49),"")</f>
        <v/>
      </c>
      <c r="AK47" s="75" t="str">
        <f>IFERROR(IF($C$8=$D$8,'Vida Prima Directa'!AK47/'Vida Prima Directa'!$AQ47,'Vida Prima Directa'!AK47/'Vida Prima Directa'!AK$49),"")</f>
        <v/>
      </c>
      <c r="AL47" s="75" t="str">
        <f>IFERROR(IF($C$8=$D$8,'Vida Prima Directa'!AL47/'Vida Prima Directa'!$AQ47,'Vida Prima Directa'!AL47/'Vida Prima Directa'!AL$49),"")</f>
        <v/>
      </c>
      <c r="AM47" s="75" t="str">
        <f>IFERROR(IF($C$8=$D$8,'Vida Prima Directa'!AM47/'Vida Prima Directa'!$AQ47,'Vida Prima Directa'!AM47/'Vida Prima Directa'!AM$49),"")</f>
        <v/>
      </c>
      <c r="AN47" s="75" t="str">
        <f>IFERROR(IF($C$8=$D$8,'Vida Prima Directa'!AN47/'Vida Prima Directa'!$AQ47,'Vida Prima Directa'!AN47/'Vida Prima Directa'!AN$49),"")</f>
        <v/>
      </c>
      <c r="AO47" s="75" t="str">
        <f>IFERROR(IF($C$8=$D$8,'Vida Prima Directa'!AO47/'Vida Prima Directa'!$AQ47,'Vida Prima Directa'!AO47/'Vida Prima Directa'!AO$49),"")</f>
        <v/>
      </c>
      <c r="AP47" s="75" t="str">
        <f>IFERROR(IF($C$8=$D$8,'Vida Prima Directa'!AP47/'Vida Prima Directa'!$AQ47,'Vida Prima Directa'!AP47/'Vida Prima Directa'!AP$49),"")</f>
        <v/>
      </c>
      <c r="AQ47" s="75">
        <f>IFERROR(IF($C$8=$D$8,'Vida Prima Directa'!AQ47/'Vida Prima Directa'!$AQ47,'Vida Prima Directa'!AQ47/'Vida Prima Directa'!AQ$49),"")</f>
        <v>3.8843802423269243E-2</v>
      </c>
    </row>
    <row r="48" spans="2:43">
      <c r="B48" s="30" t="s">
        <v>443</v>
      </c>
      <c r="C48" s="75" t="str">
        <f>IFERROR(IF($C$8=$D$8,'Vida Prima Directa'!C48/'Vida Prima Directa'!$AQ48,'Vida Prima Directa'!C48/'Vida Prima Directa'!C$49),"")</f>
        <v/>
      </c>
      <c r="D48" s="75" t="str">
        <f>IFERROR(IF($C$8=$D$8,'Vida Prima Directa'!D48/'Vida Prima Directa'!$AQ48,'Vida Prima Directa'!D48/'Vida Prima Directa'!D$49),"")</f>
        <v/>
      </c>
      <c r="E48" s="75" t="str">
        <f>IFERROR(IF($C$8=$D$8,'Vida Prima Directa'!E48/'Vida Prima Directa'!$AQ48,'Vida Prima Directa'!E48/'Vida Prima Directa'!E$49),"")</f>
        <v/>
      </c>
      <c r="F48" s="75" t="str">
        <f>IFERROR(IF($C$8=$D$8,'Vida Prima Directa'!F48/'Vida Prima Directa'!$AQ48,'Vida Prima Directa'!F48/'Vida Prima Directa'!F$49),"")</f>
        <v/>
      </c>
      <c r="G48" s="75" t="str">
        <f>IFERROR(IF($C$8=$D$8,'Vida Prima Directa'!G48/'Vida Prima Directa'!$AQ48,'Vida Prima Directa'!G48/'Vida Prima Directa'!G$49),"")</f>
        <v/>
      </c>
      <c r="H48" s="75" t="str">
        <f>IFERROR(IF($C$8=$D$8,'Vida Prima Directa'!H48/'Vida Prima Directa'!$AQ48,'Vida Prima Directa'!H48/'Vida Prima Directa'!H$49),"")</f>
        <v/>
      </c>
      <c r="I48" s="75" t="str">
        <f>IFERROR(IF($C$8=$D$8,'Vida Prima Directa'!I48/'Vida Prima Directa'!$AQ48,'Vida Prima Directa'!I48/'Vida Prima Directa'!I$49),"")</f>
        <v/>
      </c>
      <c r="J48" s="75" t="str">
        <f>IFERROR(IF($C$8=$D$8,'Vida Prima Directa'!J48/'Vida Prima Directa'!$AQ48,'Vida Prima Directa'!J48/'Vida Prima Directa'!J$49),"")</f>
        <v/>
      </c>
      <c r="K48" s="75" t="str">
        <f>IFERROR(IF($C$8=$D$8,'Vida Prima Directa'!K48/'Vida Prima Directa'!$AQ48,'Vida Prima Directa'!K48/'Vida Prima Directa'!K$49),"")</f>
        <v/>
      </c>
      <c r="L48" s="75">
        <f>IFERROR(IF($C$8=$D$8,'Vida Prima Directa'!L48/'Vida Prima Directa'!$AQ48,'Vida Prima Directa'!L48/'Vida Prima Directa'!L$49),"")</f>
        <v>0.47601707490293166</v>
      </c>
      <c r="M48" s="75" t="str">
        <f>IFERROR(IF($C$8=$D$8,'Vida Prima Directa'!M48/'Vida Prima Directa'!$AQ48,'Vida Prima Directa'!M48/'Vida Prima Directa'!M$49),"")</f>
        <v/>
      </c>
      <c r="N48" s="75" t="str">
        <f>IFERROR(IF($C$8=$D$8,'Vida Prima Directa'!N48/'Vida Prima Directa'!$AQ48,'Vida Prima Directa'!N48/'Vida Prima Directa'!N$49),"")</f>
        <v/>
      </c>
      <c r="O48" s="75" t="str">
        <f>IFERROR(IF($C$8=$D$8,'Vida Prima Directa'!O48/'Vida Prima Directa'!$AQ48,'Vida Prima Directa'!O48/'Vida Prima Directa'!O$49),"")</f>
        <v/>
      </c>
      <c r="P48" s="75" t="str">
        <f>IFERROR(IF($C$8=$D$8,'Vida Prima Directa'!P48/'Vida Prima Directa'!$AQ48,'Vida Prima Directa'!P48/'Vida Prima Directa'!P$49),"")</f>
        <v/>
      </c>
      <c r="Q48" s="75" t="str">
        <f>IFERROR(IF($C$8=$D$8,'Vida Prima Directa'!Q48/'Vida Prima Directa'!$AQ48,'Vida Prima Directa'!Q48/'Vida Prima Directa'!Q$49),"")</f>
        <v/>
      </c>
      <c r="R48" s="75" t="str">
        <f>IFERROR(IF($C$8=$D$8,'Vida Prima Directa'!R48/'Vida Prima Directa'!$AQ48,'Vida Prima Directa'!R48/'Vida Prima Directa'!R$49),"")</f>
        <v/>
      </c>
      <c r="S48" s="75" t="str">
        <f>IFERROR(IF($C$8=$D$8,'Vida Prima Directa'!S48/'Vida Prima Directa'!$AQ48,'Vida Prima Directa'!S48/'Vida Prima Directa'!S$49),"")</f>
        <v/>
      </c>
      <c r="T48" s="75" t="str">
        <f>IFERROR(IF($C$8=$D$8,'Vida Prima Directa'!T48/'Vida Prima Directa'!$AQ48,'Vida Prima Directa'!T48/'Vida Prima Directa'!T$49),"")</f>
        <v/>
      </c>
      <c r="U48" s="75" t="str">
        <f>IFERROR(IF($C$8=$D$8,'Vida Prima Directa'!U48/'Vida Prima Directa'!$AQ48,'Vida Prima Directa'!U48/'Vida Prima Directa'!U$49),"")</f>
        <v/>
      </c>
      <c r="V48" s="75" t="str">
        <f>IFERROR(IF($C$8=$D$8,'Vida Prima Directa'!V48/'Vida Prima Directa'!$AQ48,'Vida Prima Directa'!V48/'Vida Prima Directa'!V$49),"")</f>
        <v/>
      </c>
      <c r="W48" s="75" t="str">
        <f>IFERROR(IF($C$8=$D$8,'Vida Prima Directa'!W48/'Vida Prima Directa'!$AQ48,'Vida Prima Directa'!W48/'Vida Prima Directa'!W$49),"")</f>
        <v/>
      </c>
      <c r="X48" s="75" t="str">
        <f>IFERROR(IF($C$8=$D$8,'Vida Prima Directa'!X48/'Vida Prima Directa'!$AQ48,'Vida Prima Directa'!X48/'Vida Prima Directa'!X$49),"")</f>
        <v/>
      </c>
      <c r="Y48" s="75" t="str">
        <f>IFERROR(IF($C$8=$D$8,'Vida Prima Directa'!Y48/'Vida Prima Directa'!$AQ48,'Vida Prima Directa'!Y48/'Vida Prima Directa'!Y$49),"")</f>
        <v/>
      </c>
      <c r="Z48" s="75" t="str">
        <f>IFERROR(IF($C$8=$D$8,'Vida Prima Directa'!Z48/'Vida Prima Directa'!$AQ48,'Vida Prima Directa'!Z48/'Vida Prima Directa'!Z$49),"")</f>
        <v/>
      </c>
      <c r="AA48" s="75" t="str">
        <f>IFERROR(IF($C$8=$D$8,'Vida Prima Directa'!AA48/'Vida Prima Directa'!$AQ48,'Vida Prima Directa'!AA48/'Vida Prima Directa'!AA$49),"")</f>
        <v/>
      </c>
      <c r="AB48" s="75" t="str">
        <f>IFERROR(IF($C$8=$D$8,'Vida Prima Directa'!AB48/'Vida Prima Directa'!$AQ48,'Vida Prima Directa'!AB48/'Vida Prima Directa'!AB$49),"")</f>
        <v/>
      </c>
      <c r="AC48" s="75" t="str">
        <f>IFERROR(IF($C$8=$D$8,'Vida Prima Directa'!AC48/'Vida Prima Directa'!$AQ48,'Vida Prima Directa'!AC48/'Vida Prima Directa'!AC$49),"")</f>
        <v/>
      </c>
      <c r="AD48" s="75" t="str">
        <f>IFERROR(IF($C$8=$D$8,'Vida Prima Directa'!AD48/'Vida Prima Directa'!$AQ48,'Vida Prima Directa'!AD48/'Vida Prima Directa'!AD$49),"")</f>
        <v/>
      </c>
      <c r="AE48" s="75" t="str">
        <f>IFERROR(IF($C$8=$D$8,'Vida Prima Directa'!AE48/'Vida Prima Directa'!$AQ48,'Vida Prima Directa'!AE48/'Vida Prima Directa'!AE$49),"")</f>
        <v/>
      </c>
      <c r="AF48" s="75" t="str">
        <f>IFERROR(IF($C$8=$D$8,'Vida Prima Directa'!AF48/'Vida Prima Directa'!$AQ48,'Vida Prima Directa'!AF48/'Vida Prima Directa'!AF$49),"")</f>
        <v/>
      </c>
      <c r="AG48" s="75" t="str">
        <f>IFERROR(IF($C$8=$D$8,'Vida Prima Directa'!AG48/'Vida Prima Directa'!$AQ48,'Vida Prima Directa'!AG48/'Vida Prima Directa'!AG$49),"")</f>
        <v/>
      </c>
      <c r="AH48" s="75" t="str">
        <f>IFERROR(IF($C$8=$D$8,'Vida Prima Directa'!AH48/'Vida Prima Directa'!$AQ48,'Vida Prima Directa'!AH48/'Vida Prima Directa'!AH$49),"")</f>
        <v/>
      </c>
      <c r="AI48" s="75" t="str">
        <f>IFERROR(IF($C$8=$D$8,'Vida Prima Directa'!AI48/'Vida Prima Directa'!$AQ48,'Vida Prima Directa'!AI48/'Vida Prima Directa'!AI$49),"")</f>
        <v/>
      </c>
      <c r="AJ48" s="75" t="str">
        <f>IFERROR(IF($C$8=$D$8,'Vida Prima Directa'!AJ48/'Vida Prima Directa'!$AQ48,'Vida Prima Directa'!AJ48/'Vida Prima Directa'!AJ$49),"")</f>
        <v/>
      </c>
      <c r="AK48" s="75" t="str">
        <f>IFERROR(IF($C$8=$D$8,'Vida Prima Directa'!AK48/'Vida Prima Directa'!$AQ48,'Vida Prima Directa'!AK48/'Vida Prima Directa'!AK$49),"")</f>
        <v/>
      </c>
      <c r="AL48" s="75" t="str">
        <f>IFERROR(IF($C$8=$D$8,'Vida Prima Directa'!AL48/'Vida Prima Directa'!$AQ48,'Vida Prima Directa'!AL48/'Vida Prima Directa'!AL$49),"")</f>
        <v/>
      </c>
      <c r="AM48" s="75" t="str">
        <f>IFERROR(IF($C$8=$D$8,'Vida Prima Directa'!AM48/'Vida Prima Directa'!$AQ48,'Vida Prima Directa'!AM48/'Vida Prima Directa'!AM$49),"")</f>
        <v/>
      </c>
      <c r="AN48" s="75" t="str">
        <f>IFERROR(IF($C$8=$D$8,'Vida Prima Directa'!AN48/'Vida Prima Directa'!$AQ48,'Vida Prima Directa'!AN48/'Vida Prima Directa'!AN$49),"")</f>
        <v/>
      </c>
      <c r="AO48" s="75" t="str">
        <f>IFERROR(IF($C$8=$D$8,'Vida Prima Directa'!AO48/'Vida Prima Directa'!$AQ48,'Vida Prima Directa'!AO48/'Vida Prima Directa'!AO$49),"")</f>
        <v/>
      </c>
      <c r="AP48" s="75" t="str">
        <f>IFERROR(IF($C$8=$D$8,'Vida Prima Directa'!AP48/'Vida Prima Directa'!$AQ48,'Vida Prima Directa'!AP48/'Vida Prima Directa'!AP$49),"")</f>
        <v/>
      </c>
      <c r="AQ48" s="75">
        <f>IFERROR(IF($C$8=$D$8,'Vida Prima Directa'!AQ48/'Vida Prima Directa'!$AQ48,'Vida Prima Directa'!AQ48/'Vida Prima Directa'!AQ$49),"")</f>
        <v>6.3846054382379813E-3</v>
      </c>
    </row>
    <row r="49" spans="2:43">
      <c r="B49" s="76" t="s">
        <v>327</v>
      </c>
      <c r="C49" s="79">
        <f>IFERROR(IF($C$8=$D$8,'Vida Prima Directa'!C49/'Vida Prima Directa'!$AQ49,'Vida Prima Directa'!C49/'Vida Prima Directa'!C$49),"")</f>
        <v>1</v>
      </c>
      <c r="D49" s="79">
        <f>IFERROR(IF($C$8=$D$8,'Vida Prima Directa'!D49/'Vida Prima Directa'!$AQ49,'Vida Prima Directa'!D49/'Vida Prima Directa'!D$49),"")</f>
        <v>1</v>
      </c>
      <c r="E49" s="79">
        <f>IFERROR(IF($C$8=$D$8,'Vida Prima Directa'!E49/'Vida Prima Directa'!$AQ49,'Vida Prima Directa'!E49/'Vida Prima Directa'!E$49),"")</f>
        <v>1</v>
      </c>
      <c r="F49" s="79">
        <f>IFERROR(IF($C$8=$D$8,'Vida Prima Directa'!F49/'Vida Prima Directa'!$AQ49,'Vida Prima Directa'!F49/'Vida Prima Directa'!F$49),"")</f>
        <v>1</v>
      </c>
      <c r="G49" s="79">
        <f>IFERROR(IF($C$8=$D$8,'Vida Prima Directa'!G49/'Vida Prima Directa'!$AQ49,'Vida Prima Directa'!G49/'Vida Prima Directa'!G$49),"")</f>
        <v>1</v>
      </c>
      <c r="H49" s="79">
        <f>IFERROR(IF($C$8=$D$8,'Vida Prima Directa'!H49/'Vida Prima Directa'!$AQ49,'Vida Prima Directa'!H49/'Vida Prima Directa'!H$49),"")</f>
        <v>1</v>
      </c>
      <c r="I49" s="79">
        <f>IFERROR(IF($C$8=$D$8,'Vida Prima Directa'!I49/'Vida Prima Directa'!$AQ49,'Vida Prima Directa'!I49/'Vida Prima Directa'!I$49),"")</f>
        <v>1</v>
      </c>
      <c r="J49" s="79">
        <f>IFERROR(IF($C$8=$D$8,'Vida Prima Directa'!J49/'Vida Prima Directa'!$AQ49,'Vida Prima Directa'!J49/'Vida Prima Directa'!J$49),"")</f>
        <v>1</v>
      </c>
      <c r="K49" s="79">
        <f>IFERROR(IF($C$8=$D$8,'Vida Prima Directa'!K49/'Vida Prima Directa'!$AQ49,'Vida Prima Directa'!K49/'Vida Prima Directa'!K$49),"")</f>
        <v>1</v>
      </c>
      <c r="L49" s="79">
        <f>IFERROR(IF($C$8=$D$8,'Vida Prima Directa'!L49/'Vida Prima Directa'!$AQ49,'Vida Prima Directa'!L49/'Vida Prima Directa'!L$49),"")</f>
        <v>1</v>
      </c>
      <c r="M49" s="79">
        <f>IFERROR(IF($C$8=$D$8,'Vida Prima Directa'!M49/'Vida Prima Directa'!$AQ49,'Vida Prima Directa'!M49/'Vida Prima Directa'!M$49),"")</f>
        <v>1</v>
      </c>
      <c r="N49" s="79">
        <f>IFERROR(IF($C$8=$D$8,'Vida Prima Directa'!N49/'Vida Prima Directa'!$AQ49,'Vida Prima Directa'!N49/'Vida Prima Directa'!N$49),"")</f>
        <v>1</v>
      </c>
      <c r="O49" s="79">
        <f>IFERROR(IF($C$8=$D$8,'Vida Prima Directa'!O49/'Vida Prima Directa'!$AQ49,'Vida Prima Directa'!O49/'Vida Prima Directa'!O$49),"")</f>
        <v>1</v>
      </c>
      <c r="P49" s="79">
        <f>IFERROR(IF($C$8=$D$8,'Vida Prima Directa'!P49/'Vida Prima Directa'!$AQ49,'Vida Prima Directa'!P49/'Vida Prima Directa'!P$49),"")</f>
        <v>1</v>
      </c>
      <c r="Q49" s="79">
        <f>IFERROR(IF($C$8=$D$8,'Vida Prima Directa'!Q49/'Vida Prima Directa'!$AQ49,'Vida Prima Directa'!Q49/'Vida Prima Directa'!Q$49),"")</f>
        <v>1</v>
      </c>
      <c r="R49" s="79">
        <f>IFERROR(IF($C$8=$D$8,'Vida Prima Directa'!R49/'Vida Prima Directa'!$AQ49,'Vida Prima Directa'!R49/'Vida Prima Directa'!R$49),"")</f>
        <v>1</v>
      </c>
      <c r="S49" s="79">
        <f>IFERROR(IF($C$8=$D$8,'Vida Prima Directa'!S49/'Vida Prima Directa'!$AQ49,'Vida Prima Directa'!S49/'Vida Prima Directa'!S$49),"")</f>
        <v>1</v>
      </c>
      <c r="T49" s="79">
        <f>IFERROR(IF($C$8=$D$8,'Vida Prima Directa'!T49/'Vida Prima Directa'!$AQ49,'Vida Prima Directa'!T49/'Vida Prima Directa'!T$49),"")</f>
        <v>1</v>
      </c>
      <c r="U49" s="79">
        <f>IFERROR(IF($C$8=$D$8,'Vida Prima Directa'!U49/'Vida Prima Directa'!$AQ49,'Vida Prima Directa'!U49/'Vida Prima Directa'!U$49),"")</f>
        <v>1</v>
      </c>
      <c r="V49" s="79">
        <f>IFERROR(IF($C$8=$D$8,'Vida Prima Directa'!V49/'Vida Prima Directa'!$AQ49,'Vida Prima Directa'!V49/'Vida Prima Directa'!V$49),"")</f>
        <v>1</v>
      </c>
      <c r="W49" s="79">
        <f>IFERROR(IF($C$8=$D$8,'Vida Prima Directa'!W49/'Vida Prima Directa'!$AQ49,'Vida Prima Directa'!W49/'Vida Prima Directa'!W$49),"")</f>
        <v>1</v>
      </c>
      <c r="X49" s="79">
        <f>IFERROR(IF($C$8=$D$8,'Vida Prima Directa'!X49/'Vida Prima Directa'!$AQ49,'Vida Prima Directa'!X49/'Vida Prima Directa'!X$49),"")</f>
        <v>1</v>
      </c>
      <c r="Y49" s="79">
        <f>IFERROR(IF($C$8=$D$8,'Vida Prima Directa'!Y49/'Vida Prima Directa'!$AQ49,'Vida Prima Directa'!Y49/'Vida Prima Directa'!Y$49),"")</f>
        <v>1</v>
      </c>
      <c r="Z49" s="79">
        <f>IFERROR(IF($C$8=$D$8,'Vida Prima Directa'!Z49/'Vida Prima Directa'!$AQ49,'Vida Prima Directa'!Z49/'Vida Prima Directa'!Z$49),"")</f>
        <v>1</v>
      </c>
      <c r="AA49" s="79">
        <f>IFERROR(IF($C$8=$D$8,'Vida Prima Directa'!AA49/'Vida Prima Directa'!$AQ49,'Vida Prima Directa'!AA49/'Vida Prima Directa'!AA$49),"")</f>
        <v>1</v>
      </c>
      <c r="AB49" s="79">
        <f>IFERROR(IF($C$8=$D$8,'Vida Prima Directa'!AB49/'Vida Prima Directa'!$AQ49,'Vida Prima Directa'!AB49/'Vida Prima Directa'!AB$49),"")</f>
        <v>1</v>
      </c>
      <c r="AC49" s="79">
        <f>IFERROR(IF($C$8=$D$8,'Vida Prima Directa'!AC49/'Vida Prima Directa'!$AQ49,'Vida Prima Directa'!AC49/'Vida Prima Directa'!AC$49),"")</f>
        <v>1</v>
      </c>
      <c r="AD49" s="79">
        <f>IFERROR(IF($C$8=$D$8,'Vida Prima Directa'!AD49/'Vida Prima Directa'!$AQ49,'Vida Prima Directa'!AD49/'Vida Prima Directa'!AD$49),"")</f>
        <v>1</v>
      </c>
      <c r="AE49" s="79">
        <f>IFERROR(IF($C$8=$D$8,'Vida Prima Directa'!AE49/'Vida Prima Directa'!$AQ49,'Vida Prima Directa'!AE49/'Vida Prima Directa'!AE$49),"")</f>
        <v>1</v>
      </c>
      <c r="AF49" s="79">
        <f>IFERROR(IF($C$8=$D$8,'Vida Prima Directa'!AF49/'Vida Prima Directa'!$AQ49,'Vida Prima Directa'!AF49/'Vida Prima Directa'!AF$49),"")</f>
        <v>1</v>
      </c>
      <c r="AG49" s="79">
        <f>IFERROR(IF($C$8=$D$8,'Vida Prima Directa'!AG49/'Vida Prima Directa'!$AQ49,'Vida Prima Directa'!AG49/'Vida Prima Directa'!AG$49),"")</f>
        <v>1</v>
      </c>
      <c r="AH49" s="79" t="str">
        <f>IFERROR(IF($C$8=$D$8,'Vida Prima Directa'!AH49/'Vida Prima Directa'!$AQ49,'Vida Prima Directa'!AH49/'Vida Prima Directa'!AH$49),"")</f>
        <v/>
      </c>
      <c r="AI49" s="79" t="str">
        <f>IFERROR(IF($C$8=$D$8,'Vida Prima Directa'!AI49/'Vida Prima Directa'!$AQ49,'Vida Prima Directa'!AI49/'Vida Prima Directa'!AI$49),"")</f>
        <v/>
      </c>
      <c r="AJ49" s="79" t="str">
        <f>IFERROR(IF($C$8=$D$8,'Vida Prima Directa'!AJ49/'Vida Prima Directa'!$AQ49,'Vida Prima Directa'!AJ49/'Vida Prima Directa'!AJ$49),"")</f>
        <v/>
      </c>
      <c r="AK49" s="79" t="str">
        <f>IFERROR(IF($C$8=$D$8,'Vida Prima Directa'!AK49/'Vida Prima Directa'!$AQ49,'Vida Prima Directa'!AK49/'Vida Prima Directa'!AK$49),"")</f>
        <v/>
      </c>
      <c r="AL49" s="79" t="str">
        <f>IFERROR(IF($C$8=$D$8,'Vida Prima Directa'!AL49/'Vida Prima Directa'!$AQ49,'Vida Prima Directa'!AL49/'Vida Prima Directa'!AL$49),"")</f>
        <v/>
      </c>
      <c r="AM49" s="79" t="str">
        <f>IFERROR(IF($C$8=$D$8,'Vida Prima Directa'!AM49/'Vida Prima Directa'!$AQ49,'Vida Prima Directa'!AM49/'Vida Prima Directa'!AM$49),"")</f>
        <v/>
      </c>
      <c r="AN49" s="79" t="str">
        <f>IFERROR(IF($C$8=$D$8,'Vida Prima Directa'!AN49/'Vida Prima Directa'!$AQ49,'Vida Prima Directa'!AN49/'Vida Prima Directa'!AN$49),"")</f>
        <v/>
      </c>
      <c r="AO49" s="79" t="str">
        <f>IFERROR(IF($C$8=$D$8,'Vida Prima Directa'!AO49/'Vida Prima Directa'!$AQ49,'Vida Prima Directa'!AO49/'Vida Prima Directa'!AO$49),"")</f>
        <v/>
      </c>
      <c r="AP49" s="79" t="str">
        <f>IFERROR(IF($C$8=$D$8,'Vida Prima Directa'!AP49/'Vida Prima Directa'!$AQ49,'Vida Prima Directa'!AP49/'Vida Prima Directa'!AP$49),"")</f>
        <v/>
      </c>
      <c r="AQ49" s="79">
        <f>IFERROR(IF($C$8=$D$8,'Vida Prima Directa'!AQ49/'Vida Prima Directa'!$AQ49,'Vida Prima Directa'!AQ49/'Vida Prima Directa'!AQ$49),"")</f>
        <v>1</v>
      </c>
    </row>
  </sheetData>
  <sheetProtection sheet="1" objects="1" scenarios="1"/>
  <conditionalFormatting sqref="A1:XFD1048576">
    <cfRule type="cellIs" dxfId="18" priority="1" operator="lessThan">
      <formula>0</formula>
    </cfRule>
  </conditionalFormatting>
  <dataValidations count="1">
    <dataValidation type="list" allowBlank="1" showInputMessage="1" showErrorMessage="1" sqref="C8">
      <formula1>$D$8:$E$8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2:AT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 customWidth="1"/>
    <col min="34" max="42" width="11.42578125" style="39" hidden="1" customWidth="1"/>
    <col min="43" max="43" width="11.42578125" style="39" customWidth="1"/>
    <col min="44" max="44" width="2.85546875" style="39" customWidth="1"/>
    <col min="45" max="45" width="11.42578125" style="39" customWidth="1"/>
    <col min="46" max="16384" width="11.42578125" style="39"/>
  </cols>
  <sheetData>
    <row r="2" spans="2:46">
      <c r="C2" s="96" t="s">
        <v>390</v>
      </c>
    </row>
    <row r="8" spans="2:46" ht="15.75">
      <c r="B8" s="38" t="s">
        <v>462</v>
      </c>
    </row>
    <row r="9" spans="2:46">
      <c r="B9" s="40" t="str">
        <f>Índice!H51</f>
        <v>Cifras en UF al 30.09.2012</v>
      </c>
    </row>
    <row r="11" spans="2:46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30.09.2011</v>
      </c>
      <c r="AT11" s="199" t="s">
        <v>338</v>
      </c>
    </row>
    <row r="12" spans="2:46">
      <c r="B12" s="29" t="s">
        <v>407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S12" s="43"/>
      <c r="AT12" s="97"/>
    </row>
    <row r="13" spans="2:46">
      <c r="B13" s="30" t="s">
        <v>408</v>
      </c>
      <c r="C13" s="103" t="str">
        <f>IFERROR('Vida Prima Directa'!C13/'Vida Pólizas Emitidas'!C13,"")</f>
        <v/>
      </c>
      <c r="D13" s="103" t="str">
        <f>IFERROR('Vida Prima Directa'!D13/'Vida Pólizas Emitidas'!D13,"")</f>
        <v/>
      </c>
      <c r="E13" s="103" t="str">
        <f>IFERROR('Vida Prima Directa'!E13/'Vida Pólizas Emitidas'!E13,"")</f>
        <v/>
      </c>
      <c r="F13" s="103" t="str">
        <f>IFERROR('Vida Prima Directa'!F13/'Vida Pólizas Emitidas'!F13,"")</f>
        <v/>
      </c>
      <c r="G13" s="103" t="str">
        <f>IFERROR('Vida Prima Directa'!G13/'Vida Pólizas Emitidas'!G13,"")</f>
        <v/>
      </c>
      <c r="H13" s="103" t="str">
        <f>IFERROR('Vida Prima Directa'!H13/'Vida Pólizas Emitidas'!H13,"")</f>
        <v/>
      </c>
      <c r="I13" s="103" t="str">
        <f>IFERROR('Vida Prima Directa'!I13/'Vida Pólizas Emitidas'!I13,"")</f>
        <v/>
      </c>
      <c r="J13" s="103" t="str">
        <f>IFERROR('Vida Prima Directa'!J13/'Vida Pólizas Emitidas'!J13,"")</f>
        <v/>
      </c>
      <c r="K13" s="103" t="str">
        <f>IFERROR('Vida Prima Directa'!K13/'Vida Pólizas Emitidas'!K13,"")</f>
        <v/>
      </c>
      <c r="L13" s="103" t="str">
        <f>IFERROR('Vida Prima Directa'!L13/'Vida Pólizas Emitidas'!L13,"")</f>
        <v/>
      </c>
      <c r="M13" s="103">
        <f>IFERROR('Vida Prima Directa'!M13/'Vida Pólizas Emitidas'!M13,"")</f>
        <v>13850.108782017658</v>
      </c>
      <c r="N13" s="103" t="str">
        <f>IFERROR('Vida Prima Directa'!N13/'Vida Pólizas Emitidas'!N13,"")</f>
        <v/>
      </c>
      <c r="O13" s="103" t="str">
        <f>IFERROR('Vida Prima Directa'!O13/'Vida Pólizas Emitidas'!O13,"")</f>
        <v/>
      </c>
      <c r="P13" s="103" t="str">
        <f>IFERROR('Vida Prima Directa'!P13/'Vida Pólizas Emitidas'!P13,"")</f>
        <v/>
      </c>
      <c r="Q13" s="103">
        <f>IFERROR('Vida Prima Directa'!Q13/'Vida Pólizas Emitidas'!Q13,"")</f>
        <v>1644.8549314883551</v>
      </c>
      <c r="R13" s="103" t="str">
        <f>IFERROR('Vida Prima Directa'!R13/'Vida Pólizas Emitidas'!R13,"")</f>
        <v/>
      </c>
      <c r="S13" s="103" t="str">
        <f>IFERROR('Vida Prima Directa'!S13/'Vida Pólizas Emitidas'!S13,"")</f>
        <v/>
      </c>
      <c r="T13" s="103" t="str">
        <f>IFERROR('Vida Prima Directa'!T13/'Vida Pólizas Emitidas'!T13,"")</f>
        <v/>
      </c>
      <c r="U13" s="103" t="str">
        <f>IFERROR('Vida Prima Directa'!U13/'Vida Pólizas Emitidas'!U13,"")</f>
        <v/>
      </c>
      <c r="V13" s="103" t="str">
        <f>IFERROR('Vida Prima Directa'!V13/'Vida Pólizas Emitidas'!V13,"")</f>
        <v/>
      </c>
      <c r="W13" s="103" t="str">
        <f>IFERROR('Vida Prima Directa'!W13/'Vida Pólizas Emitidas'!W13,"")</f>
        <v/>
      </c>
      <c r="X13" s="103" t="str">
        <f>IFERROR('Vida Prima Directa'!X13/'Vida Pólizas Emitidas'!X13,"")</f>
        <v/>
      </c>
      <c r="Y13" s="103">
        <f>IFERROR('Vida Prima Directa'!Y13/'Vida Pólizas Emitidas'!Y13,"")</f>
        <v>108.45448401649944</v>
      </c>
      <c r="Z13" s="103">
        <f>IFERROR('Vida Prima Directa'!Z13/'Vida Pólizas Emitidas'!Z13,"")</f>
        <v>352.70786587313711</v>
      </c>
      <c r="AA13" s="103" t="str">
        <f>IFERROR('Vida Prima Directa'!AA13/'Vida Pólizas Emitidas'!AA13,"")</f>
        <v/>
      </c>
      <c r="AB13" s="103" t="str">
        <f>IFERROR('Vida Prima Directa'!AB13/'Vida Pólizas Emitidas'!AB13,"")</f>
        <v/>
      </c>
      <c r="AC13" s="103" t="str">
        <f>IFERROR('Vida Prima Directa'!AC13/'Vida Pólizas Emitidas'!AC13,"")</f>
        <v/>
      </c>
      <c r="AD13" s="103" t="str">
        <f>IFERROR('Vida Prima Directa'!AD13/'Vida Pólizas Emitidas'!AD13,"")</f>
        <v/>
      </c>
      <c r="AE13" s="103" t="str">
        <f>IFERROR('Vida Prima Directa'!AE13/'Vida Pólizas Emitidas'!AE13,"")</f>
        <v/>
      </c>
      <c r="AF13" s="103" t="str">
        <f>IFERROR('Vida Prima Directa'!AF13/'Vida Pólizas Emitidas'!AF13,"")</f>
        <v/>
      </c>
      <c r="AG13" s="103" t="str">
        <f>IFERROR('Vida Prima Directa'!AG13/'Vida Pólizas Emitidas'!AG13,"")</f>
        <v/>
      </c>
      <c r="AH13" s="103" t="str">
        <f>IFERROR('Vida Prima Directa'!AH13/'Vida Pólizas Emitidas'!AH13,"")</f>
        <v/>
      </c>
      <c r="AI13" s="103" t="str">
        <f>IFERROR('Vida Prima Directa'!AI13/'Vida Pólizas Emitidas'!AI13,"")</f>
        <v/>
      </c>
      <c r="AJ13" s="103" t="str">
        <f>IFERROR('Vida Prima Directa'!AJ13/'Vida Pólizas Emitidas'!AJ13,"")</f>
        <v/>
      </c>
      <c r="AK13" s="103" t="str">
        <f>IFERROR('Vida Prima Directa'!AK13/'Vida Pólizas Emitidas'!AK13,"")</f>
        <v/>
      </c>
      <c r="AL13" s="103" t="str">
        <f>IFERROR('Vida Prima Directa'!AL13/'Vida Pólizas Emitidas'!AL13,"")</f>
        <v/>
      </c>
      <c r="AM13" s="103" t="str">
        <f>IFERROR('Vida Prima Directa'!AM13/'Vida Pólizas Emitidas'!AM13,"")</f>
        <v/>
      </c>
      <c r="AN13" s="103" t="str">
        <f>IFERROR('Vida Prima Directa'!AN13/'Vida Pólizas Emitidas'!AN13,"")</f>
        <v/>
      </c>
      <c r="AO13" s="103" t="str">
        <f>IFERROR('Vida Prima Directa'!AO13/'Vida Pólizas Emitidas'!AO13,"")</f>
        <v/>
      </c>
      <c r="AP13" s="103" t="str">
        <f>IFERROR('Vida Prima Directa'!AP13/'Vida Pólizas Emitidas'!AP13,"")</f>
        <v/>
      </c>
      <c r="AQ13" s="103">
        <f>IFERROR('Vida Prima Directa'!AQ13/'Vida Pólizas Emitidas'!AQ13,"")</f>
        <v>420.86905255256727</v>
      </c>
      <c r="AS13" s="92">
        <f>IFERROR('Vida Prima Directa'!AS13/'Vida Pólizas Emitidas'!AS13,"")</f>
        <v>313.37694125878505</v>
      </c>
      <c r="AT13" s="71">
        <f t="shared" ref="AT13" si="0">IFERROR(AQ13/AS13-1,"")</f>
        <v>0.34301219120335902</v>
      </c>
    </row>
    <row r="14" spans="2:46">
      <c r="B14" s="30" t="s">
        <v>409</v>
      </c>
      <c r="C14" s="103">
        <f>IFERROR('Vida Prima Directa'!C14/'Vida Pólizas Emitidas'!C14,"")</f>
        <v>5035.9766367654456</v>
      </c>
      <c r="D14" s="103">
        <f>IFERROR('Vida Prima Directa'!D14/'Vida Pólizas Emitidas'!D14,"")</f>
        <v>14.427309107021182</v>
      </c>
      <c r="E14" s="103" t="str">
        <f>IFERROR('Vida Prima Directa'!E14/'Vida Pólizas Emitidas'!E14,"")</f>
        <v/>
      </c>
      <c r="F14" s="103">
        <f>IFERROR('Vida Prima Directa'!F14/'Vida Pólizas Emitidas'!F14,"")</f>
        <v>36.120819810359045</v>
      </c>
      <c r="G14" s="103">
        <f>IFERROR('Vida Prima Directa'!G14/'Vida Pólizas Emitidas'!G14,"")</f>
        <v>83.417058851554984</v>
      </c>
      <c r="H14" s="103" t="str">
        <f>IFERROR('Vida Prima Directa'!H14/'Vida Pólizas Emitidas'!H14,"")</f>
        <v/>
      </c>
      <c r="I14" s="103" t="str">
        <f>IFERROR('Vida Prima Directa'!I14/'Vida Pólizas Emitidas'!I14,"")</f>
        <v/>
      </c>
      <c r="J14" s="103">
        <f>IFERROR('Vida Prima Directa'!J14/'Vida Pólizas Emitidas'!J14,"")</f>
        <v>91.372544839953363</v>
      </c>
      <c r="K14" s="103" t="str">
        <f>IFERROR('Vida Prima Directa'!K14/'Vida Pólizas Emitidas'!K14,"")</f>
        <v/>
      </c>
      <c r="L14" s="103" t="str">
        <f>IFERROR('Vida Prima Directa'!L14/'Vida Pólizas Emitidas'!L14,"")</f>
        <v/>
      </c>
      <c r="M14" s="103">
        <f>IFERROR('Vida Prima Directa'!M14/'Vida Pólizas Emitidas'!M14,"")</f>
        <v>145.682623020926</v>
      </c>
      <c r="N14" s="103" t="str">
        <f>IFERROR('Vida Prima Directa'!N14/'Vida Pólizas Emitidas'!N14,"")</f>
        <v/>
      </c>
      <c r="O14" s="103">
        <f>IFERROR('Vida Prima Directa'!O14/'Vida Pólizas Emitidas'!O14,"")</f>
        <v>26.8761301488864</v>
      </c>
      <c r="P14" s="103">
        <f>IFERROR('Vida Prima Directa'!P14/'Vida Pólizas Emitidas'!P14,"")</f>
        <v>33.91710863872467</v>
      </c>
      <c r="Q14" s="103">
        <f>IFERROR('Vida Prima Directa'!Q14/'Vida Pólizas Emitidas'!Q14,"")</f>
        <v>87.665353356855093</v>
      </c>
      <c r="R14" s="103" t="str">
        <f>IFERROR('Vida Prima Directa'!R14/'Vida Pólizas Emitidas'!R14,"")</f>
        <v/>
      </c>
      <c r="S14" s="103" t="str">
        <f>IFERROR('Vida Prima Directa'!S14/'Vida Pólizas Emitidas'!S14,"")</f>
        <v/>
      </c>
      <c r="T14" s="103" t="str">
        <f>IFERROR('Vida Prima Directa'!T14/'Vida Pólizas Emitidas'!T14,"")</f>
        <v/>
      </c>
      <c r="U14" s="103">
        <f>IFERROR('Vida Prima Directa'!U14/'Vida Pólizas Emitidas'!U14,"")</f>
        <v>52.86723021438808</v>
      </c>
      <c r="V14" s="103" t="str">
        <f>IFERROR('Vida Prima Directa'!V14/'Vida Pólizas Emitidas'!V14,"")</f>
        <v/>
      </c>
      <c r="W14" s="103">
        <f>IFERROR('Vida Prima Directa'!W14/'Vida Pólizas Emitidas'!W14,"")</f>
        <v>6.0742968074397625</v>
      </c>
      <c r="X14" s="103">
        <f>IFERROR('Vida Prima Directa'!X14/'Vida Pólizas Emitidas'!X14,"")</f>
        <v>5.2593196751012563</v>
      </c>
      <c r="Y14" s="103">
        <f>IFERROR('Vida Prima Directa'!Y14/'Vida Pólizas Emitidas'!Y14,"")</f>
        <v>18.07050043921679</v>
      </c>
      <c r="Z14" s="103">
        <f>IFERROR('Vida Prima Directa'!Z14/'Vida Pólizas Emitidas'!Z14,"")</f>
        <v>447.87738195194362</v>
      </c>
      <c r="AA14" s="103">
        <f>IFERROR('Vida Prima Directa'!AA14/'Vida Pólizas Emitidas'!AA14,"")</f>
        <v>611.74668729430471</v>
      </c>
      <c r="AB14" s="103" t="str">
        <f>IFERROR('Vida Prima Directa'!AB14/'Vida Pólizas Emitidas'!AB14,"")</f>
        <v/>
      </c>
      <c r="AC14" s="103" t="str">
        <f>IFERROR('Vida Prima Directa'!AC14/'Vida Pólizas Emitidas'!AC14,"")</f>
        <v/>
      </c>
      <c r="AD14" s="103" t="str">
        <f>IFERROR('Vida Prima Directa'!AD14/'Vida Pólizas Emitidas'!AD14,"")</f>
        <v/>
      </c>
      <c r="AE14" s="103">
        <f>IFERROR('Vida Prima Directa'!AE14/'Vida Pólizas Emitidas'!AE14,"")</f>
        <v>90.64540174757731</v>
      </c>
      <c r="AF14" s="103">
        <f>IFERROR('Vida Prima Directa'!AF14/'Vida Pólizas Emitidas'!AF14,"")</f>
        <v>439.46808380068455</v>
      </c>
      <c r="AG14" s="103">
        <f>IFERROR('Vida Prima Directa'!AG14/'Vida Pólizas Emitidas'!AG14,"")</f>
        <v>14.749519637215215</v>
      </c>
      <c r="AH14" s="103" t="str">
        <f>IFERROR('Vida Prima Directa'!AH14/'Vida Pólizas Emitidas'!AH14,"")</f>
        <v/>
      </c>
      <c r="AI14" s="103" t="str">
        <f>IFERROR('Vida Prima Directa'!AI14/'Vida Pólizas Emitidas'!AI14,"")</f>
        <v/>
      </c>
      <c r="AJ14" s="103" t="str">
        <f>IFERROR('Vida Prima Directa'!AJ14/'Vida Pólizas Emitidas'!AJ14,"")</f>
        <v/>
      </c>
      <c r="AK14" s="103" t="str">
        <f>IFERROR('Vida Prima Directa'!AK14/'Vida Pólizas Emitidas'!AK14,"")</f>
        <v/>
      </c>
      <c r="AL14" s="103" t="str">
        <f>IFERROR('Vida Prima Directa'!AL14/'Vida Pólizas Emitidas'!AL14,"")</f>
        <v/>
      </c>
      <c r="AM14" s="103" t="str">
        <f>IFERROR('Vida Prima Directa'!AM14/'Vida Pólizas Emitidas'!AM14,"")</f>
        <v/>
      </c>
      <c r="AN14" s="103" t="str">
        <f>IFERROR('Vida Prima Directa'!AN14/'Vida Pólizas Emitidas'!AN14,"")</f>
        <v/>
      </c>
      <c r="AO14" s="103" t="str">
        <f>IFERROR('Vida Prima Directa'!AO14/'Vida Pólizas Emitidas'!AO14,"")</f>
        <v/>
      </c>
      <c r="AP14" s="103" t="str">
        <f>IFERROR('Vida Prima Directa'!AP14/'Vida Pólizas Emitidas'!AP14,"")</f>
        <v/>
      </c>
      <c r="AQ14" s="103">
        <f>IFERROR('Vida Prima Directa'!AQ14/'Vida Pólizas Emitidas'!AQ14,"")</f>
        <v>22.496515273971308</v>
      </c>
      <c r="AS14" s="92">
        <f>IFERROR('Vida Prima Directa'!AS14/'Vida Pólizas Emitidas'!AS14,"")</f>
        <v>9.735147077405875</v>
      </c>
      <c r="AT14" s="71">
        <f t="shared" ref="AT14:AT27" si="1">IFERROR(AQ14/AS14-1,"")</f>
        <v>1.310855202812812</v>
      </c>
    </row>
    <row r="15" spans="2:46">
      <c r="B15" s="30" t="s">
        <v>410</v>
      </c>
      <c r="C15" s="103" t="str">
        <f>IFERROR('Vida Prima Directa'!C15/'Vida Pólizas Emitidas'!C15,"")</f>
        <v/>
      </c>
      <c r="D15" s="103" t="str">
        <f>IFERROR('Vida Prima Directa'!D15/'Vida Pólizas Emitidas'!D15,"")</f>
        <v/>
      </c>
      <c r="E15" s="103" t="str">
        <f>IFERROR('Vida Prima Directa'!E15/'Vida Pólizas Emitidas'!E15,"")</f>
        <v/>
      </c>
      <c r="F15" s="103">
        <f>IFERROR('Vida Prima Directa'!F15/'Vida Pólizas Emitidas'!F15,"")</f>
        <v>225.14079184795489</v>
      </c>
      <c r="G15" s="103">
        <f>IFERROR('Vida Prima Directa'!G15/'Vida Pólizas Emitidas'!G15,"")</f>
        <v>915.23740711361484</v>
      </c>
      <c r="H15" s="103" t="str">
        <f>IFERROR('Vida Prima Directa'!H15/'Vida Pólizas Emitidas'!H15,"")</f>
        <v/>
      </c>
      <c r="I15" s="103" t="str">
        <f>IFERROR('Vida Prima Directa'!I15/'Vida Pólizas Emitidas'!I15,"")</f>
        <v/>
      </c>
      <c r="J15" s="103">
        <f>IFERROR('Vida Prima Directa'!J15/'Vida Pólizas Emitidas'!J15,"")</f>
        <v>183.07258626140549</v>
      </c>
      <c r="K15" s="103" t="str">
        <f>IFERROR('Vida Prima Directa'!K15/'Vida Pólizas Emitidas'!K15,"")</f>
        <v/>
      </c>
      <c r="L15" s="103" t="str">
        <f>IFERROR('Vida Prima Directa'!L15/'Vida Pólizas Emitidas'!L15,"")</f>
        <v/>
      </c>
      <c r="M15" s="103">
        <f>IFERROR('Vida Prima Directa'!M15/'Vida Pólizas Emitidas'!M15,"")</f>
        <v>226.36470028760885</v>
      </c>
      <c r="N15" s="103" t="str">
        <f>IFERROR('Vida Prima Directa'!N15/'Vida Pólizas Emitidas'!N15,"")</f>
        <v/>
      </c>
      <c r="O15" s="103">
        <f>IFERROR('Vida Prima Directa'!O15/'Vida Pólizas Emitidas'!O15,"")</f>
        <v>153.84398687759486</v>
      </c>
      <c r="P15" s="103">
        <f>IFERROR('Vida Prima Directa'!P15/'Vida Pólizas Emitidas'!P15,"")</f>
        <v>339.89614152371621</v>
      </c>
      <c r="Q15" s="103">
        <f>IFERROR('Vida Prima Directa'!Q15/'Vida Pólizas Emitidas'!Q15,"")</f>
        <v>346.91236389953343</v>
      </c>
      <c r="R15" s="103" t="str">
        <f>IFERROR('Vida Prima Directa'!R15/'Vida Pólizas Emitidas'!R15,"")</f>
        <v/>
      </c>
      <c r="S15" s="103" t="str">
        <f>IFERROR('Vida Prima Directa'!S15/'Vida Pólizas Emitidas'!S15,"")</f>
        <v/>
      </c>
      <c r="T15" s="103" t="str">
        <f>IFERROR('Vida Prima Directa'!T15/'Vida Pólizas Emitidas'!T15,"")</f>
        <v/>
      </c>
      <c r="U15" s="103" t="str">
        <f>IFERROR('Vida Prima Directa'!U15/'Vida Pólizas Emitidas'!U15,"")</f>
        <v/>
      </c>
      <c r="V15" s="103" t="str">
        <f>IFERROR('Vida Prima Directa'!V15/'Vida Pólizas Emitidas'!V15,"")</f>
        <v/>
      </c>
      <c r="W15" s="103" t="str">
        <f>IFERROR('Vida Prima Directa'!W15/'Vida Pólizas Emitidas'!W15,"")</f>
        <v/>
      </c>
      <c r="X15" s="103">
        <f>IFERROR('Vida Prima Directa'!X15/'Vida Pólizas Emitidas'!X15,"")</f>
        <v>330.72457589474874</v>
      </c>
      <c r="Y15" s="103">
        <f>IFERROR('Vida Prima Directa'!Y15/'Vida Pólizas Emitidas'!Y15,"")</f>
        <v>36.447146562237158</v>
      </c>
      <c r="Z15" s="103">
        <f>IFERROR('Vida Prima Directa'!Z15/'Vida Pólizas Emitidas'!Z15,"")</f>
        <v>151.19622830271538</v>
      </c>
      <c r="AA15" s="103">
        <f>IFERROR('Vida Prima Directa'!AA15/'Vida Pólizas Emitidas'!AA15,"")</f>
        <v>264.29144482594626</v>
      </c>
      <c r="AB15" s="103">
        <f>IFERROR('Vida Prima Directa'!AB15/'Vida Pólizas Emitidas'!AB15,"")</f>
        <v>746.97741207427953</v>
      </c>
      <c r="AC15" s="103" t="str">
        <f>IFERROR('Vida Prima Directa'!AC15/'Vida Pólizas Emitidas'!AC15,"")</f>
        <v/>
      </c>
      <c r="AD15" s="103" t="str">
        <f>IFERROR('Vida Prima Directa'!AD15/'Vida Pólizas Emitidas'!AD15,"")</f>
        <v/>
      </c>
      <c r="AE15" s="103">
        <f>IFERROR('Vida Prima Directa'!AE15/'Vida Pólizas Emitidas'!AE15,"")</f>
        <v>163.16713620757653</v>
      </c>
      <c r="AF15" s="103">
        <f>IFERROR('Vida Prima Directa'!AF15/'Vida Pólizas Emitidas'!AF15,"")</f>
        <v>4907.3361185907943</v>
      </c>
      <c r="AG15" s="103" t="str">
        <f>IFERROR('Vida Prima Directa'!AG15/'Vida Pólizas Emitidas'!AG15,"")</f>
        <v/>
      </c>
      <c r="AH15" s="103" t="str">
        <f>IFERROR('Vida Prima Directa'!AH15/'Vida Pólizas Emitidas'!AH15,"")</f>
        <v/>
      </c>
      <c r="AI15" s="103" t="str">
        <f>IFERROR('Vida Prima Directa'!AI15/'Vida Pólizas Emitidas'!AI15,"")</f>
        <v/>
      </c>
      <c r="AJ15" s="103" t="str">
        <f>IFERROR('Vida Prima Directa'!AJ15/'Vida Pólizas Emitidas'!AJ15,"")</f>
        <v/>
      </c>
      <c r="AK15" s="103" t="str">
        <f>IFERROR('Vida Prima Directa'!AK15/'Vida Pólizas Emitidas'!AK15,"")</f>
        <v/>
      </c>
      <c r="AL15" s="103" t="str">
        <f>IFERROR('Vida Prima Directa'!AL15/'Vida Pólizas Emitidas'!AL15,"")</f>
        <v/>
      </c>
      <c r="AM15" s="103" t="str">
        <f>IFERROR('Vida Prima Directa'!AM15/'Vida Pólizas Emitidas'!AM15,"")</f>
        <v/>
      </c>
      <c r="AN15" s="103" t="str">
        <f>IFERROR('Vida Prima Directa'!AN15/'Vida Pólizas Emitidas'!AN15,"")</f>
        <v/>
      </c>
      <c r="AO15" s="103" t="str">
        <f>IFERROR('Vida Prima Directa'!AO15/'Vida Pólizas Emitidas'!AO15,"")</f>
        <v/>
      </c>
      <c r="AP15" s="103" t="str">
        <f>IFERROR('Vida Prima Directa'!AP15/'Vida Pólizas Emitidas'!AP15,"")</f>
        <v/>
      </c>
      <c r="AQ15" s="103">
        <f>IFERROR('Vida Prima Directa'!AQ15/'Vida Pólizas Emitidas'!AQ15,"")</f>
        <v>299.43058131583285</v>
      </c>
      <c r="AS15" s="92">
        <f>IFERROR('Vida Prima Directa'!AS15/'Vida Pólizas Emitidas'!AS15,"")</f>
        <v>328.74316292727394</v>
      </c>
      <c r="AT15" s="71">
        <f t="shared" si="1"/>
        <v>-8.9165600739583351E-2</v>
      </c>
    </row>
    <row r="16" spans="2:46">
      <c r="B16" s="30" t="s">
        <v>411</v>
      </c>
      <c r="C16" s="103" t="str">
        <f>IFERROR('Vida Prima Directa'!C16/'Vida Pólizas Emitidas'!C16,"")</f>
        <v/>
      </c>
      <c r="D16" s="103" t="str">
        <f>IFERROR('Vida Prima Directa'!D16/'Vida Pólizas Emitidas'!D16,"")</f>
        <v/>
      </c>
      <c r="E16" s="103" t="str">
        <f>IFERROR('Vida Prima Directa'!E16/'Vida Pólizas Emitidas'!E16,"")</f>
        <v/>
      </c>
      <c r="F16" s="103" t="str">
        <f>IFERROR('Vida Prima Directa'!F16/'Vida Pólizas Emitidas'!F16,"")</f>
        <v/>
      </c>
      <c r="G16" s="103" t="str">
        <f>IFERROR('Vida Prima Directa'!G16/'Vida Pólizas Emitidas'!G16,"")</f>
        <v/>
      </c>
      <c r="H16" s="103" t="str">
        <f>IFERROR('Vida Prima Directa'!H16/'Vida Pólizas Emitidas'!H16,"")</f>
        <v/>
      </c>
      <c r="I16" s="103" t="str">
        <f>IFERROR('Vida Prima Directa'!I16/'Vida Pólizas Emitidas'!I16,"")</f>
        <v/>
      </c>
      <c r="J16" s="103">
        <f>IFERROR('Vida Prima Directa'!J16/'Vida Pólizas Emitidas'!J16,"")</f>
        <v>2086.8275268303155</v>
      </c>
      <c r="K16" s="103" t="str">
        <f>IFERROR('Vida Prima Directa'!K16/'Vida Pólizas Emitidas'!K16,"")</f>
        <v/>
      </c>
      <c r="L16" s="103" t="str">
        <f>IFERROR('Vida Prima Directa'!L16/'Vida Pólizas Emitidas'!L16,"")</f>
        <v/>
      </c>
      <c r="M16" s="103" t="str">
        <f>IFERROR('Vida Prima Directa'!M16/'Vida Pólizas Emitidas'!M16,"")</f>
        <v/>
      </c>
      <c r="N16" s="103" t="str">
        <f>IFERROR('Vida Prima Directa'!N16/'Vida Pólizas Emitidas'!N16,"")</f>
        <v/>
      </c>
      <c r="O16" s="103" t="str">
        <f>IFERROR('Vida Prima Directa'!O16/'Vida Pólizas Emitidas'!O16,"")</f>
        <v/>
      </c>
      <c r="P16" s="103" t="str">
        <f>IFERROR('Vida Prima Directa'!P16/'Vida Pólizas Emitidas'!P16,"")</f>
        <v/>
      </c>
      <c r="Q16" s="103" t="str">
        <f>IFERROR('Vida Prima Directa'!Q16/'Vida Pólizas Emitidas'!Q16,"")</f>
        <v/>
      </c>
      <c r="R16" s="103" t="str">
        <f>IFERROR('Vida Prima Directa'!R16/'Vida Pólizas Emitidas'!R16,"")</f>
        <v/>
      </c>
      <c r="S16" s="103" t="str">
        <f>IFERROR('Vida Prima Directa'!S16/'Vida Pólizas Emitidas'!S16,"")</f>
        <v/>
      </c>
      <c r="T16" s="103">
        <f>IFERROR('Vida Prima Directa'!T16/'Vida Pólizas Emitidas'!T16,"")</f>
        <v>47.600778478599466</v>
      </c>
      <c r="U16" s="103">
        <f>IFERROR('Vida Prima Directa'!U16/'Vida Pólizas Emitidas'!U16,"")</f>
        <v>36.162752624494139</v>
      </c>
      <c r="V16" s="103" t="str">
        <f>IFERROR('Vida Prima Directa'!V16/'Vida Pólizas Emitidas'!V16,"")</f>
        <v/>
      </c>
      <c r="W16" s="103" t="str">
        <f>IFERROR('Vida Prima Directa'!W16/'Vida Pólizas Emitidas'!W16,"")</f>
        <v/>
      </c>
      <c r="X16" s="103" t="str">
        <f>IFERROR('Vida Prima Directa'!X16/'Vida Pólizas Emitidas'!X16,"")</f>
        <v/>
      </c>
      <c r="Y16" s="103">
        <f>IFERROR('Vida Prima Directa'!Y16/'Vida Pólizas Emitidas'!Y16,"")</f>
        <v>61.842437396102405</v>
      </c>
      <c r="Z16" s="103" t="str">
        <f>IFERROR('Vida Prima Directa'!Z16/'Vida Pólizas Emitidas'!Z16,"")</f>
        <v/>
      </c>
      <c r="AA16" s="103" t="str">
        <f>IFERROR('Vida Prima Directa'!AA16/'Vida Pólizas Emitidas'!AA16,"")</f>
        <v/>
      </c>
      <c r="AB16" s="103" t="str">
        <f>IFERROR('Vida Prima Directa'!AB16/'Vida Pólizas Emitidas'!AB16,"")</f>
        <v/>
      </c>
      <c r="AC16" s="103" t="str">
        <f>IFERROR('Vida Prima Directa'!AC16/'Vida Pólizas Emitidas'!AC16,"")</f>
        <v/>
      </c>
      <c r="AD16" s="103" t="str">
        <f>IFERROR('Vida Prima Directa'!AD16/'Vida Pólizas Emitidas'!AD16,"")</f>
        <v/>
      </c>
      <c r="AE16" s="103">
        <f>IFERROR('Vida Prima Directa'!AE16/'Vida Pólizas Emitidas'!AE16,"")</f>
        <v>23.169816952888098</v>
      </c>
      <c r="AF16" s="103" t="str">
        <f>IFERROR('Vida Prima Directa'!AF16/'Vida Pólizas Emitidas'!AF16,"")</f>
        <v/>
      </c>
      <c r="AG16" s="103" t="str">
        <f>IFERROR('Vida Prima Directa'!AG16/'Vida Pólizas Emitidas'!AG16,"")</f>
        <v/>
      </c>
      <c r="AH16" s="103" t="str">
        <f>IFERROR('Vida Prima Directa'!AH16/'Vida Pólizas Emitidas'!AH16,"")</f>
        <v/>
      </c>
      <c r="AI16" s="103" t="str">
        <f>IFERROR('Vida Prima Directa'!AI16/'Vida Pólizas Emitidas'!AI16,"")</f>
        <v/>
      </c>
      <c r="AJ16" s="103" t="str">
        <f>IFERROR('Vida Prima Directa'!AJ16/'Vida Pólizas Emitidas'!AJ16,"")</f>
        <v/>
      </c>
      <c r="AK16" s="103" t="str">
        <f>IFERROR('Vida Prima Directa'!AK16/'Vida Pólizas Emitidas'!AK16,"")</f>
        <v/>
      </c>
      <c r="AL16" s="103" t="str">
        <f>IFERROR('Vida Prima Directa'!AL16/'Vida Pólizas Emitidas'!AL16,"")</f>
        <v/>
      </c>
      <c r="AM16" s="103" t="str">
        <f>IFERROR('Vida Prima Directa'!AM16/'Vida Pólizas Emitidas'!AM16,"")</f>
        <v/>
      </c>
      <c r="AN16" s="103" t="str">
        <f>IFERROR('Vida Prima Directa'!AN16/'Vida Pólizas Emitidas'!AN16,"")</f>
        <v/>
      </c>
      <c r="AO16" s="103" t="str">
        <f>IFERROR('Vida Prima Directa'!AO16/'Vida Pólizas Emitidas'!AO16,"")</f>
        <v/>
      </c>
      <c r="AP16" s="103" t="str">
        <f>IFERROR('Vida Prima Directa'!AP16/'Vida Pólizas Emitidas'!AP16,"")</f>
        <v/>
      </c>
      <c r="AQ16" s="103">
        <f>IFERROR('Vida Prima Directa'!AQ16/'Vida Pólizas Emitidas'!AQ16,"")</f>
        <v>72.521431553757608</v>
      </c>
      <c r="AS16" s="92">
        <f>IFERROR('Vida Prima Directa'!AS16/'Vida Pólizas Emitidas'!AS16,"")</f>
        <v>66.316994726683745</v>
      </c>
      <c r="AT16" s="71">
        <f t="shared" si="1"/>
        <v>9.3557267675421496E-2</v>
      </c>
    </row>
    <row r="17" spans="2:46">
      <c r="B17" s="30" t="s">
        <v>412</v>
      </c>
      <c r="C17" s="103" t="str">
        <f>IFERROR('Vida Prima Directa'!C17/'Vida Pólizas Emitidas'!C17,"")</f>
        <v/>
      </c>
      <c r="D17" s="103" t="str">
        <f>IFERROR('Vida Prima Directa'!D17/'Vida Pólizas Emitidas'!D17,"")</f>
        <v/>
      </c>
      <c r="E17" s="103" t="str">
        <f>IFERROR('Vida Prima Directa'!E17/'Vida Pólizas Emitidas'!E17,"")</f>
        <v/>
      </c>
      <c r="F17" s="103" t="str">
        <f>IFERROR('Vida Prima Directa'!F17/'Vida Pólizas Emitidas'!F17,"")</f>
        <v/>
      </c>
      <c r="G17" s="103">
        <f>IFERROR('Vida Prima Directa'!G17/'Vida Pólizas Emitidas'!G17,"")</f>
        <v>1246.1335035650973</v>
      </c>
      <c r="H17" s="103" t="str">
        <f>IFERROR('Vida Prima Directa'!H17/'Vida Pólizas Emitidas'!H17,"")</f>
        <v/>
      </c>
      <c r="I17" s="103" t="str">
        <f>IFERROR('Vida Prima Directa'!I17/'Vida Pólizas Emitidas'!I17,"")</f>
        <v/>
      </c>
      <c r="J17" s="103">
        <f>IFERROR('Vida Prima Directa'!J17/'Vida Pólizas Emitidas'!J17,"")</f>
        <v>2761.1377071893517</v>
      </c>
      <c r="K17" s="103" t="str">
        <f>IFERROR('Vida Prima Directa'!K17/'Vida Pólizas Emitidas'!K17,"")</f>
        <v/>
      </c>
      <c r="L17" s="103" t="str">
        <f>IFERROR('Vida Prima Directa'!L17/'Vida Pólizas Emitidas'!L17,"")</f>
        <v/>
      </c>
      <c r="M17" s="103" t="str">
        <f>IFERROR('Vida Prima Directa'!M17/'Vida Pólizas Emitidas'!M17,"")</f>
        <v/>
      </c>
      <c r="N17" s="103" t="str">
        <f>IFERROR('Vida Prima Directa'!N17/'Vida Pólizas Emitidas'!N17,"")</f>
        <v/>
      </c>
      <c r="O17" s="103">
        <f>IFERROR('Vida Prima Directa'!O17/'Vida Pólizas Emitidas'!O17,"")</f>
        <v>2667.1028812496343</v>
      </c>
      <c r="P17" s="103" t="str">
        <f>IFERROR('Vida Prima Directa'!P17/'Vida Pólizas Emitidas'!P17,"")</f>
        <v/>
      </c>
      <c r="Q17" s="103">
        <f>IFERROR('Vida Prima Directa'!Q17/'Vida Pólizas Emitidas'!Q17,"")</f>
        <v>3228.4012632867602</v>
      </c>
      <c r="R17" s="103" t="str">
        <f>IFERROR('Vida Prima Directa'!R17/'Vida Pólizas Emitidas'!R17,"")</f>
        <v/>
      </c>
      <c r="S17" s="103" t="str">
        <f>IFERROR('Vida Prima Directa'!S17/'Vida Pólizas Emitidas'!S17,"")</f>
        <v/>
      </c>
      <c r="T17" s="103" t="str">
        <f>IFERROR('Vida Prima Directa'!T17/'Vida Pólizas Emitidas'!T17,"")</f>
        <v/>
      </c>
      <c r="U17" s="103" t="str">
        <f>IFERROR('Vida Prima Directa'!U17/'Vida Pólizas Emitidas'!U17,"")</f>
        <v/>
      </c>
      <c r="V17" s="103" t="str">
        <f>IFERROR('Vida Prima Directa'!V17/'Vida Pólizas Emitidas'!V17,"")</f>
        <v/>
      </c>
      <c r="W17" s="103" t="str">
        <f>IFERROR('Vida Prima Directa'!W17/'Vida Pólizas Emitidas'!W17,"")</f>
        <v/>
      </c>
      <c r="X17" s="103">
        <f>IFERROR('Vida Prima Directa'!X17/'Vida Pólizas Emitidas'!X17,"")</f>
        <v>201.93149788156779</v>
      </c>
      <c r="Y17" s="103">
        <f>IFERROR('Vida Prima Directa'!Y17/'Vida Pólizas Emitidas'!Y17,"")</f>
        <v>246.00487691259468</v>
      </c>
      <c r="Z17" s="103">
        <f>IFERROR('Vida Prima Directa'!Z17/'Vida Pólizas Emitidas'!Z17,"")</f>
        <v>2096.4275675544077</v>
      </c>
      <c r="AA17" s="103">
        <f>IFERROR('Vida Prima Directa'!AA17/'Vida Pólizas Emitidas'!AA17,"")</f>
        <v>646.76055340499897</v>
      </c>
      <c r="AB17" s="103">
        <f>IFERROR('Vida Prima Directa'!AB17/'Vida Pólizas Emitidas'!AB17,"")</f>
        <v>4853.1149708828489</v>
      </c>
      <c r="AC17" s="103" t="str">
        <f>IFERROR('Vida Prima Directa'!AC17/'Vida Pólizas Emitidas'!AC17,"")</f>
        <v/>
      </c>
      <c r="AD17" s="103" t="str">
        <f>IFERROR('Vida Prima Directa'!AD17/'Vida Pólizas Emitidas'!AD17,"")</f>
        <v/>
      </c>
      <c r="AE17" s="103">
        <f>IFERROR('Vida Prima Directa'!AE17/'Vida Pólizas Emitidas'!AE17,"")</f>
        <v>226.11193770866257</v>
      </c>
      <c r="AF17" s="103">
        <f>IFERROR('Vida Prima Directa'!AF17/'Vida Pólizas Emitidas'!AF17,"")</f>
        <v>2832.9803174265917</v>
      </c>
      <c r="AG17" s="103" t="str">
        <f>IFERROR('Vida Prima Directa'!AG17/'Vida Pólizas Emitidas'!AG17,"")</f>
        <v/>
      </c>
      <c r="AH17" s="103" t="str">
        <f>IFERROR('Vida Prima Directa'!AH17/'Vida Pólizas Emitidas'!AH17,"")</f>
        <v/>
      </c>
      <c r="AI17" s="103" t="str">
        <f>IFERROR('Vida Prima Directa'!AI17/'Vida Pólizas Emitidas'!AI17,"")</f>
        <v/>
      </c>
      <c r="AJ17" s="103" t="str">
        <f>IFERROR('Vida Prima Directa'!AJ17/'Vida Pólizas Emitidas'!AJ17,"")</f>
        <v/>
      </c>
      <c r="AK17" s="103" t="str">
        <f>IFERROR('Vida Prima Directa'!AK17/'Vida Pólizas Emitidas'!AK17,"")</f>
        <v/>
      </c>
      <c r="AL17" s="103" t="str">
        <f>IFERROR('Vida Prima Directa'!AL17/'Vida Pólizas Emitidas'!AL17,"")</f>
        <v/>
      </c>
      <c r="AM17" s="103" t="str">
        <f>IFERROR('Vida Prima Directa'!AM17/'Vida Pólizas Emitidas'!AM17,"")</f>
        <v/>
      </c>
      <c r="AN17" s="103" t="str">
        <f>IFERROR('Vida Prima Directa'!AN17/'Vida Pólizas Emitidas'!AN17,"")</f>
        <v/>
      </c>
      <c r="AO17" s="103" t="str">
        <f>IFERROR('Vida Prima Directa'!AO17/'Vida Pólizas Emitidas'!AO17,"")</f>
        <v/>
      </c>
      <c r="AP17" s="103" t="str">
        <f>IFERROR('Vida Prima Directa'!AP17/'Vida Pólizas Emitidas'!AP17,"")</f>
        <v/>
      </c>
      <c r="AQ17" s="103">
        <f>IFERROR('Vida Prima Directa'!AQ17/'Vida Pólizas Emitidas'!AQ17,"")</f>
        <v>463.05602830910914</v>
      </c>
      <c r="AS17" s="92">
        <f>IFERROR('Vida Prima Directa'!AS17/'Vida Pólizas Emitidas'!AS17,"")</f>
        <v>255.85075701832051</v>
      </c>
      <c r="AT17" s="71">
        <f t="shared" si="1"/>
        <v>0.80986772798937401</v>
      </c>
    </row>
    <row r="18" spans="2:46">
      <c r="B18" s="30" t="s">
        <v>413</v>
      </c>
      <c r="C18" s="103" t="str">
        <f>IFERROR('Vida Prima Directa'!C18/'Vida Pólizas Emitidas'!C18,"")</f>
        <v/>
      </c>
      <c r="D18" s="103" t="str">
        <f>IFERROR('Vida Prima Directa'!D18/'Vida Pólizas Emitidas'!D18,"")</f>
        <v/>
      </c>
      <c r="E18" s="103" t="str">
        <f>IFERROR('Vida Prima Directa'!E18/'Vida Pólizas Emitidas'!E18,"")</f>
        <v/>
      </c>
      <c r="F18" s="103" t="str">
        <f>IFERROR('Vida Prima Directa'!F18/'Vida Pólizas Emitidas'!F18,"")</f>
        <v/>
      </c>
      <c r="G18" s="103" t="str">
        <f>IFERROR('Vida Prima Directa'!G18/'Vida Pólizas Emitidas'!G18,"")</f>
        <v/>
      </c>
      <c r="H18" s="103" t="str">
        <f>IFERROR('Vida Prima Directa'!H18/'Vida Pólizas Emitidas'!H18,"")</f>
        <v/>
      </c>
      <c r="I18" s="103" t="str">
        <f>IFERROR('Vida Prima Directa'!I18/'Vida Pólizas Emitidas'!I18,"")</f>
        <v/>
      </c>
      <c r="J18" s="103" t="str">
        <f>IFERROR('Vida Prima Directa'!J18/'Vida Pólizas Emitidas'!J18,"")</f>
        <v/>
      </c>
      <c r="K18" s="103" t="str">
        <f>IFERROR('Vida Prima Directa'!K18/'Vida Pólizas Emitidas'!K18,"")</f>
        <v/>
      </c>
      <c r="L18" s="103" t="str">
        <f>IFERROR('Vida Prima Directa'!L18/'Vida Pólizas Emitidas'!L18,"")</f>
        <v/>
      </c>
      <c r="M18" s="103" t="str">
        <f>IFERROR('Vida Prima Directa'!M18/'Vida Pólizas Emitidas'!M18,"")</f>
        <v/>
      </c>
      <c r="N18" s="103" t="str">
        <f>IFERROR('Vida Prima Directa'!N18/'Vida Pólizas Emitidas'!N18,"")</f>
        <v/>
      </c>
      <c r="O18" s="103" t="str">
        <f>IFERROR('Vida Prima Directa'!O18/'Vida Pólizas Emitidas'!O18,"")</f>
        <v/>
      </c>
      <c r="P18" s="103" t="str">
        <f>IFERROR('Vida Prima Directa'!P18/'Vida Pólizas Emitidas'!P18,"")</f>
        <v/>
      </c>
      <c r="Q18" s="103" t="str">
        <f>IFERROR('Vida Prima Directa'!Q18/'Vida Pólizas Emitidas'!Q18,"")</f>
        <v/>
      </c>
      <c r="R18" s="103" t="str">
        <f>IFERROR('Vida Prima Directa'!R18/'Vida Pólizas Emitidas'!R18,"")</f>
        <v/>
      </c>
      <c r="S18" s="103" t="str">
        <f>IFERROR('Vida Prima Directa'!S18/'Vida Pólizas Emitidas'!S18,"")</f>
        <v/>
      </c>
      <c r="T18" s="103" t="str">
        <f>IFERROR('Vida Prima Directa'!T18/'Vida Pólizas Emitidas'!T18,"")</f>
        <v/>
      </c>
      <c r="U18" s="103" t="str">
        <f>IFERROR('Vida Prima Directa'!U18/'Vida Pólizas Emitidas'!U18,"")</f>
        <v/>
      </c>
      <c r="V18" s="103" t="str">
        <f>IFERROR('Vida Prima Directa'!V18/'Vida Pólizas Emitidas'!V18,"")</f>
        <v/>
      </c>
      <c r="W18" s="103" t="str">
        <f>IFERROR('Vida Prima Directa'!W18/'Vida Pólizas Emitidas'!W18,"")</f>
        <v/>
      </c>
      <c r="X18" s="103" t="str">
        <f>IFERROR('Vida Prima Directa'!X18/'Vida Pólizas Emitidas'!X18,"")</f>
        <v/>
      </c>
      <c r="Y18" s="103" t="str">
        <f>IFERROR('Vida Prima Directa'!Y18/'Vida Pólizas Emitidas'!Y18,"")</f>
        <v/>
      </c>
      <c r="Z18" s="103" t="str">
        <f>IFERROR('Vida Prima Directa'!Z18/'Vida Pólizas Emitidas'!Z18,"")</f>
        <v/>
      </c>
      <c r="AA18" s="103" t="str">
        <f>IFERROR('Vida Prima Directa'!AA18/'Vida Pólizas Emitidas'!AA18,"")</f>
        <v/>
      </c>
      <c r="AB18" s="103" t="str">
        <f>IFERROR('Vida Prima Directa'!AB18/'Vida Pólizas Emitidas'!AB18,"")</f>
        <v/>
      </c>
      <c r="AC18" s="103" t="str">
        <f>IFERROR('Vida Prima Directa'!AC18/'Vida Pólizas Emitidas'!AC18,"")</f>
        <v/>
      </c>
      <c r="AD18" s="103" t="str">
        <f>IFERROR('Vida Prima Directa'!AD18/'Vida Pólizas Emitidas'!AD18,"")</f>
        <v/>
      </c>
      <c r="AE18" s="103" t="str">
        <f>IFERROR('Vida Prima Directa'!AE18/'Vida Pólizas Emitidas'!AE18,"")</f>
        <v/>
      </c>
      <c r="AF18" s="103" t="str">
        <f>IFERROR('Vida Prima Directa'!AF18/'Vida Pólizas Emitidas'!AF18,"")</f>
        <v/>
      </c>
      <c r="AG18" s="103" t="str">
        <f>IFERROR('Vida Prima Directa'!AG18/'Vida Pólizas Emitidas'!AG18,"")</f>
        <v/>
      </c>
      <c r="AH18" s="103" t="str">
        <f>IFERROR('Vida Prima Directa'!AH18/'Vida Pólizas Emitidas'!AH18,"")</f>
        <v/>
      </c>
      <c r="AI18" s="103" t="str">
        <f>IFERROR('Vida Prima Directa'!AI18/'Vida Pólizas Emitidas'!AI18,"")</f>
        <v/>
      </c>
      <c r="AJ18" s="103" t="str">
        <f>IFERROR('Vida Prima Directa'!AJ18/'Vida Pólizas Emitidas'!AJ18,"")</f>
        <v/>
      </c>
      <c r="AK18" s="103" t="str">
        <f>IFERROR('Vida Prima Directa'!AK18/'Vida Pólizas Emitidas'!AK18,"")</f>
        <v/>
      </c>
      <c r="AL18" s="103" t="str">
        <f>IFERROR('Vida Prima Directa'!AL18/'Vida Pólizas Emitidas'!AL18,"")</f>
        <v/>
      </c>
      <c r="AM18" s="103" t="str">
        <f>IFERROR('Vida Prima Directa'!AM18/'Vida Pólizas Emitidas'!AM18,"")</f>
        <v/>
      </c>
      <c r="AN18" s="103" t="str">
        <f>IFERROR('Vida Prima Directa'!AN18/'Vida Pólizas Emitidas'!AN18,"")</f>
        <v/>
      </c>
      <c r="AO18" s="103" t="str">
        <f>IFERROR('Vida Prima Directa'!AO18/'Vida Pólizas Emitidas'!AO18,"")</f>
        <v/>
      </c>
      <c r="AP18" s="103" t="str">
        <f>IFERROR('Vida Prima Directa'!AP18/'Vida Pólizas Emitidas'!AP18,"")</f>
        <v/>
      </c>
      <c r="AQ18" s="103" t="str">
        <f>IFERROR('Vida Prima Directa'!AQ18/'Vida Pólizas Emitidas'!AQ18,"")</f>
        <v/>
      </c>
      <c r="AS18" s="92" t="str">
        <f>IFERROR('Vida Prima Directa'!AS18/'Vida Pólizas Emitidas'!AS18,"")</f>
        <v/>
      </c>
      <c r="AT18" s="71" t="str">
        <f t="shared" si="1"/>
        <v/>
      </c>
    </row>
    <row r="19" spans="2:46">
      <c r="B19" s="30" t="s">
        <v>414</v>
      </c>
      <c r="C19" s="103" t="str">
        <f>IFERROR('Vida Prima Directa'!C19/'Vida Pólizas Emitidas'!C19,"")</f>
        <v/>
      </c>
      <c r="D19" s="103" t="str">
        <f>IFERROR('Vida Prima Directa'!D19/'Vida Pólizas Emitidas'!D19,"")</f>
        <v/>
      </c>
      <c r="E19" s="103" t="str">
        <f>IFERROR('Vida Prima Directa'!E19/'Vida Pólizas Emitidas'!E19,"")</f>
        <v/>
      </c>
      <c r="F19" s="103" t="str">
        <f>IFERROR('Vida Prima Directa'!F19/'Vida Pólizas Emitidas'!F19,"")</f>
        <v/>
      </c>
      <c r="G19" s="103" t="str">
        <f>IFERROR('Vida Prima Directa'!G19/'Vida Pólizas Emitidas'!G19,"")</f>
        <v/>
      </c>
      <c r="H19" s="103" t="str">
        <f>IFERROR('Vida Prima Directa'!H19/'Vida Pólizas Emitidas'!H19,"")</f>
        <v/>
      </c>
      <c r="I19" s="103" t="str">
        <f>IFERROR('Vida Prima Directa'!I19/'Vida Pólizas Emitidas'!I19,"")</f>
        <v/>
      </c>
      <c r="J19" s="103">
        <f>IFERROR('Vida Prima Directa'!J19/'Vida Pólizas Emitidas'!J19,"")</f>
        <v>11.870205554702052</v>
      </c>
      <c r="K19" s="103" t="str">
        <f>IFERROR('Vida Prima Directa'!K19/'Vida Pólizas Emitidas'!K19,"")</f>
        <v/>
      </c>
      <c r="L19" s="103" t="str">
        <f>IFERROR('Vida Prima Directa'!L19/'Vida Pólizas Emitidas'!L19,"")</f>
        <v/>
      </c>
      <c r="M19" s="103" t="str">
        <f>IFERROR('Vida Prima Directa'!M19/'Vida Pólizas Emitidas'!M19,"")</f>
        <v/>
      </c>
      <c r="N19" s="103" t="str">
        <f>IFERROR('Vida Prima Directa'!N19/'Vida Pólizas Emitidas'!N19,"")</f>
        <v/>
      </c>
      <c r="O19" s="103" t="str">
        <f>IFERROR('Vida Prima Directa'!O19/'Vida Pólizas Emitidas'!O19,"")</f>
        <v/>
      </c>
      <c r="P19" s="103" t="str">
        <f>IFERROR('Vida Prima Directa'!P19/'Vida Pólizas Emitidas'!P19,"")</f>
        <v/>
      </c>
      <c r="Q19" s="103" t="str">
        <f>IFERROR('Vida Prima Directa'!Q19/'Vida Pólizas Emitidas'!Q19,"")</f>
        <v/>
      </c>
      <c r="R19" s="103" t="str">
        <f>IFERROR('Vida Prima Directa'!R19/'Vida Pólizas Emitidas'!R19,"")</f>
        <v/>
      </c>
      <c r="S19" s="103" t="str">
        <f>IFERROR('Vida Prima Directa'!S19/'Vida Pólizas Emitidas'!S19,"")</f>
        <v/>
      </c>
      <c r="T19" s="103" t="str">
        <f>IFERROR('Vida Prima Directa'!T19/'Vida Pólizas Emitidas'!T19,"")</f>
        <v/>
      </c>
      <c r="U19" s="103" t="str">
        <f>IFERROR('Vida Prima Directa'!U19/'Vida Pólizas Emitidas'!U19,"")</f>
        <v/>
      </c>
      <c r="V19" s="103" t="str">
        <f>IFERROR('Vida Prima Directa'!V19/'Vida Pólizas Emitidas'!V19,"")</f>
        <v/>
      </c>
      <c r="W19" s="103" t="str">
        <f>IFERROR('Vida Prima Directa'!W19/'Vida Pólizas Emitidas'!W19,"")</f>
        <v/>
      </c>
      <c r="X19" s="103" t="str">
        <f>IFERROR('Vida Prima Directa'!X19/'Vida Pólizas Emitidas'!X19,"")</f>
        <v/>
      </c>
      <c r="Y19" s="103">
        <f>IFERROR('Vida Prima Directa'!Y19/'Vida Pólizas Emitidas'!Y19,"")</f>
        <v>15.980104627009506</v>
      </c>
      <c r="Z19" s="103" t="str">
        <f>IFERROR('Vida Prima Directa'!Z19/'Vida Pólizas Emitidas'!Z19,"")</f>
        <v/>
      </c>
      <c r="AA19" s="103" t="str">
        <f>IFERROR('Vida Prima Directa'!AA19/'Vida Pólizas Emitidas'!AA19,"")</f>
        <v/>
      </c>
      <c r="AB19" s="103" t="str">
        <f>IFERROR('Vida Prima Directa'!AB19/'Vida Pólizas Emitidas'!AB19,"")</f>
        <v/>
      </c>
      <c r="AC19" s="103" t="str">
        <f>IFERROR('Vida Prima Directa'!AC19/'Vida Pólizas Emitidas'!AC19,"")</f>
        <v/>
      </c>
      <c r="AD19" s="103" t="str">
        <f>IFERROR('Vida Prima Directa'!AD19/'Vida Pólizas Emitidas'!AD19,"")</f>
        <v/>
      </c>
      <c r="AE19" s="103">
        <f>IFERROR('Vida Prima Directa'!AE19/'Vida Pólizas Emitidas'!AE19,"")</f>
        <v>34.99623909313231</v>
      </c>
      <c r="AF19" s="103" t="str">
        <f>IFERROR('Vida Prima Directa'!AF19/'Vida Pólizas Emitidas'!AF19,"")</f>
        <v/>
      </c>
      <c r="AG19" s="103" t="str">
        <f>IFERROR('Vida Prima Directa'!AG19/'Vida Pólizas Emitidas'!AG19,"")</f>
        <v/>
      </c>
      <c r="AH19" s="103" t="str">
        <f>IFERROR('Vida Prima Directa'!AH19/'Vida Pólizas Emitidas'!AH19,"")</f>
        <v/>
      </c>
      <c r="AI19" s="103" t="str">
        <f>IFERROR('Vida Prima Directa'!AI19/'Vida Pólizas Emitidas'!AI19,"")</f>
        <v/>
      </c>
      <c r="AJ19" s="103" t="str">
        <f>IFERROR('Vida Prima Directa'!AJ19/'Vida Pólizas Emitidas'!AJ19,"")</f>
        <v/>
      </c>
      <c r="AK19" s="103" t="str">
        <f>IFERROR('Vida Prima Directa'!AK19/'Vida Pólizas Emitidas'!AK19,"")</f>
        <v/>
      </c>
      <c r="AL19" s="103" t="str">
        <f>IFERROR('Vida Prima Directa'!AL19/'Vida Pólizas Emitidas'!AL19,"")</f>
        <v/>
      </c>
      <c r="AM19" s="103" t="str">
        <f>IFERROR('Vida Prima Directa'!AM19/'Vida Pólizas Emitidas'!AM19,"")</f>
        <v/>
      </c>
      <c r="AN19" s="103" t="str">
        <f>IFERROR('Vida Prima Directa'!AN19/'Vida Pólizas Emitidas'!AN19,"")</f>
        <v/>
      </c>
      <c r="AO19" s="103" t="str">
        <f>IFERROR('Vida Prima Directa'!AO19/'Vida Pólizas Emitidas'!AO19,"")</f>
        <v/>
      </c>
      <c r="AP19" s="103" t="str">
        <f>IFERROR('Vida Prima Directa'!AP19/'Vida Pólizas Emitidas'!AP19,"")</f>
        <v/>
      </c>
      <c r="AQ19" s="103">
        <f>IFERROR('Vida Prima Directa'!AQ19/'Vida Pólizas Emitidas'!AQ19,"")</f>
        <v>14.748926799596564</v>
      </c>
      <c r="AS19" s="92">
        <f>IFERROR('Vida Prima Directa'!AS19/'Vida Pólizas Emitidas'!AS19,"")</f>
        <v>15.407810358864134</v>
      </c>
      <c r="AT19" s="71">
        <f t="shared" si="1"/>
        <v>-4.2762958780091287E-2</v>
      </c>
    </row>
    <row r="20" spans="2:46">
      <c r="B20" s="30" t="s">
        <v>415</v>
      </c>
      <c r="C20" s="103" t="str">
        <f>IFERROR('Vida Prima Directa'!C20/'Vida Pólizas Emitidas'!C20,"")</f>
        <v/>
      </c>
      <c r="D20" s="103" t="str">
        <f>IFERROR('Vida Prima Directa'!D20/'Vida Pólizas Emitidas'!D20,"")</f>
        <v/>
      </c>
      <c r="E20" s="103" t="str">
        <f>IFERROR('Vida Prima Directa'!E20/'Vida Pólizas Emitidas'!E20,"")</f>
        <v/>
      </c>
      <c r="F20" s="103" t="str">
        <f>IFERROR('Vida Prima Directa'!F20/'Vida Pólizas Emitidas'!F20,"")</f>
        <v/>
      </c>
      <c r="G20" s="103" t="str">
        <f>IFERROR('Vida Prima Directa'!G20/'Vida Pólizas Emitidas'!G20,"")</f>
        <v/>
      </c>
      <c r="H20" s="103" t="str">
        <f>IFERROR('Vida Prima Directa'!H20/'Vida Pólizas Emitidas'!H20,"")</f>
        <v/>
      </c>
      <c r="I20" s="103">
        <f>IFERROR('Vida Prima Directa'!I20/'Vida Pólizas Emitidas'!I20,"")</f>
        <v>1365.7178395869162</v>
      </c>
      <c r="J20" s="103" t="str">
        <f>IFERROR('Vida Prima Directa'!J20/'Vida Pólizas Emitidas'!J20,"")</f>
        <v/>
      </c>
      <c r="K20" s="103" t="str">
        <f>IFERROR('Vida Prima Directa'!K20/'Vida Pólizas Emitidas'!K20,"")</f>
        <v/>
      </c>
      <c r="L20" s="103" t="str">
        <f>IFERROR('Vida Prima Directa'!L20/'Vida Pólizas Emitidas'!L20,"")</f>
        <v/>
      </c>
      <c r="M20" s="103" t="str">
        <f>IFERROR('Vida Prima Directa'!M20/'Vida Pólizas Emitidas'!M20,"")</f>
        <v/>
      </c>
      <c r="N20" s="103" t="str">
        <f>IFERROR('Vida Prima Directa'!N20/'Vida Pólizas Emitidas'!N20,"")</f>
        <v/>
      </c>
      <c r="O20" s="103">
        <f>IFERROR('Vida Prima Directa'!O20/'Vida Pólizas Emitidas'!O20,"")</f>
        <v>299.53233692103731</v>
      </c>
      <c r="P20" s="103" t="str">
        <f>IFERROR('Vida Prima Directa'!P20/'Vida Pólizas Emitidas'!P20,"")</f>
        <v/>
      </c>
      <c r="Q20" s="103" t="str">
        <f>IFERROR('Vida Prima Directa'!Q20/'Vida Pólizas Emitidas'!Q20,"")</f>
        <v/>
      </c>
      <c r="R20" s="103" t="str">
        <f>IFERROR('Vida Prima Directa'!R20/'Vida Pólizas Emitidas'!R20,"")</f>
        <v/>
      </c>
      <c r="S20" s="103" t="str">
        <f>IFERROR('Vida Prima Directa'!S20/'Vida Pólizas Emitidas'!S20,"")</f>
        <v/>
      </c>
      <c r="T20" s="103" t="str">
        <f>IFERROR('Vida Prima Directa'!T20/'Vida Pólizas Emitidas'!T20,"")</f>
        <v/>
      </c>
      <c r="U20" s="103" t="str">
        <f>IFERROR('Vida Prima Directa'!U20/'Vida Pólizas Emitidas'!U20,"")</f>
        <v/>
      </c>
      <c r="V20" s="103" t="str">
        <f>IFERROR('Vida Prima Directa'!V20/'Vida Pólizas Emitidas'!V20,"")</f>
        <v/>
      </c>
      <c r="W20" s="103" t="str">
        <f>IFERROR('Vida Prima Directa'!W20/'Vida Pólizas Emitidas'!W20,"")</f>
        <v/>
      </c>
      <c r="X20" s="103" t="str">
        <f>IFERROR('Vida Prima Directa'!X20/'Vida Pólizas Emitidas'!X20,"")</f>
        <v/>
      </c>
      <c r="Y20" s="103" t="str">
        <f>IFERROR('Vida Prima Directa'!Y20/'Vida Pólizas Emitidas'!Y20,"")</f>
        <v/>
      </c>
      <c r="Z20" s="103" t="str">
        <f>IFERROR('Vida Prima Directa'!Z20/'Vida Pólizas Emitidas'!Z20,"")</f>
        <v/>
      </c>
      <c r="AA20" s="103" t="str">
        <f>IFERROR('Vida Prima Directa'!AA20/'Vida Pólizas Emitidas'!AA20,"")</f>
        <v/>
      </c>
      <c r="AB20" s="103" t="str">
        <f>IFERROR('Vida Prima Directa'!AB20/'Vida Pólizas Emitidas'!AB20,"")</f>
        <v/>
      </c>
      <c r="AC20" s="103" t="str">
        <f>IFERROR('Vida Prima Directa'!AC20/'Vida Pólizas Emitidas'!AC20,"")</f>
        <v/>
      </c>
      <c r="AD20" s="103" t="str">
        <f>IFERROR('Vida Prima Directa'!AD20/'Vida Pólizas Emitidas'!AD20,"")</f>
        <v/>
      </c>
      <c r="AE20" s="103" t="str">
        <f>IFERROR('Vida Prima Directa'!AE20/'Vida Pólizas Emitidas'!AE20,"")</f>
        <v/>
      </c>
      <c r="AF20" s="103" t="str">
        <f>IFERROR('Vida Prima Directa'!AF20/'Vida Pólizas Emitidas'!AF20,"")</f>
        <v/>
      </c>
      <c r="AG20" s="103" t="str">
        <f>IFERROR('Vida Prima Directa'!AG20/'Vida Pólizas Emitidas'!AG20,"")</f>
        <v/>
      </c>
      <c r="AH20" s="103" t="str">
        <f>IFERROR('Vida Prima Directa'!AH20/'Vida Pólizas Emitidas'!AH20,"")</f>
        <v/>
      </c>
      <c r="AI20" s="103" t="str">
        <f>IFERROR('Vida Prima Directa'!AI20/'Vida Pólizas Emitidas'!AI20,"")</f>
        <v/>
      </c>
      <c r="AJ20" s="103" t="str">
        <f>IFERROR('Vida Prima Directa'!AJ20/'Vida Pólizas Emitidas'!AJ20,"")</f>
        <v/>
      </c>
      <c r="AK20" s="103" t="str">
        <f>IFERROR('Vida Prima Directa'!AK20/'Vida Pólizas Emitidas'!AK20,"")</f>
        <v/>
      </c>
      <c r="AL20" s="103" t="str">
        <f>IFERROR('Vida Prima Directa'!AL20/'Vida Pólizas Emitidas'!AL20,"")</f>
        <v/>
      </c>
      <c r="AM20" s="103" t="str">
        <f>IFERROR('Vida Prima Directa'!AM20/'Vida Pólizas Emitidas'!AM20,"")</f>
        <v/>
      </c>
      <c r="AN20" s="103" t="str">
        <f>IFERROR('Vida Prima Directa'!AN20/'Vida Pólizas Emitidas'!AN20,"")</f>
        <v/>
      </c>
      <c r="AO20" s="103" t="str">
        <f>IFERROR('Vida Prima Directa'!AO20/'Vida Pólizas Emitidas'!AO20,"")</f>
        <v/>
      </c>
      <c r="AP20" s="103" t="str">
        <f>IFERROR('Vida Prima Directa'!AP20/'Vida Pólizas Emitidas'!AP20,"")</f>
        <v/>
      </c>
      <c r="AQ20" s="103">
        <f>IFERROR('Vida Prima Directa'!AQ20/'Vida Pólizas Emitidas'!AQ20,"")</f>
        <v>949.92633513419412</v>
      </c>
      <c r="AS20" s="92">
        <f>IFERROR('Vida Prima Directa'!AS20/'Vida Pólizas Emitidas'!AS20,"")</f>
        <v>21.847637290304576</v>
      </c>
      <c r="AT20" s="71">
        <f t="shared" si="1"/>
        <v>42.479591065700603</v>
      </c>
    </row>
    <row r="21" spans="2:46">
      <c r="B21" s="30" t="s">
        <v>416</v>
      </c>
      <c r="C21" s="103">
        <f>IFERROR('Vida Prima Directa'!C21/'Vida Pólizas Emitidas'!C21,"")</f>
        <v>359.16878586874009</v>
      </c>
      <c r="D21" s="103">
        <f>IFERROR('Vida Prima Directa'!D21/'Vida Pólizas Emitidas'!D21,"")</f>
        <v>56.842267334544324</v>
      </c>
      <c r="E21" s="103" t="str">
        <f>IFERROR('Vida Prima Directa'!E21/'Vida Pólizas Emitidas'!E21,"")</f>
        <v/>
      </c>
      <c r="F21" s="103">
        <f>IFERROR('Vida Prima Directa'!F21/'Vida Pólizas Emitidas'!F21,"")</f>
        <v>21.523271366100367</v>
      </c>
      <c r="G21" s="103">
        <f>IFERROR('Vida Prima Directa'!G21/'Vida Pólizas Emitidas'!G21,"")</f>
        <v>51.736086595530956</v>
      </c>
      <c r="H21" s="103" t="str">
        <f>IFERROR('Vida Prima Directa'!H21/'Vida Pólizas Emitidas'!H21,"")</f>
        <v/>
      </c>
      <c r="I21" s="103">
        <f>IFERROR('Vida Prima Directa'!I21/'Vida Pólizas Emitidas'!I21,"")</f>
        <v>0.47680950022612717</v>
      </c>
      <c r="J21" s="103" t="str">
        <f>IFERROR('Vida Prima Directa'!J21/'Vida Pólizas Emitidas'!J21,"")</f>
        <v/>
      </c>
      <c r="K21" s="103">
        <f>IFERROR('Vida Prima Directa'!K21/'Vida Pólizas Emitidas'!K21,"")</f>
        <v>86.335874656804748</v>
      </c>
      <c r="L21" s="103" t="str">
        <f>IFERROR('Vida Prima Directa'!L21/'Vida Pólizas Emitidas'!L21,"")</f>
        <v/>
      </c>
      <c r="M21" s="103" t="str">
        <f>IFERROR('Vida Prima Directa'!M21/'Vida Pólizas Emitidas'!M21,"")</f>
        <v/>
      </c>
      <c r="N21" s="103" t="str">
        <f>IFERROR('Vida Prima Directa'!N21/'Vida Pólizas Emitidas'!N21,"")</f>
        <v/>
      </c>
      <c r="O21" s="103">
        <f>IFERROR('Vida Prima Directa'!O21/'Vida Pólizas Emitidas'!O21,"")</f>
        <v>12.669758735629342</v>
      </c>
      <c r="P21" s="103">
        <f>IFERROR('Vida Prima Directa'!P21/'Vida Pólizas Emitidas'!P21,"")</f>
        <v>9.5073448267600895</v>
      </c>
      <c r="Q21" s="103">
        <f>IFERROR('Vida Prima Directa'!Q21/'Vida Pólizas Emitidas'!Q21,"")</f>
        <v>62.553177466253011</v>
      </c>
      <c r="R21" s="103" t="str">
        <f>IFERROR('Vida Prima Directa'!R21/'Vida Pólizas Emitidas'!R21,"")</f>
        <v/>
      </c>
      <c r="S21" s="103" t="str">
        <f>IFERROR('Vida Prima Directa'!S21/'Vida Pólizas Emitidas'!S21,"")</f>
        <v/>
      </c>
      <c r="T21" s="103" t="str">
        <f>IFERROR('Vida Prima Directa'!T21/'Vida Pólizas Emitidas'!T21,"")</f>
        <v/>
      </c>
      <c r="U21" s="103" t="str">
        <f>IFERROR('Vida Prima Directa'!U21/'Vida Pólizas Emitidas'!U21,"")</f>
        <v/>
      </c>
      <c r="V21" s="103" t="str">
        <f>IFERROR('Vida Prima Directa'!V21/'Vida Pólizas Emitidas'!V21,"")</f>
        <v/>
      </c>
      <c r="W21" s="103" t="str">
        <f>IFERROR('Vida Prima Directa'!W21/'Vida Pólizas Emitidas'!W21,"")</f>
        <v/>
      </c>
      <c r="X21" s="103">
        <f>IFERROR('Vida Prima Directa'!X21/'Vida Pólizas Emitidas'!X21,"")</f>
        <v>6.144382359692746</v>
      </c>
      <c r="Y21" s="103" t="str">
        <f>IFERROR('Vida Prima Directa'!Y21/'Vida Pólizas Emitidas'!Y21,"")</f>
        <v/>
      </c>
      <c r="Z21" s="103" t="str">
        <f>IFERROR('Vida Prima Directa'!Z21/'Vida Pólizas Emitidas'!Z21,"")</f>
        <v/>
      </c>
      <c r="AA21" s="103" t="str">
        <f>IFERROR('Vida Prima Directa'!AA21/'Vida Pólizas Emitidas'!AA21,"")</f>
        <v/>
      </c>
      <c r="AB21" s="103" t="str">
        <f>IFERROR('Vida Prima Directa'!AB21/'Vida Pólizas Emitidas'!AB21,"")</f>
        <v/>
      </c>
      <c r="AC21" s="103" t="str">
        <f>IFERROR('Vida Prima Directa'!AC21/'Vida Pólizas Emitidas'!AC21,"")</f>
        <v/>
      </c>
      <c r="AD21" s="103" t="str">
        <f>IFERROR('Vida Prima Directa'!AD21/'Vida Pólizas Emitidas'!AD21,"")</f>
        <v/>
      </c>
      <c r="AE21" s="103">
        <f>IFERROR('Vida Prima Directa'!AE21/'Vida Pólizas Emitidas'!AE21,"")</f>
        <v>8.1760868816176</v>
      </c>
      <c r="AF21" s="103">
        <f>IFERROR('Vida Prima Directa'!AF21/'Vida Pólizas Emitidas'!AF21,"")</f>
        <v>470.74755552512221</v>
      </c>
      <c r="AG21" s="103">
        <f>IFERROR('Vida Prima Directa'!AG21/'Vida Pólizas Emitidas'!AG21,"")</f>
        <v>17.21177248483302</v>
      </c>
      <c r="AH21" s="103" t="str">
        <f>IFERROR('Vida Prima Directa'!AH21/'Vida Pólizas Emitidas'!AH21,"")</f>
        <v/>
      </c>
      <c r="AI21" s="103" t="str">
        <f>IFERROR('Vida Prima Directa'!AI21/'Vida Pólizas Emitidas'!AI21,"")</f>
        <v/>
      </c>
      <c r="AJ21" s="103" t="str">
        <f>IFERROR('Vida Prima Directa'!AJ21/'Vida Pólizas Emitidas'!AJ21,"")</f>
        <v/>
      </c>
      <c r="AK21" s="103" t="str">
        <f>IFERROR('Vida Prima Directa'!AK21/'Vida Pólizas Emitidas'!AK21,"")</f>
        <v/>
      </c>
      <c r="AL21" s="103" t="str">
        <f>IFERROR('Vida Prima Directa'!AL21/'Vida Pólizas Emitidas'!AL21,"")</f>
        <v/>
      </c>
      <c r="AM21" s="103" t="str">
        <f>IFERROR('Vida Prima Directa'!AM21/'Vida Pólizas Emitidas'!AM21,"")</f>
        <v/>
      </c>
      <c r="AN21" s="103" t="str">
        <f>IFERROR('Vida Prima Directa'!AN21/'Vida Pólizas Emitidas'!AN21,"")</f>
        <v/>
      </c>
      <c r="AO21" s="103" t="str">
        <f>IFERROR('Vida Prima Directa'!AO21/'Vida Pólizas Emitidas'!AO21,"")</f>
        <v/>
      </c>
      <c r="AP21" s="103" t="str">
        <f>IFERROR('Vida Prima Directa'!AP21/'Vida Pólizas Emitidas'!AP21,"")</f>
        <v/>
      </c>
      <c r="AQ21" s="103">
        <f>IFERROR('Vida Prima Directa'!AQ21/'Vida Pólizas Emitidas'!AQ21,"")</f>
        <v>17.455147957290617</v>
      </c>
      <c r="AS21" s="92">
        <f>IFERROR('Vida Prima Directa'!AS21/'Vida Pólizas Emitidas'!AS21,"")</f>
        <v>11.355421402415123</v>
      </c>
      <c r="AT21" s="71">
        <f t="shared" si="1"/>
        <v>0.53716426178408283</v>
      </c>
    </row>
    <row r="22" spans="2:46">
      <c r="B22" s="30" t="s">
        <v>417</v>
      </c>
      <c r="C22" s="103">
        <f>IFERROR('Vida Prima Directa'!C22/'Vida Pólizas Emitidas'!C22,"")</f>
        <v>838.22414789766913</v>
      </c>
      <c r="D22" s="103">
        <f>IFERROR('Vida Prima Directa'!D22/'Vida Pólizas Emitidas'!D22,"")</f>
        <v>6.8868225169741457</v>
      </c>
      <c r="E22" s="103">
        <f>IFERROR('Vida Prima Directa'!E22/'Vida Pólizas Emitidas'!E22,"")</f>
        <v>41.723307829132928</v>
      </c>
      <c r="F22" s="103">
        <f>IFERROR('Vida Prima Directa'!F22/'Vida Pólizas Emitidas'!F22,"")</f>
        <v>7.4245715135996502</v>
      </c>
      <c r="G22" s="103">
        <f>IFERROR('Vida Prima Directa'!G22/'Vida Pólizas Emitidas'!G22,"")</f>
        <v>19.263691057919651</v>
      </c>
      <c r="H22" s="103" t="str">
        <f>IFERROR('Vida Prima Directa'!H22/'Vida Pólizas Emitidas'!H22,"")</f>
        <v/>
      </c>
      <c r="I22" s="103">
        <f>IFERROR('Vida Prima Directa'!I22/'Vida Pólizas Emitidas'!I22,"")</f>
        <v>1.8847551479890425</v>
      </c>
      <c r="J22" s="103">
        <f>IFERROR('Vida Prima Directa'!J22/'Vida Pólizas Emitidas'!J22,"")</f>
        <v>0.35559805026031699</v>
      </c>
      <c r="K22" s="103" t="str">
        <f>IFERROR('Vida Prima Directa'!K22/'Vida Pólizas Emitidas'!K22,"")</f>
        <v/>
      </c>
      <c r="L22" s="103" t="str">
        <f>IFERROR('Vida Prima Directa'!L22/'Vida Pólizas Emitidas'!L22,"")</f>
        <v/>
      </c>
      <c r="M22" s="103">
        <f>IFERROR('Vida Prima Directa'!M22/'Vida Pólizas Emitidas'!M22,"")</f>
        <v>19.47305629092795</v>
      </c>
      <c r="N22" s="103" t="str">
        <f>IFERROR('Vida Prima Directa'!N22/'Vida Pólizas Emitidas'!N22,"")</f>
        <v/>
      </c>
      <c r="O22" s="103" t="str">
        <f>IFERROR('Vida Prima Directa'!O22/'Vida Pólizas Emitidas'!O22,"")</f>
        <v/>
      </c>
      <c r="P22" s="103">
        <f>IFERROR('Vida Prima Directa'!P22/'Vida Pólizas Emitidas'!P22,"")</f>
        <v>4.9080455588262986</v>
      </c>
      <c r="Q22" s="103">
        <f>IFERROR('Vida Prima Directa'!Q22/'Vida Pólizas Emitidas'!Q22,"")</f>
        <v>4.0828914355422734</v>
      </c>
      <c r="R22" s="103" t="str">
        <f>IFERROR('Vida Prima Directa'!R22/'Vida Pólizas Emitidas'!R22,"")</f>
        <v/>
      </c>
      <c r="S22" s="103">
        <f>IFERROR('Vida Prima Directa'!S22/'Vida Pólizas Emitidas'!S22,"")</f>
        <v>0.11397178387198635</v>
      </c>
      <c r="T22" s="103" t="str">
        <f>IFERROR('Vida Prima Directa'!T22/'Vida Pólizas Emitidas'!T22,"")</f>
        <v/>
      </c>
      <c r="U22" s="103" t="str">
        <f>IFERROR('Vida Prima Directa'!U22/'Vida Pólizas Emitidas'!U22,"")</f>
        <v/>
      </c>
      <c r="V22" s="103" t="str">
        <f>IFERROR('Vida Prima Directa'!V22/'Vida Pólizas Emitidas'!V22,"")</f>
        <v/>
      </c>
      <c r="W22" s="103">
        <f>IFERROR('Vida Prima Directa'!W22/'Vida Pólizas Emitidas'!W22,"")</f>
        <v>3.1836199501501659</v>
      </c>
      <c r="X22" s="103">
        <f>IFERROR('Vida Prima Directa'!X22/'Vida Pólizas Emitidas'!X22,"")</f>
        <v>13.005615130607442</v>
      </c>
      <c r="Y22" s="103">
        <f>IFERROR('Vida Prima Directa'!Y22/'Vida Pólizas Emitidas'!Y22,"")</f>
        <v>0.95029160248784283</v>
      </c>
      <c r="Z22" s="103" t="str">
        <f>IFERROR('Vida Prima Directa'!Z22/'Vida Pólizas Emitidas'!Z22,"")</f>
        <v/>
      </c>
      <c r="AA22" s="103" t="str">
        <f>IFERROR('Vida Prima Directa'!AA22/'Vida Pólizas Emitidas'!AA22,"")</f>
        <v/>
      </c>
      <c r="AB22" s="103" t="str">
        <f>IFERROR('Vida Prima Directa'!AB22/'Vida Pólizas Emitidas'!AB22,"")</f>
        <v/>
      </c>
      <c r="AC22" s="103" t="str">
        <f>IFERROR('Vida Prima Directa'!AC22/'Vida Pólizas Emitidas'!AC22,"")</f>
        <v/>
      </c>
      <c r="AD22" s="103" t="str">
        <f>IFERROR('Vida Prima Directa'!AD22/'Vida Pólizas Emitidas'!AD22,"")</f>
        <v/>
      </c>
      <c r="AE22" s="103">
        <f>IFERROR('Vida Prima Directa'!AE22/'Vida Pólizas Emitidas'!AE22,"")</f>
        <v>27.067701805717256</v>
      </c>
      <c r="AF22" s="103" t="str">
        <f>IFERROR('Vida Prima Directa'!AF22/'Vida Pólizas Emitidas'!AF22,"")</f>
        <v/>
      </c>
      <c r="AG22" s="103">
        <f>IFERROR('Vida Prima Directa'!AG22/'Vida Pólizas Emitidas'!AG22,"")</f>
        <v>10.801515448594571</v>
      </c>
      <c r="AH22" s="103" t="str">
        <f>IFERROR('Vida Prima Directa'!AH22/'Vida Pólizas Emitidas'!AH22,"")</f>
        <v/>
      </c>
      <c r="AI22" s="103" t="str">
        <f>IFERROR('Vida Prima Directa'!AI22/'Vida Pólizas Emitidas'!AI22,"")</f>
        <v/>
      </c>
      <c r="AJ22" s="103" t="str">
        <f>IFERROR('Vida Prima Directa'!AJ22/'Vida Pólizas Emitidas'!AJ22,"")</f>
        <v/>
      </c>
      <c r="AK22" s="103" t="str">
        <f>IFERROR('Vida Prima Directa'!AK22/'Vida Pólizas Emitidas'!AK22,"")</f>
        <v/>
      </c>
      <c r="AL22" s="103" t="str">
        <f>IFERROR('Vida Prima Directa'!AL22/'Vida Pólizas Emitidas'!AL22,"")</f>
        <v/>
      </c>
      <c r="AM22" s="103" t="str">
        <f>IFERROR('Vida Prima Directa'!AM22/'Vida Pólizas Emitidas'!AM22,"")</f>
        <v/>
      </c>
      <c r="AN22" s="103" t="str">
        <f>IFERROR('Vida Prima Directa'!AN22/'Vida Pólizas Emitidas'!AN22,"")</f>
        <v/>
      </c>
      <c r="AO22" s="103" t="str">
        <f>IFERROR('Vida Prima Directa'!AO22/'Vida Pólizas Emitidas'!AO22,"")</f>
        <v/>
      </c>
      <c r="AP22" s="103" t="str">
        <f>IFERROR('Vida Prima Directa'!AP22/'Vida Pólizas Emitidas'!AP22,"")</f>
        <v/>
      </c>
      <c r="AQ22" s="103">
        <f>IFERROR('Vida Prima Directa'!AQ22/'Vida Pólizas Emitidas'!AQ22,"")</f>
        <v>9.3212550672536416</v>
      </c>
      <c r="AS22" s="92">
        <f>IFERROR('Vida Prima Directa'!AS22/'Vida Pólizas Emitidas'!AS22,"")</f>
        <v>3.6203395429222662</v>
      </c>
      <c r="AT22" s="71">
        <f t="shared" si="1"/>
        <v>1.5746908423207482</v>
      </c>
    </row>
    <row r="23" spans="2:46">
      <c r="B23" s="30" t="s">
        <v>418</v>
      </c>
      <c r="C23" s="103" t="str">
        <f>IFERROR('Vida Prima Directa'!C23/'Vida Pólizas Emitidas'!C23,"")</f>
        <v/>
      </c>
      <c r="D23" s="103">
        <f>IFERROR('Vida Prima Directa'!D23/'Vida Pólizas Emitidas'!D23,"")</f>
        <v>2.2135709916539654</v>
      </c>
      <c r="E23" s="103" t="str">
        <f>IFERROR('Vida Prima Directa'!E23/'Vida Pólizas Emitidas'!E23,"")</f>
        <v/>
      </c>
      <c r="F23" s="103" t="str">
        <f>IFERROR('Vida Prima Directa'!F23/'Vida Pólizas Emitidas'!F23,"")</f>
        <v/>
      </c>
      <c r="G23" s="103" t="str">
        <f>IFERROR('Vida Prima Directa'!G23/'Vida Pólizas Emitidas'!G23,"")</f>
        <v/>
      </c>
      <c r="H23" s="103" t="str">
        <f>IFERROR('Vida Prima Directa'!H23/'Vida Pólizas Emitidas'!H23,"")</f>
        <v/>
      </c>
      <c r="I23" s="103" t="str">
        <f>IFERROR('Vida Prima Directa'!I23/'Vida Pólizas Emitidas'!I23,"")</f>
        <v/>
      </c>
      <c r="J23" s="103" t="str">
        <f>IFERROR('Vida Prima Directa'!J23/'Vida Pólizas Emitidas'!J23,"")</f>
        <v/>
      </c>
      <c r="K23" s="103" t="str">
        <f>IFERROR('Vida Prima Directa'!K23/'Vida Pólizas Emitidas'!K23,"")</f>
        <v/>
      </c>
      <c r="L23" s="103" t="str">
        <f>IFERROR('Vida Prima Directa'!L23/'Vida Pólizas Emitidas'!L23,"")</f>
        <v/>
      </c>
      <c r="M23" s="103">
        <f>IFERROR('Vida Prima Directa'!M23/'Vida Pólizas Emitidas'!M23,"")</f>
        <v>3.4079024763388706</v>
      </c>
      <c r="N23" s="103" t="str">
        <f>IFERROR('Vida Prima Directa'!N23/'Vida Pólizas Emitidas'!N23,"")</f>
        <v/>
      </c>
      <c r="O23" s="103" t="str">
        <f>IFERROR('Vida Prima Directa'!O23/'Vida Pólizas Emitidas'!O23,"")</f>
        <v/>
      </c>
      <c r="P23" s="103" t="str">
        <f>IFERROR('Vida Prima Directa'!P23/'Vida Pólizas Emitidas'!P23,"")</f>
        <v/>
      </c>
      <c r="Q23" s="103" t="str">
        <f>IFERROR('Vida Prima Directa'!Q23/'Vida Pólizas Emitidas'!Q23,"")</f>
        <v/>
      </c>
      <c r="R23" s="103" t="str">
        <f>IFERROR('Vida Prima Directa'!R23/'Vida Pólizas Emitidas'!R23,"")</f>
        <v/>
      </c>
      <c r="S23" s="103" t="str">
        <f>IFERROR('Vida Prima Directa'!S23/'Vida Pólizas Emitidas'!S23,"")</f>
        <v/>
      </c>
      <c r="T23" s="103" t="str">
        <f>IFERROR('Vida Prima Directa'!T23/'Vida Pólizas Emitidas'!T23,"")</f>
        <v/>
      </c>
      <c r="U23" s="103" t="str">
        <f>IFERROR('Vida Prima Directa'!U23/'Vida Pólizas Emitidas'!U23,"")</f>
        <v/>
      </c>
      <c r="V23" s="103" t="str">
        <f>IFERROR('Vida Prima Directa'!V23/'Vida Pólizas Emitidas'!V23,"")</f>
        <v/>
      </c>
      <c r="W23" s="103" t="str">
        <f>IFERROR('Vida Prima Directa'!W23/'Vida Pólizas Emitidas'!W23,"")</f>
        <v/>
      </c>
      <c r="X23" s="103" t="str">
        <f>IFERROR('Vida Prima Directa'!X23/'Vida Pólizas Emitidas'!X23,"")</f>
        <v/>
      </c>
      <c r="Y23" s="103" t="str">
        <f>IFERROR('Vida Prima Directa'!Y23/'Vida Pólizas Emitidas'!Y23,"")</f>
        <v/>
      </c>
      <c r="Z23" s="103" t="str">
        <f>IFERROR('Vida Prima Directa'!Z23/'Vida Pólizas Emitidas'!Z23,"")</f>
        <v/>
      </c>
      <c r="AA23" s="103" t="str">
        <f>IFERROR('Vida Prima Directa'!AA23/'Vida Pólizas Emitidas'!AA23,"")</f>
        <v/>
      </c>
      <c r="AB23" s="103" t="str">
        <f>IFERROR('Vida Prima Directa'!AB23/'Vida Pólizas Emitidas'!AB23,"")</f>
        <v/>
      </c>
      <c r="AC23" s="103" t="str">
        <f>IFERROR('Vida Prima Directa'!AC23/'Vida Pólizas Emitidas'!AC23,"")</f>
        <v/>
      </c>
      <c r="AD23" s="103" t="str">
        <f>IFERROR('Vida Prima Directa'!AD23/'Vida Pólizas Emitidas'!AD23,"")</f>
        <v/>
      </c>
      <c r="AE23" s="103" t="str">
        <f>IFERROR('Vida Prima Directa'!AE23/'Vida Pólizas Emitidas'!AE23,"")</f>
        <v/>
      </c>
      <c r="AF23" s="103" t="str">
        <f>IFERROR('Vida Prima Directa'!AF23/'Vida Pólizas Emitidas'!AF23,"")</f>
        <v/>
      </c>
      <c r="AG23" s="103">
        <f>IFERROR('Vida Prima Directa'!AG23/'Vida Pólizas Emitidas'!AG23,"")</f>
        <v>4.8458242562659173</v>
      </c>
      <c r="AH23" s="103" t="str">
        <f>IFERROR('Vida Prima Directa'!AH23/'Vida Pólizas Emitidas'!AH23,"")</f>
        <v/>
      </c>
      <c r="AI23" s="103" t="str">
        <f>IFERROR('Vida Prima Directa'!AI23/'Vida Pólizas Emitidas'!AI23,"")</f>
        <v/>
      </c>
      <c r="AJ23" s="103" t="str">
        <f>IFERROR('Vida Prima Directa'!AJ23/'Vida Pólizas Emitidas'!AJ23,"")</f>
        <v/>
      </c>
      <c r="AK23" s="103" t="str">
        <f>IFERROR('Vida Prima Directa'!AK23/'Vida Pólizas Emitidas'!AK23,"")</f>
        <v/>
      </c>
      <c r="AL23" s="103" t="str">
        <f>IFERROR('Vida Prima Directa'!AL23/'Vida Pólizas Emitidas'!AL23,"")</f>
        <v/>
      </c>
      <c r="AM23" s="103" t="str">
        <f>IFERROR('Vida Prima Directa'!AM23/'Vida Pólizas Emitidas'!AM23,"")</f>
        <v/>
      </c>
      <c r="AN23" s="103" t="str">
        <f>IFERROR('Vida Prima Directa'!AN23/'Vida Pólizas Emitidas'!AN23,"")</f>
        <v/>
      </c>
      <c r="AO23" s="103" t="str">
        <f>IFERROR('Vida Prima Directa'!AO23/'Vida Pólizas Emitidas'!AO23,"")</f>
        <v/>
      </c>
      <c r="AP23" s="103" t="str">
        <f>IFERROR('Vida Prima Directa'!AP23/'Vida Pólizas Emitidas'!AP23,"")</f>
        <v/>
      </c>
      <c r="AQ23" s="103">
        <f>IFERROR('Vida Prima Directa'!AQ23/'Vida Pólizas Emitidas'!AQ23,"")</f>
        <v>4.2784273699012347</v>
      </c>
      <c r="AS23" s="92">
        <f>IFERROR('Vida Prima Directa'!AS23/'Vida Pólizas Emitidas'!AS23,"")</f>
        <v>4.2600741030621343</v>
      </c>
      <c r="AT23" s="71">
        <f t="shared" si="1"/>
        <v>4.3082036591588491E-3</v>
      </c>
    </row>
    <row r="24" spans="2:46">
      <c r="B24" s="30" t="s">
        <v>419</v>
      </c>
      <c r="C24" s="103" t="str">
        <f>IFERROR('Vida Prima Directa'!C24/'Vida Pólizas Emitidas'!C24,"")</f>
        <v/>
      </c>
      <c r="D24" s="103" t="str">
        <f>IFERROR('Vida Prima Directa'!D24/'Vida Pólizas Emitidas'!D24,"")</f>
        <v/>
      </c>
      <c r="E24" s="103" t="str">
        <f>IFERROR('Vida Prima Directa'!E24/'Vida Pólizas Emitidas'!E24,"")</f>
        <v/>
      </c>
      <c r="F24" s="103">
        <f>IFERROR('Vida Prima Directa'!F24/'Vida Pólizas Emitidas'!F24,"")</f>
        <v>2.5205597994524793</v>
      </c>
      <c r="G24" s="103">
        <f>IFERROR('Vida Prima Directa'!G24/'Vida Pólizas Emitidas'!G24,"")</f>
        <v>46.012835209942224</v>
      </c>
      <c r="H24" s="103" t="str">
        <f>IFERROR('Vida Prima Directa'!H24/'Vida Pólizas Emitidas'!H24,"")</f>
        <v/>
      </c>
      <c r="I24" s="103">
        <f>IFERROR('Vida Prima Directa'!I24/'Vida Pólizas Emitidas'!I24,"")</f>
        <v>17.469969817110258</v>
      </c>
      <c r="J24" s="103">
        <f>IFERROR('Vida Prima Directa'!J24/'Vida Pólizas Emitidas'!J24,"")</f>
        <v>21.269485039429334</v>
      </c>
      <c r="K24" s="103" t="str">
        <f>IFERROR('Vida Prima Directa'!K24/'Vida Pólizas Emitidas'!K24,"")</f>
        <v/>
      </c>
      <c r="L24" s="103" t="str">
        <f>IFERROR('Vida Prima Directa'!L24/'Vida Pólizas Emitidas'!L24,"")</f>
        <v/>
      </c>
      <c r="M24" s="103">
        <f>IFERROR('Vida Prima Directa'!M24/'Vida Pólizas Emitidas'!M24,"")</f>
        <v>60.04630264068107</v>
      </c>
      <c r="N24" s="103" t="str">
        <f>IFERROR('Vida Prima Directa'!N24/'Vida Pólizas Emitidas'!N24,"")</f>
        <v/>
      </c>
      <c r="O24" s="103" t="str">
        <f>IFERROR('Vida Prima Directa'!O24/'Vida Pólizas Emitidas'!O24,"")</f>
        <v/>
      </c>
      <c r="P24" s="103" t="str">
        <f>IFERROR('Vida Prima Directa'!P24/'Vida Pólizas Emitidas'!P24,"")</f>
        <v/>
      </c>
      <c r="Q24" s="103" t="str">
        <f>IFERROR('Vida Prima Directa'!Q24/'Vida Pólizas Emitidas'!Q24,"")</f>
        <v/>
      </c>
      <c r="R24" s="103" t="str">
        <f>IFERROR('Vida Prima Directa'!R24/'Vida Pólizas Emitidas'!R24,"")</f>
        <v/>
      </c>
      <c r="S24" s="103" t="str">
        <f>IFERROR('Vida Prima Directa'!S24/'Vida Pólizas Emitidas'!S24,"")</f>
        <v/>
      </c>
      <c r="T24" s="103" t="str">
        <f>IFERROR('Vida Prima Directa'!T24/'Vida Pólizas Emitidas'!T24,"")</f>
        <v/>
      </c>
      <c r="U24" s="103" t="str">
        <f>IFERROR('Vida Prima Directa'!U24/'Vida Pólizas Emitidas'!U24,"")</f>
        <v/>
      </c>
      <c r="V24" s="103" t="str">
        <f>IFERROR('Vida Prima Directa'!V24/'Vida Pólizas Emitidas'!V24,"")</f>
        <v/>
      </c>
      <c r="W24" s="103">
        <f>IFERROR('Vida Prima Directa'!W24/'Vida Pólizas Emitidas'!W24,"")</f>
        <v>24.662105441883277</v>
      </c>
      <c r="X24" s="103" t="str">
        <f>IFERROR('Vida Prima Directa'!X24/'Vida Pólizas Emitidas'!X24,"")</f>
        <v/>
      </c>
      <c r="Y24" s="103" t="str">
        <f>IFERROR('Vida Prima Directa'!Y24/'Vida Pólizas Emitidas'!Y24,"")</f>
        <v/>
      </c>
      <c r="Z24" s="103" t="str">
        <f>IFERROR('Vida Prima Directa'!Z24/'Vida Pólizas Emitidas'!Z24,"")</f>
        <v/>
      </c>
      <c r="AA24" s="103" t="str">
        <f>IFERROR('Vida Prima Directa'!AA24/'Vida Pólizas Emitidas'!AA24,"")</f>
        <v/>
      </c>
      <c r="AB24" s="103" t="str">
        <f>IFERROR('Vida Prima Directa'!AB24/'Vida Pólizas Emitidas'!AB24,"")</f>
        <v/>
      </c>
      <c r="AC24" s="103" t="str">
        <f>IFERROR('Vida Prima Directa'!AC24/'Vida Pólizas Emitidas'!AC24,"")</f>
        <v/>
      </c>
      <c r="AD24" s="103" t="str">
        <f>IFERROR('Vida Prima Directa'!AD24/'Vida Pólizas Emitidas'!AD24,"")</f>
        <v/>
      </c>
      <c r="AE24" s="103">
        <f>IFERROR('Vida Prima Directa'!AE24/'Vida Pólizas Emitidas'!AE24,"")</f>
        <v>403.47836864599037</v>
      </c>
      <c r="AF24" s="103" t="str">
        <f>IFERROR('Vida Prima Directa'!AF24/'Vida Pólizas Emitidas'!AF24,"")</f>
        <v/>
      </c>
      <c r="AG24" s="103" t="str">
        <f>IFERROR('Vida Prima Directa'!AG24/'Vida Pólizas Emitidas'!AG24,"")</f>
        <v/>
      </c>
      <c r="AH24" s="103" t="str">
        <f>IFERROR('Vida Prima Directa'!AH24/'Vida Pólizas Emitidas'!AH24,"")</f>
        <v/>
      </c>
      <c r="AI24" s="103" t="str">
        <f>IFERROR('Vida Prima Directa'!AI24/'Vida Pólizas Emitidas'!AI24,"")</f>
        <v/>
      </c>
      <c r="AJ24" s="103" t="str">
        <f>IFERROR('Vida Prima Directa'!AJ24/'Vida Pólizas Emitidas'!AJ24,"")</f>
        <v/>
      </c>
      <c r="AK24" s="103" t="str">
        <f>IFERROR('Vida Prima Directa'!AK24/'Vida Pólizas Emitidas'!AK24,"")</f>
        <v/>
      </c>
      <c r="AL24" s="103" t="str">
        <f>IFERROR('Vida Prima Directa'!AL24/'Vida Pólizas Emitidas'!AL24,"")</f>
        <v/>
      </c>
      <c r="AM24" s="103" t="str">
        <f>IFERROR('Vida Prima Directa'!AM24/'Vida Pólizas Emitidas'!AM24,"")</f>
        <v/>
      </c>
      <c r="AN24" s="103" t="str">
        <f>IFERROR('Vida Prima Directa'!AN24/'Vida Pólizas Emitidas'!AN24,"")</f>
        <v/>
      </c>
      <c r="AO24" s="103" t="str">
        <f>IFERROR('Vida Prima Directa'!AO24/'Vida Pólizas Emitidas'!AO24,"")</f>
        <v/>
      </c>
      <c r="AP24" s="103" t="str">
        <f>IFERROR('Vida Prima Directa'!AP24/'Vida Pólizas Emitidas'!AP24,"")</f>
        <v/>
      </c>
      <c r="AQ24" s="103">
        <f>IFERROR('Vida Prima Directa'!AQ24/'Vida Pólizas Emitidas'!AQ24,"")</f>
        <v>3.0744592811506917</v>
      </c>
      <c r="AS24" s="92">
        <f>IFERROR('Vida Prima Directa'!AS24/'Vida Pólizas Emitidas'!AS24,"")</f>
        <v>26.916435531527689</v>
      </c>
      <c r="AT24" s="71">
        <f t="shared" si="1"/>
        <v>-0.88577762172299801</v>
      </c>
    </row>
    <row r="25" spans="2:46">
      <c r="B25" s="30" t="s">
        <v>420</v>
      </c>
      <c r="C25" s="103" t="str">
        <f>IFERROR('Vida Prima Directa'!C25/'Vida Pólizas Emitidas'!C25,"")</f>
        <v/>
      </c>
      <c r="D25" s="103" t="str">
        <f>IFERROR('Vida Prima Directa'!D25/'Vida Pólizas Emitidas'!D25,"")</f>
        <v/>
      </c>
      <c r="E25" s="103" t="str">
        <f>IFERROR('Vida Prima Directa'!E25/'Vida Pólizas Emitidas'!E25,"")</f>
        <v/>
      </c>
      <c r="F25" s="103" t="str">
        <f>IFERROR('Vida Prima Directa'!F25/'Vida Pólizas Emitidas'!F25,"")</f>
        <v/>
      </c>
      <c r="G25" s="103" t="str">
        <f>IFERROR('Vida Prima Directa'!G25/'Vida Pólizas Emitidas'!G25,"")</f>
        <v/>
      </c>
      <c r="H25" s="103" t="str">
        <f>IFERROR('Vida Prima Directa'!H25/'Vida Pólizas Emitidas'!H25,"")</f>
        <v/>
      </c>
      <c r="I25" s="103" t="str">
        <f>IFERROR('Vida Prima Directa'!I25/'Vida Pólizas Emitidas'!I25,"")</f>
        <v/>
      </c>
      <c r="J25" s="103" t="str">
        <f>IFERROR('Vida Prima Directa'!J25/'Vida Pólizas Emitidas'!J25,"")</f>
        <v/>
      </c>
      <c r="K25" s="103" t="str">
        <f>IFERROR('Vida Prima Directa'!K25/'Vida Pólizas Emitidas'!K25,"")</f>
        <v/>
      </c>
      <c r="L25" s="103" t="str">
        <f>IFERROR('Vida Prima Directa'!L25/'Vida Pólizas Emitidas'!L25,"")</f>
        <v/>
      </c>
      <c r="M25" s="103" t="str">
        <f>IFERROR('Vida Prima Directa'!M25/'Vida Pólizas Emitidas'!M25,"")</f>
        <v/>
      </c>
      <c r="N25" s="103" t="str">
        <f>IFERROR('Vida Prima Directa'!N25/'Vida Pólizas Emitidas'!N25,"")</f>
        <v/>
      </c>
      <c r="O25" s="103" t="str">
        <f>IFERROR('Vida Prima Directa'!O25/'Vida Pólizas Emitidas'!O25,"")</f>
        <v/>
      </c>
      <c r="P25" s="103" t="str">
        <f>IFERROR('Vida Prima Directa'!P25/'Vida Pólizas Emitidas'!P25,"")</f>
        <v/>
      </c>
      <c r="Q25" s="103" t="str">
        <f>IFERROR('Vida Prima Directa'!Q25/'Vida Pólizas Emitidas'!Q25,"")</f>
        <v/>
      </c>
      <c r="R25" s="103" t="str">
        <f>IFERROR('Vida Prima Directa'!R25/'Vida Pólizas Emitidas'!R25,"")</f>
        <v/>
      </c>
      <c r="S25" s="103" t="str">
        <f>IFERROR('Vida Prima Directa'!S25/'Vida Pólizas Emitidas'!S25,"")</f>
        <v/>
      </c>
      <c r="T25" s="103" t="str">
        <f>IFERROR('Vida Prima Directa'!T25/'Vida Pólizas Emitidas'!T25,"")</f>
        <v/>
      </c>
      <c r="U25" s="103" t="str">
        <f>IFERROR('Vida Prima Directa'!U25/'Vida Pólizas Emitidas'!U25,"")</f>
        <v/>
      </c>
      <c r="V25" s="103" t="str">
        <f>IFERROR('Vida Prima Directa'!V25/'Vida Pólizas Emitidas'!V25,"")</f>
        <v/>
      </c>
      <c r="W25" s="103" t="str">
        <f>IFERROR('Vida Prima Directa'!W25/'Vida Pólizas Emitidas'!W25,"")</f>
        <v/>
      </c>
      <c r="X25" s="103" t="str">
        <f>IFERROR('Vida Prima Directa'!X25/'Vida Pólizas Emitidas'!X25,"")</f>
        <v/>
      </c>
      <c r="Y25" s="103">
        <f>IFERROR('Vida Prima Directa'!Y25/'Vida Pólizas Emitidas'!Y25,"")</f>
        <v>0.45225394320901585</v>
      </c>
      <c r="Z25" s="103" t="str">
        <f>IFERROR('Vida Prima Directa'!Z25/'Vida Pólizas Emitidas'!Z25,"")</f>
        <v/>
      </c>
      <c r="AA25" s="103" t="str">
        <f>IFERROR('Vida Prima Directa'!AA25/'Vida Pólizas Emitidas'!AA25,"")</f>
        <v/>
      </c>
      <c r="AB25" s="103" t="str">
        <f>IFERROR('Vida Prima Directa'!AB25/'Vida Pólizas Emitidas'!AB25,"")</f>
        <v/>
      </c>
      <c r="AC25" s="103" t="str">
        <f>IFERROR('Vida Prima Directa'!AC25/'Vida Pólizas Emitidas'!AC25,"")</f>
        <v/>
      </c>
      <c r="AD25" s="103" t="str">
        <f>IFERROR('Vida Prima Directa'!AD25/'Vida Pólizas Emitidas'!AD25,"")</f>
        <v/>
      </c>
      <c r="AE25" s="103" t="str">
        <f>IFERROR('Vida Prima Directa'!AE25/'Vida Pólizas Emitidas'!AE25,"")</f>
        <v/>
      </c>
      <c r="AF25" s="103" t="str">
        <f>IFERROR('Vida Prima Directa'!AF25/'Vida Pólizas Emitidas'!AF25,"")</f>
        <v/>
      </c>
      <c r="AG25" s="103" t="str">
        <f>IFERROR('Vida Prima Directa'!AG25/'Vida Pólizas Emitidas'!AG25,"")</f>
        <v/>
      </c>
      <c r="AH25" s="103" t="str">
        <f>IFERROR('Vida Prima Directa'!AH25/'Vida Pólizas Emitidas'!AH25,"")</f>
        <v/>
      </c>
      <c r="AI25" s="103" t="str">
        <f>IFERROR('Vida Prima Directa'!AI25/'Vida Pólizas Emitidas'!AI25,"")</f>
        <v/>
      </c>
      <c r="AJ25" s="103" t="str">
        <f>IFERROR('Vida Prima Directa'!AJ25/'Vida Pólizas Emitidas'!AJ25,"")</f>
        <v/>
      </c>
      <c r="AK25" s="103" t="str">
        <f>IFERROR('Vida Prima Directa'!AK25/'Vida Pólizas Emitidas'!AK25,"")</f>
        <v/>
      </c>
      <c r="AL25" s="103" t="str">
        <f>IFERROR('Vida Prima Directa'!AL25/'Vida Pólizas Emitidas'!AL25,"")</f>
        <v/>
      </c>
      <c r="AM25" s="103" t="str">
        <f>IFERROR('Vida Prima Directa'!AM25/'Vida Pólizas Emitidas'!AM25,"")</f>
        <v/>
      </c>
      <c r="AN25" s="103" t="str">
        <f>IFERROR('Vida Prima Directa'!AN25/'Vida Pólizas Emitidas'!AN25,"")</f>
        <v/>
      </c>
      <c r="AO25" s="103" t="str">
        <f>IFERROR('Vida Prima Directa'!AO25/'Vida Pólizas Emitidas'!AO25,"")</f>
        <v/>
      </c>
      <c r="AP25" s="103" t="str">
        <f>IFERROR('Vida Prima Directa'!AP25/'Vida Pólizas Emitidas'!AP25,"")</f>
        <v/>
      </c>
      <c r="AQ25" s="103">
        <f>IFERROR('Vida Prima Directa'!AQ25/'Vida Pólizas Emitidas'!AQ25,"")</f>
        <v>0.45225394320901585</v>
      </c>
      <c r="AS25" s="92" t="str">
        <f>IFERROR('Vida Prima Directa'!AS25/'Vida Pólizas Emitidas'!AS25,"")</f>
        <v/>
      </c>
      <c r="AT25" s="71" t="str">
        <f t="shared" si="1"/>
        <v/>
      </c>
    </row>
    <row r="26" spans="2:46">
      <c r="B26" s="30" t="s">
        <v>421</v>
      </c>
      <c r="C26" s="103" t="str">
        <f>IFERROR('Vida Prima Directa'!C26/'Vida Pólizas Emitidas'!C26,"")</f>
        <v/>
      </c>
      <c r="D26" s="103">
        <f>IFERROR('Vida Prima Directa'!D26/'Vida Pólizas Emitidas'!D26,"")</f>
        <v>337.65451184423398</v>
      </c>
      <c r="E26" s="103" t="str">
        <f>IFERROR('Vida Prima Directa'!E26/'Vida Pólizas Emitidas'!E26,"")</f>
        <v/>
      </c>
      <c r="F26" s="103" t="str">
        <f>IFERROR('Vida Prima Directa'!F26/'Vida Pólizas Emitidas'!F26,"")</f>
        <v/>
      </c>
      <c r="G26" s="103">
        <f>IFERROR('Vida Prima Directa'!G26/'Vida Pólizas Emitidas'!G26,"")</f>
        <v>8.387855049216471</v>
      </c>
      <c r="H26" s="103" t="str">
        <f>IFERROR('Vida Prima Directa'!H26/'Vida Pólizas Emitidas'!H26,"")</f>
        <v/>
      </c>
      <c r="I26" s="103" t="str">
        <f>IFERROR('Vida Prima Directa'!I26/'Vida Pólizas Emitidas'!I26,"")</f>
        <v/>
      </c>
      <c r="J26" s="103">
        <f>IFERROR('Vida Prima Directa'!J26/'Vida Pólizas Emitidas'!J26,"")</f>
        <v>249.79897139050993</v>
      </c>
      <c r="K26" s="103" t="str">
        <f>IFERROR('Vida Prima Directa'!K26/'Vida Pólizas Emitidas'!K26,"")</f>
        <v/>
      </c>
      <c r="L26" s="103" t="str">
        <f>IFERROR('Vida Prima Directa'!L26/'Vida Pólizas Emitidas'!L26,"")</f>
        <v/>
      </c>
      <c r="M26" s="103">
        <f>IFERROR('Vida Prima Directa'!M26/'Vida Pólizas Emitidas'!M26,"")</f>
        <v>230.7464157729263</v>
      </c>
      <c r="N26" s="103" t="str">
        <f>IFERROR('Vida Prima Directa'!N26/'Vida Pólizas Emitidas'!N26,"")</f>
        <v/>
      </c>
      <c r="O26" s="103">
        <f>IFERROR('Vida Prima Directa'!O26/'Vida Pólizas Emitidas'!O26,"")</f>
        <v>272.45512534631439</v>
      </c>
      <c r="P26" s="103">
        <f>IFERROR('Vida Prima Directa'!P26/'Vida Pólizas Emitidas'!P26,"")</f>
        <v>201.14696071639165</v>
      </c>
      <c r="Q26" s="103" t="str">
        <f>IFERROR('Vida Prima Directa'!Q26/'Vida Pólizas Emitidas'!Q26,"")</f>
        <v/>
      </c>
      <c r="R26" s="103" t="str">
        <f>IFERROR('Vida Prima Directa'!R26/'Vida Pólizas Emitidas'!R26,"")</f>
        <v/>
      </c>
      <c r="S26" s="103" t="str">
        <f>IFERROR('Vida Prima Directa'!S26/'Vida Pólizas Emitidas'!S26,"")</f>
        <v/>
      </c>
      <c r="T26" s="103" t="str">
        <f>IFERROR('Vida Prima Directa'!T26/'Vida Pólizas Emitidas'!T26,"")</f>
        <v/>
      </c>
      <c r="U26" s="103" t="str">
        <f>IFERROR('Vida Prima Directa'!U26/'Vida Pólizas Emitidas'!U26,"")</f>
        <v/>
      </c>
      <c r="V26" s="103" t="str">
        <f>IFERROR('Vida Prima Directa'!V26/'Vida Pólizas Emitidas'!V26,"")</f>
        <v/>
      </c>
      <c r="W26" s="103" t="str">
        <f>IFERROR('Vida Prima Directa'!W26/'Vida Pólizas Emitidas'!W26,"")</f>
        <v/>
      </c>
      <c r="X26" s="103">
        <f>IFERROR('Vida Prima Directa'!X26/'Vida Pólizas Emitidas'!X26,"")</f>
        <v>101.02707248126517</v>
      </c>
      <c r="Y26" s="103" t="str">
        <f>IFERROR('Vida Prima Directa'!Y26/'Vida Pólizas Emitidas'!Y26,"")</f>
        <v/>
      </c>
      <c r="Z26" s="103" t="str">
        <f>IFERROR('Vida Prima Directa'!Z26/'Vida Pólizas Emitidas'!Z26,"")</f>
        <v/>
      </c>
      <c r="AA26" s="103" t="str">
        <f>IFERROR('Vida Prima Directa'!AA26/'Vida Pólizas Emitidas'!AA26,"")</f>
        <v/>
      </c>
      <c r="AB26" s="103">
        <f>IFERROR('Vida Prima Directa'!AB26/'Vida Pólizas Emitidas'!AB26,"")</f>
        <v>81.99199411376415</v>
      </c>
      <c r="AC26" s="103" t="str">
        <f>IFERROR('Vida Prima Directa'!AC26/'Vida Pólizas Emitidas'!AC26,"")</f>
        <v/>
      </c>
      <c r="AD26" s="103" t="str">
        <f>IFERROR('Vida Prima Directa'!AD26/'Vida Pólizas Emitidas'!AD26,"")</f>
        <v/>
      </c>
      <c r="AE26" s="103">
        <f>IFERROR('Vida Prima Directa'!AE26/'Vida Pólizas Emitidas'!AE26,"")</f>
        <v>117.82176164924324</v>
      </c>
      <c r="AF26" s="103">
        <f>IFERROR('Vida Prima Directa'!AF26/'Vida Pólizas Emitidas'!AF26,"")</f>
        <v>6988.349906806553</v>
      </c>
      <c r="AG26" s="103" t="str">
        <f>IFERROR('Vida Prima Directa'!AG26/'Vida Pólizas Emitidas'!AG26,"")</f>
        <v/>
      </c>
      <c r="AH26" s="103" t="str">
        <f>IFERROR('Vida Prima Directa'!AH26/'Vida Pólizas Emitidas'!AH26,"")</f>
        <v/>
      </c>
      <c r="AI26" s="103" t="str">
        <f>IFERROR('Vida Prima Directa'!AI26/'Vida Pólizas Emitidas'!AI26,"")</f>
        <v/>
      </c>
      <c r="AJ26" s="103" t="str">
        <f>IFERROR('Vida Prima Directa'!AJ26/'Vida Pólizas Emitidas'!AJ26,"")</f>
        <v/>
      </c>
      <c r="AK26" s="103" t="str">
        <f>IFERROR('Vida Prima Directa'!AK26/'Vida Pólizas Emitidas'!AK26,"")</f>
        <v/>
      </c>
      <c r="AL26" s="103" t="str">
        <f>IFERROR('Vida Prima Directa'!AL26/'Vida Pólizas Emitidas'!AL26,"")</f>
        <v/>
      </c>
      <c r="AM26" s="103" t="str">
        <f>IFERROR('Vida Prima Directa'!AM26/'Vida Pólizas Emitidas'!AM26,"")</f>
        <v/>
      </c>
      <c r="AN26" s="103" t="str">
        <f>IFERROR('Vida Prima Directa'!AN26/'Vida Pólizas Emitidas'!AN26,"")</f>
        <v/>
      </c>
      <c r="AO26" s="103" t="str">
        <f>IFERROR('Vida Prima Directa'!AO26/'Vida Pólizas Emitidas'!AO26,"")</f>
        <v/>
      </c>
      <c r="AP26" s="103" t="str">
        <f>IFERROR('Vida Prima Directa'!AP26/'Vida Pólizas Emitidas'!AP26,"")</f>
        <v/>
      </c>
      <c r="AQ26" s="103">
        <f>IFERROR('Vida Prima Directa'!AQ26/'Vida Pólizas Emitidas'!AQ26,"")</f>
        <v>231.81638552227056</v>
      </c>
      <c r="AS26" s="92">
        <f>IFERROR('Vida Prima Directa'!AS26/'Vida Pólizas Emitidas'!AS26,"")</f>
        <v>264.72273865688203</v>
      </c>
      <c r="AT26" s="71">
        <f t="shared" si="1"/>
        <v>-0.12430497395715878</v>
      </c>
    </row>
    <row r="27" spans="2:46">
      <c r="B27" s="30" t="s">
        <v>422</v>
      </c>
      <c r="C27" s="103" t="str">
        <f>IFERROR('Vida Prima Directa'!C27/'Vida Pólizas Emitidas'!C27,"")</f>
        <v/>
      </c>
      <c r="D27" s="103" t="str">
        <f>IFERROR('Vida Prima Directa'!D27/'Vida Pólizas Emitidas'!D27,"")</f>
        <v/>
      </c>
      <c r="E27" s="103" t="str">
        <f>IFERROR('Vida Prima Directa'!E27/'Vida Pólizas Emitidas'!E27,"")</f>
        <v/>
      </c>
      <c r="F27" s="103" t="str">
        <f>IFERROR('Vida Prima Directa'!F27/'Vida Pólizas Emitidas'!F27,"")</f>
        <v/>
      </c>
      <c r="G27" s="103" t="str">
        <f>IFERROR('Vida Prima Directa'!G27/'Vida Pólizas Emitidas'!G27,"")</f>
        <v/>
      </c>
      <c r="H27" s="103" t="str">
        <f>IFERROR('Vida Prima Directa'!H27/'Vida Pólizas Emitidas'!H27,"")</f>
        <v/>
      </c>
      <c r="I27" s="103" t="str">
        <f>IFERROR('Vida Prima Directa'!I27/'Vida Pólizas Emitidas'!I27,"")</f>
        <v/>
      </c>
      <c r="J27" s="103" t="str">
        <f>IFERROR('Vida Prima Directa'!J27/'Vida Pólizas Emitidas'!J27,"")</f>
        <v/>
      </c>
      <c r="K27" s="103" t="str">
        <f>IFERROR('Vida Prima Directa'!K27/'Vida Pólizas Emitidas'!K27,"")</f>
        <v/>
      </c>
      <c r="L27" s="103" t="str">
        <f>IFERROR('Vida Prima Directa'!L27/'Vida Pólizas Emitidas'!L27,"")</f>
        <v/>
      </c>
      <c r="M27" s="103" t="str">
        <f>IFERROR('Vida Prima Directa'!M27/'Vida Pólizas Emitidas'!M27,"")</f>
        <v/>
      </c>
      <c r="N27" s="103" t="str">
        <f>IFERROR('Vida Prima Directa'!N27/'Vida Pólizas Emitidas'!N27,"")</f>
        <v/>
      </c>
      <c r="O27" s="103" t="str">
        <f>IFERROR('Vida Prima Directa'!O27/'Vida Pólizas Emitidas'!O27,"")</f>
        <v/>
      </c>
      <c r="P27" s="103" t="str">
        <f>IFERROR('Vida Prima Directa'!P27/'Vida Pólizas Emitidas'!P27,"")</f>
        <v/>
      </c>
      <c r="Q27" s="103" t="str">
        <f>IFERROR('Vida Prima Directa'!Q27/'Vida Pólizas Emitidas'!Q27,"")</f>
        <v/>
      </c>
      <c r="R27" s="103" t="str">
        <f>IFERROR('Vida Prima Directa'!R27/'Vida Pólizas Emitidas'!R27,"")</f>
        <v/>
      </c>
      <c r="S27" s="103" t="str">
        <f>IFERROR('Vida Prima Directa'!S27/'Vida Pólizas Emitidas'!S27,"")</f>
        <v/>
      </c>
      <c r="T27" s="103" t="str">
        <f>IFERROR('Vida Prima Directa'!T27/'Vida Pólizas Emitidas'!T27,"")</f>
        <v/>
      </c>
      <c r="U27" s="103" t="str">
        <f>IFERROR('Vida Prima Directa'!U27/'Vida Pólizas Emitidas'!U27,"")</f>
        <v/>
      </c>
      <c r="V27" s="103" t="str">
        <f>IFERROR('Vida Prima Directa'!V27/'Vida Pólizas Emitidas'!V27,"")</f>
        <v/>
      </c>
      <c r="W27" s="103" t="str">
        <f>IFERROR('Vida Prima Directa'!W27/'Vida Pólizas Emitidas'!W27,"")</f>
        <v/>
      </c>
      <c r="X27" s="103" t="str">
        <f>IFERROR('Vida Prima Directa'!X27/'Vida Pólizas Emitidas'!X27,"")</f>
        <v/>
      </c>
      <c r="Y27" s="103" t="str">
        <f>IFERROR('Vida Prima Directa'!Y27/'Vida Pólizas Emitidas'!Y27,"")</f>
        <v/>
      </c>
      <c r="Z27" s="103" t="str">
        <f>IFERROR('Vida Prima Directa'!Z27/'Vida Pólizas Emitidas'!Z27,"")</f>
        <v/>
      </c>
      <c r="AA27" s="103" t="str">
        <f>IFERROR('Vida Prima Directa'!AA27/'Vida Pólizas Emitidas'!AA27,"")</f>
        <v/>
      </c>
      <c r="AB27" s="103" t="str">
        <f>IFERROR('Vida Prima Directa'!AB27/'Vida Pólizas Emitidas'!AB27,"")</f>
        <v/>
      </c>
      <c r="AC27" s="103" t="str">
        <f>IFERROR('Vida Prima Directa'!AC27/'Vida Pólizas Emitidas'!AC27,"")</f>
        <v/>
      </c>
      <c r="AD27" s="103" t="str">
        <f>IFERROR('Vida Prima Directa'!AD27/'Vida Pólizas Emitidas'!AD27,"")</f>
        <v/>
      </c>
      <c r="AE27" s="103" t="str">
        <f>IFERROR('Vida Prima Directa'!AE27/'Vida Pólizas Emitidas'!AE27,"")</f>
        <v/>
      </c>
      <c r="AF27" s="103" t="str">
        <f>IFERROR('Vida Prima Directa'!AF27/'Vida Pólizas Emitidas'!AF27,"")</f>
        <v/>
      </c>
      <c r="AG27" s="103" t="str">
        <f>IFERROR('Vida Prima Directa'!AG27/'Vida Pólizas Emitidas'!AG27,"")</f>
        <v/>
      </c>
      <c r="AH27" s="103" t="str">
        <f>IFERROR('Vida Prima Directa'!AH27/'Vida Pólizas Emitidas'!AH27,"")</f>
        <v/>
      </c>
      <c r="AI27" s="103" t="str">
        <f>IFERROR('Vida Prima Directa'!AI27/'Vida Pólizas Emitidas'!AI27,"")</f>
        <v/>
      </c>
      <c r="AJ27" s="103" t="str">
        <f>IFERROR('Vida Prima Directa'!AJ27/'Vida Pólizas Emitidas'!AJ27,"")</f>
        <v/>
      </c>
      <c r="AK27" s="103" t="str">
        <f>IFERROR('Vida Prima Directa'!AK27/'Vida Pólizas Emitidas'!AK27,"")</f>
        <v/>
      </c>
      <c r="AL27" s="103" t="str">
        <f>IFERROR('Vida Prima Directa'!AL27/'Vida Pólizas Emitidas'!AL27,"")</f>
        <v/>
      </c>
      <c r="AM27" s="103" t="str">
        <f>IFERROR('Vida Prima Directa'!AM27/'Vida Pólizas Emitidas'!AM27,"")</f>
        <v/>
      </c>
      <c r="AN27" s="103" t="str">
        <f>IFERROR('Vida Prima Directa'!AN27/'Vida Pólizas Emitidas'!AN27,"")</f>
        <v/>
      </c>
      <c r="AO27" s="103" t="str">
        <f>IFERROR('Vida Prima Directa'!AO27/'Vida Pólizas Emitidas'!AO27,"")</f>
        <v/>
      </c>
      <c r="AP27" s="103" t="str">
        <f>IFERROR('Vida Prima Directa'!AP27/'Vida Pólizas Emitidas'!AP27,"")</f>
        <v/>
      </c>
      <c r="AQ27" s="103" t="str">
        <f>IFERROR('Vida Prima Directa'!AQ27/'Vida Pólizas Emitidas'!AQ27,"")</f>
        <v/>
      </c>
      <c r="AS27" s="92" t="str">
        <f>IFERROR('Vida Prima Directa'!AS27/'Vida Pólizas Emitidas'!AS27,"")</f>
        <v/>
      </c>
      <c r="AT27" s="71" t="str">
        <f t="shared" si="1"/>
        <v/>
      </c>
    </row>
    <row r="28" spans="2:46">
      <c r="B28" s="29" t="s">
        <v>423</v>
      </c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S28" s="112"/>
      <c r="AT28" s="107"/>
    </row>
    <row r="29" spans="2:46">
      <c r="B29" s="30" t="s">
        <v>424</v>
      </c>
      <c r="C29" s="103" t="str">
        <f>IFERROR('Vida Prima Directa'!C29/'Vida Pólizas Emitidas'!C29,"")</f>
        <v/>
      </c>
      <c r="D29" s="103" t="str">
        <f>IFERROR('Vida Prima Directa'!D29/'Vida Pólizas Emitidas'!D29,"")</f>
        <v/>
      </c>
      <c r="E29" s="103" t="str">
        <f>IFERROR('Vida Prima Directa'!E29/'Vida Pólizas Emitidas'!E29,"")</f>
        <v/>
      </c>
      <c r="F29" s="103" t="str">
        <f>IFERROR('Vida Prima Directa'!F29/'Vida Pólizas Emitidas'!F29,"")</f>
        <v/>
      </c>
      <c r="G29" s="103" t="str">
        <f>IFERROR('Vida Prima Directa'!G29/'Vida Pólizas Emitidas'!G29,"")</f>
        <v/>
      </c>
      <c r="H29" s="103" t="str">
        <f>IFERROR('Vida Prima Directa'!H29/'Vida Pólizas Emitidas'!H29,"")</f>
        <v/>
      </c>
      <c r="I29" s="103" t="str">
        <f>IFERROR('Vida Prima Directa'!I29/'Vida Pólizas Emitidas'!I29,"")</f>
        <v/>
      </c>
      <c r="J29" s="103">
        <f>IFERROR('Vida Prima Directa'!J29/'Vida Pólizas Emitidas'!J29,"")</f>
        <v>1955.9244622956289</v>
      </c>
      <c r="K29" s="103" t="str">
        <f>IFERROR('Vida Prima Directa'!K29/'Vida Pólizas Emitidas'!K29,"")</f>
        <v/>
      </c>
      <c r="L29" s="103" t="str">
        <f>IFERROR('Vida Prima Directa'!L29/'Vida Pólizas Emitidas'!L29,"")</f>
        <v/>
      </c>
      <c r="M29" s="103" t="str">
        <f>IFERROR('Vida Prima Directa'!M29/'Vida Pólizas Emitidas'!M29,"")</f>
        <v/>
      </c>
      <c r="N29" s="103" t="str">
        <f>IFERROR('Vida Prima Directa'!N29/'Vida Pólizas Emitidas'!N29,"")</f>
        <v/>
      </c>
      <c r="O29" s="103" t="str">
        <f>IFERROR('Vida Prima Directa'!O29/'Vida Pólizas Emitidas'!O29,"")</f>
        <v/>
      </c>
      <c r="P29" s="103" t="str">
        <f>IFERROR('Vida Prima Directa'!P29/'Vida Pólizas Emitidas'!P29,"")</f>
        <v/>
      </c>
      <c r="Q29" s="103" t="str">
        <f>IFERROR('Vida Prima Directa'!Q29/'Vida Pólizas Emitidas'!Q29,"")</f>
        <v/>
      </c>
      <c r="R29" s="103" t="str">
        <f>IFERROR('Vida Prima Directa'!R29/'Vida Pólizas Emitidas'!R29,"")</f>
        <v/>
      </c>
      <c r="S29" s="103" t="str">
        <f>IFERROR('Vida Prima Directa'!S29/'Vida Pólizas Emitidas'!S29,"")</f>
        <v/>
      </c>
      <c r="T29" s="103">
        <f>IFERROR('Vida Prima Directa'!T29/'Vida Pólizas Emitidas'!T29,"")</f>
        <v>30.916859414553677</v>
      </c>
      <c r="U29" s="103" t="str">
        <f>IFERROR('Vida Prima Directa'!U29/'Vida Pólizas Emitidas'!U29,"")</f>
        <v/>
      </c>
      <c r="V29" s="103" t="str">
        <f>IFERROR('Vida Prima Directa'!V29/'Vida Pólizas Emitidas'!V29,"")</f>
        <v/>
      </c>
      <c r="W29" s="103" t="str">
        <f>IFERROR('Vida Prima Directa'!W29/'Vida Pólizas Emitidas'!W29,"")</f>
        <v/>
      </c>
      <c r="X29" s="103" t="str">
        <f>IFERROR('Vida Prima Directa'!X29/'Vida Pólizas Emitidas'!X29,"")</f>
        <v/>
      </c>
      <c r="Y29" s="103" t="str">
        <f>IFERROR('Vida Prima Directa'!Y29/'Vida Pólizas Emitidas'!Y29,"")</f>
        <v/>
      </c>
      <c r="Z29" s="103" t="str">
        <f>IFERROR('Vida Prima Directa'!Z29/'Vida Pólizas Emitidas'!Z29,"")</f>
        <v/>
      </c>
      <c r="AA29" s="103" t="str">
        <f>IFERROR('Vida Prima Directa'!AA29/'Vida Pólizas Emitidas'!AA29,"")</f>
        <v/>
      </c>
      <c r="AB29" s="103" t="str">
        <f>IFERROR('Vida Prima Directa'!AB29/'Vida Pólizas Emitidas'!AB29,"")</f>
        <v/>
      </c>
      <c r="AC29" s="103" t="str">
        <f>IFERROR('Vida Prima Directa'!AC29/'Vida Pólizas Emitidas'!AC29,"")</f>
        <v/>
      </c>
      <c r="AD29" s="103" t="str">
        <f>IFERROR('Vida Prima Directa'!AD29/'Vida Pólizas Emitidas'!AD29,"")</f>
        <v/>
      </c>
      <c r="AE29" s="103" t="str">
        <f>IFERROR('Vida Prima Directa'!AE29/'Vida Pólizas Emitidas'!AE29,"")</f>
        <v/>
      </c>
      <c r="AF29" s="103" t="str">
        <f>IFERROR('Vida Prima Directa'!AF29/'Vida Pólizas Emitidas'!AF29,"")</f>
        <v/>
      </c>
      <c r="AG29" s="103" t="str">
        <f>IFERROR('Vida Prima Directa'!AG29/'Vida Pólizas Emitidas'!AG29,"")</f>
        <v/>
      </c>
      <c r="AH29" s="103" t="str">
        <f>IFERROR('Vida Prima Directa'!AH29/'Vida Pólizas Emitidas'!AH29,"")</f>
        <v/>
      </c>
      <c r="AI29" s="103" t="str">
        <f>IFERROR('Vida Prima Directa'!AI29/'Vida Pólizas Emitidas'!AI29,"")</f>
        <v/>
      </c>
      <c r="AJ29" s="103" t="str">
        <f>IFERROR('Vida Prima Directa'!AJ29/'Vida Pólizas Emitidas'!AJ29,"")</f>
        <v/>
      </c>
      <c r="AK29" s="103" t="str">
        <f>IFERROR('Vida Prima Directa'!AK29/'Vida Pólizas Emitidas'!AK29,"")</f>
        <v/>
      </c>
      <c r="AL29" s="103" t="str">
        <f>IFERROR('Vida Prima Directa'!AL29/'Vida Pólizas Emitidas'!AL29,"")</f>
        <v/>
      </c>
      <c r="AM29" s="103" t="str">
        <f>IFERROR('Vida Prima Directa'!AM29/'Vida Pólizas Emitidas'!AM29,"")</f>
        <v/>
      </c>
      <c r="AN29" s="103" t="str">
        <f>IFERROR('Vida Prima Directa'!AN29/'Vida Pólizas Emitidas'!AN29,"")</f>
        <v/>
      </c>
      <c r="AO29" s="103" t="str">
        <f>IFERROR('Vida Prima Directa'!AO29/'Vida Pólizas Emitidas'!AO29,"")</f>
        <v/>
      </c>
      <c r="AP29" s="103" t="str">
        <f>IFERROR('Vida Prima Directa'!AP29/'Vida Pólizas Emitidas'!AP29,"")</f>
        <v/>
      </c>
      <c r="AQ29" s="103">
        <f>IFERROR('Vida Prima Directa'!AQ29/'Vida Pólizas Emitidas'!AQ29,"")</f>
        <v>91.702067244020569</v>
      </c>
      <c r="AS29" s="92">
        <f>IFERROR('Vida Prima Directa'!AS29/'Vida Pólizas Emitidas'!AS29,"")</f>
        <v>145.33520347816167</v>
      </c>
      <c r="AT29" s="71">
        <f t="shared" ref="AT29:AT41" si="2">IFERROR(AQ29/AS29-1,"")</f>
        <v>-0.36903059238638014</v>
      </c>
    </row>
    <row r="30" spans="2:46">
      <c r="B30" s="30" t="s">
        <v>425</v>
      </c>
      <c r="C30" s="103">
        <f>IFERROR('Vida Prima Directa'!C30/'Vida Pólizas Emitidas'!C30,"")</f>
        <v>5534.3020060304125</v>
      </c>
      <c r="D30" s="103">
        <f>IFERROR('Vida Prima Directa'!D30/'Vida Pólizas Emitidas'!D30,"")</f>
        <v>2683.0263535223844</v>
      </c>
      <c r="E30" s="103">
        <f>IFERROR('Vida Prima Directa'!E30/'Vida Pólizas Emitidas'!E30,"")</f>
        <v>2740.2985794030037</v>
      </c>
      <c r="F30" s="103">
        <f>IFERROR('Vida Prima Directa'!F30/'Vida Pólizas Emitidas'!F30,"")</f>
        <v>1268.9882842000607</v>
      </c>
      <c r="G30" s="103">
        <f>IFERROR('Vida Prima Directa'!G30/'Vida Pólizas Emitidas'!G30,"")</f>
        <v>2081.3188800711123</v>
      </c>
      <c r="H30" s="103">
        <f>IFERROR('Vida Prima Directa'!H30/'Vida Pólizas Emitidas'!H30,"")</f>
        <v>44.942890508151386</v>
      </c>
      <c r="I30" s="103">
        <f>IFERROR('Vida Prima Directa'!I30/'Vida Pólizas Emitidas'!I30,"")</f>
        <v>402.24389696424021</v>
      </c>
      <c r="J30" s="103" t="str">
        <f>IFERROR('Vida Prima Directa'!J30/'Vida Pólizas Emitidas'!J30,"")</f>
        <v/>
      </c>
      <c r="K30" s="103" t="str">
        <f>IFERROR('Vida Prima Directa'!K30/'Vida Pólizas Emitidas'!K30,"")</f>
        <v/>
      </c>
      <c r="L30" s="103" t="str">
        <f>IFERROR('Vida Prima Directa'!L30/'Vida Pólizas Emitidas'!L30,"")</f>
        <v/>
      </c>
      <c r="M30" s="103">
        <f>IFERROR('Vida Prima Directa'!M30/'Vida Pólizas Emitidas'!M30,"")</f>
        <v>363.36471386507827</v>
      </c>
      <c r="N30" s="103" t="str">
        <f>IFERROR('Vida Prima Directa'!N30/'Vida Pólizas Emitidas'!N30,"")</f>
        <v/>
      </c>
      <c r="O30" s="103" t="str">
        <f>IFERROR('Vida Prima Directa'!O30/'Vida Pólizas Emitidas'!O30,"")</f>
        <v/>
      </c>
      <c r="P30" s="103">
        <f>IFERROR('Vida Prima Directa'!P30/'Vida Pólizas Emitidas'!P30,"")</f>
        <v>729.43152653777679</v>
      </c>
      <c r="Q30" s="103">
        <f>IFERROR('Vida Prima Directa'!Q30/'Vida Pólizas Emitidas'!Q30,"")</f>
        <v>2777.9610939294321</v>
      </c>
      <c r="R30" s="103" t="str">
        <f>IFERROR('Vida Prima Directa'!R30/'Vida Pólizas Emitidas'!R30,"")</f>
        <v/>
      </c>
      <c r="S30" s="103">
        <f>IFERROR('Vida Prima Directa'!S30/'Vida Pólizas Emitidas'!S30,"")</f>
        <v>3152.8651781887488</v>
      </c>
      <c r="T30" s="103">
        <f>IFERROR('Vida Prima Directa'!T30/'Vida Pólizas Emitidas'!T30,"")</f>
        <v>13.472699902231938</v>
      </c>
      <c r="U30" s="103" t="str">
        <f>IFERROR('Vida Prima Directa'!U30/'Vida Pólizas Emitidas'!U30,"")</f>
        <v/>
      </c>
      <c r="V30" s="103">
        <f>IFERROR('Vida Prima Directa'!V30/'Vida Pólizas Emitidas'!V30,"")</f>
        <v>22.278101915834558</v>
      </c>
      <c r="W30" s="103">
        <f>IFERROR('Vida Prima Directa'!W30/'Vida Pólizas Emitidas'!W30,"")</f>
        <v>337.27980126505548</v>
      </c>
      <c r="X30" s="103">
        <f>IFERROR('Vida Prima Directa'!X30/'Vida Pólizas Emitidas'!X30,"")</f>
        <v>2540.9098764358869</v>
      </c>
      <c r="Y30" s="103">
        <f>IFERROR('Vida Prima Directa'!Y30/'Vida Pólizas Emitidas'!Y30,"")</f>
        <v>25.334516692820092</v>
      </c>
      <c r="Z30" s="103">
        <f>IFERROR('Vida Prima Directa'!Z30/'Vida Pólizas Emitidas'!Z30,"")</f>
        <v>41013.056243512365</v>
      </c>
      <c r="AA30" s="103">
        <f>IFERROR('Vida Prima Directa'!AA30/'Vida Pólizas Emitidas'!AA30,"")</f>
        <v>1191.6223460175602</v>
      </c>
      <c r="AB30" s="103" t="str">
        <f>IFERROR('Vida Prima Directa'!AB30/'Vida Pólizas Emitidas'!AB30,"")</f>
        <v/>
      </c>
      <c r="AC30" s="103" t="str">
        <f>IFERROR('Vida Prima Directa'!AC30/'Vida Pólizas Emitidas'!AC30,"")</f>
        <v/>
      </c>
      <c r="AD30" s="103" t="str">
        <f>IFERROR('Vida Prima Directa'!AD30/'Vida Pólizas Emitidas'!AD30,"")</f>
        <v/>
      </c>
      <c r="AE30" s="103">
        <f>IFERROR('Vida Prima Directa'!AE30/'Vida Pólizas Emitidas'!AE30,"")</f>
        <v>4531.086425819075</v>
      </c>
      <c r="AF30" s="103">
        <f>IFERROR('Vida Prima Directa'!AF30/'Vida Pólizas Emitidas'!AF30,"")</f>
        <v>16914.173422660748</v>
      </c>
      <c r="AG30" s="103">
        <f>IFERROR('Vida Prima Directa'!AG30/'Vida Pólizas Emitidas'!AG30,"")</f>
        <v>9978.4421922171168</v>
      </c>
      <c r="AH30" s="103" t="str">
        <f>IFERROR('Vida Prima Directa'!AH30/'Vida Pólizas Emitidas'!AH30,"")</f>
        <v/>
      </c>
      <c r="AI30" s="103" t="str">
        <f>IFERROR('Vida Prima Directa'!AI30/'Vida Pólizas Emitidas'!AI30,"")</f>
        <v/>
      </c>
      <c r="AJ30" s="103" t="str">
        <f>IFERROR('Vida Prima Directa'!AJ30/'Vida Pólizas Emitidas'!AJ30,"")</f>
        <v/>
      </c>
      <c r="AK30" s="103" t="str">
        <f>IFERROR('Vida Prima Directa'!AK30/'Vida Pólizas Emitidas'!AK30,"")</f>
        <v/>
      </c>
      <c r="AL30" s="103" t="str">
        <f>IFERROR('Vida Prima Directa'!AL30/'Vida Pólizas Emitidas'!AL30,"")</f>
        <v/>
      </c>
      <c r="AM30" s="103" t="str">
        <f>IFERROR('Vida Prima Directa'!AM30/'Vida Pólizas Emitidas'!AM30,"")</f>
        <v/>
      </c>
      <c r="AN30" s="103" t="str">
        <f>IFERROR('Vida Prima Directa'!AN30/'Vida Pólizas Emitidas'!AN30,"")</f>
        <v/>
      </c>
      <c r="AO30" s="103" t="str">
        <f>IFERROR('Vida Prima Directa'!AO30/'Vida Pólizas Emitidas'!AO30,"")</f>
        <v/>
      </c>
      <c r="AP30" s="103" t="str">
        <f>IFERROR('Vida Prima Directa'!AP30/'Vida Pólizas Emitidas'!AP30,"")</f>
        <v/>
      </c>
      <c r="AQ30" s="103">
        <f>IFERROR('Vida Prima Directa'!AQ30/'Vida Pólizas Emitidas'!AQ30,"")</f>
        <v>393.81874072892032</v>
      </c>
      <c r="AS30" s="92">
        <f>IFERROR('Vida Prima Directa'!AS30/'Vida Pólizas Emitidas'!AS30,"")</f>
        <v>129.00068023192424</v>
      </c>
      <c r="AT30" s="71">
        <f t="shared" si="2"/>
        <v>2.0528423572720098</v>
      </c>
    </row>
    <row r="31" spans="2:46">
      <c r="B31" s="30" t="s">
        <v>426</v>
      </c>
      <c r="C31" s="103" t="str">
        <f>IFERROR('Vida Prima Directa'!C31/'Vida Pólizas Emitidas'!C31,"")</f>
        <v/>
      </c>
      <c r="D31" s="103" t="str">
        <f>IFERROR('Vida Prima Directa'!D31/'Vida Pólizas Emitidas'!D31,"")</f>
        <v/>
      </c>
      <c r="E31" s="103" t="str">
        <f>IFERROR('Vida Prima Directa'!E31/'Vida Pólizas Emitidas'!E31,"")</f>
        <v/>
      </c>
      <c r="F31" s="103" t="str">
        <f>IFERROR('Vida Prima Directa'!F31/'Vida Pólizas Emitidas'!F31,"")</f>
        <v/>
      </c>
      <c r="G31" s="103" t="str">
        <f>IFERROR('Vida Prima Directa'!G31/'Vida Pólizas Emitidas'!G31,"")</f>
        <v/>
      </c>
      <c r="H31" s="103" t="str">
        <f>IFERROR('Vida Prima Directa'!H31/'Vida Pólizas Emitidas'!H31,"")</f>
        <v/>
      </c>
      <c r="I31" s="103" t="str">
        <f>IFERROR('Vida Prima Directa'!I31/'Vida Pólizas Emitidas'!I31,"")</f>
        <v/>
      </c>
      <c r="J31" s="103" t="str">
        <f>IFERROR('Vida Prima Directa'!J31/'Vida Pólizas Emitidas'!J31,"")</f>
        <v/>
      </c>
      <c r="K31" s="103" t="str">
        <f>IFERROR('Vida Prima Directa'!K31/'Vida Pólizas Emitidas'!K31,"")</f>
        <v/>
      </c>
      <c r="L31" s="103" t="str">
        <f>IFERROR('Vida Prima Directa'!L31/'Vida Pólizas Emitidas'!L31,"")</f>
        <v/>
      </c>
      <c r="M31" s="103" t="str">
        <f>IFERROR('Vida Prima Directa'!M31/'Vida Pólizas Emitidas'!M31,"")</f>
        <v/>
      </c>
      <c r="N31" s="103" t="str">
        <f>IFERROR('Vida Prima Directa'!N31/'Vida Pólizas Emitidas'!N31,"")</f>
        <v/>
      </c>
      <c r="O31" s="103" t="str">
        <f>IFERROR('Vida Prima Directa'!O31/'Vida Pólizas Emitidas'!O31,"")</f>
        <v/>
      </c>
      <c r="P31" s="103">
        <f>IFERROR('Vida Prima Directa'!P31/'Vida Pólizas Emitidas'!P31,"")</f>
        <v>4380.0088973288093</v>
      </c>
      <c r="Q31" s="103">
        <f>IFERROR('Vida Prima Directa'!Q31/'Vida Pólizas Emitidas'!Q31,"")</f>
        <v>9.9484157771682344</v>
      </c>
      <c r="R31" s="103" t="str">
        <f>IFERROR('Vida Prima Directa'!R31/'Vida Pólizas Emitidas'!R31,"")</f>
        <v/>
      </c>
      <c r="S31" s="103" t="str">
        <f>IFERROR('Vida Prima Directa'!S31/'Vida Pólizas Emitidas'!S31,"")</f>
        <v/>
      </c>
      <c r="T31" s="103" t="str">
        <f>IFERROR('Vida Prima Directa'!T31/'Vida Pólizas Emitidas'!T31,"")</f>
        <v/>
      </c>
      <c r="U31" s="103" t="str">
        <f>IFERROR('Vida Prima Directa'!U31/'Vida Pólizas Emitidas'!U31,"")</f>
        <v/>
      </c>
      <c r="V31" s="103" t="str">
        <f>IFERROR('Vida Prima Directa'!V31/'Vida Pólizas Emitidas'!V31,"")</f>
        <v/>
      </c>
      <c r="W31" s="103" t="str">
        <f>IFERROR('Vida Prima Directa'!W31/'Vida Pólizas Emitidas'!W31,"")</f>
        <v/>
      </c>
      <c r="X31" s="103" t="str">
        <f>IFERROR('Vida Prima Directa'!X31/'Vida Pólizas Emitidas'!X31,"")</f>
        <v/>
      </c>
      <c r="Y31" s="103">
        <f>IFERROR('Vida Prima Directa'!Y31/'Vida Pólizas Emitidas'!Y31,"")</f>
        <v>48.973643302032833</v>
      </c>
      <c r="Z31" s="103" t="str">
        <f>IFERROR('Vida Prima Directa'!Z31/'Vida Pólizas Emitidas'!Z31,"")</f>
        <v/>
      </c>
      <c r="AA31" s="103" t="str">
        <f>IFERROR('Vida Prima Directa'!AA31/'Vida Pólizas Emitidas'!AA31,"")</f>
        <v/>
      </c>
      <c r="AB31" s="103" t="str">
        <f>IFERROR('Vida Prima Directa'!AB31/'Vida Pólizas Emitidas'!AB31,"")</f>
        <v/>
      </c>
      <c r="AC31" s="103" t="str">
        <f>IFERROR('Vida Prima Directa'!AC31/'Vida Pólizas Emitidas'!AC31,"")</f>
        <v/>
      </c>
      <c r="AD31" s="103" t="str">
        <f>IFERROR('Vida Prima Directa'!AD31/'Vida Pólizas Emitidas'!AD31,"")</f>
        <v/>
      </c>
      <c r="AE31" s="103" t="str">
        <f>IFERROR('Vida Prima Directa'!AE31/'Vida Pólizas Emitidas'!AE31,"")</f>
        <v/>
      </c>
      <c r="AF31" s="103" t="str">
        <f>IFERROR('Vida Prima Directa'!AF31/'Vida Pólizas Emitidas'!AF31,"")</f>
        <v/>
      </c>
      <c r="AG31" s="103" t="str">
        <f>IFERROR('Vida Prima Directa'!AG31/'Vida Pólizas Emitidas'!AG31,"")</f>
        <v/>
      </c>
      <c r="AH31" s="103" t="str">
        <f>IFERROR('Vida Prima Directa'!AH31/'Vida Pólizas Emitidas'!AH31,"")</f>
        <v/>
      </c>
      <c r="AI31" s="103" t="str">
        <f>IFERROR('Vida Prima Directa'!AI31/'Vida Pólizas Emitidas'!AI31,"")</f>
        <v/>
      </c>
      <c r="AJ31" s="103" t="str">
        <f>IFERROR('Vida Prima Directa'!AJ31/'Vida Pólizas Emitidas'!AJ31,"")</f>
        <v/>
      </c>
      <c r="AK31" s="103" t="str">
        <f>IFERROR('Vida Prima Directa'!AK31/'Vida Pólizas Emitidas'!AK31,"")</f>
        <v/>
      </c>
      <c r="AL31" s="103" t="str">
        <f>IFERROR('Vida Prima Directa'!AL31/'Vida Pólizas Emitidas'!AL31,"")</f>
        <v/>
      </c>
      <c r="AM31" s="103" t="str">
        <f>IFERROR('Vida Prima Directa'!AM31/'Vida Pólizas Emitidas'!AM31,"")</f>
        <v/>
      </c>
      <c r="AN31" s="103" t="str">
        <f>IFERROR('Vida Prima Directa'!AN31/'Vida Pólizas Emitidas'!AN31,"")</f>
        <v/>
      </c>
      <c r="AO31" s="103" t="str">
        <f>IFERROR('Vida Prima Directa'!AO31/'Vida Pólizas Emitidas'!AO31,"")</f>
        <v/>
      </c>
      <c r="AP31" s="103" t="str">
        <f>IFERROR('Vida Prima Directa'!AP31/'Vida Pólizas Emitidas'!AP31,"")</f>
        <v/>
      </c>
      <c r="AQ31" s="103">
        <f>IFERROR('Vida Prima Directa'!AQ31/'Vida Pólizas Emitidas'!AQ31,"")</f>
        <v>15.494288727282534</v>
      </c>
      <c r="AS31" s="92">
        <f>IFERROR('Vida Prima Directa'!AS31/'Vida Pólizas Emitidas'!AS31,"")</f>
        <v>53.072275695510889</v>
      </c>
      <c r="AT31" s="71">
        <f t="shared" si="2"/>
        <v>-0.70805305549403608</v>
      </c>
    </row>
    <row r="32" spans="2:46">
      <c r="B32" s="30" t="s">
        <v>427</v>
      </c>
      <c r="C32" s="103" t="str">
        <f>IFERROR('Vida Prima Directa'!C32/'Vida Pólizas Emitidas'!C32,"")</f>
        <v/>
      </c>
      <c r="D32" s="103" t="str">
        <f>IFERROR('Vida Prima Directa'!D32/'Vida Pólizas Emitidas'!D32,"")</f>
        <v/>
      </c>
      <c r="E32" s="103" t="str">
        <f>IFERROR('Vida Prima Directa'!E32/'Vida Pólizas Emitidas'!E32,"")</f>
        <v/>
      </c>
      <c r="F32" s="103" t="str">
        <f>IFERROR('Vida Prima Directa'!F32/'Vida Pólizas Emitidas'!F32,"")</f>
        <v/>
      </c>
      <c r="G32" s="103" t="str">
        <f>IFERROR('Vida Prima Directa'!G32/'Vida Pólizas Emitidas'!G32,"")</f>
        <v/>
      </c>
      <c r="H32" s="103" t="str">
        <f>IFERROR('Vida Prima Directa'!H32/'Vida Pólizas Emitidas'!H32,"")</f>
        <v/>
      </c>
      <c r="I32" s="103" t="str">
        <f>IFERROR('Vida Prima Directa'!I32/'Vida Pólizas Emitidas'!I32,"")</f>
        <v/>
      </c>
      <c r="J32" s="103" t="str">
        <f>IFERROR('Vida Prima Directa'!J32/'Vida Pólizas Emitidas'!J32,"")</f>
        <v/>
      </c>
      <c r="K32" s="103" t="str">
        <f>IFERROR('Vida Prima Directa'!K32/'Vida Pólizas Emitidas'!K32,"")</f>
        <v/>
      </c>
      <c r="L32" s="103" t="str">
        <f>IFERROR('Vida Prima Directa'!L32/'Vida Pólizas Emitidas'!L32,"")</f>
        <v/>
      </c>
      <c r="M32" s="103" t="str">
        <f>IFERROR('Vida Prima Directa'!M32/'Vida Pólizas Emitidas'!M32,"")</f>
        <v/>
      </c>
      <c r="N32" s="103" t="str">
        <f>IFERROR('Vida Prima Directa'!N32/'Vida Pólizas Emitidas'!N32,"")</f>
        <v/>
      </c>
      <c r="O32" s="103" t="str">
        <f>IFERROR('Vida Prima Directa'!O32/'Vida Pólizas Emitidas'!O32,"")</f>
        <v/>
      </c>
      <c r="P32" s="103" t="str">
        <f>IFERROR('Vida Prima Directa'!P32/'Vida Pólizas Emitidas'!P32,"")</f>
        <v/>
      </c>
      <c r="Q32" s="103" t="str">
        <f>IFERROR('Vida Prima Directa'!Q32/'Vida Pólizas Emitidas'!Q32,"")</f>
        <v/>
      </c>
      <c r="R32" s="103" t="str">
        <f>IFERROR('Vida Prima Directa'!R32/'Vida Pólizas Emitidas'!R32,"")</f>
        <v/>
      </c>
      <c r="S32" s="103" t="str">
        <f>IFERROR('Vida Prima Directa'!S32/'Vida Pólizas Emitidas'!S32,"")</f>
        <v/>
      </c>
      <c r="T32" s="103" t="str">
        <f>IFERROR('Vida Prima Directa'!T32/'Vida Pólizas Emitidas'!T32,"")</f>
        <v/>
      </c>
      <c r="U32" s="103" t="str">
        <f>IFERROR('Vida Prima Directa'!U32/'Vida Pólizas Emitidas'!U32,"")</f>
        <v/>
      </c>
      <c r="V32" s="103" t="str">
        <f>IFERROR('Vida Prima Directa'!V32/'Vida Pólizas Emitidas'!V32,"")</f>
        <v/>
      </c>
      <c r="W32" s="103" t="str">
        <f>IFERROR('Vida Prima Directa'!W32/'Vida Pólizas Emitidas'!W32,"")</f>
        <v/>
      </c>
      <c r="X32" s="103" t="str">
        <f>IFERROR('Vida Prima Directa'!X32/'Vida Pólizas Emitidas'!X32,"")</f>
        <v/>
      </c>
      <c r="Y32" s="103">
        <f>IFERROR('Vida Prima Directa'!Y32/'Vida Pólizas Emitidas'!Y32,"")</f>
        <v>7.3130963950674932</v>
      </c>
      <c r="Z32" s="103" t="str">
        <f>IFERROR('Vida Prima Directa'!Z32/'Vida Pólizas Emitidas'!Z32,"")</f>
        <v/>
      </c>
      <c r="AA32" s="103" t="str">
        <f>IFERROR('Vida Prima Directa'!AA32/'Vida Pólizas Emitidas'!AA32,"")</f>
        <v/>
      </c>
      <c r="AB32" s="103" t="str">
        <f>IFERROR('Vida Prima Directa'!AB32/'Vida Pólizas Emitidas'!AB32,"")</f>
        <v/>
      </c>
      <c r="AC32" s="103" t="str">
        <f>IFERROR('Vida Prima Directa'!AC32/'Vida Pólizas Emitidas'!AC32,"")</f>
        <v/>
      </c>
      <c r="AD32" s="103" t="str">
        <f>IFERROR('Vida Prima Directa'!AD32/'Vida Pólizas Emitidas'!AD32,"")</f>
        <v/>
      </c>
      <c r="AE32" s="103" t="str">
        <f>IFERROR('Vida Prima Directa'!AE32/'Vida Pólizas Emitidas'!AE32,"")</f>
        <v/>
      </c>
      <c r="AF32" s="103" t="str">
        <f>IFERROR('Vida Prima Directa'!AF32/'Vida Pólizas Emitidas'!AF32,"")</f>
        <v/>
      </c>
      <c r="AG32" s="103" t="str">
        <f>IFERROR('Vida Prima Directa'!AG32/'Vida Pólizas Emitidas'!AG32,"")</f>
        <v/>
      </c>
      <c r="AH32" s="103" t="str">
        <f>IFERROR('Vida Prima Directa'!AH32/'Vida Pólizas Emitidas'!AH32,"")</f>
        <v/>
      </c>
      <c r="AI32" s="103" t="str">
        <f>IFERROR('Vida Prima Directa'!AI32/'Vida Pólizas Emitidas'!AI32,"")</f>
        <v/>
      </c>
      <c r="AJ32" s="103" t="str">
        <f>IFERROR('Vida Prima Directa'!AJ32/'Vida Pólizas Emitidas'!AJ32,"")</f>
        <v/>
      </c>
      <c r="AK32" s="103" t="str">
        <f>IFERROR('Vida Prima Directa'!AK32/'Vida Pólizas Emitidas'!AK32,"")</f>
        <v/>
      </c>
      <c r="AL32" s="103" t="str">
        <f>IFERROR('Vida Prima Directa'!AL32/'Vida Pólizas Emitidas'!AL32,"")</f>
        <v/>
      </c>
      <c r="AM32" s="103" t="str">
        <f>IFERROR('Vida Prima Directa'!AM32/'Vida Pólizas Emitidas'!AM32,"")</f>
        <v/>
      </c>
      <c r="AN32" s="103" t="str">
        <f>IFERROR('Vida Prima Directa'!AN32/'Vida Pólizas Emitidas'!AN32,"")</f>
        <v/>
      </c>
      <c r="AO32" s="103" t="str">
        <f>IFERROR('Vida Prima Directa'!AO32/'Vida Pólizas Emitidas'!AO32,"")</f>
        <v/>
      </c>
      <c r="AP32" s="103" t="str">
        <f>IFERROR('Vida Prima Directa'!AP32/'Vida Pólizas Emitidas'!AP32,"")</f>
        <v/>
      </c>
      <c r="AQ32" s="103">
        <f>IFERROR('Vida Prima Directa'!AQ32/'Vida Pólizas Emitidas'!AQ32,"")</f>
        <v>15.133613113437217</v>
      </c>
      <c r="AS32" s="92">
        <f>IFERROR('Vida Prima Directa'!AS32/'Vida Pólizas Emitidas'!AS32,"")</f>
        <v>173.22269840603809</v>
      </c>
      <c r="AT32" s="71">
        <f t="shared" si="2"/>
        <v>-0.91263493033711052</v>
      </c>
    </row>
    <row r="33" spans="2:46">
      <c r="B33" s="30" t="s">
        <v>428</v>
      </c>
      <c r="C33" s="103" t="str">
        <f>IFERROR('Vida Prima Directa'!C33/'Vida Pólizas Emitidas'!C33,"")</f>
        <v/>
      </c>
      <c r="D33" s="103" t="str">
        <f>IFERROR('Vida Prima Directa'!D33/'Vida Pólizas Emitidas'!D33,"")</f>
        <v/>
      </c>
      <c r="E33" s="103" t="str">
        <f>IFERROR('Vida Prima Directa'!E33/'Vida Pólizas Emitidas'!E33,"")</f>
        <v/>
      </c>
      <c r="F33" s="103" t="str">
        <f>IFERROR('Vida Prima Directa'!F33/'Vida Pólizas Emitidas'!F33,"")</f>
        <v/>
      </c>
      <c r="G33" s="103" t="str">
        <f>IFERROR('Vida Prima Directa'!G33/'Vida Pólizas Emitidas'!G33,"")</f>
        <v/>
      </c>
      <c r="H33" s="103" t="str">
        <f>IFERROR('Vida Prima Directa'!H33/'Vida Pólizas Emitidas'!H33,"")</f>
        <v/>
      </c>
      <c r="I33" s="103" t="str">
        <f>IFERROR('Vida Prima Directa'!I33/'Vida Pólizas Emitidas'!I33,"")</f>
        <v/>
      </c>
      <c r="J33" s="103" t="str">
        <f>IFERROR('Vida Prima Directa'!J33/'Vida Pólizas Emitidas'!J33,"")</f>
        <v/>
      </c>
      <c r="K33" s="103" t="str">
        <f>IFERROR('Vida Prima Directa'!K33/'Vida Pólizas Emitidas'!K33,"")</f>
        <v/>
      </c>
      <c r="L33" s="103" t="str">
        <f>IFERROR('Vida Prima Directa'!L33/'Vida Pólizas Emitidas'!L33,"")</f>
        <v/>
      </c>
      <c r="M33" s="103" t="str">
        <f>IFERROR('Vida Prima Directa'!M33/'Vida Pólizas Emitidas'!M33,"")</f>
        <v/>
      </c>
      <c r="N33" s="103" t="str">
        <f>IFERROR('Vida Prima Directa'!N33/'Vida Pólizas Emitidas'!N33,"")</f>
        <v/>
      </c>
      <c r="O33" s="103" t="str">
        <f>IFERROR('Vida Prima Directa'!O33/'Vida Pólizas Emitidas'!O33,"")</f>
        <v/>
      </c>
      <c r="P33" s="103" t="str">
        <f>IFERROR('Vida Prima Directa'!P33/'Vida Pólizas Emitidas'!P33,"")</f>
        <v/>
      </c>
      <c r="Q33" s="103" t="str">
        <f>IFERROR('Vida Prima Directa'!Q33/'Vida Pólizas Emitidas'!Q33,"")</f>
        <v/>
      </c>
      <c r="R33" s="103" t="str">
        <f>IFERROR('Vida Prima Directa'!R33/'Vida Pólizas Emitidas'!R33,"")</f>
        <v/>
      </c>
      <c r="S33" s="103" t="str">
        <f>IFERROR('Vida Prima Directa'!S33/'Vida Pólizas Emitidas'!S33,"")</f>
        <v/>
      </c>
      <c r="T33" s="103" t="str">
        <f>IFERROR('Vida Prima Directa'!T33/'Vida Pólizas Emitidas'!T33,"")</f>
        <v/>
      </c>
      <c r="U33" s="103" t="str">
        <f>IFERROR('Vida Prima Directa'!U33/'Vida Pólizas Emitidas'!U33,"")</f>
        <v/>
      </c>
      <c r="V33" s="103" t="str">
        <f>IFERROR('Vida Prima Directa'!V33/'Vida Pólizas Emitidas'!V33,"")</f>
        <v/>
      </c>
      <c r="W33" s="103" t="str">
        <f>IFERROR('Vida Prima Directa'!W33/'Vida Pólizas Emitidas'!W33,"")</f>
        <v/>
      </c>
      <c r="X33" s="103" t="str">
        <f>IFERROR('Vida Prima Directa'!X33/'Vida Pólizas Emitidas'!X33,"")</f>
        <v/>
      </c>
      <c r="Y33" s="103" t="str">
        <f>IFERROR('Vida Prima Directa'!Y33/'Vida Pólizas Emitidas'!Y33,"")</f>
        <v/>
      </c>
      <c r="Z33" s="103" t="str">
        <f>IFERROR('Vida Prima Directa'!Z33/'Vida Pólizas Emitidas'!Z33,"")</f>
        <v/>
      </c>
      <c r="AA33" s="103" t="str">
        <f>IFERROR('Vida Prima Directa'!AA33/'Vida Pólizas Emitidas'!AA33,"")</f>
        <v/>
      </c>
      <c r="AB33" s="103" t="str">
        <f>IFERROR('Vida Prima Directa'!AB33/'Vida Pólizas Emitidas'!AB33,"")</f>
        <v/>
      </c>
      <c r="AC33" s="103" t="str">
        <f>IFERROR('Vida Prima Directa'!AC33/'Vida Pólizas Emitidas'!AC33,"")</f>
        <v/>
      </c>
      <c r="AD33" s="103" t="str">
        <f>IFERROR('Vida Prima Directa'!AD33/'Vida Pólizas Emitidas'!AD33,"")</f>
        <v/>
      </c>
      <c r="AE33" s="103" t="str">
        <f>IFERROR('Vida Prima Directa'!AE33/'Vida Pólizas Emitidas'!AE33,"")</f>
        <v/>
      </c>
      <c r="AF33" s="103" t="str">
        <f>IFERROR('Vida Prima Directa'!AF33/'Vida Pólizas Emitidas'!AF33,"")</f>
        <v/>
      </c>
      <c r="AG33" s="103" t="str">
        <f>IFERROR('Vida Prima Directa'!AG33/'Vida Pólizas Emitidas'!AG33,"")</f>
        <v/>
      </c>
      <c r="AH33" s="103" t="str">
        <f>IFERROR('Vida Prima Directa'!AH33/'Vida Pólizas Emitidas'!AH33,"")</f>
        <v/>
      </c>
      <c r="AI33" s="103" t="str">
        <f>IFERROR('Vida Prima Directa'!AI33/'Vida Pólizas Emitidas'!AI33,"")</f>
        <v/>
      </c>
      <c r="AJ33" s="103" t="str">
        <f>IFERROR('Vida Prima Directa'!AJ33/'Vida Pólizas Emitidas'!AJ33,"")</f>
        <v/>
      </c>
      <c r="AK33" s="103" t="str">
        <f>IFERROR('Vida Prima Directa'!AK33/'Vida Pólizas Emitidas'!AK33,"")</f>
        <v/>
      </c>
      <c r="AL33" s="103" t="str">
        <f>IFERROR('Vida Prima Directa'!AL33/'Vida Pólizas Emitidas'!AL33,"")</f>
        <v/>
      </c>
      <c r="AM33" s="103" t="str">
        <f>IFERROR('Vida Prima Directa'!AM33/'Vida Pólizas Emitidas'!AM33,"")</f>
        <v/>
      </c>
      <c r="AN33" s="103" t="str">
        <f>IFERROR('Vida Prima Directa'!AN33/'Vida Pólizas Emitidas'!AN33,"")</f>
        <v/>
      </c>
      <c r="AO33" s="103" t="str">
        <f>IFERROR('Vida Prima Directa'!AO33/'Vida Pólizas Emitidas'!AO33,"")</f>
        <v/>
      </c>
      <c r="AP33" s="103" t="str">
        <f>IFERROR('Vida Prima Directa'!AP33/'Vida Pólizas Emitidas'!AP33,"")</f>
        <v/>
      </c>
      <c r="AQ33" s="103" t="str">
        <f>IFERROR('Vida Prima Directa'!AQ33/'Vida Pólizas Emitidas'!AQ33,"")</f>
        <v/>
      </c>
      <c r="AS33" s="92" t="str">
        <f>IFERROR('Vida Prima Directa'!AS33/'Vida Pólizas Emitidas'!AS33,"")</f>
        <v/>
      </c>
      <c r="AT33" s="71" t="str">
        <f t="shared" si="2"/>
        <v/>
      </c>
    </row>
    <row r="34" spans="2:46">
      <c r="B34" s="30" t="s">
        <v>429</v>
      </c>
      <c r="C34" s="103" t="str">
        <f>IFERROR('Vida Prima Directa'!C34/'Vida Pólizas Emitidas'!C34,"")</f>
        <v/>
      </c>
      <c r="D34" s="103" t="str">
        <f>IFERROR('Vida Prima Directa'!D34/'Vida Pólizas Emitidas'!D34,"")</f>
        <v/>
      </c>
      <c r="E34" s="103" t="str">
        <f>IFERROR('Vida Prima Directa'!E34/'Vida Pólizas Emitidas'!E34,"")</f>
        <v/>
      </c>
      <c r="F34" s="103" t="str">
        <f>IFERROR('Vida Prima Directa'!F34/'Vida Pólizas Emitidas'!F34,"")</f>
        <v/>
      </c>
      <c r="G34" s="103" t="str">
        <f>IFERROR('Vida Prima Directa'!G34/'Vida Pólizas Emitidas'!G34,"")</f>
        <v/>
      </c>
      <c r="H34" s="103" t="str">
        <f>IFERROR('Vida Prima Directa'!H34/'Vida Pólizas Emitidas'!H34,"")</f>
        <v/>
      </c>
      <c r="I34" s="103" t="str">
        <f>IFERROR('Vida Prima Directa'!I34/'Vida Pólizas Emitidas'!I34,"")</f>
        <v/>
      </c>
      <c r="J34" s="103" t="str">
        <f>IFERROR('Vida Prima Directa'!J34/'Vida Pólizas Emitidas'!J34,"")</f>
        <v/>
      </c>
      <c r="K34" s="103" t="str">
        <f>IFERROR('Vida Prima Directa'!K34/'Vida Pólizas Emitidas'!K34,"")</f>
        <v/>
      </c>
      <c r="L34" s="103" t="str">
        <f>IFERROR('Vida Prima Directa'!L34/'Vida Pólizas Emitidas'!L34,"")</f>
        <v/>
      </c>
      <c r="M34" s="103" t="str">
        <f>IFERROR('Vida Prima Directa'!M34/'Vida Pólizas Emitidas'!M34,"")</f>
        <v/>
      </c>
      <c r="N34" s="103" t="str">
        <f>IFERROR('Vida Prima Directa'!N34/'Vida Pólizas Emitidas'!N34,"")</f>
        <v/>
      </c>
      <c r="O34" s="103" t="str">
        <f>IFERROR('Vida Prima Directa'!O34/'Vida Pólizas Emitidas'!O34,"")</f>
        <v/>
      </c>
      <c r="P34" s="103" t="str">
        <f>IFERROR('Vida Prima Directa'!P34/'Vida Pólizas Emitidas'!P34,"")</f>
        <v/>
      </c>
      <c r="Q34" s="103" t="str">
        <f>IFERROR('Vida Prima Directa'!Q34/'Vida Pólizas Emitidas'!Q34,"")</f>
        <v/>
      </c>
      <c r="R34" s="103" t="str">
        <f>IFERROR('Vida Prima Directa'!R34/'Vida Pólizas Emitidas'!R34,"")</f>
        <v/>
      </c>
      <c r="S34" s="103" t="str">
        <f>IFERROR('Vida Prima Directa'!S34/'Vida Pólizas Emitidas'!S34,"")</f>
        <v/>
      </c>
      <c r="T34" s="103" t="str">
        <f>IFERROR('Vida Prima Directa'!T34/'Vida Pólizas Emitidas'!T34,"")</f>
        <v/>
      </c>
      <c r="U34" s="103" t="str">
        <f>IFERROR('Vida Prima Directa'!U34/'Vida Pólizas Emitidas'!U34,"")</f>
        <v/>
      </c>
      <c r="V34" s="103" t="str">
        <f>IFERROR('Vida Prima Directa'!V34/'Vida Pólizas Emitidas'!V34,"")</f>
        <v/>
      </c>
      <c r="W34" s="103" t="str">
        <f>IFERROR('Vida Prima Directa'!W34/'Vida Pólizas Emitidas'!W34,"")</f>
        <v/>
      </c>
      <c r="X34" s="103" t="str">
        <f>IFERROR('Vida Prima Directa'!X34/'Vida Pólizas Emitidas'!X34,"")</f>
        <v/>
      </c>
      <c r="Y34" s="103" t="str">
        <f>IFERROR('Vida Prima Directa'!Y34/'Vida Pólizas Emitidas'!Y34,"")</f>
        <v/>
      </c>
      <c r="Z34" s="103" t="str">
        <f>IFERROR('Vida Prima Directa'!Z34/'Vida Pólizas Emitidas'!Z34,"")</f>
        <v/>
      </c>
      <c r="AA34" s="103" t="str">
        <f>IFERROR('Vida Prima Directa'!AA34/'Vida Pólizas Emitidas'!AA34,"")</f>
        <v/>
      </c>
      <c r="AB34" s="103" t="str">
        <f>IFERROR('Vida Prima Directa'!AB34/'Vida Pólizas Emitidas'!AB34,"")</f>
        <v/>
      </c>
      <c r="AC34" s="103" t="str">
        <f>IFERROR('Vida Prima Directa'!AC34/'Vida Pólizas Emitidas'!AC34,"")</f>
        <v/>
      </c>
      <c r="AD34" s="103" t="str">
        <f>IFERROR('Vida Prima Directa'!AD34/'Vida Pólizas Emitidas'!AD34,"")</f>
        <v/>
      </c>
      <c r="AE34" s="103" t="str">
        <f>IFERROR('Vida Prima Directa'!AE34/'Vida Pólizas Emitidas'!AE34,"")</f>
        <v/>
      </c>
      <c r="AF34" s="103" t="str">
        <f>IFERROR('Vida Prima Directa'!AF34/'Vida Pólizas Emitidas'!AF34,"")</f>
        <v/>
      </c>
      <c r="AG34" s="103" t="str">
        <f>IFERROR('Vida Prima Directa'!AG34/'Vida Pólizas Emitidas'!AG34,"")</f>
        <v/>
      </c>
      <c r="AH34" s="103" t="str">
        <f>IFERROR('Vida Prima Directa'!AH34/'Vida Pólizas Emitidas'!AH34,"")</f>
        <v/>
      </c>
      <c r="AI34" s="103" t="str">
        <f>IFERROR('Vida Prima Directa'!AI34/'Vida Pólizas Emitidas'!AI34,"")</f>
        <v/>
      </c>
      <c r="AJ34" s="103" t="str">
        <f>IFERROR('Vida Prima Directa'!AJ34/'Vida Pólizas Emitidas'!AJ34,"")</f>
        <v/>
      </c>
      <c r="AK34" s="103" t="str">
        <f>IFERROR('Vida Prima Directa'!AK34/'Vida Pólizas Emitidas'!AK34,"")</f>
        <v/>
      </c>
      <c r="AL34" s="103" t="str">
        <f>IFERROR('Vida Prima Directa'!AL34/'Vida Pólizas Emitidas'!AL34,"")</f>
        <v/>
      </c>
      <c r="AM34" s="103" t="str">
        <f>IFERROR('Vida Prima Directa'!AM34/'Vida Pólizas Emitidas'!AM34,"")</f>
        <v/>
      </c>
      <c r="AN34" s="103" t="str">
        <f>IFERROR('Vida Prima Directa'!AN34/'Vida Pólizas Emitidas'!AN34,"")</f>
        <v/>
      </c>
      <c r="AO34" s="103" t="str">
        <f>IFERROR('Vida Prima Directa'!AO34/'Vida Pólizas Emitidas'!AO34,"")</f>
        <v/>
      </c>
      <c r="AP34" s="103" t="str">
        <f>IFERROR('Vida Prima Directa'!AP34/'Vida Pólizas Emitidas'!AP34,"")</f>
        <v/>
      </c>
      <c r="AQ34" s="103" t="str">
        <f>IFERROR('Vida Prima Directa'!AQ34/'Vida Pólizas Emitidas'!AQ34,"")</f>
        <v/>
      </c>
      <c r="AS34" s="92" t="str">
        <f>IFERROR('Vida Prima Directa'!AS34/'Vida Pólizas Emitidas'!AS34,"")</f>
        <v/>
      </c>
      <c r="AT34" s="71" t="str">
        <f t="shared" si="2"/>
        <v/>
      </c>
    </row>
    <row r="35" spans="2:46">
      <c r="B35" s="30" t="s">
        <v>430</v>
      </c>
      <c r="C35" s="103" t="str">
        <f>IFERROR('Vida Prima Directa'!C35/'Vida Pólizas Emitidas'!C35,"")</f>
        <v/>
      </c>
      <c r="D35" s="103" t="str">
        <f>IFERROR('Vida Prima Directa'!D35/'Vida Pólizas Emitidas'!D35,"")</f>
        <v/>
      </c>
      <c r="E35" s="103" t="str">
        <f>IFERROR('Vida Prima Directa'!E35/'Vida Pólizas Emitidas'!E35,"")</f>
        <v/>
      </c>
      <c r="F35" s="103" t="str">
        <f>IFERROR('Vida Prima Directa'!F35/'Vida Pólizas Emitidas'!F35,"")</f>
        <v/>
      </c>
      <c r="G35" s="103" t="str">
        <f>IFERROR('Vida Prima Directa'!G35/'Vida Pólizas Emitidas'!G35,"")</f>
        <v/>
      </c>
      <c r="H35" s="103" t="str">
        <f>IFERROR('Vida Prima Directa'!H35/'Vida Pólizas Emitidas'!H35,"")</f>
        <v/>
      </c>
      <c r="I35" s="103" t="str">
        <f>IFERROR('Vida Prima Directa'!I35/'Vida Pólizas Emitidas'!I35,"")</f>
        <v/>
      </c>
      <c r="J35" s="103" t="str">
        <f>IFERROR('Vida Prima Directa'!J35/'Vida Pólizas Emitidas'!J35,"")</f>
        <v/>
      </c>
      <c r="K35" s="103" t="str">
        <f>IFERROR('Vida Prima Directa'!K35/'Vida Pólizas Emitidas'!K35,"")</f>
        <v/>
      </c>
      <c r="L35" s="103" t="str">
        <f>IFERROR('Vida Prima Directa'!L35/'Vida Pólizas Emitidas'!L35,"")</f>
        <v/>
      </c>
      <c r="M35" s="103" t="str">
        <f>IFERROR('Vida Prima Directa'!M35/'Vida Pólizas Emitidas'!M35,"")</f>
        <v/>
      </c>
      <c r="N35" s="103" t="str">
        <f>IFERROR('Vida Prima Directa'!N35/'Vida Pólizas Emitidas'!N35,"")</f>
        <v/>
      </c>
      <c r="O35" s="103" t="str">
        <f>IFERROR('Vida Prima Directa'!O35/'Vida Pólizas Emitidas'!O35,"")</f>
        <v/>
      </c>
      <c r="P35" s="103" t="str">
        <f>IFERROR('Vida Prima Directa'!P35/'Vida Pólizas Emitidas'!P35,"")</f>
        <v/>
      </c>
      <c r="Q35" s="103">
        <f>IFERROR('Vida Prima Directa'!Q35/'Vida Pólizas Emitidas'!Q35,"")</f>
        <v>3720.7267922473725</v>
      </c>
      <c r="R35" s="103" t="str">
        <f>IFERROR('Vida Prima Directa'!R35/'Vida Pólizas Emitidas'!R35,"")</f>
        <v/>
      </c>
      <c r="S35" s="103" t="str">
        <f>IFERROR('Vida Prima Directa'!S35/'Vida Pólizas Emitidas'!S35,"")</f>
        <v/>
      </c>
      <c r="T35" s="103" t="str">
        <f>IFERROR('Vida Prima Directa'!T35/'Vida Pólizas Emitidas'!T35,"")</f>
        <v/>
      </c>
      <c r="U35" s="103" t="str">
        <f>IFERROR('Vida Prima Directa'!U35/'Vida Pólizas Emitidas'!U35,"")</f>
        <v/>
      </c>
      <c r="V35" s="103" t="str">
        <f>IFERROR('Vida Prima Directa'!V35/'Vida Pólizas Emitidas'!V35,"")</f>
        <v/>
      </c>
      <c r="W35" s="103" t="str">
        <f>IFERROR('Vida Prima Directa'!W35/'Vida Pólizas Emitidas'!W35,"")</f>
        <v/>
      </c>
      <c r="X35" s="103" t="str">
        <f>IFERROR('Vida Prima Directa'!X35/'Vida Pólizas Emitidas'!X35,"")</f>
        <v/>
      </c>
      <c r="Y35" s="103">
        <f>IFERROR('Vida Prima Directa'!Y35/'Vida Pólizas Emitidas'!Y35,"")</f>
        <v>21.38262198317215</v>
      </c>
      <c r="Z35" s="103" t="str">
        <f>IFERROR('Vida Prima Directa'!Z35/'Vida Pólizas Emitidas'!Z35,"")</f>
        <v/>
      </c>
      <c r="AA35" s="103" t="str">
        <f>IFERROR('Vida Prima Directa'!AA35/'Vida Pólizas Emitidas'!AA35,"")</f>
        <v/>
      </c>
      <c r="AB35" s="103" t="str">
        <f>IFERROR('Vida Prima Directa'!AB35/'Vida Pólizas Emitidas'!AB35,"")</f>
        <v/>
      </c>
      <c r="AC35" s="103" t="str">
        <f>IFERROR('Vida Prima Directa'!AC35/'Vida Pólizas Emitidas'!AC35,"")</f>
        <v/>
      </c>
      <c r="AD35" s="103" t="str">
        <f>IFERROR('Vida Prima Directa'!AD35/'Vida Pólizas Emitidas'!AD35,"")</f>
        <v/>
      </c>
      <c r="AE35" s="103" t="str">
        <f>IFERROR('Vida Prima Directa'!AE35/'Vida Pólizas Emitidas'!AE35,"")</f>
        <v/>
      </c>
      <c r="AF35" s="103" t="str">
        <f>IFERROR('Vida Prima Directa'!AF35/'Vida Pólizas Emitidas'!AF35,"")</f>
        <v/>
      </c>
      <c r="AG35" s="103">
        <f>IFERROR('Vida Prima Directa'!AG35/'Vida Pólizas Emitidas'!AG35,"")</f>
        <v>1371.2067389519302</v>
      </c>
      <c r="AH35" s="103" t="str">
        <f>IFERROR('Vida Prima Directa'!AH35/'Vida Pólizas Emitidas'!AH35,"")</f>
        <v/>
      </c>
      <c r="AI35" s="103" t="str">
        <f>IFERROR('Vida Prima Directa'!AI35/'Vida Pólizas Emitidas'!AI35,"")</f>
        <v/>
      </c>
      <c r="AJ35" s="103" t="str">
        <f>IFERROR('Vida Prima Directa'!AJ35/'Vida Pólizas Emitidas'!AJ35,"")</f>
        <v/>
      </c>
      <c r="AK35" s="103" t="str">
        <f>IFERROR('Vida Prima Directa'!AK35/'Vida Pólizas Emitidas'!AK35,"")</f>
        <v/>
      </c>
      <c r="AL35" s="103" t="str">
        <f>IFERROR('Vida Prima Directa'!AL35/'Vida Pólizas Emitidas'!AL35,"")</f>
        <v/>
      </c>
      <c r="AM35" s="103" t="str">
        <f>IFERROR('Vida Prima Directa'!AM35/'Vida Pólizas Emitidas'!AM35,"")</f>
        <v/>
      </c>
      <c r="AN35" s="103" t="str">
        <f>IFERROR('Vida Prima Directa'!AN35/'Vida Pólizas Emitidas'!AN35,"")</f>
        <v/>
      </c>
      <c r="AO35" s="103" t="str">
        <f>IFERROR('Vida Prima Directa'!AO35/'Vida Pólizas Emitidas'!AO35,"")</f>
        <v/>
      </c>
      <c r="AP35" s="103" t="str">
        <f>IFERROR('Vida Prima Directa'!AP35/'Vida Pólizas Emitidas'!AP35,"")</f>
        <v/>
      </c>
      <c r="AQ35" s="103">
        <f>IFERROR('Vida Prima Directa'!AQ35/'Vida Pólizas Emitidas'!AQ35,"")</f>
        <v>320.45264137061434</v>
      </c>
      <c r="AS35" s="92">
        <f>IFERROR('Vida Prima Directa'!AS35/'Vida Pólizas Emitidas'!AS35,"")</f>
        <v>785.06500995852525</v>
      </c>
      <c r="AT35" s="71">
        <f t="shared" si="2"/>
        <v>-0.59181387871617952</v>
      </c>
    </row>
    <row r="36" spans="2:46">
      <c r="B36" s="30" t="s">
        <v>431</v>
      </c>
      <c r="C36" s="103" t="str">
        <f>IFERROR('Vida Prima Directa'!C36/'Vida Pólizas Emitidas'!C36,"")</f>
        <v/>
      </c>
      <c r="D36" s="103" t="str">
        <f>IFERROR('Vida Prima Directa'!D36/'Vida Pólizas Emitidas'!D36,"")</f>
        <v/>
      </c>
      <c r="E36" s="103" t="str">
        <f>IFERROR('Vida Prima Directa'!E36/'Vida Pólizas Emitidas'!E36,"")</f>
        <v/>
      </c>
      <c r="F36" s="103" t="str">
        <f>IFERROR('Vida Prima Directa'!F36/'Vida Pólizas Emitidas'!F36,"")</f>
        <v/>
      </c>
      <c r="G36" s="103" t="str">
        <f>IFERROR('Vida Prima Directa'!G36/'Vida Pólizas Emitidas'!G36,"")</f>
        <v/>
      </c>
      <c r="H36" s="103" t="str">
        <f>IFERROR('Vida Prima Directa'!H36/'Vida Pólizas Emitidas'!H36,"")</f>
        <v/>
      </c>
      <c r="I36" s="103" t="str">
        <f>IFERROR('Vida Prima Directa'!I36/'Vida Pólizas Emitidas'!I36,"")</f>
        <v/>
      </c>
      <c r="J36" s="103" t="str">
        <f>IFERROR('Vida Prima Directa'!J36/'Vida Pólizas Emitidas'!J36,"")</f>
        <v/>
      </c>
      <c r="K36" s="103" t="str">
        <f>IFERROR('Vida Prima Directa'!K36/'Vida Pólizas Emitidas'!K36,"")</f>
        <v/>
      </c>
      <c r="L36" s="103" t="str">
        <f>IFERROR('Vida Prima Directa'!L36/'Vida Pólizas Emitidas'!L36,"")</f>
        <v/>
      </c>
      <c r="M36" s="103" t="str">
        <f>IFERROR('Vida Prima Directa'!M36/'Vida Pólizas Emitidas'!M36,"")</f>
        <v/>
      </c>
      <c r="N36" s="103" t="str">
        <f>IFERROR('Vida Prima Directa'!N36/'Vida Pólizas Emitidas'!N36,"")</f>
        <v/>
      </c>
      <c r="O36" s="103" t="str">
        <f>IFERROR('Vida Prima Directa'!O36/'Vida Pólizas Emitidas'!O36,"")</f>
        <v/>
      </c>
      <c r="P36" s="103" t="str">
        <f>IFERROR('Vida Prima Directa'!P36/'Vida Pólizas Emitidas'!P36,"")</f>
        <v/>
      </c>
      <c r="Q36" s="103" t="str">
        <f>IFERROR('Vida Prima Directa'!Q36/'Vida Pólizas Emitidas'!Q36,"")</f>
        <v/>
      </c>
      <c r="R36" s="103" t="str">
        <f>IFERROR('Vida Prima Directa'!R36/'Vida Pólizas Emitidas'!R36,"")</f>
        <v/>
      </c>
      <c r="S36" s="103" t="str">
        <f>IFERROR('Vida Prima Directa'!S36/'Vida Pólizas Emitidas'!S36,"")</f>
        <v/>
      </c>
      <c r="T36" s="103" t="str">
        <f>IFERROR('Vida Prima Directa'!T36/'Vida Pólizas Emitidas'!T36,"")</f>
        <v/>
      </c>
      <c r="U36" s="103" t="str">
        <f>IFERROR('Vida Prima Directa'!U36/'Vida Pólizas Emitidas'!U36,"")</f>
        <v/>
      </c>
      <c r="V36" s="103" t="str">
        <f>IFERROR('Vida Prima Directa'!V36/'Vida Pólizas Emitidas'!V36,"")</f>
        <v/>
      </c>
      <c r="W36" s="103" t="str">
        <f>IFERROR('Vida Prima Directa'!W36/'Vida Pólizas Emitidas'!W36,"")</f>
        <v/>
      </c>
      <c r="X36" s="103" t="str">
        <f>IFERROR('Vida Prima Directa'!X36/'Vida Pólizas Emitidas'!X36,"")</f>
        <v/>
      </c>
      <c r="Y36" s="103" t="str">
        <f>IFERROR('Vida Prima Directa'!Y36/'Vida Pólizas Emitidas'!Y36,"")</f>
        <v/>
      </c>
      <c r="Z36" s="103" t="str">
        <f>IFERROR('Vida Prima Directa'!Z36/'Vida Pólizas Emitidas'!Z36,"")</f>
        <v/>
      </c>
      <c r="AA36" s="103" t="str">
        <f>IFERROR('Vida Prima Directa'!AA36/'Vida Pólizas Emitidas'!AA36,"")</f>
        <v/>
      </c>
      <c r="AB36" s="103" t="str">
        <f>IFERROR('Vida Prima Directa'!AB36/'Vida Pólizas Emitidas'!AB36,"")</f>
        <v/>
      </c>
      <c r="AC36" s="103" t="str">
        <f>IFERROR('Vida Prima Directa'!AC36/'Vida Pólizas Emitidas'!AC36,"")</f>
        <v/>
      </c>
      <c r="AD36" s="103" t="str">
        <f>IFERROR('Vida Prima Directa'!AD36/'Vida Pólizas Emitidas'!AD36,"")</f>
        <v/>
      </c>
      <c r="AE36" s="103" t="str">
        <f>IFERROR('Vida Prima Directa'!AE36/'Vida Pólizas Emitidas'!AE36,"")</f>
        <v/>
      </c>
      <c r="AF36" s="103" t="str">
        <f>IFERROR('Vida Prima Directa'!AF36/'Vida Pólizas Emitidas'!AF36,"")</f>
        <v/>
      </c>
      <c r="AG36" s="103" t="str">
        <f>IFERROR('Vida Prima Directa'!AG36/'Vida Pólizas Emitidas'!AG36,"")</f>
        <v/>
      </c>
      <c r="AH36" s="103" t="str">
        <f>IFERROR('Vida Prima Directa'!AH36/'Vida Pólizas Emitidas'!AH36,"")</f>
        <v/>
      </c>
      <c r="AI36" s="103" t="str">
        <f>IFERROR('Vida Prima Directa'!AI36/'Vida Pólizas Emitidas'!AI36,"")</f>
        <v/>
      </c>
      <c r="AJ36" s="103" t="str">
        <f>IFERROR('Vida Prima Directa'!AJ36/'Vida Pólizas Emitidas'!AJ36,"")</f>
        <v/>
      </c>
      <c r="AK36" s="103" t="str">
        <f>IFERROR('Vida Prima Directa'!AK36/'Vida Pólizas Emitidas'!AK36,"")</f>
        <v/>
      </c>
      <c r="AL36" s="103" t="str">
        <f>IFERROR('Vida Prima Directa'!AL36/'Vida Pólizas Emitidas'!AL36,"")</f>
        <v/>
      </c>
      <c r="AM36" s="103" t="str">
        <f>IFERROR('Vida Prima Directa'!AM36/'Vida Pólizas Emitidas'!AM36,"")</f>
        <v/>
      </c>
      <c r="AN36" s="103" t="str">
        <f>IFERROR('Vida Prima Directa'!AN36/'Vida Pólizas Emitidas'!AN36,"")</f>
        <v/>
      </c>
      <c r="AO36" s="103" t="str">
        <f>IFERROR('Vida Prima Directa'!AO36/'Vida Pólizas Emitidas'!AO36,"")</f>
        <v/>
      </c>
      <c r="AP36" s="103" t="str">
        <f>IFERROR('Vida Prima Directa'!AP36/'Vida Pólizas Emitidas'!AP36,"")</f>
        <v/>
      </c>
      <c r="AQ36" s="103" t="str">
        <f>IFERROR('Vida Prima Directa'!AQ36/'Vida Pólizas Emitidas'!AQ36,"")</f>
        <v/>
      </c>
      <c r="AS36" s="92" t="str">
        <f>IFERROR('Vida Prima Directa'!AS36/'Vida Pólizas Emitidas'!AS36,"")</f>
        <v/>
      </c>
      <c r="AT36" s="71" t="str">
        <f t="shared" si="2"/>
        <v/>
      </c>
    </row>
    <row r="37" spans="2:46">
      <c r="B37" s="30" t="s">
        <v>432</v>
      </c>
      <c r="C37" s="103" t="str">
        <f>IFERROR('Vida Prima Directa'!C37/'Vida Pólizas Emitidas'!C37,"")</f>
        <v/>
      </c>
      <c r="D37" s="103">
        <f>IFERROR('Vida Prima Directa'!D37/'Vida Pólizas Emitidas'!D37,"")</f>
        <v>5927.3518869224581</v>
      </c>
      <c r="E37" s="103" t="str">
        <f>IFERROR('Vida Prima Directa'!E37/'Vida Pólizas Emitidas'!E37,"")</f>
        <v/>
      </c>
      <c r="F37" s="103">
        <f>IFERROR('Vida Prima Directa'!F37/'Vida Pólizas Emitidas'!F37,"")</f>
        <v>5870.5157743715054</v>
      </c>
      <c r="G37" s="103">
        <f>IFERROR('Vida Prima Directa'!G37/'Vida Pólizas Emitidas'!G37,"")</f>
        <v>2004.5090638098411</v>
      </c>
      <c r="H37" s="103">
        <f>IFERROR('Vida Prima Directa'!H37/'Vida Pólizas Emitidas'!H37,"")</f>
        <v>890.85051394220329</v>
      </c>
      <c r="I37" s="103">
        <f>IFERROR('Vida Prima Directa'!I37/'Vida Pólizas Emitidas'!I37,"")</f>
        <v>6.5824442299893722</v>
      </c>
      <c r="J37" s="103">
        <f>IFERROR('Vida Prima Directa'!J37/'Vida Pólizas Emitidas'!J37,"")</f>
        <v>5830.513000249467</v>
      </c>
      <c r="K37" s="103" t="str">
        <f>IFERROR('Vida Prima Directa'!K37/'Vida Pólizas Emitidas'!K37,"")</f>
        <v/>
      </c>
      <c r="L37" s="103" t="str">
        <f>IFERROR('Vida Prima Directa'!L37/'Vida Pólizas Emitidas'!L37,"")</f>
        <v/>
      </c>
      <c r="M37" s="103">
        <f>IFERROR('Vida Prima Directa'!M37/'Vida Pólizas Emitidas'!M37,"")</f>
        <v>1136.5814656857096</v>
      </c>
      <c r="N37" s="103" t="str">
        <f>IFERROR('Vida Prima Directa'!N37/'Vida Pólizas Emitidas'!N37,"")</f>
        <v/>
      </c>
      <c r="O37" s="103" t="str">
        <f>IFERROR('Vida Prima Directa'!O37/'Vida Pólizas Emitidas'!O37,"")</f>
        <v/>
      </c>
      <c r="P37" s="103">
        <f>IFERROR('Vida Prima Directa'!P37/'Vida Pólizas Emitidas'!P37,"")</f>
        <v>1247.7106843573963</v>
      </c>
      <c r="Q37" s="103">
        <f>IFERROR('Vida Prima Directa'!Q37/'Vida Pólizas Emitidas'!Q37,"")</f>
        <v>9181.8906331311264</v>
      </c>
      <c r="R37" s="103" t="str">
        <f>IFERROR('Vida Prima Directa'!R37/'Vida Pólizas Emitidas'!R37,"")</f>
        <v/>
      </c>
      <c r="S37" s="103" t="str">
        <f>IFERROR('Vida Prima Directa'!S37/'Vida Pólizas Emitidas'!S37,"")</f>
        <v/>
      </c>
      <c r="T37" s="103" t="str">
        <f>IFERROR('Vida Prima Directa'!T37/'Vida Pólizas Emitidas'!T37,"")</f>
        <v/>
      </c>
      <c r="U37" s="103" t="str">
        <f>IFERROR('Vida Prima Directa'!U37/'Vida Pólizas Emitidas'!U37,"")</f>
        <v/>
      </c>
      <c r="V37" s="103" t="str">
        <f>IFERROR('Vida Prima Directa'!V37/'Vida Pólizas Emitidas'!V37,"")</f>
        <v/>
      </c>
      <c r="W37" s="103">
        <f>IFERROR('Vida Prima Directa'!W37/'Vida Pólizas Emitidas'!W37,"")</f>
        <v>1085.4667371960725</v>
      </c>
      <c r="X37" s="103">
        <f>IFERROR('Vida Prima Directa'!X37/'Vida Pólizas Emitidas'!X37,"")</f>
        <v>7927.9010827782495</v>
      </c>
      <c r="Y37" s="103" t="str">
        <f>IFERROR('Vida Prima Directa'!Y37/'Vida Pólizas Emitidas'!Y37,"")</f>
        <v/>
      </c>
      <c r="Z37" s="103" t="str">
        <f>IFERROR('Vida Prima Directa'!Z37/'Vida Pólizas Emitidas'!Z37,"")</f>
        <v/>
      </c>
      <c r="AA37" s="103" t="str">
        <f>IFERROR('Vida Prima Directa'!AA37/'Vida Pólizas Emitidas'!AA37,"")</f>
        <v/>
      </c>
      <c r="AB37" s="103" t="str">
        <f>IFERROR('Vida Prima Directa'!AB37/'Vida Pólizas Emitidas'!AB37,"")</f>
        <v/>
      </c>
      <c r="AC37" s="103" t="str">
        <f>IFERROR('Vida Prima Directa'!AC37/'Vida Pólizas Emitidas'!AC37,"")</f>
        <v/>
      </c>
      <c r="AD37" s="103" t="str">
        <f>IFERROR('Vida Prima Directa'!AD37/'Vida Pólizas Emitidas'!AD37,"")</f>
        <v/>
      </c>
      <c r="AE37" s="103">
        <f>IFERROR('Vida Prima Directa'!AE37/'Vida Pólizas Emitidas'!AE37,"")</f>
        <v>17243.688292055656</v>
      </c>
      <c r="AF37" s="103">
        <f>IFERROR('Vida Prima Directa'!AF37/'Vida Pólizas Emitidas'!AF37,"")</f>
        <v>15816.454319070057</v>
      </c>
      <c r="AG37" s="103">
        <f>IFERROR('Vida Prima Directa'!AG37/'Vida Pólizas Emitidas'!AG37,"")</f>
        <v>117.19703156781117</v>
      </c>
      <c r="AH37" s="103" t="str">
        <f>IFERROR('Vida Prima Directa'!AH37/'Vida Pólizas Emitidas'!AH37,"")</f>
        <v/>
      </c>
      <c r="AI37" s="103" t="str">
        <f>IFERROR('Vida Prima Directa'!AI37/'Vida Pólizas Emitidas'!AI37,"")</f>
        <v/>
      </c>
      <c r="AJ37" s="103" t="str">
        <f>IFERROR('Vida Prima Directa'!AJ37/'Vida Pólizas Emitidas'!AJ37,"")</f>
        <v/>
      </c>
      <c r="AK37" s="103" t="str">
        <f>IFERROR('Vida Prima Directa'!AK37/'Vida Pólizas Emitidas'!AK37,"")</f>
        <v/>
      </c>
      <c r="AL37" s="103" t="str">
        <f>IFERROR('Vida Prima Directa'!AL37/'Vida Pólizas Emitidas'!AL37,"")</f>
        <v/>
      </c>
      <c r="AM37" s="103" t="str">
        <f>IFERROR('Vida Prima Directa'!AM37/'Vida Pólizas Emitidas'!AM37,"")</f>
        <v/>
      </c>
      <c r="AN37" s="103" t="str">
        <f>IFERROR('Vida Prima Directa'!AN37/'Vida Pólizas Emitidas'!AN37,"")</f>
        <v/>
      </c>
      <c r="AO37" s="103" t="str">
        <f>IFERROR('Vida Prima Directa'!AO37/'Vida Pólizas Emitidas'!AO37,"")</f>
        <v/>
      </c>
      <c r="AP37" s="103" t="str">
        <f>IFERROR('Vida Prima Directa'!AP37/'Vida Pólizas Emitidas'!AP37,"")</f>
        <v/>
      </c>
      <c r="AQ37" s="103">
        <f>IFERROR('Vida Prima Directa'!AQ37/'Vida Pólizas Emitidas'!AQ37,"")</f>
        <v>525.11224024478759</v>
      </c>
      <c r="AS37" s="92">
        <f>IFERROR('Vida Prima Directa'!AS37/'Vida Pólizas Emitidas'!AS37,"")</f>
        <v>241.68915550632786</v>
      </c>
      <c r="AT37" s="71">
        <f t="shared" si="2"/>
        <v>1.1726760521989541</v>
      </c>
    </row>
    <row r="38" spans="2:46">
      <c r="B38" s="30" t="s">
        <v>433</v>
      </c>
      <c r="C38" s="103" t="str">
        <f>IFERROR('Vida Prima Directa'!C38/'Vida Pólizas Emitidas'!C38,"")</f>
        <v/>
      </c>
      <c r="D38" s="103">
        <f>IFERROR('Vida Prima Directa'!D38/'Vida Pólizas Emitidas'!D38,"")</f>
        <v>889.49319109705436</v>
      </c>
      <c r="E38" s="103" t="str">
        <f>IFERROR('Vida Prima Directa'!E38/'Vida Pólizas Emitidas'!E38,"")</f>
        <v/>
      </c>
      <c r="F38" s="103">
        <f>IFERROR('Vida Prima Directa'!F38/'Vida Pólizas Emitidas'!F38,"")</f>
        <v>829.59402064091762</v>
      </c>
      <c r="G38" s="103">
        <f>IFERROR('Vida Prima Directa'!G38/'Vida Pólizas Emitidas'!G38,"")</f>
        <v>1421.8080329881243</v>
      </c>
      <c r="H38" s="103" t="str">
        <f>IFERROR('Vida Prima Directa'!H38/'Vida Pólizas Emitidas'!H38,"")</f>
        <v/>
      </c>
      <c r="I38" s="103">
        <f>IFERROR('Vida Prima Directa'!I38/'Vida Pólizas Emitidas'!I38,"")</f>
        <v>1466.1935905227201</v>
      </c>
      <c r="J38" s="103">
        <f>IFERROR('Vida Prima Directa'!J38/'Vida Pólizas Emitidas'!J38,"")</f>
        <v>3255.9575584136196</v>
      </c>
      <c r="K38" s="103" t="str">
        <f>IFERROR('Vida Prima Directa'!K38/'Vida Pólizas Emitidas'!K38,"")</f>
        <v/>
      </c>
      <c r="L38" s="103" t="str">
        <f>IFERROR('Vida Prima Directa'!L38/'Vida Pólizas Emitidas'!L38,"")</f>
        <v/>
      </c>
      <c r="M38" s="103">
        <f>IFERROR('Vida Prima Directa'!M38/'Vida Pólizas Emitidas'!M38,"")</f>
        <v>1180.3937104885933</v>
      </c>
      <c r="N38" s="103" t="str">
        <f>IFERROR('Vida Prima Directa'!N38/'Vida Pólizas Emitidas'!N38,"")</f>
        <v/>
      </c>
      <c r="O38" s="103" t="str">
        <f>IFERROR('Vida Prima Directa'!O38/'Vida Pólizas Emitidas'!O38,"")</f>
        <v/>
      </c>
      <c r="P38" s="103">
        <f>IFERROR('Vida Prima Directa'!P38/'Vida Pólizas Emitidas'!P38,"")</f>
        <v>617.46260450171951</v>
      </c>
      <c r="Q38" s="103">
        <f>IFERROR('Vida Prima Directa'!Q38/'Vida Pólizas Emitidas'!Q38,"")</f>
        <v>1469.3872130777456</v>
      </c>
      <c r="R38" s="103" t="str">
        <f>IFERROR('Vida Prima Directa'!R38/'Vida Pólizas Emitidas'!R38,"")</f>
        <v/>
      </c>
      <c r="S38" s="103">
        <f>IFERROR('Vida Prima Directa'!S38/'Vida Pólizas Emitidas'!S38,"")</f>
        <v>766.04844439180215</v>
      </c>
      <c r="T38" s="103" t="str">
        <f>IFERROR('Vida Prima Directa'!T38/'Vida Pólizas Emitidas'!T38,"")</f>
        <v/>
      </c>
      <c r="U38" s="103">
        <f>IFERROR('Vida Prima Directa'!U38/'Vida Pólizas Emitidas'!U38,"")</f>
        <v>1287.7666155402251</v>
      </c>
      <c r="V38" s="103" t="str">
        <f>IFERROR('Vida Prima Directa'!V38/'Vida Pólizas Emitidas'!V38,"")</f>
        <v/>
      </c>
      <c r="W38" s="103">
        <f>IFERROR('Vida Prima Directa'!W38/'Vida Pólizas Emitidas'!W38,"")</f>
        <v>73.287135097011145</v>
      </c>
      <c r="X38" s="103">
        <f>IFERROR('Vida Prima Directa'!X38/'Vida Pólizas Emitidas'!X38,"")</f>
        <v>2215.9390781282368</v>
      </c>
      <c r="Y38" s="103" t="str">
        <f>IFERROR('Vida Prima Directa'!Y38/'Vida Pólizas Emitidas'!Y38,"")</f>
        <v/>
      </c>
      <c r="Z38" s="103" t="str">
        <f>IFERROR('Vida Prima Directa'!Z38/'Vida Pólizas Emitidas'!Z38,"")</f>
        <v/>
      </c>
      <c r="AA38" s="103" t="str">
        <f>IFERROR('Vida Prima Directa'!AA38/'Vida Pólizas Emitidas'!AA38,"")</f>
        <v/>
      </c>
      <c r="AB38" s="103" t="str">
        <f>IFERROR('Vida Prima Directa'!AB38/'Vida Pólizas Emitidas'!AB38,"")</f>
        <v/>
      </c>
      <c r="AC38" s="103" t="str">
        <f>IFERROR('Vida Prima Directa'!AC38/'Vida Pólizas Emitidas'!AC38,"")</f>
        <v/>
      </c>
      <c r="AD38" s="103" t="str">
        <f>IFERROR('Vida Prima Directa'!AD38/'Vida Pólizas Emitidas'!AD38,"")</f>
        <v/>
      </c>
      <c r="AE38" s="103">
        <f>IFERROR('Vida Prima Directa'!AE38/'Vida Pólizas Emitidas'!AE38,"")</f>
        <v>1067.5820734317354</v>
      </c>
      <c r="AF38" s="103">
        <f>IFERROR('Vida Prima Directa'!AF38/'Vida Pólizas Emitidas'!AF38,"")</f>
        <v>1548.0277113534535</v>
      </c>
      <c r="AG38" s="103">
        <f>IFERROR('Vida Prima Directa'!AG38/'Vida Pólizas Emitidas'!AG38,"")</f>
        <v>466.68218518883123</v>
      </c>
      <c r="AH38" s="103" t="str">
        <f>IFERROR('Vida Prima Directa'!AH38/'Vida Pólizas Emitidas'!AH38,"")</f>
        <v/>
      </c>
      <c r="AI38" s="103" t="str">
        <f>IFERROR('Vida Prima Directa'!AI38/'Vida Pólizas Emitidas'!AI38,"")</f>
        <v/>
      </c>
      <c r="AJ38" s="103" t="str">
        <f>IFERROR('Vida Prima Directa'!AJ38/'Vida Pólizas Emitidas'!AJ38,"")</f>
        <v/>
      </c>
      <c r="AK38" s="103" t="str">
        <f>IFERROR('Vida Prima Directa'!AK38/'Vida Pólizas Emitidas'!AK38,"")</f>
        <v/>
      </c>
      <c r="AL38" s="103" t="str">
        <f>IFERROR('Vida Prima Directa'!AL38/'Vida Pólizas Emitidas'!AL38,"")</f>
        <v/>
      </c>
      <c r="AM38" s="103" t="str">
        <f>IFERROR('Vida Prima Directa'!AM38/'Vida Pólizas Emitidas'!AM38,"")</f>
        <v/>
      </c>
      <c r="AN38" s="103" t="str">
        <f>IFERROR('Vida Prima Directa'!AN38/'Vida Pólizas Emitidas'!AN38,"")</f>
        <v/>
      </c>
      <c r="AO38" s="103" t="str">
        <f>IFERROR('Vida Prima Directa'!AO38/'Vida Pólizas Emitidas'!AO38,"")</f>
        <v/>
      </c>
      <c r="AP38" s="103" t="str">
        <f>IFERROR('Vida Prima Directa'!AP38/'Vida Pólizas Emitidas'!AP38,"")</f>
        <v/>
      </c>
      <c r="AQ38" s="103">
        <f>IFERROR('Vida Prima Directa'!AQ38/'Vida Pólizas Emitidas'!AQ38,"")</f>
        <v>999.26813112208492</v>
      </c>
      <c r="AS38" s="92">
        <f>IFERROR('Vida Prima Directa'!AS38/'Vida Pólizas Emitidas'!AS38,"")</f>
        <v>158.22537512677764</v>
      </c>
      <c r="AT38" s="71">
        <f t="shared" si="2"/>
        <v>5.3154732944789931</v>
      </c>
    </row>
    <row r="39" spans="2:46">
      <c r="B39" s="30" t="s">
        <v>434</v>
      </c>
      <c r="C39" s="103" t="str">
        <f>IFERROR('Vida Prima Directa'!C39/'Vida Pólizas Emitidas'!C39,"")</f>
        <v/>
      </c>
      <c r="D39" s="103" t="str">
        <f>IFERROR('Vida Prima Directa'!D39/'Vida Pólizas Emitidas'!D39,"")</f>
        <v/>
      </c>
      <c r="E39" s="103" t="str">
        <f>IFERROR('Vida Prima Directa'!E39/'Vida Pólizas Emitidas'!E39,"")</f>
        <v/>
      </c>
      <c r="F39" s="103" t="str">
        <f>IFERROR('Vida Prima Directa'!F39/'Vida Pólizas Emitidas'!F39,"")</f>
        <v/>
      </c>
      <c r="G39" s="103" t="str">
        <f>IFERROR('Vida Prima Directa'!G39/'Vida Pólizas Emitidas'!G39,"")</f>
        <v/>
      </c>
      <c r="H39" s="103" t="str">
        <f>IFERROR('Vida Prima Directa'!H39/'Vida Pólizas Emitidas'!H39,"")</f>
        <v/>
      </c>
      <c r="I39" s="103" t="str">
        <f>IFERROR('Vida Prima Directa'!I39/'Vida Pólizas Emitidas'!I39,"")</f>
        <v/>
      </c>
      <c r="J39" s="103" t="str">
        <f>IFERROR('Vida Prima Directa'!J39/'Vida Pólizas Emitidas'!J39,"")</f>
        <v/>
      </c>
      <c r="K39" s="103" t="str">
        <f>IFERROR('Vida Prima Directa'!K39/'Vida Pólizas Emitidas'!K39,"")</f>
        <v/>
      </c>
      <c r="L39" s="103" t="str">
        <f>IFERROR('Vida Prima Directa'!L39/'Vida Pólizas Emitidas'!L39,"")</f>
        <v/>
      </c>
      <c r="M39" s="103" t="str">
        <f>IFERROR('Vida Prima Directa'!M39/'Vida Pólizas Emitidas'!M39,"")</f>
        <v/>
      </c>
      <c r="N39" s="103" t="str">
        <f>IFERROR('Vida Prima Directa'!N39/'Vida Pólizas Emitidas'!N39,"")</f>
        <v/>
      </c>
      <c r="O39" s="103" t="str">
        <f>IFERROR('Vida Prima Directa'!O39/'Vida Pólizas Emitidas'!O39,"")</f>
        <v/>
      </c>
      <c r="P39" s="103" t="str">
        <f>IFERROR('Vida Prima Directa'!P39/'Vida Pólizas Emitidas'!P39,"")</f>
        <v/>
      </c>
      <c r="Q39" s="103" t="str">
        <f>IFERROR('Vida Prima Directa'!Q39/'Vida Pólizas Emitidas'!Q39,"")</f>
        <v/>
      </c>
      <c r="R39" s="103" t="str">
        <f>IFERROR('Vida Prima Directa'!R39/'Vida Pólizas Emitidas'!R39,"")</f>
        <v/>
      </c>
      <c r="S39" s="103" t="str">
        <f>IFERROR('Vida Prima Directa'!S39/'Vida Pólizas Emitidas'!S39,"")</f>
        <v/>
      </c>
      <c r="T39" s="103" t="str">
        <f>IFERROR('Vida Prima Directa'!T39/'Vida Pólizas Emitidas'!T39,"")</f>
        <v/>
      </c>
      <c r="U39" s="103" t="str">
        <f>IFERROR('Vida Prima Directa'!U39/'Vida Pólizas Emitidas'!U39,"")</f>
        <v/>
      </c>
      <c r="V39" s="103" t="str">
        <f>IFERROR('Vida Prima Directa'!V39/'Vida Pólizas Emitidas'!V39,"")</f>
        <v/>
      </c>
      <c r="W39" s="103" t="str">
        <f>IFERROR('Vida Prima Directa'!W39/'Vida Pólizas Emitidas'!W39,"")</f>
        <v/>
      </c>
      <c r="X39" s="103" t="str">
        <f>IFERROR('Vida Prima Directa'!X39/'Vida Pólizas Emitidas'!X39,"")</f>
        <v/>
      </c>
      <c r="Y39" s="103" t="str">
        <f>IFERROR('Vida Prima Directa'!Y39/'Vida Pólizas Emitidas'!Y39,"")</f>
        <v/>
      </c>
      <c r="Z39" s="103" t="str">
        <f>IFERROR('Vida Prima Directa'!Z39/'Vida Pólizas Emitidas'!Z39,"")</f>
        <v/>
      </c>
      <c r="AA39" s="103" t="str">
        <f>IFERROR('Vida Prima Directa'!AA39/'Vida Pólizas Emitidas'!AA39,"")</f>
        <v/>
      </c>
      <c r="AB39" s="103" t="str">
        <f>IFERROR('Vida Prima Directa'!AB39/'Vida Pólizas Emitidas'!AB39,"")</f>
        <v/>
      </c>
      <c r="AC39" s="103" t="str">
        <f>IFERROR('Vida Prima Directa'!AC39/'Vida Pólizas Emitidas'!AC39,"")</f>
        <v/>
      </c>
      <c r="AD39" s="103" t="str">
        <f>IFERROR('Vida Prima Directa'!AD39/'Vida Pólizas Emitidas'!AD39,"")</f>
        <v/>
      </c>
      <c r="AE39" s="103">
        <f>IFERROR('Vida Prima Directa'!AE39/'Vida Pólizas Emitidas'!AE39,"")</f>
        <v>385.72797634461438</v>
      </c>
      <c r="AF39" s="103" t="str">
        <f>IFERROR('Vida Prima Directa'!AF39/'Vida Pólizas Emitidas'!AF39,"")</f>
        <v/>
      </c>
      <c r="AG39" s="103">
        <f>IFERROR('Vida Prima Directa'!AG39/'Vida Pólizas Emitidas'!AG39,"")</f>
        <v>18.547168015652218</v>
      </c>
      <c r="AH39" s="103" t="str">
        <f>IFERROR('Vida Prima Directa'!AH39/'Vida Pólizas Emitidas'!AH39,"")</f>
        <v/>
      </c>
      <c r="AI39" s="103" t="str">
        <f>IFERROR('Vida Prima Directa'!AI39/'Vida Pólizas Emitidas'!AI39,"")</f>
        <v/>
      </c>
      <c r="AJ39" s="103" t="str">
        <f>IFERROR('Vida Prima Directa'!AJ39/'Vida Pólizas Emitidas'!AJ39,"")</f>
        <v/>
      </c>
      <c r="AK39" s="103" t="str">
        <f>IFERROR('Vida Prima Directa'!AK39/'Vida Pólizas Emitidas'!AK39,"")</f>
        <v/>
      </c>
      <c r="AL39" s="103" t="str">
        <f>IFERROR('Vida Prima Directa'!AL39/'Vida Pólizas Emitidas'!AL39,"")</f>
        <v/>
      </c>
      <c r="AM39" s="103" t="str">
        <f>IFERROR('Vida Prima Directa'!AM39/'Vida Pólizas Emitidas'!AM39,"")</f>
        <v/>
      </c>
      <c r="AN39" s="103" t="str">
        <f>IFERROR('Vida Prima Directa'!AN39/'Vida Pólizas Emitidas'!AN39,"")</f>
        <v/>
      </c>
      <c r="AO39" s="103" t="str">
        <f>IFERROR('Vida Prima Directa'!AO39/'Vida Pólizas Emitidas'!AO39,"")</f>
        <v/>
      </c>
      <c r="AP39" s="103" t="str">
        <f>IFERROR('Vida Prima Directa'!AP39/'Vida Pólizas Emitidas'!AP39,"")</f>
        <v/>
      </c>
      <c r="AQ39" s="103">
        <f>IFERROR('Vida Prima Directa'!AQ39/'Vida Pólizas Emitidas'!AQ39,"")</f>
        <v>111.71459493914627</v>
      </c>
      <c r="AS39" s="92">
        <f>IFERROR('Vida Prima Directa'!AS39/'Vida Pólizas Emitidas'!AS39,"")</f>
        <v>137.82958829656894</v>
      </c>
      <c r="AT39" s="71">
        <f t="shared" si="2"/>
        <v>-0.18947305640375889</v>
      </c>
    </row>
    <row r="40" spans="2:46">
      <c r="B40" s="30" t="s">
        <v>435</v>
      </c>
      <c r="C40" s="103">
        <f>IFERROR('Vida Prima Directa'!C40/'Vida Pólizas Emitidas'!C40,"")</f>
        <v>20212.322089826212</v>
      </c>
      <c r="D40" s="103">
        <f>IFERROR('Vida Prima Directa'!D40/'Vida Pólizas Emitidas'!D40,"")</f>
        <v>48150.782689928419</v>
      </c>
      <c r="E40" s="103">
        <f>IFERROR('Vida Prima Directa'!E40/'Vida Pólizas Emitidas'!E40,"")</f>
        <v>53824.699014285157</v>
      </c>
      <c r="F40" s="103">
        <f>IFERROR('Vida Prima Directa'!F40/'Vida Pólizas Emitidas'!F40,"")</f>
        <v>338094.98894473701</v>
      </c>
      <c r="G40" s="103">
        <f>IFERROR('Vida Prima Directa'!G40/'Vida Pólizas Emitidas'!G40,"")</f>
        <v>121923.90349275488</v>
      </c>
      <c r="H40" s="103" t="str">
        <f>IFERROR('Vida Prima Directa'!H40/'Vida Pólizas Emitidas'!H40,"")</f>
        <v/>
      </c>
      <c r="I40" s="103">
        <f>IFERROR('Vida Prima Directa'!I40/'Vida Pólizas Emitidas'!I40,"")</f>
        <v>1809738.8124943287</v>
      </c>
      <c r="J40" s="103">
        <f>IFERROR('Vida Prima Directa'!J40/'Vida Pólizas Emitidas'!J40,"")</f>
        <v>83905.440428842398</v>
      </c>
      <c r="K40" s="103" t="str">
        <f>IFERROR('Vida Prima Directa'!K40/'Vida Pólizas Emitidas'!K40,"")</f>
        <v/>
      </c>
      <c r="L40" s="103" t="str">
        <f>IFERROR('Vida Prima Directa'!L40/'Vida Pólizas Emitidas'!L40,"")</f>
        <v/>
      </c>
      <c r="M40" s="103">
        <f>IFERROR('Vida Prima Directa'!M40/'Vida Pólizas Emitidas'!M40,"")</f>
        <v>6012.3544501030283</v>
      </c>
      <c r="N40" s="103" t="str">
        <f>IFERROR('Vida Prima Directa'!N40/'Vida Pólizas Emitidas'!N40,"")</f>
        <v/>
      </c>
      <c r="O40" s="103" t="str">
        <f>IFERROR('Vida Prima Directa'!O40/'Vida Pólizas Emitidas'!O40,"")</f>
        <v/>
      </c>
      <c r="P40" s="103">
        <f>IFERROR('Vida Prima Directa'!P40/'Vida Pólizas Emitidas'!P40,"")</f>
        <v>870.59059032473294</v>
      </c>
      <c r="Q40" s="103" t="str">
        <f>IFERROR('Vida Prima Directa'!Q40/'Vida Pólizas Emitidas'!Q40,"")</f>
        <v/>
      </c>
      <c r="R40" s="103">
        <f>IFERROR('Vida Prima Directa'!R40/'Vida Pólizas Emitidas'!R40,"")</f>
        <v>13677.407645948286</v>
      </c>
      <c r="S40" s="103">
        <f>IFERROR('Vida Prima Directa'!S40/'Vida Pólizas Emitidas'!S40,"")</f>
        <v>69664.232811961672</v>
      </c>
      <c r="T40" s="103">
        <f>IFERROR('Vida Prima Directa'!T40/'Vida Pólizas Emitidas'!T40,"")</f>
        <v>1.6490501321189952</v>
      </c>
      <c r="U40" s="103" t="str">
        <f>IFERROR('Vida Prima Directa'!U40/'Vida Pólizas Emitidas'!U40,"")</f>
        <v/>
      </c>
      <c r="V40" s="103">
        <f>IFERROR('Vida Prima Directa'!V40/'Vida Pólizas Emitidas'!V40,"")</f>
        <v>697.09021935678072</v>
      </c>
      <c r="W40" s="103">
        <f>IFERROR('Vida Prima Directa'!W40/'Vida Pólizas Emitidas'!W40,"")</f>
        <v>1856.3103529937744</v>
      </c>
      <c r="X40" s="103">
        <f>IFERROR('Vida Prima Directa'!X40/'Vida Pólizas Emitidas'!X40,"")</f>
        <v>223304.00018296333</v>
      </c>
      <c r="Y40" s="103">
        <f>IFERROR('Vida Prima Directa'!Y40/'Vida Pólizas Emitidas'!Y40,"")</f>
        <v>1.0236354662576552</v>
      </c>
      <c r="Z40" s="103">
        <f>IFERROR('Vida Prima Directa'!Z40/'Vida Pólizas Emitidas'!Z40,"")</f>
        <v>47510.790174145797</v>
      </c>
      <c r="AA40" s="103" t="str">
        <f>IFERROR('Vida Prima Directa'!AA40/'Vida Pólizas Emitidas'!AA40,"")</f>
        <v/>
      </c>
      <c r="AB40" s="103" t="str">
        <f>IFERROR('Vida Prima Directa'!AB40/'Vida Pólizas Emitidas'!AB40,"")</f>
        <v/>
      </c>
      <c r="AC40" s="103">
        <f>IFERROR('Vida Prima Directa'!AC40/'Vida Pólizas Emitidas'!AC40,"")</f>
        <v>4507.6258075653859</v>
      </c>
      <c r="AD40" s="103" t="str">
        <f>IFERROR('Vida Prima Directa'!AD40/'Vida Pólizas Emitidas'!AD40,"")</f>
        <v/>
      </c>
      <c r="AE40" s="103">
        <f>IFERROR('Vida Prima Directa'!AE40/'Vida Pólizas Emitidas'!AE40,"")</f>
        <v>188218.65296212438</v>
      </c>
      <c r="AF40" s="103">
        <f>IFERROR('Vida Prima Directa'!AF40/'Vida Pólizas Emitidas'!AF40,"")</f>
        <v>262333.4609649987</v>
      </c>
      <c r="AG40" s="103">
        <f>IFERROR('Vida Prima Directa'!AG40/'Vida Pólizas Emitidas'!AG40,"")</f>
        <v>277441.77893457806</v>
      </c>
      <c r="AH40" s="103" t="str">
        <f>IFERROR('Vida Prima Directa'!AH40/'Vida Pólizas Emitidas'!AH40,"")</f>
        <v/>
      </c>
      <c r="AI40" s="103" t="str">
        <f>IFERROR('Vida Prima Directa'!AI40/'Vida Pólizas Emitidas'!AI40,"")</f>
        <v/>
      </c>
      <c r="AJ40" s="103" t="str">
        <f>IFERROR('Vida Prima Directa'!AJ40/'Vida Pólizas Emitidas'!AJ40,"")</f>
        <v/>
      </c>
      <c r="AK40" s="103" t="str">
        <f>IFERROR('Vida Prima Directa'!AK40/'Vida Pólizas Emitidas'!AK40,"")</f>
        <v/>
      </c>
      <c r="AL40" s="103" t="str">
        <f>IFERROR('Vida Prima Directa'!AL40/'Vida Pólizas Emitidas'!AL40,"")</f>
        <v/>
      </c>
      <c r="AM40" s="103" t="str">
        <f>IFERROR('Vida Prima Directa'!AM40/'Vida Pólizas Emitidas'!AM40,"")</f>
        <v/>
      </c>
      <c r="AN40" s="103" t="str">
        <f>IFERROR('Vida Prima Directa'!AN40/'Vida Pólizas Emitidas'!AN40,"")</f>
        <v/>
      </c>
      <c r="AO40" s="103" t="str">
        <f>IFERROR('Vida Prima Directa'!AO40/'Vida Pólizas Emitidas'!AO40,"")</f>
        <v/>
      </c>
      <c r="AP40" s="103" t="str">
        <f>IFERROR('Vida Prima Directa'!AP40/'Vida Pólizas Emitidas'!AP40,"")</f>
        <v/>
      </c>
      <c r="AQ40" s="103">
        <f>IFERROR('Vida Prima Directa'!AQ40/'Vida Pólizas Emitidas'!AQ40,"")</f>
        <v>611.41458459629769</v>
      </c>
      <c r="AS40" s="92">
        <f>IFERROR('Vida Prima Directa'!AS40/'Vida Pólizas Emitidas'!AS40,"")</f>
        <v>654.60541851821654</v>
      </c>
      <c r="AT40" s="71">
        <f t="shared" si="2"/>
        <v>-6.597995173899851E-2</v>
      </c>
    </row>
    <row r="41" spans="2:46">
      <c r="B41" s="30" t="s">
        <v>436</v>
      </c>
      <c r="C41" s="103" t="str">
        <f>IFERROR('Vida Prima Directa'!C41/'Vida Pólizas Emitidas'!C41,"")</f>
        <v/>
      </c>
      <c r="D41" s="103" t="str">
        <f>IFERROR('Vida Prima Directa'!D41/'Vida Pólizas Emitidas'!D41,"")</f>
        <v/>
      </c>
      <c r="E41" s="103" t="str">
        <f>IFERROR('Vida Prima Directa'!E41/'Vida Pólizas Emitidas'!E41,"")</f>
        <v/>
      </c>
      <c r="F41" s="103" t="str">
        <f>IFERROR('Vida Prima Directa'!F41/'Vida Pólizas Emitidas'!F41,"")</f>
        <v/>
      </c>
      <c r="G41" s="103" t="str">
        <f>IFERROR('Vida Prima Directa'!G41/'Vida Pólizas Emitidas'!G41,"")</f>
        <v/>
      </c>
      <c r="H41" s="103" t="str">
        <f>IFERROR('Vida Prima Directa'!H41/'Vida Pólizas Emitidas'!H41,"")</f>
        <v/>
      </c>
      <c r="I41" s="103" t="str">
        <f>IFERROR('Vida Prima Directa'!I41/'Vida Pólizas Emitidas'!I41,"")</f>
        <v/>
      </c>
      <c r="J41" s="103" t="str">
        <f>IFERROR('Vida Prima Directa'!J41/'Vida Pólizas Emitidas'!J41,"")</f>
        <v/>
      </c>
      <c r="K41" s="103" t="str">
        <f>IFERROR('Vida Prima Directa'!K41/'Vida Pólizas Emitidas'!K41,"")</f>
        <v/>
      </c>
      <c r="L41" s="103" t="str">
        <f>IFERROR('Vida Prima Directa'!L41/'Vida Pólizas Emitidas'!L41,"")</f>
        <v/>
      </c>
      <c r="M41" s="103" t="str">
        <f>IFERROR('Vida Prima Directa'!M41/'Vida Pólizas Emitidas'!M41,"")</f>
        <v/>
      </c>
      <c r="N41" s="103" t="str">
        <f>IFERROR('Vida Prima Directa'!N41/'Vida Pólizas Emitidas'!N41,"")</f>
        <v/>
      </c>
      <c r="O41" s="103" t="str">
        <f>IFERROR('Vida Prima Directa'!O41/'Vida Pólizas Emitidas'!O41,"")</f>
        <v/>
      </c>
      <c r="P41" s="103" t="str">
        <f>IFERROR('Vida Prima Directa'!P41/'Vida Pólizas Emitidas'!P41,"")</f>
        <v/>
      </c>
      <c r="Q41" s="103" t="str">
        <f>IFERROR('Vida Prima Directa'!Q41/'Vida Pólizas Emitidas'!Q41,"")</f>
        <v/>
      </c>
      <c r="R41" s="103" t="str">
        <f>IFERROR('Vida Prima Directa'!R41/'Vida Pólizas Emitidas'!R41,"")</f>
        <v/>
      </c>
      <c r="S41" s="103" t="str">
        <f>IFERROR('Vida Prima Directa'!S41/'Vida Pólizas Emitidas'!S41,"")</f>
        <v/>
      </c>
      <c r="T41" s="103" t="str">
        <f>IFERROR('Vida Prima Directa'!T41/'Vida Pólizas Emitidas'!T41,"")</f>
        <v/>
      </c>
      <c r="U41" s="103">
        <f>IFERROR('Vida Prima Directa'!U41/'Vida Pólizas Emitidas'!U41,"")</f>
        <v>1854.4788754838753</v>
      </c>
      <c r="V41" s="103" t="str">
        <f>IFERROR('Vida Prima Directa'!V41/'Vida Pólizas Emitidas'!V41,"")</f>
        <v/>
      </c>
      <c r="W41" s="103" t="str">
        <f>IFERROR('Vida Prima Directa'!W41/'Vida Pólizas Emitidas'!W41,"")</f>
        <v/>
      </c>
      <c r="X41" s="103" t="str">
        <f>IFERROR('Vida Prima Directa'!X41/'Vida Pólizas Emitidas'!X41,"")</f>
        <v/>
      </c>
      <c r="Y41" s="103" t="str">
        <f>IFERROR('Vida Prima Directa'!Y41/'Vida Pólizas Emitidas'!Y41,"")</f>
        <v/>
      </c>
      <c r="Z41" s="103" t="str">
        <f>IFERROR('Vida Prima Directa'!Z41/'Vida Pólizas Emitidas'!Z41,"")</f>
        <v/>
      </c>
      <c r="AA41" s="103" t="str">
        <f>IFERROR('Vida Prima Directa'!AA41/'Vida Pólizas Emitidas'!AA41,"")</f>
        <v/>
      </c>
      <c r="AB41" s="103" t="str">
        <f>IFERROR('Vida Prima Directa'!AB41/'Vida Pólizas Emitidas'!AB41,"")</f>
        <v/>
      </c>
      <c r="AC41" s="103" t="str">
        <f>IFERROR('Vida Prima Directa'!AC41/'Vida Pólizas Emitidas'!AC41,"")</f>
        <v/>
      </c>
      <c r="AD41" s="103" t="str">
        <f>IFERROR('Vida Prima Directa'!AD41/'Vida Pólizas Emitidas'!AD41,"")</f>
        <v/>
      </c>
      <c r="AE41" s="103" t="str">
        <f>IFERROR('Vida Prima Directa'!AE41/'Vida Pólizas Emitidas'!AE41,"")</f>
        <v/>
      </c>
      <c r="AF41" s="103" t="str">
        <f>IFERROR('Vida Prima Directa'!AF41/'Vida Pólizas Emitidas'!AF41,"")</f>
        <v/>
      </c>
      <c r="AG41" s="103" t="str">
        <f>IFERROR('Vida Prima Directa'!AG41/'Vida Pólizas Emitidas'!AG41,"")</f>
        <v/>
      </c>
      <c r="AH41" s="103" t="str">
        <f>IFERROR('Vida Prima Directa'!AH41/'Vida Pólizas Emitidas'!AH41,"")</f>
        <v/>
      </c>
      <c r="AI41" s="103" t="str">
        <f>IFERROR('Vida Prima Directa'!AI41/'Vida Pólizas Emitidas'!AI41,"")</f>
        <v/>
      </c>
      <c r="AJ41" s="103" t="str">
        <f>IFERROR('Vida Prima Directa'!AJ41/'Vida Pólizas Emitidas'!AJ41,"")</f>
        <v/>
      </c>
      <c r="AK41" s="103" t="str">
        <f>IFERROR('Vida Prima Directa'!AK41/'Vida Pólizas Emitidas'!AK41,"")</f>
        <v/>
      </c>
      <c r="AL41" s="103" t="str">
        <f>IFERROR('Vida Prima Directa'!AL41/'Vida Pólizas Emitidas'!AL41,"")</f>
        <v/>
      </c>
      <c r="AM41" s="103" t="str">
        <f>IFERROR('Vida Prima Directa'!AM41/'Vida Pólizas Emitidas'!AM41,"")</f>
        <v/>
      </c>
      <c r="AN41" s="103" t="str">
        <f>IFERROR('Vida Prima Directa'!AN41/'Vida Pólizas Emitidas'!AN41,"")</f>
        <v/>
      </c>
      <c r="AO41" s="103" t="str">
        <f>IFERROR('Vida Prima Directa'!AO41/'Vida Pólizas Emitidas'!AO41,"")</f>
        <v/>
      </c>
      <c r="AP41" s="103" t="str">
        <f>IFERROR('Vida Prima Directa'!AP41/'Vida Pólizas Emitidas'!AP41,"")</f>
        <v/>
      </c>
      <c r="AQ41" s="103">
        <f>IFERROR('Vida Prima Directa'!AQ41/'Vida Pólizas Emitidas'!AQ41,"")</f>
        <v>1903.1651915249624</v>
      </c>
      <c r="AS41" s="92" t="str">
        <f>IFERROR('Vida Prima Directa'!AS41/'Vida Pólizas Emitidas'!AS41,"")</f>
        <v/>
      </c>
      <c r="AT41" s="71" t="str">
        <f t="shared" si="2"/>
        <v/>
      </c>
    </row>
    <row r="42" spans="2:46">
      <c r="B42" s="30" t="s">
        <v>437</v>
      </c>
      <c r="C42" s="103" t="str">
        <f>IFERROR('Vida Prima Directa'!C42/'Vida Pólizas Emitidas'!C42,"")</f>
        <v/>
      </c>
      <c r="D42" s="103" t="str">
        <f>IFERROR('Vida Prima Directa'!D42/'Vida Pólizas Emitidas'!D42,"")</f>
        <v/>
      </c>
      <c r="E42" s="103" t="str">
        <f>IFERROR('Vida Prima Directa'!E42/'Vida Pólizas Emitidas'!E42,"")</f>
        <v/>
      </c>
      <c r="F42" s="103" t="str">
        <f>IFERROR('Vida Prima Directa'!F42/'Vida Pólizas Emitidas'!F42,"")</f>
        <v/>
      </c>
      <c r="G42" s="103" t="str">
        <f>IFERROR('Vida Prima Directa'!G42/'Vida Pólizas Emitidas'!G42,"")</f>
        <v/>
      </c>
      <c r="H42" s="103" t="str">
        <f>IFERROR('Vida Prima Directa'!H42/'Vida Pólizas Emitidas'!H42,"")</f>
        <v/>
      </c>
      <c r="I42" s="103" t="str">
        <f>IFERROR('Vida Prima Directa'!I42/'Vida Pólizas Emitidas'!I42,"")</f>
        <v/>
      </c>
      <c r="J42" s="103" t="str">
        <f>IFERROR('Vida Prima Directa'!J42/'Vida Pólizas Emitidas'!J42,"")</f>
        <v/>
      </c>
      <c r="K42" s="103" t="str">
        <f>IFERROR('Vida Prima Directa'!K42/'Vida Pólizas Emitidas'!K42,"")</f>
        <v/>
      </c>
      <c r="L42" s="103" t="str">
        <f>IFERROR('Vida Prima Directa'!L42/'Vida Pólizas Emitidas'!L42,"")</f>
        <v/>
      </c>
      <c r="M42" s="103" t="str">
        <f>IFERROR('Vida Prima Directa'!M42/'Vida Pólizas Emitidas'!M42,"")</f>
        <v/>
      </c>
      <c r="N42" s="103" t="str">
        <f>IFERROR('Vida Prima Directa'!N42/'Vida Pólizas Emitidas'!N42,"")</f>
        <v/>
      </c>
      <c r="O42" s="103" t="str">
        <f>IFERROR('Vida Prima Directa'!O42/'Vida Pólizas Emitidas'!O42,"")</f>
        <v/>
      </c>
      <c r="P42" s="103" t="str">
        <f>IFERROR('Vida Prima Directa'!P42/'Vida Pólizas Emitidas'!P42,"")</f>
        <v/>
      </c>
      <c r="Q42" s="103" t="str">
        <f>IFERROR('Vida Prima Directa'!Q42/'Vida Pólizas Emitidas'!Q42,"")</f>
        <v/>
      </c>
      <c r="R42" s="103" t="str">
        <f>IFERROR('Vida Prima Directa'!R42/'Vida Pólizas Emitidas'!R42,"")</f>
        <v/>
      </c>
      <c r="S42" s="103" t="str">
        <f>IFERROR('Vida Prima Directa'!S42/'Vida Pólizas Emitidas'!S42,"")</f>
        <v/>
      </c>
      <c r="T42" s="103" t="str">
        <f>IFERROR('Vida Prima Directa'!T42/'Vida Pólizas Emitidas'!T42,"")</f>
        <v/>
      </c>
      <c r="U42" s="103" t="str">
        <f>IFERROR('Vida Prima Directa'!U42/'Vida Pólizas Emitidas'!U42,"")</f>
        <v/>
      </c>
      <c r="V42" s="103" t="str">
        <f>IFERROR('Vida Prima Directa'!V42/'Vida Pólizas Emitidas'!V42,"")</f>
        <v/>
      </c>
      <c r="W42" s="103" t="str">
        <f>IFERROR('Vida Prima Directa'!W42/'Vida Pólizas Emitidas'!W42,"")</f>
        <v/>
      </c>
      <c r="X42" s="103" t="str">
        <f>IFERROR('Vida Prima Directa'!X42/'Vida Pólizas Emitidas'!X42,"")</f>
        <v/>
      </c>
      <c r="Y42" s="103">
        <f>IFERROR('Vida Prima Directa'!Y42/'Vida Pólizas Emitidas'!Y42,"")</f>
        <v>59.441103406108361</v>
      </c>
      <c r="Z42" s="103" t="str">
        <f>IFERROR('Vida Prima Directa'!Z42/'Vida Pólizas Emitidas'!Z42,"")</f>
        <v/>
      </c>
      <c r="AA42" s="103" t="str">
        <f>IFERROR('Vida Prima Directa'!AA42/'Vida Pólizas Emitidas'!AA42,"")</f>
        <v/>
      </c>
      <c r="AB42" s="103" t="str">
        <f>IFERROR('Vida Prima Directa'!AB42/'Vida Pólizas Emitidas'!AB42,"")</f>
        <v/>
      </c>
      <c r="AC42" s="103" t="str">
        <f>IFERROR('Vida Prima Directa'!AC42/'Vida Pólizas Emitidas'!AC42,"")</f>
        <v/>
      </c>
      <c r="AD42" s="103" t="str">
        <f>IFERROR('Vida Prima Directa'!AD42/'Vida Pólizas Emitidas'!AD42,"")</f>
        <v/>
      </c>
      <c r="AE42" s="103" t="str">
        <f>IFERROR('Vida Prima Directa'!AE42/'Vida Pólizas Emitidas'!AE42,"")</f>
        <v/>
      </c>
      <c r="AF42" s="103" t="str">
        <f>IFERROR('Vida Prima Directa'!AF42/'Vida Pólizas Emitidas'!AF42,"")</f>
        <v/>
      </c>
      <c r="AG42" s="103" t="str">
        <f>IFERROR('Vida Prima Directa'!AG42/'Vida Pólizas Emitidas'!AG42,"")</f>
        <v/>
      </c>
      <c r="AH42" s="103" t="str">
        <f>IFERROR('Vida Prima Directa'!AH42/'Vida Pólizas Emitidas'!AH42,"")</f>
        <v/>
      </c>
      <c r="AI42" s="103" t="str">
        <f>IFERROR('Vida Prima Directa'!AI42/'Vida Pólizas Emitidas'!AI42,"")</f>
        <v/>
      </c>
      <c r="AJ42" s="103" t="str">
        <f>IFERROR('Vida Prima Directa'!AJ42/'Vida Pólizas Emitidas'!AJ42,"")</f>
        <v/>
      </c>
      <c r="AK42" s="103" t="str">
        <f>IFERROR('Vida Prima Directa'!AK42/'Vida Pólizas Emitidas'!AK42,"")</f>
        <v/>
      </c>
      <c r="AL42" s="103" t="str">
        <f>IFERROR('Vida Prima Directa'!AL42/'Vida Pólizas Emitidas'!AL42,"")</f>
        <v/>
      </c>
      <c r="AM42" s="103" t="str">
        <f>IFERROR('Vida Prima Directa'!AM42/'Vida Pólizas Emitidas'!AM42,"")</f>
        <v/>
      </c>
      <c r="AN42" s="103" t="str">
        <f>IFERROR('Vida Prima Directa'!AN42/'Vida Pólizas Emitidas'!AN42,"")</f>
        <v/>
      </c>
      <c r="AO42" s="103" t="str">
        <f>IFERROR('Vida Prima Directa'!AO42/'Vida Pólizas Emitidas'!AO42,"")</f>
        <v/>
      </c>
      <c r="AP42" s="103" t="str">
        <f>IFERROR('Vida Prima Directa'!AP42/'Vida Pólizas Emitidas'!AP42,"")</f>
        <v/>
      </c>
      <c r="AQ42" s="103">
        <f>IFERROR('Vida Prima Directa'!AQ42/'Vida Pólizas Emitidas'!AQ42,"")</f>
        <v>59.441103406108361</v>
      </c>
      <c r="AS42" s="92">
        <f>IFERROR('Vida Prima Directa'!AS42/'Vida Pólizas Emitidas'!AS42,"")</f>
        <v>54.559125423621758</v>
      </c>
      <c r="AT42" s="71"/>
    </row>
    <row r="43" spans="2:46">
      <c r="B43" s="29" t="s">
        <v>438</v>
      </c>
      <c r="C43" s="104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S43" s="112"/>
      <c r="AT43" s="107"/>
    </row>
    <row r="44" spans="2:46">
      <c r="B44" s="30" t="s">
        <v>439</v>
      </c>
      <c r="C44" s="103" t="str">
        <f>IFERROR('Vida Prima Directa'!C44/'Vida Pólizas Emitidas'!C44,"")</f>
        <v/>
      </c>
      <c r="D44" s="103" t="str">
        <f>IFERROR('Vida Prima Directa'!D44/'Vida Pólizas Emitidas'!D44,"")</f>
        <v/>
      </c>
      <c r="E44" s="103" t="str">
        <f>IFERROR('Vida Prima Directa'!E44/'Vida Pólizas Emitidas'!E44,"")</f>
        <v/>
      </c>
      <c r="F44" s="103" t="str">
        <f>IFERROR('Vida Prima Directa'!F44/'Vida Pólizas Emitidas'!F44,"")</f>
        <v/>
      </c>
      <c r="G44" s="103" t="str">
        <f>IFERROR('Vida Prima Directa'!G44/'Vida Pólizas Emitidas'!G44,"")</f>
        <v/>
      </c>
      <c r="H44" s="103" t="str">
        <f>IFERROR('Vida Prima Directa'!H44/'Vida Pólizas Emitidas'!H44,"")</f>
        <v/>
      </c>
      <c r="I44" s="103" t="str">
        <f>IFERROR('Vida Prima Directa'!I44/'Vida Pólizas Emitidas'!I44,"")</f>
        <v/>
      </c>
      <c r="J44" s="103" t="str">
        <f>IFERROR('Vida Prima Directa'!J44/'Vida Pólizas Emitidas'!J44,"")</f>
        <v/>
      </c>
      <c r="K44" s="103" t="str">
        <f>IFERROR('Vida Prima Directa'!K44/'Vida Pólizas Emitidas'!K44,"")</f>
        <v/>
      </c>
      <c r="L44" s="103" t="str">
        <f>IFERROR('Vida Prima Directa'!L44/'Vida Pólizas Emitidas'!L44,"")</f>
        <v/>
      </c>
      <c r="M44" s="103" t="str">
        <f>IFERROR('Vida Prima Directa'!M44/'Vida Pólizas Emitidas'!M44,"")</f>
        <v/>
      </c>
      <c r="N44" s="103" t="str">
        <f>IFERROR('Vida Prima Directa'!N44/'Vida Pólizas Emitidas'!N44,"")</f>
        <v/>
      </c>
      <c r="O44" s="103" t="str">
        <f>IFERROR('Vida Prima Directa'!O44/'Vida Pólizas Emitidas'!O44,"")</f>
        <v/>
      </c>
      <c r="P44" s="103" t="str">
        <f>IFERROR('Vida Prima Directa'!P44/'Vida Pólizas Emitidas'!P44,"")</f>
        <v/>
      </c>
      <c r="Q44" s="103" t="str">
        <f>IFERROR('Vida Prima Directa'!Q44/'Vida Pólizas Emitidas'!Q44,"")</f>
        <v/>
      </c>
      <c r="R44" s="103" t="str">
        <f>IFERROR('Vida Prima Directa'!R44/'Vida Pólizas Emitidas'!R44,"")</f>
        <v/>
      </c>
      <c r="S44" s="103" t="str">
        <f>IFERROR('Vida Prima Directa'!S44/'Vida Pólizas Emitidas'!S44,"")</f>
        <v/>
      </c>
      <c r="T44" s="103" t="str">
        <f>IFERROR('Vida Prima Directa'!T44/'Vida Pólizas Emitidas'!T44,"")</f>
        <v/>
      </c>
      <c r="U44" s="103" t="str">
        <f>IFERROR('Vida Prima Directa'!U44/'Vida Pólizas Emitidas'!U44,"")</f>
        <v/>
      </c>
      <c r="V44" s="103" t="str">
        <f>IFERROR('Vida Prima Directa'!V44/'Vida Pólizas Emitidas'!V44,"")</f>
        <v/>
      </c>
      <c r="W44" s="103" t="str">
        <f>IFERROR('Vida Prima Directa'!W44/'Vida Pólizas Emitidas'!W44,"")</f>
        <v/>
      </c>
      <c r="X44" s="103" t="str">
        <f>IFERROR('Vida Prima Directa'!X44/'Vida Pólizas Emitidas'!X44,"")</f>
        <v/>
      </c>
      <c r="Y44" s="103" t="str">
        <f>IFERROR('Vida Prima Directa'!Y44/'Vida Pólizas Emitidas'!Y44,"")</f>
        <v/>
      </c>
      <c r="Z44" s="103" t="str">
        <f>IFERROR('Vida Prima Directa'!Z44/'Vida Pólizas Emitidas'!Z44,"")</f>
        <v/>
      </c>
      <c r="AA44" s="103" t="str">
        <f>IFERROR('Vida Prima Directa'!AA44/'Vida Pólizas Emitidas'!AA44,"")</f>
        <v/>
      </c>
      <c r="AB44" s="103" t="str">
        <f>IFERROR('Vida Prima Directa'!AB44/'Vida Pólizas Emitidas'!AB44,"")</f>
        <v/>
      </c>
      <c r="AC44" s="103" t="str">
        <f>IFERROR('Vida Prima Directa'!AC44/'Vida Pólizas Emitidas'!AC44,"")</f>
        <v/>
      </c>
      <c r="AD44" s="103" t="str">
        <f>IFERROR('Vida Prima Directa'!AD44/'Vida Pólizas Emitidas'!AD44,"")</f>
        <v/>
      </c>
      <c r="AE44" s="103" t="str">
        <f>IFERROR('Vida Prima Directa'!AE44/'Vida Pólizas Emitidas'!AE44,"")</f>
        <v/>
      </c>
      <c r="AF44" s="103" t="str">
        <f>IFERROR('Vida Prima Directa'!AF44/'Vida Pólizas Emitidas'!AF44,"")</f>
        <v/>
      </c>
      <c r="AG44" s="103" t="str">
        <f>IFERROR('Vida Prima Directa'!AG44/'Vida Pólizas Emitidas'!AG44,"")</f>
        <v/>
      </c>
      <c r="AH44" s="103" t="str">
        <f>IFERROR('Vida Prima Directa'!AH44/'Vida Pólizas Emitidas'!AH44,"")</f>
        <v/>
      </c>
      <c r="AI44" s="103" t="str">
        <f>IFERROR('Vida Prima Directa'!AI44/'Vida Pólizas Emitidas'!AI44,"")</f>
        <v/>
      </c>
      <c r="AJ44" s="103" t="str">
        <f>IFERROR('Vida Prima Directa'!AJ44/'Vida Pólizas Emitidas'!AJ44,"")</f>
        <v/>
      </c>
      <c r="AK44" s="103" t="str">
        <f>IFERROR('Vida Prima Directa'!AK44/'Vida Pólizas Emitidas'!AK44,"")</f>
        <v/>
      </c>
      <c r="AL44" s="103" t="str">
        <f>IFERROR('Vida Prima Directa'!AL44/'Vida Pólizas Emitidas'!AL44,"")</f>
        <v/>
      </c>
      <c r="AM44" s="103" t="str">
        <f>IFERROR('Vida Prima Directa'!AM44/'Vida Pólizas Emitidas'!AM44,"")</f>
        <v/>
      </c>
      <c r="AN44" s="103" t="str">
        <f>IFERROR('Vida Prima Directa'!AN44/'Vida Pólizas Emitidas'!AN44,"")</f>
        <v/>
      </c>
      <c r="AO44" s="103" t="str">
        <f>IFERROR('Vida Prima Directa'!AO44/'Vida Pólizas Emitidas'!AO44,"")</f>
        <v/>
      </c>
      <c r="AP44" s="103" t="str">
        <f>IFERROR('Vida Prima Directa'!AP44/'Vida Pólizas Emitidas'!AP44,"")</f>
        <v/>
      </c>
      <c r="AQ44" s="103" t="str">
        <f>IFERROR('Vida Prima Directa'!AQ44/'Vida Pólizas Emitidas'!AQ44,"")</f>
        <v/>
      </c>
      <c r="AS44" s="92">
        <f>IFERROR('Vida Prima Directa'!AS44/'Vida Pólizas Emitidas'!AS44,"")</f>
        <v>4751156.4011486107</v>
      </c>
      <c r="AT44" s="71" t="str">
        <f t="shared" ref="AT44:AT49" si="3">IFERROR(AQ44/AS44-1,"")</f>
        <v/>
      </c>
    </row>
    <row r="45" spans="2:46">
      <c r="B45" s="30" t="s">
        <v>440</v>
      </c>
      <c r="C45" s="103" t="str">
        <f>IFERROR('Vida Prima Directa'!C45/'Vida Pólizas Emitidas'!C45,"")</f>
        <v/>
      </c>
      <c r="D45" s="103" t="str">
        <f>IFERROR('Vida Prima Directa'!D45/'Vida Pólizas Emitidas'!D45,"")</f>
        <v/>
      </c>
      <c r="E45" s="103" t="str">
        <f>IFERROR('Vida Prima Directa'!E45/'Vida Pólizas Emitidas'!E45,"")</f>
        <v/>
      </c>
      <c r="F45" s="103" t="str">
        <f>IFERROR('Vida Prima Directa'!F45/'Vida Pólizas Emitidas'!F45,"")</f>
        <v/>
      </c>
      <c r="G45" s="103">
        <f>IFERROR('Vida Prima Directa'!G45/'Vida Pólizas Emitidas'!G45,"")</f>
        <v>2343.5449816693717</v>
      </c>
      <c r="H45" s="103" t="str">
        <f>IFERROR('Vida Prima Directa'!H45/'Vida Pólizas Emitidas'!H45,"")</f>
        <v/>
      </c>
      <c r="I45" s="103" t="str">
        <f>IFERROR('Vida Prima Directa'!I45/'Vida Pólizas Emitidas'!I45,"")</f>
        <v/>
      </c>
      <c r="J45" s="103">
        <f>IFERROR('Vida Prima Directa'!J45/'Vida Pólizas Emitidas'!J45,"")</f>
        <v>2540.5046756761831</v>
      </c>
      <c r="K45" s="103" t="str">
        <f>IFERROR('Vida Prima Directa'!K45/'Vida Pólizas Emitidas'!K45,"")</f>
        <v/>
      </c>
      <c r="L45" s="103">
        <f>IFERROR('Vida Prima Directa'!L45/'Vida Pólizas Emitidas'!L45,"")</f>
        <v>2884.3283198879776</v>
      </c>
      <c r="M45" s="103">
        <f>IFERROR('Vida Prima Directa'!M45/'Vida Pólizas Emitidas'!M45,"")</f>
        <v>1855.7171273377178</v>
      </c>
      <c r="N45" s="103">
        <f>IFERROR('Vida Prima Directa'!N45/'Vida Pólizas Emitidas'!N45,"")</f>
        <v>6177.7588391654845</v>
      </c>
      <c r="O45" s="103">
        <f>IFERROR('Vida Prima Directa'!O45/'Vida Pólizas Emitidas'!O45,"")</f>
        <v>2172.0971724740934</v>
      </c>
      <c r="P45" s="103">
        <f>IFERROR('Vida Prima Directa'!P45/'Vida Pólizas Emitidas'!P45,"")</f>
        <v>2764.9263181251054</v>
      </c>
      <c r="Q45" s="103">
        <f>IFERROR('Vida Prima Directa'!Q45/'Vida Pólizas Emitidas'!Q45,"")</f>
        <v>2615.3411852298618</v>
      </c>
      <c r="R45" s="103" t="str">
        <f>IFERROR('Vida Prima Directa'!R45/'Vida Pólizas Emitidas'!R45,"")</f>
        <v/>
      </c>
      <c r="S45" s="103" t="str">
        <f>IFERROR('Vida Prima Directa'!S45/'Vida Pólizas Emitidas'!S45,"")</f>
        <v/>
      </c>
      <c r="T45" s="103" t="str">
        <f>IFERROR('Vida Prima Directa'!T45/'Vida Pólizas Emitidas'!T45,"")</f>
        <v/>
      </c>
      <c r="U45" s="103" t="str">
        <f>IFERROR('Vida Prima Directa'!U45/'Vida Pólizas Emitidas'!U45,"")</f>
        <v/>
      </c>
      <c r="V45" s="103" t="str">
        <f>IFERROR('Vida Prima Directa'!V45/'Vida Pólizas Emitidas'!V45,"")</f>
        <v/>
      </c>
      <c r="W45" s="103" t="str">
        <f>IFERROR('Vida Prima Directa'!W45/'Vida Pólizas Emitidas'!W45,"")</f>
        <v/>
      </c>
      <c r="X45" s="103">
        <f>IFERROR('Vida Prima Directa'!X45/'Vida Pólizas Emitidas'!X45,"")</f>
        <v>2976.4587242191515</v>
      </c>
      <c r="Y45" s="103" t="str">
        <f>IFERROR('Vida Prima Directa'!Y45/'Vida Pólizas Emitidas'!Y45,"")</f>
        <v/>
      </c>
      <c r="Z45" s="103">
        <f>IFERROR('Vida Prima Directa'!Z45/'Vida Pólizas Emitidas'!Z45,"")</f>
        <v>2467.8309319535233</v>
      </c>
      <c r="AA45" s="103">
        <f>IFERROR('Vida Prima Directa'!AA45/'Vida Pólizas Emitidas'!AA45,"")</f>
        <v>2667.3634609086043</v>
      </c>
      <c r="AB45" s="103">
        <f>IFERROR('Vida Prima Directa'!AB45/'Vida Pólizas Emitidas'!AB45,"")</f>
        <v>2281.7952185688132</v>
      </c>
      <c r="AC45" s="103">
        <f>IFERROR('Vida Prima Directa'!AC45/'Vida Pólizas Emitidas'!AC45,"")</f>
        <v>1532.2409357705728</v>
      </c>
      <c r="AD45" s="103" t="str">
        <f>IFERROR('Vida Prima Directa'!AD45/'Vida Pólizas Emitidas'!AD45,"")</f>
        <v/>
      </c>
      <c r="AE45" s="103">
        <f>IFERROR('Vida Prima Directa'!AE45/'Vida Pólizas Emitidas'!AE45,"")</f>
        <v>2111.7462161535495</v>
      </c>
      <c r="AF45" s="103">
        <f>IFERROR('Vida Prima Directa'!AF45/'Vida Pólizas Emitidas'!AF45,"")</f>
        <v>3472.8848438436971</v>
      </c>
      <c r="AG45" s="103" t="str">
        <f>IFERROR('Vida Prima Directa'!AG45/'Vida Pólizas Emitidas'!AG45,"")</f>
        <v/>
      </c>
      <c r="AH45" s="103" t="str">
        <f>IFERROR('Vida Prima Directa'!AH45/'Vida Pólizas Emitidas'!AH45,"")</f>
        <v/>
      </c>
      <c r="AI45" s="103" t="str">
        <f>IFERROR('Vida Prima Directa'!AI45/'Vida Pólizas Emitidas'!AI45,"")</f>
        <v/>
      </c>
      <c r="AJ45" s="103" t="str">
        <f>IFERROR('Vida Prima Directa'!AJ45/'Vida Pólizas Emitidas'!AJ45,"")</f>
        <v/>
      </c>
      <c r="AK45" s="103" t="str">
        <f>IFERROR('Vida Prima Directa'!AK45/'Vida Pólizas Emitidas'!AK45,"")</f>
        <v/>
      </c>
      <c r="AL45" s="103" t="str">
        <f>IFERROR('Vida Prima Directa'!AL45/'Vida Pólizas Emitidas'!AL45,"")</f>
        <v/>
      </c>
      <c r="AM45" s="103" t="str">
        <f>IFERROR('Vida Prima Directa'!AM45/'Vida Pólizas Emitidas'!AM45,"")</f>
        <v/>
      </c>
      <c r="AN45" s="103" t="str">
        <f>IFERROR('Vida Prima Directa'!AN45/'Vida Pólizas Emitidas'!AN45,"")</f>
        <v/>
      </c>
      <c r="AO45" s="103" t="str">
        <f>IFERROR('Vida Prima Directa'!AO45/'Vida Pólizas Emitidas'!AO45,"")</f>
        <v/>
      </c>
      <c r="AP45" s="103" t="str">
        <f>IFERROR('Vida Prima Directa'!AP45/'Vida Pólizas Emitidas'!AP45,"")</f>
        <v/>
      </c>
      <c r="AQ45" s="103">
        <f>IFERROR('Vida Prima Directa'!AQ45/'Vida Pólizas Emitidas'!AQ45,"")</f>
        <v>2427.9616547833334</v>
      </c>
      <c r="AS45" s="92">
        <f>IFERROR('Vida Prima Directa'!AS45/'Vida Pólizas Emitidas'!AS45,"")</f>
        <v>2422.0831197650477</v>
      </c>
      <c r="AT45" s="71">
        <f t="shared" si="3"/>
        <v>2.427057506951158E-3</v>
      </c>
    </row>
    <row r="46" spans="2:46">
      <c r="B46" s="30" t="s">
        <v>441</v>
      </c>
      <c r="C46" s="103" t="str">
        <f>IFERROR('Vida Prima Directa'!C46/'Vida Pólizas Emitidas'!C46,"")</f>
        <v/>
      </c>
      <c r="D46" s="103" t="str">
        <f>IFERROR('Vida Prima Directa'!D46/'Vida Pólizas Emitidas'!D46,"")</f>
        <v/>
      </c>
      <c r="E46" s="103">
        <f>IFERROR('Vida Prima Directa'!E46/'Vida Pólizas Emitidas'!E46,"")</f>
        <v>2876.4352390744261</v>
      </c>
      <c r="F46" s="103" t="str">
        <f>IFERROR('Vida Prima Directa'!F46/'Vida Pólizas Emitidas'!F46,"")</f>
        <v/>
      </c>
      <c r="G46" s="103">
        <f>IFERROR('Vida Prima Directa'!G46/'Vida Pólizas Emitidas'!G46,"")</f>
        <v>3423.586867429769</v>
      </c>
      <c r="H46" s="103" t="str">
        <f>IFERROR('Vida Prima Directa'!H46/'Vida Pólizas Emitidas'!H46,"")</f>
        <v/>
      </c>
      <c r="I46" s="103" t="str">
        <f>IFERROR('Vida Prima Directa'!I46/'Vida Pólizas Emitidas'!I46,"")</f>
        <v/>
      </c>
      <c r="J46" s="103">
        <f>IFERROR('Vida Prima Directa'!J46/'Vida Pólizas Emitidas'!J46,"")</f>
        <v>2605.6823230495315</v>
      </c>
      <c r="K46" s="103" t="str">
        <f>IFERROR('Vida Prima Directa'!K46/'Vida Pólizas Emitidas'!K46,"")</f>
        <v/>
      </c>
      <c r="L46" s="103">
        <f>IFERROR('Vida Prima Directa'!L46/'Vida Pólizas Emitidas'!L46,"")</f>
        <v>3348.8674069812055</v>
      </c>
      <c r="M46" s="103">
        <f>IFERROR('Vida Prima Directa'!M46/'Vida Pólizas Emitidas'!M46,"")</f>
        <v>1935.3636256231991</v>
      </c>
      <c r="N46" s="103">
        <f>IFERROR('Vida Prima Directa'!N46/'Vida Pólizas Emitidas'!N46,"")</f>
        <v>6718.4637024524036</v>
      </c>
      <c r="O46" s="103">
        <f>IFERROR('Vida Prima Directa'!O46/'Vida Pólizas Emitidas'!O46,"")</f>
        <v>2892.8091017032953</v>
      </c>
      <c r="P46" s="103">
        <f>IFERROR('Vida Prima Directa'!P46/'Vida Pólizas Emitidas'!P46,"")</f>
        <v>2870.1152479929328</v>
      </c>
      <c r="Q46" s="103">
        <f>IFERROR('Vida Prima Directa'!Q46/'Vida Pólizas Emitidas'!Q46,"")</f>
        <v>2567.6772626207639</v>
      </c>
      <c r="R46" s="103" t="str">
        <f>IFERROR('Vida Prima Directa'!R46/'Vida Pólizas Emitidas'!R46,"")</f>
        <v/>
      </c>
      <c r="S46" s="103" t="str">
        <f>IFERROR('Vida Prima Directa'!S46/'Vida Pólizas Emitidas'!S46,"")</f>
        <v/>
      </c>
      <c r="T46" s="103" t="str">
        <f>IFERROR('Vida Prima Directa'!T46/'Vida Pólizas Emitidas'!T46,"")</f>
        <v/>
      </c>
      <c r="U46" s="103" t="str">
        <f>IFERROR('Vida Prima Directa'!U46/'Vida Pólizas Emitidas'!U46,"")</f>
        <v/>
      </c>
      <c r="V46" s="103" t="str">
        <f>IFERROR('Vida Prima Directa'!V46/'Vida Pólizas Emitidas'!V46,"")</f>
        <v/>
      </c>
      <c r="W46" s="103" t="str">
        <f>IFERROR('Vida Prima Directa'!W46/'Vida Pólizas Emitidas'!W46,"")</f>
        <v/>
      </c>
      <c r="X46" s="103">
        <f>IFERROR('Vida Prima Directa'!X46/'Vida Pólizas Emitidas'!X46,"")</f>
        <v>2924.4782801838073</v>
      </c>
      <c r="Y46" s="103" t="str">
        <f>IFERROR('Vida Prima Directa'!Y46/'Vida Pólizas Emitidas'!Y46,"")</f>
        <v/>
      </c>
      <c r="Z46" s="103">
        <f>IFERROR('Vida Prima Directa'!Z46/'Vida Pólizas Emitidas'!Z46,"")</f>
        <v>2891.0555402762557</v>
      </c>
      <c r="AA46" s="103">
        <f>IFERROR('Vida Prima Directa'!AA46/'Vida Pólizas Emitidas'!AA46,"")</f>
        <v>2782.3982506346542</v>
      </c>
      <c r="AB46" s="103">
        <f>IFERROR('Vida Prima Directa'!AB46/'Vida Pólizas Emitidas'!AB46,"")</f>
        <v>2458.9877298354154</v>
      </c>
      <c r="AC46" s="103">
        <f>IFERROR('Vida Prima Directa'!AC46/'Vida Pólizas Emitidas'!AC46,"")</f>
        <v>1574.3322708603209</v>
      </c>
      <c r="AD46" s="103" t="str">
        <f>IFERROR('Vida Prima Directa'!AD46/'Vida Pólizas Emitidas'!AD46,"")</f>
        <v/>
      </c>
      <c r="AE46" s="103">
        <f>IFERROR('Vida Prima Directa'!AE46/'Vida Pólizas Emitidas'!AE46,"")</f>
        <v>3215.2334663506122</v>
      </c>
      <c r="AF46" s="103" t="str">
        <f>IFERROR('Vida Prima Directa'!AF46/'Vida Pólizas Emitidas'!AF46,"")</f>
        <v/>
      </c>
      <c r="AG46" s="103" t="str">
        <f>IFERROR('Vida Prima Directa'!AG46/'Vida Pólizas Emitidas'!AG46,"")</f>
        <v/>
      </c>
      <c r="AH46" s="103" t="str">
        <f>IFERROR('Vida Prima Directa'!AH46/'Vida Pólizas Emitidas'!AH46,"")</f>
        <v/>
      </c>
      <c r="AI46" s="103" t="str">
        <f>IFERROR('Vida Prima Directa'!AI46/'Vida Pólizas Emitidas'!AI46,"")</f>
        <v/>
      </c>
      <c r="AJ46" s="103" t="str">
        <f>IFERROR('Vida Prima Directa'!AJ46/'Vida Pólizas Emitidas'!AJ46,"")</f>
        <v/>
      </c>
      <c r="AK46" s="103" t="str">
        <f>IFERROR('Vida Prima Directa'!AK46/'Vida Pólizas Emitidas'!AK46,"")</f>
        <v/>
      </c>
      <c r="AL46" s="103" t="str">
        <f>IFERROR('Vida Prima Directa'!AL46/'Vida Pólizas Emitidas'!AL46,"")</f>
        <v/>
      </c>
      <c r="AM46" s="103" t="str">
        <f>IFERROR('Vida Prima Directa'!AM46/'Vida Pólizas Emitidas'!AM46,"")</f>
        <v/>
      </c>
      <c r="AN46" s="103" t="str">
        <f>IFERROR('Vida Prima Directa'!AN46/'Vida Pólizas Emitidas'!AN46,"")</f>
        <v/>
      </c>
      <c r="AO46" s="103" t="str">
        <f>IFERROR('Vida Prima Directa'!AO46/'Vida Pólizas Emitidas'!AO46,"")</f>
        <v/>
      </c>
      <c r="AP46" s="103" t="str">
        <f>IFERROR('Vida Prima Directa'!AP46/'Vida Pólizas Emitidas'!AP46,"")</f>
        <v/>
      </c>
      <c r="AQ46" s="103">
        <f>IFERROR('Vida Prima Directa'!AQ46/'Vida Pólizas Emitidas'!AQ46,"")</f>
        <v>2753.4885478922411</v>
      </c>
      <c r="AS46" s="92">
        <f>IFERROR('Vida Prima Directa'!AS46/'Vida Pólizas Emitidas'!AS46,"")</f>
        <v>2714.7520114192107</v>
      </c>
      <c r="AT46" s="71">
        <f t="shared" si="3"/>
        <v>1.4268904235116509E-2</v>
      </c>
    </row>
    <row r="47" spans="2:46">
      <c r="B47" s="30" t="s">
        <v>442</v>
      </c>
      <c r="C47" s="103" t="str">
        <f>IFERROR('Vida Prima Directa'!C47/'Vida Pólizas Emitidas'!C47,"")</f>
        <v/>
      </c>
      <c r="D47" s="103" t="str">
        <f>IFERROR('Vida Prima Directa'!D47/'Vida Pólizas Emitidas'!D47,"")</f>
        <v/>
      </c>
      <c r="E47" s="103">
        <f>IFERROR('Vida Prima Directa'!E47/'Vida Pólizas Emitidas'!E47,"")</f>
        <v>1633.0434692795009</v>
      </c>
      <c r="F47" s="103" t="str">
        <f>IFERROR('Vida Prima Directa'!F47/'Vida Pólizas Emitidas'!F47,"")</f>
        <v/>
      </c>
      <c r="G47" s="103">
        <f>IFERROR('Vida Prima Directa'!G47/'Vida Pólizas Emitidas'!G47,"")</f>
        <v>2139.9331628521777</v>
      </c>
      <c r="H47" s="103" t="str">
        <f>IFERROR('Vida Prima Directa'!H47/'Vida Pólizas Emitidas'!H47,"")</f>
        <v/>
      </c>
      <c r="I47" s="103" t="str">
        <f>IFERROR('Vida Prima Directa'!I47/'Vida Pólizas Emitidas'!I47,"")</f>
        <v/>
      </c>
      <c r="J47" s="103">
        <f>IFERROR('Vida Prima Directa'!J47/'Vida Pólizas Emitidas'!J47,"")</f>
        <v>2436.6518719512669</v>
      </c>
      <c r="K47" s="103" t="str">
        <f>IFERROR('Vida Prima Directa'!K47/'Vida Pólizas Emitidas'!K47,"")</f>
        <v/>
      </c>
      <c r="L47" s="103">
        <f>IFERROR('Vida Prima Directa'!L47/'Vida Pólizas Emitidas'!L47,"")</f>
        <v>4243.4946582828161</v>
      </c>
      <c r="M47" s="103">
        <f>IFERROR('Vida Prima Directa'!M47/'Vida Pólizas Emitidas'!M47,"")</f>
        <v>2108.3613693414381</v>
      </c>
      <c r="N47" s="103">
        <f>IFERROR('Vida Prima Directa'!N47/'Vida Pólizas Emitidas'!N47,"")</f>
        <v>6345.7707809065987</v>
      </c>
      <c r="O47" s="103">
        <f>IFERROR('Vida Prima Directa'!O47/'Vida Pólizas Emitidas'!O47,"")</f>
        <v>2190.1015578492197</v>
      </c>
      <c r="P47" s="103">
        <f>IFERROR('Vida Prima Directa'!P47/'Vida Pólizas Emitidas'!P47,"")</f>
        <v>1174.1919701915901</v>
      </c>
      <c r="Q47" s="103">
        <f>IFERROR('Vida Prima Directa'!Q47/'Vida Pólizas Emitidas'!Q47,"")</f>
        <v>1643.4585619284871</v>
      </c>
      <c r="R47" s="103" t="str">
        <f>IFERROR('Vida Prima Directa'!R47/'Vida Pólizas Emitidas'!R47,"")</f>
        <v/>
      </c>
      <c r="S47" s="103" t="str">
        <f>IFERROR('Vida Prima Directa'!S47/'Vida Pólizas Emitidas'!S47,"")</f>
        <v/>
      </c>
      <c r="T47" s="103" t="str">
        <f>IFERROR('Vida Prima Directa'!T47/'Vida Pólizas Emitidas'!T47,"")</f>
        <v/>
      </c>
      <c r="U47" s="103" t="str">
        <f>IFERROR('Vida Prima Directa'!U47/'Vida Pólizas Emitidas'!U47,"")</f>
        <v/>
      </c>
      <c r="V47" s="103" t="str">
        <f>IFERROR('Vida Prima Directa'!V47/'Vida Pólizas Emitidas'!V47,"")</f>
        <v/>
      </c>
      <c r="W47" s="103" t="str">
        <f>IFERROR('Vida Prima Directa'!W47/'Vida Pólizas Emitidas'!W47,"")</f>
        <v/>
      </c>
      <c r="X47" s="103">
        <f>IFERROR('Vida Prima Directa'!X47/'Vida Pólizas Emitidas'!X47,"")</f>
        <v>3085.2969622104479</v>
      </c>
      <c r="Y47" s="103" t="str">
        <f>IFERROR('Vida Prima Directa'!Y47/'Vida Pólizas Emitidas'!Y47,"")</f>
        <v/>
      </c>
      <c r="Z47" s="103">
        <f>IFERROR('Vida Prima Directa'!Z47/'Vida Pólizas Emitidas'!Z47,"")</f>
        <v>1899.2387195371621</v>
      </c>
      <c r="AA47" s="103">
        <f>IFERROR('Vida Prima Directa'!AA47/'Vida Pólizas Emitidas'!AA47,"")</f>
        <v>2460.2517414238287</v>
      </c>
      <c r="AB47" s="103">
        <f>IFERROR('Vida Prima Directa'!AB47/'Vida Pólizas Emitidas'!AB47,"")</f>
        <v>2007.482620059822</v>
      </c>
      <c r="AC47" s="103">
        <f>IFERROR('Vida Prima Directa'!AC47/'Vida Pólizas Emitidas'!AC47,"")</f>
        <v>1051.9573940073424</v>
      </c>
      <c r="AD47" s="103" t="str">
        <f>IFERROR('Vida Prima Directa'!AD47/'Vida Pólizas Emitidas'!AD47,"")</f>
        <v/>
      </c>
      <c r="AE47" s="103">
        <f>IFERROR('Vida Prima Directa'!AE47/'Vida Pólizas Emitidas'!AE47,"")</f>
        <v>2075.049632487202</v>
      </c>
      <c r="AF47" s="103" t="str">
        <f>IFERROR('Vida Prima Directa'!AF47/'Vida Pólizas Emitidas'!AF47,"")</f>
        <v/>
      </c>
      <c r="AG47" s="103" t="str">
        <f>IFERROR('Vida Prima Directa'!AG47/'Vida Pólizas Emitidas'!AG47,"")</f>
        <v/>
      </c>
      <c r="AH47" s="103" t="str">
        <f>IFERROR('Vida Prima Directa'!AH47/'Vida Pólizas Emitidas'!AH47,"")</f>
        <v/>
      </c>
      <c r="AI47" s="103" t="str">
        <f>IFERROR('Vida Prima Directa'!AI47/'Vida Pólizas Emitidas'!AI47,"")</f>
        <v/>
      </c>
      <c r="AJ47" s="103" t="str">
        <f>IFERROR('Vida Prima Directa'!AJ47/'Vida Pólizas Emitidas'!AJ47,"")</f>
        <v/>
      </c>
      <c r="AK47" s="103" t="str">
        <f>IFERROR('Vida Prima Directa'!AK47/'Vida Pólizas Emitidas'!AK47,"")</f>
        <v/>
      </c>
      <c r="AL47" s="103" t="str">
        <f>IFERROR('Vida Prima Directa'!AL47/'Vida Pólizas Emitidas'!AL47,"")</f>
        <v/>
      </c>
      <c r="AM47" s="103" t="str">
        <f>IFERROR('Vida Prima Directa'!AM47/'Vida Pólizas Emitidas'!AM47,"")</f>
        <v/>
      </c>
      <c r="AN47" s="103" t="str">
        <f>IFERROR('Vida Prima Directa'!AN47/'Vida Pólizas Emitidas'!AN47,"")</f>
        <v/>
      </c>
      <c r="AO47" s="103" t="str">
        <f>IFERROR('Vida Prima Directa'!AO47/'Vida Pólizas Emitidas'!AO47,"")</f>
        <v/>
      </c>
      <c r="AP47" s="103" t="str">
        <f>IFERROR('Vida Prima Directa'!AP47/'Vida Pólizas Emitidas'!AP47,"")</f>
        <v/>
      </c>
      <c r="AQ47" s="103">
        <f>IFERROR('Vida Prima Directa'!AQ47/'Vida Pólizas Emitidas'!AQ47,"")</f>
        <v>2199.8643684460526</v>
      </c>
      <c r="AS47" s="92">
        <f>IFERROR('Vida Prima Directa'!AS47/'Vida Pólizas Emitidas'!AS47,"")</f>
        <v>2139.1815092559577</v>
      </c>
      <c r="AT47" s="71">
        <f t="shared" si="3"/>
        <v>2.8367325973755797E-2</v>
      </c>
    </row>
    <row r="48" spans="2:46">
      <c r="B48" s="30" t="s">
        <v>443</v>
      </c>
      <c r="C48" s="103" t="str">
        <f>IFERROR('Vida Prima Directa'!C48/'Vida Pólizas Emitidas'!C48,"")</f>
        <v/>
      </c>
      <c r="D48" s="103" t="str">
        <f>IFERROR('Vida Prima Directa'!D48/'Vida Pólizas Emitidas'!D48,"")</f>
        <v/>
      </c>
      <c r="E48" s="103" t="str">
        <f>IFERROR('Vida Prima Directa'!E48/'Vida Pólizas Emitidas'!E48,"")</f>
        <v/>
      </c>
      <c r="F48" s="103" t="str">
        <f>IFERROR('Vida Prima Directa'!F48/'Vida Pólizas Emitidas'!F48,"")</f>
        <v/>
      </c>
      <c r="G48" s="103" t="str">
        <f>IFERROR('Vida Prima Directa'!G48/'Vida Pólizas Emitidas'!G48,"")</f>
        <v/>
      </c>
      <c r="H48" s="103" t="str">
        <f>IFERROR('Vida Prima Directa'!H48/'Vida Pólizas Emitidas'!H48,"")</f>
        <v/>
      </c>
      <c r="I48" s="103" t="str">
        <f>IFERROR('Vida Prima Directa'!I48/'Vida Pólizas Emitidas'!I48,"")</f>
        <v/>
      </c>
      <c r="J48" s="103" t="str">
        <f>IFERROR('Vida Prima Directa'!J48/'Vida Pólizas Emitidas'!J48,"")</f>
        <v/>
      </c>
      <c r="K48" s="103" t="str">
        <f>IFERROR('Vida Prima Directa'!K48/'Vida Pólizas Emitidas'!K48,"")</f>
        <v/>
      </c>
      <c r="L48" s="103">
        <f>IFERROR('Vida Prima Directa'!L48/'Vida Pólizas Emitidas'!L48,"")</f>
        <v>378577.60042140586</v>
      </c>
      <c r="M48" s="103" t="str">
        <f>IFERROR('Vida Prima Directa'!M48/'Vida Pólizas Emitidas'!M48,"")</f>
        <v/>
      </c>
      <c r="N48" s="103" t="str">
        <f>IFERROR('Vida Prima Directa'!N48/'Vida Pólizas Emitidas'!N48,"")</f>
        <v/>
      </c>
      <c r="O48" s="103" t="str">
        <f>IFERROR('Vida Prima Directa'!O48/'Vida Pólizas Emitidas'!O48,"")</f>
        <v/>
      </c>
      <c r="P48" s="103" t="str">
        <f>IFERROR('Vida Prima Directa'!P48/'Vida Pólizas Emitidas'!P48,"")</f>
        <v/>
      </c>
      <c r="Q48" s="103" t="str">
        <f>IFERROR('Vida Prima Directa'!Q48/'Vida Pólizas Emitidas'!Q48,"")</f>
        <v/>
      </c>
      <c r="R48" s="103" t="str">
        <f>IFERROR('Vida Prima Directa'!R48/'Vida Pólizas Emitidas'!R48,"")</f>
        <v/>
      </c>
      <c r="S48" s="103" t="str">
        <f>IFERROR('Vida Prima Directa'!S48/'Vida Pólizas Emitidas'!S48,"")</f>
        <v/>
      </c>
      <c r="T48" s="103" t="str">
        <f>IFERROR('Vida Prima Directa'!T48/'Vida Pólizas Emitidas'!T48,"")</f>
        <v/>
      </c>
      <c r="U48" s="103" t="str">
        <f>IFERROR('Vida Prima Directa'!U48/'Vida Pólizas Emitidas'!U48,"")</f>
        <v/>
      </c>
      <c r="V48" s="103" t="str">
        <f>IFERROR('Vida Prima Directa'!V48/'Vida Pólizas Emitidas'!V48,"")</f>
        <v/>
      </c>
      <c r="W48" s="103" t="str">
        <f>IFERROR('Vida Prima Directa'!W48/'Vida Pólizas Emitidas'!W48,"")</f>
        <v/>
      </c>
      <c r="X48" s="103" t="str">
        <f>IFERROR('Vida Prima Directa'!X48/'Vida Pólizas Emitidas'!X48,"")</f>
        <v/>
      </c>
      <c r="Y48" s="103" t="str">
        <f>IFERROR('Vida Prima Directa'!Y48/'Vida Pólizas Emitidas'!Y48,"")</f>
        <v/>
      </c>
      <c r="Z48" s="103" t="str">
        <f>IFERROR('Vida Prima Directa'!Z48/'Vida Pólizas Emitidas'!Z48,"")</f>
        <v/>
      </c>
      <c r="AA48" s="103" t="str">
        <f>IFERROR('Vida Prima Directa'!AA48/'Vida Pólizas Emitidas'!AA48,"")</f>
        <v/>
      </c>
      <c r="AB48" s="103" t="str">
        <f>IFERROR('Vida Prima Directa'!AB48/'Vida Pólizas Emitidas'!AB48,"")</f>
        <v/>
      </c>
      <c r="AC48" s="103" t="str">
        <f>IFERROR('Vida Prima Directa'!AC48/'Vida Pólizas Emitidas'!AC48,"")</f>
        <v/>
      </c>
      <c r="AD48" s="103" t="str">
        <f>IFERROR('Vida Prima Directa'!AD48/'Vida Pólizas Emitidas'!AD48,"")</f>
        <v/>
      </c>
      <c r="AE48" s="103" t="str">
        <f>IFERROR('Vida Prima Directa'!AE48/'Vida Pólizas Emitidas'!AE48,"")</f>
        <v/>
      </c>
      <c r="AF48" s="103" t="str">
        <f>IFERROR('Vida Prima Directa'!AF48/'Vida Pólizas Emitidas'!AF48,"")</f>
        <v/>
      </c>
      <c r="AG48" s="103" t="str">
        <f>IFERROR('Vida Prima Directa'!AG48/'Vida Pólizas Emitidas'!AG48,"")</f>
        <v/>
      </c>
      <c r="AH48" s="103" t="str">
        <f>IFERROR('Vida Prima Directa'!AH48/'Vida Pólizas Emitidas'!AH48,"")</f>
        <v/>
      </c>
      <c r="AI48" s="103" t="str">
        <f>IFERROR('Vida Prima Directa'!AI48/'Vida Pólizas Emitidas'!AI48,"")</f>
        <v/>
      </c>
      <c r="AJ48" s="103" t="str">
        <f>IFERROR('Vida Prima Directa'!AJ48/'Vida Pólizas Emitidas'!AJ48,"")</f>
        <v/>
      </c>
      <c r="AK48" s="103" t="str">
        <f>IFERROR('Vida Prima Directa'!AK48/'Vida Pólizas Emitidas'!AK48,"")</f>
        <v/>
      </c>
      <c r="AL48" s="103" t="str">
        <f>IFERROR('Vida Prima Directa'!AL48/'Vida Pólizas Emitidas'!AL48,"")</f>
        <v/>
      </c>
      <c r="AM48" s="103" t="str">
        <f>IFERROR('Vida Prima Directa'!AM48/'Vida Pólizas Emitidas'!AM48,"")</f>
        <v/>
      </c>
      <c r="AN48" s="103" t="str">
        <f>IFERROR('Vida Prima Directa'!AN48/'Vida Pólizas Emitidas'!AN48,"")</f>
        <v/>
      </c>
      <c r="AO48" s="103" t="str">
        <f>IFERROR('Vida Prima Directa'!AO48/'Vida Pólizas Emitidas'!AO48,"")</f>
        <v/>
      </c>
      <c r="AP48" s="103" t="str">
        <f>IFERROR('Vida Prima Directa'!AP48/'Vida Pólizas Emitidas'!AP48,"")</f>
        <v/>
      </c>
      <c r="AQ48" s="103">
        <f>IFERROR('Vida Prima Directa'!AQ48/'Vida Pólizas Emitidas'!AQ48,"")</f>
        <v>378577.60042140586</v>
      </c>
      <c r="AS48" s="92" t="str">
        <f>IFERROR('Vida Prima Directa'!AS48/'Vida Pólizas Emitidas'!AS48,"")</f>
        <v/>
      </c>
      <c r="AT48" s="71" t="str">
        <f t="shared" si="3"/>
        <v/>
      </c>
    </row>
    <row r="49" spans="2:46">
      <c r="B49" s="31" t="s">
        <v>327</v>
      </c>
      <c r="C49" s="105">
        <f>IFERROR('Vida Prima Directa'!C49/'Vida Pólizas Emitidas'!C49,"")</f>
        <v>6729.4473810674808</v>
      </c>
      <c r="D49" s="105">
        <f>IFERROR('Vida Prima Directa'!D49/'Vida Pólizas Emitidas'!D49,"")</f>
        <v>106.48854640644635</v>
      </c>
      <c r="E49" s="105">
        <f>IFERROR('Vida Prima Directa'!E49/'Vida Pólizas Emitidas'!E49,"")</f>
        <v>4477.0491436893271</v>
      </c>
      <c r="F49" s="105">
        <f>IFERROR('Vida Prima Directa'!F49/'Vida Pólizas Emitidas'!F49,"")</f>
        <v>68.475342577919307</v>
      </c>
      <c r="G49" s="105">
        <f>IFERROR('Vida Prima Directa'!G49/'Vida Pólizas Emitidas'!G49,"")</f>
        <v>1165.4684836589229</v>
      </c>
      <c r="H49" s="105">
        <f>IFERROR('Vida Prima Directa'!H49/'Vida Pólizas Emitidas'!H49,"")</f>
        <v>8951.6319837582196</v>
      </c>
      <c r="I49" s="105">
        <f>IFERROR('Vida Prima Directa'!I49/'Vida Pólizas Emitidas'!I49,"")</f>
        <v>87.400859250990209</v>
      </c>
      <c r="J49" s="105">
        <f>IFERROR('Vida Prima Directa'!J49/'Vida Pólizas Emitidas'!J49,"")</f>
        <v>102.43557884601385</v>
      </c>
      <c r="K49" s="105">
        <f>IFERROR('Vida Prima Directa'!K49/'Vida Pólizas Emitidas'!K49,"")</f>
        <v>86.236352034721975</v>
      </c>
      <c r="L49" s="105">
        <f>IFERROR('Vida Prima Directa'!L49/'Vida Pólizas Emitidas'!L49,"")</f>
        <v>5913.0302194138822</v>
      </c>
      <c r="M49" s="105">
        <f>IFERROR('Vida Prima Directa'!M49/'Vida Pólizas Emitidas'!M49,"")</f>
        <v>554.50592165103603</v>
      </c>
      <c r="N49" s="105">
        <f>IFERROR('Vida Prima Directa'!N49/'Vida Pólizas Emitidas'!N49,"")</f>
        <v>6331.2449940229535</v>
      </c>
      <c r="O49" s="105">
        <f>IFERROR('Vida Prima Directa'!O49/'Vida Pólizas Emitidas'!O49,"")</f>
        <v>909.9648253940544</v>
      </c>
      <c r="P49" s="105">
        <f>IFERROR('Vida Prima Directa'!P49/'Vida Pólizas Emitidas'!P49,"")</f>
        <v>518.17770539709147</v>
      </c>
      <c r="Q49" s="105">
        <f>IFERROR('Vida Prima Directa'!Q49/'Vida Pólizas Emitidas'!Q49,"")</f>
        <v>572.40735224409207</v>
      </c>
      <c r="R49" s="105">
        <f>IFERROR('Vida Prima Directa'!R49/'Vida Pólizas Emitidas'!R49,"")</f>
        <v>13677.407645948286</v>
      </c>
      <c r="S49" s="105">
        <f>IFERROR('Vida Prima Directa'!S49/'Vida Pólizas Emitidas'!S49,"")</f>
        <v>675.90916152863201</v>
      </c>
      <c r="T49" s="105">
        <f>IFERROR('Vida Prima Directa'!T49/'Vida Pólizas Emitidas'!T49,"")</f>
        <v>16.026159971784313</v>
      </c>
      <c r="U49" s="105">
        <f>IFERROR('Vida Prima Directa'!U49/'Vida Pólizas Emitidas'!U49,"")</f>
        <v>93.625207219034309</v>
      </c>
      <c r="V49" s="105">
        <f>IFERROR('Vida Prima Directa'!V49/'Vida Pólizas Emitidas'!V49,"")</f>
        <v>67.265576411897641</v>
      </c>
      <c r="W49" s="105">
        <f>IFERROR('Vida Prima Directa'!W49/'Vida Pólizas Emitidas'!W49,"")</f>
        <v>17.998412171823546</v>
      </c>
      <c r="X49" s="105">
        <f>IFERROR('Vida Prima Directa'!X49/'Vida Pólizas Emitidas'!X49,"")</f>
        <v>202.01009318277005</v>
      </c>
      <c r="Y49" s="105">
        <f>IFERROR('Vida Prima Directa'!Y49/'Vida Pólizas Emitidas'!Y49,"")</f>
        <v>31.233836991110071</v>
      </c>
      <c r="Z49" s="105">
        <f>IFERROR('Vida Prima Directa'!Z49/'Vida Pólizas Emitidas'!Z49,"")</f>
        <v>2467.8478249410191</v>
      </c>
      <c r="AA49" s="105">
        <f>IFERROR('Vida Prima Directa'!AA49/'Vida Pólizas Emitidas'!AA49,"")</f>
        <v>1402.6564488631502</v>
      </c>
      <c r="AB49" s="105">
        <f>IFERROR('Vida Prima Directa'!AB49/'Vida Pólizas Emitidas'!AB49,"")</f>
        <v>1495.7536877943021</v>
      </c>
      <c r="AC49" s="105">
        <f>IFERROR('Vida Prima Directa'!AC49/'Vida Pólizas Emitidas'!AC49,"")</f>
        <v>1486.3707768944282</v>
      </c>
      <c r="AD49" s="105" t="str">
        <f>IFERROR('Vida Prima Directa'!AD49/'Vida Pólizas Emitidas'!AD49,"")</f>
        <v/>
      </c>
      <c r="AE49" s="105">
        <f>IFERROR('Vida Prima Directa'!AE49/'Vida Pólizas Emitidas'!AE49,"")</f>
        <v>260.23211963176522</v>
      </c>
      <c r="AF49" s="105">
        <f>IFERROR('Vida Prima Directa'!AF49/'Vida Pólizas Emitidas'!AF49,"")</f>
        <v>5281.2101326056045</v>
      </c>
      <c r="AG49" s="105">
        <f>IFERROR('Vida Prima Directa'!AG49/'Vida Pólizas Emitidas'!AG49,"")</f>
        <v>55.884229127948018</v>
      </c>
      <c r="AH49" s="105" t="str">
        <f>IFERROR('Vida Prima Directa'!AH49/'Vida Pólizas Emitidas'!AH49,"")</f>
        <v/>
      </c>
      <c r="AI49" s="105" t="str">
        <f>IFERROR('Vida Prima Directa'!AI49/'Vida Pólizas Emitidas'!AI49,"")</f>
        <v/>
      </c>
      <c r="AJ49" s="105" t="str">
        <f>IFERROR('Vida Prima Directa'!AJ49/'Vida Pólizas Emitidas'!AJ49,"")</f>
        <v/>
      </c>
      <c r="AK49" s="105" t="str">
        <f>IFERROR('Vida Prima Directa'!AK49/'Vida Pólizas Emitidas'!AK49,"")</f>
        <v/>
      </c>
      <c r="AL49" s="105" t="str">
        <f>IFERROR('Vida Prima Directa'!AL49/'Vida Pólizas Emitidas'!AL49,"")</f>
        <v/>
      </c>
      <c r="AM49" s="105" t="str">
        <f>IFERROR('Vida Prima Directa'!AM49/'Vida Pólizas Emitidas'!AM49,"")</f>
        <v/>
      </c>
      <c r="AN49" s="105" t="str">
        <f>IFERROR('Vida Prima Directa'!AN49/'Vida Pólizas Emitidas'!AN49,"")</f>
        <v/>
      </c>
      <c r="AO49" s="105" t="str">
        <f>IFERROR('Vida Prima Directa'!AO49/'Vida Pólizas Emitidas'!AO49,"")</f>
        <v/>
      </c>
      <c r="AP49" s="105" t="str">
        <f>IFERROR('Vida Prima Directa'!AP49/'Vida Pólizas Emitidas'!AP49,"")</f>
        <v/>
      </c>
      <c r="AQ49" s="105">
        <f>IFERROR('Vida Prima Directa'!AQ49/'Vida Pólizas Emitidas'!AQ49,"")</f>
        <v>226.57182932575563</v>
      </c>
      <c r="AS49" s="93">
        <f>IFERROR('Vida Prima Directa'!AS49/'Vida Pólizas Emitidas'!AS49,"")</f>
        <v>125.97306284192297</v>
      </c>
      <c r="AT49" s="85">
        <f t="shared" si="3"/>
        <v>0.79857363323831243</v>
      </c>
    </row>
    <row r="50" spans="2:46">
      <c r="AT50" s="86"/>
    </row>
    <row r="51" spans="2:46">
      <c r="B51" s="80" t="s">
        <v>450</v>
      </c>
      <c r="C51" s="91">
        <f>IFERROR(SUM('Vida Prima Directa'!C13:C27)/SUM('Vida Pólizas Emitidas'!C13:C27),"")</f>
        <v>1178.1568364462919</v>
      </c>
      <c r="D51" s="91">
        <f>IFERROR(SUM('Vida Prima Directa'!D13:D27)/SUM('Vida Pólizas Emitidas'!D13:D27),"")</f>
        <v>11.158854968830038</v>
      </c>
      <c r="E51" s="91">
        <f>IFERROR(SUM('Vida Prima Directa'!E13:E27)/SUM('Vida Pólizas Emitidas'!E13:E27),"")</f>
        <v>41.723307829132928</v>
      </c>
      <c r="F51" s="91">
        <f>IFERROR(SUM('Vida Prima Directa'!F13:F27)/SUM('Vida Pólizas Emitidas'!F13:F27),"")</f>
        <v>11.091755731106419</v>
      </c>
      <c r="G51" s="91">
        <f>IFERROR(SUM('Vida Prima Directa'!G13:G27)/SUM('Vida Pólizas Emitidas'!G13:G27),"")</f>
        <v>136.8897473810211</v>
      </c>
      <c r="H51" s="91" t="str">
        <f>IFERROR(SUM('Vida Prima Directa'!H13:H27)/SUM('Vida Pólizas Emitidas'!H13:H27),"")</f>
        <v/>
      </c>
      <c r="I51" s="91">
        <f>IFERROR(SUM('Vida Prima Directa'!I13:I27)/SUM('Vida Pólizas Emitidas'!I13:I27),"")</f>
        <v>3.3149195979978723</v>
      </c>
      <c r="J51" s="91">
        <f>IFERROR(SUM('Vida Prima Directa'!J13:J27)/SUM('Vida Pólizas Emitidas'!J13:J27),"")</f>
        <v>23.133026599843024</v>
      </c>
      <c r="K51" s="91">
        <f>IFERROR(SUM('Vida Prima Directa'!K13:K27)/SUM('Vida Pólizas Emitidas'!K13:K27),"")</f>
        <v>86.335874656804748</v>
      </c>
      <c r="L51" s="91" t="str">
        <f>IFERROR(SUM('Vida Prima Directa'!L13:L27)/SUM('Vida Pólizas Emitidas'!L13:L27),"")</f>
        <v/>
      </c>
      <c r="M51" s="91">
        <f>IFERROR(SUM('Vida Prima Directa'!M13:M27)/SUM('Vida Pólizas Emitidas'!M13:M27),"")</f>
        <v>215.93201066715238</v>
      </c>
      <c r="N51" s="91" t="str">
        <f>IFERROR(SUM('Vida Prima Directa'!N13:N27)/SUM('Vida Pólizas Emitidas'!N13:N27),"")</f>
        <v/>
      </c>
      <c r="O51" s="91">
        <f>IFERROR(SUM('Vida Prima Directa'!O13:O27)/SUM('Vida Pólizas Emitidas'!O13:O27),"")</f>
        <v>177.8263259538833</v>
      </c>
      <c r="P51" s="91">
        <f>IFERROR(SUM('Vida Prima Directa'!P13:P27)/SUM('Vida Pólizas Emitidas'!P13:P27),"")</f>
        <v>114.95018530611607</v>
      </c>
      <c r="Q51" s="91">
        <f>IFERROR(SUM('Vida Prima Directa'!Q13:Q27)/SUM('Vida Pólizas Emitidas'!Q13:Q27),"")</f>
        <v>439.83087503259367</v>
      </c>
      <c r="R51" s="91" t="str">
        <f>IFERROR(SUM('Vida Prima Directa'!R13:R27)/SUM('Vida Pólizas Emitidas'!R13:R27),"")</f>
        <v/>
      </c>
      <c r="S51" s="91">
        <f>IFERROR(SUM('Vida Prima Directa'!S13:S27)/SUM('Vida Pólizas Emitidas'!S13:S27),"")</f>
        <v>0.46244707299809479</v>
      </c>
      <c r="T51" s="91">
        <f>IFERROR(SUM('Vida Prima Directa'!T13:T27)/SUM('Vida Pólizas Emitidas'!T13:T27),"")</f>
        <v>47.600778478599466</v>
      </c>
      <c r="U51" s="91">
        <f>IFERROR(SUM('Vida Prima Directa'!U13:U27)/SUM('Vida Pólizas Emitidas'!U13:U27),"")</f>
        <v>38.269605456240654</v>
      </c>
      <c r="V51" s="91" t="str">
        <f>IFERROR(SUM('Vida Prima Directa'!V13:V27)/SUM('Vida Pólizas Emitidas'!V13:V27),"")</f>
        <v/>
      </c>
      <c r="W51" s="91">
        <f>IFERROR(SUM('Vida Prima Directa'!W13:W27)/SUM('Vida Pólizas Emitidas'!W13:W27),"")</f>
        <v>5.9445925586674626</v>
      </c>
      <c r="X51" s="91">
        <f>IFERROR(SUM('Vida Prima Directa'!X13:X27)/SUM('Vida Pólizas Emitidas'!X13:X27),"")</f>
        <v>35.080730121939382</v>
      </c>
      <c r="Y51" s="91">
        <f>IFERROR(SUM('Vida Prima Directa'!Y13:Y27)/SUM('Vida Pólizas Emitidas'!Y13:Y27),"")</f>
        <v>28.45424095490133</v>
      </c>
      <c r="Z51" s="91">
        <f>IFERROR(SUM('Vida Prima Directa'!Z13:Z27)/SUM('Vida Pólizas Emitidas'!Z13:Z27),"")</f>
        <v>242.76573468795857</v>
      </c>
      <c r="AA51" s="91">
        <f>IFERROR(SUM('Vida Prima Directa'!AA13:AA27)/SUM('Vida Pólizas Emitidas'!AA13:AA27),"")</f>
        <v>287.2497441833529</v>
      </c>
      <c r="AB51" s="91">
        <f>IFERROR(SUM('Vida Prima Directa'!AB13:AB27)/SUM('Vida Pólizas Emitidas'!AB13:AB27),"")</f>
        <v>403.17215863654849</v>
      </c>
      <c r="AC51" s="91" t="str">
        <f>IFERROR(SUM('Vida Prima Directa'!AC13:AC27)/SUM('Vida Pólizas Emitidas'!AC13:AC27),"")</f>
        <v/>
      </c>
      <c r="AD51" s="91" t="str">
        <f>IFERROR(SUM('Vida Prima Directa'!AD13:AD27)/SUM('Vida Pólizas Emitidas'!AD13:AD27),"")</f>
        <v/>
      </c>
      <c r="AE51" s="91">
        <f>IFERROR(SUM('Vida Prima Directa'!AE13:AE27)/SUM('Vida Pólizas Emitidas'!AE13:AE27),"")</f>
        <v>78.535443679793673</v>
      </c>
      <c r="AF51" s="91">
        <f>IFERROR(SUM('Vida Prima Directa'!AF13:AF27)/SUM('Vida Pólizas Emitidas'!AF13:AF27),"")</f>
        <v>3930.7387346103828</v>
      </c>
      <c r="AG51" s="91">
        <f>IFERROR(SUM('Vida Prima Directa'!AG13:AG27)/SUM('Vida Pólizas Emitidas'!AG13:AG27),"")</f>
        <v>12.201050371807039</v>
      </c>
      <c r="AH51" s="91" t="str">
        <f>IFERROR(SUM('Vida Prima Directa'!AH13:AH27)/SUM('Vida Pólizas Emitidas'!AH13:AH27),"")</f>
        <v/>
      </c>
      <c r="AI51" s="91" t="str">
        <f>IFERROR(SUM('Vida Prima Directa'!AI13:AI27)/SUM('Vida Pólizas Emitidas'!AI13:AI27),"")</f>
        <v/>
      </c>
      <c r="AJ51" s="91" t="str">
        <f>IFERROR(SUM('Vida Prima Directa'!AJ13:AJ27)/SUM('Vida Pólizas Emitidas'!AJ13:AJ27),"")</f>
        <v/>
      </c>
      <c r="AK51" s="91" t="str">
        <f>IFERROR(SUM('Vida Prima Directa'!AK13:AK27)/SUM('Vida Pólizas Emitidas'!AK13:AK27),"")</f>
        <v/>
      </c>
      <c r="AL51" s="91" t="str">
        <f>IFERROR(SUM('Vida Prima Directa'!AL13:AL27)/SUM('Vida Pólizas Emitidas'!AL13:AL27),"")</f>
        <v/>
      </c>
      <c r="AM51" s="91" t="str">
        <f>IFERROR(SUM('Vida Prima Directa'!AM13:AM27)/SUM('Vida Pólizas Emitidas'!AM13:AM27),"")</f>
        <v/>
      </c>
      <c r="AN51" s="91" t="str">
        <f>IFERROR(SUM('Vida Prima Directa'!AN13:AN27)/SUM('Vida Pólizas Emitidas'!AN13:AN27),"")</f>
        <v/>
      </c>
      <c r="AO51" s="91" t="str">
        <f>IFERROR(SUM('Vida Prima Directa'!AO13:AO27)/SUM('Vida Pólizas Emitidas'!AO13:AO27),"")</f>
        <v/>
      </c>
      <c r="AP51" s="91" t="str">
        <f>IFERROR(SUM('Vida Prima Directa'!AP13:AP27)/SUM('Vida Pólizas Emitidas'!AP13:AP27),"")</f>
        <v/>
      </c>
      <c r="AQ51" s="91">
        <f>IFERROR(SUM('Vida Prima Directa'!AQ13:AQ27)/SUM('Vida Pólizas Emitidas'!AQ13:AQ27),"")</f>
        <v>48.394392906960071</v>
      </c>
      <c r="AR51" s="106"/>
      <c r="AS51" s="91">
        <f>IFERROR(SUM('Vida Prima Directa'!AS13:AS27)/SUM('Vida Pólizas Emitidas'!AS13:AS27),"")</f>
        <v>29.124988222378008</v>
      </c>
      <c r="AT51" s="71">
        <f>IFERROR(AQ51/AS51-1,"")</f>
        <v>0.66161072881658822</v>
      </c>
    </row>
    <row r="52" spans="2:46">
      <c r="B52" s="80" t="s">
        <v>451</v>
      </c>
      <c r="C52" s="91">
        <f>IFERROR(SUM('Vida Prima Directa'!C29:C42)/SUM('Vida Pólizas Emitidas'!C29:C42),"")</f>
        <v>8501.1358527550965</v>
      </c>
      <c r="D52" s="91">
        <f>IFERROR(SUM('Vida Prima Directa'!D29:D42)/SUM('Vida Pólizas Emitidas'!D29:D42),"")</f>
        <v>10947.631625218495</v>
      </c>
      <c r="E52" s="91">
        <f>IFERROR(SUM('Vida Prima Directa'!E29:E42)/SUM('Vida Pólizas Emitidas'!E29:E42),"")</f>
        <v>34685.369501048721</v>
      </c>
      <c r="F52" s="91">
        <f>IFERROR(SUM('Vida Prima Directa'!F29:F42)/SUM('Vida Pólizas Emitidas'!F29:F42),"")</f>
        <v>10655.296459373692</v>
      </c>
      <c r="G52" s="91">
        <f>IFERROR(SUM('Vida Prima Directa'!G29:G42)/SUM('Vida Pólizas Emitidas'!G29:G42),"")</f>
        <v>2311.6699361521983</v>
      </c>
      <c r="H52" s="91">
        <f>IFERROR(SUM('Vida Prima Directa'!H29:H42)/SUM('Vida Pólizas Emitidas'!H29:H42),"")</f>
        <v>657.81305585950349</v>
      </c>
      <c r="I52" s="91">
        <f>IFERROR(SUM('Vida Prima Directa'!I29:I42)/SUM('Vida Pólizas Emitidas'!I29:I42),"")</f>
        <v>195.8787119208987</v>
      </c>
      <c r="J52" s="91">
        <f>IFERROR(SUM('Vida Prima Directa'!J29:J42)/SUM('Vida Pólizas Emitidas'!J29:J42),"")</f>
        <v>3450.2565340874435</v>
      </c>
      <c r="K52" s="91">
        <f>IFERROR(SUM('Vida Prima Directa'!K29:K42)/SUM('Vida Pólizas Emitidas'!K29:K42),"")</f>
        <v>0</v>
      </c>
      <c r="L52" s="91" t="str">
        <f>IFERROR(SUM('Vida Prima Directa'!L29:L42)/SUM('Vida Pólizas Emitidas'!L29:L42),"")</f>
        <v/>
      </c>
      <c r="M52" s="91">
        <f>IFERROR(SUM('Vida Prima Directa'!M29:M42)/SUM('Vida Pólizas Emitidas'!M29:M42),"")</f>
        <v>1002.2700730303964</v>
      </c>
      <c r="N52" s="91" t="str">
        <f>IFERROR(SUM('Vida Prima Directa'!N29:N42)/SUM('Vida Pólizas Emitidas'!N29:N42),"")</f>
        <v/>
      </c>
      <c r="O52" s="91" t="str">
        <f>IFERROR(SUM('Vida Prima Directa'!O29:O42)/SUM('Vida Pólizas Emitidas'!O29:O42),"")</f>
        <v/>
      </c>
      <c r="P52" s="91">
        <f>IFERROR(SUM('Vida Prima Directa'!P29:P42)/SUM('Vida Pólizas Emitidas'!P29:P42),"")</f>
        <v>1018.1869352634171</v>
      </c>
      <c r="Q52" s="91">
        <f>IFERROR(SUM('Vida Prima Directa'!Q29:Q42)/SUM('Vida Pólizas Emitidas'!Q29:Q42),"")</f>
        <v>340.03893505284719</v>
      </c>
      <c r="R52" s="91">
        <f>IFERROR(SUM('Vida Prima Directa'!R29:R42)/SUM('Vida Pólizas Emitidas'!R29:R42),"")</f>
        <v>13677.407645948286</v>
      </c>
      <c r="S52" s="91">
        <f>IFERROR(SUM('Vida Prima Directa'!S29:S42)/SUM('Vida Pólizas Emitidas'!S29:S42),"")</f>
        <v>7227.7422917482809</v>
      </c>
      <c r="T52" s="91">
        <f>IFERROR(SUM('Vida Prima Directa'!T29:T42)/SUM('Vida Pólizas Emitidas'!T29:T42),"")</f>
        <v>14.475510379996379</v>
      </c>
      <c r="U52" s="91">
        <f>IFERROR(SUM('Vida Prima Directa'!U29:U42)/SUM('Vida Pólizas Emitidas'!U29:U42),"")</f>
        <v>40533.967606148843</v>
      </c>
      <c r="V52" s="91">
        <f>IFERROR(SUM('Vida Prima Directa'!V29:V42)/SUM('Vida Pólizas Emitidas'!V29:V42),"")</f>
        <v>67.265576411897641</v>
      </c>
      <c r="W52" s="91">
        <f>IFERROR(SUM('Vida Prima Directa'!W29:W42)/SUM('Vida Pólizas Emitidas'!W29:W42),"")</f>
        <v>150.2062424308622</v>
      </c>
      <c r="X52" s="91">
        <f>IFERROR(SUM('Vida Prima Directa'!X29:X42)/SUM('Vida Pólizas Emitidas'!X29:X42),"")</f>
        <v>5714.0652418176587</v>
      </c>
      <c r="Y52" s="91">
        <f>IFERROR(SUM('Vida Prima Directa'!Y29:Y42)/SUM('Vida Pólizas Emitidas'!Y29:Y42),"")</f>
        <v>52.022116467992163</v>
      </c>
      <c r="Z52" s="91">
        <f>IFERROR(SUM('Vida Prima Directa'!Z29:Z42)/SUM('Vida Pólizas Emitidas'!Z29:Z42),"")</f>
        <v>45829.161008452458</v>
      </c>
      <c r="AA52" s="91">
        <f>IFERROR(SUM('Vida Prima Directa'!AA29:AA42)/SUM('Vida Pólizas Emitidas'!AA29:AA42),"")</f>
        <v>12332.199403451072</v>
      </c>
      <c r="AB52" s="91" t="str">
        <f>IFERROR(SUM('Vida Prima Directa'!AB29:AB42)/SUM('Vida Pólizas Emitidas'!AB29:AB42),"")</f>
        <v/>
      </c>
      <c r="AC52" s="91">
        <f>IFERROR(SUM('Vida Prima Directa'!AC29:AC42)/SUM('Vida Pólizas Emitidas'!AC29:AC42),"")</f>
        <v>5892.1564070727127</v>
      </c>
      <c r="AD52" s="91" t="str">
        <f>IFERROR(SUM('Vida Prima Directa'!AD29:AD42)/SUM('Vida Pólizas Emitidas'!AD29:AD42),"")</f>
        <v/>
      </c>
      <c r="AE52" s="91">
        <f>IFERROR(SUM('Vida Prima Directa'!AE29:AE42)/SUM('Vida Pólizas Emitidas'!AE29:AE42),"")</f>
        <v>12865.737192167784</v>
      </c>
      <c r="AF52" s="91">
        <f>IFERROR(SUM('Vida Prima Directa'!AF29:AF42)/SUM('Vida Pólizas Emitidas'!AF29:AF42),"")</f>
        <v>23774.644556496758</v>
      </c>
      <c r="AG52" s="91">
        <f>IFERROR(SUM('Vida Prima Directa'!AG29:AG42)/SUM('Vida Pólizas Emitidas'!AG29:AG42),"")</f>
        <v>25626.748851654142</v>
      </c>
      <c r="AH52" s="91" t="str">
        <f>IFERROR(SUM('Vida Prima Directa'!AH29:AH42)/SUM('Vida Pólizas Emitidas'!AH29:AH42),"")</f>
        <v/>
      </c>
      <c r="AI52" s="91" t="str">
        <f>IFERROR(SUM('Vida Prima Directa'!AI29:AI42)/SUM('Vida Pólizas Emitidas'!AI29:AI42),"")</f>
        <v/>
      </c>
      <c r="AJ52" s="91" t="str">
        <f>IFERROR(SUM('Vida Prima Directa'!AJ29:AJ42)/SUM('Vida Pólizas Emitidas'!AJ29:AJ42),"")</f>
        <v/>
      </c>
      <c r="AK52" s="91" t="str">
        <f>IFERROR(SUM('Vida Prima Directa'!AK29:AK42)/SUM('Vida Pólizas Emitidas'!AK29:AK42),"")</f>
        <v/>
      </c>
      <c r="AL52" s="91" t="str">
        <f>IFERROR(SUM('Vida Prima Directa'!AL29:AL42)/SUM('Vida Pólizas Emitidas'!AL29:AL42),"")</f>
        <v/>
      </c>
      <c r="AM52" s="91" t="str">
        <f>IFERROR(SUM('Vida Prima Directa'!AM29:AM42)/SUM('Vida Pólizas Emitidas'!AM29:AM42),"")</f>
        <v/>
      </c>
      <c r="AN52" s="91" t="str">
        <f>IFERROR(SUM('Vida Prima Directa'!AN29:AN42)/SUM('Vida Pólizas Emitidas'!AN29:AN42),"")</f>
        <v/>
      </c>
      <c r="AO52" s="91" t="str">
        <f>IFERROR(SUM('Vida Prima Directa'!AO29:AO42)/SUM('Vida Pólizas Emitidas'!AO29:AO42),"")</f>
        <v/>
      </c>
      <c r="AP52" s="91" t="str">
        <f>IFERROR(SUM('Vida Prima Directa'!AP29:AP42)/SUM('Vida Pólizas Emitidas'!AP29:AP42),"")</f>
        <v/>
      </c>
      <c r="AQ52" s="91">
        <f>IFERROR(SUM('Vida Prima Directa'!AQ29:AQ42)/SUM('Vida Pólizas Emitidas'!AQ29:AQ42),"")</f>
        <v>450.42801767335948</v>
      </c>
      <c r="AR52" s="106"/>
      <c r="AS52" s="91">
        <f>IFERROR(SUM('Vida Prima Directa'!AS29:AS42)/SUM('Vida Pólizas Emitidas'!AS29:AS42),"")</f>
        <v>271.54194683267923</v>
      </c>
      <c r="AT52" s="71">
        <f>IFERROR(AQ52/AS52-1,"")</f>
        <v>0.65877877406140728</v>
      </c>
    </row>
    <row r="53" spans="2:46">
      <c r="B53" s="80" t="s">
        <v>452</v>
      </c>
      <c r="C53" s="91" t="str">
        <f>IFERROR(SUM('Vida Prima Directa'!C44:C48)/SUM('Vida Pólizas Emitidas'!C44:C48),"")</f>
        <v/>
      </c>
      <c r="D53" s="91" t="str">
        <f>IFERROR(SUM('Vida Prima Directa'!D44:D48)/SUM('Vida Pólizas Emitidas'!D44:D48),"")</f>
        <v/>
      </c>
      <c r="E53" s="91">
        <f>IFERROR(SUM('Vida Prima Directa'!E44:E48)/SUM('Vida Pólizas Emitidas'!E44:E48),"")</f>
        <v>106382.09192997834</v>
      </c>
      <c r="F53" s="91" t="str">
        <f>IFERROR(SUM('Vida Prima Directa'!F44:F48)/SUM('Vida Pólizas Emitidas'!F44:F48),"")</f>
        <v/>
      </c>
      <c r="G53" s="91">
        <f>IFERROR(SUM('Vida Prima Directa'!G44:G48)/SUM('Vida Pólizas Emitidas'!G44:G48),"")</f>
        <v>2735.4212199321778</v>
      </c>
      <c r="H53" s="91" t="str">
        <f>IFERROR(SUM('Vida Prima Directa'!H44:H48)/SUM('Vida Pólizas Emitidas'!H44:H48),"")</f>
        <v/>
      </c>
      <c r="I53" s="91" t="str">
        <f>IFERROR(SUM('Vida Prima Directa'!I44:I48)/SUM('Vida Pólizas Emitidas'!I44:I48),"")</f>
        <v/>
      </c>
      <c r="J53" s="91">
        <f>IFERROR(SUM('Vida Prima Directa'!J44:J48)/SUM('Vida Pólizas Emitidas'!J44:J48),"")</f>
        <v>4091.8718575530911</v>
      </c>
      <c r="K53" s="91" t="str">
        <f>IFERROR(SUM('Vida Prima Directa'!K44:K48)/SUM('Vida Pólizas Emitidas'!K44:K48),"")</f>
        <v/>
      </c>
      <c r="L53" s="91">
        <f>IFERROR(SUM('Vida Prima Directa'!L44:L48)/SUM('Vida Pólizas Emitidas'!L44:L48),"")</f>
        <v>5878.8009519412853</v>
      </c>
      <c r="M53" s="91">
        <f>IFERROR(SUM('Vida Prima Directa'!M44:M48)/SUM('Vida Pólizas Emitidas'!M44:M48),"")</f>
        <v>1896.7986893731743</v>
      </c>
      <c r="N53" s="91">
        <f>IFERROR(SUM('Vida Prima Directa'!N44:N48)/SUM('Vida Pólizas Emitidas'!N44:N48),"")</f>
        <v>6331.2449940229535</v>
      </c>
      <c r="O53" s="91">
        <f>IFERROR(SUM('Vida Prima Directa'!O44:O48)/SUM('Vida Pólizas Emitidas'!O44:O48),"")</f>
        <v>2290.9387971880428</v>
      </c>
      <c r="P53" s="91">
        <f>IFERROR(SUM('Vida Prima Directa'!P44:P48)/SUM('Vida Pólizas Emitidas'!P44:P48),"")</f>
        <v>2972.0555882469762</v>
      </c>
      <c r="Q53" s="91">
        <f>IFERROR(SUM('Vida Prima Directa'!Q44:Q48)/SUM('Vida Pólizas Emitidas'!Q44:Q48),"")</f>
        <v>3458.3669660695095</v>
      </c>
      <c r="R53" s="91" t="str">
        <f>IFERROR(SUM('Vida Prima Directa'!R44:R48)/SUM('Vida Pólizas Emitidas'!R44:R48),"")</f>
        <v/>
      </c>
      <c r="S53" s="91" t="str">
        <f>IFERROR(SUM('Vida Prima Directa'!S44:S48)/SUM('Vida Pólizas Emitidas'!S44:S48),"")</f>
        <v/>
      </c>
      <c r="T53" s="91" t="str">
        <f>IFERROR(SUM('Vida Prima Directa'!T44:T48)/SUM('Vida Pólizas Emitidas'!T44:T48),"")</f>
        <v/>
      </c>
      <c r="U53" s="91" t="str">
        <f>IFERROR(SUM('Vida Prima Directa'!U44:U48)/SUM('Vida Pólizas Emitidas'!U44:U48),"")</f>
        <v/>
      </c>
      <c r="V53" s="91" t="str">
        <f>IFERROR(SUM('Vida Prima Directa'!V44:V48)/SUM('Vida Pólizas Emitidas'!V44:V48),"")</f>
        <v/>
      </c>
      <c r="W53" s="91" t="str">
        <f>IFERROR(SUM('Vida Prima Directa'!W44:W48)/SUM('Vida Pólizas Emitidas'!W44:W48),"")</f>
        <v/>
      </c>
      <c r="X53" s="91">
        <f>IFERROR(SUM('Vida Prima Directa'!X44:X48)/SUM('Vida Pólizas Emitidas'!X44:X48),"")</f>
        <v>3290.2886583839595</v>
      </c>
      <c r="Y53" s="91" t="str">
        <f>IFERROR(SUM('Vida Prima Directa'!Y44:Y48)/SUM('Vida Pólizas Emitidas'!Y44:Y48),"")</f>
        <v/>
      </c>
      <c r="Z53" s="91">
        <f>IFERROR(SUM('Vida Prima Directa'!Z44:Z48)/SUM('Vida Pólizas Emitidas'!Z44:Z48),"")</f>
        <v>4242.5045906822988</v>
      </c>
      <c r="AA53" s="91">
        <f>IFERROR(SUM('Vida Prima Directa'!AA44:AA48)/SUM('Vida Pólizas Emitidas'!AA44:AA48),"")</f>
        <v>2792.8280551330017</v>
      </c>
      <c r="AB53" s="91">
        <f>IFERROR(SUM('Vida Prima Directa'!AB44:AB48)/SUM('Vida Pólizas Emitidas'!AB44:AB48),"")</f>
        <v>2280.9084304076673</v>
      </c>
      <c r="AC53" s="91">
        <f>IFERROR(SUM('Vida Prima Directa'!AC44:AC48)/SUM('Vida Pólizas Emitidas'!AC44:AC48),"")</f>
        <v>1482.3676894037058</v>
      </c>
      <c r="AD53" s="91" t="str">
        <f>IFERROR(SUM('Vida Prima Directa'!AD44:AD48)/SUM('Vida Pólizas Emitidas'!AD44:AD48),"")</f>
        <v/>
      </c>
      <c r="AE53" s="91">
        <f>IFERROR(SUM('Vida Prima Directa'!AE44:AE48)/SUM('Vida Pólizas Emitidas'!AE44:AE48),"")</f>
        <v>4891.6934746246279</v>
      </c>
      <c r="AF53" s="91">
        <f>IFERROR(SUM('Vida Prima Directa'!AF44:AF48)/SUM('Vida Pólizas Emitidas'!AF44:AF48),"")</f>
        <v>3082.0571005157381</v>
      </c>
      <c r="AG53" s="91" t="str">
        <f>IFERROR(SUM('Vida Prima Directa'!AG44:AG48)/SUM('Vida Pólizas Emitidas'!AG44:AG48),"")</f>
        <v/>
      </c>
      <c r="AH53" s="91" t="str">
        <f>IFERROR(SUM('Vida Prima Directa'!AH44:AH48)/SUM('Vida Pólizas Emitidas'!AH44:AH48),"")</f>
        <v/>
      </c>
      <c r="AI53" s="91" t="str">
        <f>IFERROR(SUM('Vida Prima Directa'!AI44:AI48)/SUM('Vida Pólizas Emitidas'!AI44:AI48),"")</f>
        <v/>
      </c>
      <c r="AJ53" s="91" t="str">
        <f>IFERROR(SUM('Vida Prima Directa'!AJ44:AJ48)/SUM('Vida Pólizas Emitidas'!AJ44:AJ48),"")</f>
        <v/>
      </c>
      <c r="AK53" s="91" t="str">
        <f>IFERROR(SUM('Vida Prima Directa'!AK44:AK48)/SUM('Vida Pólizas Emitidas'!AK44:AK48),"")</f>
        <v/>
      </c>
      <c r="AL53" s="91" t="str">
        <f>IFERROR(SUM('Vida Prima Directa'!AL44:AL48)/SUM('Vida Pólizas Emitidas'!AL44:AL48),"")</f>
        <v/>
      </c>
      <c r="AM53" s="91" t="str">
        <f>IFERROR(SUM('Vida Prima Directa'!AM44:AM48)/SUM('Vida Pólizas Emitidas'!AM44:AM48),"")</f>
        <v/>
      </c>
      <c r="AN53" s="91" t="str">
        <f>IFERROR(SUM('Vida Prima Directa'!AN44:AN48)/SUM('Vida Pólizas Emitidas'!AN44:AN48),"")</f>
        <v/>
      </c>
      <c r="AO53" s="91" t="str">
        <f>IFERROR(SUM('Vida Prima Directa'!AO44:AO48)/SUM('Vida Pólizas Emitidas'!AO44:AO48),"")</f>
        <v/>
      </c>
      <c r="AP53" s="91" t="str">
        <f>IFERROR(SUM('Vida Prima Directa'!AP44:AP48)/SUM('Vida Pólizas Emitidas'!AP44:AP48),"")</f>
        <v/>
      </c>
      <c r="AQ53" s="91">
        <f>IFERROR(SUM('Vida Prima Directa'!AQ44:AQ48)/SUM('Vida Pólizas Emitidas'!AQ44:AQ48),"")</f>
        <v>3154.0481547830846</v>
      </c>
      <c r="AR53" s="106"/>
      <c r="AS53" s="91">
        <f>IFERROR(SUM('Vida Prima Directa'!AS44:AS48)/SUM('Vida Pólizas Emitidas'!AS44:AS48),"")</f>
        <v>3250.9364149708817</v>
      </c>
      <c r="AT53" s="71">
        <f>IFERROR(AQ53/AS53-1,"")</f>
        <v>-2.9803185242755714E-2</v>
      </c>
    </row>
    <row r="54" spans="2:46">
      <c r="B54" s="80" t="s">
        <v>453</v>
      </c>
      <c r="C54" s="91" t="str">
        <f>IFERROR(SUM('Vida Prima Directa'!C248,'Vida Prima Directa'!C264)/SUM('Vida Pólizas Emitidas'!C332,'Vida Pólizas Emitidas'!C348),"")</f>
        <v/>
      </c>
      <c r="D54" s="91" t="str">
        <f>IFERROR(SUM('Vida Prima Directa'!D248,'Vida Prima Directa'!D264)/SUM('Vida Pólizas Emitidas'!D332,'Vida Pólizas Emitidas'!D348),"")</f>
        <v/>
      </c>
      <c r="E54" s="91" t="str">
        <f>IFERROR(SUM('Vida Prima Directa'!E248,'Vida Prima Directa'!E264)/SUM('Vida Pólizas Emitidas'!E332,'Vida Pólizas Emitidas'!E348),"")</f>
        <v/>
      </c>
      <c r="F54" s="91" t="str">
        <f>IFERROR(SUM('Vida Prima Directa'!F248,'Vida Prima Directa'!F264)/SUM('Vida Pólizas Emitidas'!F332,'Vida Pólizas Emitidas'!F348),"")</f>
        <v/>
      </c>
      <c r="G54" s="91" t="str">
        <f>IFERROR(SUM('Vida Prima Directa'!G248,'Vida Prima Directa'!G264)/SUM('Vida Pólizas Emitidas'!G332,'Vida Pólizas Emitidas'!G348),"")</f>
        <v/>
      </c>
      <c r="H54" s="91" t="str">
        <f>IFERROR(SUM('Vida Prima Directa'!H248,'Vida Prima Directa'!H264)/SUM('Vida Pólizas Emitidas'!H332,'Vida Pólizas Emitidas'!H348),"")</f>
        <v/>
      </c>
      <c r="I54" s="91" t="str">
        <f>IFERROR(SUM('Vida Prima Directa'!I248,'Vida Prima Directa'!I264)/SUM('Vida Pólizas Emitidas'!I332,'Vida Pólizas Emitidas'!I348),"")</f>
        <v/>
      </c>
      <c r="J54" s="91" t="str">
        <f>IFERROR(SUM('Vida Prima Directa'!J248,'Vida Prima Directa'!J264)/SUM('Vida Pólizas Emitidas'!J332,'Vida Pólizas Emitidas'!J348),"")</f>
        <v/>
      </c>
      <c r="K54" s="91" t="str">
        <f>IFERROR(SUM('Vida Prima Directa'!K248,'Vida Prima Directa'!K264)/SUM('Vida Pólizas Emitidas'!K332,'Vida Pólizas Emitidas'!K348),"")</f>
        <v/>
      </c>
      <c r="L54" s="91" t="str">
        <f>IFERROR(SUM('Vida Prima Directa'!L248,'Vida Prima Directa'!L264)/SUM('Vida Pólizas Emitidas'!L332,'Vida Pólizas Emitidas'!L348),"")</f>
        <v/>
      </c>
      <c r="M54" s="91" t="str">
        <f>IFERROR(SUM('Vida Prima Directa'!M248,'Vida Prima Directa'!M264)/SUM('Vida Pólizas Emitidas'!M332,'Vida Pólizas Emitidas'!M348),"")</f>
        <v/>
      </c>
      <c r="N54" s="91" t="str">
        <f>IFERROR(SUM('Vida Prima Directa'!N248,'Vida Prima Directa'!N264)/SUM('Vida Pólizas Emitidas'!N332,'Vida Pólizas Emitidas'!N348),"")</f>
        <v/>
      </c>
      <c r="O54" s="91" t="str">
        <f>IFERROR(SUM('Vida Prima Directa'!O248,'Vida Prima Directa'!O264)/SUM('Vida Pólizas Emitidas'!O332,'Vida Pólizas Emitidas'!O348),"")</f>
        <v/>
      </c>
      <c r="P54" s="91" t="str">
        <f>IFERROR(SUM('Vida Prima Directa'!P248,'Vida Prima Directa'!P264)/SUM('Vida Pólizas Emitidas'!P332,'Vida Pólizas Emitidas'!P348),"")</f>
        <v/>
      </c>
      <c r="Q54" s="91" t="str">
        <f>IFERROR(SUM('Vida Prima Directa'!Q248,'Vida Prima Directa'!Q264)/SUM('Vida Pólizas Emitidas'!Q332,'Vida Pólizas Emitidas'!Q348),"")</f>
        <v/>
      </c>
      <c r="R54" s="91" t="str">
        <f>IFERROR(SUM('Vida Prima Directa'!R248,'Vida Prima Directa'!R264)/SUM('Vida Pólizas Emitidas'!R332,'Vida Pólizas Emitidas'!R348),"")</f>
        <v/>
      </c>
      <c r="S54" s="91" t="str">
        <f>IFERROR(SUM('Vida Prima Directa'!S248,'Vida Prima Directa'!S264)/SUM('Vida Pólizas Emitidas'!S332,'Vida Pólizas Emitidas'!S348),"")</f>
        <v/>
      </c>
      <c r="T54" s="91" t="str">
        <f>IFERROR(SUM('Vida Prima Directa'!T248,'Vida Prima Directa'!T264)/SUM('Vida Pólizas Emitidas'!T332,'Vida Pólizas Emitidas'!T348),"")</f>
        <v/>
      </c>
      <c r="U54" s="91" t="str">
        <f>IFERROR(SUM('Vida Prima Directa'!U248,'Vida Prima Directa'!U264)/SUM('Vida Pólizas Emitidas'!U332,'Vida Pólizas Emitidas'!U348),"")</f>
        <v/>
      </c>
      <c r="V54" s="91" t="str">
        <f>IFERROR(SUM('Vida Prima Directa'!V248,'Vida Prima Directa'!V264)/SUM('Vida Pólizas Emitidas'!V332,'Vida Pólizas Emitidas'!V348),"")</f>
        <v/>
      </c>
      <c r="W54" s="91" t="str">
        <f>IFERROR(SUM('Vida Prima Directa'!W248,'Vida Prima Directa'!W264)/SUM('Vida Pólizas Emitidas'!W332,'Vida Pólizas Emitidas'!W348),"")</f>
        <v/>
      </c>
      <c r="X54" s="91" t="str">
        <f>IFERROR(SUM('Vida Prima Directa'!X248,'Vida Prima Directa'!X264)/SUM('Vida Pólizas Emitidas'!X332,'Vida Pólizas Emitidas'!X348),"")</f>
        <v/>
      </c>
      <c r="Y54" s="91" t="str">
        <f>IFERROR(SUM('Vida Prima Directa'!Y248,'Vida Prima Directa'!Y264)/SUM('Vida Pólizas Emitidas'!Y332,'Vida Pólizas Emitidas'!Y348),"")</f>
        <v/>
      </c>
      <c r="Z54" s="91" t="str">
        <f>IFERROR(SUM('Vida Prima Directa'!Z248,'Vida Prima Directa'!Z264)/SUM('Vida Pólizas Emitidas'!Z332,'Vida Pólizas Emitidas'!Z348),"")</f>
        <v/>
      </c>
      <c r="AA54" s="91" t="str">
        <f>IFERROR(SUM('Vida Prima Directa'!AA248,'Vida Prima Directa'!AA264)/SUM('Vida Pólizas Emitidas'!AA332,'Vida Pólizas Emitidas'!AA348),"")</f>
        <v/>
      </c>
      <c r="AB54" s="91" t="str">
        <f>IFERROR(SUM('Vida Prima Directa'!AB248,'Vida Prima Directa'!AB264)/SUM('Vida Pólizas Emitidas'!AB332,'Vida Pólizas Emitidas'!AB348),"")</f>
        <v/>
      </c>
      <c r="AC54" s="91" t="str">
        <f>IFERROR(SUM('Vida Prima Directa'!AC248,'Vida Prima Directa'!AC264)/SUM('Vida Pólizas Emitidas'!AC332,'Vida Pólizas Emitidas'!AC348),"")</f>
        <v/>
      </c>
      <c r="AD54" s="91" t="str">
        <f>IFERROR(SUM('Vida Prima Directa'!AD248,'Vida Prima Directa'!AD264)/SUM('Vida Pólizas Emitidas'!AD332,'Vida Pólizas Emitidas'!AD348),"")</f>
        <v/>
      </c>
      <c r="AE54" s="91" t="str">
        <f>IFERROR(SUM('Vida Prima Directa'!AE248,'Vida Prima Directa'!AE264)/SUM('Vida Pólizas Emitidas'!AE332,'Vida Pólizas Emitidas'!AE348),"")</f>
        <v/>
      </c>
      <c r="AF54" s="91" t="str">
        <f>IFERROR(SUM('Vida Prima Directa'!AF248,'Vida Prima Directa'!AF264)/SUM('Vida Pólizas Emitidas'!AF332,'Vida Pólizas Emitidas'!AF348),"")</f>
        <v/>
      </c>
      <c r="AG54" s="91" t="str">
        <f>IFERROR(SUM('Vida Prima Directa'!AG248,'Vida Prima Directa'!AG264)/SUM('Vida Pólizas Emitidas'!AG332,'Vida Pólizas Emitidas'!AG348),"")</f>
        <v/>
      </c>
      <c r="AH54" s="91" t="str">
        <f>IFERROR(SUM('Vida Prima Directa'!AH248,'Vida Prima Directa'!AH264)/SUM('Vida Pólizas Emitidas'!AH332,'Vida Pólizas Emitidas'!AH348),"")</f>
        <v/>
      </c>
      <c r="AI54" s="91" t="str">
        <f>IFERROR(SUM('Vida Prima Directa'!AI248,'Vida Prima Directa'!AI264)/SUM('Vida Pólizas Emitidas'!AI332,'Vida Pólizas Emitidas'!AI348),"")</f>
        <v/>
      </c>
      <c r="AJ54" s="91" t="str">
        <f>IFERROR(SUM('Vida Prima Directa'!AJ248,'Vida Prima Directa'!AJ264)/SUM('Vida Pólizas Emitidas'!AJ332,'Vida Pólizas Emitidas'!AJ348),"")</f>
        <v/>
      </c>
      <c r="AK54" s="91" t="str">
        <f>IFERROR(SUM('Vida Prima Directa'!AK248,'Vida Prima Directa'!AK264)/SUM('Vida Pólizas Emitidas'!AK332,'Vida Pólizas Emitidas'!AK348),"")</f>
        <v/>
      </c>
      <c r="AL54" s="91" t="str">
        <f>IFERROR(SUM('Vida Prima Directa'!AL248,'Vida Prima Directa'!AL264)/SUM('Vida Pólizas Emitidas'!AL332,'Vida Pólizas Emitidas'!AL348),"")</f>
        <v/>
      </c>
      <c r="AM54" s="91" t="str">
        <f>IFERROR(SUM('Vida Prima Directa'!AM248,'Vida Prima Directa'!AM264)/SUM('Vida Pólizas Emitidas'!AM332,'Vida Pólizas Emitidas'!AM348),"")</f>
        <v/>
      </c>
      <c r="AN54" s="91" t="str">
        <f>IFERROR(SUM('Vida Prima Directa'!AN248,'Vida Prima Directa'!AN264)/SUM('Vida Pólizas Emitidas'!AN332,'Vida Pólizas Emitidas'!AN348),"")</f>
        <v/>
      </c>
      <c r="AO54" s="91" t="str">
        <f>IFERROR(SUM('Vida Prima Directa'!AO248,'Vida Prima Directa'!AO264)/SUM('Vida Pólizas Emitidas'!AO332,'Vida Pólizas Emitidas'!AO348),"")</f>
        <v/>
      </c>
      <c r="AP54" s="91" t="str">
        <f>IFERROR(SUM('Vida Prima Directa'!AP248,'Vida Prima Directa'!AP264)/SUM('Vida Pólizas Emitidas'!AP332,'Vida Pólizas Emitidas'!AP348),"")</f>
        <v/>
      </c>
      <c r="AQ54" s="91" t="str">
        <f>IFERROR(SUM('Vida Prima Directa'!AQ248,'Vida Prima Directa'!AQ264)/SUM('Vida Pólizas Emitidas'!AQ332,'Vida Pólizas Emitidas'!AQ348),"")</f>
        <v/>
      </c>
      <c r="AR54" s="106"/>
      <c r="AS54" s="91" t="str">
        <f>IFERROR(SUM('Vida Prima Directa'!AS248,'Vida Prima Directa'!AS264)/SUM('Vida Pólizas Emitidas'!AS332,'Vida Pólizas Emitidas'!AS348),"")</f>
        <v/>
      </c>
      <c r="AT54" s="71" t="str">
        <f>IFERROR(AQ54/AS54-1,"")</f>
        <v/>
      </c>
    </row>
    <row r="55" spans="2:46">
      <c r="B55" s="80" t="s">
        <v>454</v>
      </c>
      <c r="C55" s="91">
        <f>IFERROR(SUM('Vida Prima Directa'!C13:C14,'Vida Prima Directa'!C19:C20,'Vida Prima Directa'!C23,'Vida Prima Directa'!C29:C30,'Vida Prima Directa'!C35:C36,'Vida Prima Directa'!C39)/SUM('Vida Pólizas Emitidas'!C13:C14,'Vida Pólizas Emitidas'!C19:C20,'Vida Pólizas Emitidas'!C23,'Vida Pólizas Emitidas'!C29:C30,'Vida Pólizas Emitidas'!C35:C36,'Vida Pólizas Emitidas'!C39),"")</f>
        <v>5515.1356456740677</v>
      </c>
      <c r="D55" s="91">
        <f>IFERROR(SUM('Vida Prima Directa'!D13:D14,'Vida Prima Directa'!D19:D20,'Vida Prima Directa'!D23,'Vida Prima Directa'!D29:D30,'Vida Prima Directa'!D35:D36,'Vida Prima Directa'!D39)/SUM('Vida Pólizas Emitidas'!D13:D14,'Vida Pólizas Emitidas'!D19:D20,'Vida Pólizas Emitidas'!D23,'Vida Pólizas Emitidas'!D29:D30,'Vida Pólizas Emitidas'!D35:D36,'Vida Pólizas Emitidas'!D39),"")</f>
        <v>29.371678950990194</v>
      </c>
      <c r="E55" s="91">
        <f>IFERROR(SUM('Vida Prima Directa'!E13:E14,'Vida Prima Directa'!E19:E20,'Vida Prima Directa'!E23,'Vida Prima Directa'!E29:E30,'Vida Prima Directa'!E35:E36,'Vida Prima Directa'!E39)/SUM('Vida Pólizas Emitidas'!E13:E14,'Vida Pólizas Emitidas'!E19:E20,'Vida Pólizas Emitidas'!E23,'Vida Pólizas Emitidas'!E29:E30,'Vida Pólizas Emitidas'!E35:E36,'Vida Pólizas Emitidas'!E39),"")</f>
        <v>2740.2985794030037</v>
      </c>
      <c r="F55" s="91">
        <f>IFERROR(SUM('Vida Prima Directa'!F13:F14,'Vida Prima Directa'!F19:F20,'Vida Prima Directa'!F23,'Vida Prima Directa'!F29:F30,'Vida Prima Directa'!F35:F36,'Vida Prima Directa'!F39)/SUM('Vida Pólizas Emitidas'!F13:F14,'Vida Pólizas Emitidas'!F19:F20,'Vida Pólizas Emitidas'!F23,'Vida Pólizas Emitidas'!F29:F30,'Vida Pólizas Emitidas'!F35:F36,'Vida Pólizas Emitidas'!F39),"")</f>
        <v>208.9527073416256</v>
      </c>
      <c r="G55" s="91">
        <f>IFERROR(SUM('Vida Prima Directa'!G13:G14,'Vida Prima Directa'!G19:G20,'Vida Prima Directa'!G23,'Vida Prima Directa'!G29:G30,'Vida Prima Directa'!G35:G36,'Vida Prima Directa'!G39)/SUM('Vida Pólizas Emitidas'!G13:G14,'Vida Pólizas Emitidas'!G19:G20,'Vida Pólizas Emitidas'!G23,'Vida Pólizas Emitidas'!G29:G30,'Vida Pólizas Emitidas'!G35:G36,'Vida Pólizas Emitidas'!G39),"")</f>
        <v>1427.3009829972375</v>
      </c>
      <c r="H55" s="91">
        <f>IFERROR(SUM('Vida Prima Directa'!H13:H14,'Vida Prima Directa'!H19:H20,'Vida Prima Directa'!H23,'Vida Prima Directa'!H29:H30,'Vida Prima Directa'!H35:H36,'Vida Prima Directa'!H39)/SUM('Vida Pólizas Emitidas'!H13:H14,'Vida Pólizas Emitidas'!H19:H20,'Vida Pólizas Emitidas'!H23,'Vida Pólizas Emitidas'!H29:H30,'Vida Pólizas Emitidas'!H35:H36,'Vida Pólizas Emitidas'!H39),"")</f>
        <v>44.942890508151386</v>
      </c>
      <c r="I55" s="91">
        <f>IFERROR(SUM('Vida Prima Directa'!I13:I14,'Vida Prima Directa'!I19:I20,'Vida Prima Directa'!I23,'Vida Prima Directa'!I29:I30,'Vida Prima Directa'!I35:I36,'Vida Prima Directa'!I39)/SUM('Vida Pólizas Emitidas'!I13:I14,'Vida Pólizas Emitidas'!I19:I20,'Vida Pólizas Emitidas'!I23,'Vida Pólizas Emitidas'!I29:I30,'Vida Pólizas Emitidas'!I35:I36,'Vida Pólizas Emitidas'!I39),"")</f>
        <v>417.99989955422058</v>
      </c>
      <c r="J55" s="91">
        <f>IFERROR(SUM('Vida Prima Directa'!J13:J14,'Vida Prima Directa'!J19:J20,'Vida Prima Directa'!J23,'Vida Prima Directa'!J29:J30,'Vida Prima Directa'!J35:J36,'Vida Prima Directa'!J39)/SUM('Vida Pólizas Emitidas'!J13:J14,'Vida Pólizas Emitidas'!J19:J20,'Vida Pólizas Emitidas'!J23,'Vida Pólizas Emitidas'!J29:J30,'Vida Pólizas Emitidas'!J35:J36,'Vida Pólizas Emitidas'!J39),"")</f>
        <v>16.539189615721838</v>
      </c>
      <c r="K55" s="91" t="str">
        <f>IFERROR(SUM('Vida Prima Directa'!K13:K14,'Vida Prima Directa'!K19:K20,'Vida Prima Directa'!K23,'Vida Prima Directa'!K29:K30,'Vida Prima Directa'!K35:K36,'Vida Prima Directa'!K39)/SUM('Vida Pólizas Emitidas'!K13:K14,'Vida Pólizas Emitidas'!K19:K20,'Vida Pólizas Emitidas'!K23,'Vida Pólizas Emitidas'!K29:K30,'Vida Pólizas Emitidas'!K35:K36,'Vida Pólizas Emitidas'!K39),"")</f>
        <v/>
      </c>
      <c r="L55" s="91" t="str">
        <f>IFERROR(SUM('Vida Prima Directa'!L13:L14,'Vida Prima Directa'!L19:L20,'Vida Prima Directa'!L23,'Vida Prima Directa'!L29:L30,'Vida Prima Directa'!L35:L36,'Vida Prima Directa'!L39)/SUM('Vida Pólizas Emitidas'!L13:L14,'Vida Pólizas Emitidas'!L19:L20,'Vida Pólizas Emitidas'!L23,'Vida Pólizas Emitidas'!L29:L30,'Vida Pólizas Emitidas'!L35:L36,'Vida Pólizas Emitidas'!L39),"")</f>
        <v/>
      </c>
      <c r="M55" s="91">
        <f>IFERROR(SUM('Vida Prima Directa'!M13:M14,'Vida Prima Directa'!M19:M20,'Vida Prima Directa'!M23,'Vida Prima Directa'!M29:M30,'Vida Prima Directa'!M35:M36,'Vida Prima Directa'!M39)/SUM('Vida Pólizas Emitidas'!M13:M14,'Vida Pólizas Emitidas'!M19:M20,'Vida Pólizas Emitidas'!M23,'Vida Pólizas Emitidas'!M29:M30,'Vida Pólizas Emitidas'!M35:M36,'Vida Pólizas Emitidas'!M39),"")</f>
        <v>167.40355026207553</v>
      </c>
      <c r="N55" s="91" t="str">
        <f>IFERROR(SUM('Vida Prima Directa'!N13:N14,'Vida Prima Directa'!N19:N20,'Vida Prima Directa'!N23,'Vida Prima Directa'!N29:N30,'Vida Prima Directa'!N35:N36,'Vida Prima Directa'!N39)/SUM('Vida Pólizas Emitidas'!N13:N14,'Vida Pólizas Emitidas'!N19:N20,'Vida Pólizas Emitidas'!N23,'Vida Pólizas Emitidas'!N29:N30,'Vida Pólizas Emitidas'!N35:N36,'Vida Pólizas Emitidas'!N39),"")</f>
        <v/>
      </c>
      <c r="O55" s="91">
        <f>IFERROR(SUM('Vida Prima Directa'!O13:O14,'Vida Prima Directa'!O19:O20,'Vida Prima Directa'!O23,'Vida Prima Directa'!O29:O30,'Vida Prima Directa'!O35:O36,'Vida Prima Directa'!O39)/SUM('Vida Pólizas Emitidas'!O13:O14,'Vida Pólizas Emitidas'!O19:O20,'Vida Pólizas Emitidas'!O23,'Vida Pólizas Emitidas'!O29:O30,'Vida Pólizas Emitidas'!O35:O36,'Vida Pólizas Emitidas'!O39),"")</f>
        <v>96.350971695958151</v>
      </c>
      <c r="P55" s="91">
        <f>IFERROR(SUM('Vida Prima Directa'!P13:P14,'Vida Prima Directa'!P19:P20,'Vida Prima Directa'!P23,'Vida Prima Directa'!P29:P30,'Vida Prima Directa'!P35:P36,'Vida Prima Directa'!P39)/SUM('Vida Pólizas Emitidas'!P13:P14,'Vida Pólizas Emitidas'!P19:P20,'Vida Pólizas Emitidas'!P23,'Vida Pólizas Emitidas'!P29:P30,'Vida Pólizas Emitidas'!P35:P36,'Vida Pólizas Emitidas'!P39),"")</f>
        <v>327.42176776721567</v>
      </c>
      <c r="Q55" s="91">
        <f>IFERROR(SUM('Vida Prima Directa'!Q13:Q14,'Vida Prima Directa'!Q19:Q20,'Vida Prima Directa'!Q23,'Vida Prima Directa'!Q29:Q30,'Vida Prima Directa'!Q35:Q36,'Vida Prima Directa'!Q39)/SUM('Vida Pólizas Emitidas'!Q13:Q14,'Vida Pólizas Emitidas'!Q19:Q20,'Vida Pólizas Emitidas'!Q23,'Vida Pólizas Emitidas'!Q29:Q30,'Vida Pólizas Emitidas'!Q35:Q36,'Vida Pólizas Emitidas'!Q39),"")</f>
        <v>1138.7952376127605</v>
      </c>
      <c r="R55" s="91" t="str">
        <f>IFERROR(SUM('Vida Prima Directa'!R13:R14,'Vida Prima Directa'!R19:R20,'Vida Prima Directa'!R23,'Vida Prima Directa'!R29:R30,'Vida Prima Directa'!R35:R36,'Vida Prima Directa'!R39)/SUM('Vida Pólizas Emitidas'!R13:R14,'Vida Pólizas Emitidas'!R19:R20,'Vida Pólizas Emitidas'!R23,'Vida Pólizas Emitidas'!R29:R30,'Vida Pólizas Emitidas'!R35:R36,'Vida Pólizas Emitidas'!R39),"")</f>
        <v/>
      </c>
      <c r="S55" s="91">
        <f>IFERROR(SUM('Vida Prima Directa'!S13:S14,'Vida Prima Directa'!S19:S20,'Vida Prima Directa'!S23,'Vida Prima Directa'!S29:S30,'Vida Prima Directa'!S35:S36,'Vida Prima Directa'!S39)/SUM('Vida Pólizas Emitidas'!S13:S14,'Vida Pólizas Emitidas'!S19:S20,'Vida Pólizas Emitidas'!S23,'Vida Pólizas Emitidas'!S29:S30,'Vida Pólizas Emitidas'!S35:S36,'Vida Pólizas Emitidas'!S39),"")</f>
        <v>3180.3930585188014</v>
      </c>
      <c r="T55" s="91">
        <f>IFERROR(SUM('Vida Prima Directa'!T13:T14,'Vida Prima Directa'!T19:T20,'Vida Prima Directa'!T23,'Vida Prima Directa'!T29:T30,'Vida Prima Directa'!T35:T36,'Vida Prima Directa'!T39)/SUM('Vida Pólizas Emitidas'!T13:T14,'Vida Pólizas Emitidas'!T19:T20,'Vida Pólizas Emitidas'!T23,'Vida Pólizas Emitidas'!T29:T30,'Vida Pólizas Emitidas'!T35:T36,'Vida Pólizas Emitidas'!T39),"")</f>
        <v>18.574050605707708</v>
      </c>
      <c r="U55" s="91">
        <f>IFERROR(SUM('Vida Prima Directa'!U13:U14,'Vida Prima Directa'!U19:U20,'Vida Prima Directa'!U23,'Vida Prima Directa'!U29:U30,'Vida Prima Directa'!U35:U36,'Vida Prima Directa'!U39)/SUM('Vida Pólizas Emitidas'!U13:U14,'Vida Pólizas Emitidas'!U19:U20,'Vida Pólizas Emitidas'!U23,'Vida Pólizas Emitidas'!U29:U30,'Vida Pólizas Emitidas'!U35:U36,'Vida Pólizas Emitidas'!U39),"")</f>
        <v>1321.746682428259</v>
      </c>
      <c r="V55" s="91">
        <f>IFERROR(SUM('Vida Prima Directa'!V13:V14,'Vida Prima Directa'!V19:V20,'Vida Prima Directa'!V23,'Vida Prima Directa'!V29:V30,'Vida Prima Directa'!V35:V36,'Vida Prima Directa'!V39)/SUM('Vida Pólizas Emitidas'!V13:V14,'Vida Pólizas Emitidas'!V19:V20,'Vida Pólizas Emitidas'!V23,'Vida Pólizas Emitidas'!V29:V30,'Vida Pólizas Emitidas'!V35:V36,'Vida Pólizas Emitidas'!V39),"")</f>
        <v>22.278101915834558</v>
      </c>
      <c r="W55" s="91">
        <f>IFERROR(SUM('Vida Prima Directa'!W13:W14,'Vida Prima Directa'!W19:W20,'Vida Prima Directa'!W23,'Vida Prima Directa'!W29:W30,'Vida Prima Directa'!W35:W36,'Vida Prima Directa'!W39)/SUM('Vida Pólizas Emitidas'!W13:W14,'Vida Pólizas Emitidas'!W19:W20,'Vida Pólizas Emitidas'!W23,'Vida Pólizas Emitidas'!W29:W30,'Vida Pólizas Emitidas'!W35:W36,'Vida Pólizas Emitidas'!W39),"")</f>
        <v>16.353846855956398</v>
      </c>
      <c r="X55" s="91">
        <f>IFERROR(SUM('Vida Prima Directa'!X13:X14,'Vida Prima Directa'!X19:X20,'Vida Prima Directa'!X23,'Vida Prima Directa'!X29:X30,'Vida Prima Directa'!X35:X36,'Vida Prima Directa'!X39)/SUM('Vida Pólizas Emitidas'!X13:X14,'Vida Pólizas Emitidas'!X19:X20,'Vida Pólizas Emitidas'!X23,'Vida Pólizas Emitidas'!X29:X30,'Vida Pólizas Emitidas'!X35:X36,'Vida Pólizas Emitidas'!X39),"")</f>
        <v>64.324633554515458</v>
      </c>
      <c r="Y55" s="91">
        <f>IFERROR(SUM('Vida Prima Directa'!Y13:Y14,'Vida Prima Directa'!Y19:Y20,'Vida Prima Directa'!Y23,'Vida Prima Directa'!Y29:Y30,'Vida Prima Directa'!Y35:Y36,'Vida Prima Directa'!Y39)/SUM('Vida Pólizas Emitidas'!Y13:Y14,'Vida Pólizas Emitidas'!Y19:Y20,'Vida Pólizas Emitidas'!Y23,'Vida Pólizas Emitidas'!Y29:Y30,'Vida Pólizas Emitidas'!Y35:Y36,'Vida Pólizas Emitidas'!Y39),"")</f>
        <v>17.871865876596814</v>
      </c>
      <c r="Z55" s="91">
        <f>IFERROR(SUM('Vida Prima Directa'!Z13:Z14,'Vida Prima Directa'!Z19:Z20,'Vida Prima Directa'!Z23,'Vida Prima Directa'!Z29:Z30,'Vida Prima Directa'!Z35:Z36,'Vida Prima Directa'!Z39)/SUM('Vida Pólizas Emitidas'!Z13:Z14,'Vida Pólizas Emitidas'!Z19:Z20,'Vida Pólizas Emitidas'!Z23,'Vida Pólizas Emitidas'!Z29:Z30,'Vida Pólizas Emitidas'!Z35:Z36,'Vida Pólizas Emitidas'!Z39),"")</f>
        <v>1206.9518103513603</v>
      </c>
      <c r="AA55" s="91">
        <f>IFERROR(SUM('Vida Prima Directa'!AA13:AA14,'Vida Prima Directa'!AA19:AA20,'Vida Prima Directa'!AA23,'Vida Prima Directa'!AA29:AA30,'Vida Prima Directa'!AA35:AA36,'Vida Prima Directa'!AA39)/SUM('Vida Pólizas Emitidas'!AA13:AA14,'Vida Pólizas Emitidas'!AA19:AA20,'Vida Pólizas Emitidas'!AA23,'Vida Pólizas Emitidas'!AA29:AA30,'Vida Pólizas Emitidas'!AA35:AA36,'Vida Pólizas Emitidas'!AA39),"")</f>
        <v>707.34468255831814</v>
      </c>
      <c r="AB55" s="91" t="str">
        <f>IFERROR(SUM('Vida Prima Directa'!AB13:AB14,'Vida Prima Directa'!AB19:AB20,'Vida Prima Directa'!AB23,'Vida Prima Directa'!AB29:AB30,'Vida Prima Directa'!AB35:AB36,'Vida Prima Directa'!AB39)/SUM('Vida Pólizas Emitidas'!AB13:AB14,'Vida Pólizas Emitidas'!AB19:AB20,'Vida Pólizas Emitidas'!AB23,'Vida Pólizas Emitidas'!AB29:AB30,'Vida Pólizas Emitidas'!AB35:AB36,'Vida Pólizas Emitidas'!AB39),"")</f>
        <v/>
      </c>
      <c r="AC55" s="91" t="str">
        <f>IFERROR(SUM('Vida Prima Directa'!AC13:AC14,'Vida Prima Directa'!AC19:AC20,'Vida Prima Directa'!AC23,'Vida Prima Directa'!AC29:AC30,'Vida Prima Directa'!AC35:AC36,'Vida Prima Directa'!AC39)/SUM('Vida Pólizas Emitidas'!AC13:AC14,'Vida Pólizas Emitidas'!AC19:AC20,'Vida Pólizas Emitidas'!AC23,'Vida Pólizas Emitidas'!AC29:AC30,'Vida Pólizas Emitidas'!AC35:AC36,'Vida Pólizas Emitidas'!AC39),"")</f>
        <v/>
      </c>
      <c r="AD55" s="91" t="str">
        <f>IFERROR(SUM('Vida Prima Directa'!AD13:AD14,'Vida Prima Directa'!AD19:AD20,'Vida Prima Directa'!AD23,'Vida Prima Directa'!AD29:AD30,'Vida Prima Directa'!AD35:AD36,'Vida Prima Directa'!AD39)/SUM('Vida Pólizas Emitidas'!AD13:AD14,'Vida Pólizas Emitidas'!AD19:AD20,'Vida Pólizas Emitidas'!AD23,'Vida Pólizas Emitidas'!AD29:AD30,'Vida Pólizas Emitidas'!AD35:AD36,'Vida Pólizas Emitidas'!AD39),"")</f>
        <v/>
      </c>
      <c r="AE55" s="91">
        <f>IFERROR(SUM('Vida Prima Directa'!AE13:AE14,'Vida Prima Directa'!AE19:AE20,'Vida Prima Directa'!AE23,'Vida Prima Directa'!AE29:AE30,'Vida Prima Directa'!AE35:AE36,'Vida Prima Directa'!AE39)/SUM('Vida Pólizas Emitidas'!AE13:AE14,'Vida Pólizas Emitidas'!AE19:AE20,'Vida Pólizas Emitidas'!AE23,'Vida Pólizas Emitidas'!AE29:AE30,'Vida Pólizas Emitidas'!AE35:AE36,'Vida Pólizas Emitidas'!AE39),"")</f>
        <v>62.684281441709729</v>
      </c>
      <c r="AF55" s="91">
        <f>IFERROR(SUM('Vida Prima Directa'!AF13:AF14,'Vida Prima Directa'!AF19:AF20,'Vida Prima Directa'!AF23,'Vida Prima Directa'!AF29:AF30,'Vida Prima Directa'!AF35:AF36,'Vida Prima Directa'!AF39)/SUM('Vida Pólizas Emitidas'!AF13:AF14,'Vida Pólizas Emitidas'!AF19:AF20,'Vida Pólizas Emitidas'!AF23,'Vida Pólizas Emitidas'!AF29:AF30,'Vida Pólizas Emitidas'!AF35:AF36,'Vida Pólizas Emitidas'!AF39),"")</f>
        <v>6258.3187876198253</v>
      </c>
      <c r="AG55" s="91">
        <f>IFERROR(SUM('Vida Prima Directa'!AG13:AG14,'Vida Prima Directa'!AG19:AG20,'Vida Prima Directa'!AG23,'Vida Prima Directa'!AG29:AG30,'Vida Prima Directa'!AG35:AG36,'Vida Prima Directa'!AG39)/SUM('Vida Pólizas Emitidas'!AG13:AG14,'Vida Pólizas Emitidas'!AG19:AG20,'Vida Pólizas Emitidas'!AG23,'Vida Pólizas Emitidas'!AG29:AG30,'Vida Pólizas Emitidas'!AG35:AG36,'Vida Pólizas Emitidas'!AG39),"")</f>
        <v>30.995763325392581</v>
      </c>
      <c r="AH55" s="91" t="str">
        <f>IFERROR(SUM('Vida Prima Directa'!AH13:AH14,'Vida Prima Directa'!AH19:AH20,'Vida Prima Directa'!AH23,'Vida Prima Directa'!AH29:AH30,'Vida Prima Directa'!AH35:AH36,'Vida Prima Directa'!AH39)/SUM('Vida Pólizas Emitidas'!AH13:AH14,'Vida Pólizas Emitidas'!AH19:AH20,'Vida Pólizas Emitidas'!AH23,'Vida Pólizas Emitidas'!AH29:AH30,'Vida Pólizas Emitidas'!AH35:AH36,'Vida Pólizas Emitidas'!AH39),"")</f>
        <v/>
      </c>
      <c r="AI55" s="91" t="str">
        <f>IFERROR(SUM('Vida Prima Directa'!AI13:AI14,'Vida Prima Directa'!AI19:AI20,'Vida Prima Directa'!AI23,'Vida Prima Directa'!AI29:AI30,'Vida Prima Directa'!AI35:AI36,'Vida Prima Directa'!AI39)/SUM('Vida Pólizas Emitidas'!AI13:AI14,'Vida Pólizas Emitidas'!AI19:AI20,'Vida Pólizas Emitidas'!AI23,'Vida Pólizas Emitidas'!AI29:AI30,'Vida Pólizas Emitidas'!AI35:AI36,'Vida Pólizas Emitidas'!AI39),"")</f>
        <v/>
      </c>
      <c r="AJ55" s="91" t="str">
        <f>IFERROR(SUM('Vida Prima Directa'!AJ13:AJ14,'Vida Prima Directa'!AJ19:AJ20,'Vida Prima Directa'!AJ23,'Vida Prima Directa'!AJ29:AJ30,'Vida Prima Directa'!AJ35:AJ36,'Vida Prima Directa'!AJ39)/SUM('Vida Pólizas Emitidas'!AJ13:AJ14,'Vida Pólizas Emitidas'!AJ19:AJ20,'Vida Pólizas Emitidas'!AJ23,'Vida Pólizas Emitidas'!AJ29:AJ30,'Vida Pólizas Emitidas'!AJ35:AJ36,'Vida Pólizas Emitidas'!AJ39),"")</f>
        <v/>
      </c>
      <c r="AK55" s="91" t="str">
        <f>IFERROR(SUM('Vida Prima Directa'!AK13:AK14,'Vida Prima Directa'!AK19:AK20,'Vida Prima Directa'!AK23,'Vida Prima Directa'!AK29:AK30,'Vida Prima Directa'!AK35:AK36,'Vida Prima Directa'!AK39)/SUM('Vida Pólizas Emitidas'!AK13:AK14,'Vida Pólizas Emitidas'!AK19:AK20,'Vida Pólizas Emitidas'!AK23,'Vida Pólizas Emitidas'!AK29:AK30,'Vida Pólizas Emitidas'!AK35:AK36,'Vida Pólizas Emitidas'!AK39),"")</f>
        <v/>
      </c>
      <c r="AL55" s="91" t="str">
        <f>IFERROR(SUM('Vida Prima Directa'!AL13:AL14,'Vida Prima Directa'!AL19:AL20,'Vida Prima Directa'!AL23,'Vida Prima Directa'!AL29:AL30,'Vida Prima Directa'!AL35:AL36,'Vida Prima Directa'!AL39)/SUM('Vida Pólizas Emitidas'!AL13:AL14,'Vida Pólizas Emitidas'!AL19:AL20,'Vida Pólizas Emitidas'!AL23,'Vida Pólizas Emitidas'!AL29:AL30,'Vida Pólizas Emitidas'!AL35:AL36,'Vida Pólizas Emitidas'!AL39),"")</f>
        <v/>
      </c>
      <c r="AM55" s="91" t="str">
        <f>IFERROR(SUM('Vida Prima Directa'!AM13:AM14,'Vida Prima Directa'!AM19:AM20,'Vida Prima Directa'!AM23,'Vida Prima Directa'!AM29:AM30,'Vida Prima Directa'!AM35:AM36,'Vida Prima Directa'!AM39)/SUM('Vida Pólizas Emitidas'!AM13:AM14,'Vida Pólizas Emitidas'!AM19:AM20,'Vida Pólizas Emitidas'!AM23,'Vida Pólizas Emitidas'!AM29:AM30,'Vida Pólizas Emitidas'!AM35:AM36,'Vida Pólizas Emitidas'!AM39),"")</f>
        <v/>
      </c>
      <c r="AN55" s="91" t="str">
        <f>IFERROR(SUM('Vida Prima Directa'!AN13:AN14,'Vida Prima Directa'!AN19:AN20,'Vida Prima Directa'!AN23,'Vida Prima Directa'!AN29:AN30,'Vida Prima Directa'!AN35:AN36,'Vida Prima Directa'!AN39)/SUM('Vida Pólizas Emitidas'!AN13:AN14,'Vida Pólizas Emitidas'!AN19:AN20,'Vida Pólizas Emitidas'!AN23,'Vida Pólizas Emitidas'!AN29:AN30,'Vida Pólizas Emitidas'!AN35:AN36,'Vida Pólizas Emitidas'!AN39),"")</f>
        <v/>
      </c>
      <c r="AO55" s="91" t="str">
        <f>IFERROR(SUM('Vida Prima Directa'!AO13:AO14,'Vida Prima Directa'!AO19:AO20,'Vida Prima Directa'!AO23,'Vida Prima Directa'!AO29:AO30,'Vida Prima Directa'!AO35:AO36,'Vida Prima Directa'!AO39)/SUM('Vida Pólizas Emitidas'!AO13:AO14,'Vida Pólizas Emitidas'!AO19:AO20,'Vida Pólizas Emitidas'!AO23,'Vida Pólizas Emitidas'!AO29:AO30,'Vida Pólizas Emitidas'!AO35:AO36,'Vida Pólizas Emitidas'!AO39),"")</f>
        <v/>
      </c>
      <c r="AP55" s="91" t="str">
        <f>IFERROR(SUM('Vida Prima Directa'!AP13:AP14,'Vida Prima Directa'!AP19:AP20,'Vida Prima Directa'!AP23,'Vida Prima Directa'!AP29:AP30,'Vida Prima Directa'!AP35:AP36,'Vida Prima Directa'!AP39)/SUM('Vida Pólizas Emitidas'!AP13:AP14,'Vida Pólizas Emitidas'!AP19:AP20,'Vida Pólizas Emitidas'!AP23,'Vida Pólizas Emitidas'!AP29:AP30,'Vida Pólizas Emitidas'!AP35:AP36,'Vida Pólizas Emitidas'!AP39),"")</f>
        <v/>
      </c>
      <c r="AQ55" s="91">
        <f>IFERROR(SUM('Vida Prima Directa'!AQ13:AQ14,'Vida Prima Directa'!AQ19:AQ20,'Vida Prima Directa'!AQ23,'Vida Prima Directa'!AQ29:AQ30,'Vida Prima Directa'!AQ35:AQ36,'Vida Prima Directa'!AQ39)/SUM('Vida Pólizas Emitidas'!AQ13:AQ14,'Vida Pólizas Emitidas'!AQ19:AQ20,'Vida Pólizas Emitidas'!AQ23,'Vida Pólizas Emitidas'!AQ29:AQ30,'Vida Pólizas Emitidas'!AQ35:AQ36,'Vida Pólizas Emitidas'!AQ39),"")</f>
        <v>53.450087496532774</v>
      </c>
      <c r="AR55" s="106"/>
      <c r="AS55" s="91">
        <f>IFERROR(SUM('Vida Prima Directa'!AS13:AS14,'Vida Prima Directa'!AS19:AS20,'Vida Prima Directa'!AS23,'Vida Prima Directa'!AS29:AS30,'Vida Prima Directa'!AS35:AS36,'Vida Prima Directa'!AS39)/SUM('Vida Pólizas Emitidas'!AS13:AS14,'Vida Pólizas Emitidas'!AS19:AS20,'Vida Pólizas Emitidas'!AS23,'Vida Pólizas Emitidas'!AS29:AS30,'Vida Pólizas Emitidas'!AS35:AS36,'Vida Pólizas Emitidas'!AS39),"")</f>
        <v>38.154540998724507</v>
      </c>
      <c r="AT55" s="71">
        <f>IFERROR(AQ55/AS55-1,"")</f>
        <v>0.40088403889643409</v>
      </c>
    </row>
    <row r="57" spans="2:46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6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6" hidden="1">
      <c r="B59" s="49" t="s">
        <v>102</v>
      </c>
      <c r="C59" s="50">
        <f>IFERROR(RANK(C61,$C$61:$AP$61,0),"")</f>
        <v>3</v>
      </c>
      <c r="D59" s="50">
        <f t="shared" ref="D59:AP59" si="4">IFERROR(RANK(D61,$C$61:$AP$61,0),"")</f>
        <v>20</v>
      </c>
      <c r="E59" s="50">
        <f t="shared" si="4"/>
        <v>7</v>
      </c>
      <c r="F59" s="50">
        <f t="shared" si="4"/>
        <v>25</v>
      </c>
      <c r="G59" s="50">
        <f t="shared" si="4"/>
        <v>12</v>
      </c>
      <c r="H59" s="50">
        <f t="shared" si="4"/>
        <v>2</v>
      </c>
      <c r="I59" s="50">
        <f t="shared" si="4"/>
        <v>23</v>
      </c>
      <c r="J59" s="50">
        <f t="shared" si="4"/>
        <v>21</v>
      </c>
      <c r="K59" s="50">
        <f t="shared" si="4"/>
        <v>24</v>
      </c>
      <c r="L59" s="50">
        <f t="shared" si="4"/>
        <v>5</v>
      </c>
      <c r="M59" s="50">
        <f t="shared" si="4"/>
        <v>16</v>
      </c>
      <c r="N59" s="50">
        <f t="shared" si="4"/>
        <v>4</v>
      </c>
      <c r="O59" s="50">
        <f t="shared" si="4"/>
        <v>13</v>
      </c>
      <c r="P59" s="50">
        <f t="shared" si="4"/>
        <v>17</v>
      </c>
      <c r="Q59" s="50">
        <f t="shared" si="4"/>
        <v>15</v>
      </c>
      <c r="R59" s="50">
        <f t="shared" si="4"/>
        <v>1</v>
      </c>
      <c r="S59" s="50">
        <f t="shared" si="4"/>
        <v>14</v>
      </c>
      <c r="T59" s="50">
        <f t="shared" si="4"/>
        <v>30</v>
      </c>
      <c r="U59" s="50">
        <f t="shared" si="4"/>
        <v>22</v>
      </c>
      <c r="V59" s="50">
        <f t="shared" si="4"/>
        <v>26</v>
      </c>
      <c r="W59" s="50">
        <f t="shared" si="4"/>
        <v>29</v>
      </c>
      <c r="X59" s="50">
        <f t="shared" si="4"/>
        <v>19</v>
      </c>
      <c r="Y59" s="50">
        <f t="shared" si="4"/>
        <v>28</v>
      </c>
      <c r="Z59" s="50">
        <f t="shared" si="4"/>
        <v>8</v>
      </c>
      <c r="AA59" s="50">
        <f t="shared" si="4"/>
        <v>11</v>
      </c>
      <c r="AB59" s="50">
        <f t="shared" si="4"/>
        <v>9</v>
      </c>
      <c r="AC59" s="50">
        <f t="shared" si="4"/>
        <v>10</v>
      </c>
      <c r="AD59" s="50" t="str">
        <f t="shared" si="4"/>
        <v/>
      </c>
      <c r="AE59" s="50">
        <f t="shared" si="4"/>
        <v>18</v>
      </c>
      <c r="AF59" s="50">
        <f t="shared" si="4"/>
        <v>6</v>
      </c>
      <c r="AG59" s="50">
        <f t="shared" si="4"/>
        <v>27</v>
      </c>
      <c r="AH59" s="50" t="str">
        <f t="shared" si="4"/>
        <v/>
      </c>
      <c r="AI59" s="50" t="str">
        <f t="shared" si="4"/>
        <v/>
      </c>
      <c r="AJ59" s="50" t="str">
        <f t="shared" si="4"/>
        <v/>
      </c>
      <c r="AK59" s="50" t="str">
        <f t="shared" si="4"/>
        <v/>
      </c>
      <c r="AL59" s="50" t="str">
        <f t="shared" si="4"/>
        <v/>
      </c>
      <c r="AM59" s="50" t="str">
        <f t="shared" si="4"/>
        <v/>
      </c>
      <c r="AN59" s="50" t="str">
        <f t="shared" si="4"/>
        <v/>
      </c>
      <c r="AO59" s="50" t="str">
        <f t="shared" si="4"/>
        <v/>
      </c>
      <c r="AP59" s="50" t="str">
        <f t="shared" si="4"/>
        <v/>
      </c>
    </row>
    <row r="60" spans="2:46" hidden="1">
      <c r="C60" s="50" t="str">
        <f>C11</f>
        <v>Ace Vida</v>
      </c>
      <c r="D60" s="50" t="str">
        <f t="shared" ref="D60:AP60" si="5">D11</f>
        <v>BanChile</v>
      </c>
      <c r="E60" s="50" t="str">
        <f t="shared" si="5"/>
        <v>BBVA Vida</v>
      </c>
      <c r="F60" s="50" t="str">
        <f t="shared" si="5"/>
        <v>BCI Seguros Vida</v>
      </c>
      <c r="G60" s="50" t="str">
        <f t="shared" si="5"/>
        <v>BICE Vida</v>
      </c>
      <c r="H60" s="50" t="str">
        <f t="shared" si="5"/>
        <v>Cámara</v>
      </c>
      <c r="I60" s="50" t="str">
        <f t="shared" si="5"/>
        <v>Cardif</v>
      </c>
      <c r="J60" s="50" t="str">
        <f t="shared" si="5"/>
        <v>Chilena Consolidada</v>
      </c>
      <c r="K60" s="50" t="str">
        <f t="shared" si="5"/>
        <v>CLC</v>
      </c>
      <c r="L60" s="50" t="str">
        <f t="shared" si="5"/>
        <v>CN Life</v>
      </c>
      <c r="M60" s="50" t="str">
        <f t="shared" si="5"/>
        <v>Consorcio Nacional</v>
      </c>
      <c r="N60" s="50" t="str">
        <f t="shared" si="5"/>
        <v>CorpSeguros</v>
      </c>
      <c r="O60" s="50" t="str">
        <f t="shared" si="5"/>
        <v>CorpVida</v>
      </c>
      <c r="P60" s="50" t="str">
        <f t="shared" si="5"/>
        <v>Cruz del Sur</v>
      </c>
      <c r="Q60" s="50" t="str">
        <f t="shared" si="5"/>
        <v>EuroAmérica</v>
      </c>
      <c r="R60" s="50" t="str">
        <f t="shared" si="5"/>
        <v>Huelen</v>
      </c>
      <c r="S60" s="50" t="str">
        <f t="shared" si="5"/>
        <v>Itaú</v>
      </c>
      <c r="T60" s="50" t="str">
        <f t="shared" si="5"/>
        <v>M. de Carabineros</v>
      </c>
      <c r="U60" s="50" t="str">
        <f t="shared" si="5"/>
        <v>M. del Ej. y Av.</v>
      </c>
      <c r="V60" s="50" t="str">
        <f t="shared" si="5"/>
        <v>Magallanes Vida</v>
      </c>
      <c r="W60" s="50" t="str">
        <f t="shared" si="5"/>
        <v>Mapfre Vida</v>
      </c>
      <c r="X60" s="50" t="str">
        <f t="shared" si="5"/>
        <v>Metlife</v>
      </c>
      <c r="Y60" s="50" t="str">
        <f t="shared" si="5"/>
        <v>Mutual de Seguros</v>
      </c>
      <c r="Z60" s="50" t="str">
        <f t="shared" si="5"/>
        <v>Ohio National</v>
      </c>
      <c r="AA60" s="50" t="str">
        <f t="shared" si="5"/>
        <v>Penta Vida</v>
      </c>
      <c r="AB60" s="50" t="str">
        <f t="shared" si="5"/>
        <v>Principal</v>
      </c>
      <c r="AC60" s="50" t="str">
        <f t="shared" si="5"/>
        <v>Renta Nacional</v>
      </c>
      <c r="AD60" s="50" t="str">
        <f t="shared" si="5"/>
        <v>Rigel</v>
      </c>
      <c r="AE60" s="50" t="str">
        <f t="shared" si="5"/>
        <v>Security Previsión</v>
      </c>
      <c r="AF60" s="50" t="str">
        <f t="shared" si="5"/>
        <v>Sura</v>
      </c>
      <c r="AG60" s="50" t="str">
        <f t="shared" si="5"/>
        <v>Zurich Santander</v>
      </c>
      <c r="AH60" s="50" t="str">
        <f t="shared" si="5"/>
        <v/>
      </c>
      <c r="AI60" s="50" t="str">
        <f t="shared" si="5"/>
        <v/>
      </c>
      <c r="AJ60" s="50" t="str">
        <f t="shared" si="5"/>
        <v/>
      </c>
      <c r="AK60" s="50" t="str">
        <f t="shared" si="5"/>
        <v/>
      </c>
      <c r="AL60" s="50" t="str">
        <f t="shared" si="5"/>
        <v/>
      </c>
      <c r="AM60" s="50" t="str">
        <f t="shared" si="5"/>
        <v/>
      </c>
      <c r="AN60" s="50" t="str">
        <f t="shared" si="5"/>
        <v/>
      </c>
      <c r="AO60" s="50" t="str">
        <f t="shared" si="5"/>
        <v/>
      </c>
      <c r="AP60" s="50" t="str">
        <f t="shared" si="5"/>
        <v/>
      </c>
    </row>
    <row r="61" spans="2:46" hidden="1">
      <c r="C61" s="52">
        <f t="shared" ref="C61:AP61" si="6">IFERROR(IF(C57=1,VLOOKUP($B$77,$B$12:$AQ$49,C64+1,FALSE)+C62/1000000,""),"")</f>
        <v>6729.4474210674807</v>
      </c>
      <c r="D61" s="52">
        <f t="shared" si="6"/>
        <v>106.48858540644635</v>
      </c>
      <c r="E61" s="52">
        <f t="shared" si="6"/>
        <v>4477.0491816893273</v>
      </c>
      <c r="F61" s="52">
        <f t="shared" si="6"/>
        <v>68.475379577919313</v>
      </c>
      <c r="G61" s="52">
        <f t="shared" si="6"/>
        <v>1165.4685196589228</v>
      </c>
      <c r="H61" s="52">
        <f t="shared" si="6"/>
        <v>8951.6320187582187</v>
      </c>
      <c r="I61" s="52">
        <f t="shared" si="6"/>
        <v>87.400893250990208</v>
      </c>
      <c r="J61" s="52">
        <f t="shared" si="6"/>
        <v>102.43561184601386</v>
      </c>
      <c r="K61" s="52">
        <f t="shared" si="6"/>
        <v>86.236384034721979</v>
      </c>
      <c r="L61" s="52">
        <f t="shared" si="6"/>
        <v>5913.0302504138817</v>
      </c>
      <c r="M61" s="52">
        <f t="shared" si="6"/>
        <v>554.50595165103607</v>
      </c>
      <c r="N61" s="52">
        <f t="shared" si="6"/>
        <v>6331.2450230229533</v>
      </c>
      <c r="O61" s="52">
        <f t="shared" si="6"/>
        <v>909.96485339405444</v>
      </c>
      <c r="P61" s="52">
        <f t="shared" si="6"/>
        <v>518.17773239709152</v>
      </c>
      <c r="Q61" s="52">
        <f t="shared" si="6"/>
        <v>572.40737824409211</v>
      </c>
      <c r="R61" s="52">
        <f t="shared" si="6"/>
        <v>13677.407670948285</v>
      </c>
      <c r="S61" s="52">
        <f t="shared" si="6"/>
        <v>675.90918552863207</v>
      </c>
      <c r="T61" s="52">
        <f t="shared" si="6"/>
        <v>16.026182971784312</v>
      </c>
      <c r="U61" s="52">
        <f t="shared" si="6"/>
        <v>93.62522921903431</v>
      </c>
      <c r="V61" s="52">
        <f t="shared" si="6"/>
        <v>67.265597411897645</v>
      </c>
      <c r="W61" s="52">
        <f t="shared" si="6"/>
        <v>17.998432171823545</v>
      </c>
      <c r="X61" s="52">
        <f t="shared" si="6"/>
        <v>202.01011218277006</v>
      </c>
      <c r="Y61" s="52">
        <f t="shared" si="6"/>
        <v>31.233854991110071</v>
      </c>
      <c r="Z61" s="52">
        <f t="shared" si="6"/>
        <v>2467.8478419410189</v>
      </c>
      <c r="AA61" s="52">
        <f t="shared" si="6"/>
        <v>1402.6564648631502</v>
      </c>
      <c r="AB61" s="52">
        <f t="shared" si="6"/>
        <v>1495.7537027943022</v>
      </c>
      <c r="AC61" s="52">
        <f t="shared" si="6"/>
        <v>1486.3707908944282</v>
      </c>
      <c r="AD61" s="52" t="str">
        <f t="shared" si="6"/>
        <v/>
      </c>
      <c r="AE61" s="52">
        <f t="shared" si="6"/>
        <v>260.23213163176524</v>
      </c>
      <c r="AF61" s="52">
        <f t="shared" si="6"/>
        <v>5281.2101436056046</v>
      </c>
      <c r="AG61" s="52">
        <f t="shared" si="6"/>
        <v>55.884239127948021</v>
      </c>
      <c r="AH61" s="52" t="str">
        <f t="shared" si="6"/>
        <v/>
      </c>
      <c r="AI61" s="52" t="str">
        <f t="shared" si="6"/>
        <v/>
      </c>
      <c r="AJ61" s="52" t="str">
        <f t="shared" si="6"/>
        <v/>
      </c>
      <c r="AK61" s="52" t="str">
        <f t="shared" si="6"/>
        <v/>
      </c>
      <c r="AL61" s="52" t="str">
        <f t="shared" si="6"/>
        <v/>
      </c>
      <c r="AM61" s="52" t="str">
        <f t="shared" si="6"/>
        <v/>
      </c>
      <c r="AN61" s="52" t="str">
        <f t="shared" si="6"/>
        <v/>
      </c>
      <c r="AO61" s="52" t="str">
        <f t="shared" si="6"/>
        <v/>
      </c>
      <c r="AP61" s="52" t="str">
        <f t="shared" si="6"/>
        <v/>
      </c>
    </row>
    <row r="62" spans="2:46" hidden="1">
      <c r="C62" s="50">
        <v>40</v>
      </c>
      <c r="D62" s="50">
        <f>C62-1</f>
        <v>39</v>
      </c>
      <c r="E62" s="50">
        <f t="shared" ref="E62:AP62" si="7">D62-1</f>
        <v>38</v>
      </c>
      <c r="F62" s="50">
        <f t="shared" si="7"/>
        <v>37</v>
      </c>
      <c r="G62" s="50">
        <f t="shared" si="7"/>
        <v>36</v>
      </c>
      <c r="H62" s="50">
        <f t="shared" si="7"/>
        <v>35</v>
      </c>
      <c r="I62" s="50">
        <f t="shared" si="7"/>
        <v>34</v>
      </c>
      <c r="J62" s="50">
        <f t="shared" si="7"/>
        <v>33</v>
      </c>
      <c r="K62" s="50">
        <f t="shared" si="7"/>
        <v>32</v>
      </c>
      <c r="L62" s="50">
        <f t="shared" si="7"/>
        <v>31</v>
      </c>
      <c r="M62" s="50">
        <f t="shared" si="7"/>
        <v>30</v>
      </c>
      <c r="N62" s="50">
        <f t="shared" si="7"/>
        <v>29</v>
      </c>
      <c r="O62" s="50">
        <f t="shared" si="7"/>
        <v>28</v>
      </c>
      <c r="P62" s="50">
        <f t="shared" si="7"/>
        <v>27</v>
      </c>
      <c r="Q62" s="50">
        <f t="shared" si="7"/>
        <v>26</v>
      </c>
      <c r="R62" s="50">
        <f t="shared" si="7"/>
        <v>25</v>
      </c>
      <c r="S62" s="50">
        <f t="shared" si="7"/>
        <v>24</v>
      </c>
      <c r="T62" s="50">
        <f t="shared" si="7"/>
        <v>23</v>
      </c>
      <c r="U62" s="50">
        <f t="shared" si="7"/>
        <v>22</v>
      </c>
      <c r="V62" s="50">
        <f t="shared" si="7"/>
        <v>21</v>
      </c>
      <c r="W62" s="50">
        <f t="shared" si="7"/>
        <v>20</v>
      </c>
      <c r="X62" s="50">
        <f t="shared" si="7"/>
        <v>19</v>
      </c>
      <c r="Y62" s="50">
        <f t="shared" si="7"/>
        <v>18</v>
      </c>
      <c r="Z62" s="50">
        <f t="shared" si="7"/>
        <v>17</v>
      </c>
      <c r="AA62" s="50">
        <f t="shared" si="7"/>
        <v>16</v>
      </c>
      <c r="AB62" s="50">
        <f t="shared" si="7"/>
        <v>15</v>
      </c>
      <c r="AC62" s="50">
        <f t="shared" si="7"/>
        <v>14</v>
      </c>
      <c r="AD62" s="50">
        <f t="shared" si="7"/>
        <v>13</v>
      </c>
      <c r="AE62" s="50">
        <f t="shared" si="7"/>
        <v>12</v>
      </c>
      <c r="AF62" s="50">
        <f t="shared" si="7"/>
        <v>11</v>
      </c>
      <c r="AG62" s="50">
        <f t="shared" si="7"/>
        <v>10</v>
      </c>
      <c r="AH62" s="50">
        <f t="shared" si="7"/>
        <v>9</v>
      </c>
      <c r="AI62" s="50">
        <f t="shared" si="7"/>
        <v>8</v>
      </c>
      <c r="AJ62" s="50">
        <f t="shared" si="7"/>
        <v>7</v>
      </c>
      <c r="AK62" s="50">
        <f t="shared" si="7"/>
        <v>6</v>
      </c>
      <c r="AL62" s="50">
        <f t="shared" si="7"/>
        <v>5</v>
      </c>
      <c r="AM62" s="50">
        <f t="shared" si="7"/>
        <v>4</v>
      </c>
      <c r="AN62" s="50">
        <f t="shared" si="7"/>
        <v>3</v>
      </c>
      <c r="AO62" s="50">
        <f t="shared" si="7"/>
        <v>2</v>
      </c>
      <c r="AP62" s="50">
        <f t="shared" si="7"/>
        <v>1</v>
      </c>
    </row>
    <row r="63" spans="2:46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6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8">IFERROR(HLOOKUP(C64,$C$59:$AP$60,2,FALSE),"")</f>
        <v>Huelen</v>
      </c>
      <c r="D65" s="50" t="str">
        <f t="shared" si="8"/>
        <v>Cámara</v>
      </c>
      <c r="E65" s="50" t="str">
        <f t="shared" si="8"/>
        <v>Ace Vida</v>
      </c>
      <c r="F65" s="50" t="str">
        <f t="shared" si="8"/>
        <v>CorpSeguros</v>
      </c>
      <c r="G65" s="50" t="str">
        <f t="shared" si="8"/>
        <v>CN Life</v>
      </c>
      <c r="H65" s="50" t="str">
        <f t="shared" si="8"/>
        <v>Sura</v>
      </c>
      <c r="I65" s="50" t="str">
        <f t="shared" si="8"/>
        <v>BBVA Vida</v>
      </c>
      <c r="J65" s="50" t="str">
        <f t="shared" si="8"/>
        <v>Ohio National</v>
      </c>
      <c r="K65" s="50" t="str">
        <f t="shared" si="8"/>
        <v>Principal</v>
      </c>
      <c r="L65" s="50" t="str">
        <f t="shared" si="8"/>
        <v>Renta Nacional</v>
      </c>
      <c r="M65" s="50" t="str">
        <f t="shared" si="8"/>
        <v>Penta Vida</v>
      </c>
      <c r="N65" s="50" t="str">
        <f t="shared" si="8"/>
        <v>BICE Vida</v>
      </c>
      <c r="O65" s="50" t="str">
        <f t="shared" si="8"/>
        <v>CorpVida</v>
      </c>
      <c r="P65" s="50" t="str">
        <f t="shared" si="8"/>
        <v>Itaú</v>
      </c>
      <c r="Q65" s="50" t="str">
        <f t="shared" si="8"/>
        <v>EuroAmérica</v>
      </c>
      <c r="R65" s="50" t="str">
        <f t="shared" si="8"/>
        <v>Consorcio Nacional</v>
      </c>
      <c r="S65" s="50" t="str">
        <f t="shared" si="8"/>
        <v>Cruz del Sur</v>
      </c>
      <c r="T65" s="50" t="str">
        <f t="shared" si="8"/>
        <v>Security Previsión</v>
      </c>
      <c r="U65" s="50" t="str">
        <f t="shared" si="8"/>
        <v>Metlife</v>
      </c>
      <c r="V65" s="50" t="str">
        <f t="shared" si="8"/>
        <v>BanChile</v>
      </c>
      <c r="W65" s="50" t="str">
        <f t="shared" si="8"/>
        <v>Chilena Consolidada</v>
      </c>
      <c r="X65" s="50" t="str">
        <f t="shared" si="8"/>
        <v>M. del Ej. y Av.</v>
      </c>
      <c r="Y65" s="50" t="str">
        <f t="shared" si="8"/>
        <v>Cardif</v>
      </c>
      <c r="Z65" s="50" t="str">
        <f t="shared" si="8"/>
        <v>CLC</v>
      </c>
      <c r="AA65" s="50" t="str">
        <f t="shared" si="8"/>
        <v>BCI Seguros Vida</v>
      </c>
      <c r="AB65" s="50" t="str">
        <f t="shared" si="8"/>
        <v>Magallanes Vida</v>
      </c>
      <c r="AC65" s="50" t="str">
        <f t="shared" si="8"/>
        <v>Zurich Santander</v>
      </c>
      <c r="AD65" s="50" t="str">
        <f t="shared" si="8"/>
        <v>Mutual de Seguros</v>
      </c>
      <c r="AE65" s="50" t="str">
        <f t="shared" si="8"/>
        <v>Mapfre Vida</v>
      </c>
      <c r="AF65" s="50" t="str">
        <f t="shared" si="8"/>
        <v>M. de Carabineros</v>
      </c>
      <c r="AG65" s="50" t="str">
        <f t="shared" si="8"/>
        <v/>
      </c>
      <c r="AH65" s="50" t="str">
        <f t="shared" si="8"/>
        <v/>
      </c>
      <c r="AI65" s="50" t="str">
        <f t="shared" si="8"/>
        <v/>
      </c>
      <c r="AJ65" s="50" t="str">
        <f t="shared" si="8"/>
        <v/>
      </c>
      <c r="AK65" s="50" t="str">
        <f t="shared" si="8"/>
        <v/>
      </c>
      <c r="AL65" s="50" t="str">
        <f t="shared" si="8"/>
        <v/>
      </c>
      <c r="AM65" s="50" t="str">
        <f t="shared" si="8"/>
        <v/>
      </c>
      <c r="AN65" s="50" t="str">
        <f t="shared" si="8"/>
        <v/>
      </c>
      <c r="AO65" s="50" t="str">
        <f t="shared" si="8"/>
        <v/>
      </c>
      <c r="AP65" s="50" t="str">
        <f t="shared" si="8"/>
        <v/>
      </c>
    </row>
    <row r="66" spans="1:42" hidden="1">
      <c r="C66" s="52">
        <f>IFERROR((HLOOKUP(C64,$C$59:$AP$61,3,FALSE)-HLOOKUP(C64,$C$59:$AP$62,4,FALSE)/1000000)/$C$71,"")</f>
        <v>13677.407645948286</v>
      </c>
      <c r="D66" s="52">
        <f t="shared" ref="D66:AP66" si="9">IFERROR((HLOOKUP(D64,$C$59:$AP$61,3,FALSE)-HLOOKUP(D64,$C$59:$AP$62,4,FALSE)/1000000)/$C$71,"")</f>
        <v>8951.6319837582196</v>
      </c>
      <c r="E66" s="52">
        <f t="shared" si="9"/>
        <v>6729.4473810674808</v>
      </c>
      <c r="F66" s="52">
        <f t="shared" si="9"/>
        <v>6331.2449940229535</v>
      </c>
      <c r="G66" s="52">
        <f t="shared" si="9"/>
        <v>5913.0302194138822</v>
      </c>
      <c r="H66" s="52">
        <f t="shared" si="9"/>
        <v>5281.2101326056045</v>
      </c>
      <c r="I66" s="52">
        <f t="shared" si="9"/>
        <v>4477.0491436893271</v>
      </c>
      <c r="J66" s="52">
        <f t="shared" si="9"/>
        <v>2467.8478249410191</v>
      </c>
      <c r="K66" s="52">
        <f t="shared" si="9"/>
        <v>1495.7536877943021</v>
      </c>
      <c r="L66" s="52">
        <f t="shared" si="9"/>
        <v>1486.3707768944282</v>
      </c>
      <c r="M66" s="52">
        <f t="shared" si="9"/>
        <v>1402.6564488631502</v>
      </c>
      <c r="N66" s="52">
        <f t="shared" si="9"/>
        <v>1165.4684836589229</v>
      </c>
      <c r="O66" s="52">
        <f t="shared" si="9"/>
        <v>909.9648253940544</v>
      </c>
      <c r="P66" s="52">
        <f t="shared" si="9"/>
        <v>675.90916152863201</v>
      </c>
      <c r="Q66" s="52">
        <f t="shared" si="9"/>
        <v>572.40735224409207</v>
      </c>
      <c r="R66" s="52">
        <f t="shared" si="9"/>
        <v>554.50592165103603</v>
      </c>
      <c r="S66" s="52">
        <f t="shared" si="9"/>
        <v>518.17770539709147</v>
      </c>
      <c r="T66" s="52">
        <f t="shared" si="9"/>
        <v>260.23211963176522</v>
      </c>
      <c r="U66" s="52">
        <f t="shared" si="9"/>
        <v>202.01009318277005</v>
      </c>
      <c r="V66" s="52">
        <f t="shared" si="9"/>
        <v>106.48854640644635</v>
      </c>
      <c r="W66" s="52">
        <f t="shared" si="9"/>
        <v>102.43557884601385</v>
      </c>
      <c r="X66" s="52">
        <f t="shared" si="9"/>
        <v>93.625207219034309</v>
      </c>
      <c r="Y66" s="52">
        <f t="shared" si="9"/>
        <v>87.400859250990209</v>
      </c>
      <c r="Z66" s="52">
        <f t="shared" si="9"/>
        <v>86.236352034721975</v>
      </c>
      <c r="AA66" s="52">
        <f t="shared" si="9"/>
        <v>68.475342577919307</v>
      </c>
      <c r="AB66" s="52">
        <f t="shared" si="9"/>
        <v>67.265576411897641</v>
      </c>
      <c r="AC66" s="52">
        <f t="shared" si="9"/>
        <v>55.884229127948018</v>
      </c>
      <c r="AD66" s="52">
        <f t="shared" si="9"/>
        <v>31.233836991110071</v>
      </c>
      <c r="AE66" s="52">
        <f t="shared" si="9"/>
        <v>17.998412171823546</v>
      </c>
      <c r="AF66" s="52">
        <f t="shared" si="9"/>
        <v>16.026159971784313</v>
      </c>
      <c r="AG66" s="52" t="str">
        <f t="shared" si="9"/>
        <v/>
      </c>
      <c r="AH66" s="52" t="str">
        <f t="shared" si="9"/>
        <v/>
      </c>
      <c r="AI66" s="52" t="str">
        <f t="shared" si="9"/>
        <v/>
      </c>
      <c r="AJ66" s="52" t="str">
        <f t="shared" si="9"/>
        <v/>
      </c>
      <c r="AK66" s="52" t="str">
        <f t="shared" si="9"/>
        <v/>
      </c>
      <c r="AL66" s="52" t="str">
        <f t="shared" si="9"/>
        <v/>
      </c>
      <c r="AM66" s="52" t="str">
        <f t="shared" si="9"/>
        <v/>
      </c>
      <c r="AN66" s="52" t="str">
        <f t="shared" si="9"/>
        <v/>
      </c>
      <c r="AO66" s="52" t="str">
        <f t="shared" si="9"/>
        <v/>
      </c>
      <c r="AP66" s="52" t="str">
        <f t="shared" si="9"/>
        <v/>
      </c>
    </row>
    <row r="67" spans="1:42" hidden="1">
      <c r="C67" s="52" t="str">
        <f>IF(ISNUMBER(C66),CONCATENATE(C65," - ",C64),"")</f>
        <v>Huelen - 1</v>
      </c>
      <c r="D67" s="52" t="str">
        <f t="shared" ref="D67:AP67" si="10">IF(ISNUMBER(D66),CONCATENATE(D65," - ",D64),"")</f>
        <v>Cámara - 2</v>
      </c>
      <c r="E67" s="52" t="str">
        <f t="shared" si="10"/>
        <v>Ace Vida - 3</v>
      </c>
      <c r="F67" s="52" t="str">
        <f t="shared" si="10"/>
        <v>CorpSeguros - 4</v>
      </c>
      <c r="G67" s="52" t="str">
        <f t="shared" si="10"/>
        <v>CN Life - 5</v>
      </c>
      <c r="H67" s="52" t="str">
        <f t="shared" si="10"/>
        <v>Sura - 6</v>
      </c>
      <c r="I67" s="52" t="str">
        <f t="shared" si="10"/>
        <v>BBVA Vida - 7</v>
      </c>
      <c r="J67" s="52" t="str">
        <f t="shared" si="10"/>
        <v>Ohio National - 8</v>
      </c>
      <c r="K67" s="52" t="str">
        <f t="shared" si="10"/>
        <v>Principal - 9</v>
      </c>
      <c r="L67" s="52" t="str">
        <f t="shared" si="10"/>
        <v>Renta Nacional - 10</v>
      </c>
      <c r="M67" s="52" t="str">
        <f t="shared" si="10"/>
        <v>Penta Vida - 11</v>
      </c>
      <c r="N67" s="52" t="str">
        <f t="shared" si="10"/>
        <v>BICE Vida - 12</v>
      </c>
      <c r="O67" s="52" t="str">
        <f t="shared" si="10"/>
        <v>CorpVida - 13</v>
      </c>
      <c r="P67" s="52" t="str">
        <f t="shared" si="10"/>
        <v>Itaú - 14</v>
      </c>
      <c r="Q67" s="52" t="str">
        <f t="shared" si="10"/>
        <v>EuroAmérica - 15</v>
      </c>
      <c r="R67" s="52" t="str">
        <f t="shared" si="10"/>
        <v>Consorcio Nacional - 16</v>
      </c>
      <c r="S67" s="52" t="str">
        <f t="shared" si="10"/>
        <v>Cruz del Sur - 17</v>
      </c>
      <c r="T67" s="52" t="str">
        <f t="shared" si="10"/>
        <v>Security Previsión - 18</v>
      </c>
      <c r="U67" s="52" t="str">
        <f t="shared" si="10"/>
        <v>Metlife - 19</v>
      </c>
      <c r="V67" s="52" t="str">
        <f t="shared" si="10"/>
        <v>BanChile - 20</v>
      </c>
      <c r="W67" s="52" t="str">
        <f t="shared" si="10"/>
        <v>Chilena Consolidada - 21</v>
      </c>
      <c r="X67" s="52" t="str">
        <f t="shared" si="10"/>
        <v>M. del Ej. y Av. - 22</v>
      </c>
      <c r="Y67" s="52" t="str">
        <f t="shared" si="10"/>
        <v>Cardif - 23</v>
      </c>
      <c r="Z67" s="52" t="str">
        <f t="shared" si="10"/>
        <v>CLC - 24</v>
      </c>
      <c r="AA67" s="52" t="str">
        <f t="shared" si="10"/>
        <v>BCI Seguros Vida - 25</v>
      </c>
      <c r="AB67" s="52" t="str">
        <f t="shared" si="10"/>
        <v>Magallanes Vida - 26</v>
      </c>
      <c r="AC67" s="52" t="str">
        <f t="shared" si="10"/>
        <v>Zurich Santander - 27</v>
      </c>
      <c r="AD67" s="52" t="str">
        <f t="shared" si="10"/>
        <v>Mutual de Seguros - 28</v>
      </c>
      <c r="AE67" s="52" t="str">
        <f t="shared" si="10"/>
        <v>Mapfre Vida - 29</v>
      </c>
      <c r="AF67" s="52" t="str">
        <f t="shared" si="10"/>
        <v>M. de Carabineros - 30</v>
      </c>
      <c r="AG67" s="52" t="str">
        <f t="shared" si="10"/>
        <v/>
      </c>
      <c r="AH67" s="52" t="str">
        <f t="shared" si="10"/>
        <v/>
      </c>
      <c r="AI67" s="52" t="str">
        <f t="shared" si="10"/>
        <v/>
      </c>
      <c r="AJ67" s="52" t="str">
        <f t="shared" si="10"/>
        <v/>
      </c>
      <c r="AK67" s="52" t="str">
        <f t="shared" si="10"/>
        <v/>
      </c>
      <c r="AL67" s="52" t="str">
        <f t="shared" si="10"/>
        <v/>
      </c>
      <c r="AM67" s="52" t="str">
        <f t="shared" si="10"/>
        <v/>
      </c>
      <c r="AN67" s="52" t="str">
        <f t="shared" si="10"/>
        <v/>
      </c>
      <c r="AO67" s="52" t="str">
        <f t="shared" si="10"/>
        <v/>
      </c>
      <c r="AP67" s="52" t="str">
        <f t="shared" si="10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1">IF($B$80=D65,D66,"")</f>
        <v/>
      </c>
      <c r="E69" s="52" t="str">
        <f t="shared" si="11"/>
        <v/>
      </c>
      <c r="F69" s="52" t="str">
        <f t="shared" si="11"/>
        <v/>
      </c>
      <c r="G69" s="52" t="str">
        <f t="shared" si="11"/>
        <v/>
      </c>
      <c r="H69" s="52" t="str">
        <f t="shared" si="11"/>
        <v/>
      </c>
      <c r="I69" s="52" t="str">
        <f t="shared" si="11"/>
        <v/>
      </c>
      <c r="J69" s="52" t="str">
        <f t="shared" si="11"/>
        <v/>
      </c>
      <c r="K69" s="52" t="str">
        <f t="shared" si="11"/>
        <v/>
      </c>
      <c r="L69" s="52" t="str">
        <f t="shared" si="11"/>
        <v/>
      </c>
      <c r="M69" s="52" t="str">
        <f t="shared" si="11"/>
        <v/>
      </c>
      <c r="N69" s="52" t="str">
        <f t="shared" si="11"/>
        <v/>
      </c>
      <c r="O69" s="52" t="str">
        <f t="shared" si="11"/>
        <v/>
      </c>
      <c r="P69" s="52" t="str">
        <f t="shared" si="11"/>
        <v/>
      </c>
      <c r="Q69" s="52" t="str">
        <f t="shared" si="11"/>
        <v/>
      </c>
      <c r="R69" s="52" t="str">
        <f t="shared" si="11"/>
        <v/>
      </c>
      <c r="S69" s="52" t="str">
        <f t="shared" si="11"/>
        <v/>
      </c>
      <c r="T69" s="52" t="str">
        <f t="shared" si="11"/>
        <v/>
      </c>
      <c r="U69" s="52" t="str">
        <f t="shared" si="11"/>
        <v/>
      </c>
      <c r="V69" s="52" t="str">
        <f t="shared" si="11"/>
        <v/>
      </c>
      <c r="W69" s="52" t="str">
        <f t="shared" si="11"/>
        <v/>
      </c>
      <c r="X69" s="52" t="str">
        <f t="shared" si="11"/>
        <v/>
      </c>
      <c r="Y69" s="52" t="str">
        <f t="shared" si="11"/>
        <v/>
      </c>
      <c r="Z69" s="52" t="str">
        <f t="shared" si="11"/>
        <v/>
      </c>
      <c r="AA69" s="52" t="str">
        <f t="shared" si="11"/>
        <v/>
      </c>
      <c r="AB69" s="52" t="str">
        <f t="shared" si="11"/>
        <v/>
      </c>
      <c r="AC69" s="52" t="str">
        <f t="shared" si="11"/>
        <v/>
      </c>
      <c r="AD69" s="52" t="str">
        <f t="shared" si="11"/>
        <v/>
      </c>
      <c r="AE69" s="52" t="str">
        <f t="shared" si="11"/>
        <v/>
      </c>
      <c r="AF69" s="52" t="str">
        <f t="shared" si="11"/>
        <v/>
      </c>
      <c r="AG69" s="52" t="str">
        <f t="shared" si="11"/>
        <v/>
      </c>
      <c r="AH69" s="52" t="str">
        <f t="shared" si="11"/>
        <v/>
      </c>
      <c r="AI69" s="52" t="str">
        <f t="shared" si="11"/>
        <v/>
      </c>
      <c r="AJ69" s="52" t="str">
        <f t="shared" si="11"/>
        <v/>
      </c>
      <c r="AK69" s="52" t="str">
        <f t="shared" si="11"/>
        <v/>
      </c>
      <c r="AL69" s="52" t="str">
        <f t="shared" si="11"/>
        <v/>
      </c>
      <c r="AM69" s="52" t="str">
        <f t="shared" si="11"/>
        <v/>
      </c>
      <c r="AN69" s="52" t="str">
        <f t="shared" si="11"/>
        <v/>
      </c>
      <c r="AO69" s="52" t="str">
        <f t="shared" si="11"/>
        <v/>
      </c>
      <c r="AP69" s="52" t="str">
        <f t="shared" si="11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UF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30.09.2012</v>
      </c>
      <c r="D72" s="37" t="s">
        <v>372</v>
      </c>
      <c r="E72" s="37" t="s">
        <v>105</v>
      </c>
      <c r="F72" s="37" t="s">
        <v>22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30.09.2012</v>
      </c>
      <c r="D73" s="37" t="s">
        <v>373</v>
      </c>
      <c r="E73" s="37" t="s">
        <v>106</v>
      </c>
      <c r="F73" s="37" t="s">
        <v>370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30.09.2012</v>
      </c>
      <c r="D74" s="37" t="s">
        <v>374</v>
      </c>
      <c r="E74" s="37" t="s">
        <v>107</v>
      </c>
      <c r="F74" s="37" t="s">
        <v>371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2">IFERROR(RANK(C113,$C$113:$AJ$113,0),"")</f>
        <v>11</v>
      </c>
      <c r="D111" s="50">
        <f t="shared" si="12"/>
        <v>20</v>
      </c>
      <c r="E111" s="50">
        <f t="shared" si="12"/>
        <v>14</v>
      </c>
      <c r="F111" s="50">
        <f t="shared" si="12"/>
        <v>18</v>
      </c>
      <c r="G111" s="50">
        <f t="shared" si="12"/>
        <v>10</v>
      </c>
      <c r="H111" s="50" t="str">
        <f t="shared" si="12"/>
        <v/>
      </c>
      <c r="I111" s="50">
        <f t="shared" si="12"/>
        <v>24</v>
      </c>
      <c r="J111" s="50">
        <f t="shared" si="12"/>
        <v>7</v>
      </c>
      <c r="K111" s="50">
        <f t="shared" si="12"/>
        <v>21</v>
      </c>
      <c r="L111" s="50">
        <f t="shared" si="12"/>
        <v>25</v>
      </c>
      <c r="M111" s="50">
        <f t="shared" si="12"/>
        <v>26</v>
      </c>
      <c r="N111" s="50">
        <f t="shared" si="12"/>
        <v>27</v>
      </c>
      <c r="O111" s="50">
        <f t="shared" si="12"/>
        <v>28</v>
      </c>
      <c r="P111" s="50">
        <f t="shared" si="12"/>
        <v>15</v>
      </c>
      <c r="Q111" s="50" t="str">
        <f t="shared" si="12"/>
        <v/>
      </c>
      <c r="R111" s="50">
        <f t="shared" si="12"/>
        <v>17</v>
      </c>
      <c r="S111" s="50">
        <f t="shared" si="12"/>
        <v>12</v>
      </c>
      <c r="T111" s="50">
        <f t="shared" si="12"/>
        <v>22</v>
      </c>
      <c r="U111" s="50">
        <f t="shared" si="12"/>
        <v>23</v>
      </c>
      <c r="V111" s="50" t="str">
        <f t="shared" si="12"/>
        <v/>
      </c>
      <c r="W111" s="50" t="str">
        <f t="shared" si="12"/>
        <v/>
      </c>
      <c r="X111" s="50">
        <f t="shared" si="12"/>
        <v>13</v>
      </c>
      <c r="Y111" s="50" t="str">
        <f t="shared" si="12"/>
        <v/>
      </c>
      <c r="Z111" s="50">
        <f t="shared" si="12"/>
        <v>9</v>
      </c>
      <c r="AA111" s="50">
        <f t="shared" si="12"/>
        <v>6</v>
      </c>
      <c r="AB111" s="50">
        <f t="shared" si="12"/>
        <v>16</v>
      </c>
      <c r="AC111" s="50">
        <f t="shared" si="12"/>
        <v>8</v>
      </c>
      <c r="AD111" s="50">
        <f t="shared" si="12"/>
        <v>5</v>
      </c>
      <c r="AE111" s="50">
        <f t="shared" si="12"/>
        <v>19</v>
      </c>
      <c r="AF111" s="50" t="str">
        <f t="shared" si="12"/>
        <v/>
      </c>
      <c r="AG111" s="50">
        <f t="shared" si="12"/>
        <v>3</v>
      </c>
      <c r="AH111" s="50">
        <f t="shared" si="12"/>
        <v>2</v>
      </c>
      <c r="AI111" s="50">
        <f t="shared" si="12"/>
        <v>4</v>
      </c>
      <c r="AJ111" s="50">
        <f t="shared" si="12"/>
        <v>1</v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3">IFERROR(HLOOKUP($B$133,$C$11:$AQ$49,C116,FALSE)+C114/1000000,"")</f>
        <v>420.8690865525673</v>
      </c>
      <c r="D113" s="52">
        <f t="shared" si="13"/>
        <v>22.496548273971307</v>
      </c>
      <c r="E113" s="52">
        <f t="shared" si="13"/>
        <v>299.43061331583283</v>
      </c>
      <c r="F113" s="52">
        <f t="shared" si="13"/>
        <v>72.521462553757615</v>
      </c>
      <c r="G113" s="52">
        <f t="shared" si="13"/>
        <v>463.05605830910912</v>
      </c>
      <c r="H113" s="52" t="str">
        <f t="shared" si="13"/>
        <v/>
      </c>
      <c r="I113" s="52">
        <f t="shared" si="13"/>
        <v>14.748954799596564</v>
      </c>
      <c r="J113" s="52">
        <f t="shared" si="13"/>
        <v>949.92636213419416</v>
      </c>
      <c r="K113" s="52">
        <f t="shared" si="13"/>
        <v>17.455173957290615</v>
      </c>
      <c r="L113" s="52">
        <f t="shared" si="13"/>
        <v>9.3212800672536424</v>
      </c>
      <c r="M113" s="52">
        <f t="shared" si="13"/>
        <v>4.2784513699012345</v>
      </c>
      <c r="N113" s="52">
        <f t="shared" si="13"/>
        <v>3.0744822811506918</v>
      </c>
      <c r="O113" s="52">
        <f t="shared" si="13"/>
        <v>0.45227594320901587</v>
      </c>
      <c r="P113" s="52">
        <f t="shared" si="13"/>
        <v>231.81640652227057</v>
      </c>
      <c r="Q113" s="52" t="str">
        <f t="shared" si="13"/>
        <v/>
      </c>
      <c r="R113" s="52">
        <f t="shared" si="13"/>
        <v>91.702086244020563</v>
      </c>
      <c r="S113" s="52">
        <f t="shared" si="13"/>
        <v>393.81875872892033</v>
      </c>
      <c r="T113" s="52">
        <f t="shared" si="13"/>
        <v>15.494305727282534</v>
      </c>
      <c r="U113" s="52">
        <f t="shared" si="13"/>
        <v>15.133629113437218</v>
      </c>
      <c r="V113" s="52" t="str">
        <f t="shared" si="13"/>
        <v/>
      </c>
      <c r="W113" s="52" t="str">
        <f t="shared" si="13"/>
        <v/>
      </c>
      <c r="X113" s="52">
        <f t="shared" si="13"/>
        <v>320.45265437061437</v>
      </c>
      <c r="Y113" s="52" t="str">
        <f t="shared" si="13"/>
        <v/>
      </c>
      <c r="Z113" s="52">
        <f t="shared" si="13"/>
        <v>525.11225124478756</v>
      </c>
      <c r="AA113" s="52">
        <f t="shared" si="13"/>
        <v>999.2681411220849</v>
      </c>
      <c r="AB113" s="52">
        <f t="shared" si="13"/>
        <v>111.71460393914627</v>
      </c>
      <c r="AC113" s="52">
        <f t="shared" si="13"/>
        <v>611.41459259629767</v>
      </c>
      <c r="AD113" s="52">
        <f t="shared" si="13"/>
        <v>1903.1651985249625</v>
      </c>
      <c r="AE113" s="52">
        <f t="shared" si="13"/>
        <v>59.44110940610836</v>
      </c>
      <c r="AF113" s="52" t="str">
        <f t="shared" si="13"/>
        <v/>
      </c>
      <c r="AG113" s="52">
        <f t="shared" si="13"/>
        <v>2427.9616587833334</v>
      </c>
      <c r="AH113" s="52">
        <f t="shared" si="13"/>
        <v>2753.4885508922412</v>
      </c>
      <c r="AI113" s="52">
        <f t="shared" si="13"/>
        <v>2199.8643704460528</v>
      </c>
      <c r="AJ113" s="52">
        <f t="shared" si="13"/>
        <v>378577.60042240587</v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J114" si="14">D114-1</f>
        <v>32</v>
      </c>
      <c r="F114" s="50">
        <f t="shared" si="14"/>
        <v>31</v>
      </c>
      <c r="G114" s="50">
        <f t="shared" si="14"/>
        <v>30</v>
      </c>
      <c r="H114" s="50">
        <f t="shared" si="14"/>
        <v>29</v>
      </c>
      <c r="I114" s="50">
        <f t="shared" si="14"/>
        <v>28</v>
      </c>
      <c r="J114" s="50">
        <f t="shared" si="14"/>
        <v>27</v>
      </c>
      <c r="K114" s="50">
        <f t="shared" si="14"/>
        <v>26</v>
      </c>
      <c r="L114" s="50">
        <f t="shared" si="14"/>
        <v>25</v>
      </c>
      <c r="M114" s="50">
        <f t="shared" si="14"/>
        <v>24</v>
      </c>
      <c r="N114" s="50">
        <f t="shared" si="14"/>
        <v>23</v>
      </c>
      <c r="O114" s="50">
        <f t="shared" si="14"/>
        <v>22</v>
      </c>
      <c r="P114" s="50">
        <f t="shared" si="14"/>
        <v>21</v>
      </c>
      <c r="Q114" s="50">
        <f t="shared" si="14"/>
        <v>20</v>
      </c>
      <c r="R114" s="50">
        <f t="shared" si="14"/>
        <v>19</v>
      </c>
      <c r="S114" s="50">
        <f t="shared" si="14"/>
        <v>18</v>
      </c>
      <c r="T114" s="50">
        <f t="shared" si="14"/>
        <v>17</v>
      </c>
      <c r="U114" s="50">
        <f t="shared" si="14"/>
        <v>16</v>
      </c>
      <c r="V114" s="50">
        <f t="shared" si="14"/>
        <v>15</v>
      </c>
      <c r="W114" s="50">
        <f t="shared" si="14"/>
        <v>14</v>
      </c>
      <c r="X114" s="50">
        <f t="shared" si="14"/>
        <v>13</v>
      </c>
      <c r="Y114" s="50">
        <f t="shared" si="14"/>
        <v>12</v>
      </c>
      <c r="Z114" s="50">
        <f t="shared" si="14"/>
        <v>11</v>
      </c>
      <c r="AA114" s="50">
        <f t="shared" si="14"/>
        <v>10</v>
      </c>
      <c r="AB114" s="50">
        <f t="shared" si="14"/>
        <v>9</v>
      </c>
      <c r="AC114" s="50">
        <f t="shared" si="14"/>
        <v>8</v>
      </c>
      <c r="AD114" s="50">
        <f t="shared" si="14"/>
        <v>7</v>
      </c>
      <c r="AE114" s="50">
        <f t="shared" si="14"/>
        <v>6</v>
      </c>
      <c r="AF114" s="50">
        <f t="shared" si="14"/>
        <v>5</v>
      </c>
      <c r="AG114" s="50">
        <f t="shared" si="14"/>
        <v>4</v>
      </c>
      <c r="AH114" s="50">
        <f t="shared" si="14"/>
        <v>3</v>
      </c>
      <c r="AI114" s="50">
        <f t="shared" si="14"/>
        <v>2</v>
      </c>
      <c r="AJ114" s="50">
        <f t="shared" si="14"/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449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/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424 Invalidez y Sobrevivencia</v>
      </c>
      <c r="D119" s="80" t="str">
        <f t="shared" ref="D119:AJ119" si="15">IFERROR(HLOOKUP(D118,$C$111:$AJ$112,2,FALSE),"")</f>
        <v>422 Renta Vitalicia Invalidez</v>
      </c>
      <c r="E119" s="80" t="str">
        <f t="shared" si="15"/>
        <v>421 Renta Vitalicia Vejez</v>
      </c>
      <c r="F119" s="80" t="str">
        <f t="shared" si="15"/>
        <v>423 Renta Vitalicia Sobrevivencia</v>
      </c>
      <c r="G119" s="80" t="str">
        <f t="shared" si="15"/>
        <v>213 Seguros con APV</v>
      </c>
      <c r="H119" s="80" t="str">
        <f t="shared" si="15"/>
        <v>210 Accidentes Personales</v>
      </c>
      <c r="I119" s="80" t="str">
        <f t="shared" si="15"/>
        <v>108 Incapacidad o Invalidez</v>
      </c>
      <c r="J119" s="80" t="str">
        <f t="shared" si="15"/>
        <v>212 Desgravamen</v>
      </c>
      <c r="K119" s="80" t="str">
        <f t="shared" si="15"/>
        <v>209 Salud</v>
      </c>
      <c r="L119" s="80" t="str">
        <f t="shared" si="15"/>
        <v>105 Renta</v>
      </c>
      <c r="M119" s="80" t="str">
        <f t="shared" si="15"/>
        <v>101 Vida Entera</v>
      </c>
      <c r="N119" s="80" t="str">
        <f t="shared" si="15"/>
        <v>202 Temporal de Vida</v>
      </c>
      <c r="O119" s="80" t="str">
        <f t="shared" si="15"/>
        <v>207 Protección Familiar</v>
      </c>
      <c r="P119" s="80" t="str">
        <f t="shared" si="15"/>
        <v>103 Otros Seguros con CUI</v>
      </c>
      <c r="Q119" s="80" t="str">
        <f t="shared" si="15"/>
        <v>114 Seguros con APV</v>
      </c>
      <c r="R119" s="80" t="str">
        <f t="shared" si="15"/>
        <v>211 Asistencia</v>
      </c>
      <c r="S119" s="80" t="str">
        <f t="shared" si="15"/>
        <v>201 Vida Entera</v>
      </c>
      <c r="T119" s="80" t="str">
        <f t="shared" si="15"/>
        <v>104 Mixto o Dotal</v>
      </c>
      <c r="U119" s="80" t="str">
        <f t="shared" si="15"/>
        <v>250 Otros</v>
      </c>
      <c r="V119" s="80" t="str">
        <f t="shared" si="15"/>
        <v>102 Temporal de Vida</v>
      </c>
      <c r="W119" s="80" t="str">
        <f t="shared" si="15"/>
        <v>109 Salud</v>
      </c>
      <c r="X119" s="80" t="str">
        <f t="shared" si="15"/>
        <v>203 Otros Seguros con CUI</v>
      </c>
      <c r="Y119" s="80" t="str">
        <f t="shared" si="15"/>
        <v>204 Mixto o Dotal</v>
      </c>
      <c r="Z119" s="80" t="str">
        <f t="shared" si="15"/>
        <v>107 Protección Familiar</v>
      </c>
      <c r="AA119" s="80" t="str">
        <f t="shared" si="15"/>
        <v>110 Accidentes Personales</v>
      </c>
      <c r="AB119" s="80" t="str">
        <f t="shared" si="15"/>
        <v>111 Asistencia</v>
      </c>
      <c r="AC119" s="80" t="str">
        <f t="shared" si="15"/>
        <v>112 Desgravamen</v>
      </c>
      <c r="AD119" s="80" t="str">
        <f t="shared" si="15"/>
        <v>113 SOAP</v>
      </c>
      <c r="AE119" s="80" t="str">
        <f t="shared" si="15"/>
        <v/>
      </c>
      <c r="AF119" s="80" t="str">
        <f t="shared" si="15"/>
        <v/>
      </c>
      <c r="AG119" s="80" t="str">
        <f t="shared" si="15"/>
        <v/>
      </c>
      <c r="AH119" s="80" t="str">
        <f t="shared" si="15"/>
        <v/>
      </c>
      <c r="AI119" s="80" t="str">
        <f t="shared" si="15"/>
        <v/>
      </c>
      <c r="AJ119" s="80" t="str">
        <f t="shared" si="15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378.57760042140586</v>
      </c>
      <c r="D120" s="52">
        <f t="shared" ref="D120:AJ120" si="16">IFERROR((HLOOKUP(D118,$C$111:$AJ$113,3,FALSE)-HLOOKUP(D118,$C$111:$AJ$114,4,FALSE)/1000000)/$C$127,"")</f>
        <v>2.7534885478922408</v>
      </c>
      <c r="E120" s="52">
        <f t="shared" si="16"/>
        <v>2.4279616547833336</v>
      </c>
      <c r="F120" s="52">
        <f t="shared" si="16"/>
        <v>2.1998643684460526</v>
      </c>
      <c r="G120" s="52">
        <f t="shared" si="16"/>
        <v>1.9031651915249623</v>
      </c>
      <c r="H120" s="52">
        <f t="shared" si="16"/>
        <v>0.9992681311220849</v>
      </c>
      <c r="I120" s="52">
        <f t="shared" si="16"/>
        <v>0.94992633513419411</v>
      </c>
      <c r="J120" s="52">
        <f t="shared" si="16"/>
        <v>0.61141458459629772</v>
      </c>
      <c r="K120" s="52">
        <f t="shared" si="16"/>
        <v>0.52511224024478753</v>
      </c>
      <c r="L120" s="52">
        <f t="shared" si="16"/>
        <v>0.46305602830910914</v>
      </c>
      <c r="M120" s="52">
        <f t="shared" si="16"/>
        <v>0.42086905255256729</v>
      </c>
      <c r="N120" s="52">
        <f t="shared" si="16"/>
        <v>0.39381874072892031</v>
      </c>
      <c r="O120" s="52">
        <f t="shared" si="16"/>
        <v>0.32045264137061436</v>
      </c>
      <c r="P120" s="52">
        <f t="shared" si="16"/>
        <v>0.29943058131583283</v>
      </c>
      <c r="Q120" s="52">
        <f t="shared" si="16"/>
        <v>0.23181638552227057</v>
      </c>
      <c r="R120" s="52">
        <f t="shared" si="16"/>
        <v>0.11171459493914626</v>
      </c>
      <c r="S120" s="52">
        <f t="shared" si="16"/>
        <v>9.1702067244020566E-2</v>
      </c>
      <c r="T120" s="52">
        <f t="shared" si="16"/>
        <v>7.2521431553757607E-2</v>
      </c>
      <c r="U120" s="52">
        <f t="shared" si="16"/>
        <v>5.9441103406108364E-2</v>
      </c>
      <c r="V120" s="52">
        <f t="shared" si="16"/>
        <v>2.2496515273971309E-2</v>
      </c>
      <c r="W120" s="52">
        <f t="shared" si="16"/>
        <v>1.7455147957290616E-2</v>
      </c>
      <c r="X120" s="52">
        <f t="shared" si="16"/>
        <v>1.5494288727282533E-2</v>
      </c>
      <c r="Y120" s="52">
        <f t="shared" si="16"/>
        <v>1.5133613113437217E-2</v>
      </c>
      <c r="Z120" s="52">
        <f t="shared" si="16"/>
        <v>1.4748926799596563E-2</v>
      </c>
      <c r="AA120" s="52">
        <f t="shared" si="16"/>
        <v>9.3212550672536424E-3</v>
      </c>
      <c r="AB120" s="52">
        <f t="shared" si="16"/>
        <v>4.2784273699012351E-3</v>
      </c>
      <c r="AC120" s="52">
        <f t="shared" si="16"/>
        <v>3.0744592811506916E-3</v>
      </c>
      <c r="AD120" s="52">
        <f t="shared" si="16"/>
        <v>4.5225394320901584E-4</v>
      </c>
      <c r="AE120" s="52" t="str">
        <f t="shared" si="16"/>
        <v/>
      </c>
      <c r="AF120" s="52" t="str">
        <f t="shared" si="16"/>
        <v/>
      </c>
      <c r="AG120" s="52" t="str">
        <f t="shared" si="16"/>
        <v/>
      </c>
      <c r="AH120" s="52" t="str">
        <f t="shared" si="16"/>
        <v/>
      </c>
      <c r="AI120" s="52" t="str">
        <f t="shared" si="16"/>
        <v/>
      </c>
      <c r="AJ120" s="52" t="str">
        <f t="shared" si="16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I122" si="17">IF($B$136=D119,D120,"")</f>
        <v/>
      </c>
      <c r="E122" s="52" t="str">
        <f t="shared" si="17"/>
        <v/>
      </c>
      <c r="F122" s="52" t="str">
        <f t="shared" si="17"/>
        <v/>
      </c>
      <c r="G122" s="52" t="str">
        <f t="shared" si="17"/>
        <v/>
      </c>
      <c r="H122" s="52" t="str">
        <f t="shared" si="17"/>
        <v/>
      </c>
      <c r="I122" s="52" t="str">
        <f t="shared" si="17"/>
        <v/>
      </c>
      <c r="J122" s="52" t="str">
        <f t="shared" si="17"/>
        <v/>
      </c>
      <c r="K122" s="52" t="str">
        <f t="shared" si="17"/>
        <v/>
      </c>
      <c r="L122" s="52" t="str">
        <f t="shared" si="17"/>
        <v/>
      </c>
      <c r="M122" s="52" t="str">
        <f t="shared" si="17"/>
        <v/>
      </c>
      <c r="N122" s="52" t="str">
        <f t="shared" si="17"/>
        <v/>
      </c>
      <c r="O122" s="52" t="str">
        <f t="shared" si="17"/>
        <v/>
      </c>
      <c r="P122" s="52" t="str">
        <f t="shared" si="17"/>
        <v/>
      </c>
      <c r="Q122" s="52" t="str">
        <f t="shared" si="17"/>
        <v/>
      </c>
      <c r="R122" s="52" t="str">
        <f t="shared" si="17"/>
        <v/>
      </c>
      <c r="S122" s="52" t="str">
        <f t="shared" si="17"/>
        <v/>
      </c>
      <c r="T122" s="52" t="str">
        <f t="shared" si="17"/>
        <v/>
      </c>
      <c r="U122" s="52" t="str">
        <f t="shared" si="17"/>
        <v/>
      </c>
      <c r="V122" s="52" t="str">
        <f t="shared" si="17"/>
        <v/>
      </c>
      <c r="W122" s="52" t="str">
        <f t="shared" si="17"/>
        <v/>
      </c>
      <c r="X122" s="52" t="str">
        <f t="shared" si="17"/>
        <v/>
      </c>
      <c r="Y122" s="52" t="str">
        <f t="shared" si="17"/>
        <v/>
      </c>
      <c r="Z122" s="52" t="str">
        <f t="shared" si="17"/>
        <v/>
      </c>
      <c r="AA122" s="52" t="str">
        <f t="shared" si="17"/>
        <v/>
      </c>
      <c r="AB122" s="52" t="str">
        <f t="shared" si="17"/>
        <v/>
      </c>
      <c r="AC122" s="52" t="str">
        <f t="shared" si="17"/>
        <v/>
      </c>
      <c r="AD122" s="52" t="str">
        <f t="shared" si="17"/>
        <v/>
      </c>
      <c r="AE122" s="52" t="str">
        <f t="shared" si="17"/>
        <v/>
      </c>
      <c r="AF122" s="52" t="str">
        <f t="shared" si="17"/>
        <v/>
      </c>
      <c r="AG122" s="52" t="str">
        <f t="shared" si="17"/>
        <v/>
      </c>
      <c r="AH122" s="52" t="str">
        <f t="shared" si="17"/>
        <v/>
      </c>
      <c r="AI122" s="52" t="str">
        <f t="shared" si="17"/>
        <v/>
      </c>
      <c r="AJ122" s="52" t="str">
        <f>IF($B$136=AJ119,AJ120,"")</f>
        <v/>
      </c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18">IF(C62&gt;$C$125,C60,IF(C62=$C$125,$AQ$11,IF(C62&lt;$C$125,"")))</f>
        <v>Ace Vida</v>
      </c>
      <c r="D124" s="50" t="str">
        <f t="shared" si="18"/>
        <v>BanChile</v>
      </c>
      <c r="E124" s="50" t="str">
        <f t="shared" si="18"/>
        <v>BBVA Vida</v>
      </c>
      <c r="F124" s="50" t="str">
        <f t="shared" si="18"/>
        <v>BCI Seguros Vida</v>
      </c>
      <c r="G124" s="50" t="str">
        <f t="shared" si="18"/>
        <v>BICE Vida</v>
      </c>
      <c r="H124" s="50" t="str">
        <f t="shared" si="18"/>
        <v>Cámara</v>
      </c>
      <c r="I124" s="50" t="str">
        <f t="shared" si="18"/>
        <v>Cardif</v>
      </c>
      <c r="J124" s="50" t="str">
        <f t="shared" si="18"/>
        <v>Chilena Consolidada</v>
      </c>
      <c r="K124" s="50" t="str">
        <f t="shared" si="18"/>
        <v>CLC</v>
      </c>
      <c r="L124" s="50" t="str">
        <f t="shared" si="18"/>
        <v>CN Life</v>
      </c>
      <c r="M124" s="50" t="str">
        <f t="shared" si="18"/>
        <v>Consorcio Nacional</v>
      </c>
      <c r="N124" s="50" t="str">
        <f t="shared" si="18"/>
        <v>CorpSeguros</v>
      </c>
      <c r="O124" s="50" t="str">
        <f t="shared" si="18"/>
        <v>CorpVida</v>
      </c>
      <c r="P124" s="50" t="str">
        <f t="shared" si="18"/>
        <v>Cruz del Sur</v>
      </c>
      <c r="Q124" s="50" t="str">
        <f t="shared" si="18"/>
        <v>EuroAmérica</v>
      </c>
      <c r="R124" s="50" t="str">
        <f t="shared" si="18"/>
        <v>Huelen</v>
      </c>
      <c r="S124" s="50" t="str">
        <f t="shared" si="18"/>
        <v>Itaú</v>
      </c>
      <c r="T124" s="50" t="str">
        <f t="shared" si="18"/>
        <v>M. de Carabineros</v>
      </c>
      <c r="U124" s="50" t="str">
        <f t="shared" si="18"/>
        <v>M. del Ej. y Av.</v>
      </c>
      <c r="V124" s="50" t="str">
        <f t="shared" si="18"/>
        <v>Magallanes Vida</v>
      </c>
      <c r="W124" s="50" t="str">
        <f t="shared" si="18"/>
        <v>Mapfre Vida</v>
      </c>
      <c r="X124" s="50" t="str">
        <f t="shared" si="18"/>
        <v>Metlife</v>
      </c>
      <c r="Y124" s="50" t="str">
        <f t="shared" si="18"/>
        <v>Mutual de Seguros</v>
      </c>
      <c r="Z124" s="50" t="str">
        <f t="shared" si="18"/>
        <v>Ohio National</v>
      </c>
      <c r="AA124" s="50" t="str">
        <f t="shared" si="18"/>
        <v>Penta Vida</v>
      </c>
      <c r="AB124" s="50" t="str">
        <f t="shared" si="18"/>
        <v>Principal</v>
      </c>
      <c r="AC124" s="50" t="str">
        <f t="shared" si="18"/>
        <v>Renta Nacional</v>
      </c>
      <c r="AD124" s="50" t="str">
        <f t="shared" si="18"/>
        <v>Rigel</v>
      </c>
      <c r="AE124" s="50" t="str">
        <f t="shared" si="18"/>
        <v>Security Previsión</v>
      </c>
      <c r="AF124" s="50" t="str">
        <f t="shared" si="18"/>
        <v>Sura</v>
      </c>
      <c r="AG124" s="50" t="str">
        <f t="shared" si="18"/>
        <v>Zurich Santander</v>
      </c>
      <c r="AH124" s="50" t="str">
        <f t="shared" si="18"/>
        <v>Mercado</v>
      </c>
      <c r="AI124" s="50" t="str">
        <f t="shared" si="18"/>
        <v/>
      </c>
      <c r="AJ124" s="50" t="str">
        <f t="shared" si="18"/>
        <v/>
      </c>
      <c r="AK124" s="50" t="str">
        <f t="shared" si="18"/>
        <v/>
      </c>
      <c r="AL124" s="50" t="str">
        <f t="shared" si="18"/>
        <v/>
      </c>
      <c r="AM124" s="50" t="str">
        <f t="shared" si="18"/>
        <v/>
      </c>
      <c r="AN124" s="50" t="str">
        <f t="shared" si="18"/>
        <v/>
      </c>
      <c r="AO124" s="50" t="str">
        <f t="shared" si="18"/>
        <v/>
      </c>
      <c r="AP124" s="50" t="str">
        <f t="shared" si="18"/>
        <v/>
      </c>
    </row>
    <row r="125" spans="2:43" hidden="1">
      <c r="B125" s="49" t="s">
        <v>386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1000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Miles de UF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30.09.2012</v>
      </c>
      <c r="D128" s="37" t="s">
        <v>372</v>
      </c>
      <c r="E128" s="37" t="s">
        <v>105</v>
      </c>
      <c r="F128" s="37" t="s">
        <v>22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30.09.2012</v>
      </c>
      <c r="D129" s="37" t="s">
        <v>373</v>
      </c>
      <c r="E129" s="37" t="s">
        <v>106</v>
      </c>
      <c r="F129" s="37" t="s">
        <v>370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30.09.2012</v>
      </c>
      <c r="D130" s="37" t="s">
        <v>374</v>
      </c>
      <c r="E130" s="37" t="s">
        <v>107</v>
      </c>
      <c r="F130" s="37" t="s">
        <v>371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385</v>
      </c>
    </row>
    <row r="133" spans="2:42">
      <c r="B133" s="59" t="s">
        <v>341</v>
      </c>
    </row>
    <row r="135" spans="2:42">
      <c r="B135" s="39" t="s">
        <v>384</v>
      </c>
    </row>
    <row r="136" spans="2:42">
      <c r="B136" s="59"/>
    </row>
  </sheetData>
  <sheetProtection sheet="1" objects="1" scenarios="1"/>
  <conditionalFormatting sqref="A1:XFD1048576">
    <cfRule type="cellIs" dxfId="17" priority="1" operator="lessThan">
      <formula>0</formula>
    </cfRule>
  </conditionalFormatting>
  <dataValidations count="5">
    <dataValidation type="list" allowBlank="1" showInputMessage="1" showErrorMessage="1" sqref="B133">
      <formula1>$C$124:$AH$124</formula1>
    </dataValidation>
    <dataValidation type="list" allowBlank="1" showInputMessage="1" showErrorMessage="1" sqref="B136">
      <formula1>$B$112:$AJ$112</formula1>
    </dataValidation>
    <dataValidation showInputMessage="1" showErrorMessage="1" sqref="E133"/>
    <dataValidation type="list" allowBlank="1" showInputMessage="1" showErrorMessage="1" sqref="B77">
      <formula1>$C$112:$AK$112</formula1>
    </dataValidation>
    <dataValidation type="list" allowBlank="1" showInputMessage="1" showErrorMessage="1" sqref="B80">
      <formula1>$B$124:$AG$124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A2:AT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2" width="11.42578125" style="39"/>
    <col min="33" max="33" width="11.42578125" style="39" customWidth="1"/>
    <col min="34" max="42" width="11.42578125" style="39" hidden="1" customWidth="1"/>
    <col min="43" max="43" width="11.42578125" style="39" customWidth="1"/>
    <col min="44" max="44" width="2.85546875" style="39" customWidth="1"/>
    <col min="45" max="16384" width="11.42578125" style="39"/>
  </cols>
  <sheetData>
    <row r="2" spans="2:46">
      <c r="C2" s="96" t="s">
        <v>390</v>
      </c>
    </row>
    <row r="8" spans="2:46" ht="15.75">
      <c r="B8" s="38" t="s">
        <v>455</v>
      </c>
    </row>
    <row r="9" spans="2:46">
      <c r="B9" s="40" t="str">
        <f>Índice!H51</f>
        <v>Cifras en UF al 30.09.2012</v>
      </c>
    </row>
    <row r="11" spans="2:46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30.09.2011</v>
      </c>
      <c r="AT11" s="199" t="s">
        <v>338</v>
      </c>
    </row>
    <row r="12" spans="2:46">
      <c r="B12" s="29" t="s">
        <v>407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S12" s="43"/>
      <c r="AT12" s="97"/>
    </row>
    <row r="13" spans="2:46">
      <c r="B13" s="30" t="s">
        <v>408</v>
      </c>
      <c r="C13" s="46" t="str">
        <f>IF('Datos Vida'!C295=0,"",Índice!$G$51*'Datos Vida'!C295)</f>
        <v/>
      </c>
      <c r="D13" s="46" t="str">
        <f>IF('Datos Vida'!D295=0,"",Índice!$G$51*'Datos Vida'!D295)</f>
        <v/>
      </c>
      <c r="E13" s="46" t="str">
        <f>IF('Datos Vida'!E295=0,"",Índice!$G$51*'Datos Vida'!E295)</f>
        <v/>
      </c>
      <c r="F13" s="46" t="str">
        <f>IF('Datos Vida'!F295=0,"",Índice!$G$51*'Datos Vida'!F295)</f>
        <v/>
      </c>
      <c r="G13" s="46">
        <f>IF('Datos Vida'!G295=0,"",Índice!$G$51*'Datos Vida'!G295)</f>
        <v>12728.314974292918</v>
      </c>
      <c r="H13" s="46" t="str">
        <f>IF('Datos Vida'!H295=0,"",Índice!$G$51*'Datos Vida'!H295)</f>
        <v/>
      </c>
      <c r="I13" s="46" t="str">
        <f>IF('Datos Vida'!I295=0,"",Índice!$G$51*'Datos Vida'!I295)</f>
        <v/>
      </c>
      <c r="J13" s="46">
        <f>IF('Datos Vida'!J295=0,"",Índice!$G$51*'Datos Vida'!J295)</f>
        <v>12827.292224133009</v>
      </c>
      <c r="K13" s="46" t="str">
        <f>IF('Datos Vida'!K295=0,"",Índice!$G$51*'Datos Vida'!K295)</f>
        <v/>
      </c>
      <c r="L13" s="46" t="str">
        <f>IF('Datos Vida'!L295=0,"",Índice!$G$51*'Datos Vida'!L295)</f>
        <v/>
      </c>
      <c r="M13" s="46">
        <f>IF('Datos Vida'!M295=0,"",Índice!$G$51*'Datos Vida'!M295)</f>
        <v>27057.750746423917</v>
      </c>
      <c r="N13" s="46" t="str">
        <f>IF('Datos Vida'!N295=0,"",Índice!$G$51*'Datos Vida'!N295)</f>
        <v/>
      </c>
      <c r="O13" s="46" t="str">
        <f>IF('Datos Vida'!O295=0,"",Índice!$G$51*'Datos Vida'!O295)</f>
        <v/>
      </c>
      <c r="P13" s="46">
        <f>IF('Datos Vida'!P295=0,"",Índice!$G$51*'Datos Vida'!P295)</f>
        <v>1645.6074418851715</v>
      </c>
      <c r="Q13" s="46">
        <f>IF('Datos Vida'!Q295=0,"",Índice!$G$51*'Datos Vida'!Q295)</f>
        <v>1562.3443797433056</v>
      </c>
      <c r="R13" s="46" t="str">
        <f>IF('Datos Vida'!R295=0,"",Índice!$G$51*'Datos Vida'!R295)</f>
        <v/>
      </c>
      <c r="S13" s="46" t="str">
        <f>IF('Datos Vida'!S295=0,"",Índice!$G$51*'Datos Vida'!S295)</f>
        <v/>
      </c>
      <c r="T13" s="46" t="str">
        <f>IF('Datos Vida'!T295=0,"",Índice!$G$51*'Datos Vida'!T295)</f>
        <v/>
      </c>
      <c r="U13" s="46">
        <f>IF('Datos Vida'!U295=0,"",Índice!$G$51*'Datos Vida'!U295)</f>
        <v>6992.724995075484</v>
      </c>
      <c r="V13" s="46" t="str">
        <f>IF('Datos Vida'!V295=0,"",Índice!$G$51*'Datos Vida'!V295)</f>
        <v/>
      </c>
      <c r="W13" s="46" t="str">
        <f>IF('Datos Vida'!W295=0,"",Índice!$G$51*'Datos Vida'!W295)</f>
        <v/>
      </c>
      <c r="X13" s="46">
        <f>IF('Datos Vida'!X295=0,"",Índice!$G$51*'Datos Vida'!X295)</f>
        <v>20218.759198886288</v>
      </c>
      <c r="Y13" s="46">
        <f>IF('Datos Vida'!Y295=0,"",Índice!$G$51*'Datos Vida'!Y295)</f>
        <v>32154.326602791814</v>
      </c>
      <c r="Z13" s="46">
        <f>IF('Datos Vida'!Z295=0,"",Índice!$G$51*'Datos Vida'!Z295)</f>
        <v>9478.1442650961344</v>
      </c>
      <c r="AA13" s="46">
        <f>IF('Datos Vida'!AA295=0,"",Índice!$G$51*'Datos Vida'!AA295)</f>
        <v>4713.2382071661123</v>
      </c>
      <c r="AB13" s="46" t="str">
        <f>IF('Datos Vida'!AB295=0,"",Índice!$G$51*'Datos Vida'!AB295)</f>
        <v/>
      </c>
      <c r="AC13" s="46" t="str">
        <f>IF('Datos Vida'!AC295=0,"",Índice!$G$51*'Datos Vida'!AC295)</f>
        <v/>
      </c>
      <c r="AD13" s="46" t="str">
        <f>IF('Datos Vida'!AD295=0,"",Índice!$G$51*'Datos Vida'!AD295)</f>
        <v/>
      </c>
      <c r="AE13" s="46">
        <f>IF('Datos Vida'!AE295=0,"",Índice!$G$51*'Datos Vida'!AE295)</f>
        <v>415.87265753473173</v>
      </c>
      <c r="AF13" s="46">
        <f>IF('Datos Vida'!AF295=0,"",Índice!$G$51*'Datos Vida'!AF295)</f>
        <v>576.99841308836915</v>
      </c>
      <c r="AG13" s="46" t="str">
        <f>IF('Datos Vida'!AG295=0,"",Índice!$G$51*'Datos Vida'!AG295)</f>
        <v/>
      </c>
      <c r="AH13" s="46" t="str">
        <f>IF('Datos Vida'!AH295=0,"",Índice!$G$51*'Datos Vida'!AH295)</f>
        <v/>
      </c>
      <c r="AI13" s="46" t="str">
        <f>IF('Datos Vida'!AI295=0,"",Índice!$G$51*'Datos Vida'!AI295)</f>
        <v/>
      </c>
      <c r="AJ13" s="46" t="str">
        <f>IF('Datos Vida'!AJ295=0,"",Índice!$G$51*'Datos Vida'!AJ295)</f>
        <v/>
      </c>
      <c r="AK13" s="46" t="str">
        <f>IF('Datos Vida'!AK295=0,"",Índice!$G$51*'Datos Vida'!AK295)</f>
        <v/>
      </c>
      <c r="AL13" s="46" t="str">
        <f>IF('Datos Vida'!AL295=0,"",Índice!$G$51*'Datos Vida'!AL295)</f>
        <v/>
      </c>
      <c r="AM13" s="46" t="str">
        <f>IF('Datos Vida'!AM295=0,"",Índice!$G$51*'Datos Vida'!AM295)</f>
        <v/>
      </c>
      <c r="AN13" s="46" t="str">
        <f>IF('Datos Vida'!AN295=0,"",Índice!$G$51*'Datos Vida'!AN295)</f>
        <v/>
      </c>
      <c r="AO13" s="46" t="str">
        <f>IF('Datos Vida'!AO295=0,"",Índice!$G$51*'Datos Vida'!AO295)</f>
        <v/>
      </c>
      <c r="AP13" s="46" t="str">
        <f>IF('Datos Vida'!AP295=0,"",Índice!$G$51*'Datos Vida'!AP295)</f>
        <v/>
      </c>
      <c r="AQ13" s="46">
        <f>IF('Datos Vida'!AQ295=0,"",Índice!$G$51*'Datos Vida'!AQ295)</f>
        <v>130371.37410611726</v>
      </c>
      <c r="AS13" s="46">
        <f>IF('Datos Vida'!AS295=0,"",Índice!$F$51*'Datos Vida'!AS295)</f>
        <v>152102.90064503704</v>
      </c>
      <c r="AT13" s="71">
        <f>IFERROR(AQ13/AS13-1,"")</f>
        <v>-0.14287384689418048</v>
      </c>
    </row>
    <row r="14" spans="2:46">
      <c r="B14" s="30" t="s">
        <v>409</v>
      </c>
      <c r="C14" s="46">
        <f>IF('Datos Vida'!C296=0,"",Índice!$G$51*'Datos Vida'!C296)</f>
        <v>15107.929910296336</v>
      </c>
      <c r="D14" s="46">
        <f>IF('Datos Vida'!D296=0,"",Índice!$G$51*'Datos Vida'!D296)</f>
        <v>89016.571828224027</v>
      </c>
      <c r="E14" s="46" t="str">
        <f>IF('Datos Vida'!E296=0,"",Índice!$G$51*'Datos Vida'!E296)</f>
        <v/>
      </c>
      <c r="F14" s="46">
        <f>IF('Datos Vida'!F296=0,"",Índice!$G$51*'Datos Vida'!F296)</f>
        <v>26398.595904130176</v>
      </c>
      <c r="G14" s="46">
        <f>IF('Datos Vida'!G296=0,"",Índice!$G$51*'Datos Vida'!G296)</f>
        <v>13778.863753566126</v>
      </c>
      <c r="H14" s="46" t="str">
        <f>IF('Datos Vida'!H296=0,"",Índice!$G$51*'Datos Vida'!H296)</f>
        <v/>
      </c>
      <c r="I14" s="46">
        <f>IF('Datos Vida'!I296=0,"",Índice!$G$51*'Datos Vida'!I296)</f>
        <v>19031.828976519464</v>
      </c>
      <c r="J14" s="46">
        <f>IF('Datos Vida'!J296=0,"",Índice!$G$51*'Datos Vida'!J296)</f>
        <v>25281.870475254582</v>
      </c>
      <c r="K14" s="46" t="str">
        <f>IF('Datos Vida'!K296=0,"",Índice!$G$51*'Datos Vida'!K296)</f>
        <v/>
      </c>
      <c r="L14" s="46">
        <f>IF('Datos Vida'!L296=0,"",Índice!$G$51*'Datos Vida'!L296)</f>
        <v>5818.1890615974025</v>
      </c>
      <c r="M14" s="46">
        <f>IF('Datos Vida'!M296=0,"",Índice!$G$51*'Datos Vida'!M296)</f>
        <v>127947.66068863556</v>
      </c>
      <c r="N14" s="46" t="str">
        <f>IF('Datos Vida'!N296=0,"",Índice!$G$51*'Datos Vida'!N296)</f>
        <v/>
      </c>
      <c r="O14" s="46">
        <f>IF('Datos Vida'!O296=0,"",Índice!$G$51*'Datos Vida'!O296)</f>
        <v>30094.749912022686</v>
      </c>
      <c r="P14" s="46">
        <f>IF('Datos Vida'!P296=0,"",Índice!$G$51*'Datos Vida'!P296)</f>
        <v>11266.541395818256</v>
      </c>
      <c r="Q14" s="46">
        <f>IF('Datos Vida'!Q296=0,"",Índice!$G$51*'Datos Vida'!Q296)</f>
        <v>12449.177882391479</v>
      </c>
      <c r="R14" s="46" t="str">
        <f>IF('Datos Vida'!R296=0,"",Índice!$G$51*'Datos Vida'!R296)</f>
        <v/>
      </c>
      <c r="S14" s="46" t="str">
        <f>IF('Datos Vida'!S296=0,"",Índice!$G$51*'Datos Vida'!S296)</f>
        <v/>
      </c>
      <c r="T14" s="46" t="str">
        <f>IF('Datos Vida'!T296=0,"",Índice!$G$51*'Datos Vida'!T296)</f>
        <v/>
      </c>
      <c r="U14" s="46">
        <f>IF('Datos Vida'!U296=0,"",Índice!$G$51*'Datos Vida'!U296)</f>
        <v>12682.898758579173</v>
      </c>
      <c r="V14" s="46" t="str">
        <f>IF('Datos Vida'!V296=0,"",Índice!$G$51*'Datos Vida'!V296)</f>
        <v/>
      </c>
      <c r="W14" s="46">
        <f>IF('Datos Vida'!W296=0,"",Índice!$G$51*'Datos Vida'!W296)</f>
        <v>16866.63523829127</v>
      </c>
      <c r="X14" s="46">
        <f>IF('Datos Vida'!X296=0,"",Índice!$G$51*'Datos Vida'!X296)</f>
        <v>62860.114957029451</v>
      </c>
      <c r="Y14" s="46">
        <f>IF('Datos Vida'!Y296=0,"",Índice!$G$51*'Datos Vida'!Y296)</f>
        <v>1570.4891981559069</v>
      </c>
      <c r="Z14" s="46">
        <f>IF('Datos Vida'!Z296=0,"",Índice!$G$51*'Datos Vida'!Z296)</f>
        <v>70709.222369035531</v>
      </c>
      <c r="AA14" s="46">
        <f>IF('Datos Vida'!AA296=0,"",Índice!$G$51*'Datos Vida'!AA296)</f>
        <v>37867.385535422218</v>
      </c>
      <c r="AB14" s="46" t="str">
        <f>IF('Datos Vida'!AB296=0,"",Índice!$G$51*'Datos Vida'!AB296)</f>
        <v/>
      </c>
      <c r="AC14" s="46" t="str">
        <f>IF('Datos Vida'!AC296=0,"",Índice!$G$51*'Datos Vida'!AC296)</f>
        <v/>
      </c>
      <c r="AD14" s="46" t="str">
        <f>IF('Datos Vida'!AD296=0,"",Índice!$G$51*'Datos Vida'!AD296)</f>
        <v/>
      </c>
      <c r="AE14" s="46">
        <f>IF('Datos Vida'!AE296=0,"",Índice!$G$51*'Datos Vida'!AE296)</f>
        <v>52832.559796910726</v>
      </c>
      <c r="AF14" s="46">
        <f>IF('Datos Vida'!AF296=0,"",Índice!$G$51*'Datos Vida'!AF296)</f>
        <v>31149.503896454571</v>
      </c>
      <c r="AG14" s="46">
        <f>IF('Datos Vida'!AG296=0,"",Índice!$G$51*'Datos Vida'!AG296)</f>
        <v>228260.46556964875</v>
      </c>
      <c r="AH14" s="46" t="str">
        <f>IF('Datos Vida'!AH296=0,"",Índice!$G$51*'Datos Vida'!AH296)</f>
        <v/>
      </c>
      <c r="AI14" s="46" t="str">
        <f>IF('Datos Vida'!AI296=0,"",Índice!$G$51*'Datos Vida'!AI296)</f>
        <v/>
      </c>
      <c r="AJ14" s="46" t="str">
        <f>IF('Datos Vida'!AJ296=0,"",Índice!$G$51*'Datos Vida'!AJ296)</f>
        <v/>
      </c>
      <c r="AK14" s="46" t="str">
        <f>IF('Datos Vida'!AK296=0,"",Índice!$G$51*'Datos Vida'!AK296)</f>
        <v/>
      </c>
      <c r="AL14" s="46" t="str">
        <f>IF('Datos Vida'!AL296=0,"",Índice!$G$51*'Datos Vida'!AL296)</f>
        <v/>
      </c>
      <c r="AM14" s="46" t="str">
        <f>IF('Datos Vida'!AM296=0,"",Índice!$G$51*'Datos Vida'!AM296)</f>
        <v/>
      </c>
      <c r="AN14" s="46" t="str">
        <f>IF('Datos Vida'!AN296=0,"",Índice!$G$51*'Datos Vida'!AN296)</f>
        <v/>
      </c>
      <c r="AO14" s="46" t="str">
        <f>IF('Datos Vida'!AO296=0,"",Índice!$G$51*'Datos Vida'!AO296)</f>
        <v/>
      </c>
      <c r="AP14" s="46" t="str">
        <f>IF('Datos Vida'!AP296=0,"",Índice!$G$51*'Datos Vida'!AP296)</f>
        <v/>
      </c>
      <c r="AQ14" s="46">
        <f>IF('Datos Vida'!AQ296=0,"",Índice!$G$51*'Datos Vida'!AQ296)</f>
        <v>890991.25510798348</v>
      </c>
      <c r="AS14" s="46">
        <f>IF('Datos Vida'!AS296=0,"",Índice!$F$51*'Datos Vida'!AS296)</f>
        <v>849440.39097447891</v>
      </c>
      <c r="AT14" s="71">
        <f t="shared" ref="AT14:AT55" si="0">IFERROR(AQ14/AS14-1,"")</f>
        <v>4.8915573800107914E-2</v>
      </c>
    </row>
    <row r="15" spans="2:46">
      <c r="B15" s="30" t="s">
        <v>410</v>
      </c>
      <c r="C15" s="46" t="str">
        <f>IF('Datos Vida'!C297=0,"",Índice!$G$51*'Datos Vida'!C297)</f>
        <v/>
      </c>
      <c r="D15" s="46">
        <f>IF('Datos Vida'!D297=0,"",Índice!$G$51*'Datos Vida'!D297)</f>
        <v>2433.4649783874593</v>
      </c>
      <c r="E15" s="46" t="str">
        <f>IF('Datos Vida'!E297=0,"",Índice!$G$51*'Datos Vida'!E297)</f>
        <v/>
      </c>
      <c r="F15" s="46">
        <f>IF('Datos Vida'!F297=0,"",Índice!$G$51*'Datos Vida'!F297)</f>
        <v>169650.9901044883</v>
      </c>
      <c r="G15" s="46">
        <f>IF('Datos Vida'!G297=0,"",Índice!$G$51*'Datos Vida'!G297)</f>
        <v>349969.43479829404</v>
      </c>
      <c r="H15" s="46" t="str">
        <f>IF('Datos Vida'!H297=0,"",Índice!$G$51*'Datos Vida'!H297)</f>
        <v/>
      </c>
      <c r="I15" s="46" t="str">
        <f>IF('Datos Vida'!I297=0,"",Índice!$G$51*'Datos Vida'!I297)</f>
        <v/>
      </c>
      <c r="J15" s="46">
        <f>IF('Datos Vida'!J297=0,"",Índice!$G$51*'Datos Vida'!J297)</f>
        <v>631774.17605644721</v>
      </c>
      <c r="K15" s="46" t="str">
        <f>IF('Datos Vida'!K297=0,"",Índice!$G$51*'Datos Vida'!K297)</f>
        <v/>
      </c>
      <c r="L15" s="46" t="str">
        <f>IF('Datos Vida'!L297=0,"",Índice!$G$51*'Datos Vida'!L297)</f>
        <v/>
      </c>
      <c r="M15" s="46">
        <f>IF('Datos Vida'!M297=0,"",Índice!$G$51*'Datos Vida'!M297)</f>
        <v>1291149.9908149468</v>
      </c>
      <c r="N15" s="46" t="str">
        <f>IF('Datos Vida'!N297=0,"",Índice!$G$51*'Datos Vida'!N297)</f>
        <v/>
      </c>
      <c r="O15" s="46">
        <f>IF('Datos Vida'!O297=0,"",Índice!$G$51*'Datos Vida'!O297)</f>
        <v>240693.72605522987</v>
      </c>
      <c r="P15" s="46">
        <f>IF('Datos Vida'!P297=0,"",Índice!$G$51*'Datos Vida'!P297)</f>
        <v>427652.27822522639</v>
      </c>
      <c r="Q15" s="46">
        <f>IF('Datos Vida'!Q297=0,"",Índice!$G$51*'Datos Vida'!Q297)</f>
        <v>864041.86613725359</v>
      </c>
      <c r="R15" s="46" t="str">
        <f>IF('Datos Vida'!R297=0,"",Índice!$G$51*'Datos Vida'!R297)</f>
        <v/>
      </c>
      <c r="S15" s="46" t="str">
        <f>IF('Datos Vida'!S297=0,"",Índice!$G$51*'Datos Vida'!S297)</f>
        <v/>
      </c>
      <c r="T15" s="46" t="str">
        <f>IF('Datos Vida'!T297=0,"",Índice!$G$51*'Datos Vida'!T297)</f>
        <v/>
      </c>
      <c r="U15" s="46" t="str">
        <f>IF('Datos Vida'!U297=0,"",Índice!$G$51*'Datos Vida'!U297)</f>
        <v/>
      </c>
      <c r="V15" s="46" t="str">
        <f>IF('Datos Vida'!V297=0,"",Índice!$G$51*'Datos Vida'!V297)</f>
        <v/>
      </c>
      <c r="W15" s="46">
        <f>IF('Datos Vida'!W297=0,"",Índice!$G$51*'Datos Vida'!W297)</f>
        <v>4163.5072296329745</v>
      </c>
      <c r="X15" s="46">
        <f>IF('Datos Vida'!X297=0,"",Índice!$G$51*'Datos Vida'!X297)</f>
        <v>1196552.0416271046</v>
      </c>
      <c r="Y15" s="46">
        <f>IF('Datos Vida'!Y297=0,"",Índice!$G$51*'Datos Vida'!Y297)</f>
        <v>7315.2420980875177</v>
      </c>
      <c r="Z15" s="46">
        <f>IF('Datos Vida'!Z297=0,"",Índice!$G$51*'Datos Vida'!Z297)</f>
        <v>73942.02571372292</v>
      </c>
      <c r="AA15" s="46">
        <f>IF('Datos Vida'!AA297=0,"",Índice!$G$51*'Datos Vida'!AA297)</f>
        <v>470637.57550003211</v>
      </c>
      <c r="AB15" s="46">
        <f>IF('Datos Vida'!AB297=0,"",Índice!$G$51*'Datos Vida'!AB297)</f>
        <v>358423.40218803467</v>
      </c>
      <c r="AC15" s="46">
        <f>IF('Datos Vida'!AC297=0,"",Índice!$G$51*'Datos Vida'!AC297)</f>
        <v>337.70010690074167</v>
      </c>
      <c r="AD15" s="46" t="str">
        <f>IF('Datos Vida'!AD297=0,"",Índice!$G$51*'Datos Vida'!AD297)</f>
        <v/>
      </c>
      <c r="AE15" s="46">
        <f>IF('Datos Vida'!AE297=0,"",Índice!$G$51*'Datos Vida'!AE297)</f>
        <v>415169.10457902582</v>
      </c>
      <c r="AF15" s="46">
        <f>IF('Datos Vida'!AF297=0,"",Índice!$G$51*'Datos Vida'!AF297)</f>
        <v>980804.25655292696</v>
      </c>
      <c r="AG15" s="46">
        <f>IF('Datos Vida'!AG297=0,"",Índice!$G$51*'Datos Vida'!AG297)</f>
        <v>1737.6317140447536</v>
      </c>
      <c r="AH15" s="46" t="str">
        <f>IF('Datos Vida'!AH297=0,"",Índice!$G$51*'Datos Vida'!AH297)</f>
        <v/>
      </c>
      <c r="AI15" s="46" t="str">
        <f>IF('Datos Vida'!AI297=0,"",Índice!$G$51*'Datos Vida'!AI297)</f>
        <v/>
      </c>
      <c r="AJ15" s="46" t="str">
        <f>IF('Datos Vida'!AJ297=0,"",Índice!$G$51*'Datos Vida'!AJ297)</f>
        <v/>
      </c>
      <c r="AK15" s="46" t="str">
        <f>IF('Datos Vida'!AK297=0,"",Índice!$G$51*'Datos Vida'!AK297)</f>
        <v/>
      </c>
      <c r="AL15" s="46" t="str">
        <f>IF('Datos Vida'!AL297=0,"",Índice!$G$51*'Datos Vida'!AL297)</f>
        <v/>
      </c>
      <c r="AM15" s="46" t="str">
        <f>IF('Datos Vida'!AM297=0,"",Índice!$G$51*'Datos Vida'!AM297)</f>
        <v/>
      </c>
      <c r="AN15" s="46" t="str">
        <f>IF('Datos Vida'!AN297=0,"",Índice!$G$51*'Datos Vida'!AN297)</f>
        <v/>
      </c>
      <c r="AO15" s="46" t="str">
        <f>IF('Datos Vida'!AO297=0,"",Índice!$G$51*'Datos Vida'!AO297)</f>
        <v/>
      </c>
      <c r="AP15" s="46" t="str">
        <f>IF('Datos Vida'!AP297=0,"",Índice!$G$51*'Datos Vida'!AP297)</f>
        <v/>
      </c>
      <c r="AQ15" s="46">
        <f>IF('Datos Vida'!AQ297=0,"",Índice!$G$51*'Datos Vida'!AQ297)</f>
        <v>7486448.4144797865</v>
      </c>
      <c r="AS15" s="46">
        <f>IF('Datos Vida'!AS297=0,"",Índice!$F$51*'Datos Vida'!AS297)</f>
        <v>7145296.4630856123</v>
      </c>
      <c r="AT15" s="71">
        <f t="shared" si="0"/>
        <v>4.7744968057889636E-2</v>
      </c>
    </row>
    <row r="16" spans="2:46">
      <c r="B16" s="30" t="s">
        <v>411</v>
      </c>
      <c r="C16" s="46" t="str">
        <f>IF('Datos Vida'!C298=0,"",Índice!$G$51*'Datos Vida'!C298)</f>
        <v/>
      </c>
      <c r="D16" s="46" t="str">
        <f>IF('Datos Vida'!D298=0,"",Índice!$G$51*'Datos Vida'!D298)</f>
        <v/>
      </c>
      <c r="E16" s="46" t="str">
        <f>IF('Datos Vida'!E298=0,"",Índice!$G$51*'Datos Vida'!E298)</f>
        <v/>
      </c>
      <c r="F16" s="46" t="str">
        <f>IF('Datos Vida'!F298=0,"",Índice!$G$51*'Datos Vida'!F298)</f>
        <v/>
      </c>
      <c r="G16" s="46">
        <f>IF('Datos Vida'!G298=0,"",Índice!$G$51*'Datos Vida'!G298)</f>
        <v>21232.479234032948</v>
      </c>
      <c r="H16" s="46" t="str">
        <f>IF('Datos Vida'!H298=0,"",Índice!$G$51*'Datos Vida'!H298)</f>
        <v/>
      </c>
      <c r="I16" s="46" t="str">
        <f>IF('Datos Vida'!I298=0,"",Índice!$G$51*'Datos Vida'!I298)</f>
        <v/>
      </c>
      <c r="J16" s="46">
        <f>IF('Datos Vida'!J298=0,"",Índice!$G$51*'Datos Vida'!J298)</f>
        <v>49216.260421715684</v>
      </c>
      <c r="K16" s="46" t="str">
        <f>IF('Datos Vida'!K298=0,"",Índice!$G$51*'Datos Vida'!K298)</f>
        <v/>
      </c>
      <c r="L16" s="46" t="str">
        <f>IF('Datos Vida'!L298=0,"",Índice!$G$51*'Datos Vida'!L298)</f>
        <v/>
      </c>
      <c r="M16" s="46">
        <f>IF('Datos Vida'!M298=0,"",Índice!$G$51*'Datos Vida'!M298)</f>
        <v>90359.279449162394</v>
      </c>
      <c r="N16" s="46" t="str">
        <f>IF('Datos Vida'!N298=0,"",Índice!$G$51*'Datos Vida'!N298)</f>
        <v/>
      </c>
      <c r="O16" s="46" t="str">
        <f>IF('Datos Vida'!O298=0,"",Índice!$G$51*'Datos Vida'!O298)</f>
        <v/>
      </c>
      <c r="P16" s="46">
        <f>IF('Datos Vida'!P298=0,"",Índice!$G$51*'Datos Vida'!P298)</f>
        <v>34237.452442449554</v>
      </c>
      <c r="Q16" s="46">
        <f>IF('Datos Vida'!Q298=0,"",Índice!$G$51*'Datos Vida'!Q298)</f>
        <v>13945.478408484778</v>
      </c>
      <c r="R16" s="46" t="str">
        <f>IF('Datos Vida'!R298=0,"",Índice!$G$51*'Datos Vida'!R298)</f>
        <v/>
      </c>
      <c r="S16" s="46" t="str">
        <f>IF('Datos Vida'!S298=0,"",Índice!$G$51*'Datos Vida'!S298)</f>
        <v/>
      </c>
      <c r="T16" s="46">
        <f>IF('Datos Vida'!T298=0,"",Índice!$G$51*'Datos Vida'!T298)</f>
        <v>89632.265875202793</v>
      </c>
      <c r="U16" s="46">
        <f>IF('Datos Vida'!U298=0,"",Índice!$G$51*'Datos Vida'!U298)</f>
        <v>227572.20226594163</v>
      </c>
      <c r="V16" s="46" t="str">
        <f>IF('Datos Vida'!V298=0,"",Índice!$G$51*'Datos Vida'!V298)</f>
        <v/>
      </c>
      <c r="W16" s="46">
        <f>IF('Datos Vida'!W298=0,"",Índice!$G$51*'Datos Vida'!W298)</f>
        <v>44.88503190422756</v>
      </c>
      <c r="X16" s="46">
        <f>IF('Datos Vida'!X298=0,"",Índice!$G$51*'Datos Vida'!X298)</f>
        <v>31378.665444943908</v>
      </c>
      <c r="Y16" s="46">
        <f>IF('Datos Vida'!Y298=0,"",Índice!$G$51*'Datos Vida'!Y298)</f>
        <v>371262.77884383418</v>
      </c>
      <c r="Z16" s="46">
        <f>IF('Datos Vida'!Z298=0,"",Índice!$G$51*'Datos Vida'!Z298)</f>
        <v>3214.2532108954651</v>
      </c>
      <c r="AA16" s="46">
        <f>IF('Datos Vida'!AA298=0,"",Índice!$G$51*'Datos Vida'!AA298)</f>
        <v>9.782635158613699</v>
      </c>
      <c r="AB16" s="46" t="str">
        <f>IF('Datos Vida'!AB298=0,"",Índice!$G$51*'Datos Vida'!AB298)</f>
        <v/>
      </c>
      <c r="AC16" s="46" t="str">
        <f>IF('Datos Vida'!AC298=0,"",Índice!$G$51*'Datos Vida'!AC298)</f>
        <v/>
      </c>
      <c r="AD16" s="46" t="str">
        <f>IF('Datos Vida'!AD298=0,"",Índice!$G$51*'Datos Vida'!AD298)</f>
        <v/>
      </c>
      <c r="AE16" s="46">
        <f>IF('Datos Vida'!AE298=0,"",Índice!$G$51*'Datos Vida'!AE298)</f>
        <v>31001.215082964274</v>
      </c>
      <c r="AF16" s="46">
        <f>IF('Datos Vida'!AF298=0,"",Índice!$G$51*'Datos Vida'!AF298)</f>
        <v>161048.55683998752</v>
      </c>
      <c r="AG16" s="46" t="str">
        <f>IF('Datos Vida'!AG298=0,"",Índice!$G$51*'Datos Vida'!AG298)</f>
        <v/>
      </c>
      <c r="AH16" s="46" t="str">
        <f>IF('Datos Vida'!AH298=0,"",Índice!$G$51*'Datos Vida'!AH298)</f>
        <v/>
      </c>
      <c r="AI16" s="46" t="str">
        <f>IF('Datos Vida'!AI298=0,"",Índice!$G$51*'Datos Vida'!AI298)</f>
        <v/>
      </c>
      <c r="AJ16" s="46" t="str">
        <f>IF('Datos Vida'!AJ298=0,"",Índice!$G$51*'Datos Vida'!AJ298)</f>
        <v/>
      </c>
      <c r="AK16" s="46" t="str">
        <f>IF('Datos Vida'!AK298=0,"",Índice!$G$51*'Datos Vida'!AK298)</f>
        <v/>
      </c>
      <c r="AL16" s="46" t="str">
        <f>IF('Datos Vida'!AL298=0,"",Índice!$G$51*'Datos Vida'!AL298)</f>
        <v/>
      </c>
      <c r="AM16" s="46" t="str">
        <f>IF('Datos Vida'!AM298=0,"",Índice!$G$51*'Datos Vida'!AM298)</f>
        <v/>
      </c>
      <c r="AN16" s="46" t="str">
        <f>IF('Datos Vida'!AN298=0,"",Índice!$G$51*'Datos Vida'!AN298)</f>
        <v/>
      </c>
      <c r="AO16" s="46" t="str">
        <f>IF('Datos Vida'!AO298=0,"",Índice!$G$51*'Datos Vida'!AO298)</f>
        <v/>
      </c>
      <c r="AP16" s="46" t="str">
        <f>IF('Datos Vida'!AP298=0,"",Índice!$G$51*'Datos Vida'!AP298)</f>
        <v/>
      </c>
      <c r="AQ16" s="46">
        <f>IF('Datos Vida'!AQ298=0,"",Índice!$G$51*'Datos Vida'!AQ298)</f>
        <v>1124155.555186678</v>
      </c>
      <c r="AS16" s="46">
        <f>IF('Datos Vida'!AS298=0,"",Índice!$F$51*'Datos Vida'!AS298)</f>
        <v>1065359.6629943911</v>
      </c>
      <c r="AT16" s="71">
        <f t="shared" si="0"/>
        <v>5.5188772613213199E-2</v>
      </c>
    </row>
    <row r="17" spans="2:46">
      <c r="B17" s="30" t="s">
        <v>412</v>
      </c>
      <c r="C17" s="46" t="str">
        <f>IF('Datos Vida'!C299=0,"",Índice!$G$51*'Datos Vida'!C299)</f>
        <v/>
      </c>
      <c r="D17" s="46">
        <f>IF('Datos Vida'!D299=0,"",Índice!$G$51*'Datos Vida'!D299)</f>
        <v>17.131164775430982</v>
      </c>
      <c r="E17" s="46" t="str">
        <f>IF('Datos Vida'!E299=0,"",Índice!$G$51*'Datos Vida'!E299)</f>
        <v/>
      </c>
      <c r="F17" s="46" t="str">
        <f>IF('Datos Vida'!F299=0,"",Índice!$G$51*'Datos Vida'!F299)</f>
        <v/>
      </c>
      <c r="G17" s="46">
        <f>IF('Datos Vida'!G299=0,"",Índice!$G$51*'Datos Vida'!G299)</f>
        <v>34891.738099822724</v>
      </c>
      <c r="H17" s="46" t="str">
        <f>IF('Datos Vida'!H299=0,"",Índice!$G$51*'Datos Vida'!H299)</f>
        <v/>
      </c>
      <c r="I17" s="46" t="str">
        <f>IF('Datos Vida'!I299=0,"",Índice!$G$51*'Datos Vida'!I299)</f>
        <v/>
      </c>
      <c r="J17" s="46">
        <f>IF('Datos Vida'!J299=0,"",Índice!$G$51*'Datos Vida'!J299)</f>
        <v>5522.2754143787033</v>
      </c>
      <c r="K17" s="46" t="str">
        <f>IF('Datos Vida'!K299=0,"",Índice!$G$51*'Datos Vida'!K299)</f>
        <v/>
      </c>
      <c r="L17" s="46" t="str">
        <f>IF('Datos Vida'!L299=0,"",Índice!$G$51*'Datos Vida'!L299)</f>
        <v/>
      </c>
      <c r="M17" s="46">
        <f>IF('Datos Vida'!M299=0,"",Índice!$G$51*'Datos Vida'!M299)</f>
        <v>39212.387206437954</v>
      </c>
      <c r="N17" s="46" t="str">
        <f>IF('Datos Vida'!N299=0,"",Índice!$G$51*'Datos Vida'!N299)</f>
        <v/>
      </c>
      <c r="O17" s="46">
        <f>IF('Datos Vida'!O299=0,"",Índice!$G$51*'Datos Vida'!O299)</f>
        <v>146690.65846872987</v>
      </c>
      <c r="P17" s="46">
        <f>IF('Datos Vida'!P299=0,"",Índice!$G$51*'Datos Vida'!P299)</f>
        <v>31306.380181532069</v>
      </c>
      <c r="Q17" s="46">
        <f>IF('Datos Vida'!Q299=0,"",Índice!$G$51*'Datos Vida'!Q299)</f>
        <v>125907.64926818365</v>
      </c>
      <c r="R17" s="46" t="str">
        <f>IF('Datos Vida'!R299=0,"",Índice!$G$51*'Datos Vida'!R299)</f>
        <v/>
      </c>
      <c r="S17" s="46" t="str">
        <f>IF('Datos Vida'!S299=0,"",Índice!$G$51*'Datos Vida'!S299)</f>
        <v/>
      </c>
      <c r="T17" s="46" t="str">
        <f>IF('Datos Vida'!T299=0,"",Índice!$G$51*'Datos Vida'!T299)</f>
        <v/>
      </c>
      <c r="U17" s="46" t="str">
        <f>IF('Datos Vida'!U299=0,"",Índice!$G$51*'Datos Vida'!U299)</f>
        <v/>
      </c>
      <c r="V17" s="46" t="str">
        <f>IF('Datos Vida'!V299=0,"",Índice!$G$51*'Datos Vida'!V299)</f>
        <v/>
      </c>
      <c r="W17" s="46" t="str">
        <f>IF('Datos Vida'!W299=0,"",Índice!$G$51*'Datos Vida'!W299)</f>
        <v/>
      </c>
      <c r="X17" s="46">
        <f>IF('Datos Vida'!X299=0,"",Índice!$G$51*'Datos Vida'!X299)</f>
        <v>185765.95598699487</v>
      </c>
      <c r="Y17" s="46">
        <f>IF('Datos Vida'!Y299=0,"",Índice!$G$51*'Datos Vida'!Y299)</f>
        <v>101600.0141649016</v>
      </c>
      <c r="Z17" s="46">
        <f>IF('Datos Vida'!Z299=0,"",Índice!$G$51*'Datos Vida'!Z299)</f>
        <v>4192.8551351088154</v>
      </c>
      <c r="AA17" s="46">
        <f>IF('Datos Vida'!AA299=0,"",Índice!$G$51*'Datos Vida'!AA299)</f>
        <v>646.76055340499897</v>
      </c>
      <c r="AB17" s="46">
        <f>IF('Datos Vida'!AB299=0,"",Índice!$G$51*'Datos Vida'!AB299)</f>
        <v>131034.10421383691</v>
      </c>
      <c r="AC17" s="46" t="str">
        <f>IF('Datos Vida'!AC299=0,"",Índice!$G$51*'Datos Vida'!AC299)</f>
        <v/>
      </c>
      <c r="AD17" s="46" t="str">
        <f>IF('Datos Vida'!AD299=0,"",Índice!$G$51*'Datos Vida'!AD299)</f>
        <v/>
      </c>
      <c r="AE17" s="46">
        <f>IF('Datos Vida'!AE299=0,"",Índice!$G$51*'Datos Vida'!AE299)</f>
        <v>115090.97629370925</v>
      </c>
      <c r="AF17" s="46">
        <f>IF('Datos Vida'!AF299=0,"",Índice!$G$51*'Datos Vida'!AF299)</f>
        <v>2832.9803174265917</v>
      </c>
      <c r="AG17" s="46" t="str">
        <f>IF('Datos Vida'!AG299=0,"",Índice!$G$51*'Datos Vida'!AG299)</f>
        <v/>
      </c>
      <c r="AH17" s="46" t="str">
        <f>IF('Datos Vida'!AH299=0,"",Índice!$G$51*'Datos Vida'!AH299)</f>
        <v/>
      </c>
      <c r="AI17" s="46" t="str">
        <f>IF('Datos Vida'!AI299=0,"",Índice!$G$51*'Datos Vida'!AI299)</f>
        <v/>
      </c>
      <c r="AJ17" s="46" t="str">
        <f>IF('Datos Vida'!AJ299=0,"",Índice!$G$51*'Datos Vida'!AJ299)</f>
        <v/>
      </c>
      <c r="AK17" s="46" t="str">
        <f>IF('Datos Vida'!AK299=0,"",Índice!$G$51*'Datos Vida'!AK299)</f>
        <v/>
      </c>
      <c r="AL17" s="46" t="str">
        <f>IF('Datos Vida'!AL299=0,"",Índice!$G$51*'Datos Vida'!AL299)</f>
        <v/>
      </c>
      <c r="AM17" s="46" t="str">
        <f>IF('Datos Vida'!AM299=0,"",Índice!$G$51*'Datos Vida'!AM299)</f>
        <v/>
      </c>
      <c r="AN17" s="46" t="str">
        <f>IF('Datos Vida'!AN299=0,"",Índice!$G$51*'Datos Vida'!AN299)</f>
        <v/>
      </c>
      <c r="AO17" s="46" t="str">
        <f>IF('Datos Vida'!AO299=0,"",Índice!$G$51*'Datos Vida'!AO299)</f>
        <v/>
      </c>
      <c r="AP17" s="46" t="str">
        <f>IF('Datos Vida'!AP299=0,"",Índice!$G$51*'Datos Vida'!AP299)</f>
        <v/>
      </c>
      <c r="AQ17" s="46">
        <f>IF('Datos Vida'!AQ299=0,"",Índice!$G$51*'Datos Vida'!AQ299)</f>
        <v>924711.86646924342</v>
      </c>
      <c r="AS17" s="46">
        <f>IF('Datos Vida'!AS299=0,"",Índice!$F$51*'Datos Vida'!AS299)</f>
        <v>1104239.7362612204</v>
      </c>
      <c r="AT17" s="71">
        <f t="shared" si="0"/>
        <v>-0.16258051933525752</v>
      </c>
    </row>
    <row r="18" spans="2:46">
      <c r="B18" s="30" t="s">
        <v>413</v>
      </c>
      <c r="C18" s="46" t="str">
        <f>IF('Datos Vida'!C300=0,"",Índice!$G$51*'Datos Vida'!C300)</f>
        <v/>
      </c>
      <c r="D18" s="46" t="str">
        <f>IF('Datos Vida'!D300=0,"",Índice!$G$51*'Datos Vida'!D300)</f>
        <v/>
      </c>
      <c r="E18" s="46" t="str">
        <f>IF('Datos Vida'!E300=0,"",Índice!$G$51*'Datos Vida'!E300)</f>
        <v/>
      </c>
      <c r="F18" s="46" t="str">
        <f>IF('Datos Vida'!F300=0,"",Índice!$G$51*'Datos Vida'!F300)</f>
        <v/>
      </c>
      <c r="G18" s="46" t="str">
        <f>IF('Datos Vida'!G300=0,"",Índice!$G$51*'Datos Vida'!G300)</f>
        <v/>
      </c>
      <c r="H18" s="46" t="str">
        <f>IF('Datos Vida'!H300=0,"",Índice!$G$51*'Datos Vida'!H300)</f>
        <v/>
      </c>
      <c r="I18" s="46" t="str">
        <f>IF('Datos Vida'!I300=0,"",Índice!$G$51*'Datos Vida'!I300)</f>
        <v/>
      </c>
      <c r="J18" s="46" t="str">
        <f>IF('Datos Vida'!J300=0,"",Índice!$G$51*'Datos Vida'!J300)</f>
        <v/>
      </c>
      <c r="K18" s="46" t="str">
        <f>IF('Datos Vida'!K300=0,"",Índice!$G$51*'Datos Vida'!K300)</f>
        <v/>
      </c>
      <c r="L18" s="46" t="str">
        <f>IF('Datos Vida'!L300=0,"",Índice!$G$51*'Datos Vida'!L300)</f>
        <v/>
      </c>
      <c r="M18" s="46" t="str">
        <f>IF('Datos Vida'!M300=0,"",Índice!$G$51*'Datos Vida'!M300)</f>
        <v/>
      </c>
      <c r="N18" s="46" t="str">
        <f>IF('Datos Vida'!N300=0,"",Índice!$G$51*'Datos Vida'!N300)</f>
        <v/>
      </c>
      <c r="O18" s="46" t="str">
        <f>IF('Datos Vida'!O300=0,"",Índice!$G$51*'Datos Vida'!O300)</f>
        <v/>
      </c>
      <c r="P18" s="46" t="str">
        <f>IF('Datos Vida'!P300=0,"",Índice!$G$51*'Datos Vida'!P300)</f>
        <v/>
      </c>
      <c r="Q18" s="46" t="str">
        <f>IF('Datos Vida'!Q300=0,"",Índice!$G$51*'Datos Vida'!Q300)</f>
        <v/>
      </c>
      <c r="R18" s="46" t="str">
        <f>IF('Datos Vida'!R300=0,"",Índice!$G$51*'Datos Vida'!R300)</f>
        <v/>
      </c>
      <c r="S18" s="46" t="str">
        <f>IF('Datos Vida'!S300=0,"",Índice!$G$51*'Datos Vida'!S300)</f>
        <v/>
      </c>
      <c r="T18" s="46" t="str">
        <f>IF('Datos Vida'!T300=0,"",Índice!$G$51*'Datos Vida'!T300)</f>
        <v/>
      </c>
      <c r="U18" s="46" t="str">
        <f>IF('Datos Vida'!U300=0,"",Índice!$G$51*'Datos Vida'!U300)</f>
        <v/>
      </c>
      <c r="V18" s="46" t="str">
        <f>IF('Datos Vida'!V300=0,"",Índice!$G$51*'Datos Vida'!V300)</f>
        <v/>
      </c>
      <c r="W18" s="46" t="str">
        <f>IF('Datos Vida'!W300=0,"",Índice!$G$51*'Datos Vida'!W300)</f>
        <v/>
      </c>
      <c r="X18" s="46" t="str">
        <f>IF('Datos Vida'!X300=0,"",Índice!$G$51*'Datos Vida'!X300)</f>
        <v/>
      </c>
      <c r="Y18" s="46" t="str">
        <f>IF('Datos Vida'!Y300=0,"",Índice!$G$51*'Datos Vida'!Y300)</f>
        <v/>
      </c>
      <c r="Z18" s="46" t="str">
        <f>IF('Datos Vida'!Z300=0,"",Índice!$G$51*'Datos Vida'!Z300)</f>
        <v/>
      </c>
      <c r="AA18" s="46" t="str">
        <f>IF('Datos Vida'!AA300=0,"",Índice!$G$51*'Datos Vida'!AA300)</f>
        <v/>
      </c>
      <c r="AB18" s="46" t="str">
        <f>IF('Datos Vida'!AB300=0,"",Índice!$G$51*'Datos Vida'!AB300)</f>
        <v/>
      </c>
      <c r="AC18" s="46" t="str">
        <f>IF('Datos Vida'!AC300=0,"",Índice!$G$51*'Datos Vida'!AC300)</f>
        <v/>
      </c>
      <c r="AD18" s="46" t="str">
        <f>IF('Datos Vida'!AD300=0,"",Índice!$G$51*'Datos Vida'!AD300)</f>
        <v/>
      </c>
      <c r="AE18" s="46" t="str">
        <f>IF('Datos Vida'!AE300=0,"",Índice!$G$51*'Datos Vida'!AE300)</f>
        <v/>
      </c>
      <c r="AF18" s="46" t="str">
        <f>IF('Datos Vida'!AF300=0,"",Índice!$G$51*'Datos Vida'!AF300)</f>
        <v/>
      </c>
      <c r="AG18" s="46" t="str">
        <f>IF('Datos Vida'!AG300=0,"",Índice!$G$51*'Datos Vida'!AG300)</f>
        <v/>
      </c>
      <c r="AH18" s="46" t="str">
        <f>IF('Datos Vida'!AH300=0,"",Índice!$G$51*'Datos Vida'!AH300)</f>
        <v/>
      </c>
      <c r="AI18" s="46" t="str">
        <f>IF('Datos Vida'!AI300=0,"",Índice!$G$51*'Datos Vida'!AI300)</f>
        <v/>
      </c>
      <c r="AJ18" s="46" t="str">
        <f>IF('Datos Vida'!AJ300=0,"",Índice!$G$51*'Datos Vida'!AJ300)</f>
        <v/>
      </c>
      <c r="AK18" s="46" t="str">
        <f>IF('Datos Vida'!AK300=0,"",Índice!$G$51*'Datos Vida'!AK300)</f>
        <v/>
      </c>
      <c r="AL18" s="46" t="str">
        <f>IF('Datos Vida'!AL300=0,"",Índice!$G$51*'Datos Vida'!AL300)</f>
        <v/>
      </c>
      <c r="AM18" s="46" t="str">
        <f>IF('Datos Vida'!AM300=0,"",Índice!$G$51*'Datos Vida'!AM300)</f>
        <v/>
      </c>
      <c r="AN18" s="46" t="str">
        <f>IF('Datos Vida'!AN300=0,"",Índice!$G$51*'Datos Vida'!AN300)</f>
        <v/>
      </c>
      <c r="AO18" s="46" t="str">
        <f>IF('Datos Vida'!AO300=0,"",Índice!$G$51*'Datos Vida'!AO300)</f>
        <v/>
      </c>
      <c r="AP18" s="46" t="str">
        <f>IF('Datos Vida'!AP300=0,"",Índice!$G$51*'Datos Vida'!AP300)</f>
        <v/>
      </c>
      <c r="AQ18" s="46" t="str">
        <f>IF('Datos Vida'!AQ300=0,"",Índice!$G$51*'Datos Vida'!AQ300)</f>
        <v/>
      </c>
      <c r="AS18" s="46" t="str">
        <f>IF('Datos Vida'!AS300=0,"",Índice!$F$51*'Datos Vida'!AS300)</f>
        <v/>
      </c>
      <c r="AT18" s="71" t="str">
        <f t="shared" si="0"/>
        <v/>
      </c>
    </row>
    <row r="19" spans="2:46">
      <c r="B19" s="30" t="s">
        <v>414</v>
      </c>
      <c r="C19" s="46" t="str">
        <f>IF('Datos Vida'!C301=0,"",Índice!$G$51*'Datos Vida'!C301)</f>
        <v/>
      </c>
      <c r="D19" s="46" t="str">
        <f>IF('Datos Vida'!D301=0,"",Índice!$G$51*'Datos Vida'!D301)</f>
        <v/>
      </c>
      <c r="E19" s="46" t="str">
        <f>IF('Datos Vida'!E301=0,"",Índice!$G$51*'Datos Vida'!E301)</f>
        <v/>
      </c>
      <c r="F19" s="46" t="str">
        <f>IF('Datos Vida'!F301=0,"",Índice!$G$51*'Datos Vida'!F301)</f>
        <v/>
      </c>
      <c r="G19" s="46" t="str">
        <f>IF('Datos Vida'!G301=0,"",Índice!$G$51*'Datos Vida'!G301)</f>
        <v/>
      </c>
      <c r="H19" s="46" t="str">
        <f>IF('Datos Vida'!H301=0,"",Índice!$G$51*'Datos Vida'!H301)</f>
        <v/>
      </c>
      <c r="I19" s="46" t="str">
        <f>IF('Datos Vida'!I301=0,"",Índice!$G$51*'Datos Vida'!I301)</f>
        <v/>
      </c>
      <c r="J19" s="46">
        <f>IF('Datos Vida'!J301=0,"",Índice!$G$51*'Datos Vida'!J301)</f>
        <v>804231.98567574332</v>
      </c>
      <c r="K19" s="46" t="str">
        <f>IF('Datos Vida'!K301=0,"",Índice!$G$51*'Datos Vida'!K301)</f>
        <v/>
      </c>
      <c r="L19" s="46" t="str">
        <f>IF('Datos Vida'!L301=0,"",Índice!$G$51*'Datos Vida'!L301)</f>
        <v/>
      </c>
      <c r="M19" s="46">
        <f>IF('Datos Vida'!M301=0,"",Índice!$G$51*'Datos Vida'!M301)</f>
        <v>44913.71582994151</v>
      </c>
      <c r="N19" s="46" t="str">
        <f>IF('Datos Vida'!N301=0,"",Índice!$G$51*'Datos Vida'!N301)</f>
        <v/>
      </c>
      <c r="O19" s="46">
        <f>IF('Datos Vida'!O301=0,"",Índice!$G$51*'Datos Vida'!O301)</f>
        <v>25.629618809218698</v>
      </c>
      <c r="P19" s="46" t="str">
        <f>IF('Datos Vida'!P301=0,"",Índice!$G$51*'Datos Vida'!P301)</f>
        <v/>
      </c>
      <c r="Q19" s="46">
        <f>IF('Datos Vida'!Q301=0,"",Índice!$G$51*'Datos Vida'!Q301)</f>
        <v>357.2211119005093</v>
      </c>
      <c r="R19" s="46" t="str">
        <f>IF('Datos Vida'!R301=0,"",Índice!$G$51*'Datos Vida'!R301)</f>
        <v/>
      </c>
      <c r="S19" s="46" t="str">
        <f>IF('Datos Vida'!S301=0,"",Índice!$G$51*'Datos Vida'!S301)</f>
        <v/>
      </c>
      <c r="T19" s="46" t="str">
        <f>IF('Datos Vida'!T301=0,"",Índice!$G$51*'Datos Vida'!T301)</f>
        <v/>
      </c>
      <c r="U19" s="46">
        <f>IF('Datos Vida'!U301=0,"",Índice!$G$51*'Datos Vida'!U301)</f>
        <v>2149.1696933077483</v>
      </c>
      <c r="V19" s="46" t="str">
        <f>IF('Datos Vida'!V301=0,"",Índice!$G$51*'Datos Vida'!V301)</f>
        <v/>
      </c>
      <c r="W19" s="46">
        <f>IF('Datos Vida'!W301=0,"",Índice!$G$51*'Datos Vida'!W301)</f>
        <v>928.81915625878401</v>
      </c>
      <c r="X19" s="46" t="str">
        <f>IF('Datos Vida'!X301=0,"",Índice!$G$51*'Datos Vida'!X301)</f>
        <v/>
      </c>
      <c r="Y19" s="46">
        <f>IF('Datos Vida'!Y301=0,"",Índice!$G$51*'Datos Vida'!Y301)</f>
        <v>238758.44637588781</v>
      </c>
      <c r="Z19" s="46" t="str">
        <f>IF('Datos Vida'!Z301=0,"",Índice!$G$51*'Datos Vida'!Z301)</f>
        <v/>
      </c>
      <c r="AA19" s="46" t="str">
        <f>IF('Datos Vida'!AA301=0,"",Índice!$G$51*'Datos Vida'!AA301)</f>
        <v/>
      </c>
      <c r="AB19" s="46">
        <f>IF('Datos Vida'!AB301=0,"",Índice!$G$51*'Datos Vida'!AB301)</f>
        <v>82.68761301488864</v>
      </c>
      <c r="AC19" s="46">
        <f>IF('Datos Vida'!AC301=0,"",Índice!$G$51*'Datos Vida'!AC301)</f>
        <v>342.08237332926097</v>
      </c>
      <c r="AD19" s="46" t="str">
        <f>IF('Datos Vida'!AD301=0,"",Índice!$G$51*'Datos Vida'!AD301)</f>
        <v/>
      </c>
      <c r="AE19" s="46">
        <f>IF('Datos Vida'!AE301=0,"",Índice!$G$51*'Datos Vida'!AE301)</f>
        <v>215401.85161822935</v>
      </c>
      <c r="AF19" s="46" t="str">
        <f>IF('Datos Vida'!AF301=0,"",Índice!$G$51*'Datos Vida'!AF301)</f>
        <v/>
      </c>
      <c r="AG19" s="46">
        <f>IF('Datos Vida'!AG301=0,"",Índice!$G$51*'Datos Vida'!AG301)</f>
        <v>3478.9038574562751</v>
      </c>
      <c r="AH19" s="46" t="str">
        <f>IF('Datos Vida'!AH301=0,"",Índice!$G$51*'Datos Vida'!AH301)</f>
        <v/>
      </c>
      <c r="AI19" s="46" t="str">
        <f>IF('Datos Vida'!AI301=0,"",Índice!$G$51*'Datos Vida'!AI301)</f>
        <v/>
      </c>
      <c r="AJ19" s="46" t="str">
        <f>IF('Datos Vida'!AJ301=0,"",Índice!$G$51*'Datos Vida'!AJ301)</f>
        <v/>
      </c>
      <c r="AK19" s="46" t="str">
        <f>IF('Datos Vida'!AK301=0,"",Índice!$G$51*'Datos Vida'!AK301)</f>
        <v/>
      </c>
      <c r="AL19" s="46" t="str">
        <f>IF('Datos Vida'!AL301=0,"",Índice!$G$51*'Datos Vida'!AL301)</f>
        <v/>
      </c>
      <c r="AM19" s="46" t="str">
        <f>IF('Datos Vida'!AM301=0,"",Índice!$G$51*'Datos Vida'!AM301)</f>
        <v/>
      </c>
      <c r="AN19" s="46" t="str">
        <f>IF('Datos Vida'!AN301=0,"",Índice!$G$51*'Datos Vida'!AN301)</f>
        <v/>
      </c>
      <c r="AO19" s="46" t="str">
        <f>IF('Datos Vida'!AO301=0,"",Índice!$G$51*'Datos Vida'!AO301)</f>
        <v/>
      </c>
      <c r="AP19" s="46" t="str">
        <f>IF('Datos Vida'!AP301=0,"",Índice!$G$51*'Datos Vida'!AP301)</f>
        <v/>
      </c>
      <c r="AQ19" s="46">
        <f>IF('Datos Vida'!AQ301=0,"",Índice!$G$51*'Datos Vida'!AQ301)</f>
        <v>1310670.5129238786</v>
      </c>
      <c r="AS19" s="46">
        <f>IF('Datos Vida'!AS301=0,"",Índice!$F$51*'Datos Vida'!AS301)</f>
        <v>1211160.9258114297</v>
      </c>
      <c r="AT19" s="71">
        <f t="shared" si="0"/>
        <v>8.2160499890451266E-2</v>
      </c>
    </row>
    <row r="20" spans="2:46">
      <c r="B20" s="30" t="s">
        <v>415</v>
      </c>
      <c r="C20" s="46" t="str">
        <f>IF('Datos Vida'!C302=0,"",Índice!$G$51*'Datos Vida'!C302)</f>
        <v/>
      </c>
      <c r="D20" s="46" t="str">
        <f>IF('Datos Vida'!D302=0,"",Índice!$G$51*'Datos Vida'!D302)</f>
        <v/>
      </c>
      <c r="E20" s="46" t="str">
        <f>IF('Datos Vida'!E302=0,"",Índice!$G$51*'Datos Vida'!E302)</f>
        <v/>
      </c>
      <c r="F20" s="46" t="str">
        <f>IF('Datos Vida'!F302=0,"",Índice!$G$51*'Datos Vida'!F302)</f>
        <v/>
      </c>
      <c r="G20" s="46">
        <f>IF('Datos Vida'!G302=0,"",Índice!$G$51*'Datos Vida'!G302)</f>
        <v>370.50070713844644</v>
      </c>
      <c r="H20" s="46" t="str">
        <f>IF('Datos Vida'!H302=0,"",Índice!$G$51*'Datos Vida'!H302)</f>
        <v/>
      </c>
      <c r="I20" s="46">
        <f>IF('Datos Vida'!I302=0,"",Índice!$G$51*'Datos Vida'!I302)</f>
        <v>2731.4356791738323</v>
      </c>
      <c r="J20" s="46" t="str">
        <f>IF('Datos Vida'!J302=0,"",Índice!$G$51*'Datos Vida'!J302)</f>
        <v/>
      </c>
      <c r="K20" s="46" t="str">
        <f>IF('Datos Vida'!K302=0,"",Índice!$G$51*'Datos Vida'!K302)</f>
        <v/>
      </c>
      <c r="L20" s="46" t="str">
        <f>IF('Datos Vida'!L302=0,"",Índice!$G$51*'Datos Vida'!L302)</f>
        <v/>
      </c>
      <c r="M20" s="46" t="str">
        <f>IF('Datos Vida'!M302=0,"",Índice!$G$51*'Datos Vida'!M302)</f>
        <v/>
      </c>
      <c r="N20" s="46" t="str">
        <f>IF('Datos Vida'!N302=0,"",Índice!$G$51*'Datos Vida'!N302)</f>
        <v/>
      </c>
      <c r="O20" s="46">
        <f>IF('Datos Vida'!O302=0,"",Índice!$G$51*'Datos Vida'!O302)</f>
        <v>1198.1293476841493</v>
      </c>
      <c r="P20" s="46" t="str">
        <f>IF('Datos Vida'!P302=0,"",Índice!$G$51*'Datos Vida'!P302)</f>
        <v/>
      </c>
      <c r="Q20" s="46">
        <f>IF('Datos Vida'!Q302=0,"",Índice!$G$51*'Datos Vida'!Q302)</f>
        <v>476.47187713718489</v>
      </c>
      <c r="R20" s="46" t="str">
        <f>IF('Datos Vida'!R302=0,"",Índice!$G$51*'Datos Vida'!R302)</f>
        <v/>
      </c>
      <c r="S20" s="46">
        <f>IF('Datos Vida'!S302=0,"",Índice!$G$51*'Datos Vida'!S302)</f>
        <v>270.41682436186017</v>
      </c>
      <c r="T20" s="46" t="str">
        <f>IF('Datos Vida'!T302=0,"",Índice!$G$51*'Datos Vida'!T302)</f>
        <v/>
      </c>
      <c r="U20" s="46" t="str">
        <f>IF('Datos Vida'!U302=0,"",Índice!$G$51*'Datos Vida'!U302)</f>
        <v/>
      </c>
      <c r="V20" s="46" t="str">
        <f>IF('Datos Vida'!V302=0,"",Índice!$G$51*'Datos Vida'!V302)</f>
        <v/>
      </c>
      <c r="W20" s="46" t="str">
        <f>IF('Datos Vida'!W302=0,"",Índice!$G$51*'Datos Vida'!W302)</f>
        <v/>
      </c>
      <c r="X20" s="46" t="str">
        <f>IF('Datos Vida'!X302=0,"",Índice!$G$51*'Datos Vida'!X302)</f>
        <v/>
      </c>
      <c r="Y20" s="46" t="str">
        <f>IF('Datos Vida'!Y302=0,"",Índice!$G$51*'Datos Vida'!Y302)</f>
        <v/>
      </c>
      <c r="Z20" s="46" t="str">
        <f>IF('Datos Vida'!Z302=0,"",Índice!$G$51*'Datos Vida'!Z302)</f>
        <v/>
      </c>
      <c r="AA20" s="46">
        <f>IF('Datos Vida'!AA302=0,"",Índice!$G$51*'Datos Vida'!AA302)</f>
        <v>296.57762698059634</v>
      </c>
      <c r="AB20" s="46" t="str">
        <f>IF('Datos Vida'!AB302=0,"",Índice!$G$51*'Datos Vida'!AB302)</f>
        <v/>
      </c>
      <c r="AC20" s="46" t="str">
        <f>IF('Datos Vida'!AC302=0,"",Índice!$G$51*'Datos Vida'!AC302)</f>
        <v/>
      </c>
      <c r="AD20" s="46" t="str">
        <f>IF('Datos Vida'!AD302=0,"",Índice!$G$51*'Datos Vida'!AD302)</f>
        <v/>
      </c>
      <c r="AE20" s="46" t="str">
        <f>IF('Datos Vida'!AE302=0,"",Índice!$G$51*'Datos Vida'!AE302)</f>
        <v/>
      </c>
      <c r="AF20" s="46" t="str">
        <f>IF('Datos Vida'!AF302=0,"",Índice!$G$51*'Datos Vida'!AF302)</f>
        <v/>
      </c>
      <c r="AG20" s="46" t="str">
        <f>IF('Datos Vida'!AG302=0,"",Índice!$G$51*'Datos Vida'!AG302)</f>
        <v/>
      </c>
      <c r="AH20" s="46" t="str">
        <f>IF('Datos Vida'!AH302=0,"",Índice!$G$51*'Datos Vida'!AH302)</f>
        <v/>
      </c>
      <c r="AI20" s="46" t="str">
        <f>IF('Datos Vida'!AI302=0,"",Índice!$G$51*'Datos Vida'!AI302)</f>
        <v/>
      </c>
      <c r="AJ20" s="46" t="str">
        <f>IF('Datos Vida'!AJ302=0,"",Índice!$G$51*'Datos Vida'!AJ302)</f>
        <v/>
      </c>
      <c r="AK20" s="46" t="str">
        <f>IF('Datos Vida'!AK302=0,"",Índice!$G$51*'Datos Vida'!AK302)</f>
        <v/>
      </c>
      <c r="AL20" s="46" t="str">
        <f>IF('Datos Vida'!AL302=0,"",Índice!$G$51*'Datos Vida'!AL302)</f>
        <v/>
      </c>
      <c r="AM20" s="46" t="str">
        <f>IF('Datos Vida'!AM302=0,"",Índice!$G$51*'Datos Vida'!AM302)</f>
        <v/>
      </c>
      <c r="AN20" s="46" t="str">
        <f>IF('Datos Vida'!AN302=0,"",Índice!$G$51*'Datos Vida'!AN302)</f>
        <v/>
      </c>
      <c r="AO20" s="46" t="str">
        <f>IF('Datos Vida'!AO302=0,"",Índice!$G$51*'Datos Vida'!AO302)</f>
        <v/>
      </c>
      <c r="AP20" s="46" t="str">
        <f>IF('Datos Vida'!AP302=0,"",Índice!$G$51*'Datos Vida'!AP302)</f>
        <v/>
      </c>
      <c r="AQ20" s="46">
        <f>IF('Datos Vida'!AQ302=0,"",Índice!$G$51*'Datos Vida'!AQ302)</f>
        <v>5343.5320624760698</v>
      </c>
      <c r="AS20" s="46">
        <f>IF('Datos Vida'!AS302=0,"",Índice!$F$51*'Datos Vida'!AS302)</f>
        <v>5661.1890686690276</v>
      </c>
      <c r="AT20" s="71">
        <f t="shared" si="0"/>
        <v>-5.6111357939091167E-2</v>
      </c>
    </row>
    <row r="21" spans="2:46">
      <c r="B21" s="30" t="s">
        <v>416</v>
      </c>
      <c r="C21" s="46">
        <f>IF('Datos Vida'!C303=0,"",Índice!$G$51*'Datos Vida'!C303)</f>
        <v>342.43649586893929</v>
      </c>
      <c r="D21" s="46">
        <f>IF('Datos Vida'!D303=0,"",Índice!$G$51*'Datos Vida'!D303)</f>
        <v>92513.246042127314</v>
      </c>
      <c r="E21" s="46" t="str">
        <f>IF('Datos Vida'!E303=0,"",Índice!$G$51*'Datos Vida'!E303)</f>
        <v/>
      </c>
      <c r="F21" s="46">
        <f>IF('Datos Vida'!F303=0,"",Índice!$G$51*'Datos Vida'!F303)</f>
        <v>42529.984219414328</v>
      </c>
      <c r="G21" s="46">
        <f>IF('Datos Vida'!G303=0,"",Índice!$G$51*'Datos Vida'!G303)</f>
        <v>14532.834905858737</v>
      </c>
      <c r="H21" s="46" t="str">
        <f>IF('Datos Vida'!H303=0,"",Índice!$G$51*'Datos Vida'!H303)</f>
        <v/>
      </c>
      <c r="I21" s="46">
        <f>IF('Datos Vida'!I303=0,"",Índice!$G$51*'Datos Vida'!I303)</f>
        <v>5142.3904599387815</v>
      </c>
      <c r="J21" s="46" t="str">
        <f>IF('Datos Vida'!J303=0,"",Índice!$G$51*'Datos Vida'!J303)</f>
        <v/>
      </c>
      <c r="K21" s="46">
        <f>IF('Datos Vida'!K303=0,"",Índice!$G$51*'Datos Vida'!K303)</f>
        <v>299240.14156048524</v>
      </c>
      <c r="L21" s="46" t="str">
        <f>IF('Datos Vida'!L303=0,"",Índice!$G$51*'Datos Vida'!L303)</f>
        <v/>
      </c>
      <c r="M21" s="46">
        <f>IF('Datos Vida'!M303=0,"",Índice!$G$51*'Datos Vida'!M303)</f>
        <v>4212.7745279657211</v>
      </c>
      <c r="N21" s="46" t="str">
        <f>IF('Datos Vida'!N303=0,"",Índice!$G$51*'Datos Vida'!N303)</f>
        <v/>
      </c>
      <c r="O21" s="46">
        <f>IF('Datos Vida'!O303=0,"",Índice!$G$51*'Datos Vida'!O303)</f>
        <v>16635.393219881327</v>
      </c>
      <c r="P21" s="46">
        <f>IF('Datos Vida'!P303=0,"",Índice!$G$51*'Datos Vida'!P303)</f>
        <v>21973.657709579682</v>
      </c>
      <c r="Q21" s="46">
        <f>IF('Datos Vida'!Q303=0,"",Índice!$G$51*'Datos Vida'!Q303)</f>
        <v>47639.219956575726</v>
      </c>
      <c r="R21" s="46" t="str">
        <f>IF('Datos Vida'!R303=0,"",Índice!$G$51*'Datos Vida'!R303)</f>
        <v/>
      </c>
      <c r="S21" s="46" t="str">
        <f>IF('Datos Vida'!S303=0,"",Índice!$G$51*'Datos Vida'!S303)</f>
        <v/>
      </c>
      <c r="T21" s="46" t="str">
        <f>IF('Datos Vida'!T303=0,"",Índice!$G$51*'Datos Vida'!T303)</f>
        <v/>
      </c>
      <c r="U21" s="46" t="str">
        <f>IF('Datos Vida'!U303=0,"",Índice!$G$51*'Datos Vida'!U303)</f>
        <v/>
      </c>
      <c r="V21" s="46" t="str">
        <f>IF('Datos Vida'!V303=0,"",Índice!$G$51*'Datos Vida'!V303)</f>
        <v/>
      </c>
      <c r="W21" s="46" t="str">
        <f>IF('Datos Vida'!W303=0,"",Índice!$G$51*'Datos Vida'!W303)</f>
        <v/>
      </c>
      <c r="X21" s="46">
        <f>IF('Datos Vida'!X303=0,"",Índice!$G$51*'Datos Vida'!X303)</f>
        <v>118323.00844803585</v>
      </c>
      <c r="Y21" s="46" t="str">
        <f>IF('Datos Vida'!Y303=0,"",Índice!$G$51*'Datos Vida'!Y303)</f>
        <v/>
      </c>
      <c r="Z21" s="46">
        <f>IF('Datos Vida'!Z303=0,"",Índice!$G$51*'Datos Vida'!Z303)</f>
        <v>295.12736238466118</v>
      </c>
      <c r="AA21" s="46">
        <f>IF('Datos Vida'!AA303=0,"",Índice!$G$51*'Datos Vida'!AA303)</f>
        <v>5246.0155681121514</v>
      </c>
      <c r="AB21" s="46" t="str">
        <f>IF('Datos Vida'!AB303=0,"",Índice!$G$51*'Datos Vida'!AB303)</f>
        <v/>
      </c>
      <c r="AC21" s="46" t="str">
        <f>IF('Datos Vida'!AC303=0,"",Índice!$G$51*'Datos Vida'!AC303)</f>
        <v/>
      </c>
      <c r="AD21" s="46" t="str">
        <f>IF('Datos Vida'!AD303=0,"",Índice!$G$51*'Datos Vida'!AD303)</f>
        <v/>
      </c>
      <c r="AE21" s="46">
        <f>IF('Datos Vida'!AE303=0,"",Índice!$G$51*'Datos Vida'!AE303)</f>
        <v>10972.398361297948</v>
      </c>
      <c r="AF21" s="46">
        <f>IF('Datos Vida'!AF303=0,"",Índice!$G$51*'Datos Vida'!AF303)</f>
        <v>67766.659805542469</v>
      </c>
      <c r="AG21" s="46">
        <f>IF('Datos Vida'!AG303=0,"",Índice!$G$51*'Datos Vida'!AG303)</f>
        <v>179146.82556237996</v>
      </c>
      <c r="AH21" s="46" t="str">
        <f>IF('Datos Vida'!AH303=0,"",Índice!$G$51*'Datos Vida'!AH303)</f>
        <v/>
      </c>
      <c r="AI21" s="46" t="str">
        <f>IF('Datos Vida'!AI303=0,"",Índice!$G$51*'Datos Vida'!AI303)</f>
        <v/>
      </c>
      <c r="AJ21" s="46" t="str">
        <f>IF('Datos Vida'!AJ303=0,"",Índice!$G$51*'Datos Vida'!AJ303)</f>
        <v/>
      </c>
      <c r="AK21" s="46" t="str">
        <f>IF('Datos Vida'!AK303=0,"",Índice!$G$51*'Datos Vida'!AK303)</f>
        <v/>
      </c>
      <c r="AL21" s="46" t="str">
        <f>IF('Datos Vida'!AL303=0,"",Índice!$G$51*'Datos Vida'!AL303)</f>
        <v/>
      </c>
      <c r="AM21" s="46" t="str">
        <f>IF('Datos Vida'!AM303=0,"",Índice!$G$51*'Datos Vida'!AM303)</f>
        <v/>
      </c>
      <c r="AN21" s="46" t="str">
        <f>IF('Datos Vida'!AN303=0,"",Índice!$G$51*'Datos Vida'!AN303)</f>
        <v/>
      </c>
      <c r="AO21" s="46" t="str">
        <f>IF('Datos Vida'!AO303=0,"",Índice!$G$51*'Datos Vida'!AO303)</f>
        <v/>
      </c>
      <c r="AP21" s="46" t="str">
        <f>IF('Datos Vida'!AP303=0,"",Índice!$G$51*'Datos Vida'!AP303)</f>
        <v/>
      </c>
      <c r="AQ21" s="46">
        <f>IF('Datos Vida'!AQ303=0,"",Índice!$G$51*'Datos Vida'!AQ303)</f>
        <v>926512.114205449</v>
      </c>
      <c r="AS21" s="46">
        <f>IF('Datos Vida'!AS303=0,"",Índice!$F$51*'Datos Vida'!AS303)</f>
        <v>747523.36038893939</v>
      </c>
      <c r="AT21" s="71">
        <f t="shared" si="0"/>
        <v>0.23944235498323563</v>
      </c>
    </row>
    <row r="22" spans="2:46">
      <c r="B22" s="30" t="s">
        <v>417</v>
      </c>
      <c r="C22" s="46">
        <f>IF('Datos Vida'!C304=0,"",Índice!$G$51*'Datos Vida'!C304)</f>
        <v>17691.032510662411</v>
      </c>
      <c r="D22" s="46">
        <f>IF('Datos Vida'!D304=0,"",Índice!$G$51*'Datos Vida'!D304)</f>
        <v>173656.12975049854</v>
      </c>
      <c r="E22" s="46">
        <f>IF('Datos Vida'!E304=0,"",Índice!$G$51*'Datos Vida'!E304)</f>
        <v>12798.696829053984</v>
      </c>
      <c r="F22" s="46">
        <f>IF('Datos Vida'!F304=0,"",Índice!$G$51*'Datos Vida'!F304)</f>
        <v>95968.491947032133</v>
      </c>
      <c r="G22" s="46">
        <f>IF('Datos Vida'!G304=0,"",Índice!$G$51*'Datos Vida'!G304)</f>
        <v>9785.9550574231835</v>
      </c>
      <c r="H22" s="46" t="str">
        <f>IF('Datos Vida'!H304=0,"",Índice!$G$51*'Datos Vida'!H304)</f>
        <v/>
      </c>
      <c r="I22" s="46">
        <f>IF('Datos Vida'!I304=0,"",Índice!$G$51*'Datos Vida'!I304)</f>
        <v>10215.372902100611</v>
      </c>
      <c r="J22" s="46">
        <f>IF('Datos Vida'!J304=0,"",Índice!$G$51*'Datos Vida'!J304)</f>
        <v>3510.5495317836048</v>
      </c>
      <c r="K22" s="46" t="str">
        <f>IF('Datos Vida'!K304=0,"",Índice!$G$51*'Datos Vida'!K304)</f>
        <v/>
      </c>
      <c r="L22" s="46" t="str">
        <f>IF('Datos Vida'!L304=0,"",Índice!$G$51*'Datos Vida'!L304)</f>
        <v/>
      </c>
      <c r="M22" s="46">
        <f>IF('Datos Vida'!M304=0,"",Índice!$G$51*'Datos Vida'!M304)</f>
        <v>11545.058773275257</v>
      </c>
      <c r="N22" s="46" t="str">
        <f>IF('Datos Vida'!N304=0,"",Índice!$G$51*'Datos Vida'!N304)</f>
        <v/>
      </c>
      <c r="O22" s="46">
        <f>IF('Datos Vida'!O304=0,"",Índice!$G$51*'Datos Vida'!O304)</f>
        <v>8835.8885487836997</v>
      </c>
      <c r="P22" s="46">
        <f>IF('Datos Vida'!P304=0,"",Índice!$G$51*'Datos Vida'!P304)</f>
        <v>5327.5522828730855</v>
      </c>
      <c r="Q22" s="46">
        <f>IF('Datos Vida'!Q304=0,"",Índice!$G$51*'Datos Vida'!Q304)</f>
        <v>1761.7153695822019</v>
      </c>
      <c r="R22" s="46" t="str">
        <f>IF('Datos Vida'!R304=0,"",Índice!$G$51*'Datos Vida'!R304)</f>
        <v/>
      </c>
      <c r="S22" s="46">
        <f>IF('Datos Vida'!S304=0,"",Índice!$G$51*'Datos Vida'!S304)</f>
        <v>88.442104284661411</v>
      </c>
      <c r="T22" s="46" t="str">
        <f>IF('Datos Vida'!T304=0,"",Índice!$G$51*'Datos Vida'!T304)</f>
        <v/>
      </c>
      <c r="U22" s="46" t="str">
        <f>IF('Datos Vida'!U304=0,"",Índice!$G$51*'Datos Vida'!U304)</f>
        <v/>
      </c>
      <c r="V22" s="46" t="str">
        <f>IF('Datos Vida'!V304=0,"",Índice!$G$51*'Datos Vida'!V304)</f>
        <v/>
      </c>
      <c r="W22" s="46">
        <f>IF('Datos Vida'!W304=0,"",Índice!$G$51*'Datos Vida'!W304)</f>
        <v>5668.4837579483919</v>
      </c>
      <c r="X22" s="46">
        <f>IF('Datos Vida'!X304=0,"",Índice!$G$51*'Datos Vida'!X304)</f>
        <v>465295.01727454015</v>
      </c>
      <c r="Y22" s="46">
        <f>IF('Datos Vida'!Y304=0,"",Índice!$G$51*'Datos Vida'!Y304)</f>
        <v>19.034086507709912</v>
      </c>
      <c r="Z22" s="46">
        <f>IF('Datos Vida'!Z304=0,"",Índice!$G$51*'Datos Vida'!Z304)</f>
        <v>109.7005229947258</v>
      </c>
      <c r="AA22" s="46" t="str">
        <f>IF('Datos Vida'!AA304=0,"",Índice!$G$51*'Datos Vida'!AA304)</f>
        <v/>
      </c>
      <c r="AB22" s="46" t="str">
        <f>IF('Datos Vida'!AB304=0,"",Índice!$G$51*'Datos Vida'!AB304)</f>
        <v/>
      </c>
      <c r="AC22" s="46" t="str">
        <f>IF('Datos Vida'!AC304=0,"",Índice!$G$51*'Datos Vida'!AC304)</f>
        <v/>
      </c>
      <c r="AD22" s="46" t="str">
        <f>IF('Datos Vida'!AD304=0,"",Índice!$G$51*'Datos Vida'!AD304)</f>
        <v/>
      </c>
      <c r="AE22" s="46">
        <f>IF('Datos Vida'!AE304=0,"",Índice!$G$51*'Datos Vida'!AE304)</f>
        <v>9987.9819663096678</v>
      </c>
      <c r="AF22" s="46">
        <f>IF('Datos Vida'!AF304=0,"",Índice!$G$51*'Datos Vida'!AF304)</f>
        <v>3542.9960094816311</v>
      </c>
      <c r="AG22" s="46">
        <f>IF('Datos Vida'!AG304=0,"",Índice!$G$51*'Datos Vida'!AG304)</f>
        <v>303733.4778565981</v>
      </c>
      <c r="AH22" s="46" t="str">
        <f>IF('Datos Vida'!AH304=0,"",Índice!$G$51*'Datos Vida'!AH304)</f>
        <v/>
      </c>
      <c r="AI22" s="46" t="str">
        <f>IF('Datos Vida'!AI304=0,"",Índice!$G$51*'Datos Vida'!AI304)</f>
        <v/>
      </c>
      <c r="AJ22" s="46" t="str">
        <f>IF('Datos Vida'!AJ304=0,"",Índice!$G$51*'Datos Vida'!AJ304)</f>
        <v/>
      </c>
      <c r="AK22" s="46" t="str">
        <f>IF('Datos Vida'!AK304=0,"",Índice!$G$51*'Datos Vida'!AK304)</f>
        <v/>
      </c>
      <c r="AL22" s="46" t="str">
        <f>IF('Datos Vida'!AL304=0,"",Índice!$G$51*'Datos Vida'!AL304)</f>
        <v/>
      </c>
      <c r="AM22" s="46" t="str">
        <f>IF('Datos Vida'!AM304=0,"",Índice!$G$51*'Datos Vida'!AM304)</f>
        <v/>
      </c>
      <c r="AN22" s="46" t="str">
        <f>IF('Datos Vida'!AN304=0,"",Índice!$G$51*'Datos Vida'!AN304)</f>
        <v/>
      </c>
      <c r="AO22" s="46" t="str">
        <f>IF('Datos Vida'!AO304=0,"",Índice!$G$51*'Datos Vida'!AO304)</f>
        <v/>
      </c>
      <c r="AP22" s="46" t="str">
        <f>IF('Datos Vida'!AP304=0,"",Índice!$G$51*'Datos Vida'!AP304)</f>
        <v/>
      </c>
      <c r="AQ22" s="46">
        <f>IF('Datos Vida'!AQ304=0,"",Índice!$G$51*'Datos Vida'!AQ304)</f>
        <v>1139541.5770817338</v>
      </c>
      <c r="AS22" s="46">
        <f>IF('Datos Vida'!AS304=0,"",Índice!$F$51*'Datos Vida'!AS304)</f>
        <v>1401963.5037789568</v>
      </c>
      <c r="AT22" s="71">
        <f t="shared" si="0"/>
        <v>-0.18718171050093058</v>
      </c>
    </row>
    <row r="23" spans="2:46">
      <c r="B23" s="30" t="s">
        <v>418</v>
      </c>
      <c r="C23" s="46" t="str">
        <f>IF('Datos Vida'!C305=0,"",Índice!$G$51*'Datos Vida'!C305)</f>
        <v/>
      </c>
      <c r="D23" s="46">
        <f>IF('Datos Vida'!D305=0,"",Índice!$G$51*'Datos Vida'!D305)</f>
        <v>1886.6708276065081</v>
      </c>
      <c r="E23" s="46" t="str">
        <f>IF('Datos Vida'!E305=0,"",Índice!$G$51*'Datos Vida'!E305)</f>
        <v/>
      </c>
      <c r="F23" s="46" t="str">
        <f>IF('Datos Vida'!F305=0,"",Índice!$G$51*'Datos Vida'!F305)</f>
        <v/>
      </c>
      <c r="G23" s="46" t="str">
        <f>IF('Datos Vida'!G305=0,"",Índice!$G$51*'Datos Vida'!G305)</f>
        <v/>
      </c>
      <c r="H23" s="46" t="str">
        <f>IF('Datos Vida'!H305=0,"",Índice!$G$51*'Datos Vida'!H305)</f>
        <v/>
      </c>
      <c r="I23" s="46" t="str">
        <f>IF('Datos Vida'!I305=0,"",Índice!$G$51*'Datos Vida'!I305)</f>
        <v/>
      </c>
      <c r="J23" s="46" t="str">
        <f>IF('Datos Vida'!J305=0,"",Índice!$G$51*'Datos Vida'!J305)</f>
        <v/>
      </c>
      <c r="K23" s="46" t="str">
        <f>IF('Datos Vida'!K305=0,"",Índice!$G$51*'Datos Vida'!K305)</f>
        <v/>
      </c>
      <c r="L23" s="46" t="str">
        <f>IF('Datos Vida'!L305=0,"",Índice!$G$51*'Datos Vida'!L305)</f>
        <v/>
      </c>
      <c r="M23" s="46">
        <f>IF('Datos Vida'!M305=0,"",Índice!$G$51*'Datos Vida'!M305)</f>
        <v>1717.5828480747907</v>
      </c>
      <c r="N23" s="46" t="str">
        <f>IF('Datos Vida'!N305=0,"",Índice!$G$51*'Datos Vida'!N305)</f>
        <v/>
      </c>
      <c r="O23" s="46" t="str">
        <f>IF('Datos Vida'!O305=0,"",Índice!$G$51*'Datos Vida'!O305)</f>
        <v/>
      </c>
      <c r="P23" s="46" t="str">
        <f>IF('Datos Vida'!P305=0,"",Índice!$G$51*'Datos Vida'!P305)</f>
        <v/>
      </c>
      <c r="Q23" s="46" t="str">
        <f>IF('Datos Vida'!Q305=0,"",Índice!$G$51*'Datos Vida'!Q305)</f>
        <v/>
      </c>
      <c r="R23" s="46" t="str">
        <f>IF('Datos Vida'!R305=0,"",Índice!$G$51*'Datos Vida'!R305)</f>
        <v/>
      </c>
      <c r="S23" s="46" t="str">
        <f>IF('Datos Vida'!S305=0,"",Índice!$G$51*'Datos Vida'!S305)</f>
        <v/>
      </c>
      <c r="T23" s="46" t="str">
        <f>IF('Datos Vida'!T305=0,"",Índice!$G$51*'Datos Vida'!T305)</f>
        <v/>
      </c>
      <c r="U23" s="46" t="str">
        <f>IF('Datos Vida'!U305=0,"",Índice!$G$51*'Datos Vida'!U305)</f>
        <v/>
      </c>
      <c r="V23" s="46" t="str">
        <f>IF('Datos Vida'!V305=0,"",Índice!$G$51*'Datos Vida'!V305)</f>
        <v/>
      </c>
      <c r="W23" s="46" t="str">
        <f>IF('Datos Vida'!W305=0,"",Índice!$G$51*'Datos Vida'!W305)</f>
        <v/>
      </c>
      <c r="X23" s="46" t="str">
        <f>IF('Datos Vida'!X305=0,"",Índice!$G$51*'Datos Vida'!X305)</f>
        <v/>
      </c>
      <c r="Y23" s="46" t="str">
        <f>IF('Datos Vida'!Y305=0,"",Índice!$G$51*'Datos Vida'!Y305)</f>
        <v/>
      </c>
      <c r="Z23" s="46" t="str">
        <f>IF('Datos Vida'!Z305=0,"",Índice!$G$51*'Datos Vida'!Z305)</f>
        <v/>
      </c>
      <c r="AA23" s="46" t="str">
        <f>IF('Datos Vida'!AA305=0,"",Índice!$G$51*'Datos Vida'!AA305)</f>
        <v/>
      </c>
      <c r="AB23" s="46" t="str">
        <f>IF('Datos Vida'!AB305=0,"",Índice!$G$51*'Datos Vida'!AB305)</f>
        <v/>
      </c>
      <c r="AC23" s="46" t="str">
        <f>IF('Datos Vida'!AC305=0,"",Índice!$G$51*'Datos Vida'!AC305)</f>
        <v/>
      </c>
      <c r="AD23" s="46" t="str">
        <f>IF('Datos Vida'!AD305=0,"",Índice!$G$51*'Datos Vida'!AD305)</f>
        <v/>
      </c>
      <c r="AE23" s="46" t="str">
        <f>IF('Datos Vida'!AE305=0,"",Índice!$G$51*'Datos Vida'!AE305)</f>
        <v/>
      </c>
      <c r="AF23" s="46" t="str">
        <f>IF('Datos Vida'!AF305=0,"",Índice!$G$51*'Datos Vida'!AF305)</f>
        <v/>
      </c>
      <c r="AG23" s="46">
        <f>IF('Datos Vida'!AG305=0,"",Índice!$G$51*'Datos Vida'!AG305)</f>
        <v>18777.568993030429</v>
      </c>
      <c r="AH23" s="46" t="str">
        <f>IF('Datos Vida'!AH305=0,"",Índice!$G$51*'Datos Vida'!AH305)</f>
        <v/>
      </c>
      <c r="AI23" s="46" t="str">
        <f>IF('Datos Vida'!AI305=0,"",Índice!$G$51*'Datos Vida'!AI305)</f>
        <v/>
      </c>
      <c r="AJ23" s="46" t="str">
        <f>IF('Datos Vida'!AJ305=0,"",Índice!$G$51*'Datos Vida'!AJ305)</f>
        <v/>
      </c>
      <c r="AK23" s="46" t="str">
        <f>IF('Datos Vida'!AK305=0,"",Índice!$G$51*'Datos Vida'!AK305)</f>
        <v/>
      </c>
      <c r="AL23" s="46" t="str">
        <f>IF('Datos Vida'!AL305=0,"",Índice!$G$51*'Datos Vida'!AL305)</f>
        <v/>
      </c>
      <c r="AM23" s="46" t="str">
        <f>IF('Datos Vida'!AM305=0,"",Índice!$G$51*'Datos Vida'!AM305)</f>
        <v/>
      </c>
      <c r="AN23" s="46" t="str">
        <f>IF('Datos Vida'!AN305=0,"",Índice!$G$51*'Datos Vida'!AN305)</f>
        <v/>
      </c>
      <c r="AO23" s="46" t="str">
        <f>IF('Datos Vida'!AO305=0,"",Índice!$G$51*'Datos Vida'!AO305)</f>
        <v/>
      </c>
      <c r="AP23" s="46" t="str">
        <f>IF('Datos Vida'!AP305=0,"",Índice!$G$51*'Datos Vida'!AP305)</f>
        <v/>
      </c>
      <c r="AQ23" s="46">
        <f>IF('Datos Vida'!AQ305=0,"",Índice!$G$51*'Datos Vida'!AQ305)</f>
        <v>22381.822668711728</v>
      </c>
      <c r="AS23" s="46">
        <f>IF('Datos Vida'!AS305=0,"",Índice!$F$51*'Datos Vida'!AS305)</f>
        <v>23132.20237962739</v>
      </c>
      <c r="AT23" s="71">
        <f t="shared" si="0"/>
        <v>-3.2438749177489679E-2</v>
      </c>
    </row>
    <row r="24" spans="2:46">
      <c r="B24" s="30" t="s">
        <v>419</v>
      </c>
      <c r="C24" s="46" t="str">
        <f>IF('Datos Vida'!C306=0,"",Índice!$G$51*'Datos Vida'!C306)</f>
        <v/>
      </c>
      <c r="D24" s="46" t="str">
        <f>IF('Datos Vida'!D306=0,"",Índice!$G$51*'Datos Vida'!D306)</f>
        <v/>
      </c>
      <c r="E24" s="46" t="str">
        <f>IF('Datos Vida'!E306=0,"",Índice!$G$51*'Datos Vida'!E306)</f>
        <v/>
      </c>
      <c r="F24" s="46">
        <f>IF('Datos Vida'!F306=0,"",Índice!$G$51*'Datos Vida'!F306)</f>
        <v>36506.713942025715</v>
      </c>
      <c r="G24" s="46">
        <f>IF('Datos Vida'!G306=0,"",Índice!$G$51*'Datos Vida'!G306)</f>
        <v>1321.4082568096658</v>
      </c>
      <c r="H24" s="46" t="str">
        <f>IF('Datos Vida'!H306=0,"",Índice!$G$51*'Datos Vida'!H306)</f>
        <v/>
      </c>
      <c r="I24" s="46">
        <f>IF('Datos Vida'!I306=0,"",Índice!$G$51*'Datos Vida'!I306)</f>
        <v>20492.274595470331</v>
      </c>
      <c r="J24" s="46">
        <f>IF('Datos Vida'!J306=0,"",Índice!$G$51*'Datos Vida'!J306)</f>
        <v>122.26080682394135</v>
      </c>
      <c r="K24" s="46" t="str">
        <f>IF('Datos Vida'!K306=0,"",Índice!$G$51*'Datos Vida'!K306)</f>
        <v/>
      </c>
      <c r="L24" s="46" t="str">
        <f>IF('Datos Vida'!L306=0,"",Índice!$G$51*'Datos Vida'!L306)</f>
        <v/>
      </c>
      <c r="M24" s="46">
        <f>IF('Datos Vida'!M306=0,"",Índice!$G$51*'Datos Vida'!M306)</f>
        <v>14774.479273871733</v>
      </c>
      <c r="N24" s="46" t="str">
        <f>IF('Datos Vida'!N306=0,"",Índice!$G$51*'Datos Vida'!N306)</f>
        <v/>
      </c>
      <c r="O24" s="46">
        <f>IF('Datos Vida'!O306=0,"",Índice!$G$51*'Datos Vida'!O306)</f>
        <v>254.08292221919746</v>
      </c>
      <c r="P24" s="46" t="str">
        <f>IF('Datos Vida'!P306=0,"",Índice!$G$51*'Datos Vida'!P306)</f>
        <v/>
      </c>
      <c r="Q24" s="46">
        <f>IF('Datos Vida'!Q306=0,"",Índice!$G$51*'Datos Vida'!Q306)</f>
        <v>105.97116999873845</v>
      </c>
      <c r="R24" s="46" t="str">
        <f>IF('Datos Vida'!R306=0,"",Índice!$G$51*'Datos Vida'!R306)</f>
        <v/>
      </c>
      <c r="S24" s="46" t="str">
        <f>IF('Datos Vida'!S306=0,"",Índice!$G$51*'Datos Vida'!S306)</f>
        <v/>
      </c>
      <c r="T24" s="46" t="str">
        <f>IF('Datos Vida'!T306=0,"",Índice!$G$51*'Datos Vida'!T306)</f>
        <v/>
      </c>
      <c r="U24" s="46" t="str">
        <f>IF('Datos Vida'!U306=0,"",Índice!$G$51*'Datos Vida'!U306)</f>
        <v/>
      </c>
      <c r="V24" s="46" t="str">
        <f>IF('Datos Vida'!V306=0,"",Índice!$G$51*'Datos Vida'!V306)</f>
        <v/>
      </c>
      <c r="W24" s="46">
        <f>IF('Datos Vida'!W306=0,"",Índice!$G$51*'Datos Vida'!W306)</f>
        <v>153.60065158547303</v>
      </c>
      <c r="X24" s="46" t="str">
        <f>IF('Datos Vida'!X306=0,"",Índice!$G$51*'Datos Vida'!X306)</f>
        <v/>
      </c>
      <c r="Y24" s="46" t="str">
        <f>IF('Datos Vida'!Y306=0,"",Índice!$G$51*'Datos Vida'!Y306)</f>
        <v/>
      </c>
      <c r="Z24" s="46" t="str">
        <f>IF('Datos Vida'!Z306=0,"",Índice!$G$51*'Datos Vida'!Z306)</f>
        <v/>
      </c>
      <c r="AA24" s="46" t="str">
        <f>IF('Datos Vida'!AA306=0,"",Índice!$G$51*'Datos Vida'!AA306)</f>
        <v/>
      </c>
      <c r="AB24" s="46" t="str">
        <f>IF('Datos Vida'!AB306=0,"",Índice!$G$51*'Datos Vida'!AB306)</f>
        <v/>
      </c>
      <c r="AC24" s="46" t="str">
        <f>IF('Datos Vida'!AC306=0,"",Índice!$G$51*'Datos Vida'!AC306)</f>
        <v/>
      </c>
      <c r="AD24" s="46" t="str">
        <f>IF('Datos Vida'!AD306=0,"",Índice!$G$51*'Datos Vida'!AD306)</f>
        <v/>
      </c>
      <c r="AE24" s="46">
        <f>IF('Datos Vida'!AE306=0,"",Índice!$G$51*'Datos Vida'!AE306)</f>
        <v>382.76220007480839</v>
      </c>
      <c r="AF24" s="46" t="str">
        <f>IF('Datos Vida'!AF306=0,"",Índice!$G$51*'Datos Vida'!AF306)</f>
        <v/>
      </c>
      <c r="AG24" s="46" t="str">
        <f>IF('Datos Vida'!AG306=0,"",Índice!$G$51*'Datos Vida'!AG306)</f>
        <v/>
      </c>
      <c r="AH24" s="46" t="str">
        <f>IF('Datos Vida'!AH306=0,"",Índice!$G$51*'Datos Vida'!AH306)</f>
        <v/>
      </c>
      <c r="AI24" s="46" t="str">
        <f>IF('Datos Vida'!AI306=0,"",Índice!$G$51*'Datos Vida'!AI306)</f>
        <v/>
      </c>
      <c r="AJ24" s="46" t="str">
        <f>IF('Datos Vida'!AJ306=0,"",Índice!$G$51*'Datos Vida'!AJ306)</f>
        <v/>
      </c>
      <c r="AK24" s="46" t="str">
        <f>IF('Datos Vida'!AK306=0,"",Índice!$G$51*'Datos Vida'!AK306)</f>
        <v/>
      </c>
      <c r="AL24" s="46" t="str">
        <f>IF('Datos Vida'!AL306=0,"",Índice!$G$51*'Datos Vida'!AL306)</f>
        <v/>
      </c>
      <c r="AM24" s="46" t="str">
        <f>IF('Datos Vida'!AM306=0,"",Índice!$G$51*'Datos Vida'!AM306)</f>
        <v/>
      </c>
      <c r="AN24" s="46" t="str">
        <f>IF('Datos Vida'!AN306=0,"",Índice!$G$51*'Datos Vida'!AN306)</f>
        <v/>
      </c>
      <c r="AO24" s="46" t="str">
        <f>IF('Datos Vida'!AO306=0,"",Índice!$G$51*'Datos Vida'!AO306)</f>
        <v/>
      </c>
      <c r="AP24" s="46" t="str">
        <f>IF('Datos Vida'!AP306=0,"",Índice!$G$51*'Datos Vida'!AP306)</f>
        <v/>
      </c>
      <c r="AQ24" s="46">
        <f>IF('Datos Vida'!AQ306=0,"",Índice!$G$51*'Datos Vida'!AQ306)</f>
        <v>74113.553818879605</v>
      </c>
      <c r="AS24" s="46">
        <f>IF('Datos Vida'!AS306=0,"",Índice!$F$51*'Datos Vida'!AS306)</f>
        <v>23134.428368363886</v>
      </c>
      <c r="AT24" s="71">
        <f t="shared" si="0"/>
        <v>2.2036042835719769</v>
      </c>
    </row>
    <row r="25" spans="2:46">
      <c r="B25" s="30" t="s">
        <v>420</v>
      </c>
      <c r="C25" s="46" t="str">
        <f>IF('Datos Vida'!C307=0,"",Índice!$G$51*'Datos Vida'!C307)</f>
        <v/>
      </c>
      <c r="D25" s="46" t="str">
        <f>IF('Datos Vida'!D307=0,"",Índice!$G$51*'Datos Vida'!D307)</f>
        <v/>
      </c>
      <c r="E25" s="46" t="str">
        <f>IF('Datos Vida'!E307=0,"",Índice!$G$51*'Datos Vida'!E307)</f>
        <v/>
      </c>
      <c r="F25" s="46" t="str">
        <f>IF('Datos Vida'!F307=0,"",Índice!$G$51*'Datos Vida'!F307)</f>
        <v/>
      </c>
      <c r="G25" s="46" t="str">
        <f>IF('Datos Vida'!G307=0,"",Índice!$G$51*'Datos Vida'!G307)</f>
        <v/>
      </c>
      <c r="H25" s="46" t="str">
        <f>IF('Datos Vida'!H307=0,"",Índice!$G$51*'Datos Vida'!H307)</f>
        <v/>
      </c>
      <c r="I25" s="46" t="str">
        <f>IF('Datos Vida'!I307=0,"",Índice!$G$51*'Datos Vida'!I307)</f>
        <v/>
      </c>
      <c r="J25" s="46" t="str">
        <f>IF('Datos Vida'!J307=0,"",Índice!$G$51*'Datos Vida'!J307)</f>
        <v/>
      </c>
      <c r="K25" s="46" t="str">
        <f>IF('Datos Vida'!K307=0,"",Índice!$G$51*'Datos Vida'!K307)</f>
        <v/>
      </c>
      <c r="L25" s="46" t="str">
        <f>IF('Datos Vida'!L307=0,"",Índice!$G$51*'Datos Vida'!L307)</f>
        <v/>
      </c>
      <c r="M25" s="46" t="str">
        <f>IF('Datos Vida'!M307=0,"",Índice!$G$51*'Datos Vida'!M307)</f>
        <v/>
      </c>
      <c r="N25" s="46" t="str">
        <f>IF('Datos Vida'!N307=0,"",Índice!$G$51*'Datos Vida'!N307)</f>
        <v/>
      </c>
      <c r="O25" s="46" t="str">
        <f>IF('Datos Vida'!O307=0,"",Índice!$G$51*'Datos Vida'!O307)</f>
        <v/>
      </c>
      <c r="P25" s="46" t="str">
        <f>IF('Datos Vida'!P307=0,"",Índice!$G$51*'Datos Vida'!P307)</f>
        <v/>
      </c>
      <c r="Q25" s="46" t="str">
        <f>IF('Datos Vida'!Q307=0,"",Índice!$G$51*'Datos Vida'!Q307)</f>
        <v/>
      </c>
      <c r="R25" s="46" t="str">
        <f>IF('Datos Vida'!R307=0,"",Índice!$G$51*'Datos Vida'!R307)</f>
        <v/>
      </c>
      <c r="S25" s="46" t="str">
        <f>IF('Datos Vida'!S307=0,"",Índice!$G$51*'Datos Vida'!S307)</f>
        <v/>
      </c>
      <c r="T25" s="46" t="str">
        <f>IF('Datos Vida'!T307=0,"",Índice!$G$51*'Datos Vida'!T307)</f>
        <v/>
      </c>
      <c r="U25" s="46" t="str">
        <f>IF('Datos Vida'!U307=0,"",Índice!$G$51*'Datos Vida'!U307)</f>
        <v/>
      </c>
      <c r="V25" s="46" t="str">
        <f>IF('Datos Vida'!V307=0,"",Índice!$G$51*'Datos Vida'!V307)</f>
        <v/>
      </c>
      <c r="W25" s="46" t="str">
        <f>IF('Datos Vida'!W307=0,"",Índice!$G$51*'Datos Vida'!W307)</f>
        <v/>
      </c>
      <c r="X25" s="46" t="str">
        <f>IF('Datos Vida'!X307=0,"",Índice!$G$51*'Datos Vida'!X307)</f>
        <v/>
      </c>
      <c r="Y25" s="46">
        <f>IF('Datos Vida'!Y307=0,"",Índice!$G$51*'Datos Vida'!Y307)</f>
        <v>2045.5445851343786</v>
      </c>
      <c r="Z25" s="46" t="str">
        <f>IF('Datos Vida'!Z307=0,"",Índice!$G$51*'Datos Vida'!Z307)</f>
        <v/>
      </c>
      <c r="AA25" s="46" t="str">
        <f>IF('Datos Vida'!AA307=0,"",Índice!$G$51*'Datos Vida'!AA307)</f>
        <v/>
      </c>
      <c r="AB25" s="46" t="str">
        <f>IF('Datos Vida'!AB307=0,"",Índice!$G$51*'Datos Vida'!AB307)</f>
        <v/>
      </c>
      <c r="AC25" s="46" t="str">
        <f>IF('Datos Vida'!AC307=0,"",Índice!$G$51*'Datos Vida'!AC307)</f>
        <v/>
      </c>
      <c r="AD25" s="46" t="str">
        <f>IF('Datos Vida'!AD307=0,"",Índice!$G$51*'Datos Vida'!AD307)</f>
        <v/>
      </c>
      <c r="AE25" s="46" t="str">
        <f>IF('Datos Vida'!AE307=0,"",Índice!$G$51*'Datos Vida'!AE307)</f>
        <v/>
      </c>
      <c r="AF25" s="46" t="str">
        <f>IF('Datos Vida'!AF307=0,"",Índice!$G$51*'Datos Vida'!AF307)</f>
        <v/>
      </c>
      <c r="AG25" s="46" t="str">
        <f>IF('Datos Vida'!AG307=0,"",Índice!$G$51*'Datos Vida'!AG307)</f>
        <v/>
      </c>
      <c r="AH25" s="46" t="str">
        <f>IF('Datos Vida'!AH307=0,"",Índice!$G$51*'Datos Vida'!AH307)</f>
        <v/>
      </c>
      <c r="AI25" s="46" t="str">
        <f>IF('Datos Vida'!AI307=0,"",Índice!$G$51*'Datos Vida'!AI307)</f>
        <v/>
      </c>
      <c r="AJ25" s="46" t="str">
        <f>IF('Datos Vida'!AJ307=0,"",Índice!$G$51*'Datos Vida'!AJ307)</f>
        <v/>
      </c>
      <c r="AK25" s="46" t="str">
        <f>IF('Datos Vida'!AK307=0,"",Índice!$G$51*'Datos Vida'!AK307)</f>
        <v/>
      </c>
      <c r="AL25" s="46" t="str">
        <f>IF('Datos Vida'!AL307=0,"",Índice!$G$51*'Datos Vida'!AL307)</f>
        <v/>
      </c>
      <c r="AM25" s="46" t="str">
        <f>IF('Datos Vida'!AM307=0,"",Índice!$G$51*'Datos Vida'!AM307)</f>
        <v/>
      </c>
      <c r="AN25" s="46" t="str">
        <f>IF('Datos Vida'!AN307=0,"",Índice!$G$51*'Datos Vida'!AN307)</f>
        <v/>
      </c>
      <c r="AO25" s="46" t="str">
        <f>IF('Datos Vida'!AO307=0,"",Índice!$G$51*'Datos Vida'!AO307)</f>
        <v/>
      </c>
      <c r="AP25" s="46" t="str">
        <f>IF('Datos Vida'!AP307=0,"",Índice!$G$51*'Datos Vida'!AP307)</f>
        <v/>
      </c>
      <c r="AQ25" s="46">
        <f>IF('Datos Vida'!AQ307=0,"",Índice!$G$51*'Datos Vida'!AQ307)</f>
        <v>2045.5445851343786</v>
      </c>
      <c r="AS25" s="46" t="str">
        <f>IF('Datos Vida'!AS307=0,"",Índice!$F$51*'Datos Vida'!AS307)</f>
        <v/>
      </c>
      <c r="AT25" s="71" t="str">
        <f t="shared" si="0"/>
        <v/>
      </c>
    </row>
    <row r="26" spans="2:46">
      <c r="B26" s="30" t="s">
        <v>421</v>
      </c>
      <c r="C26" s="46" t="str">
        <f>IF('Datos Vida'!C308=0,"",Índice!$G$51*'Datos Vida'!C308)</f>
        <v/>
      </c>
      <c r="D26" s="46">
        <f>IF('Datos Vida'!D308=0,"",Índice!$G$51*'Datos Vida'!D308)</f>
        <v>36.548810258929983</v>
      </c>
      <c r="E26" s="46" t="str">
        <f>IF('Datos Vida'!E308=0,"",Índice!$G$51*'Datos Vida'!E308)</f>
        <v/>
      </c>
      <c r="F26" s="46">
        <f>IF('Datos Vida'!F308=0,"",Índice!$G$51*'Datos Vida'!F308)</f>
        <v>2616.0802618736184</v>
      </c>
      <c r="G26" s="46">
        <f>IF('Datos Vida'!G308=0,"",Índice!$G$51*'Datos Vida'!G308)</f>
        <v>15255.510478707278</v>
      </c>
      <c r="H26" s="46" t="str">
        <f>IF('Datos Vida'!H308=0,"",Índice!$G$51*'Datos Vida'!H308)</f>
        <v/>
      </c>
      <c r="I26" s="46" t="str">
        <f>IF('Datos Vida'!I308=0,"",Índice!$G$51*'Datos Vida'!I308)</f>
        <v/>
      </c>
      <c r="J26" s="46">
        <f>IF('Datos Vida'!J308=0,"",Índice!$G$51*'Datos Vida'!J308)</f>
        <v>379401.31158135639</v>
      </c>
      <c r="K26" s="46" t="str">
        <f>IF('Datos Vida'!K308=0,"",Índice!$G$51*'Datos Vida'!K308)</f>
        <v/>
      </c>
      <c r="L26" s="46" t="str">
        <f>IF('Datos Vida'!L308=0,"",Índice!$G$51*'Datos Vida'!L308)</f>
        <v/>
      </c>
      <c r="M26" s="46">
        <f>IF('Datos Vida'!M308=0,"",Índice!$G$51*'Datos Vida'!M308)</f>
        <v>1412293.4082302507</v>
      </c>
      <c r="N26" s="46" t="str">
        <f>IF('Datos Vida'!N308=0,"",Índice!$G$51*'Datos Vida'!N308)</f>
        <v/>
      </c>
      <c r="O26" s="46">
        <f>IF('Datos Vida'!O308=0,"",Índice!$G$51*'Datos Vida'!O308)</f>
        <v>798660.84135088907</v>
      </c>
      <c r="P26" s="46">
        <f>IF('Datos Vida'!P308=0,"",Índice!$G$51*'Datos Vida'!P308)</f>
        <v>367847.7981324463</v>
      </c>
      <c r="Q26" s="46">
        <f>IF('Datos Vida'!Q308=0,"",Índice!$G$51*'Datos Vida'!Q308)</f>
        <v>772515.66438921611</v>
      </c>
      <c r="R26" s="46" t="str">
        <f>IF('Datos Vida'!R308=0,"",Índice!$G$51*'Datos Vida'!R308)</f>
        <v/>
      </c>
      <c r="S26" s="46" t="str">
        <f>IF('Datos Vida'!S308=0,"",Índice!$G$51*'Datos Vida'!S308)</f>
        <v/>
      </c>
      <c r="T26" s="46" t="str">
        <f>IF('Datos Vida'!T308=0,"",Índice!$G$51*'Datos Vida'!T308)</f>
        <v/>
      </c>
      <c r="U26" s="46" t="str">
        <f>IF('Datos Vida'!U308=0,"",Índice!$G$51*'Datos Vida'!U308)</f>
        <v/>
      </c>
      <c r="V26" s="46" t="str">
        <f>IF('Datos Vida'!V308=0,"",Índice!$G$51*'Datos Vida'!V308)</f>
        <v/>
      </c>
      <c r="W26" s="46" t="str">
        <f>IF('Datos Vida'!W308=0,"",Índice!$G$51*'Datos Vida'!W308)</f>
        <v/>
      </c>
      <c r="X26" s="46">
        <f>IF('Datos Vida'!X308=0,"",Índice!$G$51*'Datos Vida'!X308)</f>
        <v>832833.88775643462</v>
      </c>
      <c r="Y26" s="46" t="str">
        <f>IF('Datos Vida'!Y308=0,"",Índice!$G$51*'Datos Vida'!Y308)</f>
        <v/>
      </c>
      <c r="Z26" s="46" t="str">
        <f>IF('Datos Vida'!Z308=0,"",Índice!$G$51*'Datos Vida'!Z308)</f>
        <v/>
      </c>
      <c r="AA26" s="46" t="str">
        <f>IF('Datos Vida'!AA308=0,"",Índice!$G$51*'Datos Vida'!AA308)</f>
        <v/>
      </c>
      <c r="AB26" s="46">
        <f>IF('Datos Vida'!AB308=0,"",Índice!$G$51*'Datos Vida'!AB308)</f>
        <v>72777.360946038374</v>
      </c>
      <c r="AC26" s="46" t="str">
        <f>IF('Datos Vida'!AC308=0,"",Índice!$G$51*'Datos Vida'!AC308)</f>
        <v/>
      </c>
      <c r="AD26" s="46" t="str">
        <f>IF('Datos Vida'!AD308=0,"",Índice!$G$51*'Datos Vida'!AD308)</f>
        <v/>
      </c>
      <c r="AE26" s="46">
        <f>IF('Datos Vida'!AE308=0,"",Índice!$G$51*'Datos Vida'!AE308)</f>
        <v>553691.61681285291</v>
      </c>
      <c r="AF26" s="46">
        <f>IF('Datos Vida'!AF308=0,"",Índice!$G$51*'Datos Vida'!AF308)</f>
        <v>1292052.9147604916</v>
      </c>
      <c r="AG26" s="46">
        <f>IF('Datos Vida'!AG308=0,"",Índice!$G$51*'Datos Vida'!AG308)</f>
        <v>47745.405778759312</v>
      </c>
      <c r="AH26" s="46" t="str">
        <f>IF('Datos Vida'!AH308=0,"",Índice!$G$51*'Datos Vida'!AH308)</f>
        <v/>
      </c>
      <c r="AI26" s="46" t="str">
        <f>IF('Datos Vida'!AI308=0,"",Índice!$G$51*'Datos Vida'!AI308)</f>
        <v/>
      </c>
      <c r="AJ26" s="46" t="str">
        <f>IF('Datos Vida'!AJ308=0,"",Índice!$G$51*'Datos Vida'!AJ308)</f>
        <v/>
      </c>
      <c r="AK26" s="46" t="str">
        <f>IF('Datos Vida'!AK308=0,"",Índice!$G$51*'Datos Vida'!AK308)</f>
        <v/>
      </c>
      <c r="AL26" s="46" t="str">
        <f>IF('Datos Vida'!AL308=0,"",Índice!$G$51*'Datos Vida'!AL308)</f>
        <v/>
      </c>
      <c r="AM26" s="46" t="str">
        <f>IF('Datos Vida'!AM308=0,"",Índice!$G$51*'Datos Vida'!AM308)</f>
        <v/>
      </c>
      <c r="AN26" s="46" t="str">
        <f>IF('Datos Vida'!AN308=0,"",Índice!$G$51*'Datos Vida'!AN308)</f>
        <v/>
      </c>
      <c r="AO26" s="46" t="str">
        <f>IF('Datos Vida'!AO308=0,"",Índice!$G$51*'Datos Vida'!AO308)</f>
        <v/>
      </c>
      <c r="AP26" s="46" t="str">
        <f>IF('Datos Vida'!AP308=0,"",Índice!$G$51*'Datos Vida'!AP308)</f>
        <v/>
      </c>
      <c r="AQ26" s="46">
        <f>IF('Datos Vida'!AQ308=0,"",Índice!$G$51*'Datos Vida'!AQ308)</f>
        <v>6547728.3492895756</v>
      </c>
      <c r="AS26" s="46">
        <f>IF('Datos Vida'!AS308=0,"",Índice!$F$51*'Datos Vida'!AS308)</f>
        <v>7461127.0135544548</v>
      </c>
      <c r="AT26" s="71">
        <f t="shared" si="0"/>
        <v>-0.12242100457551908</v>
      </c>
    </row>
    <row r="27" spans="2:46">
      <c r="B27" s="30" t="s">
        <v>422</v>
      </c>
      <c r="C27" s="46" t="str">
        <f>IF('Datos Vida'!C309=0,"",Índice!$G$51*'Datos Vida'!C309)</f>
        <v/>
      </c>
      <c r="D27" s="46" t="str">
        <f>IF('Datos Vida'!D309=0,"",Índice!$G$51*'Datos Vida'!D309)</f>
        <v/>
      </c>
      <c r="E27" s="46" t="str">
        <f>IF('Datos Vida'!E309=0,"",Índice!$G$51*'Datos Vida'!E309)</f>
        <v/>
      </c>
      <c r="F27" s="46" t="str">
        <f>IF('Datos Vida'!F309=0,"",Índice!$G$51*'Datos Vida'!F309)</f>
        <v/>
      </c>
      <c r="G27" s="46" t="str">
        <f>IF('Datos Vida'!G309=0,"",Índice!$G$51*'Datos Vida'!G309)</f>
        <v/>
      </c>
      <c r="H27" s="46" t="str">
        <f>IF('Datos Vida'!H309=0,"",Índice!$G$51*'Datos Vida'!H309)</f>
        <v/>
      </c>
      <c r="I27" s="46" t="str">
        <f>IF('Datos Vida'!I309=0,"",Índice!$G$51*'Datos Vida'!I309)</f>
        <v/>
      </c>
      <c r="J27" s="46">
        <f>IF('Datos Vida'!J309=0,"",Índice!$G$51*'Datos Vida'!J309)</f>
        <v>2304.8950801312913</v>
      </c>
      <c r="K27" s="46" t="str">
        <f>IF('Datos Vida'!K309=0,"",Índice!$G$51*'Datos Vida'!K309)</f>
        <v/>
      </c>
      <c r="L27" s="46" t="str">
        <f>IF('Datos Vida'!L309=0,"",Índice!$G$51*'Datos Vida'!L309)</f>
        <v/>
      </c>
      <c r="M27" s="46" t="str">
        <f>IF('Datos Vida'!M309=0,"",Índice!$G$51*'Datos Vida'!M309)</f>
        <v/>
      </c>
      <c r="N27" s="46" t="str">
        <f>IF('Datos Vida'!N309=0,"",Índice!$G$51*'Datos Vida'!N309)</f>
        <v/>
      </c>
      <c r="O27" s="46" t="str">
        <f>IF('Datos Vida'!O309=0,"",Índice!$G$51*'Datos Vida'!O309)</f>
        <v/>
      </c>
      <c r="P27" s="46" t="str">
        <f>IF('Datos Vida'!P309=0,"",Índice!$G$51*'Datos Vida'!P309)</f>
        <v/>
      </c>
      <c r="Q27" s="46" t="str">
        <f>IF('Datos Vida'!Q309=0,"",Índice!$G$51*'Datos Vida'!Q309)</f>
        <v/>
      </c>
      <c r="R27" s="46" t="str">
        <f>IF('Datos Vida'!R309=0,"",Índice!$G$51*'Datos Vida'!R309)</f>
        <v/>
      </c>
      <c r="S27" s="46" t="str">
        <f>IF('Datos Vida'!S309=0,"",Índice!$G$51*'Datos Vida'!S309)</f>
        <v/>
      </c>
      <c r="T27" s="46" t="str">
        <f>IF('Datos Vida'!T309=0,"",Índice!$G$51*'Datos Vida'!T309)</f>
        <v/>
      </c>
      <c r="U27" s="46" t="str">
        <f>IF('Datos Vida'!U309=0,"",Índice!$G$51*'Datos Vida'!U309)</f>
        <v/>
      </c>
      <c r="V27" s="46" t="str">
        <f>IF('Datos Vida'!V309=0,"",Índice!$G$51*'Datos Vida'!V309)</f>
        <v/>
      </c>
      <c r="W27" s="46" t="str">
        <f>IF('Datos Vida'!W309=0,"",Índice!$G$51*'Datos Vida'!W309)</f>
        <v/>
      </c>
      <c r="X27" s="46" t="str">
        <f>IF('Datos Vida'!X309=0,"",Índice!$G$51*'Datos Vida'!X309)</f>
        <v/>
      </c>
      <c r="Y27" s="46" t="str">
        <f>IF('Datos Vida'!Y309=0,"",Índice!$G$51*'Datos Vida'!Y309)</f>
        <v/>
      </c>
      <c r="Z27" s="46" t="str">
        <f>IF('Datos Vida'!Z309=0,"",Índice!$G$51*'Datos Vida'!Z309)</f>
        <v/>
      </c>
      <c r="AA27" s="46" t="str">
        <f>IF('Datos Vida'!AA309=0,"",Índice!$G$51*'Datos Vida'!AA309)</f>
        <v/>
      </c>
      <c r="AB27" s="46" t="str">
        <f>IF('Datos Vida'!AB309=0,"",Índice!$G$51*'Datos Vida'!AB309)</f>
        <v/>
      </c>
      <c r="AC27" s="46" t="str">
        <f>IF('Datos Vida'!AC309=0,"",Índice!$G$51*'Datos Vida'!AC309)</f>
        <v/>
      </c>
      <c r="AD27" s="46" t="str">
        <f>IF('Datos Vida'!AD309=0,"",Índice!$G$51*'Datos Vida'!AD309)</f>
        <v/>
      </c>
      <c r="AE27" s="46" t="str">
        <f>IF('Datos Vida'!AE309=0,"",Índice!$G$51*'Datos Vida'!AE309)</f>
        <v/>
      </c>
      <c r="AF27" s="46" t="str">
        <f>IF('Datos Vida'!AF309=0,"",Índice!$G$51*'Datos Vida'!AF309)</f>
        <v/>
      </c>
      <c r="AG27" s="46" t="str">
        <f>IF('Datos Vida'!AG309=0,"",Índice!$G$51*'Datos Vida'!AG309)</f>
        <v/>
      </c>
      <c r="AH27" s="46" t="str">
        <f>IF('Datos Vida'!AH309=0,"",Índice!$G$51*'Datos Vida'!AH309)</f>
        <v/>
      </c>
      <c r="AI27" s="46" t="str">
        <f>IF('Datos Vida'!AI309=0,"",Índice!$G$51*'Datos Vida'!AI309)</f>
        <v/>
      </c>
      <c r="AJ27" s="46" t="str">
        <f>IF('Datos Vida'!AJ309=0,"",Índice!$G$51*'Datos Vida'!AJ309)</f>
        <v/>
      </c>
      <c r="AK27" s="46" t="str">
        <f>IF('Datos Vida'!AK309=0,"",Índice!$G$51*'Datos Vida'!AK309)</f>
        <v/>
      </c>
      <c r="AL27" s="46" t="str">
        <f>IF('Datos Vida'!AL309=0,"",Índice!$G$51*'Datos Vida'!AL309)</f>
        <v/>
      </c>
      <c r="AM27" s="46" t="str">
        <f>IF('Datos Vida'!AM309=0,"",Índice!$G$51*'Datos Vida'!AM309)</f>
        <v/>
      </c>
      <c r="AN27" s="46" t="str">
        <f>IF('Datos Vida'!AN309=0,"",Índice!$G$51*'Datos Vida'!AN309)</f>
        <v/>
      </c>
      <c r="AO27" s="46" t="str">
        <f>IF('Datos Vida'!AO309=0,"",Índice!$G$51*'Datos Vida'!AO309)</f>
        <v/>
      </c>
      <c r="AP27" s="46" t="str">
        <f>IF('Datos Vida'!AP309=0,"",Índice!$G$51*'Datos Vida'!AP309)</f>
        <v/>
      </c>
      <c r="AQ27" s="46">
        <f>IF('Datos Vida'!AQ309=0,"",Índice!$G$51*'Datos Vida'!AQ309)</f>
        <v>2304.8950801312913</v>
      </c>
      <c r="AS27" s="46" t="str">
        <f>IF('Datos Vida'!AS309=0,"",Índice!$F$51*'Datos Vida'!AS309)</f>
        <v/>
      </c>
      <c r="AT27" s="71" t="str">
        <f t="shared" si="0"/>
        <v/>
      </c>
    </row>
    <row r="28" spans="2:46">
      <c r="B28" s="29" t="s">
        <v>423</v>
      </c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S28" s="43"/>
      <c r="AT28" s="107"/>
    </row>
    <row r="29" spans="2:46">
      <c r="B29" s="30" t="s">
        <v>424</v>
      </c>
      <c r="C29" s="46" t="str">
        <f>IF('Datos Vida'!C311=0,"",Índice!$G$51*'Datos Vida'!C311)</f>
        <v/>
      </c>
      <c r="D29" s="46" t="str">
        <f>IF('Datos Vida'!D311=0,"",Índice!$G$51*'Datos Vida'!D311)</f>
        <v/>
      </c>
      <c r="E29" s="46" t="str">
        <f>IF('Datos Vida'!E311=0,"",Índice!$G$51*'Datos Vida'!E311)</f>
        <v/>
      </c>
      <c r="F29" s="46" t="str">
        <f>IF('Datos Vida'!F311=0,"",Índice!$G$51*'Datos Vida'!F311)</f>
        <v/>
      </c>
      <c r="G29" s="46" t="str">
        <f>IF('Datos Vida'!G311=0,"",Índice!$G$51*'Datos Vida'!G311)</f>
        <v/>
      </c>
      <c r="H29" s="46" t="str">
        <f>IF('Datos Vida'!H311=0,"",Índice!$G$51*'Datos Vida'!H311)</f>
        <v/>
      </c>
      <c r="I29" s="46" t="str">
        <f>IF('Datos Vida'!I311=0,"",Índice!$G$51*'Datos Vida'!I311)</f>
        <v/>
      </c>
      <c r="J29" s="46">
        <f>IF('Datos Vida'!J311=0,"",Índice!$G$51*'Datos Vida'!J311)</f>
        <v>261644.50080894871</v>
      </c>
      <c r="K29" s="46" t="str">
        <f>IF('Datos Vida'!K311=0,"",Índice!$G$51*'Datos Vida'!K311)</f>
        <v/>
      </c>
      <c r="L29" s="46" t="str">
        <f>IF('Datos Vida'!L311=0,"",Índice!$G$51*'Datos Vida'!L311)</f>
        <v/>
      </c>
      <c r="M29" s="46" t="str">
        <f>IF('Datos Vida'!M311=0,"",Índice!$G$51*'Datos Vida'!M311)</f>
        <v/>
      </c>
      <c r="N29" s="46" t="str">
        <f>IF('Datos Vida'!N311=0,"",Índice!$G$51*'Datos Vida'!N311)</f>
        <v/>
      </c>
      <c r="O29" s="46" t="str">
        <f>IF('Datos Vida'!O311=0,"",Índice!$G$51*'Datos Vida'!O311)</f>
        <v/>
      </c>
      <c r="P29" s="46" t="str">
        <f>IF('Datos Vida'!P311=0,"",Índice!$G$51*'Datos Vida'!P311)</f>
        <v/>
      </c>
      <c r="Q29" s="46" t="str">
        <f>IF('Datos Vida'!Q311=0,"",Índice!$G$51*'Datos Vida'!Q311)</f>
        <v/>
      </c>
      <c r="R29" s="46" t="str">
        <f>IF('Datos Vida'!R311=0,"",Índice!$G$51*'Datos Vida'!R311)</f>
        <v/>
      </c>
      <c r="S29" s="46" t="str">
        <f>IF('Datos Vida'!S311=0,"",Índice!$G$51*'Datos Vida'!S311)</f>
        <v/>
      </c>
      <c r="T29" s="46">
        <f>IF('Datos Vida'!T311=0,"",Índice!$G$51*'Datos Vida'!T311)</f>
        <v>134642.92275038126</v>
      </c>
      <c r="U29" s="46" t="str">
        <f>IF('Datos Vida'!U311=0,"",Índice!$G$51*'Datos Vida'!U311)</f>
        <v/>
      </c>
      <c r="V29" s="46" t="str">
        <f>IF('Datos Vida'!V311=0,"",Índice!$G$51*'Datos Vida'!V311)</f>
        <v/>
      </c>
      <c r="W29" s="46" t="str">
        <f>IF('Datos Vida'!W311=0,"",Índice!$G$51*'Datos Vida'!W311)</f>
        <v/>
      </c>
      <c r="X29" s="46" t="str">
        <f>IF('Datos Vida'!X311=0,"",Índice!$G$51*'Datos Vida'!X311)</f>
        <v/>
      </c>
      <c r="Y29" s="46" t="str">
        <f>IF('Datos Vida'!Y311=0,"",Índice!$G$51*'Datos Vida'!Y311)</f>
        <v/>
      </c>
      <c r="Z29" s="46" t="str">
        <f>IF('Datos Vida'!Z311=0,"",Índice!$G$51*'Datos Vida'!Z311)</f>
        <v/>
      </c>
      <c r="AA29" s="46" t="str">
        <f>IF('Datos Vida'!AA311=0,"",Índice!$G$51*'Datos Vida'!AA311)</f>
        <v/>
      </c>
      <c r="AB29" s="46" t="str">
        <f>IF('Datos Vida'!AB311=0,"",Índice!$G$51*'Datos Vida'!AB311)</f>
        <v/>
      </c>
      <c r="AC29" s="46" t="str">
        <f>IF('Datos Vida'!AC311=0,"",Índice!$G$51*'Datos Vida'!AC311)</f>
        <v/>
      </c>
      <c r="AD29" s="46" t="str">
        <f>IF('Datos Vida'!AD311=0,"",Índice!$G$51*'Datos Vida'!AD311)</f>
        <v/>
      </c>
      <c r="AE29" s="46" t="str">
        <f>IF('Datos Vida'!AE311=0,"",Índice!$G$51*'Datos Vida'!AE311)</f>
        <v/>
      </c>
      <c r="AF29" s="46" t="str">
        <f>IF('Datos Vida'!AF311=0,"",Índice!$G$51*'Datos Vida'!AF311)</f>
        <v/>
      </c>
      <c r="AG29" s="46" t="str">
        <f>IF('Datos Vida'!AG311=0,"",Índice!$G$51*'Datos Vida'!AG311)</f>
        <v/>
      </c>
      <c r="AH29" s="46" t="str">
        <f>IF('Datos Vida'!AH311=0,"",Índice!$G$51*'Datos Vida'!AH311)</f>
        <v/>
      </c>
      <c r="AI29" s="46" t="str">
        <f>IF('Datos Vida'!AI311=0,"",Índice!$G$51*'Datos Vida'!AI311)</f>
        <v/>
      </c>
      <c r="AJ29" s="46" t="str">
        <f>IF('Datos Vida'!AJ311=0,"",Índice!$G$51*'Datos Vida'!AJ311)</f>
        <v/>
      </c>
      <c r="AK29" s="46" t="str">
        <f>IF('Datos Vida'!AK311=0,"",Índice!$G$51*'Datos Vida'!AK311)</f>
        <v/>
      </c>
      <c r="AL29" s="46" t="str">
        <f>IF('Datos Vida'!AL311=0,"",Índice!$G$51*'Datos Vida'!AL311)</f>
        <v/>
      </c>
      <c r="AM29" s="46" t="str">
        <f>IF('Datos Vida'!AM311=0,"",Índice!$G$51*'Datos Vida'!AM311)</f>
        <v/>
      </c>
      <c r="AN29" s="46" t="str">
        <f>IF('Datos Vida'!AN311=0,"",Índice!$G$51*'Datos Vida'!AN311)</f>
        <v/>
      </c>
      <c r="AO29" s="46" t="str">
        <f>IF('Datos Vida'!AO311=0,"",Índice!$G$51*'Datos Vida'!AO311)</f>
        <v/>
      </c>
      <c r="AP29" s="46" t="str">
        <f>IF('Datos Vida'!AP311=0,"",Índice!$G$51*'Datos Vida'!AP311)</f>
        <v/>
      </c>
      <c r="AQ29" s="46">
        <f>IF('Datos Vida'!AQ311=0,"",Índice!$G$51*'Datos Vida'!AQ311)</f>
        <v>396287.42355932994</v>
      </c>
      <c r="AS29" s="46">
        <f>IF('Datos Vida'!AS311=0,"",Índice!$F$51*'Datos Vida'!AS311)</f>
        <v>436848.0635487985</v>
      </c>
      <c r="AT29" s="71">
        <f t="shared" si="0"/>
        <v>-9.2848391406312625E-2</v>
      </c>
    </row>
    <row r="30" spans="2:46">
      <c r="B30" s="30" t="s">
        <v>425</v>
      </c>
      <c r="C30" s="46">
        <f>IF('Datos Vida'!C312=0,"",Índice!$G$51*'Datos Vida'!C312)</f>
        <v>216194.02373948978</v>
      </c>
      <c r="D30" s="46">
        <f>IF('Datos Vida'!D312=0,"",Índice!$G$51*'Datos Vida'!D312)</f>
        <v>126432.9655770759</v>
      </c>
      <c r="E30" s="46">
        <f>IF('Datos Vida'!E312=0,"",Índice!$G$51*'Datos Vida'!E312)</f>
        <v>23425.648652895728</v>
      </c>
      <c r="F30" s="46">
        <f>IF('Datos Vida'!F312=0,"",Índice!$G$51*'Datos Vida'!F312)</f>
        <v>166500.45039960518</v>
      </c>
      <c r="G30" s="46">
        <f>IF('Datos Vida'!G312=0,"",Índice!$G$51*'Datos Vida'!G312)</f>
        <v>664240.70594328293</v>
      </c>
      <c r="H30" s="46">
        <f>IF('Datos Vida'!H312=0,"",Índice!$G$51*'Datos Vida'!H312)</f>
        <v>5208.5228442237085</v>
      </c>
      <c r="I30" s="46">
        <f>IF('Datos Vida'!I312=0,"",Índice!$G$51*'Datos Vida'!I312)</f>
        <v>571895.99421009654</v>
      </c>
      <c r="J30" s="46" t="str">
        <f>IF('Datos Vida'!J312=0,"",Índice!$G$51*'Datos Vida'!J312)</f>
        <v/>
      </c>
      <c r="K30" s="46" t="str">
        <f>IF('Datos Vida'!K312=0,"",Índice!$G$51*'Datos Vida'!K312)</f>
        <v/>
      </c>
      <c r="L30" s="46" t="str">
        <f>IF('Datos Vida'!L312=0,"",Índice!$G$51*'Datos Vida'!L312)</f>
        <v/>
      </c>
      <c r="M30" s="46">
        <f>IF('Datos Vida'!M312=0,"",Índice!$G$51*'Datos Vida'!M312)</f>
        <v>55681.519893940305</v>
      </c>
      <c r="N30" s="46" t="str">
        <f>IF('Datos Vida'!N312=0,"",Índice!$G$51*'Datos Vida'!N312)</f>
        <v/>
      </c>
      <c r="O30" s="46">
        <f>IF('Datos Vida'!O312=0,"",Índice!$G$51*'Datos Vida'!O312)</f>
        <v>77318.93825209541</v>
      </c>
      <c r="P30" s="46">
        <f>IF('Datos Vida'!P312=0,"",Índice!$G$51*'Datos Vida'!P312)</f>
        <v>168337.85946204362</v>
      </c>
      <c r="Q30" s="46">
        <f>IF('Datos Vida'!Q312=0,"",Índice!$G$51*'Datos Vida'!Q312)</f>
        <v>146862.76202301355</v>
      </c>
      <c r="R30" s="46" t="str">
        <f>IF('Datos Vida'!R312=0,"",Índice!$G$51*'Datos Vida'!R312)</f>
        <v/>
      </c>
      <c r="S30" s="46">
        <f>IF('Datos Vida'!S312=0,"",Índice!$G$51*'Datos Vida'!S312)</f>
        <v>130577.95011741377</v>
      </c>
      <c r="T30" s="46">
        <f>IF('Datos Vida'!T312=0,"",Índice!$G$51*'Datos Vida'!T312)</f>
        <v>141961.83886981793</v>
      </c>
      <c r="U30" s="46">
        <f>IF('Datos Vida'!U312=0,"",Índice!$G$51*'Datos Vida'!U312)</f>
        <v>348682.11083592841</v>
      </c>
      <c r="V30" s="46">
        <f>IF('Datos Vida'!V312=0,"",Índice!$G$51*'Datos Vida'!V312)</f>
        <v>623.78685364336764</v>
      </c>
      <c r="W30" s="46">
        <f>IF('Datos Vida'!W312=0,"",Índice!$G$51*'Datos Vida'!W312)</f>
        <v>18896.200043822664</v>
      </c>
      <c r="X30" s="46">
        <f>IF('Datos Vida'!X312=0,"",Índice!$G$51*'Datos Vida'!X312)</f>
        <v>662270.01400997303</v>
      </c>
      <c r="Y30" s="46">
        <f>IF('Datos Vida'!Y312=0,"",Índice!$G$51*'Datos Vida'!Y312)</f>
        <v>85.918981189453348</v>
      </c>
      <c r="Z30" s="46">
        <f>IF('Datos Vida'!Z312=0,"",Índice!$G$51*'Datos Vida'!Z312)</f>
        <v>155436.64491026316</v>
      </c>
      <c r="AA30" s="46">
        <f>IF('Datos Vida'!AA312=0,"",Índice!$G$51*'Datos Vida'!AA312)</f>
        <v>3574.8670380526805</v>
      </c>
      <c r="AB30" s="46" t="str">
        <f>IF('Datos Vida'!AB312=0,"",Índice!$G$51*'Datos Vida'!AB312)</f>
        <v/>
      </c>
      <c r="AC30" s="46">
        <f>IF('Datos Vida'!AC312=0,"",Índice!$G$51*'Datos Vida'!AC312)</f>
        <v>315.08052967878876</v>
      </c>
      <c r="AD30" s="46" t="str">
        <f>IF('Datos Vida'!AD312=0,"",Índice!$G$51*'Datos Vida'!AD312)</f>
        <v/>
      </c>
      <c r="AE30" s="46">
        <f>IF('Datos Vida'!AE312=0,"",Índice!$G$51*'Datos Vida'!AE312)</f>
        <v>108876.25851830703</v>
      </c>
      <c r="AF30" s="46">
        <f>IF('Datos Vida'!AF312=0,"",Índice!$G$51*'Datos Vida'!AF312)</f>
        <v>557352.35856677755</v>
      </c>
      <c r="AG30" s="46">
        <f>IF('Datos Vida'!AG312=0,"",Índice!$G$51*'Datos Vida'!AG312)</f>
        <v>363820.02326776553</v>
      </c>
      <c r="AH30" s="46" t="str">
        <f>IF('Datos Vida'!AH312=0,"",Índice!$G$51*'Datos Vida'!AH312)</f>
        <v/>
      </c>
      <c r="AI30" s="46" t="str">
        <f>IF('Datos Vida'!AI312=0,"",Índice!$G$51*'Datos Vida'!AI312)</f>
        <v/>
      </c>
      <c r="AJ30" s="46" t="str">
        <f>IF('Datos Vida'!AJ312=0,"",Índice!$G$51*'Datos Vida'!AJ312)</f>
        <v/>
      </c>
      <c r="AK30" s="46" t="str">
        <f>IF('Datos Vida'!AK312=0,"",Índice!$G$51*'Datos Vida'!AK312)</f>
        <v/>
      </c>
      <c r="AL30" s="46" t="str">
        <f>IF('Datos Vida'!AL312=0,"",Índice!$G$51*'Datos Vida'!AL312)</f>
        <v/>
      </c>
      <c r="AM30" s="46" t="str">
        <f>IF('Datos Vida'!AM312=0,"",Índice!$G$51*'Datos Vida'!AM312)</f>
        <v/>
      </c>
      <c r="AN30" s="46" t="str">
        <f>IF('Datos Vida'!AN312=0,"",Índice!$G$51*'Datos Vida'!AN312)</f>
        <v/>
      </c>
      <c r="AO30" s="46" t="str">
        <f>IF('Datos Vida'!AO312=0,"",Índice!$G$51*'Datos Vida'!AO312)</f>
        <v/>
      </c>
      <c r="AP30" s="46" t="str">
        <f>IF('Datos Vida'!AP312=0,"",Índice!$G$51*'Datos Vida'!AP312)</f>
        <v/>
      </c>
      <c r="AQ30" s="46">
        <f>IF('Datos Vida'!AQ312=0,"",Índice!$G$51*'Datos Vida'!AQ312)</f>
        <v>4714572.4435403962</v>
      </c>
      <c r="AS30" s="46">
        <f>IF('Datos Vida'!AS312=0,"",Índice!$F$51*'Datos Vida'!AS312)</f>
        <v>5087017.6702620173</v>
      </c>
      <c r="AT30" s="71">
        <f t="shared" si="0"/>
        <v>-7.3214848239840591E-2</v>
      </c>
    </row>
    <row r="31" spans="2:46">
      <c r="B31" s="30" t="s">
        <v>426</v>
      </c>
      <c r="C31" s="46" t="str">
        <f>IF('Datos Vida'!C313=0,"",Índice!$G$51*'Datos Vida'!C313)</f>
        <v/>
      </c>
      <c r="D31" s="46" t="str">
        <f>IF('Datos Vida'!D313=0,"",Índice!$G$51*'Datos Vida'!D313)</f>
        <v/>
      </c>
      <c r="E31" s="46" t="str">
        <f>IF('Datos Vida'!E313=0,"",Índice!$G$51*'Datos Vida'!E313)</f>
        <v/>
      </c>
      <c r="F31" s="46" t="str">
        <f>IF('Datos Vida'!F313=0,"",Índice!$G$51*'Datos Vida'!F313)</f>
        <v/>
      </c>
      <c r="G31" s="46" t="str">
        <f>IF('Datos Vida'!G313=0,"",Índice!$G$51*'Datos Vida'!G313)</f>
        <v/>
      </c>
      <c r="H31" s="46" t="str">
        <f>IF('Datos Vida'!H313=0,"",Índice!$G$51*'Datos Vida'!H313)</f>
        <v/>
      </c>
      <c r="I31" s="46" t="str">
        <f>IF('Datos Vida'!I313=0,"",Índice!$G$51*'Datos Vida'!I313)</f>
        <v/>
      </c>
      <c r="J31" s="46" t="str">
        <f>IF('Datos Vida'!J313=0,"",Índice!$G$51*'Datos Vida'!J313)</f>
        <v/>
      </c>
      <c r="K31" s="46" t="str">
        <f>IF('Datos Vida'!K313=0,"",Índice!$G$51*'Datos Vida'!K313)</f>
        <v/>
      </c>
      <c r="L31" s="46" t="str">
        <f>IF('Datos Vida'!L313=0,"",Índice!$G$51*'Datos Vida'!L313)</f>
        <v/>
      </c>
      <c r="M31" s="46" t="str">
        <f>IF('Datos Vida'!M313=0,"",Índice!$G$51*'Datos Vida'!M313)</f>
        <v/>
      </c>
      <c r="N31" s="46" t="str">
        <f>IF('Datos Vida'!N313=0,"",Índice!$G$51*'Datos Vida'!N313)</f>
        <v/>
      </c>
      <c r="O31" s="46" t="str">
        <f>IF('Datos Vida'!O313=0,"",Índice!$G$51*'Datos Vida'!O313)</f>
        <v/>
      </c>
      <c r="P31" s="46">
        <f>IF('Datos Vida'!P313=0,"",Índice!$G$51*'Datos Vida'!P313)</f>
        <v>4379.831836058971</v>
      </c>
      <c r="Q31" s="46">
        <f>IF('Datos Vida'!Q313=0,"",Índice!$G$51*'Datos Vida'!Q313)</f>
        <v>42121.592400530302</v>
      </c>
      <c r="R31" s="46" t="str">
        <f>IF('Datos Vida'!R313=0,"",Índice!$G$51*'Datos Vida'!R313)</f>
        <v/>
      </c>
      <c r="S31" s="46" t="str">
        <f>IF('Datos Vida'!S313=0,"",Índice!$G$51*'Datos Vida'!S313)</f>
        <v/>
      </c>
      <c r="T31" s="46" t="str">
        <f>IF('Datos Vida'!T313=0,"",Índice!$G$51*'Datos Vida'!T313)</f>
        <v/>
      </c>
      <c r="U31" s="46" t="str">
        <f>IF('Datos Vida'!U313=0,"",Índice!$G$51*'Datos Vida'!U313)</f>
        <v/>
      </c>
      <c r="V31" s="46" t="str">
        <f>IF('Datos Vida'!V313=0,"",Índice!$G$51*'Datos Vida'!V313)</f>
        <v/>
      </c>
      <c r="W31" s="46" t="str">
        <f>IF('Datos Vida'!W313=0,"",Índice!$G$51*'Datos Vida'!W313)</f>
        <v/>
      </c>
      <c r="X31" s="46" t="str">
        <f>IF('Datos Vida'!X313=0,"",Índice!$G$51*'Datos Vida'!X313)</f>
        <v/>
      </c>
      <c r="Y31" s="46">
        <f>IF('Datos Vida'!Y313=0,"",Índice!$G$51*'Datos Vida'!Y313)</f>
        <v>27963.950325460748</v>
      </c>
      <c r="Z31" s="46" t="str">
        <f>IF('Datos Vida'!Z313=0,"",Índice!$G$51*'Datos Vida'!Z313)</f>
        <v/>
      </c>
      <c r="AA31" s="46" t="str">
        <f>IF('Datos Vida'!AA313=0,"",Índice!$G$51*'Datos Vida'!AA313)</f>
        <v/>
      </c>
      <c r="AB31" s="46" t="str">
        <f>IF('Datos Vida'!AB313=0,"",Índice!$G$51*'Datos Vida'!AB313)</f>
        <v/>
      </c>
      <c r="AC31" s="46" t="str">
        <f>IF('Datos Vida'!AC313=0,"",Índice!$G$51*'Datos Vida'!AC313)</f>
        <v/>
      </c>
      <c r="AD31" s="46" t="str">
        <f>IF('Datos Vida'!AD313=0,"",Índice!$G$51*'Datos Vida'!AD313)</f>
        <v/>
      </c>
      <c r="AE31" s="46" t="str">
        <f>IF('Datos Vida'!AE313=0,"",Índice!$G$51*'Datos Vida'!AE313)</f>
        <v/>
      </c>
      <c r="AF31" s="46" t="str">
        <f>IF('Datos Vida'!AF313=0,"",Índice!$G$51*'Datos Vida'!AF313)</f>
        <v/>
      </c>
      <c r="AG31" s="46" t="str">
        <f>IF('Datos Vida'!AG313=0,"",Índice!$G$51*'Datos Vida'!AG313)</f>
        <v/>
      </c>
      <c r="AH31" s="46" t="str">
        <f>IF('Datos Vida'!AH313=0,"",Índice!$G$51*'Datos Vida'!AH313)</f>
        <v/>
      </c>
      <c r="AI31" s="46" t="str">
        <f>IF('Datos Vida'!AI313=0,"",Índice!$G$51*'Datos Vida'!AI313)</f>
        <v/>
      </c>
      <c r="AJ31" s="46" t="str">
        <f>IF('Datos Vida'!AJ313=0,"",Índice!$G$51*'Datos Vida'!AJ313)</f>
        <v/>
      </c>
      <c r="AK31" s="46" t="str">
        <f>IF('Datos Vida'!AK313=0,"",Índice!$G$51*'Datos Vida'!AK313)</f>
        <v/>
      </c>
      <c r="AL31" s="46" t="str">
        <f>IF('Datos Vida'!AL313=0,"",Índice!$G$51*'Datos Vida'!AL313)</f>
        <v/>
      </c>
      <c r="AM31" s="46" t="str">
        <f>IF('Datos Vida'!AM313=0,"",Índice!$G$51*'Datos Vida'!AM313)</f>
        <v/>
      </c>
      <c r="AN31" s="46" t="str">
        <f>IF('Datos Vida'!AN313=0,"",Índice!$G$51*'Datos Vida'!AN313)</f>
        <v/>
      </c>
      <c r="AO31" s="46" t="str">
        <f>IF('Datos Vida'!AO313=0,"",Índice!$G$51*'Datos Vida'!AO313)</f>
        <v/>
      </c>
      <c r="AP31" s="46" t="str">
        <f>IF('Datos Vida'!AP313=0,"",Índice!$G$51*'Datos Vida'!AP313)</f>
        <v/>
      </c>
      <c r="AQ31" s="46">
        <f>IF('Datos Vida'!AQ313=0,"",Índice!$G$51*'Datos Vida'!AQ313)</f>
        <v>74465.374562050027</v>
      </c>
      <c r="AS31" s="46">
        <f>IF('Datos Vida'!AS313=0,"",Índice!$F$51*'Datos Vida'!AS313)</f>
        <v>92027.326056015881</v>
      </c>
      <c r="AT31" s="71">
        <f t="shared" si="0"/>
        <v>-0.19083409511731453</v>
      </c>
    </row>
    <row r="32" spans="2:46">
      <c r="B32" s="30" t="s">
        <v>427</v>
      </c>
      <c r="C32" s="46" t="str">
        <f>IF('Datos Vida'!C314=0,"",Índice!$G$51*'Datos Vida'!C314)</f>
        <v/>
      </c>
      <c r="D32" s="46" t="str">
        <f>IF('Datos Vida'!D314=0,"",Índice!$G$51*'Datos Vida'!D314)</f>
        <v/>
      </c>
      <c r="E32" s="46" t="str">
        <f>IF('Datos Vida'!E314=0,"",Índice!$G$51*'Datos Vida'!E314)</f>
        <v/>
      </c>
      <c r="F32" s="46" t="str">
        <f>IF('Datos Vida'!F314=0,"",Índice!$G$51*'Datos Vida'!F314)</f>
        <v/>
      </c>
      <c r="G32" s="46" t="str">
        <f>IF('Datos Vida'!G314=0,"",Índice!$G$51*'Datos Vida'!G314)</f>
        <v/>
      </c>
      <c r="H32" s="46" t="str">
        <f>IF('Datos Vida'!H314=0,"",Índice!$G$51*'Datos Vida'!H314)</f>
        <v/>
      </c>
      <c r="I32" s="46" t="str">
        <f>IF('Datos Vida'!I314=0,"",Índice!$G$51*'Datos Vida'!I314)</f>
        <v/>
      </c>
      <c r="J32" s="46" t="str">
        <f>IF('Datos Vida'!J314=0,"",Índice!$G$51*'Datos Vida'!J314)</f>
        <v/>
      </c>
      <c r="K32" s="46" t="str">
        <f>IF('Datos Vida'!K314=0,"",Índice!$G$51*'Datos Vida'!K314)</f>
        <v/>
      </c>
      <c r="L32" s="46" t="str">
        <f>IF('Datos Vida'!L314=0,"",Índice!$G$51*'Datos Vida'!L314)</f>
        <v/>
      </c>
      <c r="M32" s="46" t="str">
        <f>IF('Datos Vida'!M314=0,"",Índice!$G$51*'Datos Vida'!M314)</f>
        <v/>
      </c>
      <c r="N32" s="46" t="str">
        <f>IF('Datos Vida'!N314=0,"",Índice!$G$51*'Datos Vida'!N314)</f>
        <v/>
      </c>
      <c r="O32" s="46" t="str">
        <f>IF('Datos Vida'!O314=0,"",Índice!$G$51*'Datos Vida'!O314)</f>
        <v/>
      </c>
      <c r="P32" s="46" t="str">
        <f>IF('Datos Vida'!P314=0,"",Índice!$G$51*'Datos Vida'!P314)</f>
        <v/>
      </c>
      <c r="Q32" s="46" t="str">
        <f>IF('Datos Vida'!Q314=0,"",Índice!$G$51*'Datos Vida'!Q314)</f>
        <v/>
      </c>
      <c r="R32" s="46" t="str">
        <f>IF('Datos Vida'!R314=0,"",Índice!$G$51*'Datos Vida'!R314)</f>
        <v/>
      </c>
      <c r="S32" s="46" t="str">
        <f>IF('Datos Vida'!S314=0,"",Índice!$G$51*'Datos Vida'!S314)</f>
        <v/>
      </c>
      <c r="T32" s="46" t="str">
        <f>IF('Datos Vida'!T314=0,"",Índice!$G$51*'Datos Vida'!T314)</f>
        <v/>
      </c>
      <c r="U32" s="46" t="str">
        <f>IF('Datos Vida'!U314=0,"",Índice!$G$51*'Datos Vida'!U314)</f>
        <v/>
      </c>
      <c r="V32" s="46" t="str">
        <f>IF('Datos Vida'!V314=0,"",Índice!$G$51*'Datos Vida'!V314)</f>
        <v/>
      </c>
      <c r="W32" s="46" t="str">
        <f>IF('Datos Vida'!W314=0,"",Índice!$G$51*'Datos Vida'!W314)</f>
        <v/>
      </c>
      <c r="X32" s="46" t="str">
        <f>IF('Datos Vida'!X314=0,"",Índice!$G$51*'Datos Vida'!X314)</f>
        <v/>
      </c>
      <c r="Y32" s="46">
        <f>IF('Datos Vida'!Y314=0,"",Índice!$G$51*'Datos Vida'!Y314)</f>
        <v>502.63267975592106</v>
      </c>
      <c r="Z32" s="46" t="str">
        <f>IF('Datos Vida'!Z314=0,"",Índice!$G$51*'Datos Vida'!Z314)</f>
        <v/>
      </c>
      <c r="AA32" s="46">
        <f>IF('Datos Vida'!AA314=0,"",Índice!$G$51*'Datos Vida'!AA314)</f>
        <v>742.94908824512368</v>
      </c>
      <c r="AB32" s="46" t="str">
        <f>IF('Datos Vida'!AB314=0,"",Índice!$G$51*'Datos Vida'!AB314)</f>
        <v/>
      </c>
      <c r="AC32" s="46" t="str">
        <f>IF('Datos Vida'!AC314=0,"",Índice!$G$51*'Datos Vida'!AC314)</f>
        <v/>
      </c>
      <c r="AD32" s="46" t="str">
        <f>IF('Datos Vida'!AD314=0,"",Índice!$G$51*'Datos Vida'!AD314)</f>
        <v/>
      </c>
      <c r="AE32" s="46" t="str">
        <f>IF('Datos Vida'!AE314=0,"",Índice!$G$51*'Datos Vida'!AE314)</f>
        <v/>
      </c>
      <c r="AF32" s="46" t="str">
        <f>IF('Datos Vida'!AF314=0,"",Índice!$G$51*'Datos Vida'!AF314)</f>
        <v/>
      </c>
      <c r="AG32" s="46" t="str">
        <f>IF('Datos Vida'!AG314=0,"",Índice!$G$51*'Datos Vida'!AG314)</f>
        <v/>
      </c>
      <c r="AH32" s="46" t="str">
        <f>IF('Datos Vida'!AH314=0,"",Índice!$G$51*'Datos Vida'!AH314)</f>
        <v/>
      </c>
      <c r="AI32" s="46" t="str">
        <f>IF('Datos Vida'!AI314=0,"",Índice!$G$51*'Datos Vida'!AI314)</f>
        <v/>
      </c>
      <c r="AJ32" s="46" t="str">
        <f>IF('Datos Vida'!AJ314=0,"",Índice!$G$51*'Datos Vida'!AJ314)</f>
        <v/>
      </c>
      <c r="AK32" s="46" t="str">
        <f>IF('Datos Vida'!AK314=0,"",Índice!$G$51*'Datos Vida'!AK314)</f>
        <v/>
      </c>
      <c r="AL32" s="46" t="str">
        <f>IF('Datos Vida'!AL314=0,"",Índice!$G$51*'Datos Vida'!AL314)</f>
        <v/>
      </c>
      <c r="AM32" s="46" t="str">
        <f>IF('Datos Vida'!AM314=0,"",Índice!$G$51*'Datos Vida'!AM314)</f>
        <v/>
      </c>
      <c r="AN32" s="46" t="str">
        <f>IF('Datos Vida'!AN314=0,"",Índice!$G$51*'Datos Vida'!AN314)</f>
        <v/>
      </c>
      <c r="AO32" s="46" t="str">
        <f>IF('Datos Vida'!AO314=0,"",Índice!$G$51*'Datos Vida'!AO314)</f>
        <v/>
      </c>
      <c r="AP32" s="46" t="str">
        <f>IF('Datos Vida'!AP314=0,"",Índice!$G$51*'Datos Vida'!AP314)</f>
        <v/>
      </c>
      <c r="AQ32" s="46">
        <f>IF('Datos Vida'!AQ314=0,"",Índice!$G$51*'Datos Vida'!AQ314)</f>
        <v>1245.5817680010448</v>
      </c>
      <c r="AS32" s="46">
        <f>IF('Datos Vida'!AS314=0,"",Índice!$F$51*'Datos Vida'!AS314)</f>
        <v>6940.1331686404528</v>
      </c>
      <c r="AT32" s="71">
        <f t="shared" si="0"/>
        <v>-0.820524802949127</v>
      </c>
    </row>
    <row r="33" spans="2:46">
      <c r="B33" s="30" t="s">
        <v>428</v>
      </c>
      <c r="C33" s="46" t="str">
        <f>IF('Datos Vida'!C315=0,"",Índice!$G$51*'Datos Vida'!C315)</f>
        <v/>
      </c>
      <c r="D33" s="46" t="str">
        <f>IF('Datos Vida'!D315=0,"",Índice!$G$51*'Datos Vida'!D315)</f>
        <v/>
      </c>
      <c r="E33" s="46" t="str">
        <f>IF('Datos Vida'!E315=0,"",Índice!$G$51*'Datos Vida'!E315)</f>
        <v/>
      </c>
      <c r="F33" s="46" t="str">
        <f>IF('Datos Vida'!F315=0,"",Índice!$G$51*'Datos Vida'!F315)</f>
        <v/>
      </c>
      <c r="G33" s="46" t="str">
        <f>IF('Datos Vida'!G315=0,"",Índice!$G$51*'Datos Vida'!G315)</f>
        <v/>
      </c>
      <c r="H33" s="46" t="str">
        <f>IF('Datos Vida'!H315=0,"",Índice!$G$51*'Datos Vida'!H315)</f>
        <v/>
      </c>
      <c r="I33" s="46" t="str">
        <f>IF('Datos Vida'!I315=0,"",Índice!$G$51*'Datos Vida'!I315)</f>
        <v/>
      </c>
      <c r="J33" s="46" t="str">
        <f>IF('Datos Vida'!J315=0,"",Índice!$G$51*'Datos Vida'!J315)</f>
        <v/>
      </c>
      <c r="K33" s="46" t="str">
        <f>IF('Datos Vida'!K315=0,"",Índice!$G$51*'Datos Vida'!K315)</f>
        <v/>
      </c>
      <c r="L33" s="46" t="str">
        <f>IF('Datos Vida'!L315=0,"",Índice!$G$51*'Datos Vida'!L315)</f>
        <v/>
      </c>
      <c r="M33" s="46" t="str">
        <f>IF('Datos Vida'!M315=0,"",Índice!$G$51*'Datos Vida'!M315)</f>
        <v/>
      </c>
      <c r="N33" s="46" t="str">
        <f>IF('Datos Vida'!N315=0,"",Índice!$G$51*'Datos Vida'!N315)</f>
        <v/>
      </c>
      <c r="O33" s="46" t="str">
        <f>IF('Datos Vida'!O315=0,"",Índice!$G$51*'Datos Vida'!O315)</f>
        <v/>
      </c>
      <c r="P33" s="46" t="str">
        <f>IF('Datos Vida'!P315=0,"",Índice!$G$51*'Datos Vida'!P315)</f>
        <v/>
      </c>
      <c r="Q33" s="46" t="str">
        <f>IF('Datos Vida'!Q315=0,"",Índice!$G$51*'Datos Vida'!Q315)</f>
        <v/>
      </c>
      <c r="R33" s="46" t="str">
        <f>IF('Datos Vida'!R315=0,"",Índice!$G$51*'Datos Vida'!R315)</f>
        <v/>
      </c>
      <c r="S33" s="46" t="str">
        <f>IF('Datos Vida'!S315=0,"",Índice!$G$51*'Datos Vida'!S315)</f>
        <v/>
      </c>
      <c r="T33" s="46" t="str">
        <f>IF('Datos Vida'!T315=0,"",Índice!$G$51*'Datos Vida'!T315)</f>
        <v/>
      </c>
      <c r="U33" s="46" t="str">
        <f>IF('Datos Vida'!U315=0,"",Índice!$G$51*'Datos Vida'!U315)</f>
        <v/>
      </c>
      <c r="V33" s="46" t="str">
        <f>IF('Datos Vida'!V315=0,"",Índice!$G$51*'Datos Vida'!V315)</f>
        <v/>
      </c>
      <c r="W33" s="46" t="str">
        <f>IF('Datos Vida'!W315=0,"",Índice!$G$51*'Datos Vida'!W315)</f>
        <v/>
      </c>
      <c r="X33" s="46" t="str">
        <f>IF('Datos Vida'!X315=0,"",Índice!$G$51*'Datos Vida'!X315)</f>
        <v/>
      </c>
      <c r="Y33" s="46" t="str">
        <f>IF('Datos Vida'!Y315=0,"",Índice!$G$51*'Datos Vida'!Y315)</f>
        <v/>
      </c>
      <c r="Z33" s="46" t="str">
        <f>IF('Datos Vida'!Z315=0,"",Índice!$G$51*'Datos Vida'!Z315)</f>
        <v/>
      </c>
      <c r="AA33" s="46" t="str">
        <f>IF('Datos Vida'!AA315=0,"",Índice!$G$51*'Datos Vida'!AA315)</f>
        <v/>
      </c>
      <c r="AB33" s="46" t="str">
        <f>IF('Datos Vida'!AB315=0,"",Índice!$G$51*'Datos Vida'!AB315)</f>
        <v/>
      </c>
      <c r="AC33" s="46" t="str">
        <f>IF('Datos Vida'!AC315=0,"",Índice!$G$51*'Datos Vida'!AC315)</f>
        <v/>
      </c>
      <c r="AD33" s="46" t="str">
        <f>IF('Datos Vida'!AD315=0,"",Índice!$G$51*'Datos Vida'!AD315)</f>
        <v/>
      </c>
      <c r="AE33" s="46" t="str">
        <f>IF('Datos Vida'!AE315=0,"",Índice!$G$51*'Datos Vida'!AE315)</f>
        <v/>
      </c>
      <c r="AF33" s="46" t="str">
        <f>IF('Datos Vida'!AF315=0,"",Índice!$G$51*'Datos Vida'!AF315)</f>
        <v/>
      </c>
      <c r="AG33" s="46" t="str">
        <f>IF('Datos Vida'!AG315=0,"",Índice!$G$51*'Datos Vida'!AG315)</f>
        <v/>
      </c>
      <c r="AH33" s="46" t="str">
        <f>IF('Datos Vida'!AH315=0,"",Índice!$G$51*'Datos Vida'!AH315)</f>
        <v/>
      </c>
      <c r="AI33" s="46" t="str">
        <f>IF('Datos Vida'!AI315=0,"",Índice!$G$51*'Datos Vida'!AI315)</f>
        <v/>
      </c>
      <c r="AJ33" s="46" t="str">
        <f>IF('Datos Vida'!AJ315=0,"",Índice!$G$51*'Datos Vida'!AJ315)</f>
        <v/>
      </c>
      <c r="AK33" s="46" t="str">
        <f>IF('Datos Vida'!AK315=0,"",Índice!$G$51*'Datos Vida'!AK315)</f>
        <v/>
      </c>
      <c r="AL33" s="46" t="str">
        <f>IF('Datos Vida'!AL315=0,"",Índice!$G$51*'Datos Vida'!AL315)</f>
        <v/>
      </c>
      <c r="AM33" s="46" t="str">
        <f>IF('Datos Vida'!AM315=0,"",Índice!$G$51*'Datos Vida'!AM315)</f>
        <v/>
      </c>
      <c r="AN33" s="46" t="str">
        <f>IF('Datos Vida'!AN315=0,"",Índice!$G$51*'Datos Vida'!AN315)</f>
        <v/>
      </c>
      <c r="AO33" s="46" t="str">
        <f>IF('Datos Vida'!AO315=0,"",Índice!$G$51*'Datos Vida'!AO315)</f>
        <v/>
      </c>
      <c r="AP33" s="46" t="str">
        <f>IF('Datos Vida'!AP315=0,"",Índice!$G$51*'Datos Vida'!AP315)</f>
        <v/>
      </c>
      <c r="AQ33" s="46" t="str">
        <f>IF('Datos Vida'!AQ315=0,"",Índice!$G$51*'Datos Vida'!AQ315)</f>
        <v/>
      </c>
      <c r="AS33" s="46">
        <f>IF('Datos Vida'!AS315=0,"",Índice!$F$51*'Datos Vida'!AS315)</f>
        <v>2752.8212135818026</v>
      </c>
      <c r="AT33" s="71" t="str">
        <f t="shared" si="0"/>
        <v/>
      </c>
    </row>
    <row r="34" spans="2:46">
      <c r="B34" s="30" t="s">
        <v>429</v>
      </c>
      <c r="C34" s="46" t="str">
        <f>IF('Datos Vida'!C316=0,"",Índice!$G$51*'Datos Vida'!C316)</f>
        <v/>
      </c>
      <c r="D34" s="46" t="str">
        <f>IF('Datos Vida'!D316=0,"",Índice!$G$51*'Datos Vida'!D316)</f>
        <v/>
      </c>
      <c r="E34" s="46" t="str">
        <f>IF('Datos Vida'!E316=0,"",Índice!$G$51*'Datos Vida'!E316)</f>
        <v/>
      </c>
      <c r="F34" s="46" t="str">
        <f>IF('Datos Vida'!F316=0,"",Índice!$G$51*'Datos Vida'!F316)</f>
        <v/>
      </c>
      <c r="G34" s="46">
        <f>IF('Datos Vida'!G316=0,"",Índice!$G$51*'Datos Vida'!G316)</f>
        <v>4206.7987101086492</v>
      </c>
      <c r="H34" s="46" t="str">
        <f>IF('Datos Vida'!H316=0,"",Índice!$G$51*'Datos Vida'!H316)</f>
        <v/>
      </c>
      <c r="I34" s="46" t="str">
        <f>IF('Datos Vida'!I316=0,"",Índice!$G$51*'Datos Vida'!I316)</f>
        <v/>
      </c>
      <c r="J34" s="46" t="str">
        <f>IF('Datos Vida'!J316=0,"",Índice!$G$51*'Datos Vida'!J316)</f>
        <v/>
      </c>
      <c r="K34" s="46" t="str">
        <f>IF('Datos Vida'!K316=0,"",Índice!$G$51*'Datos Vida'!K316)</f>
        <v/>
      </c>
      <c r="L34" s="46" t="str">
        <f>IF('Datos Vida'!L316=0,"",Índice!$G$51*'Datos Vida'!L316)</f>
        <v/>
      </c>
      <c r="M34" s="46" t="str">
        <f>IF('Datos Vida'!M316=0,"",Índice!$G$51*'Datos Vida'!M316)</f>
        <v/>
      </c>
      <c r="N34" s="46" t="str">
        <f>IF('Datos Vida'!N316=0,"",Índice!$G$51*'Datos Vida'!N316)</f>
        <v/>
      </c>
      <c r="O34" s="46" t="str">
        <f>IF('Datos Vida'!O316=0,"",Índice!$G$51*'Datos Vida'!O316)</f>
        <v/>
      </c>
      <c r="P34" s="46" t="str">
        <f>IF('Datos Vida'!P316=0,"",Índice!$G$51*'Datos Vida'!P316)</f>
        <v/>
      </c>
      <c r="Q34" s="46" t="str">
        <f>IF('Datos Vida'!Q316=0,"",Índice!$G$51*'Datos Vida'!Q316)</f>
        <v/>
      </c>
      <c r="R34" s="46" t="str">
        <f>IF('Datos Vida'!R316=0,"",Índice!$G$51*'Datos Vida'!R316)</f>
        <v/>
      </c>
      <c r="S34" s="46" t="str">
        <f>IF('Datos Vida'!S316=0,"",Índice!$G$51*'Datos Vida'!S316)</f>
        <v/>
      </c>
      <c r="T34" s="46" t="str">
        <f>IF('Datos Vida'!T316=0,"",Índice!$G$51*'Datos Vida'!T316)</f>
        <v/>
      </c>
      <c r="U34" s="46" t="str">
        <f>IF('Datos Vida'!U316=0,"",Índice!$G$51*'Datos Vida'!U316)</f>
        <v/>
      </c>
      <c r="V34" s="46" t="str">
        <f>IF('Datos Vida'!V316=0,"",Índice!$G$51*'Datos Vida'!V316)</f>
        <v/>
      </c>
      <c r="W34" s="46" t="str">
        <f>IF('Datos Vida'!W316=0,"",Índice!$G$51*'Datos Vida'!W316)</f>
        <v/>
      </c>
      <c r="X34" s="46" t="str">
        <f>IF('Datos Vida'!X316=0,"",Índice!$G$51*'Datos Vida'!X316)</f>
        <v/>
      </c>
      <c r="Y34" s="46" t="str">
        <f>IF('Datos Vida'!Y316=0,"",Índice!$G$51*'Datos Vida'!Y316)</f>
        <v/>
      </c>
      <c r="Z34" s="46" t="str">
        <f>IF('Datos Vida'!Z316=0,"",Índice!$G$51*'Datos Vida'!Z316)</f>
        <v/>
      </c>
      <c r="AA34" s="46" t="str">
        <f>IF('Datos Vida'!AA316=0,"",Índice!$G$51*'Datos Vida'!AA316)</f>
        <v/>
      </c>
      <c r="AB34" s="46" t="str">
        <f>IF('Datos Vida'!AB316=0,"",Índice!$G$51*'Datos Vida'!AB316)</f>
        <v/>
      </c>
      <c r="AC34" s="46" t="str">
        <f>IF('Datos Vida'!AC316=0,"",Índice!$G$51*'Datos Vida'!AC316)</f>
        <v/>
      </c>
      <c r="AD34" s="46" t="str">
        <f>IF('Datos Vida'!AD316=0,"",Índice!$G$51*'Datos Vida'!AD316)</f>
        <v/>
      </c>
      <c r="AE34" s="46" t="str">
        <f>IF('Datos Vida'!AE316=0,"",Índice!$G$51*'Datos Vida'!AE316)</f>
        <v/>
      </c>
      <c r="AF34" s="46" t="str">
        <f>IF('Datos Vida'!AF316=0,"",Índice!$G$51*'Datos Vida'!AF316)</f>
        <v/>
      </c>
      <c r="AG34" s="46" t="str">
        <f>IF('Datos Vida'!AG316=0,"",Índice!$G$51*'Datos Vida'!AG316)</f>
        <v/>
      </c>
      <c r="AH34" s="46" t="str">
        <f>IF('Datos Vida'!AH316=0,"",Índice!$G$51*'Datos Vida'!AH316)</f>
        <v/>
      </c>
      <c r="AI34" s="46" t="str">
        <f>IF('Datos Vida'!AI316=0,"",Índice!$G$51*'Datos Vida'!AI316)</f>
        <v/>
      </c>
      <c r="AJ34" s="46" t="str">
        <f>IF('Datos Vida'!AJ316=0,"",Índice!$G$51*'Datos Vida'!AJ316)</f>
        <v/>
      </c>
      <c r="AK34" s="46" t="str">
        <f>IF('Datos Vida'!AK316=0,"",Índice!$G$51*'Datos Vida'!AK316)</f>
        <v/>
      </c>
      <c r="AL34" s="46" t="str">
        <f>IF('Datos Vida'!AL316=0,"",Índice!$G$51*'Datos Vida'!AL316)</f>
        <v/>
      </c>
      <c r="AM34" s="46" t="str">
        <f>IF('Datos Vida'!AM316=0,"",Índice!$G$51*'Datos Vida'!AM316)</f>
        <v/>
      </c>
      <c r="AN34" s="46" t="str">
        <f>IF('Datos Vida'!AN316=0,"",Índice!$G$51*'Datos Vida'!AN316)</f>
        <v/>
      </c>
      <c r="AO34" s="46" t="str">
        <f>IF('Datos Vida'!AO316=0,"",Índice!$G$51*'Datos Vida'!AO316)</f>
        <v/>
      </c>
      <c r="AP34" s="46" t="str">
        <f>IF('Datos Vida'!AP316=0,"",Índice!$G$51*'Datos Vida'!AP316)</f>
        <v/>
      </c>
      <c r="AQ34" s="46">
        <f>IF('Datos Vida'!AQ316=0,"",Índice!$G$51*'Datos Vida'!AQ316)</f>
        <v>4206.7987101086492</v>
      </c>
      <c r="AS34" s="46">
        <f>IF('Datos Vida'!AS316=0,"",Índice!$F$51*'Datos Vida'!AS316)</f>
        <v>6412.8918364815936</v>
      </c>
      <c r="AT34" s="71">
        <f t="shared" si="0"/>
        <v>-0.34400909646143485</v>
      </c>
    </row>
    <row r="35" spans="2:46">
      <c r="B35" s="30" t="s">
        <v>430</v>
      </c>
      <c r="C35" s="46" t="str">
        <f>IF('Datos Vida'!C317=0,"",Índice!$G$51*'Datos Vida'!C317)</f>
        <v/>
      </c>
      <c r="D35" s="46" t="str">
        <f>IF('Datos Vida'!D317=0,"",Índice!$G$51*'Datos Vida'!D317)</f>
        <v/>
      </c>
      <c r="E35" s="46" t="str">
        <f>IF('Datos Vida'!E317=0,"",Índice!$G$51*'Datos Vida'!E317)</f>
        <v/>
      </c>
      <c r="F35" s="46" t="str">
        <f>IF('Datos Vida'!F317=0,"",Índice!$G$51*'Datos Vida'!F317)</f>
        <v/>
      </c>
      <c r="G35" s="46">
        <f>IF('Datos Vida'!G317=0,"",Índice!$G$51*'Datos Vida'!G317)</f>
        <v>19026.472873106828</v>
      </c>
      <c r="H35" s="46" t="str">
        <f>IF('Datos Vida'!H317=0,"",Índice!$G$51*'Datos Vida'!H317)</f>
        <v/>
      </c>
      <c r="I35" s="46" t="str">
        <f>IF('Datos Vida'!I317=0,"",Índice!$G$51*'Datos Vida'!I317)</f>
        <v/>
      </c>
      <c r="J35" s="46" t="str">
        <f>IF('Datos Vida'!J317=0,"",Índice!$G$51*'Datos Vida'!J317)</f>
        <v/>
      </c>
      <c r="K35" s="46" t="str">
        <f>IF('Datos Vida'!K317=0,"",Índice!$G$51*'Datos Vida'!K317)</f>
        <v/>
      </c>
      <c r="L35" s="46" t="str">
        <f>IF('Datos Vida'!L317=0,"",Índice!$G$51*'Datos Vida'!L317)</f>
        <v/>
      </c>
      <c r="M35" s="46" t="str">
        <f>IF('Datos Vida'!M317=0,"",Índice!$G$51*'Datos Vida'!M317)</f>
        <v/>
      </c>
      <c r="N35" s="46" t="str">
        <f>IF('Datos Vida'!N317=0,"",Índice!$G$51*'Datos Vida'!N317)</f>
        <v/>
      </c>
      <c r="O35" s="46" t="str">
        <f>IF('Datos Vida'!O317=0,"",Índice!$G$51*'Datos Vida'!O317)</f>
        <v/>
      </c>
      <c r="P35" s="46" t="str">
        <f>IF('Datos Vida'!P317=0,"",Índice!$G$51*'Datos Vida'!P317)</f>
        <v/>
      </c>
      <c r="Q35" s="46">
        <f>IF('Datos Vida'!Q317=0,"",Índice!$G$51*'Datos Vida'!Q317)</f>
        <v>89297.443013936936</v>
      </c>
      <c r="R35" s="46" t="str">
        <f>IF('Datos Vida'!R317=0,"",Índice!$G$51*'Datos Vida'!R317)</f>
        <v/>
      </c>
      <c r="S35" s="46" t="str">
        <f>IF('Datos Vida'!S317=0,"",Índice!$G$51*'Datos Vida'!S317)</f>
        <v/>
      </c>
      <c r="T35" s="46" t="str">
        <f>IF('Datos Vida'!T317=0,"",Índice!$G$51*'Datos Vida'!T317)</f>
        <v/>
      </c>
      <c r="U35" s="46" t="str">
        <f>IF('Datos Vida'!U317=0,"",Índice!$G$51*'Datos Vida'!U317)</f>
        <v/>
      </c>
      <c r="V35" s="46" t="str">
        <f>IF('Datos Vida'!V317=0,"",Índice!$G$51*'Datos Vida'!V317)</f>
        <v/>
      </c>
      <c r="W35" s="46" t="str">
        <f>IF('Datos Vida'!W317=0,"",Índice!$G$51*'Datos Vida'!W317)</f>
        <v/>
      </c>
      <c r="X35" s="46" t="str">
        <f>IF('Datos Vida'!X317=0,"",Índice!$G$51*'Datos Vida'!X317)</f>
        <v/>
      </c>
      <c r="Y35" s="46">
        <f>IF('Datos Vida'!Y317=0,"",Índice!$G$51*'Datos Vida'!Y317)</f>
        <v>7152.2571992005687</v>
      </c>
      <c r="Z35" s="46" t="str">
        <f>IF('Datos Vida'!Z317=0,"",Índice!$G$51*'Datos Vida'!Z317)</f>
        <v/>
      </c>
      <c r="AA35" s="46" t="str">
        <f>IF('Datos Vida'!AA317=0,"",Índice!$G$51*'Datos Vida'!AA317)</f>
        <v/>
      </c>
      <c r="AB35" s="46" t="str">
        <f>IF('Datos Vida'!AB317=0,"",Índice!$G$51*'Datos Vida'!AB317)</f>
        <v/>
      </c>
      <c r="AC35" s="46" t="str">
        <f>IF('Datos Vida'!AC317=0,"",Índice!$G$51*'Datos Vida'!AC317)</f>
        <v/>
      </c>
      <c r="AD35" s="46" t="str">
        <f>IF('Datos Vida'!AD317=0,"",Índice!$G$51*'Datos Vida'!AD317)</f>
        <v/>
      </c>
      <c r="AE35" s="46" t="str">
        <f>IF('Datos Vida'!AE317=0,"",Índice!$G$51*'Datos Vida'!AE317)</f>
        <v/>
      </c>
      <c r="AF35" s="46" t="str">
        <f>IF('Datos Vida'!AF317=0,"",Índice!$G$51*'Datos Vida'!AF317)</f>
        <v/>
      </c>
      <c r="AG35" s="46">
        <f>IF('Datos Vida'!AG317=0,"",Índice!$G$51*'Datos Vida'!AG317)</f>
        <v>1297.9497924421348</v>
      </c>
      <c r="AH35" s="46" t="str">
        <f>IF('Datos Vida'!AH317=0,"",Índice!$G$51*'Datos Vida'!AH317)</f>
        <v/>
      </c>
      <c r="AI35" s="46" t="str">
        <f>IF('Datos Vida'!AI317=0,"",Índice!$G$51*'Datos Vida'!AI317)</f>
        <v/>
      </c>
      <c r="AJ35" s="46" t="str">
        <f>IF('Datos Vida'!AJ317=0,"",Índice!$G$51*'Datos Vida'!AJ317)</f>
        <v/>
      </c>
      <c r="AK35" s="46" t="str">
        <f>IF('Datos Vida'!AK317=0,"",Índice!$G$51*'Datos Vida'!AK317)</f>
        <v/>
      </c>
      <c r="AL35" s="46" t="str">
        <f>IF('Datos Vida'!AL317=0,"",Índice!$G$51*'Datos Vida'!AL317)</f>
        <v/>
      </c>
      <c r="AM35" s="46" t="str">
        <f>IF('Datos Vida'!AM317=0,"",Índice!$G$51*'Datos Vida'!AM317)</f>
        <v/>
      </c>
      <c r="AN35" s="46" t="str">
        <f>IF('Datos Vida'!AN317=0,"",Índice!$G$51*'Datos Vida'!AN317)</f>
        <v/>
      </c>
      <c r="AO35" s="46" t="str">
        <f>IF('Datos Vida'!AO317=0,"",Índice!$G$51*'Datos Vida'!AO317)</f>
        <v/>
      </c>
      <c r="AP35" s="46" t="str">
        <f>IF('Datos Vida'!AP317=0,"",Índice!$G$51*'Datos Vida'!AP317)</f>
        <v/>
      </c>
      <c r="AQ35" s="46">
        <f>IF('Datos Vida'!AQ317=0,"",Índice!$G$51*'Datos Vida'!AQ317)</f>
        <v>116774.12287868647</v>
      </c>
      <c r="AS35" s="46">
        <f>IF('Datos Vida'!AS317=0,"",Índice!$F$51*'Datos Vida'!AS317)</f>
        <v>171819.300594339</v>
      </c>
      <c r="AT35" s="71">
        <f t="shared" si="0"/>
        <v>-0.32036667315747491</v>
      </c>
    </row>
    <row r="36" spans="2:46">
      <c r="B36" s="30" t="s">
        <v>431</v>
      </c>
      <c r="C36" s="46" t="str">
        <f>IF('Datos Vida'!C318=0,"",Índice!$G$51*'Datos Vida'!C318)</f>
        <v/>
      </c>
      <c r="D36" s="46" t="str">
        <f>IF('Datos Vida'!D318=0,"",Índice!$G$51*'Datos Vida'!D318)</f>
        <v/>
      </c>
      <c r="E36" s="46" t="str">
        <f>IF('Datos Vida'!E318=0,"",Índice!$G$51*'Datos Vida'!E318)</f>
        <v/>
      </c>
      <c r="F36" s="46" t="str">
        <f>IF('Datos Vida'!F318=0,"",Índice!$G$51*'Datos Vida'!F318)</f>
        <v/>
      </c>
      <c r="G36" s="46" t="str">
        <f>IF('Datos Vida'!G318=0,"",Índice!$G$51*'Datos Vida'!G318)</f>
        <v/>
      </c>
      <c r="H36" s="46" t="str">
        <f>IF('Datos Vida'!H318=0,"",Índice!$G$51*'Datos Vida'!H318)</f>
        <v/>
      </c>
      <c r="I36" s="46">
        <f>IF('Datos Vida'!I318=0,"",Índice!$G$51*'Datos Vida'!I318)</f>
        <v>1015.3578518926744</v>
      </c>
      <c r="J36" s="46" t="str">
        <f>IF('Datos Vida'!J318=0,"",Índice!$G$51*'Datos Vida'!J318)</f>
        <v/>
      </c>
      <c r="K36" s="46" t="str">
        <f>IF('Datos Vida'!K318=0,"",Índice!$G$51*'Datos Vida'!K318)</f>
        <v/>
      </c>
      <c r="L36" s="46" t="str">
        <f>IF('Datos Vida'!L318=0,"",Índice!$G$51*'Datos Vida'!L318)</f>
        <v/>
      </c>
      <c r="M36" s="46" t="str">
        <f>IF('Datos Vida'!M318=0,"",Índice!$G$51*'Datos Vida'!M318)</f>
        <v/>
      </c>
      <c r="N36" s="46" t="str">
        <f>IF('Datos Vida'!N318=0,"",Índice!$G$51*'Datos Vida'!N318)</f>
        <v/>
      </c>
      <c r="O36" s="46" t="str">
        <f>IF('Datos Vida'!O318=0,"",Índice!$G$51*'Datos Vida'!O318)</f>
        <v/>
      </c>
      <c r="P36" s="46" t="str">
        <f>IF('Datos Vida'!P318=0,"",Índice!$G$51*'Datos Vida'!P318)</f>
        <v/>
      </c>
      <c r="Q36" s="46" t="str">
        <f>IF('Datos Vida'!Q318=0,"",Índice!$G$51*'Datos Vida'!Q318)</f>
        <v/>
      </c>
      <c r="R36" s="46" t="str">
        <f>IF('Datos Vida'!R318=0,"",Índice!$G$51*'Datos Vida'!R318)</f>
        <v/>
      </c>
      <c r="S36" s="46">
        <f>IF('Datos Vida'!S318=0,"",Índice!$G$51*'Datos Vida'!S318)</f>
        <v>913.28202983039751</v>
      </c>
      <c r="T36" s="46" t="str">
        <f>IF('Datos Vida'!T318=0,"",Índice!$G$51*'Datos Vida'!T318)</f>
        <v/>
      </c>
      <c r="U36" s="46" t="str">
        <f>IF('Datos Vida'!U318=0,"",Índice!$G$51*'Datos Vida'!U318)</f>
        <v/>
      </c>
      <c r="V36" s="46" t="str">
        <f>IF('Datos Vida'!V318=0,"",Índice!$G$51*'Datos Vida'!V318)</f>
        <v/>
      </c>
      <c r="W36" s="46" t="str">
        <f>IF('Datos Vida'!W318=0,"",Índice!$G$51*'Datos Vida'!W318)</f>
        <v/>
      </c>
      <c r="X36" s="46" t="str">
        <f>IF('Datos Vida'!X318=0,"",Índice!$G$51*'Datos Vida'!X318)</f>
        <v/>
      </c>
      <c r="Y36" s="46" t="str">
        <f>IF('Datos Vida'!Y318=0,"",Índice!$G$51*'Datos Vida'!Y318)</f>
        <v/>
      </c>
      <c r="Z36" s="46" t="str">
        <f>IF('Datos Vida'!Z318=0,"",Índice!$G$51*'Datos Vida'!Z318)</f>
        <v/>
      </c>
      <c r="AA36" s="46" t="str">
        <f>IF('Datos Vida'!AA318=0,"",Índice!$G$51*'Datos Vida'!AA318)</f>
        <v/>
      </c>
      <c r="AB36" s="46" t="str">
        <f>IF('Datos Vida'!AB318=0,"",Índice!$G$51*'Datos Vida'!AB318)</f>
        <v/>
      </c>
      <c r="AC36" s="46" t="str">
        <f>IF('Datos Vida'!AC318=0,"",Índice!$G$51*'Datos Vida'!AC318)</f>
        <v/>
      </c>
      <c r="AD36" s="46" t="str">
        <f>IF('Datos Vida'!AD318=0,"",Índice!$G$51*'Datos Vida'!AD318)</f>
        <v/>
      </c>
      <c r="AE36" s="46" t="str">
        <f>IF('Datos Vida'!AE318=0,"",Índice!$G$51*'Datos Vida'!AE318)</f>
        <v/>
      </c>
      <c r="AF36" s="46" t="str">
        <f>IF('Datos Vida'!AF318=0,"",Índice!$G$51*'Datos Vida'!AF318)</f>
        <v/>
      </c>
      <c r="AG36" s="46" t="str">
        <f>IF('Datos Vida'!AG318=0,"",Índice!$G$51*'Datos Vida'!AG318)</f>
        <v/>
      </c>
      <c r="AH36" s="46" t="str">
        <f>IF('Datos Vida'!AH318=0,"",Índice!$G$51*'Datos Vida'!AH318)</f>
        <v/>
      </c>
      <c r="AI36" s="46" t="str">
        <f>IF('Datos Vida'!AI318=0,"",Índice!$G$51*'Datos Vida'!AI318)</f>
        <v/>
      </c>
      <c r="AJ36" s="46" t="str">
        <f>IF('Datos Vida'!AJ318=0,"",Índice!$G$51*'Datos Vida'!AJ318)</f>
        <v/>
      </c>
      <c r="AK36" s="46" t="str">
        <f>IF('Datos Vida'!AK318=0,"",Índice!$G$51*'Datos Vida'!AK318)</f>
        <v/>
      </c>
      <c r="AL36" s="46" t="str">
        <f>IF('Datos Vida'!AL318=0,"",Índice!$G$51*'Datos Vida'!AL318)</f>
        <v/>
      </c>
      <c r="AM36" s="46" t="str">
        <f>IF('Datos Vida'!AM318=0,"",Índice!$G$51*'Datos Vida'!AM318)</f>
        <v/>
      </c>
      <c r="AN36" s="46" t="str">
        <f>IF('Datos Vida'!AN318=0,"",Índice!$G$51*'Datos Vida'!AN318)</f>
        <v/>
      </c>
      <c r="AO36" s="46" t="str">
        <f>IF('Datos Vida'!AO318=0,"",Índice!$G$51*'Datos Vida'!AO318)</f>
        <v/>
      </c>
      <c r="AP36" s="46" t="str">
        <f>IF('Datos Vida'!AP318=0,"",Índice!$G$51*'Datos Vida'!AP318)</f>
        <v/>
      </c>
      <c r="AQ36" s="46">
        <f>IF('Datos Vida'!AQ318=0,"",Índice!$G$51*'Datos Vida'!AQ318)</f>
        <v>1928.639881723072</v>
      </c>
      <c r="AS36" s="46">
        <f>IF('Datos Vida'!AS318=0,"",Índice!$F$51*'Datos Vida'!AS318)</f>
        <v>545.82152385737504</v>
      </c>
      <c r="AT36" s="71">
        <f t="shared" si="0"/>
        <v>2.5334624917192383</v>
      </c>
    </row>
    <row r="37" spans="2:46">
      <c r="B37" s="30" t="s">
        <v>432</v>
      </c>
      <c r="C37" s="46" t="str">
        <f>IF('Datos Vida'!C319=0,"",Índice!$G$51*'Datos Vida'!C319)</f>
        <v/>
      </c>
      <c r="D37" s="46">
        <f>IF('Datos Vida'!D319=0,"",Índice!$G$51*'Datos Vida'!D319)</f>
        <v>49334.535225233005</v>
      </c>
      <c r="E37" s="46" t="str">
        <f>IF('Datos Vida'!E319=0,"",Índice!$G$51*'Datos Vida'!E319)</f>
        <v/>
      </c>
      <c r="F37" s="46">
        <f>IF('Datos Vida'!F319=0,"",Índice!$G$51*'Datos Vida'!F319)</f>
        <v>152281.98777834585</v>
      </c>
      <c r="G37" s="46">
        <f>IF('Datos Vida'!G319=0,"",Índice!$G$51*'Datos Vida'!G319)</f>
        <v>1068010.7830313332</v>
      </c>
      <c r="H37" s="46">
        <f>IF('Datos Vida'!H319=0,"",Índice!$G$51*'Datos Vida'!H319)</f>
        <v>295722.95223108272</v>
      </c>
      <c r="I37" s="46">
        <f>IF('Datos Vida'!I319=0,"",Índice!$G$51*'Datos Vida'!I319)</f>
        <v>108964.52356132185</v>
      </c>
      <c r="J37" s="46">
        <f>IF('Datos Vida'!J319=0,"",Índice!$G$51*'Datos Vida'!J319)</f>
        <v>316833.70184210123</v>
      </c>
      <c r="K37" s="46" t="str">
        <f>IF('Datos Vida'!K319=0,"",Índice!$G$51*'Datos Vida'!K319)</f>
        <v/>
      </c>
      <c r="L37" s="46" t="str">
        <f>IF('Datos Vida'!L319=0,"",Índice!$G$51*'Datos Vida'!L319)</f>
        <v/>
      </c>
      <c r="M37" s="46">
        <f>IF('Datos Vida'!M319=0,"",Índice!$G$51*'Datos Vida'!M319)</f>
        <v>239818.68925968473</v>
      </c>
      <c r="N37" s="46" t="str">
        <f>IF('Datos Vida'!N319=0,"",Índice!$G$51*'Datos Vida'!N319)</f>
        <v/>
      </c>
      <c r="O37" s="46">
        <f>IF('Datos Vida'!O319=0,"",Índice!$G$51*'Datos Vida'!O319)</f>
        <v>10389.11427313029</v>
      </c>
      <c r="P37" s="46">
        <f>IF('Datos Vida'!P319=0,"",Índice!$G$51*'Datos Vida'!P319)</f>
        <v>490976.64783177414</v>
      </c>
      <c r="Q37" s="46">
        <f>IF('Datos Vida'!Q319=0,"",Índice!$G$51*'Datos Vida'!Q319)</f>
        <v>1184463.8916739153</v>
      </c>
      <c r="R37" s="46" t="str">
        <f>IF('Datos Vida'!R319=0,"",Índice!$G$51*'Datos Vida'!R319)</f>
        <v/>
      </c>
      <c r="S37" s="46" t="str">
        <f>IF('Datos Vida'!S319=0,"",Índice!$G$51*'Datos Vida'!S319)</f>
        <v/>
      </c>
      <c r="T37" s="46">
        <f>IF('Datos Vida'!T319=0,"",Índice!$G$51*'Datos Vida'!T319)</f>
        <v>239745.03177143162</v>
      </c>
      <c r="U37" s="46" t="str">
        <f>IF('Datos Vida'!U319=0,"",Índice!$G$51*'Datos Vida'!U319)</f>
        <v/>
      </c>
      <c r="V37" s="46" t="str">
        <f>IF('Datos Vida'!V319=0,"",Índice!$G$51*'Datos Vida'!V319)</f>
        <v/>
      </c>
      <c r="W37" s="46">
        <f>IF('Datos Vida'!W319=0,"",Índice!$G$51*'Datos Vida'!W319)</f>
        <v>5425.7327569989002</v>
      </c>
      <c r="X37" s="46">
        <f>IF('Datos Vida'!X319=0,"",Índice!$G$51*'Datos Vida'!X319)</f>
        <v>1885220.9613984302</v>
      </c>
      <c r="Y37" s="46" t="str">
        <f>IF('Datos Vida'!Y319=0,"",Índice!$G$51*'Datos Vida'!Y319)</f>
        <v/>
      </c>
      <c r="Z37" s="46">
        <f>IF('Datos Vida'!Z319=0,"",Índice!$G$51*'Datos Vida'!Z319)</f>
        <v>766.49823713373223</v>
      </c>
      <c r="AA37" s="46" t="str">
        <f>IF('Datos Vida'!AA319=0,"",Índice!$G$51*'Datos Vida'!AA319)</f>
        <v/>
      </c>
      <c r="AB37" s="46" t="str">
        <f>IF('Datos Vida'!AB319=0,"",Índice!$G$51*'Datos Vida'!AB319)</f>
        <v/>
      </c>
      <c r="AC37" s="46">
        <f>IF('Datos Vida'!AC319=0,"",Índice!$G$51*'Datos Vida'!AC319)</f>
        <v>954.22744848070374</v>
      </c>
      <c r="AD37" s="46" t="str">
        <f>IF('Datos Vida'!AD319=0,"",Índice!$G$51*'Datos Vida'!AD319)</f>
        <v/>
      </c>
      <c r="AE37" s="46">
        <f>IF('Datos Vida'!AE319=0,"",Índice!$G$51*'Datos Vida'!AE319)</f>
        <v>703775.92010995513</v>
      </c>
      <c r="AF37" s="46">
        <f>IF('Datos Vida'!AF319=0,"",Índice!$G$51*'Datos Vida'!AF319)</f>
        <v>371425.36535486398</v>
      </c>
      <c r="AG37" s="46">
        <f>IF('Datos Vida'!AG319=0,"",Índice!$G$51*'Datos Vida'!AG319)</f>
        <v>468.78812627124466</v>
      </c>
      <c r="AH37" s="46" t="str">
        <f>IF('Datos Vida'!AH319=0,"",Índice!$G$51*'Datos Vida'!AH319)</f>
        <v/>
      </c>
      <c r="AI37" s="46" t="str">
        <f>IF('Datos Vida'!AI319=0,"",Índice!$G$51*'Datos Vida'!AI319)</f>
        <v/>
      </c>
      <c r="AJ37" s="46" t="str">
        <f>IF('Datos Vida'!AJ319=0,"",Índice!$G$51*'Datos Vida'!AJ319)</f>
        <v/>
      </c>
      <c r="AK37" s="46" t="str">
        <f>IF('Datos Vida'!AK319=0,"",Índice!$G$51*'Datos Vida'!AK319)</f>
        <v/>
      </c>
      <c r="AL37" s="46" t="str">
        <f>IF('Datos Vida'!AL319=0,"",Índice!$G$51*'Datos Vida'!AL319)</f>
        <v/>
      </c>
      <c r="AM37" s="46" t="str">
        <f>IF('Datos Vida'!AM319=0,"",Índice!$G$51*'Datos Vida'!AM319)</f>
        <v/>
      </c>
      <c r="AN37" s="46" t="str">
        <f>IF('Datos Vida'!AN319=0,"",Índice!$G$51*'Datos Vida'!AN319)</f>
        <v/>
      </c>
      <c r="AO37" s="46" t="str">
        <f>IF('Datos Vida'!AO319=0,"",Índice!$G$51*'Datos Vida'!AO319)</f>
        <v/>
      </c>
      <c r="AP37" s="46" t="str">
        <f>IF('Datos Vida'!AP319=0,"",Índice!$G$51*'Datos Vida'!AP319)</f>
        <v/>
      </c>
      <c r="AQ37" s="46">
        <f>IF('Datos Vida'!AQ319=0,"",Índice!$G$51*'Datos Vida'!AQ319)</f>
        <v>7124579.351911488</v>
      </c>
      <c r="AS37" s="46">
        <f>IF('Datos Vida'!AS319=0,"",Índice!$F$51*'Datos Vida'!AS319)</f>
        <v>6005609.3099026065</v>
      </c>
      <c r="AT37" s="71">
        <f t="shared" si="0"/>
        <v>0.18632081846613291</v>
      </c>
    </row>
    <row r="38" spans="2:46">
      <c r="B38" s="30" t="s">
        <v>433</v>
      </c>
      <c r="C38" s="46" t="str">
        <f>IF('Datos Vida'!C320=0,"",Índice!$G$51*'Datos Vida'!C320)</f>
        <v/>
      </c>
      <c r="D38" s="46">
        <f>IF('Datos Vida'!D320=0,"",Índice!$G$51*'Datos Vida'!D320)</f>
        <v>129070.19501085607</v>
      </c>
      <c r="E38" s="46">
        <f>IF('Datos Vida'!E320=0,"",Índice!$G$51*'Datos Vida'!E320)</f>
        <v>26.205067936195974</v>
      </c>
      <c r="F38" s="46">
        <f>IF('Datos Vida'!F320=0,"",Índice!$G$51*'Datos Vida'!F320)</f>
        <v>20651.983860865257</v>
      </c>
      <c r="G38" s="46">
        <f>IF('Datos Vida'!G320=0,"",Índice!$G$51*'Datos Vida'!G320)</f>
        <v>30206.475573291194</v>
      </c>
      <c r="H38" s="46" t="str">
        <f>IF('Datos Vida'!H320=0,"",Índice!$G$51*'Datos Vida'!H320)</f>
        <v/>
      </c>
      <c r="I38" s="46">
        <f>IF('Datos Vida'!I320=0,"",Índice!$G$51*'Datos Vida'!I320)</f>
        <v>194685.55025109503</v>
      </c>
      <c r="J38" s="46">
        <f>IF('Datos Vida'!J320=0,"",Índice!$G$51*'Datos Vida'!J320)</f>
        <v>25808.494957073712</v>
      </c>
      <c r="K38" s="46" t="str">
        <f>IF('Datos Vida'!K320=0,"",Índice!$G$51*'Datos Vida'!K320)</f>
        <v/>
      </c>
      <c r="L38" s="46" t="str">
        <f>IF('Datos Vida'!L320=0,"",Índice!$G$51*'Datos Vida'!L320)</f>
        <v/>
      </c>
      <c r="M38" s="46">
        <f>IF('Datos Vida'!M320=0,"",Índice!$G$51*'Datos Vida'!M320)</f>
        <v>21082.641134431557</v>
      </c>
      <c r="N38" s="46" t="str">
        <f>IF('Datos Vida'!N320=0,"",Índice!$G$51*'Datos Vida'!N320)</f>
        <v/>
      </c>
      <c r="O38" s="46">
        <f>IF('Datos Vida'!O320=0,"",Índice!$G$51*'Datos Vida'!O320)</f>
        <v>26322.725150004098</v>
      </c>
      <c r="P38" s="46">
        <f>IF('Datos Vida'!P320=0,"",Índice!$G$51*'Datos Vida'!P320)</f>
        <v>42348.098029972047</v>
      </c>
      <c r="Q38" s="46">
        <f>IF('Datos Vida'!Q320=0,"",Índice!$G$51*'Datos Vida'!Q320)</f>
        <v>5758.5194136616055</v>
      </c>
      <c r="R38" s="46" t="str">
        <f>IF('Datos Vida'!R320=0,"",Índice!$G$51*'Datos Vida'!R320)</f>
        <v/>
      </c>
      <c r="S38" s="46">
        <f>IF('Datos Vida'!S320=0,"",Índice!$G$51*'Datos Vida'!S320)</f>
        <v>23747.501776145866</v>
      </c>
      <c r="T38" s="46" t="str">
        <f>IF('Datos Vida'!T320=0,"",Índice!$G$51*'Datos Vida'!T320)</f>
        <v/>
      </c>
      <c r="U38" s="46">
        <f>IF('Datos Vida'!U320=0,"",Índice!$G$51*'Datos Vida'!U320)</f>
        <v>1287.7666155402251</v>
      </c>
      <c r="V38" s="46" t="str">
        <f>IF('Datos Vida'!V320=0,"",Índice!$G$51*'Datos Vida'!V320)</f>
        <v/>
      </c>
      <c r="W38" s="46">
        <f>IF('Datos Vida'!W320=0,"",Índice!$G$51*'Datos Vida'!W320)</f>
        <v>12852.39065913271</v>
      </c>
      <c r="X38" s="46">
        <f>IF('Datos Vida'!X320=0,"",Índice!$G$51*'Datos Vida'!X320)</f>
        <v>592309.25521390117</v>
      </c>
      <c r="Y38" s="46" t="str">
        <f>IF('Datos Vida'!Y320=0,"",Índice!$G$51*'Datos Vida'!Y320)</f>
        <v/>
      </c>
      <c r="Z38" s="46" t="str">
        <f>IF('Datos Vida'!Z320=0,"",Índice!$G$51*'Datos Vida'!Z320)</f>
        <v/>
      </c>
      <c r="AA38" s="46" t="str">
        <f>IF('Datos Vida'!AA320=0,"",Índice!$G$51*'Datos Vida'!AA320)</f>
        <v/>
      </c>
      <c r="AB38" s="46" t="str">
        <f>IF('Datos Vida'!AB320=0,"",Índice!$G$51*'Datos Vida'!AB320)</f>
        <v/>
      </c>
      <c r="AC38" s="46" t="str">
        <f>IF('Datos Vida'!AC320=0,"",Índice!$G$51*'Datos Vida'!AC320)</f>
        <v/>
      </c>
      <c r="AD38" s="46" t="str">
        <f>IF('Datos Vida'!AD320=0,"",Índice!$G$51*'Datos Vida'!AD320)</f>
        <v/>
      </c>
      <c r="AE38" s="46">
        <f>IF('Datos Vida'!AE320=0,"",Índice!$G$51*'Datos Vida'!AE320)</f>
        <v>4818.1027442283566</v>
      </c>
      <c r="AF38" s="46">
        <f>IF('Datos Vida'!AF320=0,"",Índice!$G$51*'Datos Vida'!AF320)</f>
        <v>10818.532117807717</v>
      </c>
      <c r="AG38" s="46">
        <f>IF('Datos Vida'!AG320=0,"",Índice!$G$51*'Datos Vida'!AG320)</f>
        <v>27684.076860188121</v>
      </c>
      <c r="AH38" s="46" t="str">
        <f>IF('Datos Vida'!AH320=0,"",Índice!$G$51*'Datos Vida'!AH320)</f>
        <v/>
      </c>
      <c r="AI38" s="46" t="str">
        <f>IF('Datos Vida'!AI320=0,"",Índice!$G$51*'Datos Vida'!AI320)</f>
        <v/>
      </c>
      <c r="AJ38" s="46" t="str">
        <f>IF('Datos Vida'!AJ320=0,"",Índice!$G$51*'Datos Vida'!AJ320)</f>
        <v/>
      </c>
      <c r="AK38" s="46" t="str">
        <f>IF('Datos Vida'!AK320=0,"",Índice!$G$51*'Datos Vida'!AK320)</f>
        <v/>
      </c>
      <c r="AL38" s="46" t="str">
        <f>IF('Datos Vida'!AL320=0,"",Índice!$G$51*'Datos Vida'!AL320)</f>
        <v/>
      </c>
      <c r="AM38" s="46" t="str">
        <f>IF('Datos Vida'!AM320=0,"",Índice!$G$51*'Datos Vida'!AM320)</f>
        <v/>
      </c>
      <c r="AN38" s="46" t="str">
        <f>IF('Datos Vida'!AN320=0,"",Índice!$G$51*'Datos Vida'!AN320)</f>
        <v/>
      </c>
      <c r="AO38" s="46" t="str">
        <f>IF('Datos Vida'!AO320=0,"",Índice!$G$51*'Datos Vida'!AO320)</f>
        <v/>
      </c>
      <c r="AP38" s="46" t="str">
        <f>IF('Datos Vida'!AP320=0,"",Índice!$G$51*'Datos Vida'!AP320)</f>
        <v/>
      </c>
      <c r="AQ38" s="46">
        <f>IF('Datos Vida'!AQ320=0,"",Índice!$G$51*'Datos Vida'!AQ320)</f>
        <v>1169478.5144361309</v>
      </c>
      <c r="AS38" s="46">
        <f>IF('Datos Vida'!AS320=0,"",Índice!$F$51*'Datos Vida'!AS320)</f>
        <v>918351.27828538907</v>
      </c>
      <c r="AT38" s="71">
        <f t="shared" si="0"/>
        <v>0.27345444176830647</v>
      </c>
    </row>
    <row r="39" spans="2:46">
      <c r="B39" s="30" t="s">
        <v>434</v>
      </c>
      <c r="C39" s="46" t="str">
        <f>IF('Datos Vida'!C321=0,"",Índice!$G$51*'Datos Vida'!C321)</f>
        <v/>
      </c>
      <c r="D39" s="46" t="str">
        <f>IF('Datos Vida'!D321=0,"",Índice!$G$51*'Datos Vida'!D321)</f>
        <v/>
      </c>
      <c r="E39" s="46" t="str">
        <f>IF('Datos Vida'!E321=0,"",Índice!$G$51*'Datos Vida'!E321)</f>
        <v/>
      </c>
      <c r="F39" s="46" t="str">
        <f>IF('Datos Vida'!F321=0,"",Índice!$G$51*'Datos Vida'!F321)</f>
        <v/>
      </c>
      <c r="G39" s="46" t="str">
        <f>IF('Datos Vida'!G321=0,"",Índice!$G$51*'Datos Vida'!G321)</f>
        <v/>
      </c>
      <c r="H39" s="46" t="str">
        <f>IF('Datos Vida'!H321=0,"",Índice!$G$51*'Datos Vida'!H321)</f>
        <v/>
      </c>
      <c r="I39" s="46">
        <f>IF('Datos Vida'!I321=0,"",Índice!$G$51*'Datos Vida'!I321)</f>
        <v>5.4888993650140216</v>
      </c>
      <c r="J39" s="46" t="str">
        <f>IF('Datos Vida'!J321=0,"",Índice!$G$51*'Datos Vida'!J321)</f>
        <v/>
      </c>
      <c r="K39" s="46" t="str">
        <f>IF('Datos Vida'!K321=0,"",Índice!$G$51*'Datos Vida'!K321)</f>
        <v/>
      </c>
      <c r="L39" s="46" t="str">
        <f>IF('Datos Vida'!L321=0,"",Índice!$G$51*'Datos Vida'!L321)</f>
        <v/>
      </c>
      <c r="M39" s="46" t="str">
        <f>IF('Datos Vida'!M321=0,"",Índice!$G$51*'Datos Vida'!M321)</f>
        <v/>
      </c>
      <c r="N39" s="46" t="str">
        <f>IF('Datos Vida'!N321=0,"",Índice!$G$51*'Datos Vida'!N321)</f>
        <v/>
      </c>
      <c r="O39" s="46" t="str">
        <f>IF('Datos Vida'!O321=0,"",Índice!$G$51*'Datos Vida'!O321)</f>
        <v/>
      </c>
      <c r="P39" s="46" t="str">
        <f>IF('Datos Vida'!P321=0,"",Índice!$G$51*'Datos Vida'!P321)</f>
        <v/>
      </c>
      <c r="Q39" s="46" t="str">
        <f>IF('Datos Vida'!Q321=0,"",Índice!$G$51*'Datos Vida'!Q321)</f>
        <v/>
      </c>
      <c r="R39" s="46" t="str">
        <f>IF('Datos Vida'!R321=0,"",Índice!$G$51*'Datos Vida'!R321)</f>
        <v/>
      </c>
      <c r="S39" s="46" t="str">
        <f>IF('Datos Vida'!S321=0,"",Índice!$G$51*'Datos Vida'!S321)</f>
        <v/>
      </c>
      <c r="T39" s="46" t="str">
        <f>IF('Datos Vida'!T321=0,"",Índice!$G$51*'Datos Vida'!T321)</f>
        <v/>
      </c>
      <c r="U39" s="46" t="str">
        <f>IF('Datos Vida'!U321=0,"",Índice!$G$51*'Datos Vida'!U321)</f>
        <v/>
      </c>
      <c r="V39" s="46" t="str">
        <f>IF('Datos Vida'!V321=0,"",Índice!$G$51*'Datos Vida'!V321)</f>
        <v/>
      </c>
      <c r="W39" s="46" t="str">
        <f>IF('Datos Vida'!W321=0,"",Índice!$G$51*'Datos Vida'!W321)</f>
        <v/>
      </c>
      <c r="X39" s="46" t="str">
        <f>IF('Datos Vida'!X321=0,"",Índice!$G$51*'Datos Vida'!X321)</f>
        <v/>
      </c>
      <c r="Y39" s="46" t="str">
        <f>IF('Datos Vida'!Y321=0,"",Índice!$G$51*'Datos Vida'!Y321)</f>
        <v/>
      </c>
      <c r="Z39" s="46" t="str">
        <f>IF('Datos Vida'!Z321=0,"",Índice!$G$51*'Datos Vida'!Z321)</f>
        <v/>
      </c>
      <c r="AA39" s="46" t="str">
        <f>IF('Datos Vida'!AA321=0,"",Índice!$G$51*'Datos Vida'!AA321)</f>
        <v/>
      </c>
      <c r="AB39" s="46" t="str">
        <f>IF('Datos Vida'!AB321=0,"",Índice!$G$51*'Datos Vida'!AB321)</f>
        <v/>
      </c>
      <c r="AC39" s="46" t="str">
        <f>IF('Datos Vida'!AC321=0,"",Índice!$G$51*'Datos Vida'!AC321)</f>
        <v/>
      </c>
      <c r="AD39" s="46" t="str">
        <f>IF('Datos Vida'!AD321=0,"",Índice!$G$51*'Datos Vida'!AD321)</f>
        <v/>
      </c>
      <c r="AE39" s="46">
        <f>IF('Datos Vida'!AE321=0,"",Índice!$G$51*'Datos Vida'!AE321)</f>
        <v>385.72797634461438</v>
      </c>
      <c r="AF39" s="46" t="str">
        <f>IF('Datos Vida'!AF321=0,"",Índice!$G$51*'Datos Vida'!AF321)</f>
        <v/>
      </c>
      <c r="AG39" s="46">
        <f>IF('Datos Vida'!AG321=0,"",Índice!$G$51*'Datos Vida'!AG321)</f>
        <v>55.641504046956655</v>
      </c>
      <c r="AH39" s="46" t="str">
        <f>IF('Datos Vida'!AH321=0,"",Índice!$G$51*'Datos Vida'!AH321)</f>
        <v/>
      </c>
      <c r="AI39" s="46" t="str">
        <f>IF('Datos Vida'!AI321=0,"",Índice!$G$51*'Datos Vida'!AI321)</f>
        <v/>
      </c>
      <c r="AJ39" s="46" t="str">
        <f>IF('Datos Vida'!AJ321=0,"",Índice!$G$51*'Datos Vida'!AJ321)</f>
        <v/>
      </c>
      <c r="AK39" s="46" t="str">
        <f>IF('Datos Vida'!AK321=0,"",Índice!$G$51*'Datos Vida'!AK321)</f>
        <v/>
      </c>
      <c r="AL39" s="46" t="str">
        <f>IF('Datos Vida'!AL321=0,"",Índice!$G$51*'Datos Vida'!AL321)</f>
        <v/>
      </c>
      <c r="AM39" s="46" t="str">
        <f>IF('Datos Vida'!AM321=0,"",Índice!$G$51*'Datos Vida'!AM321)</f>
        <v/>
      </c>
      <c r="AN39" s="46" t="str">
        <f>IF('Datos Vida'!AN321=0,"",Índice!$G$51*'Datos Vida'!AN321)</f>
        <v/>
      </c>
      <c r="AO39" s="46" t="str">
        <f>IF('Datos Vida'!AO321=0,"",Índice!$G$51*'Datos Vida'!AO321)</f>
        <v/>
      </c>
      <c r="AP39" s="46" t="str">
        <f>IF('Datos Vida'!AP321=0,"",Índice!$G$51*'Datos Vida'!AP321)</f>
        <v/>
      </c>
      <c r="AQ39" s="46">
        <f>IF('Datos Vida'!AQ321=0,"",Índice!$G$51*'Datos Vida'!AQ321)</f>
        <v>446.85837975658507</v>
      </c>
      <c r="AS39" s="46">
        <f>IF('Datos Vida'!AS321=0,"",Índice!$F$51*'Datos Vida'!AS321)</f>
        <v>1102.6367063725515</v>
      </c>
      <c r="AT39" s="71">
        <f t="shared" si="0"/>
        <v>-0.5947365282018795</v>
      </c>
    </row>
    <row r="40" spans="2:46">
      <c r="B40" s="30" t="s">
        <v>435</v>
      </c>
      <c r="C40" s="46">
        <f>IF('Datos Vida'!C322=0,"",Índice!$G$51*'Datos Vida'!C322)</f>
        <v>384034.11970669805</v>
      </c>
      <c r="D40" s="46">
        <f>IF('Datos Vida'!D322=0,"",Índice!$G$51*'Datos Vida'!D322)</f>
        <v>2535148.0342879151</v>
      </c>
      <c r="E40" s="46">
        <f>IF('Datos Vida'!E322=0,"",Índice!$G$51*'Datos Vida'!E322)</f>
        <v>807064.03642150329</v>
      </c>
      <c r="F40" s="46">
        <f>IF('Datos Vida'!F322=0,"",Índice!$G$51*'Datos Vida'!F322)</f>
        <v>1635679.7935465595</v>
      </c>
      <c r="G40" s="46">
        <f>IF('Datos Vida'!G322=0,"",Índice!$G$51*'Datos Vida'!G322)</f>
        <v>230994.70808129769</v>
      </c>
      <c r="H40" s="46" t="str">
        <f>IF('Datos Vida'!H322=0,"",Índice!$G$51*'Datos Vida'!H322)</f>
        <v/>
      </c>
      <c r="I40" s="46">
        <f>IF('Datos Vida'!I322=0,"",Índice!$G$51*'Datos Vida'!I322)</f>
        <v>1809738.8124943287</v>
      </c>
      <c r="J40" s="46">
        <f>IF('Datos Vida'!J322=0,"",Índice!$G$51*'Datos Vida'!J322)</f>
        <v>83679.200391305407</v>
      </c>
      <c r="K40" s="46" t="str">
        <f>IF('Datos Vida'!K322=0,"",Índice!$G$51*'Datos Vida'!K322)</f>
        <v/>
      </c>
      <c r="L40" s="46">
        <f>IF('Datos Vida'!L322=0,"",Índice!$G$51*'Datos Vida'!L322)</f>
        <v>242.75100094949107</v>
      </c>
      <c r="M40" s="46">
        <f>IF('Datos Vida'!M322=0,"",Índice!$G$51*'Datos Vida'!M322)</f>
        <v>88816.987258228372</v>
      </c>
      <c r="N40" s="46" t="str">
        <f>IF('Datos Vida'!N322=0,"",Índice!$G$51*'Datos Vida'!N322)</f>
        <v/>
      </c>
      <c r="O40" s="46">
        <f>IF('Datos Vida'!O322=0,"",Índice!$G$51*'Datos Vida'!O322)</f>
        <v>580325.2615526946</v>
      </c>
      <c r="P40" s="46">
        <f>IF('Datos Vida'!P322=0,"",Índice!$G$51*'Datos Vida'!P322)</f>
        <v>26666.135482857153</v>
      </c>
      <c r="Q40" s="46">
        <f>IF('Datos Vida'!Q322=0,"",Índice!$G$51*'Datos Vida'!Q322)</f>
        <v>2004.3335745793136</v>
      </c>
      <c r="R40" s="46">
        <f>IF('Datos Vida'!R322=0,"",Índice!$G$51*'Datos Vida'!R322)</f>
        <v>13677.407645948286</v>
      </c>
      <c r="S40" s="46">
        <f>IF('Datos Vida'!S322=0,"",Índice!$G$51*'Datos Vida'!S322)</f>
        <v>350578.79115844553</v>
      </c>
      <c r="T40" s="46">
        <f>IF('Datos Vida'!T322=0,"",Índice!$G$51*'Datos Vida'!T322)</f>
        <v>38670.225598190438</v>
      </c>
      <c r="U40" s="46" t="str">
        <f>IF('Datos Vida'!U322=0,"",Índice!$G$51*'Datos Vida'!U322)</f>
        <v/>
      </c>
      <c r="V40" s="46">
        <f>IF('Datos Vida'!V322=0,"",Índice!$G$51*'Datos Vida'!V322)</f>
        <v>1394.1804387135614</v>
      </c>
      <c r="W40" s="46">
        <f>IF('Datos Vida'!W322=0,"",Índice!$G$51*'Datos Vida'!W322)</f>
        <v>3599.1244320206456</v>
      </c>
      <c r="X40" s="46">
        <f>IF('Datos Vida'!X322=0,"",Índice!$G$51*'Datos Vida'!X322)</f>
        <v>1324243.9373114575</v>
      </c>
      <c r="Y40" s="46">
        <f>IF('Datos Vida'!Y322=0,"",Índice!$G$51*'Datos Vida'!Y322)</f>
        <v>32.756334920244967</v>
      </c>
      <c r="Z40" s="46">
        <f>IF('Datos Vida'!Z322=0,"",Índice!$G$51*'Datos Vida'!Z322)</f>
        <v>522344.73386584513</v>
      </c>
      <c r="AA40" s="46">
        <f>IF('Datos Vida'!AA322=0,"",Índice!$G$51*'Datos Vida'!AA322)</f>
        <v>28284.78534640931</v>
      </c>
      <c r="AB40" s="46" t="str">
        <f>IF('Datos Vida'!AB322=0,"",Índice!$G$51*'Datos Vida'!AB322)</f>
        <v/>
      </c>
      <c r="AC40" s="46">
        <f>IF('Datos Vida'!AC322=0,"",Índice!$G$51*'Datos Vida'!AC322)</f>
        <v>2670.261010444402</v>
      </c>
      <c r="AD40" s="46" t="str">
        <f>IF('Datos Vida'!AD322=0,"",Índice!$G$51*'Datos Vida'!AD322)</f>
        <v/>
      </c>
      <c r="AE40" s="46">
        <f>IF('Datos Vida'!AE322=0,"",Índice!$G$51*'Datos Vida'!AE322)</f>
        <v>153096.91227278061</v>
      </c>
      <c r="AF40" s="46">
        <f>IF('Datos Vida'!AF322=0,"",Índice!$G$51*'Datos Vida'!AF322)</f>
        <v>282878.79492099752</v>
      </c>
      <c r="AG40" s="46">
        <f>IF('Datos Vida'!AG322=0,"",Índice!$G$51*'Datos Vida'!AG322)</f>
        <v>2672957.9017683789</v>
      </c>
      <c r="AH40" s="46" t="str">
        <f>IF('Datos Vida'!AH322=0,"",Índice!$G$51*'Datos Vida'!AH322)</f>
        <v/>
      </c>
      <c r="AI40" s="46" t="str">
        <f>IF('Datos Vida'!AI322=0,"",Índice!$G$51*'Datos Vida'!AI322)</f>
        <v/>
      </c>
      <c r="AJ40" s="46" t="str">
        <f>IF('Datos Vida'!AJ322=0,"",Índice!$G$51*'Datos Vida'!AJ322)</f>
        <v/>
      </c>
      <c r="AK40" s="46" t="str">
        <f>IF('Datos Vida'!AK322=0,"",Índice!$G$51*'Datos Vida'!AK322)</f>
        <v/>
      </c>
      <c r="AL40" s="46" t="str">
        <f>IF('Datos Vida'!AL322=0,"",Índice!$G$51*'Datos Vida'!AL322)</f>
        <v/>
      </c>
      <c r="AM40" s="46" t="str">
        <f>IF('Datos Vida'!AM322=0,"",Índice!$G$51*'Datos Vida'!AM322)</f>
        <v/>
      </c>
      <c r="AN40" s="46" t="str">
        <f>IF('Datos Vida'!AN322=0,"",Índice!$G$51*'Datos Vida'!AN322)</f>
        <v/>
      </c>
      <c r="AO40" s="46" t="str">
        <f>IF('Datos Vida'!AO322=0,"",Índice!$G$51*'Datos Vida'!AO322)</f>
        <v/>
      </c>
      <c r="AP40" s="46" t="str">
        <f>IF('Datos Vida'!AP322=0,"",Índice!$G$51*'Datos Vida'!AP322)</f>
        <v/>
      </c>
      <c r="AQ40" s="46">
        <f>IF('Datos Vida'!AQ322=0,"",Índice!$G$51*'Datos Vida'!AQ322)</f>
        <v>13578823.985903468</v>
      </c>
      <c r="AS40" s="46">
        <f>IF('Datos Vida'!AS322=0,"",Índice!$F$51*'Datos Vida'!AS322)</f>
        <v>14658254.079805786</v>
      </c>
      <c r="AT40" s="71">
        <f t="shared" si="0"/>
        <v>-7.3639745090065989E-2</v>
      </c>
    </row>
    <row r="41" spans="2:46">
      <c r="B41" s="30" t="s">
        <v>436</v>
      </c>
      <c r="C41" s="46" t="str">
        <f>IF('Datos Vida'!C323=0,"",Índice!$G$51*'Datos Vida'!C323)</f>
        <v/>
      </c>
      <c r="D41" s="46" t="str">
        <f>IF('Datos Vida'!D323=0,"",Índice!$G$51*'Datos Vida'!D323)</f>
        <v/>
      </c>
      <c r="E41" s="46">
        <f>IF('Datos Vida'!E323=0,"",Índice!$G$51*'Datos Vida'!E323)</f>
        <v>389.4905283286966</v>
      </c>
      <c r="F41" s="46" t="str">
        <f>IF('Datos Vida'!F323=0,"",Índice!$G$51*'Datos Vida'!F323)</f>
        <v/>
      </c>
      <c r="G41" s="46" t="str">
        <f>IF('Datos Vida'!G323=0,"",Índice!$G$51*'Datos Vida'!G323)</f>
        <v/>
      </c>
      <c r="H41" s="46" t="str">
        <f>IF('Datos Vida'!H323=0,"",Índice!$G$51*'Datos Vida'!H323)</f>
        <v/>
      </c>
      <c r="I41" s="46" t="str">
        <f>IF('Datos Vida'!I323=0,"",Índice!$G$51*'Datos Vida'!I323)</f>
        <v/>
      </c>
      <c r="J41" s="46" t="str">
        <f>IF('Datos Vida'!J323=0,"",Índice!$G$51*'Datos Vida'!J323)</f>
        <v/>
      </c>
      <c r="K41" s="46" t="str">
        <f>IF('Datos Vida'!K323=0,"",Índice!$G$51*'Datos Vida'!K323)</f>
        <v/>
      </c>
      <c r="L41" s="46" t="str">
        <f>IF('Datos Vida'!L323=0,"",Índice!$G$51*'Datos Vida'!L323)</f>
        <v/>
      </c>
      <c r="M41" s="46" t="str">
        <f>IF('Datos Vida'!M323=0,"",Índice!$G$51*'Datos Vida'!M323)</f>
        <v/>
      </c>
      <c r="N41" s="46" t="str">
        <f>IF('Datos Vida'!N323=0,"",Índice!$G$51*'Datos Vida'!N323)</f>
        <v/>
      </c>
      <c r="O41" s="46" t="str">
        <f>IF('Datos Vida'!O323=0,"",Índice!$G$51*'Datos Vida'!O323)</f>
        <v/>
      </c>
      <c r="P41" s="46" t="str">
        <f>IF('Datos Vida'!P323=0,"",Índice!$G$51*'Datos Vida'!P323)</f>
        <v/>
      </c>
      <c r="Q41" s="46" t="str">
        <f>IF('Datos Vida'!Q323=0,"",Índice!$G$51*'Datos Vida'!Q323)</f>
        <v/>
      </c>
      <c r="R41" s="46" t="str">
        <f>IF('Datos Vida'!R323=0,"",Índice!$G$51*'Datos Vida'!R323)</f>
        <v/>
      </c>
      <c r="S41" s="46" t="str">
        <f>IF('Datos Vida'!S323=0,"",Índice!$G$51*'Datos Vida'!S323)</f>
        <v/>
      </c>
      <c r="T41" s="46" t="str">
        <f>IF('Datos Vida'!T323=0,"",Índice!$G$51*'Datos Vida'!T323)</f>
        <v/>
      </c>
      <c r="U41" s="46">
        <f>IF('Datos Vida'!U323=0,"",Índice!$G$51*'Datos Vida'!U323)</f>
        <v>13970.222720944799</v>
      </c>
      <c r="V41" s="46" t="str">
        <f>IF('Datos Vida'!V323=0,"",Índice!$G$51*'Datos Vida'!V323)</f>
        <v/>
      </c>
      <c r="W41" s="46" t="str">
        <f>IF('Datos Vida'!W323=0,"",Índice!$G$51*'Datos Vida'!W323)</f>
        <v/>
      </c>
      <c r="X41" s="46" t="str">
        <f>IF('Datos Vida'!X323=0,"",Índice!$G$51*'Datos Vida'!X323)</f>
        <v/>
      </c>
      <c r="Y41" s="46" t="str">
        <f>IF('Datos Vida'!Y323=0,"",Índice!$G$51*'Datos Vida'!Y323)</f>
        <v/>
      </c>
      <c r="Z41" s="46" t="str">
        <f>IF('Datos Vida'!Z323=0,"",Índice!$G$51*'Datos Vida'!Z323)</f>
        <v/>
      </c>
      <c r="AA41" s="46" t="str">
        <f>IF('Datos Vida'!AA323=0,"",Índice!$G$51*'Datos Vida'!AA323)</f>
        <v/>
      </c>
      <c r="AB41" s="46" t="str">
        <f>IF('Datos Vida'!AB323=0,"",Índice!$G$51*'Datos Vida'!AB323)</f>
        <v/>
      </c>
      <c r="AC41" s="46" t="str">
        <f>IF('Datos Vida'!AC323=0,"",Índice!$G$51*'Datos Vida'!AC323)</f>
        <v/>
      </c>
      <c r="AD41" s="46" t="str">
        <f>IF('Datos Vida'!AD323=0,"",Índice!$G$51*'Datos Vida'!AD323)</f>
        <v/>
      </c>
      <c r="AE41" s="46" t="str">
        <f>IF('Datos Vida'!AE323=0,"",Índice!$G$51*'Datos Vida'!AE323)</f>
        <v/>
      </c>
      <c r="AF41" s="46" t="str">
        <f>IF('Datos Vida'!AF323=0,"",Índice!$G$51*'Datos Vida'!AF323)</f>
        <v/>
      </c>
      <c r="AG41" s="46" t="str">
        <f>IF('Datos Vida'!AG323=0,"",Índice!$G$51*'Datos Vida'!AG323)</f>
        <v/>
      </c>
      <c r="AH41" s="46" t="str">
        <f>IF('Datos Vida'!AH323=0,"",Índice!$G$51*'Datos Vida'!AH323)</f>
        <v/>
      </c>
      <c r="AI41" s="46" t="str">
        <f>IF('Datos Vida'!AI323=0,"",Índice!$G$51*'Datos Vida'!AI323)</f>
        <v/>
      </c>
      <c r="AJ41" s="46" t="str">
        <f>IF('Datos Vida'!AJ323=0,"",Índice!$G$51*'Datos Vida'!AJ323)</f>
        <v/>
      </c>
      <c r="AK41" s="46" t="str">
        <f>IF('Datos Vida'!AK323=0,"",Índice!$G$51*'Datos Vida'!AK323)</f>
        <v/>
      </c>
      <c r="AL41" s="46" t="str">
        <f>IF('Datos Vida'!AL323=0,"",Índice!$G$51*'Datos Vida'!AL323)</f>
        <v/>
      </c>
      <c r="AM41" s="46" t="str">
        <f>IF('Datos Vida'!AM323=0,"",Índice!$G$51*'Datos Vida'!AM323)</f>
        <v/>
      </c>
      <c r="AN41" s="46" t="str">
        <f>IF('Datos Vida'!AN323=0,"",Índice!$G$51*'Datos Vida'!AN323)</f>
        <v/>
      </c>
      <c r="AO41" s="46" t="str">
        <f>IF('Datos Vida'!AO323=0,"",Índice!$G$51*'Datos Vida'!AO323)</f>
        <v/>
      </c>
      <c r="AP41" s="46" t="str">
        <f>IF('Datos Vida'!AP323=0,"",Índice!$G$51*'Datos Vida'!AP323)</f>
        <v/>
      </c>
      <c r="AQ41" s="46">
        <f>IF('Datos Vida'!AQ323=0,"",Índice!$G$51*'Datos Vida'!AQ323)</f>
        <v>14359.713249273496</v>
      </c>
      <c r="AS41" s="46" t="str">
        <f>IF('Datos Vida'!AS323=0,"",Índice!$F$51*'Datos Vida'!AS323)</f>
        <v/>
      </c>
      <c r="AT41" s="71" t="str">
        <f t="shared" si="0"/>
        <v/>
      </c>
    </row>
    <row r="42" spans="2:46">
      <c r="B42" s="30" t="s">
        <v>437</v>
      </c>
      <c r="C42" s="46" t="str">
        <f>IF('Datos Vida'!C324=0,"",Índice!$G$51*'Datos Vida'!C324)</f>
        <v/>
      </c>
      <c r="D42" s="46" t="str">
        <f>IF('Datos Vida'!D324=0,"",Índice!$G$51*'Datos Vida'!D324)</f>
        <v/>
      </c>
      <c r="E42" s="46" t="str">
        <f>IF('Datos Vida'!E324=0,"",Índice!$G$51*'Datos Vida'!E324)</f>
        <v/>
      </c>
      <c r="F42" s="46" t="str">
        <f>IF('Datos Vida'!F324=0,"",Índice!$G$51*'Datos Vida'!F324)</f>
        <v/>
      </c>
      <c r="G42" s="46" t="str">
        <f>IF('Datos Vida'!G324=0,"",Índice!$G$51*'Datos Vida'!G324)</f>
        <v/>
      </c>
      <c r="H42" s="46" t="str">
        <f>IF('Datos Vida'!H324=0,"",Índice!$G$51*'Datos Vida'!H324)</f>
        <v/>
      </c>
      <c r="I42" s="46" t="str">
        <f>IF('Datos Vida'!I324=0,"",Índice!$G$51*'Datos Vida'!I324)</f>
        <v/>
      </c>
      <c r="J42" s="46" t="str">
        <f>IF('Datos Vida'!J324=0,"",Índice!$G$51*'Datos Vida'!J324)</f>
        <v/>
      </c>
      <c r="K42" s="46" t="str">
        <f>IF('Datos Vida'!K324=0,"",Índice!$G$51*'Datos Vida'!K324)</f>
        <v/>
      </c>
      <c r="L42" s="46" t="str">
        <f>IF('Datos Vida'!L324=0,"",Índice!$G$51*'Datos Vida'!L324)</f>
        <v/>
      </c>
      <c r="M42" s="46" t="str">
        <f>IF('Datos Vida'!M324=0,"",Índice!$G$51*'Datos Vida'!M324)</f>
        <v/>
      </c>
      <c r="N42" s="46" t="str">
        <f>IF('Datos Vida'!N324=0,"",Índice!$G$51*'Datos Vida'!N324)</f>
        <v/>
      </c>
      <c r="O42" s="46" t="str">
        <f>IF('Datos Vida'!O324=0,"",Índice!$G$51*'Datos Vida'!O324)</f>
        <v/>
      </c>
      <c r="P42" s="46" t="str">
        <f>IF('Datos Vida'!P324=0,"",Índice!$G$51*'Datos Vida'!P324)</f>
        <v/>
      </c>
      <c r="Q42" s="46" t="str">
        <f>IF('Datos Vida'!Q324=0,"",Índice!$G$51*'Datos Vida'!Q324)</f>
        <v/>
      </c>
      <c r="R42" s="46" t="str">
        <f>IF('Datos Vida'!R324=0,"",Índice!$G$51*'Datos Vida'!R324)</f>
        <v/>
      </c>
      <c r="S42" s="46" t="str">
        <f>IF('Datos Vida'!S324=0,"",Índice!$G$51*'Datos Vida'!S324)</f>
        <v/>
      </c>
      <c r="T42" s="46" t="str">
        <f>IF('Datos Vida'!T324=0,"",Índice!$G$51*'Datos Vida'!T324)</f>
        <v/>
      </c>
      <c r="U42" s="46" t="str">
        <f>IF('Datos Vida'!U324=0,"",Índice!$G$51*'Datos Vida'!U324)</f>
        <v/>
      </c>
      <c r="V42" s="46" t="str">
        <f>IF('Datos Vida'!V324=0,"",Índice!$G$51*'Datos Vida'!V324)</f>
        <v/>
      </c>
      <c r="W42" s="46" t="str">
        <f>IF('Datos Vida'!W324=0,"",Índice!$G$51*'Datos Vida'!W324)</f>
        <v/>
      </c>
      <c r="X42" s="46" t="str">
        <f>IF('Datos Vida'!X324=0,"",Índice!$G$51*'Datos Vida'!X324)</f>
        <v/>
      </c>
      <c r="Y42" s="46">
        <f>IF('Datos Vida'!Y324=0,"",Índice!$G$51*'Datos Vida'!Y324)</f>
        <v>148169.73978633134</v>
      </c>
      <c r="Z42" s="46" t="str">
        <f>IF('Datos Vida'!Z324=0,"",Índice!$G$51*'Datos Vida'!Z324)</f>
        <v/>
      </c>
      <c r="AA42" s="46" t="str">
        <f>IF('Datos Vida'!AA324=0,"",Índice!$G$51*'Datos Vida'!AA324)</f>
        <v/>
      </c>
      <c r="AB42" s="46" t="str">
        <f>IF('Datos Vida'!AB324=0,"",Índice!$G$51*'Datos Vida'!AB324)</f>
        <v/>
      </c>
      <c r="AC42" s="46" t="str">
        <f>IF('Datos Vida'!AC324=0,"",Índice!$G$51*'Datos Vida'!AC324)</f>
        <v/>
      </c>
      <c r="AD42" s="46" t="str">
        <f>IF('Datos Vida'!AD324=0,"",Índice!$G$51*'Datos Vida'!AD324)</f>
        <v/>
      </c>
      <c r="AE42" s="46" t="str">
        <f>IF('Datos Vida'!AE324=0,"",Índice!$G$51*'Datos Vida'!AE324)</f>
        <v/>
      </c>
      <c r="AF42" s="46" t="str">
        <f>IF('Datos Vida'!AF324=0,"",Índice!$G$51*'Datos Vida'!AF324)</f>
        <v/>
      </c>
      <c r="AG42" s="46" t="str">
        <f>IF('Datos Vida'!AG324=0,"",Índice!$G$51*'Datos Vida'!AG324)</f>
        <v/>
      </c>
      <c r="AH42" s="46" t="str">
        <f>IF('Datos Vida'!AH324=0,"",Índice!$G$51*'Datos Vida'!AH324)</f>
        <v/>
      </c>
      <c r="AI42" s="46" t="str">
        <f>IF('Datos Vida'!AI324=0,"",Índice!$G$51*'Datos Vida'!AI324)</f>
        <v/>
      </c>
      <c r="AJ42" s="46" t="str">
        <f>IF('Datos Vida'!AJ324=0,"",Índice!$G$51*'Datos Vida'!AJ324)</f>
        <v/>
      </c>
      <c r="AK42" s="46" t="str">
        <f>IF('Datos Vida'!AK324=0,"",Índice!$G$51*'Datos Vida'!AK324)</f>
        <v/>
      </c>
      <c r="AL42" s="46" t="str">
        <f>IF('Datos Vida'!AL324=0,"",Índice!$G$51*'Datos Vida'!AL324)</f>
        <v/>
      </c>
      <c r="AM42" s="46" t="str">
        <f>IF('Datos Vida'!AM324=0,"",Índice!$G$51*'Datos Vida'!AM324)</f>
        <v/>
      </c>
      <c r="AN42" s="46" t="str">
        <f>IF('Datos Vida'!AN324=0,"",Índice!$G$51*'Datos Vida'!AN324)</f>
        <v/>
      </c>
      <c r="AO42" s="46" t="str">
        <f>IF('Datos Vida'!AO324=0,"",Índice!$G$51*'Datos Vida'!AO324)</f>
        <v/>
      </c>
      <c r="AP42" s="46" t="str">
        <f>IF('Datos Vida'!AP324=0,"",Índice!$G$51*'Datos Vida'!AP324)</f>
        <v/>
      </c>
      <c r="AQ42" s="46">
        <f>IF('Datos Vida'!AQ324=0,"",Índice!$G$51*'Datos Vida'!AQ324)</f>
        <v>148169.73978633134</v>
      </c>
      <c r="AS42" s="46">
        <f>IF('Datos Vida'!AS324=0,"",Índice!$F$51*'Datos Vida'!AS324)</f>
        <v>134521.76903413443</v>
      </c>
      <c r="AT42" s="71">
        <f t="shared" si="0"/>
        <v>0.10145548077600575</v>
      </c>
    </row>
    <row r="43" spans="2:46">
      <c r="B43" s="29" t="s">
        <v>438</v>
      </c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S43" s="43"/>
      <c r="AT43" s="107"/>
    </row>
    <row r="44" spans="2:46">
      <c r="B44" s="30" t="s">
        <v>439</v>
      </c>
      <c r="C44" s="46" t="str">
        <f>IF('Datos Vida'!C326=0,"",Índice!$G$51*'Datos Vida'!C326)</f>
        <v/>
      </c>
      <c r="D44" s="46">
        <f>IF('Datos Vida'!D326=0,"",Índice!$G$51*'Datos Vida'!D326)</f>
        <v>302931.25038455497</v>
      </c>
      <c r="E44" s="46">
        <f>IF('Datos Vida'!E326=0,"",Índice!$G$51*'Datos Vida'!E326)</f>
        <v>1872697.9489665157</v>
      </c>
      <c r="F44" s="46" t="str">
        <f>IF('Datos Vida'!F326=0,"",Índice!$G$51*'Datos Vida'!F326)</f>
        <v/>
      </c>
      <c r="G44" s="46">
        <f>IF('Datos Vida'!G326=0,"",Índice!$G$51*'Datos Vida'!G326)</f>
        <v>118397.55124263813</v>
      </c>
      <c r="H44" s="46">
        <f>IF('Datos Vida'!H326=0,"",Índice!$G$51*'Datos Vida'!H326)</f>
        <v>3823450.5257613086</v>
      </c>
      <c r="I44" s="46" t="str">
        <f>IF('Datos Vida'!I326=0,"",Índice!$G$51*'Datos Vida'!I326)</f>
        <v/>
      </c>
      <c r="J44" s="46">
        <f>IF('Datos Vida'!J326=0,"",Índice!$G$51*'Datos Vida'!J326)</f>
        <v>2289590.9220686955</v>
      </c>
      <c r="K44" s="46" t="str">
        <f>IF('Datos Vida'!K326=0,"",Índice!$G$51*'Datos Vida'!K326)</f>
        <v/>
      </c>
      <c r="L44" s="46" t="str">
        <f>IF('Datos Vida'!L326=0,"",Índice!$G$51*'Datos Vida'!L326)</f>
        <v/>
      </c>
      <c r="M44" s="46" t="str">
        <f>IF('Datos Vida'!M326=0,"",Índice!$G$51*'Datos Vida'!M326)</f>
        <v/>
      </c>
      <c r="N44" s="46" t="str">
        <f>IF('Datos Vida'!N326=0,"",Índice!$G$51*'Datos Vida'!N326)</f>
        <v/>
      </c>
      <c r="O44" s="46" t="str">
        <f>IF('Datos Vida'!O326=0,"",Índice!$G$51*'Datos Vida'!O326)</f>
        <v/>
      </c>
      <c r="P44" s="46">
        <f>IF('Datos Vida'!P326=0,"",Índice!$G$51*'Datos Vida'!P326)</f>
        <v>317856.8946551843</v>
      </c>
      <c r="Q44" s="46">
        <f>IF('Datos Vida'!Q326=0,"",Índice!$G$51*'Datos Vida'!Q326)</f>
        <v>302959.22500282194</v>
      </c>
      <c r="R44" s="46" t="str">
        <f>IF('Datos Vida'!R326=0,"",Índice!$G$51*'Datos Vida'!R326)</f>
        <v/>
      </c>
      <c r="S44" s="46" t="str">
        <f>IF('Datos Vida'!S326=0,"",Índice!$G$51*'Datos Vida'!S326)</f>
        <v/>
      </c>
      <c r="T44" s="46" t="str">
        <f>IF('Datos Vida'!T326=0,"",Índice!$G$51*'Datos Vida'!T326)</f>
        <v/>
      </c>
      <c r="U44" s="46" t="str">
        <f>IF('Datos Vida'!U326=0,"",Índice!$G$51*'Datos Vida'!U326)</f>
        <v/>
      </c>
      <c r="V44" s="46" t="str">
        <f>IF('Datos Vida'!V326=0,"",Índice!$G$51*'Datos Vida'!V326)</f>
        <v/>
      </c>
      <c r="W44" s="46" t="str">
        <f>IF('Datos Vida'!W326=0,"",Índice!$G$51*'Datos Vida'!W326)</f>
        <v/>
      </c>
      <c r="X44" s="46">
        <f>IF('Datos Vida'!X326=0,"",Índice!$G$51*'Datos Vida'!X326)</f>
        <v>982316.18273608363</v>
      </c>
      <c r="Y44" s="46" t="str">
        <f>IF('Datos Vida'!Y326=0,"",Índice!$G$51*'Datos Vida'!Y326)</f>
        <v/>
      </c>
      <c r="Z44" s="46">
        <f>IF('Datos Vida'!Z326=0,"",Índice!$G$51*'Datos Vida'!Z326)</f>
        <v>929736.47997769038</v>
      </c>
      <c r="AA44" s="46">
        <f>IF('Datos Vida'!AA326=0,"",Índice!$G$51*'Datos Vida'!AA326)</f>
        <v>155913.3816267947</v>
      </c>
      <c r="AB44" s="46" t="str">
        <f>IF('Datos Vida'!AB326=0,"",Índice!$G$51*'Datos Vida'!AB326)</f>
        <v/>
      </c>
      <c r="AC44" s="46">
        <f>IF('Datos Vida'!AC326=0,"",Índice!$G$51*'Datos Vida'!AC326)</f>
        <v>1089.9449118124214</v>
      </c>
      <c r="AD44" s="46">
        <f>IF('Datos Vida'!AD326=0,"",Índice!$G$51*'Datos Vida'!AD326)</f>
        <v>1046947.8842284888</v>
      </c>
      <c r="AE44" s="46">
        <f>IF('Datos Vida'!AE326=0,"",Índice!$G$51*'Datos Vida'!AE326)</f>
        <v>1138629.3244448577</v>
      </c>
      <c r="AF44" s="46">
        <f>IF('Datos Vida'!AF326=0,"",Índice!$G$51*'Datos Vida'!AF326)</f>
        <v>-128973.15529822653</v>
      </c>
      <c r="AG44" s="46" t="str">
        <f>IF('Datos Vida'!AG326=0,"",Índice!$G$51*'Datos Vida'!AG326)</f>
        <v/>
      </c>
      <c r="AH44" s="46" t="str">
        <f>IF('Datos Vida'!AH326=0,"",Índice!$G$51*'Datos Vida'!AH326)</f>
        <v/>
      </c>
      <c r="AI44" s="46" t="str">
        <f>IF('Datos Vida'!AI326=0,"",Índice!$G$51*'Datos Vida'!AI326)</f>
        <v/>
      </c>
      <c r="AJ44" s="46" t="str">
        <f>IF('Datos Vida'!AJ326=0,"",Índice!$G$51*'Datos Vida'!AJ326)</f>
        <v/>
      </c>
      <c r="AK44" s="46" t="str">
        <f>IF('Datos Vida'!AK326=0,"",Índice!$G$51*'Datos Vida'!AK326)</f>
        <v/>
      </c>
      <c r="AL44" s="46" t="str">
        <f>IF('Datos Vida'!AL326=0,"",Índice!$G$51*'Datos Vida'!AL326)</f>
        <v/>
      </c>
      <c r="AM44" s="46" t="str">
        <f>IF('Datos Vida'!AM326=0,"",Índice!$G$51*'Datos Vida'!AM326)</f>
        <v/>
      </c>
      <c r="AN44" s="46" t="str">
        <f>IF('Datos Vida'!AN326=0,"",Índice!$G$51*'Datos Vida'!AN326)</f>
        <v/>
      </c>
      <c r="AO44" s="46" t="str">
        <f>IF('Datos Vida'!AO326=0,"",Índice!$G$51*'Datos Vida'!AO326)</f>
        <v/>
      </c>
      <c r="AP44" s="46" t="str">
        <f>IF('Datos Vida'!AP326=0,"",Índice!$G$51*'Datos Vida'!AP326)</f>
        <v/>
      </c>
      <c r="AQ44" s="46">
        <f>IF('Datos Vida'!AQ326=0,"",Índice!$G$51*'Datos Vida'!AQ326)</f>
        <v>13153544.360709218</v>
      </c>
      <c r="AS44" s="46">
        <f>IF('Datos Vida'!AS326=0,"",Índice!$F$51*'Datos Vida'!AS326)</f>
        <v>13076221.170606593</v>
      </c>
      <c r="AT44" s="71">
        <f t="shared" si="0"/>
        <v>5.9132672271127174E-3</v>
      </c>
    </row>
    <row r="45" spans="2:46">
      <c r="B45" s="30" t="s">
        <v>440</v>
      </c>
      <c r="C45" s="46" t="str">
        <f>IF('Datos Vida'!C327=0,"",Índice!$G$51*'Datos Vida'!C327)</f>
        <v/>
      </c>
      <c r="D45" s="46" t="str">
        <f>IF('Datos Vida'!D327=0,"",Índice!$G$51*'Datos Vida'!D327)</f>
        <v/>
      </c>
      <c r="E45" s="46" t="str">
        <f>IF('Datos Vida'!E327=0,"",Índice!$G$51*'Datos Vida'!E327)</f>
        <v/>
      </c>
      <c r="F45" s="46" t="str">
        <f>IF('Datos Vida'!F327=0,"",Índice!$G$51*'Datos Vida'!F327)</f>
        <v/>
      </c>
      <c r="G45" s="46">
        <f>IF('Datos Vida'!G327=0,"",Índice!$G$51*'Datos Vida'!G327)</f>
        <v>2345888.5266510411</v>
      </c>
      <c r="H45" s="46" t="str">
        <f>IF('Datos Vida'!H327=0,"",Índice!$G$51*'Datos Vida'!H327)</f>
        <v/>
      </c>
      <c r="I45" s="46" t="str">
        <f>IF('Datos Vida'!I327=0,"",Índice!$G$51*'Datos Vida'!I327)</f>
        <v/>
      </c>
      <c r="J45" s="46">
        <f>IF('Datos Vida'!J327=0,"",Índice!$G$51*'Datos Vida'!J327)</f>
        <v>2847905.7414330011</v>
      </c>
      <c r="K45" s="46" t="str">
        <f>IF('Datos Vida'!K327=0,"",Índice!$G$51*'Datos Vida'!K327)</f>
        <v/>
      </c>
      <c r="L45" s="46">
        <f>IF('Datos Vida'!L327=0,"",Índice!$G$51*'Datos Vida'!L327)</f>
        <v>545138.05245882773</v>
      </c>
      <c r="M45" s="46">
        <f>IF('Datos Vida'!M327=0,"",Índice!$G$51*'Datos Vida'!M327)</f>
        <v>4667128.5752543602</v>
      </c>
      <c r="N45" s="46">
        <f>IF('Datos Vida'!N327=0,"",Índice!$G$51*'Datos Vida'!N327)</f>
        <v>1365284.703455572</v>
      </c>
      <c r="O45" s="46">
        <f>IF('Datos Vida'!O327=0,"",Índice!$G$51*'Datos Vida'!O327)</f>
        <v>5310777.586699158</v>
      </c>
      <c r="P45" s="46">
        <f>IF('Datos Vida'!P327=0,"",Índice!$G$51*'Datos Vida'!P327)</f>
        <v>2104108.9280932052</v>
      </c>
      <c r="Q45" s="46">
        <f>IF('Datos Vida'!Q327=0,"",Índice!$G$51*'Datos Vida'!Q327)</f>
        <v>1051367.1564624044</v>
      </c>
      <c r="R45" s="46" t="str">
        <f>IF('Datos Vida'!R327=0,"",Índice!$G$51*'Datos Vida'!R327)</f>
        <v/>
      </c>
      <c r="S45" s="46" t="str">
        <f>IF('Datos Vida'!S327=0,"",Índice!$G$51*'Datos Vida'!S327)</f>
        <v/>
      </c>
      <c r="T45" s="46" t="str">
        <f>IF('Datos Vida'!T327=0,"",Índice!$G$51*'Datos Vida'!T327)</f>
        <v/>
      </c>
      <c r="U45" s="46" t="str">
        <f>IF('Datos Vida'!U327=0,"",Índice!$G$51*'Datos Vida'!U327)</f>
        <v/>
      </c>
      <c r="V45" s="46" t="str">
        <f>IF('Datos Vida'!V327=0,"",Índice!$G$51*'Datos Vida'!V327)</f>
        <v/>
      </c>
      <c r="W45" s="46" t="str">
        <f>IF('Datos Vida'!W327=0,"",Índice!$G$51*'Datos Vida'!W327)</f>
        <v/>
      </c>
      <c r="X45" s="46">
        <f>IF('Datos Vida'!X327=0,"",Índice!$G$51*'Datos Vida'!X327)</f>
        <v>6890422.4017918603</v>
      </c>
      <c r="Y45" s="46" t="str">
        <f>IF('Datos Vida'!Y327=0,"",Índice!$G$51*'Datos Vida'!Y327)</f>
        <v/>
      </c>
      <c r="Z45" s="46">
        <f>IF('Datos Vida'!Z327=0,"",Índice!$G$51*'Datos Vida'!Z327)</f>
        <v>799577.22195294162</v>
      </c>
      <c r="AA45" s="46">
        <f>IF('Datos Vida'!AA327=0,"",Índice!$G$51*'Datos Vida'!AA327)</f>
        <v>2517991.1070977226</v>
      </c>
      <c r="AB45" s="46">
        <f>IF('Datos Vida'!AB327=0,"",Índice!$G$51*'Datos Vida'!AB327)</f>
        <v>3577854.9027158991</v>
      </c>
      <c r="AC45" s="46">
        <f>IF('Datos Vida'!AC327=0,"",Índice!$G$51*'Datos Vida'!AC327)</f>
        <v>1231921.7123595406</v>
      </c>
      <c r="AD45" s="46" t="str">
        <f>IF('Datos Vida'!AD327=0,"",Índice!$G$51*'Datos Vida'!AD327)</f>
        <v/>
      </c>
      <c r="AE45" s="46">
        <f>IF('Datos Vida'!AE327=0,"",Índice!$G$51*'Datos Vida'!AE327)</f>
        <v>853145.47132603405</v>
      </c>
      <c r="AF45" s="46">
        <f>IF('Datos Vida'!AF327=0,"",Índice!$G$51*'Datos Vida'!AF327)</f>
        <v>1146051.99846842</v>
      </c>
      <c r="AG45" s="46" t="str">
        <f>IF('Datos Vida'!AG327=0,"",Índice!$G$51*'Datos Vida'!AG327)</f>
        <v/>
      </c>
      <c r="AH45" s="46" t="str">
        <f>IF('Datos Vida'!AH327=0,"",Índice!$G$51*'Datos Vida'!AH327)</f>
        <v/>
      </c>
      <c r="AI45" s="46" t="str">
        <f>IF('Datos Vida'!AI327=0,"",Índice!$G$51*'Datos Vida'!AI327)</f>
        <v/>
      </c>
      <c r="AJ45" s="46" t="str">
        <f>IF('Datos Vida'!AJ327=0,"",Índice!$G$51*'Datos Vida'!AJ327)</f>
        <v/>
      </c>
      <c r="AK45" s="46" t="str">
        <f>IF('Datos Vida'!AK327=0,"",Índice!$G$51*'Datos Vida'!AK327)</f>
        <v/>
      </c>
      <c r="AL45" s="46" t="str">
        <f>IF('Datos Vida'!AL327=0,"",Índice!$G$51*'Datos Vida'!AL327)</f>
        <v/>
      </c>
      <c r="AM45" s="46" t="str">
        <f>IF('Datos Vida'!AM327=0,"",Índice!$G$51*'Datos Vida'!AM327)</f>
        <v/>
      </c>
      <c r="AN45" s="46" t="str">
        <f>IF('Datos Vida'!AN327=0,"",Índice!$G$51*'Datos Vida'!AN327)</f>
        <v/>
      </c>
      <c r="AO45" s="46" t="str">
        <f>IF('Datos Vida'!AO327=0,"",Índice!$G$51*'Datos Vida'!AO327)</f>
        <v/>
      </c>
      <c r="AP45" s="46" t="str">
        <f>IF('Datos Vida'!AP327=0,"",Índice!$G$51*'Datos Vida'!AP327)</f>
        <v/>
      </c>
      <c r="AQ45" s="46">
        <f>IF('Datos Vida'!AQ327=0,"",Índice!$G$51*'Datos Vida'!AQ327)</f>
        <v>37254564.086219989</v>
      </c>
      <c r="AS45" s="46">
        <f>IF('Datos Vida'!AS327=0,"",Índice!$F$51*'Datos Vida'!AS327)</f>
        <v>30280883.163302626</v>
      </c>
      <c r="AT45" s="71">
        <f t="shared" si="0"/>
        <v>0.23029978634734016</v>
      </c>
    </row>
    <row r="46" spans="2:46">
      <c r="B46" s="30" t="s">
        <v>441</v>
      </c>
      <c r="C46" s="46" t="str">
        <f>IF('Datos Vida'!C328=0,"",Índice!$G$51*'Datos Vida'!C328)</f>
        <v/>
      </c>
      <c r="D46" s="46" t="str">
        <f>IF('Datos Vida'!D328=0,"",Índice!$G$51*'Datos Vida'!D328)</f>
        <v/>
      </c>
      <c r="E46" s="46">
        <f>IF('Datos Vida'!E328=0,"",Índice!$G$51*'Datos Vida'!E328)</f>
        <v>37393.658107967538</v>
      </c>
      <c r="F46" s="46" t="str">
        <f>IF('Datos Vida'!F328=0,"",Índice!$G$51*'Datos Vida'!F328)</f>
        <v/>
      </c>
      <c r="G46" s="46">
        <f>IF('Datos Vida'!G328=0,"",Índice!$G$51*'Datos Vida'!G328)</f>
        <v>1889819.9508212325</v>
      </c>
      <c r="H46" s="46" t="str">
        <f>IF('Datos Vida'!H328=0,"",Índice!$G$51*'Datos Vida'!H328)</f>
        <v/>
      </c>
      <c r="I46" s="46" t="str">
        <f>IF('Datos Vida'!I328=0,"",Índice!$G$51*'Datos Vida'!I328)</f>
        <v/>
      </c>
      <c r="J46" s="46">
        <f>IF('Datos Vida'!J328=0,"",Índice!$G$51*'Datos Vida'!J328)</f>
        <v>732196.73277691833</v>
      </c>
      <c r="K46" s="46" t="str">
        <f>IF('Datos Vida'!K328=0,"",Índice!$G$51*'Datos Vida'!K328)</f>
        <v/>
      </c>
      <c r="L46" s="46">
        <f>IF('Datos Vida'!L328=0,"",Índice!$G$51*'Datos Vida'!L328)</f>
        <v>194234.30960490991</v>
      </c>
      <c r="M46" s="46">
        <f>IF('Datos Vida'!M328=0,"",Índice!$G$51*'Datos Vida'!M328)</f>
        <v>1139929.1754920643</v>
      </c>
      <c r="N46" s="46">
        <f>IF('Datos Vida'!N328=0,"",Índice!$G$51*'Datos Vida'!N328)</f>
        <v>584506.34211335913</v>
      </c>
      <c r="O46" s="46">
        <f>IF('Datos Vida'!O328=0,"",Índice!$G$51*'Datos Vida'!O328)</f>
        <v>1521617.5874959333</v>
      </c>
      <c r="P46" s="46">
        <f>IF('Datos Vida'!P328=0,"",Índice!$G$51*'Datos Vida'!P328)</f>
        <v>588373.6258385512</v>
      </c>
      <c r="Q46" s="46">
        <f>IF('Datos Vida'!Q328=0,"",Índice!$G$51*'Datos Vida'!Q328)</f>
        <v>302985.91698925017</v>
      </c>
      <c r="R46" s="46" t="str">
        <f>IF('Datos Vida'!R328=0,"",Índice!$G$51*'Datos Vida'!R328)</f>
        <v/>
      </c>
      <c r="S46" s="46" t="str">
        <f>IF('Datos Vida'!S328=0,"",Índice!$G$51*'Datos Vida'!S328)</f>
        <v/>
      </c>
      <c r="T46" s="46" t="str">
        <f>IF('Datos Vida'!T328=0,"",Índice!$G$51*'Datos Vida'!T328)</f>
        <v/>
      </c>
      <c r="U46" s="46" t="str">
        <f>IF('Datos Vida'!U328=0,"",Índice!$G$51*'Datos Vida'!U328)</f>
        <v/>
      </c>
      <c r="V46" s="46" t="str">
        <f>IF('Datos Vida'!V328=0,"",Índice!$G$51*'Datos Vida'!V328)</f>
        <v/>
      </c>
      <c r="W46" s="46" t="str">
        <f>IF('Datos Vida'!W328=0,"",Índice!$G$51*'Datos Vida'!W328)</f>
        <v/>
      </c>
      <c r="X46" s="46">
        <f>IF('Datos Vida'!X328=0,"",Índice!$G$51*'Datos Vida'!X328)</f>
        <v>1418371.9658891466</v>
      </c>
      <c r="Y46" s="46" t="str">
        <f>IF('Datos Vida'!Y328=0,"",Índice!$G$51*'Datos Vida'!Y328)</f>
        <v/>
      </c>
      <c r="Z46" s="46">
        <f>IF('Datos Vida'!Z328=0,"",Índice!$G$51*'Datos Vida'!Z328)</f>
        <v>439440.44212199084</v>
      </c>
      <c r="AA46" s="46">
        <f>IF('Datos Vida'!AA328=0,"",Índice!$G$51*'Datos Vida'!AA328)</f>
        <v>1391199.1253173272</v>
      </c>
      <c r="AB46" s="46">
        <f>IF('Datos Vida'!AB328=0,"",Índice!$G$51*'Datos Vida'!AB328)</f>
        <v>599993.00607984141</v>
      </c>
      <c r="AC46" s="46">
        <f>IF('Datos Vida'!AC328=0,"",Índice!$G$51*'Datos Vida'!AC328)</f>
        <v>495914.66532100108</v>
      </c>
      <c r="AD46" s="46" t="str">
        <f>IF('Datos Vida'!AD328=0,"",Índice!$G$51*'Datos Vida'!AD328)</f>
        <v/>
      </c>
      <c r="AE46" s="46">
        <f>IF('Datos Vida'!AE328=0,"",Índice!$G$51*'Datos Vida'!AE328)</f>
        <v>154331.20638482939</v>
      </c>
      <c r="AF46" s="46" t="str">
        <f>IF('Datos Vida'!AF328=0,"",Índice!$G$51*'Datos Vida'!AF328)</f>
        <v/>
      </c>
      <c r="AG46" s="46" t="str">
        <f>IF('Datos Vida'!AG328=0,"",Índice!$G$51*'Datos Vida'!AG328)</f>
        <v/>
      </c>
      <c r="AH46" s="46" t="str">
        <f>IF('Datos Vida'!AH328=0,"",Índice!$G$51*'Datos Vida'!AH328)</f>
        <v/>
      </c>
      <c r="AI46" s="46" t="str">
        <f>IF('Datos Vida'!AI328=0,"",Índice!$G$51*'Datos Vida'!AI328)</f>
        <v/>
      </c>
      <c r="AJ46" s="46" t="str">
        <f>IF('Datos Vida'!AJ328=0,"",Índice!$G$51*'Datos Vida'!AJ328)</f>
        <v/>
      </c>
      <c r="AK46" s="46" t="str">
        <f>IF('Datos Vida'!AK328=0,"",Índice!$G$51*'Datos Vida'!AK328)</f>
        <v/>
      </c>
      <c r="AL46" s="46" t="str">
        <f>IF('Datos Vida'!AL328=0,"",Índice!$G$51*'Datos Vida'!AL328)</f>
        <v/>
      </c>
      <c r="AM46" s="46" t="str">
        <f>IF('Datos Vida'!AM328=0,"",Índice!$G$51*'Datos Vida'!AM328)</f>
        <v/>
      </c>
      <c r="AN46" s="46" t="str">
        <f>IF('Datos Vida'!AN328=0,"",Índice!$G$51*'Datos Vida'!AN328)</f>
        <v/>
      </c>
      <c r="AO46" s="46" t="str">
        <f>IF('Datos Vida'!AO328=0,"",Índice!$G$51*'Datos Vida'!AO328)</f>
        <v/>
      </c>
      <c r="AP46" s="46" t="str">
        <f>IF('Datos Vida'!AP328=0,"",Índice!$G$51*'Datos Vida'!AP328)</f>
        <v/>
      </c>
      <c r="AQ46" s="46">
        <f>IF('Datos Vida'!AQ328=0,"",Índice!$G$51*'Datos Vida'!AQ328)</f>
        <v>11490307.710354323</v>
      </c>
      <c r="AS46" s="46">
        <f>IF('Datos Vida'!AS328=0,"",Índice!$F$51*'Datos Vida'!AS328)</f>
        <v>10769421.229300009</v>
      </c>
      <c r="AT46" s="71">
        <f t="shared" si="0"/>
        <v>6.6938275112967238E-2</v>
      </c>
    </row>
    <row r="47" spans="2:46">
      <c r="B47" s="30" t="s">
        <v>442</v>
      </c>
      <c r="C47" s="46" t="str">
        <f>IF('Datos Vida'!C329=0,"",Índice!$G$51*'Datos Vida'!C329)</f>
        <v/>
      </c>
      <c r="D47" s="46" t="str">
        <f>IF('Datos Vida'!D329=0,"",Índice!$G$51*'Datos Vida'!D329)</f>
        <v/>
      </c>
      <c r="E47" s="46">
        <f>IF('Datos Vida'!E329=0,"",Índice!$G$51*'Datos Vida'!E329)</f>
        <v>9798.2608156770057</v>
      </c>
      <c r="F47" s="46" t="str">
        <f>IF('Datos Vida'!F329=0,"",Índice!$G$51*'Datos Vida'!F329)</f>
        <v/>
      </c>
      <c r="G47" s="46">
        <f>IF('Datos Vida'!G329=0,"",Índice!$G$51*'Datos Vida'!G329)</f>
        <v>380908.10298768763</v>
      </c>
      <c r="H47" s="46" t="str">
        <f>IF('Datos Vida'!H329=0,"",Índice!$G$51*'Datos Vida'!H329)</f>
        <v/>
      </c>
      <c r="I47" s="46" t="str">
        <f>IF('Datos Vida'!I329=0,"",Índice!$G$51*'Datos Vida'!I329)</f>
        <v/>
      </c>
      <c r="J47" s="46">
        <f>IF('Datos Vida'!J329=0,"",Índice!$G$51*'Datos Vida'!J329)</f>
        <v>250975.14281098047</v>
      </c>
      <c r="K47" s="46" t="str">
        <f>IF('Datos Vida'!K329=0,"",Índice!$G$51*'Datos Vida'!K329)</f>
        <v/>
      </c>
      <c r="L47" s="46">
        <f>IF('Datos Vida'!L329=0,"",Índice!$G$51*'Datos Vida'!L329)</f>
        <v>84869.893165656322</v>
      </c>
      <c r="M47" s="46">
        <f>IF('Datos Vida'!M329=0,"",Índice!$G$51*'Datos Vida'!M329)</f>
        <v>803285.68171908788</v>
      </c>
      <c r="N47" s="46">
        <f>IF('Datos Vida'!N329=0,"",Índice!$G$51*'Datos Vida'!N329)</f>
        <v>101532.33249450558</v>
      </c>
      <c r="O47" s="46">
        <f>IF('Datos Vida'!O329=0,"",Índice!$G$51*'Datos Vida'!O329)</f>
        <v>565046.20192509866</v>
      </c>
      <c r="P47" s="46">
        <f>IF('Datos Vida'!P329=0,"",Índice!$G$51*'Datos Vida'!P329)</f>
        <v>214877.13054506099</v>
      </c>
      <c r="Q47" s="46">
        <f>IF('Datos Vida'!Q329=0,"",Índice!$G$51*'Datos Vida'!Q329)</f>
        <v>54234.132543640073</v>
      </c>
      <c r="R47" s="46" t="str">
        <f>IF('Datos Vida'!R329=0,"",Índice!$G$51*'Datos Vida'!R329)</f>
        <v/>
      </c>
      <c r="S47" s="46" t="str">
        <f>IF('Datos Vida'!S329=0,"",Índice!$G$51*'Datos Vida'!S329)</f>
        <v/>
      </c>
      <c r="T47" s="46" t="str">
        <f>IF('Datos Vida'!T329=0,"",Índice!$G$51*'Datos Vida'!T329)</f>
        <v/>
      </c>
      <c r="U47" s="46" t="str">
        <f>IF('Datos Vida'!U329=0,"",Índice!$G$51*'Datos Vida'!U329)</f>
        <v/>
      </c>
      <c r="V47" s="46" t="str">
        <f>IF('Datos Vida'!V329=0,"",Índice!$G$51*'Datos Vida'!V329)</f>
        <v/>
      </c>
      <c r="W47" s="46" t="str">
        <f>IF('Datos Vida'!W329=0,"",Índice!$G$51*'Datos Vida'!W329)</f>
        <v/>
      </c>
      <c r="X47" s="46">
        <f>IF('Datos Vida'!X329=0,"",Índice!$G$51*'Datos Vida'!X329)</f>
        <v>1197095.2213376537</v>
      </c>
      <c r="Y47" s="46" t="str">
        <f>IF('Datos Vida'!Y329=0,"",Índice!$G$51*'Datos Vida'!Y329)</f>
        <v/>
      </c>
      <c r="Z47" s="46">
        <f>IF('Datos Vida'!Z329=0,"",Índice!$G$51*'Datos Vida'!Z329)</f>
        <v>121551.27805037837</v>
      </c>
      <c r="AA47" s="46">
        <f>IF('Datos Vida'!AA329=0,"",Índice!$G$51*'Datos Vida'!AA329)</f>
        <v>238644.41891811139</v>
      </c>
      <c r="AB47" s="46">
        <f>IF('Datos Vida'!AB329=0,"",Índice!$G$51*'Datos Vida'!AB329)</f>
        <v>329227.14968981082</v>
      </c>
      <c r="AC47" s="46">
        <f>IF('Datos Vida'!AC329=0,"",Índice!$G$51*'Datos Vida'!AC329)</f>
        <v>171469.0552231968</v>
      </c>
      <c r="AD47" s="46" t="str">
        <f>IF('Datos Vida'!AD329=0,"",Índice!$G$51*'Datos Vida'!AD329)</f>
        <v/>
      </c>
      <c r="AE47" s="46">
        <f>IF('Datos Vida'!AE329=0,"",Índice!$G$51*'Datos Vida'!AE329)</f>
        <v>83001.985299488078</v>
      </c>
      <c r="AF47" s="46" t="str">
        <f>IF('Datos Vida'!AF329=0,"",Índice!$G$51*'Datos Vida'!AF329)</f>
        <v/>
      </c>
      <c r="AG47" s="46" t="str">
        <f>IF('Datos Vida'!AG329=0,"",Índice!$G$51*'Datos Vida'!AG329)</f>
        <v/>
      </c>
      <c r="AH47" s="46" t="str">
        <f>IF('Datos Vida'!AH329=0,"",Índice!$G$51*'Datos Vida'!AH329)</f>
        <v/>
      </c>
      <c r="AI47" s="46" t="str">
        <f>IF('Datos Vida'!AI329=0,"",Índice!$G$51*'Datos Vida'!AI329)</f>
        <v/>
      </c>
      <c r="AJ47" s="46" t="str">
        <f>IF('Datos Vida'!AJ329=0,"",Índice!$G$51*'Datos Vida'!AJ329)</f>
        <v/>
      </c>
      <c r="AK47" s="46" t="str">
        <f>IF('Datos Vida'!AK329=0,"",Índice!$G$51*'Datos Vida'!AK329)</f>
        <v/>
      </c>
      <c r="AL47" s="46" t="str">
        <f>IF('Datos Vida'!AL329=0,"",Índice!$G$51*'Datos Vida'!AL329)</f>
        <v/>
      </c>
      <c r="AM47" s="46" t="str">
        <f>IF('Datos Vida'!AM329=0,"",Índice!$G$51*'Datos Vida'!AM329)</f>
        <v/>
      </c>
      <c r="AN47" s="46" t="str">
        <f>IF('Datos Vida'!AN329=0,"",Índice!$G$51*'Datos Vida'!AN329)</f>
        <v/>
      </c>
      <c r="AO47" s="46" t="str">
        <f>IF('Datos Vida'!AO329=0,"",Índice!$G$51*'Datos Vida'!AO329)</f>
        <v/>
      </c>
      <c r="AP47" s="46" t="str">
        <f>IF('Datos Vida'!AP329=0,"",Índice!$G$51*'Datos Vida'!AP329)</f>
        <v/>
      </c>
      <c r="AQ47" s="46">
        <f>IF('Datos Vida'!AQ329=0,"",Índice!$G$51*'Datos Vida'!AQ329)</f>
        <v>4606515.987526034</v>
      </c>
      <c r="AS47" s="46">
        <f>IF('Datos Vida'!AS329=0,"",Índice!$F$51*'Datos Vida'!AS329)</f>
        <v>3375628.4216059013</v>
      </c>
      <c r="AT47" s="71">
        <f t="shared" si="0"/>
        <v>0.36463953142525019</v>
      </c>
    </row>
    <row r="48" spans="2:46">
      <c r="B48" s="30" t="s">
        <v>443</v>
      </c>
      <c r="C48" s="46" t="str">
        <f>IF('Datos Vida'!C330=0,"",Índice!$G$51*'Datos Vida'!C330)</f>
        <v/>
      </c>
      <c r="D48" s="46" t="str">
        <f>IF('Datos Vida'!D330=0,"",Índice!$G$51*'Datos Vida'!D330)</f>
        <v/>
      </c>
      <c r="E48" s="46" t="str">
        <f>IF('Datos Vida'!E330=0,"",Índice!$G$51*'Datos Vida'!E330)</f>
        <v/>
      </c>
      <c r="F48" s="46" t="str">
        <f>IF('Datos Vida'!F330=0,"",Índice!$G$51*'Datos Vida'!F330)</f>
        <v/>
      </c>
      <c r="G48" s="46" t="str">
        <f>IF('Datos Vida'!G330=0,"",Índice!$G$51*'Datos Vida'!G330)</f>
        <v/>
      </c>
      <c r="H48" s="46" t="str">
        <f>IF('Datos Vida'!H330=0,"",Índice!$G$51*'Datos Vida'!H330)</f>
        <v/>
      </c>
      <c r="I48" s="46" t="str">
        <f>IF('Datos Vida'!I330=0,"",Índice!$G$51*'Datos Vida'!I330)</f>
        <v/>
      </c>
      <c r="J48" s="46" t="str">
        <f>IF('Datos Vida'!J330=0,"",Índice!$G$51*'Datos Vida'!J330)</f>
        <v/>
      </c>
      <c r="K48" s="46" t="str">
        <f>IF('Datos Vida'!K330=0,"",Índice!$G$51*'Datos Vida'!K330)</f>
        <v/>
      </c>
      <c r="L48" s="46">
        <f>IF('Datos Vida'!L330=0,"",Índice!$G$51*'Datos Vida'!L330)</f>
        <v>757155.20084281173</v>
      </c>
      <c r="M48" s="46" t="str">
        <f>IF('Datos Vida'!M330=0,"",Índice!$G$51*'Datos Vida'!M330)</f>
        <v/>
      </c>
      <c r="N48" s="46" t="str">
        <f>IF('Datos Vida'!N330=0,"",Índice!$G$51*'Datos Vida'!N330)</f>
        <v/>
      </c>
      <c r="O48" s="46" t="str">
        <f>IF('Datos Vida'!O330=0,"",Índice!$G$51*'Datos Vida'!O330)</f>
        <v/>
      </c>
      <c r="P48" s="46" t="str">
        <f>IF('Datos Vida'!P330=0,"",Índice!$G$51*'Datos Vida'!P330)</f>
        <v/>
      </c>
      <c r="Q48" s="46" t="str">
        <f>IF('Datos Vida'!Q330=0,"",Índice!$G$51*'Datos Vida'!Q330)</f>
        <v/>
      </c>
      <c r="R48" s="46" t="str">
        <f>IF('Datos Vida'!R330=0,"",Índice!$G$51*'Datos Vida'!R330)</f>
        <v/>
      </c>
      <c r="S48" s="46" t="str">
        <f>IF('Datos Vida'!S330=0,"",Índice!$G$51*'Datos Vida'!S330)</f>
        <v/>
      </c>
      <c r="T48" s="46" t="str">
        <f>IF('Datos Vida'!T330=0,"",Índice!$G$51*'Datos Vida'!T330)</f>
        <v/>
      </c>
      <c r="U48" s="46" t="str">
        <f>IF('Datos Vida'!U330=0,"",Índice!$G$51*'Datos Vida'!U330)</f>
        <v/>
      </c>
      <c r="V48" s="46" t="str">
        <f>IF('Datos Vida'!V330=0,"",Índice!$G$51*'Datos Vida'!V330)</f>
        <v/>
      </c>
      <c r="W48" s="46" t="str">
        <f>IF('Datos Vida'!W330=0,"",Índice!$G$51*'Datos Vida'!W330)</f>
        <v/>
      </c>
      <c r="X48" s="46" t="str">
        <f>IF('Datos Vida'!X330=0,"",Índice!$G$51*'Datos Vida'!X330)</f>
        <v/>
      </c>
      <c r="Y48" s="46" t="str">
        <f>IF('Datos Vida'!Y330=0,"",Índice!$G$51*'Datos Vida'!Y330)</f>
        <v/>
      </c>
      <c r="Z48" s="46" t="str">
        <f>IF('Datos Vida'!Z330=0,"",Índice!$G$51*'Datos Vida'!Z330)</f>
        <v/>
      </c>
      <c r="AA48" s="46" t="str">
        <f>IF('Datos Vida'!AA330=0,"",Índice!$G$51*'Datos Vida'!AA330)</f>
        <v/>
      </c>
      <c r="AB48" s="46" t="str">
        <f>IF('Datos Vida'!AB330=0,"",Índice!$G$51*'Datos Vida'!AB330)</f>
        <v/>
      </c>
      <c r="AC48" s="46" t="str">
        <f>IF('Datos Vida'!AC330=0,"",Índice!$G$51*'Datos Vida'!AC330)</f>
        <v/>
      </c>
      <c r="AD48" s="46" t="str">
        <f>IF('Datos Vida'!AD330=0,"",Índice!$G$51*'Datos Vida'!AD330)</f>
        <v/>
      </c>
      <c r="AE48" s="46" t="str">
        <f>IF('Datos Vida'!AE330=0,"",Índice!$G$51*'Datos Vida'!AE330)</f>
        <v/>
      </c>
      <c r="AF48" s="46" t="str">
        <f>IF('Datos Vida'!AF330=0,"",Índice!$G$51*'Datos Vida'!AF330)</f>
        <v/>
      </c>
      <c r="AG48" s="46" t="str">
        <f>IF('Datos Vida'!AG330=0,"",Índice!$G$51*'Datos Vida'!AG330)</f>
        <v/>
      </c>
      <c r="AH48" s="46" t="str">
        <f>IF('Datos Vida'!AH330=0,"",Índice!$G$51*'Datos Vida'!AH330)</f>
        <v/>
      </c>
      <c r="AI48" s="46" t="str">
        <f>IF('Datos Vida'!AI330=0,"",Índice!$G$51*'Datos Vida'!AI330)</f>
        <v/>
      </c>
      <c r="AJ48" s="46" t="str">
        <f>IF('Datos Vida'!AJ330=0,"",Índice!$G$51*'Datos Vida'!AJ330)</f>
        <v/>
      </c>
      <c r="AK48" s="46" t="str">
        <f>IF('Datos Vida'!AK330=0,"",Índice!$G$51*'Datos Vida'!AK330)</f>
        <v/>
      </c>
      <c r="AL48" s="46" t="str">
        <f>IF('Datos Vida'!AL330=0,"",Índice!$G$51*'Datos Vida'!AL330)</f>
        <v/>
      </c>
      <c r="AM48" s="46" t="str">
        <f>IF('Datos Vida'!AM330=0,"",Índice!$G$51*'Datos Vida'!AM330)</f>
        <v/>
      </c>
      <c r="AN48" s="46" t="str">
        <f>IF('Datos Vida'!AN330=0,"",Índice!$G$51*'Datos Vida'!AN330)</f>
        <v/>
      </c>
      <c r="AO48" s="46" t="str">
        <f>IF('Datos Vida'!AO330=0,"",Índice!$G$51*'Datos Vida'!AO330)</f>
        <v/>
      </c>
      <c r="AP48" s="46" t="str">
        <f>IF('Datos Vida'!AP330=0,"",Índice!$G$51*'Datos Vida'!AP330)</f>
        <v/>
      </c>
      <c r="AQ48" s="46">
        <f>IF('Datos Vida'!AQ330=0,"",Índice!$G$51*'Datos Vida'!AQ330)</f>
        <v>757155.20084281173</v>
      </c>
      <c r="AS48" s="46">
        <f>IF('Datos Vida'!AS330=0,"",Índice!$F$51*'Datos Vida'!AS330)</f>
        <v>0.27257004936697882</v>
      </c>
      <c r="AT48" s="71">
        <f t="shared" si="0"/>
        <v>2777836.1196734253</v>
      </c>
    </row>
    <row r="49" spans="2:46">
      <c r="B49" s="31" t="s">
        <v>327</v>
      </c>
      <c r="C49" s="77">
        <f>IF('Datos Vida'!C331=0,"",Índice!$G$51*'Datos Vida'!C331)</f>
        <v>633369.54236301547</v>
      </c>
      <c r="D49" s="77">
        <f>IF('Datos Vida'!D331=0,"",Índice!$G$51*'Datos Vida'!D331)</f>
        <v>3502476.7438875134</v>
      </c>
      <c r="E49" s="77">
        <f>IF('Datos Vida'!E331=0,"",Índice!$G$51*'Datos Vida'!E331)</f>
        <v>2763593.945389878</v>
      </c>
      <c r="F49" s="77">
        <f>IF('Datos Vida'!F331=0,"",Índice!$G$51*'Datos Vida'!F331)</f>
        <v>2348785.0719643398</v>
      </c>
      <c r="G49" s="77">
        <f>IF('Datos Vida'!G331=0,"",Índice!$G$51*'Datos Vida'!G331)</f>
        <v>7225567.1161809657</v>
      </c>
      <c r="H49" s="77">
        <f>IF('Datos Vida'!H331=0,"",Índice!$G$51*'Datos Vida'!H331)</f>
        <v>4124382.000836615</v>
      </c>
      <c r="I49" s="77">
        <f>IF('Datos Vida'!I331=0,"",Índice!$G$51*'Datos Vida'!I331)</f>
        <v>2743919.0298813027</v>
      </c>
      <c r="J49" s="77">
        <f>IF('Datos Vida'!J331=0,"",Índice!$G$51*'Datos Vida'!J331)</f>
        <v>8722827.3143567927</v>
      </c>
      <c r="K49" s="77">
        <f>IF('Datos Vida'!K331=0,"",Índice!$G$51*'Datos Vida'!K331)</f>
        <v>299240.14156048524</v>
      </c>
      <c r="L49" s="77">
        <f>IF('Datos Vida'!L331=0,"",Índice!$G$51*'Datos Vida'!L331)</f>
        <v>1587458.3961347525</v>
      </c>
      <c r="M49" s="77">
        <f>IF('Datos Vida'!M331=0,"",Índice!$G$51*'Datos Vida'!M331)</f>
        <v>10080927.358400783</v>
      </c>
      <c r="N49" s="77">
        <f>IF('Datos Vida'!N331=0,"",Índice!$G$51*'Datos Vida'!N331)</f>
        <v>2051323.3780634368</v>
      </c>
      <c r="O49" s="77">
        <f>IF('Datos Vida'!O331=0,"",Índice!$G$51*'Datos Vida'!O331)</f>
        <v>9334886.5147923641</v>
      </c>
      <c r="P49" s="77">
        <f>IF('Datos Vida'!P331=0,"",Índice!$G$51*'Datos Vida'!P331)</f>
        <v>4859182.4195865178</v>
      </c>
      <c r="Q49" s="77">
        <f>IF('Datos Vida'!Q331=0,"",Índice!$G$51*'Datos Vida'!Q331)</f>
        <v>5022817.7530482206</v>
      </c>
      <c r="R49" s="77">
        <f>IF('Datos Vida'!R331=0,"",Índice!$G$51*'Datos Vida'!R331)</f>
        <v>13677.407645948286</v>
      </c>
      <c r="S49" s="77">
        <f>IF('Datos Vida'!S331=0,"",Índice!$G$51*'Datos Vida'!S331)</f>
        <v>506176.38401048206</v>
      </c>
      <c r="T49" s="77">
        <f>IF('Datos Vida'!T331=0,"",Índice!$G$51*'Datos Vida'!T331)</f>
        <v>644652.28486502403</v>
      </c>
      <c r="U49" s="77">
        <f>IF('Datos Vida'!U331=0,"",Índice!$G$51*'Datos Vida'!U331)</f>
        <v>613337.09588531742</v>
      </c>
      <c r="V49" s="77">
        <f>IF('Datos Vida'!V331=0,"",Índice!$G$51*'Datos Vida'!V331)</f>
        <v>2017.9672923569292</v>
      </c>
      <c r="W49" s="77">
        <f>IF('Datos Vida'!W331=0,"",Índice!$G$51*'Datos Vida'!W331)</f>
        <v>68599.37895759604</v>
      </c>
      <c r="X49" s="77">
        <f>IF('Datos Vida'!X331=0,"",Índice!$G$51*'Datos Vida'!X331)</f>
        <v>17865477.390382476</v>
      </c>
      <c r="Y49" s="77">
        <f>IF('Datos Vida'!Y331=0,"",Índice!$G$51*'Datos Vida'!Y331)</f>
        <v>938633.13126215921</v>
      </c>
      <c r="Z49" s="77">
        <f>IF('Datos Vida'!Z331=0,"",Índice!$G$51*'Datos Vida'!Z331)</f>
        <v>3130794.6276954818</v>
      </c>
      <c r="AA49" s="77">
        <f>IF('Datos Vida'!AA331=0,"",Índice!$G$51*'Datos Vida'!AA331)</f>
        <v>4855767.9700589394</v>
      </c>
      <c r="AB49" s="77">
        <f>IF('Datos Vida'!AB331=0,"",Índice!$G$51*'Datos Vida'!AB331)</f>
        <v>5069392.6134464759</v>
      </c>
      <c r="AC49" s="77">
        <f>IF('Datos Vida'!AC331=0,"",Índice!$G$51*'Datos Vida'!AC331)</f>
        <v>1905014.729284385</v>
      </c>
      <c r="AD49" s="77">
        <f>IF('Datos Vida'!AD331=0,"",Índice!$G$51*'Datos Vida'!AD331)</f>
        <v>1046947.8842284888</v>
      </c>
      <c r="AE49" s="77">
        <f>IF('Datos Vida'!AE331=0,"",Índice!$G$51*'Datos Vida'!AE331)</f>
        <v>4605007.2484457344</v>
      </c>
      <c r="AF49" s="77">
        <f>IF('Datos Vida'!AF331=0,"",Índice!$G$51*'Datos Vida'!AF331)</f>
        <v>4779328.7607260402</v>
      </c>
      <c r="AG49" s="77">
        <f>IF('Datos Vida'!AG331=0,"",Índice!$G$51*'Datos Vida'!AG331)</f>
        <v>3849164.66065101</v>
      </c>
      <c r="AH49" s="77" t="str">
        <f>IF('Datos Vida'!AH331=0,"",Índice!$G$51*'Datos Vida'!AH331)</f>
        <v/>
      </c>
      <c r="AI49" s="77" t="str">
        <f>IF('Datos Vida'!AI331=0,"",Índice!$G$51*'Datos Vida'!AI331)</f>
        <v/>
      </c>
      <c r="AJ49" s="77" t="str">
        <f>IF('Datos Vida'!AJ331=0,"",Índice!$G$51*'Datos Vida'!AJ331)</f>
        <v/>
      </c>
      <c r="AK49" s="77" t="str">
        <f>IF('Datos Vida'!AK331=0,"",Índice!$G$51*'Datos Vida'!AK331)</f>
        <v/>
      </c>
      <c r="AL49" s="77" t="str">
        <f>IF('Datos Vida'!AL331=0,"",Índice!$G$51*'Datos Vida'!AL331)</f>
        <v/>
      </c>
      <c r="AM49" s="77" t="str">
        <f>IF('Datos Vida'!AM331=0,"",Índice!$G$51*'Datos Vida'!AM331)</f>
        <v/>
      </c>
      <c r="AN49" s="77" t="str">
        <f>IF('Datos Vida'!AN331=0,"",Índice!$G$51*'Datos Vida'!AN331)</f>
        <v/>
      </c>
      <c r="AO49" s="77" t="str">
        <f>IF('Datos Vida'!AO331=0,"",Índice!$G$51*'Datos Vida'!AO331)</f>
        <v/>
      </c>
      <c r="AP49" s="77" t="str">
        <f>IF('Datos Vida'!AP331=0,"",Índice!$G$51*'Datos Vida'!AP331)</f>
        <v/>
      </c>
      <c r="AQ49" s="77">
        <f>IF('Datos Vida'!AQ331=0,"",Índice!$G$51*'Datos Vida'!AQ331)</f>
        <v>115194746.2612849</v>
      </c>
      <c r="AS49" s="77">
        <f>IF('Datos Vida'!AS331=0,"",Índice!$F$51*'Datos Vida'!AS331)</f>
        <v>106214499.13663438</v>
      </c>
      <c r="AT49" s="85">
        <f t="shared" si="0"/>
        <v>8.4548222678132889E-2</v>
      </c>
    </row>
    <row r="51" spans="2:46">
      <c r="B51" s="80" t="s">
        <v>450</v>
      </c>
      <c r="C51" s="70">
        <f>IF(SUM(C12:C27)=0,"",SUM(C12:C27))</f>
        <v>33141.398916827689</v>
      </c>
      <c r="D51" s="70">
        <f t="shared" ref="D51:AS51" si="1">IF(SUM(D12:D27)=0,"",SUM(D12:D27))</f>
        <v>359559.76340187818</v>
      </c>
      <c r="E51" s="70">
        <f t="shared" si="1"/>
        <v>12798.696829053984</v>
      </c>
      <c r="F51" s="70">
        <f t="shared" si="1"/>
        <v>373670.85637896426</v>
      </c>
      <c r="G51" s="70">
        <f t="shared" si="1"/>
        <v>473867.04026594607</v>
      </c>
      <c r="H51" s="70" t="str">
        <f t="shared" si="1"/>
        <v/>
      </c>
      <c r="I51" s="70">
        <f t="shared" si="1"/>
        <v>57613.302613203021</v>
      </c>
      <c r="J51" s="70">
        <f t="shared" si="1"/>
        <v>1914192.8772677679</v>
      </c>
      <c r="K51" s="70">
        <f t="shared" si="1"/>
        <v>299240.14156048524</v>
      </c>
      <c r="L51" s="70">
        <f t="shared" si="1"/>
        <v>5818.1890615974025</v>
      </c>
      <c r="M51" s="70">
        <f t="shared" si="1"/>
        <v>3065184.0883889864</v>
      </c>
      <c r="N51" s="70" t="str">
        <f t="shared" si="1"/>
        <v/>
      </c>
      <c r="O51" s="70">
        <f t="shared" si="1"/>
        <v>1243089.0994442492</v>
      </c>
      <c r="P51" s="70">
        <f t="shared" si="1"/>
        <v>901257.2678118106</v>
      </c>
      <c r="Q51" s="70">
        <f t="shared" si="1"/>
        <v>1840762.7799504672</v>
      </c>
      <c r="R51" s="70" t="str">
        <f t="shared" si="1"/>
        <v/>
      </c>
      <c r="S51" s="70">
        <f t="shared" si="1"/>
        <v>358.85892864652158</v>
      </c>
      <c r="T51" s="70">
        <f t="shared" si="1"/>
        <v>89632.265875202793</v>
      </c>
      <c r="U51" s="70">
        <f t="shared" si="1"/>
        <v>249396.99571290403</v>
      </c>
      <c r="V51" s="70" t="str">
        <f t="shared" si="1"/>
        <v/>
      </c>
      <c r="W51" s="70">
        <f t="shared" si="1"/>
        <v>27825.93106562112</v>
      </c>
      <c r="X51" s="70">
        <f t="shared" si="1"/>
        <v>2913227.4506939696</v>
      </c>
      <c r="Y51" s="70">
        <f t="shared" si="1"/>
        <v>754725.87595530099</v>
      </c>
      <c r="Z51" s="70">
        <f t="shared" si="1"/>
        <v>161941.32857923827</v>
      </c>
      <c r="AA51" s="70">
        <f t="shared" si="1"/>
        <v>519417.33562627679</v>
      </c>
      <c r="AB51" s="70">
        <f t="shared" si="1"/>
        <v>562317.55496092478</v>
      </c>
      <c r="AC51" s="70">
        <f t="shared" si="1"/>
        <v>679.78248023000265</v>
      </c>
      <c r="AD51" s="70" t="str">
        <f t="shared" si="1"/>
        <v/>
      </c>
      <c r="AE51" s="70">
        <f t="shared" si="1"/>
        <v>1404946.3393689096</v>
      </c>
      <c r="AF51" s="70">
        <f t="shared" si="1"/>
        <v>2539774.8665953996</v>
      </c>
      <c r="AG51" s="70">
        <f t="shared" si="1"/>
        <v>782880.27933191764</v>
      </c>
      <c r="AH51" s="70" t="str">
        <f t="shared" si="1"/>
        <v/>
      </c>
      <c r="AI51" s="70" t="str">
        <f t="shared" si="1"/>
        <v/>
      </c>
      <c r="AJ51" s="70" t="str">
        <f t="shared" si="1"/>
        <v/>
      </c>
      <c r="AK51" s="70" t="str">
        <f t="shared" si="1"/>
        <v/>
      </c>
      <c r="AL51" s="70" t="str">
        <f t="shared" si="1"/>
        <v/>
      </c>
      <c r="AM51" s="70" t="str">
        <f t="shared" si="1"/>
        <v/>
      </c>
      <c r="AN51" s="70" t="str">
        <f t="shared" si="1"/>
        <v/>
      </c>
      <c r="AO51" s="70" t="str">
        <f t="shared" si="1"/>
        <v/>
      </c>
      <c r="AP51" s="70" t="str">
        <f t="shared" si="1"/>
        <v/>
      </c>
      <c r="AQ51" s="70">
        <f t="shared" si="1"/>
        <v>20587320.36706578</v>
      </c>
      <c r="AR51" s="81"/>
      <c r="AS51" s="70">
        <f t="shared" si="1"/>
        <v>21190141.777311184</v>
      </c>
      <c r="AT51" s="71">
        <f t="shared" si="0"/>
        <v>-2.8448200893627762E-2</v>
      </c>
    </row>
    <row r="52" spans="2:46">
      <c r="B52" s="80" t="s">
        <v>451</v>
      </c>
      <c r="C52" s="70">
        <f>IF(SUM(C29:C42)=0,"",SUM(C29:C42))</f>
        <v>600228.14344618784</v>
      </c>
      <c r="D52" s="70">
        <f t="shared" ref="D52:AS52" si="2">IF(SUM(D29:D42)=0,"",SUM(D29:D42))</f>
        <v>2839985.7301010801</v>
      </c>
      <c r="E52" s="70">
        <f t="shared" si="2"/>
        <v>830905.3806706639</v>
      </c>
      <c r="F52" s="70">
        <f t="shared" si="2"/>
        <v>1975114.2155853757</v>
      </c>
      <c r="G52" s="70">
        <f t="shared" si="2"/>
        <v>2016685.9442124208</v>
      </c>
      <c r="H52" s="70">
        <f t="shared" si="2"/>
        <v>300931.47507530643</v>
      </c>
      <c r="I52" s="70">
        <f t="shared" si="2"/>
        <v>2686305.7272680998</v>
      </c>
      <c r="J52" s="70">
        <f t="shared" si="2"/>
        <v>687965.89799942903</v>
      </c>
      <c r="K52" s="70" t="str">
        <f t="shared" si="2"/>
        <v/>
      </c>
      <c r="L52" s="70">
        <f t="shared" si="2"/>
        <v>242.75100094949107</v>
      </c>
      <c r="M52" s="70">
        <f t="shared" si="2"/>
        <v>405399.83754628501</v>
      </c>
      <c r="N52" s="70" t="str">
        <f t="shared" si="2"/>
        <v/>
      </c>
      <c r="O52" s="70">
        <f t="shared" si="2"/>
        <v>694356.03922792443</v>
      </c>
      <c r="P52" s="70">
        <f t="shared" si="2"/>
        <v>732708.57264270587</v>
      </c>
      <c r="Q52" s="70">
        <f t="shared" si="2"/>
        <v>1470508.5420996372</v>
      </c>
      <c r="R52" s="70">
        <f t="shared" si="2"/>
        <v>13677.407645948286</v>
      </c>
      <c r="S52" s="70">
        <f t="shared" si="2"/>
        <v>505817.52508183557</v>
      </c>
      <c r="T52" s="70">
        <f t="shared" si="2"/>
        <v>555020.0189898212</v>
      </c>
      <c r="U52" s="70">
        <f t="shared" si="2"/>
        <v>363940.1001724134</v>
      </c>
      <c r="V52" s="70">
        <f t="shared" si="2"/>
        <v>2017.9672923569292</v>
      </c>
      <c r="W52" s="70">
        <f t="shared" si="2"/>
        <v>40773.447891974924</v>
      </c>
      <c r="X52" s="70">
        <f t="shared" si="2"/>
        <v>4464044.1679337621</v>
      </c>
      <c r="Y52" s="70">
        <f t="shared" si="2"/>
        <v>183907.25530685828</v>
      </c>
      <c r="Z52" s="70">
        <f t="shared" si="2"/>
        <v>678547.87701324199</v>
      </c>
      <c r="AA52" s="70">
        <f t="shared" si="2"/>
        <v>32602.601472707116</v>
      </c>
      <c r="AB52" s="70" t="str">
        <f t="shared" si="2"/>
        <v/>
      </c>
      <c r="AC52" s="70">
        <f t="shared" si="2"/>
        <v>3939.5689886038945</v>
      </c>
      <c r="AD52" s="70" t="str">
        <f t="shared" si="2"/>
        <v/>
      </c>
      <c r="AE52" s="70">
        <f t="shared" si="2"/>
        <v>970952.92162161577</v>
      </c>
      <c r="AF52" s="70">
        <f t="shared" si="2"/>
        <v>1222475.0509604467</v>
      </c>
      <c r="AG52" s="70">
        <f t="shared" si="2"/>
        <v>3066284.3813190931</v>
      </c>
      <c r="AH52" s="70" t="str">
        <f t="shared" si="2"/>
        <v/>
      </c>
      <c r="AI52" s="70" t="str">
        <f t="shared" si="2"/>
        <v/>
      </c>
      <c r="AJ52" s="70" t="str">
        <f t="shared" si="2"/>
        <v/>
      </c>
      <c r="AK52" s="70" t="str">
        <f t="shared" si="2"/>
        <v/>
      </c>
      <c r="AL52" s="70" t="str">
        <f t="shared" si="2"/>
        <v/>
      </c>
      <c r="AM52" s="70" t="str">
        <f t="shared" si="2"/>
        <v/>
      </c>
      <c r="AN52" s="70" t="str">
        <f t="shared" si="2"/>
        <v/>
      </c>
      <c r="AO52" s="70" t="str">
        <f t="shared" si="2"/>
        <v/>
      </c>
      <c r="AP52" s="70" t="str">
        <f t="shared" si="2"/>
        <v/>
      </c>
      <c r="AQ52" s="70">
        <f t="shared" si="2"/>
        <v>27345338.548566744</v>
      </c>
      <c r="AR52" s="81"/>
      <c r="AS52" s="70">
        <f t="shared" si="2"/>
        <v>27522203.10193802</v>
      </c>
      <c r="AT52" s="71">
        <f t="shared" si="0"/>
        <v>-6.4262498433064197E-3</v>
      </c>
    </row>
    <row r="53" spans="2:46">
      <c r="B53" s="80" t="s">
        <v>452</v>
      </c>
      <c r="C53" s="70" t="str">
        <f>IF(SUM(C44:C48)=0,"",SUM(C44:C48))</f>
        <v/>
      </c>
      <c r="D53" s="70">
        <f t="shared" ref="D53:AQ53" si="3">IF(SUM(D44:D48)=0,"",SUM(D44:D48))</f>
        <v>302931.25038455497</v>
      </c>
      <c r="E53" s="70">
        <f t="shared" si="3"/>
        <v>1919889.8678901603</v>
      </c>
      <c r="F53" s="70" t="str">
        <f t="shared" si="3"/>
        <v/>
      </c>
      <c r="G53" s="70">
        <f t="shared" si="3"/>
        <v>4735014.1317026</v>
      </c>
      <c r="H53" s="70">
        <f t="shared" si="3"/>
        <v>3823450.5257613086</v>
      </c>
      <c r="I53" s="70" t="str">
        <f t="shared" si="3"/>
        <v/>
      </c>
      <c r="J53" s="70">
        <f t="shared" si="3"/>
        <v>6120668.5390895959</v>
      </c>
      <c r="K53" s="70" t="str">
        <f t="shared" si="3"/>
        <v/>
      </c>
      <c r="L53" s="70">
        <f t="shared" si="3"/>
        <v>1581397.4560722057</v>
      </c>
      <c r="M53" s="70">
        <f t="shared" si="3"/>
        <v>6610343.4324655123</v>
      </c>
      <c r="N53" s="70">
        <f t="shared" si="3"/>
        <v>2051323.3780634368</v>
      </c>
      <c r="O53" s="70">
        <f t="shared" si="3"/>
        <v>7397441.3761201901</v>
      </c>
      <c r="P53" s="70">
        <f t="shared" si="3"/>
        <v>3225216.5791320018</v>
      </c>
      <c r="Q53" s="70">
        <f t="shared" si="3"/>
        <v>1711546.4309981165</v>
      </c>
      <c r="R53" s="70" t="str">
        <f t="shared" si="3"/>
        <v/>
      </c>
      <c r="S53" s="70" t="str">
        <f t="shared" si="3"/>
        <v/>
      </c>
      <c r="T53" s="70" t="str">
        <f t="shared" si="3"/>
        <v/>
      </c>
      <c r="U53" s="70" t="str">
        <f t="shared" si="3"/>
        <v/>
      </c>
      <c r="V53" s="70" t="str">
        <f t="shared" si="3"/>
        <v/>
      </c>
      <c r="W53" s="70" t="str">
        <f t="shared" si="3"/>
        <v/>
      </c>
      <c r="X53" s="70">
        <f t="shared" si="3"/>
        <v>10488205.771754745</v>
      </c>
      <c r="Y53" s="70" t="str">
        <f t="shared" si="3"/>
        <v/>
      </c>
      <c r="Z53" s="70">
        <f t="shared" si="3"/>
        <v>2290305.4221030013</v>
      </c>
      <c r="AA53" s="70">
        <f t="shared" si="3"/>
        <v>4303748.0329599557</v>
      </c>
      <c r="AB53" s="70">
        <f t="shared" si="3"/>
        <v>4507075.0584855508</v>
      </c>
      <c r="AC53" s="70">
        <f t="shared" si="3"/>
        <v>1900395.3778155509</v>
      </c>
      <c r="AD53" s="70">
        <f t="shared" si="3"/>
        <v>1046947.8842284888</v>
      </c>
      <c r="AE53" s="70">
        <f t="shared" si="3"/>
        <v>2229107.9874552093</v>
      </c>
      <c r="AF53" s="70">
        <f t="shared" si="3"/>
        <v>1017078.8431701935</v>
      </c>
      <c r="AG53" s="70" t="str">
        <f t="shared" si="3"/>
        <v/>
      </c>
      <c r="AH53" s="70" t="str">
        <f t="shared" si="3"/>
        <v/>
      </c>
      <c r="AI53" s="70" t="str">
        <f t="shared" si="3"/>
        <v/>
      </c>
      <c r="AJ53" s="70" t="str">
        <f t="shared" si="3"/>
        <v/>
      </c>
      <c r="AK53" s="70" t="str">
        <f t="shared" si="3"/>
        <v/>
      </c>
      <c r="AL53" s="70" t="str">
        <f t="shared" si="3"/>
        <v/>
      </c>
      <c r="AM53" s="70" t="str">
        <f t="shared" si="3"/>
        <v/>
      </c>
      <c r="AN53" s="70" t="str">
        <f t="shared" si="3"/>
        <v/>
      </c>
      <c r="AO53" s="70" t="str">
        <f t="shared" si="3"/>
        <v/>
      </c>
      <c r="AP53" s="70" t="str">
        <f t="shared" si="3"/>
        <v/>
      </c>
      <c r="AQ53" s="70">
        <f t="shared" si="3"/>
        <v>67262087.345652372</v>
      </c>
      <c r="AR53" s="81"/>
      <c r="AS53" s="70">
        <f>IF(SUM(AS44:AS48)=0,"",SUM(AS44:AS48))</f>
        <v>57502154.257385179</v>
      </c>
      <c r="AT53" s="71">
        <f t="shared" si="0"/>
        <v>0.16973160769909224</v>
      </c>
    </row>
    <row r="54" spans="2:46">
      <c r="B54" s="80" t="s">
        <v>453</v>
      </c>
      <c r="C54" s="70">
        <f>IF(SUM(C21,C37)=0,"",SUM(C21,C37))</f>
        <v>342.43649586893929</v>
      </c>
      <c r="D54" s="70">
        <f t="shared" ref="D54:AQ54" si="4">IF(SUM(D21,D37)=0,"",SUM(D21,D37))</f>
        <v>141847.78126736032</v>
      </c>
      <c r="E54" s="70" t="str">
        <f t="shared" si="4"/>
        <v/>
      </c>
      <c r="F54" s="70">
        <f t="shared" si="4"/>
        <v>194811.97199776018</v>
      </c>
      <c r="G54" s="70">
        <f t="shared" si="4"/>
        <v>1082543.6179371921</v>
      </c>
      <c r="H54" s="70">
        <f t="shared" si="4"/>
        <v>295722.95223108272</v>
      </c>
      <c r="I54" s="70">
        <f t="shared" si="4"/>
        <v>114106.91402126063</v>
      </c>
      <c r="J54" s="70">
        <f t="shared" si="4"/>
        <v>316833.70184210123</v>
      </c>
      <c r="K54" s="70">
        <f t="shared" si="4"/>
        <v>299240.14156048524</v>
      </c>
      <c r="L54" s="70" t="str">
        <f t="shared" si="4"/>
        <v/>
      </c>
      <c r="M54" s="70">
        <f t="shared" si="4"/>
        <v>244031.46378765046</v>
      </c>
      <c r="N54" s="70" t="str">
        <f t="shared" si="4"/>
        <v/>
      </c>
      <c r="O54" s="70">
        <f t="shared" si="4"/>
        <v>27024.507493011617</v>
      </c>
      <c r="P54" s="70">
        <f t="shared" si="4"/>
        <v>512950.30554135382</v>
      </c>
      <c r="Q54" s="70">
        <f t="shared" si="4"/>
        <v>1232103.111630491</v>
      </c>
      <c r="R54" s="70" t="str">
        <f t="shared" si="4"/>
        <v/>
      </c>
      <c r="S54" s="70" t="str">
        <f t="shared" si="4"/>
        <v/>
      </c>
      <c r="T54" s="70">
        <f t="shared" si="4"/>
        <v>239745.03177143162</v>
      </c>
      <c r="U54" s="70" t="str">
        <f t="shared" si="4"/>
        <v/>
      </c>
      <c r="V54" s="70" t="str">
        <f t="shared" si="4"/>
        <v/>
      </c>
      <c r="W54" s="70">
        <f t="shared" si="4"/>
        <v>5425.7327569989002</v>
      </c>
      <c r="X54" s="70">
        <f t="shared" si="4"/>
        <v>2003543.9698464661</v>
      </c>
      <c r="Y54" s="70" t="str">
        <f t="shared" si="4"/>
        <v/>
      </c>
      <c r="Z54" s="70">
        <f t="shared" si="4"/>
        <v>1061.6255995183933</v>
      </c>
      <c r="AA54" s="70">
        <f t="shared" si="4"/>
        <v>5246.0155681121514</v>
      </c>
      <c r="AB54" s="70" t="str">
        <f t="shared" si="4"/>
        <v/>
      </c>
      <c r="AC54" s="70">
        <f t="shared" si="4"/>
        <v>954.22744848070374</v>
      </c>
      <c r="AD54" s="70" t="str">
        <f t="shared" si="4"/>
        <v/>
      </c>
      <c r="AE54" s="70">
        <f t="shared" si="4"/>
        <v>714748.31847125303</v>
      </c>
      <c r="AF54" s="70">
        <f t="shared" si="4"/>
        <v>439192.02516040648</v>
      </c>
      <c r="AG54" s="70">
        <f t="shared" si="4"/>
        <v>179615.61368865121</v>
      </c>
      <c r="AH54" s="70" t="str">
        <f t="shared" si="4"/>
        <v/>
      </c>
      <c r="AI54" s="70" t="str">
        <f t="shared" si="4"/>
        <v/>
      </c>
      <c r="AJ54" s="70" t="str">
        <f t="shared" si="4"/>
        <v/>
      </c>
      <c r="AK54" s="70" t="str">
        <f t="shared" si="4"/>
        <v/>
      </c>
      <c r="AL54" s="70" t="str">
        <f t="shared" si="4"/>
        <v/>
      </c>
      <c r="AM54" s="70" t="str">
        <f t="shared" si="4"/>
        <v/>
      </c>
      <c r="AN54" s="70" t="str">
        <f t="shared" si="4"/>
        <v/>
      </c>
      <c r="AO54" s="70" t="str">
        <f t="shared" si="4"/>
        <v/>
      </c>
      <c r="AP54" s="70" t="str">
        <f t="shared" si="4"/>
        <v/>
      </c>
      <c r="AQ54" s="70">
        <f t="shared" si="4"/>
        <v>8051091.4661169369</v>
      </c>
      <c r="AR54" s="81"/>
      <c r="AS54" s="70">
        <f>IF(SUM(AS21,AS37)=0,"",SUM(AS21,AS37))</f>
        <v>6753132.6702915458</v>
      </c>
      <c r="AT54" s="71">
        <f t="shared" si="0"/>
        <v>0.19220099162798698</v>
      </c>
    </row>
    <row r="55" spans="2:46">
      <c r="B55" s="80" t="s">
        <v>454</v>
      </c>
      <c r="C55" s="70">
        <f>IF(SUM(C13:C14,C19:C20,C23,C29:C30,C35:C36,C39)=0,"",SUM(C13:C14,C19:C20,C23,C29:C30,C35:C36,C39))</f>
        <v>231301.95364978613</v>
      </c>
      <c r="D55" s="70">
        <f t="shared" ref="D55:AQ55" si="5">IF(SUM(D13:D14,D19:D20,D23,D29:D30,D35:D36,D39)=0,"",SUM(D13:D14,D19:D20,D23,D29:D30,D35:D36,D39))</f>
        <v>217336.20823290641</v>
      </c>
      <c r="E55" s="70">
        <f t="shared" si="5"/>
        <v>23425.648652895728</v>
      </c>
      <c r="F55" s="70">
        <f t="shared" si="5"/>
        <v>192899.04630373535</v>
      </c>
      <c r="G55" s="70">
        <f t="shared" si="5"/>
        <v>710144.85825138725</v>
      </c>
      <c r="H55" s="70">
        <f t="shared" si="5"/>
        <v>5208.5228442237085</v>
      </c>
      <c r="I55" s="70">
        <f t="shared" si="5"/>
        <v>594680.10561704764</v>
      </c>
      <c r="J55" s="70">
        <f t="shared" si="5"/>
        <v>1103985.6491840796</v>
      </c>
      <c r="K55" s="70" t="str">
        <f t="shared" si="5"/>
        <v/>
      </c>
      <c r="L55" s="70">
        <f t="shared" si="5"/>
        <v>5818.1890615974025</v>
      </c>
      <c r="M55" s="70">
        <f t="shared" si="5"/>
        <v>257318.23000701607</v>
      </c>
      <c r="N55" s="70" t="str">
        <f t="shared" si="5"/>
        <v/>
      </c>
      <c r="O55" s="70">
        <f t="shared" si="5"/>
        <v>108637.44713061146</v>
      </c>
      <c r="P55" s="70">
        <f t="shared" si="5"/>
        <v>181250.00829974705</v>
      </c>
      <c r="Q55" s="70">
        <f t="shared" si="5"/>
        <v>251005.42028812296</v>
      </c>
      <c r="R55" s="70" t="str">
        <f t="shared" si="5"/>
        <v/>
      </c>
      <c r="S55" s="70">
        <f t="shared" si="5"/>
        <v>131761.64897160602</v>
      </c>
      <c r="T55" s="70">
        <f t="shared" si="5"/>
        <v>276604.76162019919</v>
      </c>
      <c r="U55" s="70">
        <f t="shared" si="5"/>
        <v>370506.90428289084</v>
      </c>
      <c r="V55" s="70">
        <f t="shared" si="5"/>
        <v>623.78685364336764</v>
      </c>
      <c r="W55" s="70">
        <f t="shared" si="5"/>
        <v>36691.654438372716</v>
      </c>
      <c r="X55" s="70">
        <f t="shared" si="5"/>
        <v>745348.88816588873</v>
      </c>
      <c r="Y55" s="70">
        <f t="shared" si="5"/>
        <v>279721.43835722556</v>
      </c>
      <c r="Z55" s="70">
        <f t="shared" si="5"/>
        <v>235624.01154439483</v>
      </c>
      <c r="AA55" s="70">
        <f t="shared" si="5"/>
        <v>46452.068407621606</v>
      </c>
      <c r="AB55" s="70">
        <f t="shared" si="5"/>
        <v>82.68761301488864</v>
      </c>
      <c r="AC55" s="70">
        <f t="shared" si="5"/>
        <v>657.16290300804974</v>
      </c>
      <c r="AD55" s="70" t="str">
        <f t="shared" si="5"/>
        <v/>
      </c>
      <c r="AE55" s="70">
        <f t="shared" si="5"/>
        <v>377912.27056732646</v>
      </c>
      <c r="AF55" s="70">
        <f t="shared" si="5"/>
        <v>589078.86087632051</v>
      </c>
      <c r="AG55" s="70">
        <f t="shared" si="5"/>
        <v>615690.55298439017</v>
      </c>
      <c r="AH55" s="70" t="str">
        <f t="shared" si="5"/>
        <v/>
      </c>
      <c r="AI55" s="70" t="str">
        <f t="shared" si="5"/>
        <v/>
      </c>
      <c r="AJ55" s="70" t="str">
        <f t="shared" si="5"/>
        <v/>
      </c>
      <c r="AK55" s="70" t="str">
        <f t="shared" si="5"/>
        <v/>
      </c>
      <c r="AL55" s="70" t="str">
        <f t="shared" si="5"/>
        <v/>
      </c>
      <c r="AM55" s="70" t="str">
        <f t="shared" si="5"/>
        <v/>
      </c>
      <c r="AN55" s="70" t="str">
        <f t="shared" si="5"/>
        <v/>
      </c>
      <c r="AO55" s="70" t="str">
        <f t="shared" si="5"/>
        <v/>
      </c>
      <c r="AP55" s="70" t="str">
        <f t="shared" si="5"/>
        <v/>
      </c>
      <c r="AQ55" s="70">
        <f t="shared" si="5"/>
        <v>7589767.9851090591</v>
      </c>
      <c r="AR55" s="81"/>
      <c r="AS55" s="70">
        <f>IF(SUM(AS13:AS14,AS19:AS20,AS23,AS29:AS30,AS35:AS36,AS39)=0,"",SUM(AS13:AS14,AS19:AS20,AS23,AS29:AS30,AS35:AS36,AS39))</f>
        <v>7938831.1015146272</v>
      </c>
      <c r="AT55" s="71">
        <f t="shared" si="0"/>
        <v>-4.3969082090557499E-2</v>
      </c>
    </row>
    <row r="57" spans="2:46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6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6" hidden="1">
      <c r="B59" s="49" t="s">
        <v>102</v>
      </c>
      <c r="C59" s="50">
        <f>IFERROR(RANK(C61,$C$61:$AP$61,0),"")</f>
        <v>25</v>
      </c>
      <c r="D59" s="50">
        <f t="shared" ref="D59:AP59" si="6">IFERROR(RANK(D61,$C$61:$AP$61,0),"")</f>
        <v>14</v>
      </c>
      <c r="E59" s="50">
        <f t="shared" si="6"/>
        <v>16</v>
      </c>
      <c r="F59" s="50">
        <f t="shared" si="6"/>
        <v>18</v>
      </c>
      <c r="G59" s="50">
        <f t="shared" si="6"/>
        <v>5</v>
      </c>
      <c r="H59" s="50">
        <f t="shared" si="6"/>
        <v>12</v>
      </c>
      <c r="I59" s="50">
        <f t="shared" si="6"/>
        <v>17</v>
      </c>
      <c r="J59" s="50">
        <f t="shared" si="6"/>
        <v>4</v>
      </c>
      <c r="K59" s="50">
        <f t="shared" si="6"/>
        <v>28</v>
      </c>
      <c r="L59" s="50">
        <f t="shared" si="6"/>
        <v>21</v>
      </c>
      <c r="M59" s="50">
        <f t="shared" si="6"/>
        <v>2</v>
      </c>
      <c r="N59" s="50">
        <f t="shared" si="6"/>
        <v>19</v>
      </c>
      <c r="O59" s="50">
        <f t="shared" si="6"/>
        <v>3</v>
      </c>
      <c r="P59" s="50">
        <f t="shared" si="6"/>
        <v>8</v>
      </c>
      <c r="Q59" s="50">
        <f t="shared" si="6"/>
        <v>7</v>
      </c>
      <c r="R59" s="50">
        <f t="shared" si="6"/>
        <v>30</v>
      </c>
      <c r="S59" s="50">
        <f t="shared" si="6"/>
        <v>27</v>
      </c>
      <c r="T59" s="50">
        <f t="shared" si="6"/>
        <v>24</v>
      </c>
      <c r="U59" s="50">
        <f t="shared" si="6"/>
        <v>26</v>
      </c>
      <c r="V59" s="50">
        <f t="shared" si="6"/>
        <v>31</v>
      </c>
      <c r="W59" s="50">
        <f t="shared" si="6"/>
        <v>29</v>
      </c>
      <c r="X59" s="50">
        <f t="shared" si="6"/>
        <v>1</v>
      </c>
      <c r="Y59" s="50">
        <f t="shared" si="6"/>
        <v>23</v>
      </c>
      <c r="Z59" s="50">
        <f t="shared" si="6"/>
        <v>15</v>
      </c>
      <c r="AA59" s="50">
        <f t="shared" si="6"/>
        <v>9</v>
      </c>
      <c r="AB59" s="50">
        <f t="shared" si="6"/>
        <v>6</v>
      </c>
      <c r="AC59" s="50">
        <f t="shared" si="6"/>
        <v>20</v>
      </c>
      <c r="AD59" s="50">
        <f t="shared" si="6"/>
        <v>22</v>
      </c>
      <c r="AE59" s="50">
        <f t="shared" si="6"/>
        <v>11</v>
      </c>
      <c r="AF59" s="50">
        <f t="shared" si="6"/>
        <v>10</v>
      </c>
      <c r="AG59" s="50">
        <f t="shared" si="6"/>
        <v>13</v>
      </c>
      <c r="AH59" s="50" t="str">
        <f t="shared" si="6"/>
        <v/>
      </c>
      <c r="AI59" s="50" t="str">
        <f t="shared" si="6"/>
        <v/>
      </c>
      <c r="AJ59" s="50" t="str">
        <f t="shared" si="6"/>
        <v/>
      </c>
      <c r="AK59" s="50" t="str">
        <f t="shared" si="6"/>
        <v/>
      </c>
      <c r="AL59" s="50" t="str">
        <f t="shared" si="6"/>
        <v/>
      </c>
      <c r="AM59" s="50" t="str">
        <f t="shared" si="6"/>
        <v/>
      </c>
      <c r="AN59" s="50" t="str">
        <f t="shared" si="6"/>
        <v/>
      </c>
      <c r="AO59" s="50" t="str">
        <f t="shared" si="6"/>
        <v/>
      </c>
      <c r="AP59" s="50" t="str">
        <f t="shared" si="6"/>
        <v/>
      </c>
    </row>
    <row r="60" spans="2:46" hidden="1">
      <c r="C60" s="50" t="str">
        <f>C11</f>
        <v>Ace Vida</v>
      </c>
      <c r="D60" s="50" t="str">
        <f t="shared" ref="D60:AP60" si="7">D11</f>
        <v>BanChile</v>
      </c>
      <c r="E60" s="50" t="str">
        <f t="shared" si="7"/>
        <v>BBVA Vida</v>
      </c>
      <c r="F60" s="50" t="str">
        <f t="shared" si="7"/>
        <v>BCI Seguros Vida</v>
      </c>
      <c r="G60" s="50" t="str">
        <f t="shared" si="7"/>
        <v>BICE Vida</v>
      </c>
      <c r="H60" s="50" t="str">
        <f t="shared" si="7"/>
        <v>Cámara</v>
      </c>
      <c r="I60" s="50" t="str">
        <f t="shared" si="7"/>
        <v>Cardif</v>
      </c>
      <c r="J60" s="50" t="str">
        <f t="shared" si="7"/>
        <v>Chilena Consolidada</v>
      </c>
      <c r="K60" s="50" t="str">
        <f t="shared" si="7"/>
        <v>CLC</v>
      </c>
      <c r="L60" s="50" t="str">
        <f t="shared" si="7"/>
        <v>CN Life</v>
      </c>
      <c r="M60" s="50" t="str">
        <f t="shared" si="7"/>
        <v>Consorcio Nacional</v>
      </c>
      <c r="N60" s="50" t="str">
        <f t="shared" si="7"/>
        <v>CorpSeguros</v>
      </c>
      <c r="O60" s="50" t="str">
        <f t="shared" si="7"/>
        <v>CorpVida</v>
      </c>
      <c r="P60" s="50" t="str">
        <f t="shared" si="7"/>
        <v>Cruz del Sur</v>
      </c>
      <c r="Q60" s="50" t="str">
        <f t="shared" si="7"/>
        <v>EuroAmérica</v>
      </c>
      <c r="R60" s="50" t="str">
        <f t="shared" si="7"/>
        <v>Huelen</v>
      </c>
      <c r="S60" s="50" t="str">
        <f t="shared" si="7"/>
        <v>Itaú</v>
      </c>
      <c r="T60" s="50" t="str">
        <f t="shared" si="7"/>
        <v>M. de Carabineros</v>
      </c>
      <c r="U60" s="50" t="str">
        <f t="shared" si="7"/>
        <v>M. del Ej. y Av.</v>
      </c>
      <c r="V60" s="50" t="str">
        <f t="shared" si="7"/>
        <v>Magallanes Vida</v>
      </c>
      <c r="W60" s="50" t="str">
        <f t="shared" si="7"/>
        <v>Mapfre Vida</v>
      </c>
      <c r="X60" s="50" t="str">
        <f t="shared" si="7"/>
        <v>Metlife</v>
      </c>
      <c r="Y60" s="50" t="str">
        <f t="shared" si="7"/>
        <v>Mutual de Seguros</v>
      </c>
      <c r="Z60" s="50" t="str">
        <f t="shared" si="7"/>
        <v>Ohio National</v>
      </c>
      <c r="AA60" s="50" t="str">
        <f t="shared" si="7"/>
        <v>Penta Vida</v>
      </c>
      <c r="AB60" s="50" t="str">
        <f t="shared" si="7"/>
        <v>Principal</v>
      </c>
      <c r="AC60" s="50" t="str">
        <f t="shared" si="7"/>
        <v>Renta Nacional</v>
      </c>
      <c r="AD60" s="50" t="str">
        <f t="shared" si="7"/>
        <v>Rigel</v>
      </c>
      <c r="AE60" s="50" t="str">
        <f t="shared" si="7"/>
        <v>Security Previsión</v>
      </c>
      <c r="AF60" s="50" t="str">
        <f t="shared" si="7"/>
        <v>Sura</v>
      </c>
      <c r="AG60" s="50" t="str">
        <f t="shared" si="7"/>
        <v>Zurich Santander</v>
      </c>
      <c r="AH60" s="50" t="str">
        <f t="shared" si="7"/>
        <v/>
      </c>
      <c r="AI60" s="50" t="str">
        <f t="shared" si="7"/>
        <v/>
      </c>
      <c r="AJ60" s="50" t="str">
        <f t="shared" si="7"/>
        <v/>
      </c>
      <c r="AK60" s="50" t="str">
        <f t="shared" si="7"/>
        <v/>
      </c>
      <c r="AL60" s="50" t="str">
        <f t="shared" si="7"/>
        <v/>
      </c>
      <c r="AM60" s="50" t="str">
        <f t="shared" si="7"/>
        <v/>
      </c>
      <c r="AN60" s="50" t="str">
        <f t="shared" si="7"/>
        <v/>
      </c>
      <c r="AO60" s="50" t="str">
        <f t="shared" si="7"/>
        <v/>
      </c>
      <c r="AP60" s="50" t="str">
        <f t="shared" si="7"/>
        <v/>
      </c>
    </row>
    <row r="61" spans="2:46" hidden="1">
      <c r="C61" s="52">
        <f t="shared" ref="C61:AP61" si="8">IFERROR(IF(C57=1,VLOOKUP($B$77,$B$12:$AQ$49,C64+1,FALSE)+C62/1000000,""),"")</f>
        <v>633369.54240301542</v>
      </c>
      <c r="D61" s="52">
        <f t="shared" si="8"/>
        <v>3502476.7439265135</v>
      </c>
      <c r="E61" s="52">
        <f t="shared" si="8"/>
        <v>2763593.9454278778</v>
      </c>
      <c r="F61" s="52">
        <f t="shared" si="8"/>
        <v>2348785.0720013399</v>
      </c>
      <c r="G61" s="52">
        <f t="shared" si="8"/>
        <v>7225567.116216966</v>
      </c>
      <c r="H61" s="52">
        <f t="shared" si="8"/>
        <v>4124382.000871615</v>
      </c>
      <c r="I61" s="52">
        <f t="shared" si="8"/>
        <v>2743919.0299153025</v>
      </c>
      <c r="J61" s="52">
        <f t="shared" si="8"/>
        <v>8722827.3143897932</v>
      </c>
      <c r="K61" s="52">
        <f t="shared" si="8"/>
        <v>299240.14159248525</v>
      </c>
      <c r="L61" s="52">
        <f t="shared" si="8"/>
        <v>1587458.3961657526</v>
      </c>
      <c r="M61" s="52">
        <f t="shared" si="8"/>
        <v>10080927.358430782</v>
      </c>
      <c r="N61" s="52">
        <f t="shared" si="8"/>
        <v>2051323.3780924368</v>
      </c>
      <c r="O61" s="52">
        <f t="shared" si="8"/>
        <v>9334886.5148203634</v>
      </c>
      <c r="P61" s="52">
        <f t="shared" si="8"/>
        <v>4859182.4196135178</v>
      </c>
      <c r="Q61" s="52">
        <f t="shared" si="8"/>
        <v>5022817.7530742204</v>
      </c>
      <c r="R61" s="52">
        <f t="shared" si="8"/>
        <v>13677.407670948285</v>
      </c>
      <c r="S61" s="52">
        <f t="shared" si="8"/>
        <v>506176.38403448206</v>
      </c>
      <c r="T61" s="52">
        <f t="shared" si="8"/>
        <v>644652.28488802398</v>
      </c>
      <c r="U61" s="52">
        <f t="shared" si="8"/>
        <v>613337.09590731747</v>
      </c>
      <c r="V61" s="52">
        <f t="shared" si="8"/>
        <v>2017.9673133569293</v>
      </c>
      <c r="W61" s="52">
        <f t="shared" si="8"/>
        <v>68599.378977596047</v>
      </c>
      <c r="X61" s="52">
        <f t="shared" si="8"/>
        <v>17865477.390401475</v>
      </c>
      <c r="Y61" s="52">
        <f t="shared" si="8"/>
        <v>938633.13128015923</v>
      </c>
      <c r="Z61" s="52">
        <f t="shared" si="8"/>
        <v>3130794.6277124817</v>
      </c>
      <c r="AA61" s="52">
        <f t="shared" si="8"/>
        <v>4855767.9700749395</v>
      </c>
      <c r="AB61" s="52">
        <f t="shared" si="8"/>
        <v>5069392.6134614758</v>
      </c>
      <c r="AC61" s="52">
        <f t="shared" si="8"/>
        <v>1905014.7292983851</v>
      </c>
      <c r="AD61" s="52">
        <f t="shared" si="8"/>
        <v>1046947.8842414888</v>
      </c>
      <c r="AE61" s="52">
        <f t="shared" si="8"/>
        <v>4605007.2484577345</v>
      </c>
      <c r="AF61" s="52">
        <f t="shared" si="8"/>
        <v>4779328.7607370401</v>
      </c>
      <c r="AG61" s="52">
        <f t="shared" si="8"/>
        <v>3849164.6606610101</v>
      </c>
      <c r="AH61" s="52" t="str">
        <f t="shared" si="8"/>
        <v/>
      </c>
      <c r="AI61" s="52" t="str">
        <f t="shared" si="8"/>
        <v/>
      </c>
      <c r="AJ61" s="52" t="str">
        <f t="shared" si="8"/>
        <v/>
      </c>
      <c r="AK61" s="52" t="str">
        <f t="shared" si="8"/>
        <v/>
      </c>
      <c r="AL61" s="52" t="str">
        <f t="shared" si="8"/>
        <v/>
      </c>
      <c r="AM61" s="52" t="str">
        <f t="shared" si="8"/>
        <v/>
      </c>
      <c r="AN61" s="52" t="str">
        <f t="shared" si="8"/>
        <v/>
      </c>
      <c r="AO61" s="52" t="str">
        <f t="shared" si="8"/>
        <v/>
      </c>
      <c r="AP61" s="52" t="str">
        <f t="shared" si="8"/>
        <v/>
      </c>
    </row>
    <row r="62" spans="2:46" hidden="1">
      <c r="C62" s="50">
        <v>40</v>
      </c>
      <c r="D62" s="50">
        <f>C62-1</f>
        <v>39</v>
      </c>
      <c r="E62" s="50">
        <f t="shared" ref="E62:AP62" si="9">D62-1</f>
        <v>38</v>
      </c>
      <c r="F62" s="50">
        <f t="shared" si="9"/>
        <v>37</v>
      </c>
      <c r="G62" s="50">
        <f t="shared" si="9"/>
        <v>36</v>
      </c>
      <c r="H62" s="50">
        <f t="shared" si="9"/>
        <v>35</v>
      </c>
      <c r="I62" s="50">
        <f t="shared" si="9"/>
        <v>34</v>
      </c>
      <c r="J62" s="50">
        <f t="shared" si="9"/>
        <v>33</v>
      </c>
      <c r="K62" s="50">
        <f t="shared" si="9"/>
        <v>32</v>
      </c>
      <c r="L62" s="50">
        <f t="shared" si="9"/>
        <v>31</v>
      </c>
      <c r="M62" s="50">
        <f t="shared" si="9"/>
        <v>30</v>
      </c>
      <c r="N62" s="50">
        <f t="shared" si="9"/>
        <v>29</v>
      </c>
      <c r="O62" s="50">
        <f t="shared" si="9"/>
        <v>28</v>
      </c>
      <c r="P62" s="50">
        <f t="shared" si="9"/>
        <v>27</v>
      </c>
      <c r="Q62" s="50">
        <f t="shared" si="9"/>
        <v>26</v>
      </c>
      <c r="R62" s="50">
        <f t="shared" si="9"/>
        <v>25</v>
      </c>
      <c r="S62" s="50">
        <f t="shared" si="9"/>
        <v>24</v>
      </c>
      <c r="T62" s="50">
        <f t="shared" si="9"/>
        <v>23</v>
      </c>
      <c r="U62" s="50">
        <f t="shared" si="9"/>
        <v>22</v>
      </c>
      <c r="V62" s="50">
        <f t="shared" si="9"/>
        <v>21</v>
      </c>
      <c r="W62" s="50">
        <f t="shared" si="9"/>
        <v>20</v>
      </c>
      <c r="X62" s="50">
        <f t="shared" si="9"/>
        <v>19</v>
      </c>
      <c r="Y62" s="50">
        <f t="shared" si="9"/>
        <v>18</v>
      </c>
      <c r="Z62" s="50">
        <f t="shared" si="9"/>
        <v>17</v>
      </c>
      <c r="AA62" s="50">
        <f t="shared" si="9"/>
        <v>16</v>
      </c>
      <c r="AB62" s="50">
        <f t="shared" si="9"/>
        <v>15</v>
      </c>
      <c r="AC62" s="50">
        <f t="shared" si="9"/>
        <v>14</v>
      </c>
      <c r="AD62" s="50">
        <f t="shared" si="9"/>
        <v>13</v>
      </c>
      <c r="AE62" s="50">
        <f t="shared" si="9"/>
        <v>12</v>
      </c>
      <c r="AF62" s="50">
        <f t="shared" si="9"/>
        <v>11</v>
      </c>
      <c r="AG62" s="50">
        <f t="shared" si="9"/>
        <v>10</v>
      </c>
      <c r="AH62" s="50">
        <f t="shared" si="9"/>
        <v>9</v>
      </c>
      <c r="AI62" s="50">
        <f t="shared" si="9"/>
        <v>8</v>
      </c>
      <c r="AJ62" s="50">
        <f t="shared" si="9"/>
        <v>7</v>
      </c>
      <c r="AK62" s="50">
        <f t="shared" si="9"/>
        <v>6</v>
      </c>
      <c r="AL62" s="50">
        <f t="shared" si="9"/>
        <v>5</v>
      </c>
      <c r="AM62" s="50">
        <f t="shared" si="9"/>
        <v>4</v>
      </c>
      <c r="AN62" s="50">
        <f t="shared" si="9"/>
        <v>3</v>
      </c>
      <c r="AO62" s="50">
        <f t="shared" si="9"/>
        <v>2</v>
      </c>
      <c r="AP62" s="50">
        <f t="shared" si="9"/>
        <v>1</v>
      </c>
    </row>
    <row r="63" spans="2:46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6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10">IFERROR(HLOOKUP(C64,$C$59:$AP$60,2,FALSE),"")</f>
        <v>Metlife</v>
      </c>
      <c r="D65" s="50" t="str">
        <f t="shared" si="10"/>
        <v>Consorcio Nacional</v>
      </c>
      <c r="E65" s="50" t="str">
        <f t="shared" si="10"/>
        <v>CorpVida</v>
      </c>
      <c r="F65" s="50" t="str">
        <f t="shared" si="10"/>
        <v>Chilena Consolidada</v>
      </c>
      <c r="G65" s="50" t="str">
        <f t="shared" si="10"/>
        <v>BICE Vida</v>
      </c>
      <c r="H65" s="50" t="str">
        <f t="shared" si="10"/>
        <v>Principal</v>
      </c>
      <c r="I65" s="50" t="str">
        <f t="shared" si="10"/>
        <v>EuroAmérica</v>
      </c>
      <c r="J65" s="50" t="str">
        <f t="shared" si="10"/>
        <v>Cruz del Sur</v>
      </c>
      <c r="K65" s="50" t="str">
        <f t="shared" si="10"/>
        <v>Penta Vida</v>
      </c>
      <c r="L65" s="50" t="str">
        <f t="shared" si="10"/>
        <v>Sura</v>
      </c>
      <c r="M65" s="50" t="str">
        <f t="shared" si="10"/>
        <v>Security Previsión</v>
      </c>
      <c r="N65" s="50" t="str">
        <f t="shared" si="10"/>
        <v>Cámara</v>
      </c>
      <c r="O65" s="50" t="str">
        <f t="shared" si="10"/>
        <v>Zurich Santander</v>
      </c>
      <c r="P65" s="50" t="str">
        <f t="shared" si="10"/>
        <v>BanChile</v>
      </c>
      <c r="Q65" s="50" t="str">
        <f t="shared" si="10"/>
        <v>Ohio National</v>
      </c>
      <c r="R65" s="50" t="str">
        <f t="shared" si="10"/>
        <v>BBVA Vida</v>
      </c>
      <c r="S65" s="50" t="str">
        <f t="shared" si="10"/>
        <v>Cardif</v>
      </c>
      <c r="T65" s="50" t="str">
        <f t="shared" si="10"/>
        <v>BCI Seguros Vida</v>
      </c>
      <c r="U65" s="50" t="str">
        <f t="shared" si="10"/>
        <v>CorpSeguros</v>
      </c>
      <c r="V65" s="50" t="str">
        <f t="shared" si="10"/>
        <v>Renta Nacional</v>
      </c>
      <c r="W65" s="50" t="str">
        <f t="shared" si="10"/>
        <v>CN Life</v>
      </c>
      <c r="X65" s="50" t="str">
        <f t="shared" si="10"/>
        <v>Rigel</v>
      </c>
      <c r="Y65" s="50" t="str">
        <f t="shared" si="10"/>
        <v>Mutual de Seguros</v>
      </c>
      <c r="Z65" s="50" t="str">
        <f t="shared" si="10"/>
        <v>M. de Carabineros</v>
      </c>
      <c r="AA65" s="50" t="str">
        <f t="shared" si="10"/>
        <v>Ace Vida</v>
      </c>
      <c r="AB65" s="50" t="str">
        <f t="shared" si="10"/>
        <v>M. del Ej. y Av.</v>
      </c>
      <c r="AC65" s="50" t="str">
        <f t="shared" si="10"/>
        <v>Itaú</v>
      </c>
      <c r="AD65" s="50" t="str">
        <f t="shared" si="10"/>
        <v>CLC</v>
      </c>
      <c r="AE65" s="50" t="str">
        <f t="shared" si="10"/>
        <v>Mapfre Vida</v>
      </c>
      <c r="AF65" s="50" t="str">
        <f t="shared" si="10"/>
        <v>Huelen</v>
      </c>
      <c r="AG65" s="50" t="str">
        <f t="shared" si="10"/>
        <v>Magallanes Vida</v>
      </c>
      <c r="AH65" s="50" t="str">
        <f t="shared" si="10"/>
        <v/>
      </c>
      <c r="AI65" s="50" t="str">
        <f t="shared" si="10"/>
        <v/>
      </c>
      <c r="AJ65" s="50" t="str">
        <f t="shared" si="10"/>
        <v/>
      </c>
      <c r="AK65" s="50" t="str">
        <f t="shared" si="10"/>
        <v/>
      </c>
      <c r="AL65" s="50" t="str">
        <f t="shared" si="10"/>
        <v/>
      </c>
      <c r="AM65" s="50" t="str">
        <f t="shared" si="10"/>
        <v/>
      </c>
      <c r="AN65" s="50" t="str">
        <f t="shared" si="10"/>
        <v/>
      </c>
      <c r="AO65" s="50" t="str">
        <f t="shared" si="10"/>
        <v/>
      </c>
      <c r="AP65" s="50" t="str">
        <f t="shared" si="10"/>
        <v/>
      </c>
    </row>
    <row r="66" spans="1:42" hidden="1">
      <c r="C66" s="52">
        <f t="shared" ref="C66:AP66" si="11">IFERROR((HLOOKUP(C64,$C$59:$AP$61,3,FALSE)-HLOOKUP(C64,$C$59:$AP$62,4,FALSE)/1000000)/$C$71,"")</f>
        <v>17865.477390382475</v>
      </c>
      <c r="D66" s="52">
        <f t="shared" si="11"/>
        <v>10080.927358400782</v>
      </c>
      <c r="E66" s="52">
        <f t="shared" si="11"/>
        <v>9334.8865147923643</v>
      </c>
      <c r="F66" s="52">
        <f t="shared" si="11"/>
        <v>8722.8273143567931</v>
      </c>
      <c r="G66" s="52">
        <f t="shared" si="11"/>
        <v>7225.567116180966</v>
      </c>
      <c r="H66" s="52">
        <f t="shared" si="11"/>
        <v>5069.3926134464764</v>
      </c>
      <c r="I66" s="52">
        <f t="shared" si="11"/>
        <v>5022.8177530482208</v>
      </c>
      <c r="J66" s="52">
        <f t="shared" si="11"/>
        <v>4859.1824195865174</v>
      </c>
      <c r="K66" s="52">
        <f t="shared" si="11"/>
        <v>4855.7679700589397</v>
      </c>
      <c r="L66" s="52">
        <f t="shared" si="11"/>
        <v>4779.3287607260399</v>
      </c>
      <c r="M66" s="52">
        <f t="shared" si="11"/>
        <v>4605.0072484457341</v>
      </c>
      <c r="N66" s="52">
        <f t="shared" si="11"/>
        <v>4124.3820008366147</v>
      </c>
      <c r="O66" s="52">
        <f t="shared" si="11"/>
        <v>3849.1646606510099</v>
      </c>
      <c r="P66" s="52">
        <f t="shared" si="11"/>
        <v>3502.4767438875133</v>
      </c>
      <c r="Q66" s="52">
        <f t="shared" si="11"/>
        <v>3130.7946276954817</v>
      </c>
      <c r="R66" s="52">
        <f t="shared" si="11"/>
        <v>2763.5939453898782</v>
      </c>
      <c r="S66" s="52">
        <f t="shared" si="11"/>
        <v>2743.9190298813028</v>
      </c>
      <c r="T66" s="52">
        <f t="shared" si="11"/>
        <v>2348.7850719643397</v>
      </c>
      <c r="U66" s="52">
        <f t="shared" si="11"/>
        <v>2051.3233780634368</v>
      </c>
      <c r="V66" s="52">
        <f t="shared" si="11"/>
        <v>1905.0147292843849</v>
      </c>
      <c r="W66" s="52">
        <f t="shared" si="11"/>
        <v>1587.4583961347525</v>
      </c>
      <c r="X66" s="52">
        <f t="shared" si="11"/>
        <v>1046.9478842284889</v>
      </c>
      <c r="Y66" s="52">
        <f t="shared" si="11"/>
        <v>938.63313126215917</v>
      </c>
      <c r="Z66" s="52">
        <f t="shared" si="11"/>
        <v>644.65228486502406</v>
      </c>
      <c r="AA66" s="52">
        <f t="shared" si="11"/>
        <v>633.36954236301551</v>
      </c>
      <c r="AB66" s="52">
        <f t="shared" si="11"/>
        <v>613.33709588531747</v>
      </c>
      <c r="AC66" s="52">
        <f t="shared" si="11"/>
        <v>506.17638401048208</v>
      </c>
      <c r="AD66" s="52">
        <f t="shared" si="11"/>
        <v>299.24014156048526</v>
      </c>
      <c r="AE66" s="52">
        <f t="shared" si="11"/>
        <v>68.599378957596045</v>
      </c>
      <c r="AF66" s="52">
        <f t="shared" si="11"/>
        <v>13.677407645948286</v>
      </c>
      <c r="AG66" s="52">
        <f t="shared" si="11"/>
        <v>2.0179672923569294</v>
      </c>
      <c r="AH66" s="52" t="str">
        <f t="shared" si="11"/>
        <v/>
      </c>
      <c r="AI66" s="52" t="str">
        <f t="shared" si="11"/>
        <v/>
      </c>
      <c r="AJ66" s="52" t="str">
        <f t="shared" si="11"/>
        <v/>
      </c>
      <c r="AK66" s="52" t="str">
        <f t="shared" si="11"/>
        <v/>
      </c>
      <c r="AL66" s="52" t="str">
        <f t="shared" si="11"/>
        <v/>
      </c>
      <c r="AM66" s="52" t="str">
        <f t="shared" si="11"/>
        <v/>
      </c>
      <c r="AN66" s="52" t="str">
        <f t="shared" si="11"/>
        <v/>
      </c>
      <c r="AO66" s="52" t="str">
        <f t="shared" si="11"/>
        <v/>
      </c>
      <c r="AP66" s="52" t="str">
        <f t="shared" si="11"/>
        <v/>
      </c>
    </row>
    <row r="67" spans="1:42" hidden="1">
      <c r="C67" s="52" t="str">
        <f>IF(ISNUMBER(C66),CONCATENATE(C65," - ",C64),"")</f>
        <v>Metlife - 1</v>
      </c>
      <c r="D67" s="52" t="str">
        <f t="shared" ref="D67:AP67" si="12">IF(ISNUMBER(D66),CONCATENATE(D65," - ",D64),"")</f>
        <v>Consorcio Nacional - 2</v>
      </c>
      <c r="E67" s="52" t="str">
        <f t="shared" si="12"/>
        <v>CorpVida - 3</v>
      </c>
      <c r="F67" s="52" t="str">
        <f t="shared" si="12"/>
        <v>Chilena Consolidada - 4</v>
      </c>
      <c r="G67" s="52" t="str">
        <f t="shared" si="12"/>
        <v>BICE Vida - 5</v>
      </c>
      <c r="H67" s="52" t="str">
        <f t="shared" si="12"/>
        <v>Principal - 6</v>
      </c>
      <c r="I67" s="52" t="str">
        <f t="shared" si="12"/>
        <v>EuroAmérica - 7</v>
      </c>
      <c r="J67" s="52" t="str">
        <f t="shared" si="12"/>
        <v>Cruz del Sur - 8</v>
      </c>
      <c r="K67" s="52" t="str">
        <f t="shared" si="12"/>
        <v>Penta Vida - 9</v>
      </c>
      <c r="L67" s="52" t="str">
        <f t="shared" si="12"/>
        <v>Sura - 10</v>
      </c>
      <c r="M67" s="52" t="str">
        <f t="shared" si="12"/>
        <v>Security Previsión - 11</v>
      </c>
      <c r="N67" s="52" t="str">
        <f t="shared" si="12"/>
        <v>Cámara - 12</v>
      </c>
      <c r="O67" s="52" t="str">
        <f t="shared" si="12"/>
        <v>Zurich Santander - 13</v>
      </c>
      <c r="P67" s="52" t="str">
        <f t="shared" si="12"/>
        <v>BanChile - 14</v>
      </c>
      <c r="Q67" s="52" t="str">
        <f t="shared" si="12"/>
        <v>Ohio National - 15</v>
      </c>
      <c r="R67" s="52" t="str">
        <f t="shared" si="12"/>
        <v>BBVA Vida - 16</v>
      </c>
      <c r="S67" s="52" t="str">
        <f t="shared" si="12"/>
        <v>Cardif - 17</v>
      </c>
      <c r="T67" s="52" t="str">
        <f t="shared" si="12"/>
        <v>BCI Seguros Vida - 18</v>
      </c>
      <c r="U67" s="52" t="str">
        <f t="shared" si="12"/>
        <v>CorpSeguros - 19</v>
      </c>
      <c r="V67" s="52" t="str">
        <f t="shared" si="12"/>
        <v>Renta Nacional - 20</v>
      </c>
      <c r="W67" s="52" t="str">
        <f t="shared" si="12"/>
        <v>CN Life - 21</v>
      </c>
      <c r="X67" s="52" t="str">
        <f t="shared" si="12"/>
        <v>Rigel - 22</v>
      </c>
      <c r="Y67" s="52" t="str">
        <f t="shared" si="12"/>
        <v>Mutual de Seguros - 23</v>
      </c>
      <c r="Z67" s="52" t="str">
        <f t="shared" si="12"/>
        <v>M. de Carabineros - 24</v>
      </c>
      <c r="AA67" s="52" t="str">
        <f t="shared" si="12"/>
        <v>Ace Vida - 25</v>
      </c>
      <c r="AB67" s="52" t="str">
        <f t="shared" si="12"/>
        <v>M. del Ej. y Av. - 26</v>
      </c>
      <c r="AC67" s="52" t="str">
        <f t="shared" si="12"/>
        <v>Itaú - 27</v>
      </c>
      <c r="AD67" s="52" t="str">
        <f t="shared" si="12"/>
        <v>CLC - 28</v>
      </c>
      <c r="AE67" s="52" t="str">
        <f t="shared" si="12"/>
        <v>Mapfre Vida - 29</v>
      </c>
      <c r="AF67" s="52" t="str">
        <f t="shared" si="12"/>
        <v>Huelen - 30</v>
      </c>
      <c r="AG67" s="52" t="str">
        <f t="shared" si="12"/>
        <v>Magallanes Vida - 31</v>
      </c>
      <c r="AH67" s="52" t="str">
        <f t="shared" si="12"/>
        <v/>
      </c>
      <c r="AI67" s="52" t="str">
        <f t="shared" si="12"/>
        <v/>
      </c>
      <c r="AJ67" s="52" t="str">
        <f t="shared" si="12"/>
        <v/>
      </c>
      <c r="AK67" s="52" t="str">
        <f t="shared" si="12"/>
        <v/>
      </c>
      <c r="AL67" s="52" t="str">
        <f t="shared" si="12"/>
        <v/>
      </c>
      <c r="AM67" s="52" t="str">
        <f t="shared" si="12"/>
        <v/>
      </c>
      <c r="AN67" s="52" t="str">
        <f t="shared" si="12"/>
        <v/>
      </c>
      <c r="AO67" s="52" t="str">
        <f t="shared" si="12"/>
        <v/>
      </c>
      <c r="AP67" s="52" t="str">
        <f t="shared" si="12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3">IF($B$80=D65,D66,"")</f>
        <v/>
      </c>
      <c r="E69" s="52" t="str">
        <f t="shared" si="13"/>
        <v/>
      </c>
      <c r="F69" s="52" t="str">
        <f t="shared" si="13"/>
        <v/>
      </c>
      <c r="G69" s="52" t="str">
        <f t="shared" si="13"/>
        <v/>
      </c>
      <c r="H69" s="52" t="str">
        <f t="shared" si="13"/>
        <v/>
      </c>
      <c r="I69" s="52" t="str">
        <f t="shared" si="13"/>
        <v/>
      </c>
      <c r="J69" s="52" t="str">
        <f t="shared" si="13"/>
        <v/>
      </c>
      <c r="K69" s="52" t="str">
        <f t="shared" si="13"/>
        <v/>
      </c>
      <c r="L69" s="52" t="str">
        <f t="shared" si="13"/>
        <v/>
      </c>
      <c r="M69" s="52" t="str">
        <f t="shared" si="13"/>
        <v/>
      </c>
      <c r="N69" s="52" t="str">
        <f t="shared" si="13"/>
        <v/>
      </c>
      <c r="O69" s="52" t="str">
        <f t="shared" si="13"/>
        <v/>
      </c>
      <c r="P69" s="52" t="str">
        <f t="shared" si="13"/>
        <v/>
      </c>
      <c r="Q69" s="52" t="str">
        <f t="shared" si="13"/>
        <v/>
      </c>
      <c r="R69" s="52" t="str">
        <f t="shared" si="13"/>
        <v/>
      </c>
      <c r="S69" s="52" t="str">
        <f t="shared" si="13"/>
        <v/>
      </c>
      <c r="T69" s="52" t="str">
        <f t="shared" si="13"/>
        <v/>
      </c>
      <c r="U69" s="52" t="str">
        <f t="shared" si="13"/>
        <v/>
      </c>
      <c r="V69" s="52" t="str">
        <f t="shared" si="13"/>
        <v/>
      </c>
      <c r="W69" s="52" t="str">
        <f t="shared" si="13"/>
        <v/>
      </c>
      <c r="X69" s="52" t="str">
        <f t="shared" si="13"/>
        <v/>
      </c>
      <c r="Y69" s="52" t="str">
        <f t="shared" si="13"/>
        <v/>
      </c>
      <c r="Z69" s="52" t="str">
        <f t="shared" si="13"/>
        <v/>
      </c>
      <c r="AA69" s="52" t="str">
        <f t="shared" si="13"/>
        <v/>
      </c>
      <c r="AB69" s="52" t="str">
        <f t="shared" si="13"/>
        <v/>
      </c>
      <c r="AC69" s="52" t="str">
        <f t="shared" si="13"/>
        <v/>
      </c>
      <c r="AD69" s="52" t="str">
        <f t="shared" si="13"/>
        <v/>
      </c>
      <c r="AE69" s="52" t="str">
        <f t="shared" si="13"/>
        <v/>
      </c>
      <c r="AF69" s="52" t="str">
        <f t="shared" si="13"/>
        <v/>
      </c>
      <c r="AG69" s="52" t="str">
        <f t="shared" si="13"/>
        <v/>
      </c>
      <c r="AH69" s="52" t="str">
        <f t="shared" si="13"/>
        <v/>
      </c>
      <c r="AI69" s="52" t="str">
        <f t="shared" si="13"/>
        <v/>
      </c>
      <c r="AJ69" s="52" t="str">
        <f t="shared" si="13"/>
        <v/>
      </c>
      <c r="AK69" s="52" t="str">
        <f t="shared" si="13"/>
        <v/>
      </c>
      <c r="AL69" s="52" t="str">
        <f t="shared" si="13"/>
        <v/>
      </c>
      <c r="AM69" s="52" t="str">
        <f t="shared" si="13"/>
        <v/>
      </c>
      <c r="AN69" s="52" t="str">
        <f t="shared" si="13"/>
        <v/>
      </c>
      <c r="AO69" s="52" t="str">
        <f t="shared" si="13"/>
        <v/>
      </c>
      <c r="AP69" s="52" t="str">
        <f t="shared" si="13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1000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Miles de UF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30.09.2012</v>
      </c>
      <c r="D72" s="37" t="s">
        <v>372</v>
      </c>
      <c r="E72" s="37" t="s">
        <v>105</v>
      </c>
      <c r="F72" s="37" t="s">
        <v>22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30.09.2012</v>
      </c>
      <c r="D73" s="37" t="s">
        <v>373</v>
      </c>
      <c r="E73" s="37" t="s">
        <v>106</v>
      </c>
      <c r="F73" s="37" t="s">
        <v>370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30.09.2012</v>
      </c>
      <c r="D74" s="37" t="s">
        <v>374</v>
      </c>
      <c r="E74" s="37" t="s">
        <v>107</v>
      </c>
      <c r="F74" s="37" t="s">
        <v>371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t="11.25" hidden="1" customHeight="1">
      <c r="B111" s="49" t="s">
        <v>102</v>
      </c>
      <c r="C111" s="50">
        <f t="shared" ref="C111:AJ111" si="14">IFERROR(RANK(C113,$C$113:$AJ$113,0),"")</f>
        <v>20</v>
      </c>
      <c r="D111" s="50">
        <f t="shared" si="14"/>
        <v>16</v>
      </c>
      <c r="E111" s="50">
        <f t="shared" si="14"/>
        <v>5</v>
      </c>
      <c r="F111" s="50">
        <f t="shared" si="14"/>
        <v>13</v>
      </c>
      <c r="G111" s="50">
        <f t="shared" si="14"/>
        <v>15</v>
      </c>
      <c r="H111" s="50" t="str">
        <f t="shared" si="14"/>
        <v/>
      </c>
      <c r="I111" s="50">
        <f t="shared" si="14"/>
        <v>10</v>
      </c>
      <c r="J111" s="50">
        <f t="shared" si="14"/>
        <v>26</v>
      </c>
      <c r="K111" s="50">
        <f t="shared" si="14"/>
        <v>14</v>
      </c>
      <c r="L111" s="50">
        <f t="shared" si="14"/>
        <v>12</v>
      </c>
      <c r="M111" s="50">
        <f t="shared" si="14"/>
        <v>24</v>
      </c>
      <c r="N111" s="50">
        <f t="shared" si="14"/>
        <v>23</v>
      </c>
      <c r="O111" s="50">
        <f t="shared" si="14"/>
        <v>29</v>
      </c>
      <c r="P111" s="50">
        <f t="shared" si="14"/>
        <v>7</v>
      </c>
      <c r="Q111" s="50">
        <f t="shared" si="14"/>
        <v>28</v>
      </c>
      <c r="R111" s="50">
        <f t="shared" si="14"/>
        <v>18</v>
      </c>
      <c r="S111" s="50">
        <f t="shared" si="14"/>
        <v>8</v>
      </c>
      <c r="T111" s="50">
        <f t="shared" si="14"/>
        <v>22</v>
      </c>
      <c r="U111" s="50">
        <f t="shared" si="14"/>
        <v>31</v>
      </c>
      <c r="V111" s="50" t="str">
        <f t="shared" si="14"/>
        <v/>
      </c>
      <c r="W111" s="50">
        <f t="shared" si="14"/>
        <v>27</v>
      </c>
      <c r="X111" s="50">
        <f t="shared" si="14"/>
        <v>21</v>
      </c>
      <c r="Y111" s="50">
        <f t="shared" si="14"/>
        <v>30</v>
      </c>
      <c r="Z111" s="50">
        <f t="shared" si="14"/>
        <v>6</v>
      </c>
      <c r="AA111" s="50">
        <f t="shared" si="14"/>
        <v>11</v>
      </c>
      <c r="AB111" s="50">
        <f t="shared" si="14"/>
        <v>32</v>
      </c>
      <c r="AC111" s="50">
        <f t="shared" si="14"/>
        <v>2</v>
      </c>
      <c r="AD111" s="50">
        <f t="shared" si="14"/>
        <v>25</v>
      </c>
      <c r="AE111" s="50">
        <f t="shared" si="14"/>
        <v>19</v>
      </c>
      <c r="AF111" s="50">
        <f t="shared" si="14"/>
        <v>3</v>
      </c>
      <c r="AG111" s="50">
        <f t="shared" si="14"/>
        <v>1</v>
      </c>
      <c r="AH111" s="50">
        <f t="shared" si="14"/>
        <v>4</v>
      </c>
      <c r="AI111" s="50">
        <f t="shared" si="14"/>
        <v>9</v>
      </c>
      <c r="AJ111" s="50">
        <f t="shared" si="14"/>
        <v>17</v>
      </c>
      <c r="AK111" s="88"/>
      <c r="AL111" s="88"/>
      <c r="AM111" s="88"/>
      <c r="AN111" s="88"/>
      <c r="AO111" s="88"/>
      <c r="AP111" s="88"/>
      <c r="AQ111" s="88"/>
    </row>
    <row r="112" spans="2:43" ht="11.25" hidden="1" customHeight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t="11.25" hidden="1" customHeight="1">
      <c r="C113" s="52">
        <f t="shared" ref="C113:AJ113" si="15">IFERROR(HLOOKUP($B$133,$C$11:$AQ$49,C116,FALSE)+C114/1000000,"")</f>
        <v>130371.37414011726</v>
      </c>
      <c r="D113" s="52">
        <f t="shared" si="15"/>
        <v>890991.2551409835</v>
      </c>
      <c r="E113" s="52">
        <f t="shared" si="15"/>
        <v>7486448.4145117868</v>
      </c>
      <c r="F113" s="52">
        <f t="shared" si="15"/>
        <v>1124155.555217678</v>
      </c>
      <c r="G113" s="52">
        <f t="shared" si="15"/>
        <v>924711.86649924342</v>
      </c>
      <c r="H113" s="52" t="str">
        <f t="shared" si="15"/>
        <v/>
      </c>
      <c r="I113" s="52">
        <f t="shared" si="15"/>
        <v>1310670.5129518786</v>
      </c>
      <c r="J113" s="52">
        <f t="shared" si="15"/>
        <v>5343.5320894760698</v>
      </c>
      <c r="K113" s="52">
        <f t="shared" si="15"/>
        <v>926512.11423144897</v>
      </c>
      <c r="L113" s="52">
        <f t="shared" si="15"/>
        <v>1139541.5771067338</v>
      </c>
      <c r="M113" s="52">
        <f t="shared" si="15"/>
        <v>22381.822692711728</v>
      </c>
      <c r="N113" s="52">
        <f t="shared" si="15"/>
        <v>74113.553841879606</v>
      </c>
      <c r="O113" s="52">
        <f t="shared" si="15"/>
        <v>2045.5446071343786</v>
      </c>
      <c r="P113" s="52">
        <f t="shared" si="15"/>
        <v>6547728.349310576</v>
      </c>
      <c r="Q113" s="52">
        <f t="shared" si="15"/>
        <v>2304.8951001312912</v>
      </c>
      <c r="R113" s="52">
        <f t="shared" si="15"/>
        <v>396287.42357832997</v>
      </c>
      <c r="S113" s="52">
        <f t="shared" si="15"/>
        <v>4714572.4435583958</v>
      </c>
      <c r="T113" s="52">
        <f t="shared" si="15"/>
        <v>74465.374579050025</v>
      </c>
      <c r="U113" s="52">
        <f t="shared" si="15"/>
        <v>1245.5817840010448</v>
      </c>
      <c r="V113" s="52" t="str">
        <f t="shared" si="15"/>
        <v/>
      </c>
      <c r="W113" s="52">
        <f t="shared" si="15"/>
        <v>4206.7987241086494</v>
      </c>
      <c r="X113" s="52">
        <f t="shared" si="15"/>
        <v>116774.12289168646</v>
      </c>
      <c r="Y113" s="52">
        <f t="shared" si="15"/>
        <v>1928.639893723072</v>
      </c>
      <c r="Z113" s="52">
        <f t="shared" si="15"/>
        <v>7124579.3519224878</v>
      </c>
      <c r="AA113" s="52">
        <f t="shared" si="15"/>
        <v>1169478.514446131</v>
      </c>
      <c r="AB113" s="52">
        <f t="shared" si="15"/>
        <v>446.85838875658504</v>
      </c>
      <c r="AC113" s="52">
        <f t="shared" si="15"/>
        <v>13578823.985911468</v>
      </c>
      <c r="AD113" s="52">
        <f t="shared" si="15"/>
        <v>14359.713256273497</v>
      </c>
      <c r="AE113" s="52">
        <f t="shared" si="15"/>
        <v>148169.73979233133</v>
      </c>
      <c r="AF113" s="52">
        <f t="shared" si="15"/>
        <v>13153544.360714218</v>
      </c>
      <c r="AG113" s="52">
        <f t="shared" si="15"/>
        <v>37254564.08622399</v>
      </c>
      <c r="AH113" s="52">
        <f t="shared" si="15"/>
        <v>11490307.710357323</v>
      </c>
      <c r="AI113" s="52">
        <f t="shared" si="15"/>
        <v>4606515.9875280336</v>
      </c>
      <c r="AJ113" s="52">
        <f t="shared" si="15"/>
        <v>757155.20084381173</v>
      </c>
      <c r="AK113" s="88"/>
      <c r="AL113" s="88"/>
      <c r="AM113" s="88"/>
      <c r="AN113" s="88"/>
      <c r="AO113" s="88"/>
      <c r="AP113" s="88"/>
      <c r="AQ113" s="88"/>
    </row>
    <row r="114" spans="2:43" ht="11.25" hidden="1" customHeight="1">
      <c r="C114" s="50">
        <v>34</v>
      </c>
      <c r="D114" s="50">
        <f>C114-1</f>
        <v>33</v>
      </c>
      <c r="E114" s="50">
        <f t="shared" ref="E114:AJ114" si="16">D114-1</f>
        <v>32</v>
      </c>
      <c r="F114" s="50">
        <f t="shared" si="16"/>
        <v>31</v>
      </c>
      <c r="G114" s="50">
        <f t="shared" si="16"/>
        <v>30</v>
      </c>
      <c r="H114" s="50">
        <f t="shared" si="16"/>
        <v>29</v>
      </c>
      <c r="I114" s="50">
        <f t="shared" si="16"/>
        <v>28</v>
      </c>
      <c r="J114" s="50">
        <f t="shared" si="16"/>
        <v>27</v>
      </c>
      <c r="K114" s="50">
        <f t="shared" si="16"/>
        <v>26</v>
      </c>
      <c r="L114" s="50">
        <f t="shared" si="16"/>
        <v>25</v>
      </c>
      <c r="M114" s="50">
        <f t="shared" si="16"/>
        <v>24</v>
      </c>
      <c r="N114" s="50">
        <f t="shared" si="16"/>
        <v>23</v>
      </c>
      <c r="O114" s="50">
        <f t="shared" si="16"/>
        <v>22</v>
      </c>
      <c r="P114" s="50">
        <f t="shared" si="16"/>
        <v>21</v>
      </c>
      <c r="Q114" s="50">
        <f t="shared" si="16"/>
        <v>20</v>
      </c>
      <c r="R114" s="50">
        <f t="shared" si="16"/>
        <v>19</v>
      </c>
      <c r="S114" s="50">
        <f t="shared" si="16"/>
        <v>18</v>
      </c>
      <c r="T114" s="50">
        <f t="shared" si="16"/>
        <v>17</v>
      </c>
      <c r="U114" s="50">
        <f t="shared" si="16"/>
        <v>16</v>
      </c>
      <c r="V114" s="50">
        <f t="shared" si="16"/>
        <v>15</v>
      </c>
      <c r="W114" s="50">
        <f t="shared" si="16"/>
        <v>14</v>
      </c>
      <c r="X114" s="50">
        <f t="shared" si="16"/>
        <v>13</v>
      </c>
      <c r="Y114" s="50">
        <f t="shared" si="16"/>
        <v>12</v>
      </c>
      <c r="Z114" s="50">
        <f t="shared" si="16"/>
        <v>11</v>
      </c>
      <c r="AA114" s="50">
        <f t="shared" si="16"/>
        <v>10</v>
      </c>
      <c r="AB114" s="50">
        <f t="shared" si="16"/>
        <v>9</v>
      </c>
      <c r="AC114" s="50">
        <f t="shared" si="16"/>
        <v>8</v>
      </c>
      <c r="AD114" s="50">
        <f t="shared" si="16"/>
        <v>7</v>
      </c>
      <c r="AE114" s="50">
        <f t="shared" si="16"/>
        <v>6</v>
      </c>
      <c r="AF114" s="50">
        <f t="shared" si="16"/>
        <v>5</v>
      </c>
      <c r="AG114" s="50">
        <f t="shared" si="16"/>
        <v>4</v>
      </c>
      <c r="AH114" s="50">
        <f t="shared" si="16"/>
        <v>3</v>
      </c>
      <c r="AI114" s="50">
        <f t="shared" si="16"/>
        <v>2</v>
      </c>
      <c r="AJ114" s="50">
        <f t="shared" si="16"/>
        <v>1</v>
      </c>
      <c r="AK114" s="88"/>
      <c r="AL114" s="88"/>
      <c r="AM114" s="88"/>
      <c r="AN114" s="88"/>
      <c r="AO114" s="88"/>
      <c r="AP114" s="88"/>
      <c r="AQ114" s="88"/>
    </row>
    <row r="115" spans="2:43" ht="11.25" hidden="1" customHeight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t="11.25" hidden="1" customHeight="1">
      <c r="B116" s="49" t="s">
        <v>449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t="11.25" hidden="1" customHeight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t="11.25" hidden="1" customHeight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t="11.25" hidden="1" customHeight="1">
      <c r="C119" s="80" t="str">
        <f>IFERROR(HLOOKUP(C118,$C$111:$AJ$112,2,FALSE),"")</f>
        <v>421 Renta Vitalicia Vejez</v>
      </c>
      <c r="D119" s="80" t="str">
        <f t="shared" ref="D119:AJ119" si="17">IFERROR(HLOOKUP(D118,$C$111:$AJ$112,2,FALSE),"")</f>
        <v>212 Desgravamen</v>
      </c>
      <c r="E119" s="80" t="str">
        <f t="shared" si="17"/>
        <v>420 Seguro de AFP</v>
      </c>
      <c r="F119" s="80" t="str">
        <f t="shared" si="17"/>
        <v>422 Renta Vitalicia Invalidez</v>
      </c>
      <c r="G119" s="80" t="str">
        <f t="shared" si="17"/>
        <v>103 Otros Seguros con CUI</v>
      </c>
      <c r="H119" s="80" t="str">
        <f t="shared" si="17"/>
        <v>209 Salud</v>
      </c>
      <c r="I119" s="80" t="str">
        <f t="shared" si="17"/>
        <v>114 Seguros con APV</v>
      </c>
      <c r="J119" s="80" t="str">
        <f t="shared" si="17"/>
        <v>202 Temporal de Vida</v>
      </c>
      <c r="K119" s="80" t="str">
        <f t="shared" si="17"/>
        <v>423 Renta Vitalicia Sobrevivencia</v>
      </c>
      <c r="L119" s="80" t="str">
        <f t="shared" si="17"/>
        <v>107 Protección Familiar</v>
      </c>
      <c r="M119" s="80" t="str">
        <f t="shared" si="17"/>
        <v>210 Accidentes Personales</v>
      </c>
      <c r="N119" s="80" t="str">
        <f t="shared" si="17"/>
        <v>110 Accidentes Personales</v>
      </c>
      <c r="O119" s="80" t="str">
        <f t="shared" si="17"/>
        <v>104 Mixto o Dotal</v>
      </c>
      <c r="P119" s="80" t="str">
        <f t="shared" si="17"/>
        <v>109 Salud</v>
      </c>
      <c r="Q119" s="80" t="str">
        <f t="shared" si="17"/>
        <v>105 Renta</v>
      </c>
      <c r="R119" s="80" t="str">
        <f t="shared" si="17"/>
        <v>102 Temporal de Vida</v>
      </c>
      <c r="S119" s="80" t="str">
        <f t="shared" si="17"/>
        <v>424 Invalidez y Sobrevivencia</v>
      </c>
      <c r="T119" s="80" t="str">
        <f t="shared" si="17"/>
        <v>201 Vida Entera</v>
      </c>
      <c r="U119" s="80" t="str">
        <f t="shared" si="17"/>
        <v>250 Otros</v>
      </c>
      <c r="V119" s="80" t="str">
        <f t="shared" si="17"/>
        <v>101 Vida Entera</v>
      </c>
      <c r="W119" s="80" t="str">
        <f t="shared" si="17"/>
        <v>207 Protección Familiar</v>
      </c>
      <c r="X119" s="80" t="str">
        <f t="shared" si="17"/>
        <v>203 Otros Seguros con CUI</v>
      </c>
      <c r="Y119" s="80" t="str">
        <f t="shared" si="17"/>
        <v>112 Desgravamen</v>
      </c>
      <c r="Z119" s="80" t="str">
        <f t="shared" si="17"/>
        <v>111 Asistencia</v>
      </c>
      <c r="AA119" s="80" t="str">
        <f t="shared" si="17"/>
        <v>213 Seguros con APV</v>
      </c>
      <c r="AB119" s="80" t="str">
        <f t="shared" si="17"/>
        <v>108 Incapacidad o Invalidez</v>
      </c>
      <c r="AC119" s="80" t="str">
        <f t="shared" si="17"/>
        <v>206 Dotal Puro o Capital Diferido</v>
      </c>
      <c r="AD119" s="80" t="str">
        <f t="shared" si="17"/>
        <v>150 Otros</v>
      </c>
      <c r="AE119" s="80" t="str">
        <f t="shared" si="17"/>
        <v>113 SOAP</v>
      </c>
      <c r="AF119" s="80" t="str">
        <f t="shared" si="17"/>
        <v>208 Incapacidad o Invalidez</v>
      </c>
      <c r="AG119" s="80" t="str">
        <f t="shared" si="17"/>
        <v>204 Mixto o Dotal</v>
      </c>
      <c r="AH119" s="80" t="str">
        <f t="shared" si="17"/>
        <v>211 Asistencia</v>
      </c>
      <c r="AI119" s="80" t="str">
        <f t="shared" si="17"/>
        <v/>
      </c>
      <c r="AJ119" s="80" t="str">
        <f t="shared" si="17"/>
        <v/>
      </c>
      <c r="AK119" s="88"/>
      <c r="AL119" s="88"/>
      <c r="AM119" s="88"/>
      <c r="AN119" s="88"/>
      <c r="AO119" s="88"/>
      <c r="AP119" s="88"/>
      <c r="AQ119" s="88"/>
    </row>
    <row r="120" spans="2:43" ht="11.25" hidden="1" customHeight="1">
      <c r="C120" s="52">
        <f>IFERROR((HLOOKUP(C118,$C$111:$AJ$113,3,FALSE)-HLOOKUP(C118,$C$111:$AJ$114,4,FALSE)/1000000)/$C$127,"")</f>
        <v>37254.564086219987</v>
      </c>
      <c r="D120" s="52">
        <f t="shared" ref="D120:AJ120" si="18">IFERROR((HLOOKUP(D118,$C$111:$AJ$113,3,FALSE)-HLOOKUP(D118,$C$111:$AJ$114,4,FALSE)/1000000)/$C$127,"")</f>
        <v>13578.823985903467</v>
      </c>
      <c r="E120" s="52">
        <f t="shared" si="18"/>
        <v>13153.544360709218</v>
      </c>
      <c r="F120" s="52">
        <f t="shared" si="18"/>
        <v>11490.307710354322</v>
      </c>
      <c r="G120" s="52">
        <f t="shared" si="18"/>
        <v>7486.4484144797862</v>
      </c>
      <c r="H120" s="52">
        <f t="shared" si="18"/>
        <v>7124.5793519114877</v>
      </c>
      <c r="I120" s="52">
        <f t="shared" si="18"/>
        <v>6547.7283492895758</v>
      </c>
      <c r="J120" s="52">
        <f t="shared" si="18"/>
        <v>4714.5724435403963</v>
      </c>
      <c r="K120" s="52">
        <f t="shared" si="18"/>
        <v>4606.5159875260342</v>
      </c>
      <c r="L120" s="52">
        <f t="shared" si="18"/>
        <v>1310.6705129238785</v>
      </c>
      <c r="M120" s="52">
        <f t="shared" si="18"/>
        <v>1169.4785144361308</v>
      </c>
      <c r="N120" s="52">
        <f t="shared" si="18"/>
        <v>1139.5415770817337</v>
      </c>
      <c r="O120" s="52">
        <f t="shared" si="18"/>
        <v>1124.1555551866779</v>
      </c>
      <c r="P120" s="52">
        <f t="shared" si="18"/>
        <v>926.51211420544905</v>
      </c>
      <c r="Q120" s="52">
        <f t="shared" si="18"/>
        <v>924.71186646924343</v>
      </c>
      <c r="R120" s="52">
        <f t="shared" si="18"/>
        <v>890.99125510798353</v>
      </c>
      <c r="S120" s="52">
        <f t="shared" si="18"/>
        <v>757.15520084281172</v>
      </c>
      <c r="T120" s="52">
        <f t="shared" si="18"/>
        <v>396.28742355932997</v>
      </c>
      <c r="U120" s="52">
        <f t="shared" si="18"/>
        <v>148.16973978633135</v>
      </c>
      <c r="V120" s="52">
        <f t="shared" si="18"/>
        <v>130.37137410611726</v>
      </c>
      <c r="W120" s="52">
        <f t="shared" si="18"/>
        <v>116.77412287868647</v>
      </c>
      <c r="X120" s="52">
        <f t="shared" si="18"/>
        <v>74.46537456205003</v>
      </c>
      <c r="Y120" s="52">
        <f t="shared" si="18"/>
        <v>74.113553818879609</v>
      </c>
      <c r="Z120" s="52">
        <f t="shared" si="18"/>
        <v>22.381822668711727</v>
      </c>
      <c r="AA120" s="52">
        <f t="shared" si="18"/>
        <v>14.359713249273497</v>
      </c>
      <c r="AB120" s="52">
        <f t="shared" si="18"/>
        <v>5.3435320624760694</v>
      </c>
      <c r="AC120" s="52">
        <f t="shared" si="18"/>
        <v>4.2067987101086493</v>
      </c>
      <c r="AD120" s="52">
        <f t="shared" si="18"/>
        <v>2.3048950801312911</v>
      </c>
      <c r="AE120" s="52">
        <f t="shared" si="18"/>
        <v>2.0455445851343788</v>
      </c>
      <c r="AF120" s="52">
        <f t="shared" si="18"/>
        <v>1.9286398817230721</v>
      </c>
      <c r="AG120" s="52">
        <f t="shared" si="18"/>
        <v>1.2455817680010448</v>
      </c>
      <c r="AH120" s="52">
        <f t="shared" si="18"/>
        <v>0.44685837975658504</v>
      </c>
      <c r="AI120" s="52" t="str">
        <f t="shared" si="18"/>
        <v/>
      </c>
      <c r="AJ120" s="52" t="str">
        <f t="shared" si="18"/>
        <v/>
      </c>
      <c r="AK120" s="88"/>
      <c r="AL120" s="88"/>
      <c r="AM120" s="88"/>
      <c r="AN120" s="88"/>
      <c r="AO120" s="88"/>
      <c r="AP120" s="88"/>
      <c r="AQ120" s="88"/>
    </row>
    <row r="121" spans="2:43" ht="11.25" hidden="1" customHeight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t="11.25" hidden="1" customHeight="1">
      <c r="B122" s="49" t="s">
        <v>104</v>
      </c>
      <c r="C122" s="52" t="str">
        <f>IF($B$136=C119,C120,"")</f>
        <v/>
      </c>
      <c r="D122" s="52" t="str">
        <f t="shared" ref="D122:AJ122" si="19">IF($B$136=D119,D120,"")</f>
        <v/>
      </c>
      <c r="E122" s="52" t="str">
        <f t="shared" si="19"/>
        <v/>
      </c>
      <c r="F122" s="52" t="str">
        <f t="shared" si="19"/>
        <v/>
      </c>
      <c r="G122" s="52" t="str">
        <f t="shared" si="19"/>
        <v/>
      </c>
      <c r="H122" s="52" t="str">
        <f t="shared" si="19"/>
        <v/>
      </c>
      <c r="I122" s="52" t="str">
        <f t="shared" si="19"/>
        <v/>
      </c>
      <c r="J122" s="52" t="str">
        <f t="shared" si="19"/>
        <v/>
      </c>
      <c r="K122" s="52" t="str">
        <f t="shared" si="19"/>
        <v/>
      </c>
      <c r="L122" s="52" t="str">
        <f t="shared" si="19"/>
        <v/>
      </c>
      <c r="M122" s="52" t="str">
        <f t="shared" si="19"/>
        <v/>
      </c>
      <c r="N122" s="52" t="str">
        <f t="shared" si="19"/>
        <v/>
      </c>
      <c r="O122" s="52" t="str">
        <f t="shared" si="19"/>
        <v/>
      </c>
      <c r="P122" s="52" t="str">
        <f t="shared" si="19"/>
        <v/>
      </c>
      <c r="Q122" s="52" t="str">
        <f t="shared" si="19"/>
        <v/>
      </c>
      <c r="R122" s="52" t="str">
        <f t="shared" si="19"/>
        <v/>
      </c>
      <c r="S122" s="52" t="str">
        <f t="shared" si="19"/>
        <v/>
      </c>
      <c r="T122" s="52" t="str">
        <f t="shared" si="19"/>
        <v/>
      </c>
      <c r="U122" s="52" t="str">
        <f t="shared" si="19"/>
        <v/>
      </c>
      <c r="V122" s="52" t="str">
        <f t="shared" si="19"/>
        <v/>
      </c>
      <c r="W122" s="52" t="str">
        <f t="shared" si="19"/>
        <v/>
      </c>
      <c r="X122" s="52" t="str">
        <f t="shared" si="19"/>
        <v/>
      </c>
      <c r="Y122" s="52" t="str">
        <f t="shared" si="19"/>
        <v/>
      </c>
      <c r="Z122" s="52" t="str">
        <f t="shared" si="19"/>
        <v/>
      </c>
      <c r="AA122" s="52" t="str">
        <f t="shared" si="19"/>
        <v/>
      </c>
      <c r="AB122" s="52" t="str">
        <f t="shared" si="19"/>
        <v/>
      </c>
      <c r="AC122" s="52" t="str">
        <f t="shared" si="19"/>
        <v/>
      </c>
      <c r="AD122" s="52" t="str">
        <f t="shared" si="19"/>
        <v/>
      </c>
      <c r="AE122" s="52" t="str">
        <f t="shared" si="19"/>
        <v/>
      </c>
      <c r="AF122" s="52" t="str">
        <f t="shared" si="19"/>
        <v/>
      </c>
      <c r="AG122" s="52" t="str">
        <f t="shared" si="19"/>
        <v/>
      </c>
      <c r="AH122" s="52" t="str">
        <f t="shared" si="19"/>
        <v/>
      </c>
      <c r="AI122" s="52" t="str">
        <f t="shared" si="19"/>
        <v/>
      </c>
      <c r="AJ122" s="52" t="str">
        <f t="shared" si="19"/>
        <v/>
      </c>
    </row>
    <row r="123" spans="2:43" ht="11.25" hidden="1" customHeight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t="11.25" hidden="1" customHeight="1">
      <c r="C124" s="50" t="str">
        <f t="shared" ref="C124:AP124" si="20">IF(C62&gt;$C$125,C60,IF(C62=$C$125,$AQ$11,IF(C62&lt;$C$125,"")))</f>
        <v>Ace Vida</v>
      </c>
      <c r="D124" s="50" t="str">
        <f t="shared" si="20"/>
        <v>BanChile</v>
      </c>
      <c r="E124" s="50" t="str">
        <f t="shared" si="20"/>
        <v>BBVA Vida</v>
      </c>
      <c r="F124" s="50" t="str">
        <f t="shared" si="20"/>
        <v>BCI Seguros Vida</v>
      </c>
      <c r="G124" s="50" t="str">
        <f t="shared" si="20"/>
        <v>BICE Vida</v>
      </c>
      <c r="H124" s="50" t="str">
        <f t="shared" si="20"/>
        <v>Cámara</v>
      </c>
      <c r="I124" s="50" t="str">
        <f t="shared" si="20"/>
        <v>Cardif</v>
      </c>
      <c r="J124" s="50" t="str">
        <f t="shared" si="20"/>
        <v>Chilena Consolidada</v>
      </c>
      <c r="K124" s="50" t="str">
        <f t="shared" si="20"/>
        <v>CLC</v>
      </c>
      <c r="L124" s="50" t="str">
        <f t="shared" si="20"/>
        <v>CN Life</v>
      </c>
      <c r="M124" s="50" t="str">
        <f t="shared" si="20"/>
        <v>Consorcio Nacional</v>
      </c>
      <c r="N124" s="50" t="str">
        <f t="shared" si="20"/>
        <v>CorpSeguros</v>
      </c>
      <c r="O124" s="50" t="str">
        <f t="shared" si="20"/>
        <v>CorpVida</v>
      </c>
      <c r="P124" s="50" t="str">
        <f t="shared" si="20"/>
        <v>Cruz del Sur</v>
      </c>
      <c r="Q124" s="50" t="str">
        <f t="shared" si="20"/>
        <v>EuroAmérica</v>
      </c>
      <c r="R124" s="50" t="str">
        <f t="shared" si="20"/>
        <v>Huelen</v>
      </c>
      <c r="S124" s="50" t="str">
        <f t="shared" si="20"/>
        <v>Itaú</v>
      </c>
      <c r="T124" s="50" t="str">
        <f t="shared" si="20"/>
        <v>M. de Carabineros</v>
      </c>
      <c r="U124" s="50" t="str">
        <f t="shared" si="20"/>
        <v>M. del Ej. y Av.</v>
      </c>
      <c r="V124" s="50" t="str">
        <f t="shared" si="20"/>
        <v>Magallanes Vida</v>
      </c>
      <c r="W124" s="50" t="str">
        <f t="shared" si="20"/>
        <v>Mapfre Vida</v>
      </c>
      <c r="X124" s="50" t="str">
        <f t="shared" si="20"/>
        <v>Metlife</v>
      </c>
      <c r="Y124" s="50" t="str">
        <f t="shared" si="20"/>
        <v>Mutual de Seguros</v>
      </c>
      <c r="Z124" s="50" t="str">
        <f t="shared" si="20"/>
        <v>Ohio National</v>
      </c>
      <c r="AA124" s="50" t="str">
        <f t="shared" si="20"/>
        <v>Penta Vida</v>
      </c>
      <c r="AB124" s="50" t="str">
        <f t="shared" si="20"/>
        <v>Principal</v>
      </c>
      <c r="AC124" s="50" t="str">
        <f t="shared" si="20"/>
        <v>Renta Nacional</v>
      </c>
      <c r="AD124" s="50" t="str">
        <f t="shared" si="20"/>
        <v>Rigel</v>
      </c>
      <c r="AE124" s="50" t="str">
        <f t="shared" si="20"/>
        <v>Security Previsión</v>
      </c>
      <c r="AF124" s="50" t="str">
        <f t="shared" si="20"/>
        <v>Sura</v>
      </c>
      <c r="AG124" s="50" t="str">
        <f t="shared" si="20"/>
        <v>Zurich Santander</v>
      </c>
      <c r="AH124" s="50" t="str">
        <f t="shared" si="20"/>
        <v>Mercado</v>
      </c>
      <c r="AI124" s="50" t="str">
        <f t="shared" si="20"/>
        <v/>
      </c>
      <c r="AJ124" s="50" t="str">
        <f t="shared" si="20"/>
        <v/>
      </c>
      <c r="AK124" s="50" t="str">
        <f t="shared" si="20"/>
        <v/>
      </c>
      <c r="AL124" s="50" t="str">
        <f t="shared" si="20"/>
        <v/>
      </c>
      <c r="AM124" s="50" t="str">
        <f t="shared" si="20"/>
        <v/>
      </c>
      <c r="AN124" s="50" t="str">
        <f t="shared" si="20"/>
        <v/>
      </c>
      <c r="AO124" s="50" t="str">
        <f t="shared" si="20"/>
        <v/>
      </c>
      <c r="AP124" s="50" t="str">
        <f t="shared" si="20"/>
        <v/>
      </c>
    </row>
    <row r="125" spans="2:43" ht="11.25" hidden="1" customHeight="1">
      <c r="B125" s="49" t="s">
        <v>386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t="11.25" hidden="1" customHeight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t="11.25" hidden="1" customHeight="1">
      <c r="B127" s="49" t="s">
        <v>108</v>
      </c>
      <c r="C127" s="37">
        <f>IF(MAX(C113:AP113)&lt;100000,1,IF(AND(MAX(C113:AP113)&gt;=100000,MAX(C113:AP113)&lt;100000000),1000,IF(MAX(C113:AP113)&gt;=100000000,1000000)))</f>
        <v>1000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Miles de UF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t="11.25" hidden="1" customHeight="1">
      <c r="C128" s="37" t="str">
        <f>Índice!H52</f>
        <v>Cifras en UF al 30.09.2012</v>
      </c>
      <c r="D128" s="37" t="s">
        <v>372</v>
      </c>
      <c r="E128" s="37" t="s">
        <v>105</v>
      </c>
      <c r="F128" s="37" t="s">
        <v>22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t="11.25" hidden="1" customHeight="1">
      <c r="C129" s="37" t="str">
        <f>Índice!H53</f>
        <v>Cifras en M$ al 30.09.2012</v>
      </c>
      <c r="D129" s="37" t="s">
        <v>373</v>
      </c>
      <c r="E129" s="37" t="s">
        <v>106</v>
      </c>
      <c r="F129" s="37" t="s">
        <v>370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t="11.25" hidden="1" customHeight="1">
      <c r="C130" s="37" t="str">
        <f>Índice!H54</f>
        <v>Cifras en US$ al 30.09.2012</v>
      </c>
      <c r="D130" s="37" t="s">
        <v>374</v>
      </c>
      <c r="E130" s="37" t="s">
        <v>107</v>
      </c>
      <c r="F130" s="37" t="s">
        <v>371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385</v>
      </c>
    </row>
    <row r="133" spans="2:42">
      <c r="B133" s="59" t="s">
        <v>341</v>
      </c>
    </row>
    <row r="135" spans="2:42">
      <c r="B135" s="39" t="s">
        <v>384</v>
      </c>
    </row>
    <row r="136" spans="2:42">
      <c r="B136" s="59"/>
    </row>
  </sheetData>
  <sheetProtection sheet="1" objects="1" scenarios="1"/>
  <conditionalFormatting sqref="A1:XFD1048576">
    <cfRule type="cellIs" dxfId="16" priority="1" operator="lessThan">
      <formula>0</formula>
    </cfRule>
  </conditionalFormatting>
  <dataValidations count="5">
    <dataValidation type="list" allowBlank="1" showInputMessage="1" showErrorMessage="1" sqref="B133">
      <formula1>$C$124:$AH$124</formula1>
    </dataValidation>
    <dataValidation type="list" allowBlank="1" showInputMessage="1" showErrorMessage="1" sqref="B136">
      <formula1>$B$112:$AJ$112</formula1>
    </dataValidation>
    <dataValidation showInputMessage="1" showErrorMessage="1" sqref="E133"/>
    <dataValidation type="list" allowBlank="1" showInputMessage="1" showErrorMessage="1" sqref="B77">
      <formula1>$C$112:$AK$112</formula1>
    </dataValidation>
    <dataValidation type="list" allowBlank="1" showInputMessage="1" showErrorMessage="1" sqref="B80">
      <formula1>$B$124:$AG$124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dimension ref="A2:AT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 customWidth="1"/>
    <col min="34" max="42" width="11.42578125" style="39" hidden="1" customWidth="1"/>
    <col min="43" max="43" width="11.42578125" style="39" customWidth="1"/>
    <col min="44" max="44" width="2.85546875" style="39" customWidth="1"/>
    <col min="45" max="45" width="11.42578125" style="39" customWidth="1"/>
    <col min="46" max="16384" width="11.42578125" style="39"/>
  </cols>
  <sheetData>
    <row r="2" spans="2:46">
      <c r="C2" s="96" t="s">
        <v>390</v>
      </c>
    </row>
    <row r="8" spans="2:46" ht="15.75">
      <c r="B8" s="38" t="s">
        <v>458</v>
      </c>
    </row>
    <row r="9" spans="2:46">
      <c r="B9" s="40" t="str">
        <f>Índice!H55</f>
        <v>Cifras al 30.09.2012</v>
      </c>
    </row>
    <row r="11" spans="2:46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30.09.2011</v>
      </c>
      <c r="AT11" s="199" t="s">
        <v>338</v>
      </c>
    </row>
    <row r="12" spans="2:46">
      <c r="B12" s="29" t="s">
        <v>407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55"/>
      <c r="AS12" s="43"/>
      <c r="AT12" s="97"/>
    </row>
    <row r="13" spans="2:46">
      <c r="B13" s="30" t="s">
        <v>408</v>
      </c>
      <c r="C13" s="108" t="str">
        <f>IF('Datos Vida'!C339=0,"",'Datos Vida'!C339)</f>
        <v/>
      </c>
      <c r="D13" s="108" t="str">
        <f>IF('Datos Vida'!D339=0,"",'Datos Vida'!D339)</f>
        <v/>
      </c>
      <c r="E13" s="108" t="str">
        <f>IF('Datos Vida'!E339=0,"",'Datos Vida'!E339)</f>
        <v/>
      </c>
      <c r="F13" s="108" t="str">
        <f>IF('Datos Vida'!F339=0,"",'Datos Vida'!F339)</f>
        <v/>
      </c>
      <c r="G13" s="108" t="str">
        <f>IF('Datos Vida'!G339=0,"",'Datos Vida'!G339)</f>
        <v/>
      </c>
      <c r="H13" s="108" t="str">
        <f>IF('Datos Vida'!H339=0,"",'Datos Vida'!H339)</f>
        <v/>
      </c>
      <c r="I13" s="108" t="str">
        <f>IF('Datos Vida'!I339=0,"",'Datos Vida'!I339)</f>
        <v/>
      </c>
      <c r="J13" s="108" t="str">
        <f>IF('Datos Vida'!J339=0,"",'Datos Vida'!J339)</f>
        <v/>
      </c>
      <c r="K13" s="108" t="str">
        <f>IF('Datos Vida'!K339=0,"",'Datos Vida'!K339)</f>
        <v/>
      </c>
      <c r="L13" s="108" t="str">
        <f>IF('Datos Vida'!L339=0,"",'Datos Vida'!L339)</f>
        <v/>
      </c>
      <c r="M13" s="108">
        <f>IF('Datos Vida'!M339=0,"",'Datos Vida'!M339)</f>
        <v>2</v>
      </c>
      <c r="N13" s="108" t="str">
        <f>IF('Datos Vida'!N339=0,"",'Datos Vida'!N339)</f>
        <v/>
      </c>
      <c r="O13" s="108" t="str">
        <f>IF('Datos Vida'!O339=0,"",'Datos Vida'!O339)</f>
        <v/>
      </c>
      <c r="P13" s="108" t="str">
        <f>IF('Datos Vida'!P339=0,"",'Datos Vida'!P339)</f>
        <v/>
      </c>
      <c r="Q13" s="108">
        <f>IF('Datos Vida'!Q339=0,"",'Datos Vida'!Q339)</f>
        <v>1</v>
      </c>
      <c r="R13" s="108" t="str">
        <f>IF('Datos Vida'!R339=0,"",'Datos Vida'!R339)</f>
        <v/>
      </c>
      <c r="S13" s="108" t="str">
        <f>IF('Datos Vida'!S339=0,"",'Datos Vida'!S339)</f>
        <v/>
      </c>
      <c r="T13" s="108" t="str">
        <f>IF('Datos Vida'!T339=0,"",'Datos Vida'!T339)</f>
        <v/>
      </c>
      <c r="U13" s="108" t="str">
        <f>IF('Datos Vida'!U339=0,"",'Datos Vida'!U339)</f>
        <v/>
      </c>
      <c r="V13" s="108" t="str">
        <f>IF('Datos Vida'!V339=0,"",'Datos Vida'!V339)</f>
        <v/>
      </c>
      <c r="W13" s="108" t="str">
        <f>IF('Datos Vida'!W339=0,"",'Datos Vida'!W339)</f>
        <v/>
      </c>
      <c r="X13" s="108" t="str">
        <f>IF('Datos Vida'!X339=0,"",'Datos Vida'!X339)</f>
        <v/>
      </c>
      <c r="Y13" s="108">
        <f>IF('Datos Vida'!Y339=0,"",'Datos Vida'!Y339)</f>
        <v>298</v>
      </c>
      <c r="Z13" s="108">
        <f>IF('Datos Vida'!Z339=0,"",'Datos Vida'!Z339)</f>
        <v>30</v>
      </c>
      <c r="AA13" s="108" t="str">
        <f>IF('Datos Vida'!AA339=0,"",'Datos Vida'!AA339)</f>
        <v/>
      </c>
      <c r="AB13" s="108" t="str">
        <f>IF('Datos Vida'!AB339=0,"",'Datos Vida'!AB339)</f>
        <v/>
      </c>
      <c r="AC13" s="108" t="str">
        <f>IF('Datos Vida'!AC339=0,"",'Datos Vida'!AC339)</f>
        <v/>
      </c>
      <c r="AD13" s="108" t="str">
        <f>IF('Datos Vida'!AD339=0,"",'Datos Vida'!AD339)</f>
        <v/>
      </c>
      <c r="AE13" s="108" t="str">
        <f>IF('Datos Vida'!AE339=0,"",'Datos Vida'!AE339)</f>
        <v/>
      </c>
      <c r="AF13" s="108" t="str">
        <f>IF('Datos Vida'!AF339=0,"",'Datos Vida'!AF339)</f>
        <v/>
      </c>
      <c r="AG13" s="108" t="str">
        <f>IF('Datos Vida'!AG339=0,"",'Datos Vida'!AG339)</f>
        <v/>
      </c>
      <c r="AH13" s="108" t="str">
        <f>IF('Datos Vida'!AH339=0,"",'Datos Vida'!AH339)</f>
        <v/>
      </c>
      <c r="AI13" s="108" t="str">
        <f>IF('Datos Vida'!AI339=0,"",'Datos Vida'!AI339)</f>
        <v/>
      </c>
      <c r="AJ13" s="108" t="str">
        <f>IF('Datos Vida'!AJ339=0,"",'Datos Vida'!AJ339)</f>
        <v/>
      </c>
      <c r="AK13" s="108" t="str">
        <f>IF('Datos Vida'!AK339=0,"",'Datos Vida'!AK339)</f>
        <v/>
      </c>
      <c r="AL13" s="108" t="str">
        <f>IF('Datos Vida'!AL339=0,"",'Datos Vida'!AL339)</f>
        <v/>
      </c>
      <c r="AM13" s="108" t="str">
        <f>IF('Datos Vida'!AM339=0,"",'Datos Vida'!AM339)</f>
        <v/>
      </c>
      <c r="AN13" s="108" t="str">
        <f>IF('Datos Vida'!AN339=0,"",'Datos Vida'!AN339)</f>
        <v/>
      </c>
      <c r="AO13" s="108" t="str">
        <f>IF('Datos Vida'!AO339=0,"",'Datos Vida'!AO339)</f>
        <v/>
      </c>
      <c r="AP13" s="108" t="str">
        <f>IF('Datos Vida'!AP339=0,"",'Datos Vida'!AP339)</f>
        <v/>
      </c>
      <c r="AQ13" s="108">
        <f>IF('Datos Vida'!AQ339=0,"",'Datos Vida'!AQ339)</f>
        <v>331</v>
      </c>
      <c r="AR13" s="55"/>
      <c r="AS13" s="46">
        <f>IF('Datos Vida'!AS339=0,"",'Datos Vida'!AS339)</f>
        <v>501</v>
      </c>
      <c r="AT13" s="71">
        <f t="shared" ref="AT13" si="0">IFERROR(AQ13/AS13-1,"")</f>
        <v>-0.33932135728542911</v>
      </c>
    </row>
    <row r="14" spans="2:46">
      <c r="B14" s="30" t="s">
        <v>409</v>
      </c>
      <c r="C14" s="108">
        <f>IF('Datos Vida'!C340=0,"",'Datos Vida'!C340)</f>
        <v>3</v>
      </c>
      <c r="D14" s="108">
        <f>IF('Datos Vida'!D340=0,"",'Datos Vida'!D340)</f>
        <v>6981.0951999999997</v>
      </c>
      <c r="E14" s="108" t="str">
        <f>IF('Datos Vida'!E340=0,"",'Datos Vida'!E340)</f>
        <v/>
      </c>
      <c r="F14" s="108">
        <f>IF('Datos Vida'!F340=0,"",'Datos Vida'!F340)</f>
        <v>828</v>
      </c>
      <c r="G14" s="108">
        <f>IF('Datos Vida'!G340=0,"",'Datos Vida'!G340)</f>
        <v>190</v>
      </c>
      <c r="H14" s="108" t="str">
        <f>IF('Datos Vida'!H340=0,"",'Datos Vida'!H340)</f>
        <v/>
      </c>
      <c r="I14" s="108" t="str">
        <f>IF('Datos Vida'!I340=0,"",'Datos Vida'!I340)</f>
        <v/>
      </c>
      <c r="J14" s="108">
        <f>IF('Datos Vida'!J340=0,"",'Datos Vida'!J340)</f>
        <v>347</v>
      </c>
      <c r="K14" s="108" t="str">
        <f>IF('Datos Vida'!K340=0,"",'Datos Vida'!K340)</f>
        <v/>
      </c>
      <c r="L14" s="108" t="str">
        <f>IF('Datos Vida'!L340=0,"",'Datos Vida'!L340)</f>
        <v/>
      </c>
      <c r="M14" s="108">
        <f>IF('Datos Vida'!M340=0,"",'Datos Vida'!M340)</f>
        <v>1029</v>
      </c>
      <c r="N14" s="108" t="str">
        <f>IF('Datos Vida'!N340=0,"",'Datos Vida'!N340)</f>
        <v/>
      </c>
      <c r="O14" s="108">
        <f>IF('Datos Vida'!O340=0,"",'Datos Vida'!O340)</f>
        <v>1125</v>
      </c>
      <c r="P14" s="108">
        <f>IF('Datos Vida'!P340=0,"",'Datos Vida'!P340)</f>
        <v>381</v>
      </c>
      <c r="Q14" s="108">
        <f>IF('Datos Vida'!Q340=0,"",'Datos Vida'!Q340)</f>
        <v>168</v>
      </c>
      <c r="R14" s="108" t="str">
        <f>IF('Datos Vida'!R340=0,"",'Datos Vida'!R340)</f>
        <v/>
      </c>
      <c r="S14" s="108" t="str">
        <f>IF('Datos Vida'!S340=0,"",'Datos Vida'!S340)</f>
        <v/>
      </c>
      <c r="T14" s="108" t="str">
        <f>IF('Datos Vida'!T340=0,"",'Datos Vida'!T340)</f>
        <v/>
      </c>
      <c r="U14" s="108">
        <f>IF('Datos Vida'!U340=0,"",'Datos Vida'!U340)</f>
        <v>282</v>
      </c>
      <c r="V14" s="108" t="str">
        <f>IF('Datos Vida'!V340=0,"",'Datos Vida'!V340)</f>
        <v/>
      </c>
      <c r="W14" s="108">
        <f>IF('Datos Vida'!W340=0,"",'Datos Vida'!W340)</f>
        <v>3306</v>
      </c>
      <c r="X14" s="108">
        <f>IF('Datos Vida'!X340=0,"",'Datos Vida'!X340)</f>
        <v>12159</v>
      </c>
      <c r="Y14" s="108">
        <f>IF('Datos Vida'!Y340=0,"",'Datos Vida'!Y340)</f>
        <v>95</v>
      </c>
      <c r="Z14" s="108">
        <f>IF('Datos Vida'!Z340=0,"",'Datos Vida'!Z340)</f>
        <v>176</v>
      </c>
      <c r="AA14" s="108">
        <f>IF('Datos Vida'!AA340=0,"",'Datos Vida'!AA340)</f>
        <v>85</v>
      </c>
      <c r="AB14" s="108" t="str">
        <f>IF('Datos Vida'!AB340=0,"",'Datos Vida'!AB340)</f>
        <v/>
      </c>
      <c r="AC14" s="108" t="str">
        <f>IF('Datos Vida'!AC340=0,"",'Datos Vida'!AC340)</f>
        <v/>
      </c>
      <c r="AD14" s="108" t="str">
        <f>IF('Datos Vida'!AD340=0,"",'Datos Vida'!AD340)</f>
        <v/>
      </c>
      <c r="AE14" s="108">
        <f>IF('Datos Vida'!AE340=0,"",'Datos Vida'!AE340)</f>
        <v>635</v>
      </c>
      <c r="AF14" s="108">
        <f>IF('Datos Vida'!AF340=0,"",'Datos Vida'!AF340)</f>
        <v>88</v>
      </c>
      <c r="AG14" s="108">
        <f>IF('Datos Vida'!AG340=0,"",'Datos Vida'!AG340)</f>
        <v>16733</v>
      </c>
      <c r="AH14" s="108" t="str">
        <f>IF('Datos Vida'!AH340=0,"",'Datos Vida'!AH340)</f>
        <v/>
      </c>
      <c r="AI14" s="108" t="str">
        <f>IF('Datos Vida'!AI340=0,"",'Datos Vida'!AI340)</f>
        <v/>
      </c>
      <c r="AJ14" s="108" t="str">
        <f>IF('Datos Vida'!AJ340=0,"",'Datos Vida'!AJ340)</f>
        <v/>
      </c>
      <c r="AK14" s="108" t="str">
        <f>IF('Datos Vida'!AK340=0,"",'Datos Vida'!AK340)</f>
        <v/>
      </c>
      <c r="AL14" s="108" t="str">
        <f>IF('Datos Vida'!AL340=0,"",'Datos Vida'!AL340)</f>
        <v/>
      </c>
      <c r="AM14" s="108" t="str">
        <f>IF('Datos Vida'!AM340=0,"",'Datos Vida'!AM340)</f>
        <v/>
      </c>
      <c r="AN14" s="108" t="str">
        <f>IF('Datos Vida'!AN340=0,"",'Datos Vida'!AN340)</f>
        <v/>
      </c>
      <c r="AO14" s="108" t="str">
        <f>IF('Datos Vida'!AO340=0,"",'Datos Vida'!AO340)</f>
        <v/>
      </c>
      <c r="AP14" s="108" t="str">
        <f>IF('Datos Vida'!AP340=0,"",'Datos Vida'!AP340)</f>
        <v/>
      </c>
      <c r="AQ14" s="108">
        <f>IF('Datos Vida'!AQ340=0,"",'Datos Vida'!AQ340)</f>
        <v>44611.095199999996</v>
      </c>
      <c r="AR14" s="55"/>
      <c r="AS14" s="46">
        <f>IF('Datos Vida'!AS340=0,"",'Datos Vida'!AS340)</f>
        <v>98162</v>
      </c>
      <c r="AT14" s="71">
        <f t="shared" ref="AT14:AT27" si="1">IFERROR(AQ14/AS14-1,"")</f>
        <v>-0.54553599967400834</v>
      </c>
    </row>
    <row r="15" spans="2:46">
      <c r="B15" s="30" t="s">
        <v>410</v>
      </c>
      <c r="C15" s="108" t="str">
        <f>IF('Datos Vida'!C341=0,"",'Datos Vida'!C341)</f>
        <v/>
      </c>
      <c r="D15" s="108" t="str">
        <f>IF('Datos Vida'!D341=0,"",'Datos Vida'!D341)</f>
        <v/>
      </c>
      <c r="E15" s="108" t="str">
        <f>IF('Datos Vida'!E341=0,"",'Datos Vida'!E341)</f>
        <v/>
      </c>
      <c r="F15" s="108">
        <f>IF('Datos Vida'!F341=0,"",'Datos Vida'!F341)</f>
        <v>761</v>
      </c>
      <c r="G15" s="108">
        <f>IF('Datos Vida'!G341=0,"",'Datos Vida'!G341)</f>
        <v>385</v>
      </c>
      <c r="H15" s="108" t="str">
        <f>IF('Datos Vida'!H341=0,"",'Datos Vida'!H341)</f>
        <v/>
      </c>
      <c r="I15" s="108" t="str">
        <f>IF('Datos Vida'!I341=0,"",'Datos Vida'!I341)</f>
        <v/>
      </c>
      <c r="J15" s="108">
        <f>IF('Datos Vida'!J341=0,"",'Datos Vida'!J341)</f>
        <v>3590</v>
      </c>
      <c r="K15" s="108" t="str">
        <f>IF('Datos Vida'!K341=0,"",'Datos Vida'!K341)</f>
        <v/>
      </c>
      <c r="L15" s="108" t="str">
        <f>IF('Datos Vida'!L341=0,"",'Datos Vida'!L341)</f>
        <v/>
      </c>
      <c r="M15" s="108">
        <f>IF('Datos Vida'!M341=0,"",'Datos Vida'!M341)</f>
        <v>5731</v>
      </c>
      <c r="N15" s="108" t="str">
        <f>IF('Datos Vida'!N341=0,"",'Datos Vida'!N341)</f>
        <v/>
      </c>
      <c r="O15" s="108">
        <f>IF('Datos Vida'!O341=0,"",'Datos Vida'!O341)</f>
        <v>1607</v>
      </c>
      <c r="P15" s="108">
        <f>IF('Datos Vida'!P341=0,"",'Datos Vida'!P341)</f>
        <v>1305</v>
      </c>
      <c r="Q15" s="108">
        <f>IF('Datos Vida'!Q341=0,"",'Datos Vida'!Q341)</f>
        <v>2514</v>
      </c>
      <c r="R15" s="108" t="str">
        <f>IF('Datos Vida'!R341=0,"",'Datos Vida'!R341)</f>
        <v/>
      </c>
      <c r="S15" s="108" t="str">
        <f>IF('Datos Vida'!S341=0,"",'Datos Vida'!S341)</f>
        <v/>
      </c>
      <c r="T15" s="108" t="str">
        <f>IF('Datos Vida'!T341=0,"",'Datos Vida'!T341)</f>
        <v/>
      </c>
      <c r="U15" s="108" t="str">
        <f>IF('Datos Vida'!U341=0,"",'Datos Vida'!U341)</f>
        <v/>
      </c>
      <c r="V15" s="108" t="str">
        <f>IF('Datos Vida'!V341=0,"",'Datos Vida'!V341)</f>
        <v/>
      </c>
      <c r="W15" s="108" t="str">
        <f>IF('Datos Vida'!W341=0,"",'Datos Vida'!W341)</f>
        <v/>
      </c>
      <c r="X15" s="108">
        <f>IF('Datos Vida'!X341=0,"",'Datos Vida'!X341)</f>
        <v>3707</v>
      </c>
      <c r="Y15" s="108">
        <f>IF('Datos Vida'!Y341=0,"",'Datos Vida'!Y341)</f>
        <v>203</v>
      </c>
      <c r="Z15" s="108">
        <f>IF('Datos Vida'!Z341=0,"",'Datos Vida'!Z341)</f>
        <v>515</v>
      </c>
      <c r="AA15" s="108">
        <f>IF('Datos Vida'!AA341=0,"",'Datos Vida'!AA341)</f>
        <v>1864</v>
      </c>
      <c r="AB15" s="108">
        <f>IF('Datos Vida'!AB341=0,"",'Datos Vida'!AB341)</f>
        <v>492</v>
      </c>
      <c r="AC15" s="108" t="str">
        <f>IF('Datos Vida'!AC341=0,"",'Datos Vida'!AC341)</f>
        <v/>
      </c>
      <c r="AD15" s="108" t="str">
        <f>IF('Datos Vida'!AD341=0,"",'Datos Vida'!AD341)</f>
        <v/>
      </c>
      <c r="AE15" s="108">
        <f>IF('Datos Vida'!AE341=0,"",'Datos Vida'!AE341)</f>
        <v>2634</v>
      </c>
      <c r="AF15" s="108">
        <f>IF('Datos Vida'!AF341=0,"",'Datos Vida'!AF341)</f>
        <v>201</v>
      </c>
      <c r="AG15" s="108" t="str">
        <f>IF('Datos Vida'!AG341=0,"",'Datos Vida'!AG341)</f>
        <v/>
      </c>
      <c r="AH15" s="108" t="str">
        <f>IF('Datos Vida'!AH341=0,"",'Datos Vida'!AH341)</f>
        <v/>
      </c>
      <c r="AI15" s="108" t="str">
        <f>IF('Datos Vida'!AI341=0,"",'Datos Vida'!AI341)</f>
        <v/>
      </c>
      <c r="AJ15" s="108" t="str">
        <f>IF('Datos Vida'!AJ341=0,"",'Datos Vida'!AJ341)</f>
        <v/>
      </c>
      <c r="AK15" s="108" t="str">
        <f>IF('Datos Vida'!AK341=0,"",'Datos Vida'!AK341)</f>
        <v/>
      </c>
      <c r="AL15" s="108" t="str">
        <f>IF('Datos Vida'!AL341=0,"",'Datos Vida'!AL341)</f>
        <v/>
      </c>
      <c r="AM15" s="108" t="str">
        <f>IF('Datos Vida'!AM341=0,"",'Datos Vida'!AM341)</f>
        <v/>
      </c>
      <c r="AN15" s="108" t="str">
        <f>IF('Datos Vida'!AN341=0,"",'Datos Vida'!AN341)</f>
        <v/>
      </c>
      <c r="AO15" s="108" t="str">
        <f>IF('Datos Vida'!AO341=0,"",'Datos Vida'!AO341)</f>
        <v/>
      </c>
      <c r="AP15" s="108" t="str">
        <f>IF('Datos Vida'!AP341=0,"",'Datos Vida'!AP341)</f>
        <v/>
      </c>
      <c r="AQ15" s="108">
        <f>IF('Datos Vida'!AQ341=0,"",'Datos Vida'!AQ341)</f>
        <v>25509</v>
      </c>
      <c r="AR15" s="55"/>
      <c r="AS15" s="46">
        <f>IF('Datos Vida'!AS341=0,"",'Datos Vida'!AS341)</f>
        <v>22170</v>
      </c>
      <c r="AT15" s="71">
        <f t="shared" si="1"/>
        <v>0.15060893098782135</v>
      </c>
    </row>
    <row r="16" spans="2:46">
      <c r="B16" s="30" t="s">
        <v>411</v>
      </c>
      <c r="C16" s="108" t="str">
        <f>IF('Datos Vida'!C342=0,"",'Datos Vida'!C342)</f>
        <v/>
      </c>
      <c r="D16" s="108" t="str">
        <f>IF('Datos Vida'!D342=0,"",'Datos Vida'!D342)</f>
        <v/>
      </c>
      <c r="E16" s="108" t="str">
        <f>IF('Datos Vida'!E342=0,"",'Datos Vida'!E342)</f>
        <v/>
      </c>
      <c r="F16" s="108" t="str">
        <f>IF('Datos Vida'!F342=0,"",'Datos Vida'!F342)</f>
        <v/>
      </c>
      <c r="G16" s="108" t="str">
        <f>IF('Datos Vida'!G342=0,"",'Datos Vida'!G342)</f>
        <v/>
      </c>
      <c r="H16" s="108" t="str">
        <f>IF('Datos Vida'!H342=0,"",'Datos Vida'!H342)</f>
        <v/>
      </c>
      <c r="I16" s="108" t="str">
        <f>IF('Datos Vida'!I342=0,"",'Datos Vida'!I342)</f>
        <v/>
      </c>
      <c r="J16" s="108">
        <f>IF('Datos Vida'!J342=0,"",'Datos Vida'!J342)</f>
        <v>24</v>
      </c>
      <c r="K16" s="108" t="str">
        <f>IF('Datos Vida'!K342=0,"",'Datos Vida'!K342)</f>
        <v/>
      </c>
      <c r="L16" s="108" t="str">
        <f>IF('Datos Vida'!L342=0,"",'Datos Vida'!L342)</f>
        <v/>
      </c>
      <c r="M16" s="108" t="str">
        <f>IF('Datos Vida'!M342=0,"",'Datos Vida'!M342)</f>
        <v/>
      </c>
      <c r="N16" s="108" t="str">
        <f>IF('Datos Vida'!N342=0,"",'Datos Vida'!N342)</f>
        <v/>
      </c>
      <c r="O16" s="108" t="str">
        <f>IF('Datos Vida'!O342=0,"",'Datos Vida'!O342)</f>
        <v/>
      </c>
      <c r="P16" s="108" t="str">
        <f>IF('Datos Vida'!P342=0,"",'Datos Vida'!P342)</f>
        <v/>
      </c>
      <c r="Q16" s="108" t="str">
        <f>IF('Datos Vida'!Q342=0,"",'Datos Vida'!Q342)</f>
        <v/>
      </c>
      <c r="R16" s="108" t="str">
        <f>IF('Datos Vida'!R342=0,"",'Datos Vida'!R342)</f>
        <v/>
      </c>
      <c r="S16" s="108" t="str">
        <f>IF('Datos Vida'!S342=0,"",'Datos Vida'!S342)</f>
        <v/>
      </c>
      <c r="T16" s="108">
        <f>IF('Datos Vida'!T342=0,"",'Datos Vida'!T342)</f>
        <v>1883</v>
      </c>
      <c r="U16" s="108">
        <f>IF('Datos Vida'!U342=0,"",'Datos Vida'!U342)</f>
        <v>6293</v>
      </c>
      <c r="V16" s="108" t="str">
        <f>IF('Datos Vida'!V342=0,"",'Datos Vida'!V342)</f>
        <v/>
      </c>
      <c r="W16" s="108" t="str">
        <f>IF('Datos Vida'!W342=0,"",'Datos Vida'!W342)</f>
        <v/>
      </c>
      <c r="X16" s="108" t="str">
        <f>IF('Datos Vida'!X342=0,"",'Datos Vida'!X342)</f>
        <v/>
      </c>
      <c r="Y16" s="108">
        <f>IF('Datos Vida'!Y342=0,"",'Datos Vida'!Y342)</f>
        <v>6005</v>
      </c>
      <c r="Z16" s="108" t="str">
        <f>IF('Datos Vida'!Z342=0,"",'Datos Vida'!Z342)</f>
        <v/>
      </c>
      <c r="AA16" s="108" t="str">
        <f>IF('Datos Vida'!AA342=0,"",'Datos Vida'!AA342)</f>
        <v/>
      </c>
      <c r="AB16" s="108" t="str">
        <f>IF('Datos Vida'!AB342=0,"",'Datos Vida'!AB342)</f>
        <v/>
      </c>
      <c r="AC16" s="108" t="str">
        <f>IF('Datos Vida'!AC342=0,"",'Datos Vida'!AC342)</f>
        <v/>
      </c>
      <c r="AD16" s="108" t="str">
        <f>IF('Datos Vida'!AD342=0,"",'Datos Vida'!AD342)</f>
        <v/>
      </c>
      <c r="AE16" s="108">
        <f>IF('Datos Vida'!AE342=0,"",'Datos Vida'!AE342)</f>
        <v>1338</v>
      </c>
      <c r="AF16" s="108" t="str">
        <f>IF('Datos Vida'!AF342=0,"",'Datos Vida'!AF342)</f>
        <v/>
      </c>
      <c r="AG16" s="108" t="str">
        <f>IF('Datos Vida'!AG342=0,"",'Datos Vida'!AG342)</f>
        <v/>
      </c>
      <c r="AH16" s="108" t="str">
        <f>IF('Datos Vida'!AH342=0,"",'Datos Vida'!AH342)</f>
        <v/>
      </c>
      <c r="AI16" s="108" t="str">
        <f>IF('Datos Vida'!AI342=0,"",'Datos Vida'!AI342)</f>
        <v/>
      </c>
      <c r="AJ16" s="108" t="str">
        <f>IF('Datos Vida'!AJ342=0,"",'Datos Vida'!AJ342)</f>
        <v/>
      </c>
      <c r="AK16" s="108" t="str">
        <f>IF('Datos Vida'!AK342=0,"",'Datos Vida'!AK342)</f>
        <v/>
      </c>
      <c r="AL16" s="108" t="str">
        <f>IF('Datos Vida'!AL342=0,"",'Datos Vida'!AL342)</f>
        <v/>
      </c>
      <c r="AM16" s="108" t="str">
        <f>IF('Datos Vida'!AM342=0,"",'Datos Vida'!AM342)</f>
        <v/>
      </c>
      <c r="AN16" s="108" t="str">
        <f>IF('Datos Vida'!AN342=0,"",'Datos Vida'!AN342)</f>
        <v/>
      </c>
      <c r="AO16" s="108" t="str">
        <f>IF('Datos Vida'!AO342=0,"",'Datos Vida'!AO342)</f>
        <v/>
      </c>
      <c r="AP16" s="108" t="str">
        <f>IF('Datos Vida'!AP342=0,"",'Datos Vida'!AP342)</f>
        <v/>
      </c>
      <c r="AQ16" s="108">
        <f>IF('Datos Vida'!AQ342=0,"",'Datos Vida'!AQ342)</f>
        <v>15543</v>
      </c>
      <c r="AR16" s="55"/>
      <c r="AS16" s="46">
        <f>IF('Datos Vida'!AS342=0,"",'Datos Vida'!AS342)</f>
        <v>16120</v>
      </c>
      <c r="AT16" s="71">
        <f t="shared" si="1"/>
        <v>-3.5794044665012459E-2</v>
      </c>
    </row>
    <row r="17" spans="2:46">
      <c r="B17" s="30" t="s">
        <v>412</v>
      </c>
      <c r="C17" s="108" t="str">
        <f>IF('Datos Vida'!C343=0,"",'Datos Vida'!C343)</f>
        <v/>
      </c>
      <c r="D17" s="108" t="str">
        <f>IF('Datos Vida'!D343=0,"",'Datos Vida'!D343)</f>
        <v/>
      </c>
      <c r="E17" s="108" t="str">
        <f>IF('Datos Vida'!E343=0,"",'Datos Vida'!E343)</f>
        <v/>
      </c>
      <c r="F17" s="108" t="str">
        <f>IF('Datos Vida'!F343=0,"",'Datos Vida'!F343)</f>
        <v/>
      </c>
      <c r="G17" s="108">
        <f>IF('Datos Vida'!G343=0,"",'Datos Vida'!G343)</f>
        <v>28</v>
      </c>
      <c r="H17" s="108" t="str">
        <f>IF('Datos Vida'!H343=0,"",'Datos Vida'!H343)</f>
        <v/>
      </c>
      <c r="I17" s="108" t="str">
        <f>IF('Datos Vida'!I343=0,"",'Datos Vida'!I343)</f>
        <v/>
      </c>
      <c r="J17" s="108">
        <f>IF('Datos Vida'!J343=0,"",'Datos Vida'!J343)</f>
        <v>2</v>
      </c>
      <c r="K17" s="108" t="str">
        <f>IF('Datos Vida'!K343=0,"",'Datos Vida'!K343)</f>
        <v/>
      </c>
      <c r="L17" s="108" t="str">
        <f>IF('Datos Vida'!L343=0,"",'Datos Vida'!L343)</f>
        <v/>
      </c>
      <c r="M17" s="108" t="str">
        <f>IF('Datos Vida'!M343=0,"",'Datos Vida'!M343)</f>
        <v/>
      </c>
      <c r="N17" s="108" t="str">
        <f>IF('Datos Vida'!N343=0,"",'Datos Vida'!N343)</f>
        <v/>
      </c>
      <c r="O17" s="108">
        <f>IF('Datos Vida'!O343=0,"",'Datos Vida'!O343)</f>
        <v>55</v>
      </c>
      <c r="P17" s="108" t="str">
        <f>IF('Datos Vida'!P343=0,"",'Datos Vida'!P343)</f>
        <v/>
      </c>
      <c r="Q17" s="108">
        <f>IF('Datos Vida'!Q343=0,"",'Datos Vida'!Q343)</f>
        <v>39</v>
      </c>
      <c r="R17" s="108" t="str">
        <f>IF('Datos Vida'!R343=0,"",'Datos Vida'!R343)</f>
        <v/>
      </c>
      <c r="S17" s="108" t="str">
        <f>IF('Datos Vida'!S343=0,"",'Datos Vida'!S343)</f>
        <v/>
      </c>
      <c r="T17" s="108" t="str">
        <f>IF('Datos Vida'!T343=0,"",'Datos Vida'!T343)</f>
        <v/>
      </c>
      <c r="U17" s="108" t="str">
        <f>IF('Datos Vida'!U343=0,"",'Datos Vida'!U343)</f>
        <v/>
      </c>
      <c r="V17" s="108" t="str">
        <f>IF('Datos Vida'!V343=0,"",'Datos Vida'!V343)</f>
        <v/>
      </c>
      <c r="W17" s="108" t="str">
        <f>IF('Datos Vida'!W343=0,"",'Datos Vida'!W343)</f>
        <v/>
      </c>
      <c r="X17" s="108">
        <f>IF('Datos Vida'!X343=0,"",'Datos Vida'!X343)</f>
        <v>920</v>
      </c>
      <c r="Y17" s="108">
        <f>IF('Datos Vida'!Y343=0,"",'Datos Vida'!Y343)</f>
        <v>413</v>
      </c>
      <c r="Z17" s="108">
        <f>IF('Datos Vida'!Z343=0,"",'Datos Vida'!Z343)</f>
        <v>2</v>
      </c>
      <c r="AA17" s="108">
        <f>IF('Datos Vida'!AA343=0,"",'Datos Vida'!AA343)</f>
        <v>1</v>
      </c>
      <c r="AB17" s="108">
        <f>IF('Datos Vida'!AB343=0,"",'Datos Vida'!AB343)</f>
        <v>27</v>
      </c>
      <c r="AC17" s="108" t="str">
        <f>IF('Datos Vida'!AC343=0,"",'Datos Vida'!AC343)</f>
        <v/>
      </c>
      <c r="AD17" s="108" t="str">
        <f>IF('Datos Vida'!AD343=0,"",'Datos Vida'!AD343)</f>
        <v/>
      </c>
      <c r="AE17" s="108">
        <f>IF('Datos Vida'!AE343=0,"",'Datos Vida'!AE343)</f>
        <v>509</v>
      </c>
      <c r="AF17" s="108">
        <f>IF('Datos Vida'!AF343=0,"",'Datos Vida'!AF343)</f>
        <v>1</v>
      </c>
      <c r="AG17" s="108" t="str">
        <f>IF('Datos Vida'!AG343=0,"",'Datos Vida'!AG343)</f>
        <v/>
      </c>
      <c r="AH17" s="108" t="str">
        <f>IF('Datos Vida'!AH343=0,"",'Datos Vida'!AH343)</f>
        <v/>
      </c>
      <c r="AI17" s="108" t="str">
        <f>IF('Datos Vida'!AI343=0,"",'Datos Vida'!AI343)</f>
        <v/>
      </c>
      <c r="AJ17" s="108" t="str">
        <f>IF('Datos Vida'!AJ343=0,"",'Datos Vida'!AJ343)</f>
        <v/>
      </c>
      <c r="AK17" s="108" t="str">
        <f>IF('Datos Vida'!AK343=0,"",'Datos Vida'!AK343)</f>
        <v/>
      </c>
      <c r="AL17" s="108" t="str">
        <f>IF('Datos Vida'!AL343=0,"",'Datos Vida'!AL343)</f>
        <v/>
      </c>
      <c r="AM17" s="108" t="str">
        <f>IF('Datos Vida'!AM343=0,"",'Datos Vida'!AM343)</f>
        <v/>
      </c>
      <c r="AN17" s="108" t="str">
        <f>IF('Datos Vida'!AN343=0,"",'Datos Vida'!AN343)</f>
        <v/>
      </c>
      <c r="AO17" s="108" t="str">
        <f>IF('Datos Vida'!AO343=0,"",'Datos Vida'!AO343)</f>
        <v/>
      </c>
      <c r="AP17" s="108" t="str">
        <f>IF('Datos Vida'!AP343=0,"",'Datos Vida'!AP343)</f>
        <v/>
      </c>
      <c r="AQ17" s="108">
        <f>IF('Datos Vida'!AQ343=0,"",'Datos Vida'!AQ343)</f>
        <v>1997</v>
      </c>
      <c r="AR17" s="55"/>
      <c r="AS17" s="46">
        <f>IF('Datos Vida'!AS343=0,"",'Datos Vida'!AS343)</f>
        <v>4317</v>
      </c>
      <c r="AT17" s="71">
        <f t="shared" si="1"/>
        <v>-0.53741023859161452</v>
      </c>
    </row>
    <row r="18" spans="2:46">
      <c r="B18" s="30" t="s">
        <v>413</v>
      </c>
      <c r="C18" s="108" t="str">
        <f>IF('Datos Vida'!C344=0,"",'Datos Vida'!C344)</f>
        <v/>
      </c>
      <c r="D18" s="108" t="str">
        <f>IF('Datos Vida'!D344=0,"",'Datos Vida'!D344)</f>
        <v/>
      </c>
      <c r="E18" s="108" t="str">
        <f>IF('Datos Vida'!E344=0,"",'Datos Vida'!E344)</f>
        <v/>
      </c>
      <c r="F18" s="108" t="str">
        <f>IF('Datos Vida'!F344=0,"",'Datos Vida'!F344)</f>
        <v/>
      </c>
      <c r="G18" s="108" t="str">
        <f>IF('Datos Vida'!G344=0,"",'Datos Vida'!G344)</f>
        <v/>
      </c>
      <c r="H18" s="108" t="str">
        <f>IF('Datos Vida'!H344=0,"",'Datos Vida'!H344)</f>
        <v/>
      </c>
      <c r="I18" s="108" t="str">
        <f>IF('Datos Vida'!I344=0,"",'Datos Vida'!I344)</f>
        <v/>
      </c>
      <c r="J18" s="108" t="str">
        <f>IF('Datos Vida'!J344=0,"",'Datos Vida'!J344)</f>
        <v/>
      </c>
      <c r="K18" s="108" t="str">
        <f>IF('Datos Vida'!K344=0,"",'Datos Vida'!K344)</f>
        <v/>
      </c>
      <c r="L18" s="108" t="str">
        <f>IF('Datos Vida'!L344=0,"",'Datos Vida'!L344)</f>
        <v/>
      </c>
      <c r="M18" s="108" t="str">
        <f>IF('Datos Vida'!M344=0,"",'Datos Vida'!M344)</f>
        <v/>
      </c>
      <c r="N18" s="108" t="str">
        <f>IF('Datos Vida'!N344=0,"",'Datos Vida'!N344)</f>
        <v/>
      </c>
      <c r="O18" s="108" t="str">
        <f>IF('Datos Vida'!O344=0,"",'Datos Vida'!O344)</f>
        <v/>
      </c>
      <c r="P18" s="108" t="str">
        <f>IF('Datos Vida'!P344=0,"",'Datos Vida'!P344)</f>
        <v/>
      </c>
      <c r="Q18" s="108" t="str">
        <f>IF('Datos Vida'!Q344=0,"",'Datos Vida'!Q344)</f>
        <v/>
      </c>
      <c r="R18" s="108" t="str">
        <f>IF('Datos Vida'!R344=0,"",'Datos Vida'!R344)</f>
        <v/>
      </c>
      <c r="S18" s="108" t="str">
        <f>IF('Datos Vida'!S344=0,"",'Datos Vida'!S344)</f>
        <v/>
      </c>
      <c r="T18" s="108" t="str">
        <f>IF('Datos Vida'!T344=0,"",'Datos Vida'!T344)</f>
        <v/>
      </c>
      <c r="U18" s="108" t="str">
        <f>IF('Datos Vida'!U344=0,"",'Datos Vida'!U344)</f>
        <v/>
      </c>
      <c r="V18" s="108" t="str">
        <f>IF('Datos Vida'!V344=0,"",'Datos Vida'!V344)</f>
        <v/>
      </c>
      <c r="W18" s="108" t="str">
        <f>IF('Datos Vida'!W344=0,"",'Datos Vida'!W344)</f>
        <v/>
      </c>
      <c r="X18" s="108" t="str">
        <f>IF('Datos Vida'!X344=0,"",'Datos Vida'!X344)</f>
        <v/>
      </c>
      <c r="Y18" s="108" t="str">
        <f>IF('Datos Vida'!Y344=0,"",'Datos Vida'!Y344)</f>
        <v/>
      </c>
      <c r="Z18" s="108" t="str">
        <f>IF('Datos Vida'!Z344=0,"",'Datos Vida'!Z344)</f>
        <v/>
      </c>
      <c r="AA18" s="108" t="str">
        <f>IF('Datos Vida'!AA344=0,"",'Datos Vida'!AA344)</f>
        <v/>
      </c>
      <c r="AB18" s="108" t="str">
        <f>IF('Datos Vida'!AB344=0,"",'Datos Vida'!AB344)</f>
        <v/>
      </c>
      <c r="AC18" s="108" t="str">
        <f>IF('Datos Vida'!AC344=0,"",'Datos Vida'!AC344)</f>
        <v/>
      </c>
      <c r="AD18" s="108" t="str">
        <f>IF('Datos Vida'!AD344=0,"",'Datos Vida'!AD344)</f>
        <v/>
      </c>
      <c r="AE18" s="108" t="str">
        <f>IF('Datos Vida'!AE344=0,"",'Datos Vida'!AE344)</f>
        <v/>
      </c>
      <c r="AF18" s="108" t="str">
        <f>IF('Datos Vida'!AF344=0,"",'Datos Vida'!AF344)</f>
        <v/>
      </c>
      <c r="AG18" s="108" t="str">
        <f>IF('Datos Vida'!AG344=0,"",'Datos Vida'!AG344)</f>
        <v/>
      </c>
      <c r="AH18" s="108" t="str">
        <f>IF('Datos Vida'!AH344=0,"",'Datos Vida'!AH344)</f>
        <v/>
      </c>
      <c r="AI18" s="108" t="str">
        <f>IF('Datos Vida'!AI344=0,"",'Datos Vida'!AI344)</f>
        <v/>
      </c>
      <c r="AJ18" s="108" t="str">
        <f>IF('Datos Vida'!AJ344=0,"",'Datos Vida'!AJ344)</f>
        <v/>
      </c>
      <c r="AK18" s="108" t="str">
        <f>IF('Datos Vida'!AK344=0,"",'Datos Vida'!AK344)</f>
        <v/>
      </c>
      <c r="AL18" s="108" t="str">
        <f>IF('Datos Vida'!AL344=0,"",'Datos Vida'!AL344)</f>
        <v/>
      </c>
      <c r="AM18" s="108" t="str">
        <f>IF('Datos Vida'!AM344=0,"",'Datos Vida'!AM344)</f>
        <v/>
      </c>
      <c r="AN18" s="108" t="str">
        <f>IF('Datos Vida'!AN344=0,"",'Datos Vida'!AN344)</f>
        <v/>
      </c>
      <c r="AO18" s="108" t="str">
        <f>IF('Datos Vida'!AO344=0,"",'Datos Vida'!AO344)</f>
        <v/>
      </c>
      <c r="AP18" s="108" t="str">
        <f>IF('Datos Vida'!AP344=0,"",'Datos Vida'!AP344)</f>
        <v/>
      </c>
      <c r="AQ18" s="108" t="str">
        <f>IF('Datos Vida'!AQ344=0,"",'Datos Vida'!AQ344)</f>
        <v/>
      </c>
      <c r="AR18" s="55"/>
      <c r="AS18" s="46" t="str">
        <f>IF('Datos Vida'!AS344=0,"",'Datos Vida'!AS344)</f>
        <v/>
      </c>
      <c r="AT18" s="71" t="str">
        <f t="shared" si="1"/>
        <v/>
      </c>
    </row>
    <row r="19" spans="2:46">
      <c r="B19" s="30" t="s">
        <v>414</v>
      </c>
      <c r="C19" s="108" t="str">
        <f>IF('Datos Vida'!C345=0,"",'Datos Vida'!C345)</f>
        <v/>
      </c>
      <c r="D19" s="108" t="str">
        <f>IF('Datos Vida'!D345=0,"",'Datos Vida'!D345)</f>
        <v/>
      </c>
      <c r="E19" s="108" t="str">
        <f>IF('Datos Vida'!E345=0,"",'Datos Vida'!E345)</f>
        <v/>
      </c>
      <c r="F19" s="108" t="str">
        <f>IF('Datos Vida'!F345=0,"",'Datos Vida'!F345)</f>
        <v/>
      </c>
      <c r="G19" s="108" t="str">
        <f>IF('Datos Vida'!G345=0,"",'Datos Vida'!G345)</f>
        <v/>
      </c>
      <c r="H19" s="108" t="str">
        <f>IF('Datos Vida'!H345=0,"",'Datos Vida'!H345)</f>
        <v/>
      </c>
      <c r="I19" s="108" t="str">
        <f>IF('Datos Vida'!I345=0,"",'Datos Vida'!I345)</f>
        <v/>
      </c>
      <c r="J19" s="108">
        <f>IF('Datos Vida'!J345=0,"",'Datos Vida'!J345)</f>
        <v>67977</v>
      </c>
      <c r="K19" s="108" t="str">
        <f>IF('Datos Vida'!K345=0,"",'Datos Vida'!K345)</f>
        <v/>
      </c>
      <c r="L19" s="108" t="str">
        <f>IF('Datos Vida'!L345=0,"",'Datos Vida'!L345)</f>
        <v/>
      </c>
      <c r="M19" s="108" t="str">
        <f>IF('Datos Vida'!M345=0,"",'Datos Vida'!M345)</f>
        <v/>
      </c>
      <c r="N19" s="108" t="str">
        <f>IF('Datos Vida'!N345=0,"",'Datos Vida'!N345)</f>
        <v/>
      </c>
      <c r="O19" s="108" t="str">
        <f>IF('Datos Vida'!O345=0,"",'Datos Vida'!O345)</f>
        <v/>
      </c>
      <c r="P19" s="108" t="str">
        <f>IF('Datos Vida'!P345=0,"",'Datos Vida'!P345)</f>
        <v/>
      </c>
      <c r="Q19" s="108" t="str">
        <f>IF('Datos Vida'!Q345=0,"",'Datos Vida'!Q345)</f>
        <v/>
      </c>
      <c r="R19" s="108" t="str">
        <f>IF('Datos Vida'!R345=0,"",'Datos Vida'!R345)</f>
        <v/>
      </c>
      <c r="S19" s="108" t="str">
        <f>IF('Datos Vida'!S345=0,"",'Datos Vida'!S345)</f>
        <v/>
      </c>
      <c r="T19" s="108" t="str">
        <f>IF('Datos Vida'!T345=0,"",'Datos Vida'!T345)</f>
        <v/>
      </c>
      <c r="U19" s="108" t="str">
        <f>IF('Datos Vida'!U345=0,"",'Datos Vida'!U345)</f>
        <v/>
      </c>
      <c r="V19" s="108" t="str">
        <f>IF('Datos Vida'!V345=0,"",'Datos Vida'!V345)</f>
        <v/>
      </c>
      <c r="W19" s="108" t="str">
        <f>IF('Datos Vida'!W345=0,"",'Datos Vida'!W345)</f>
        <v/>
      </c>
      <c r="X19" s="108" t="str">
        <f>IF('Datos Vida'!X345=0,"",'Datos Vida'!X345)</f>
        <v/>
      </c>
      <c r="Y19" s="108">
        <f>IF('Datos Vida'!Y345=0,"",'Datos Vida'!Y345)</f>
        <v>14981</v>
      </c>
      <c r="Z19" s="108" t="str">
        <f>IF('Datos Vida'!Z345=0,"",'Datos Vida'!Z345)</f>
        <v/>
      </c>
      <c r="AA19" s="108" t="str">
        <f>IF('Datos Vida'!AA345=0,"",'Datos Vida'!AA345)</f>
        <v/>
      </c>
      <c r="AB19" s="108" t="str">
        <f>IF('Datos Vida'!AB345=0,"",'Datos Vida'!AB345)</f>
        <v/>
      </c>
      <c r="AC19" s="108" t="str">
        <f>IF('Datos Vida'!AC345=0,"",'Datos Vida'!AC345)</f>
        <v/>
      </c>
      <c r="AD19" s="108" t="str">
        <f>IF('Datos Vida'!AD345=0,"",'Datos Vida'!AD345)</f>
        <v/>
      </c>
      <c r="AE19" s="108">
        <f>IF('Datos Vida'!AE345=0,"",'Datos Vida'!AE345)</f>
        <v>6155</v>
      </c>
      <c r="AF19" s="108" t="str">
        <f>IF('Datos Vida'!AF345=0,"",'Datos Vida'!AF345)</f>
        <v/>
      </c>
      <c r="AG19" s="108" t="str">
        <f>IF('Datos Vida'!AG345=0,"",'Datos Vida'!AG345)</f>
        <v/>
      </c>
      <c r="AH19" s="108" t="str">
        <f>IF('Datos Vida'!AH345=0,"",'Datos Vida'!AH345)</f>
        <v/>
      </c>
      <c r="AI19" s="108" t="str">
        <f>IF('Datos Vida'!AI345=0,"",'Datos Vida'!AI345)</f>
        <v/>
      </c>
      <c r="AJ19" s="108" t="str">
        <f>IF('Datos Vida'!AJ345=0,"",'Datos Vida'!AJ345)</f>
        <v/>
      </c>
      <c r="AK19" s="108" t="str">
        <f>IF('Datos Vida'!AK345=0,"",'Datos Vida'!AK345)</f>
        <v/>
      </c>
      <c r="AL19" s="108" t="str">
        <f>IF('Datos Vida'!AL345=0,"",'Datos Vida'!AL345)</f>
        <v/>
      </c>
      <c r="AM19" s="108" t="str">
        <f>IF('Datos Vida'!AM345=0,"",'Datos Vida'!AM345)</f>
        <v/>
      </c>
      <c r="AN19" s="108" t="str">
        <f>IF('Datos Vida'!AN345=0,"",'Datos Vida'!AN345)</f>
        <v/>
      </c>
      <c r="AO19" s="108" t="str">
        <f>IF('Datos Vida'!AO345=0,"",'Datos Vida'!AO345)</f>
        <v/>
      </c>
      <c r="AP19" s="108" t="str">
        <f>IF('Datos Vida'!AP345=0,"",'Datos Vida'!AP345)</f>
        <v/>
      </c>
      <c r="AQ19" s="108">
        <f>IF('Datos Vida'!AQ345=0,"",'Datos Vida'!AQ345)</f>
        <v>89113</v>
      </c>
      <c r="AR19" s="55"/>
      <c r="AS19" s="46">
        <f>IF('Datos Vida'!AS345=0,"",'Datos Vida'!AS345)</f>
        <v>78678</v>
      </c>
      <c r="AT19" s="71">
        <f t="shared" si="1"/>
        <v>0.13262919748849744</v>
      </c>
    </row>
    <row r="20" spans="2:46">
      <c r="B20" s="30" t="s">
        <v>415</v>
      </c>
      <c r="C20" s="108" t="str">
        <f>IF('Datos Vida'!C346=0,"",'Datos Vida'!C346)</f>
        <v/>
      </c>
      <c r="D20" s="108" t="str">
        <f>IF('Datos Vida'!D346=0,"",'Datos Vida'!D346)</f>
        <v/>
      </c>
      <c r="E20" s="108" t="str">
        <f>IF('Datos Vida'!E346=0,"",'Datos Vida'!E346)</f>
        <v/>
      </c>
      <c r="F20" s="108" t="str">
        <f>IF('Datos Vida'!F346=0,"",'Datos Vida'!F346)</f>
        <v/>
      </c>
      <c r="G20" s="108" t="str">
        <f>IF('Datos Vida'!G346=0,"",'Datos Vida'!G346)</f>
        <v/>
      </c>
      <c r="H20" s="108" t="str">
        <f>IF('Datos Vida'!H346=0,"",'Datos Vida'!H346)</f>
        <v/>
      </c>
      <c r="I20" s="108">
        <f>IF('Datos Vida'!I346=0,"",'Datos Vida'!I346)</f>
        <v>2</v>
      </c>
      <c r="J20" s="108" t="str">
        <f>IF('Datos Vida'!J346=0,"",'Datos Vida'!J346)</f>
        <v/>
      </c>
      <c r="K20" s="108" t="str">
        <f>IF('Datos Vida'!K346=0,"",'Datos Vida'!K346)</f>
        <v/>
      </c>
      <c r="L20" s="108" t="str">
        <f>IF('Datos Vida'!L346=0,"",'Datos Vida'!L346)</f>
        <v/>
      </c>
      <c r="M20" s="108" t="str">
        <f>IF('Datos Vida'!M346=0,"",'Datos Vida'!M346)</f>
        <v/>
      </c>
      <c r="N20" s="108" t="str">
        <f>IF('Datos Vida'!N346=0,"",'Datos Vida'!N346)</f>
        <v/>
      </c>
      <c r="O20" s="108">
        <f>IF('Datos Vida'!O346=0,"",'Datos Vida'!O346)</f>
        <v>4</v>
      </c>
      <c r="P20" s="108" t="str">
        <f>IF('Datos Vida'!P346=0,"",'Datos Vida'!P346)</f>
        <v/>
      </c>
      <c r="Q20" s="108" t="str">
        <f>IF('Datos Vida'!Q346=0,"",'Datos Vida'!Q346)</f>
        <v/>
      </c>
      <c r="R20" s="108" t="str">
        <f>IF('Datos Vida'!R346=0,"",'Datos Vida'!R346)</f>
        <v/>
      </c>
      <c r="S20" s="108" t="str">
        <f>IF('Datos Vida'!S346=0,"",'Datos Vida'!S346)</f>
        <v/>
      </c>
      <c r="T20" s="108" t="str">
        <f>IF('Datos Vida'!T346=0,"",'Datos Vida'!T346)</f>
        <v/>
      </c>
      <c r="U20" s="108" t="str">
        <f>IF('Datos Vida'!U346=0,"",'Datos Vida'!U346)</f>
        <v/>
      </c>
      <c r="V20" s="108" t="str">
        <f>IF('Datos Vida'!V346=0,"",'Datos Vida'!V346)</f>
        <v/>
      </c>
      <c r="W20" s="108" t="str">
        <f>IF('Datos Vida'!W346=0,"",'Datos Vida'!W346)</f>
        <v/>
      </c>
      <c r="X20" s="108" t="str">
        <f>IF('Datos Vida'!X346=0,"",'Datos Vida'!X346)</f>
        <v/>
      </c>
      <c r="Y20" s="108" t="str">
        <f>IF('Datos Vida'!Y346=0,"",'Datos Vida'!Y346)</f>
        <v/>
      </c>
      <c r="Z20" s="108" t="str">
        <f>IF('Datos Vida'!Z346=0,"",'Datos Vida'!Z346)</f>
        <v/>
      </c>
      <c r="AA20" s="108" t="str">
        <f>IF('Datos Vida'!AA346=0,"",'Datos Vida'!AA346)</f>
        <v/>
      </c>
      <c r="AB20" s="108" t="str">
        <f>IF('Datos Vida'!AB346=0,"",'Datos Vida'!AB346)</f>
        <v/>
      </c>
      <c r="AC20" s="108" t="str">
        <f>IF('Datos Vida'!AC346=0,"",'Datos Vida'!AC346)</f>
        <v/>
      </c>
      <c r="AD20" s="108" t="str">
        <f>IF('Datos Vida'!AD346=0,"",'Datos Vida'!AD346)</f>
        <v/>
      </c>
      <c r="AE20" s="108" t="str">
        <f>IF('Datos Vida'!AE346=0,"",'Datos Vida'!AE346)</f>
        <v/>
      </c>
      <c r="AF20" s="108" t="str">
        <f>IF('Datos Vida'!AF346=0,"",'Datos Vida'!AF346)</f>
        <v/>
      </c>
      <c r="AG20" s="108" t="str">
        <f>IF('Datos Vida'!AG346=0,"",'Datos Vida'!AG346)</f>
        <v/>
      </c>
      <c r="AH20" s="108" t="str">
        <f>IF('Datos Vida'!AH346=0,"",'Datos Vida'!AH346)</f>
        <v/>
      </c>
      <c r="AI20" s="108" t="str">
        <f>IF('Datos Vida'!AI346=0,"",'Datos Vida'!AI346)</f>
        <v/>
      </c>
      <c r="AJ20" s="108" t="str">
        <f>IF('Datos Vida'!AJ346=0,"",'Datos Vida'!AJ346)</f>
        <v/>
      </c>
      <c r="AK20" s="108" t="str">
        <f>IF('Datos Vida'!AK346=0,"",'Datos Vida'!AK346)</f>
        <v/>
      </c>
      <c r="AL20" s="108" t="str">
        <f>IF('Datos Vida'!AL346=0,"",'Datos Vida'!AL346)</f>
        <v/>
      </c>
      <c r="AM20" s="108" t="str">
        <f>IF('Datos Vida'!AM346=0,"",'Datos Vida'!AM346)</f>
        <v/>
      </c>
      <c r="AN20" s="108" t="str">
        <f>IF('Datos Vida'!AN346=0,"",'Datos Vida'!AN346)</f>
        <v/>
      </c>
      <c r="AO20" s="108" t="str">
        <f>IF('Datos Vida'!AO346=0,"",'Datos Vida'!AO346)</f>
        <v/>
      </c>
      <c r="AP20" s="108" t="str">
        <f>IF('Datos Vida'!AP346=0,"",'Datos Vida'!AP346)</f>
        <v/>
      </c>
      <c r="AQ20" s="108">
        <f>IF('Datos Vida'!AQ346=0,"",'Datos Vida'!AQ346)</f>
        <v>6</v>
      </c>
      <c r="AR20" s="55"/>
      <c r="AS20" s="46">
        <f>IF('Datos Vida'!AS346=0,"",'Datos Vida'!AS346)</f>
        <v>281</v>
      </c>
      <c r="AT20" s="71">
        <f t="shared" si="1"/>
        <v>-0.97864768683274017</v>
      </c>
    </row>
    <row r="21" spans="2:46">
      <c r="B21" s="30" t="s">
        <v>416</v>
      </c>
      <c r="C21" s="108">
        <f>IF('Datos Vida'!C347=0,"",'Datos Vida'!C347)</f>
        <v>5</v>
      </c>
      <c r="D21" s="108">
        <f>IF('Datos Vida'!D347=0,"",'Datos Vida'!D347)</f>
        <v>2031.5696</v>
      </c>
      <c r="E21" s="108" t="str">
        <f>IF('Datos Vida'!E347=0,"",'Datos Vida'!E347)</f>
        <v/>
      </c>
      <c r="F21" s="108">
        <f>IF('Datos Vida'!F347=0,"",'Datos Vida'!F347)</f>
        <v>1976</v>
      </c>
      <c r="G21" s="108">
        <f>IF('Datos Vida'!G347=0,"",'Datos Vida'!G347)</f>
        <v>655</v>
      </c>
      <c r="H21" s="108" t="str">
        <f>IF('Datos Vida'!H347=0,"",'Datos Vida'!H347)</f>
        <v/>
      </c>
      <c r="I21" s="108">
        <f>IF('Datos Vida'!I347=0,"",'Datos Vida'!I347)</f>
        <v>10785</v>
      </c>
      <c r="J21" s="108" t="str">
        <f>IF('Datos Vida'!J347=0,"",'Datos Vida'!J347)</f>
        <v/>
      </c>
      <c r="K21" s="108">
        <f>IF('Datos Vida'!K347=0,"",'Datos Vida'!K347)</f>
        <v>3466</v>
      </c>
      <c r="L21" s="108" t="str">
        <f>IF('Datos Vida'!L347=0,"",'Datos Vida'!L347)</f>
        <v/>
      </c>
      <c r="M21" s="108" t="str">
        <f>IF('Datos Vida'!M347=0,"",'Datos Vida'!M347)</f>
        <v/>
      </c>
      <c r="N21" s="108" t="str">
        <f>IF('Datos Vida'!N347=0,"",'Datos Vida'!N347)</f>
        <v/>
      </c>
      <c r="O21" s="108">
        <f>IF('Datos Vida'!O347=0,"",'Datos Vida'!O347)</f>
        <v>1313</v>
      </c>
      <c r="P21" s="108">
        <f>IF('Datos Vida'!P347=0,"",'Datos Vida'!P347)</f>
        <v>3236</v>
      </c>
      <c r="Q21" s="108">
        <f>IF('Datos Vida'!Q347=0,"",'Datos Vida'!Q347)</f>
        <v>796</v>
      </c>
      <c r="R21" s="108" t="str">
        <f>IF('Datos Vida'!R347=0,"",'Datos Vida'!R347)</f>
        <v/>
      </c>
      <c r="S21" s="108" t="str">
        <f>IF('Datos Vida'!S347=0,"",'Datos Vida'!S347)</f>
        <v/>
      </c>
      <c r="T21" s="108" t="str">
        <f>IF('Datos Vida'!T347=0,"",'Datos Vida'!T347)</f>
        <v/>
      </c>
      <c r="U21" s="108" t="str">
        <f>IF('Datos Vida'!U347=0,"",'Datos Vida'!U347)</f>
        <v/>
      </c>
      <c r="V21" s="108" t="str">
        <f>IF('Datos Vida'!V347=0,"",'Datos Vida'!V347)</f>
        <v/>
      </c>
      <c r="W21" s="108" t="str">
        <f>IF('Datos Vida'!W347=0,"",'Datos Vida'!W347)</f>
        <v/>
      </c>
      <c r="X21" s="108">
        <f>IF('Datos Vida'!X347=0,"",'Datos Vida'!X347)</f>
        <v>21667</v>
      </c>
      <c r="Y21" s="108" t="str">
        <f>IF('Datos Vida'!Y347=0,"",'Datos Vida'!Y347)</f>
        <v/>
      </c>
      <c r="Z21" s="108" t="str">
        <f>IF('Datos Vida'!Z347=0,"",'Datos Vida'!Z347)</f>
        <v/>
      </c>
      <c r="AA21" s="108" t="str">
        <f>IF('Datos Vida'!AA347=0,"",'Datos Vida'!AA347)</f>
        <v/>
      </c>
      <c r="AB21" s="108" t="str">
        <f>IF('Datos Vida'!AB347=0,"",'Datos Vida'!AB347)</f>
        <v/>
      </c>
      <c r="AC21" s="108" t="str">
        <f>IF('Datos Vida'!AC347=0,"",'Datos Vida'!AC347)</f>
        <v/>
      </c>
      <c r="AD21" s="108" t="str">
        <f>IF('Datos Vida'!AD347=0,"",'Datos Vida'!AD347)</f>
        <v/>
      </c>
      <c r="AE21" s="108">
        <f>IF('Datos Vida'!AE347=0,"",'Datos Vida'!AE347)</f>
        <v>1863</v>
      </c>
      <c r="AF21" s="108">
        <f>IF('Datos Vida'!AF347=0,"",'Datos Vida'!AF347)</f>
        <v>179</v>
      </c>
      <c r="AG21" s="108">
        <f>IF('Datos Vida'!AG347=0,"",'Datos Vida'!AG347)</f>
        <v>13757</v>
      </c>
      <c r="AH21" s="108" t="str">
        <f>IF('Datos Vida'!AH347=0,"",'Datos Vida'!AH347)</f>
        <v/>
      </c>
      <c r="AI21" s="108" t="str">
        <f>IF('Datos Vida'!AI347=0,"",'Datos Vida'!AI347)</f>
        <v/>
      </c>
      <c r="AJ21" s="108" t="str">
        <f>IF('Datos Vida'!AJ347=0,"",'Datos Vida'!AJ347)</f>
        <v/>
      </c>
      <c r="AK21" s="108" t="str">
        <f>IF('Datos Vida'!AK347=0,"",'Datos Vida'!AK347)</f>
        <v/>
      </c>
      <c r="AL21" s="108" t="str">
        <f>IF('Datos Vida'!AL347=0,"",'Datos Vida'!AL347)</f>
        <v/>
      </c>
      <c r="AM21" s="108" t="str">
        <f>IF('Datos Vida'!AM347=0,"",'Datos Vida'!AM347)</f>
        <v/>
      </c>
      <c r="AN21" s="108" t="str">
        <f>IF('Datos Vida'!AN347=0,"",'Datos Vida'!AN347)</f>
        <v/>
      </c>
      <c r="AO21" s="108" t="str">
        <f>IF('Datos Vida'!AO347=0,"",'Datos Vida'!AO347)</f>
        <v/>
      </c>
      <c r="AP21" s="108" t="str">
        <f>IF('Datos Vida'!AP347=0,"",'Datos Vida'!AP347)</f>
        <v/>
      </c>
      <c r="AQ21" s="108">
        <f>IF('Datos Vida'!AQ347=0,"",'Datos Vida'!AQ347)</f>
        <v>61729.569600000003</v>
      </c>
      <c r="AR21" s="55"/>
      <c r="AS21" s="46">
        <f>IF('Datos Vida'!AS347=0,"",'Datos Vida'!AS347)</f>
        <v>80210</v>
      </c>
      <c r="AT21" s="71">
        <f t="shared" si="1"/>
        <v>-0.2304005784814861</v>
      </c>
    </row>
    <row r="22" spans="2:46">
      <c r="B22" s="30" t="s">
        <v>417</v>
      </c>
      <c r="C22" s="108">
        <f>IF('Datos Vida'!C348=0,"",'Datos Vida'!C348)</f>
        <v>22</v>
      </c>
      <c r="D22" s="108">
        <f>IF('Datos Vida'!D348=0,"",'Datos Vida'!D348)</f>
        <v>25908.002400000001</v>
      </c>
      <c r="E22" s="108">
        <f>IF('Datos Vida'!E348=0,"",'Datos Vida'!E348)</f>
        <v>600</v>
      </c>
      <c r="F22" s="108">
        <f>IF('Datos Vida'!F348=0,"",'Datos Vida'!F348)</f>
        <v>13178</v>
      </c>
      <c r="G22" s="108">
        <f>IF('Datos Vida'!G348=0,"",'Datos Vida'!G348)</f>
        <v>508</v>
      </c>
      <c r="H22" s="108" t="str">
        <f>IF('Datos Vida'!H348=0,"",'Datos Vida'!H348)</f>
        <v/>
      </c>
      <c r="I22" s="108">
        <f>IF('Datos Vida'!I348=0,"",'Datos Vida'!I348)</f>
        <v>5420</v>
      </c>
      <c r="J22" s="108">
        <f>IF('Datos Vida'!J348=0,"",'Datos Vida'!J348)</f>
        <v>10980</v>
      </c>
      <c r="K22" s="108" t="str">
        <f>IF('Datos Vida'!K348=0,"",'Datos Vida'!K348)</f>
        <v/>
      </c>
      <c r="L22" s="108" t="str">
        <f>IF('Datos Vida'!L348=0,"",'Datos Vida'!L348)</f>
        <v/>
      </c>
      <c r="M22" s="108">
        <f>IF('Datos Vida'!M348=0,"",'Datos Vida'!M348)</f>
        <v>685</v>
      </c>
      <c r="N22" s="108" t="str">
        <f>IF('Datos Vida'!N348=0,"",'Datos Vida'!N348)</f>
        <v/>
      </c>
      <c r="O22" s="108" t="str">
        <f>IF('Datos Vida'!O348=0,"",'Datos Vida'!O348)</f>
        <v/>
      </c>
      <c r="P22" s="108">
        <f>IF('Datos Vida'!P348=0,"",'Datos Vida'!P348)</f>
        <v>1335</v>
      </c>
      <c r="Q22" s="108">
        <f>IF('Datos Vida'!Q348=0,"",'Datos Vida'!Q348)</f>
        <v>701</v>
      </c>
      <c r="R22" s="108" t="str">
        <f>IF('Datos Vida'!R348=0,"",'Datos Vida'!R348)</f>
        <v/>
      </c>
      <c r="S22" s="108">
        <f>IF('Datos Vida'!S348=0,"",'Datos Vida'!S348)</f>
        <v>776</v>
      </c>
      <c r="T22" s="108" t="str">
        <f>IF('Datos Vida'!T348=0,"",'Datos Vida'!T348)</f>
        <v/>
      </c>
      <c r="U22" s="108" t="str">
        <f>IF('Datos Vida'!U348=0,"",'Datos Vida'!U348)</f>
        <v/>
      </c>
      <c r="V22" s="108" t="str">
        <f>IF('Datos Vida'!V348=0,"",'Datos Vida'!V348)</f>
        <v/>
      </c>
      <c r="W22" s="108">
        <f>IF('Datos Vida'!W348=0,"",'Datos Vida'!W348)</f>
        <v>2186</v>
      </c>
      <c r="X22" s="108">
        <f>IF('Datos Vida'!X348=0,"",'Datos Vida'!X348)</f>
        <v>38908</v>
      </c>
      <c r="Y22" s="108">
        <f>IF('Datos Vida'!Y348=0,"",'Datos Vida'!Y348)</f>
        <v>47</v>
      </c>
      <c r="Z22" s="108" t="str">
        <f>IF('Datos Vida'!Z348=0,"",'Datos Vida'!Z348)</f>
        <v/>
      </c>
      <c r="AA22" s="108" t="str">
        <f>IF('Datos Vida'!AA348=0,"",'Datos Vida'!AA348)</f>
        <v/>
      </c>
      <c r="AB22" s="108" t="str">
        <f>IF('Datos Vida'!AB348=0,"",'Datos Vida'!AB348)</f>
        <v/>
      </c>
      <c r="AC22" s="108" t="str">
        <f>IF('Datos Vida'!AC348=0,"",'Datos Vida'!AC348)</f>
        <v/>
      </c>
      <c r="AD22" s="108" t="str">
        <f>IF('Datos Vida'!AD348=0,"",'Datos Vida'!AD348)</f>
        <v/>
      </c>
      <c r="AE22" s="108">
        <f>IF('Datos Vida'!AE348=0,"",'Datos Vida'!AE348)</f>
        <v>369</v>
      </c>
      <c r="AF22" s="108" t="str">
        <f>IF('Datos Vida'!AF348=0,"",'Datos Vida'!AF348)</f>
        <v/>
      </c>
      <c r="AG22" s="108">
        <f>IF('Datos Vida'!AG348=0,"",'Datos Vida'!AG348)</f>
        <v>29871</v>
      </c>
      <c r="AH22" s="108" t="str">
        <f>IF('Datos Vida'!AH348=0,"",'Datos Vida'!AH348)</f>
        <v/>
      </c>
      <c r="AI22" s="108" t="str">
        <f>IF('Datos Vida'!AI348=0,"",'Datos Vida'!AI348)</f>
        <v/>
      </c>
      <c r="AJ22" s="108" t="str">
        <f>IF('Datos Vida'!AJ348=0,"",'Datos Vida'!AJ348)</f>
        <v/>
      </c>
      <c r="AK22" s="108" t="str">
        <f>IF('Datos Vida'!AK348=0,"",'Datos Vida'!AK348)</f>
        <v/>
      </c>
      <c r="AL22" s="108" t="str">
        <f>IF('Datos Vida'!AL348=0,"",'Datos Vida'!AL348)</f>
        <v/>
      </c>
      <c r="AM22" s="108" t="str">
        <f>IF('Datos Vida'!AM348=0,"",'Datos Vida'!AM348)</f>
        <v/>
      </c>
      <c r="AN22" s="108" t="str">
        <f>IF('Datos Vida'!AN348=0,"",'Datos Vida'!AN348)</f>
        <v/>
      </c>
      <c r="AO22" s="108" t="str">
        <f>IF('Datos Vida'!AO348=0,"",'Datos Vida'!AO348)</f>
        <v/>
      </c>
      <c r="AP22" s="108" t="str">
        <f>IF('Datos Vida'!AP348=0,"",'Datos Vida'!AP348)</f>
        <v/>
      </c>
      <c r="AQ22" s="108">
        <f>IF('Datos Vida'!AQ348=0,"",'Datos Vida'!AQ348)</f>
        <v>131494.0024</v>
      </c>
      <c r="AR22" s="55"/>
      <c r="AS22" s="46">
        <f>IF('Datos Vida'!AS348=0,"",'Datos Vida'!AS348)</f>
        <v>410401</v>
      </c>
      <c r="AT22" s="71">
        <f t="shared" si="1"/>
        <v>-0.67959629143203837</v>
      </c>
    </row>
    <row r="23" spans="2:46">
      <c r="B23" s="30" t="s">
        <v>418</v>
      </c>
      <c r="C23" s="108" t="str">
        <f>IF('Datos Vida'!C349=0,"",'Datos Vida'!C349)</f>
        <v/>
      </c>
      <c r="D23" s="108">
        <f>IF('Datos Vida'!D349=0,"",'Datos Vida'!D349)</f>
        <v>852.32</v>
      </c>
      <c r="E23" s="108" t="str">
        <f>IF('Datos Vida'!E349=0,"",'Datos Vida'!E349)</f>
        <v/>
      </c>
      <c r="F23" s="108" t="str">
        <f>IF('Datos Vida'!F349=0,"",'Datos Vida'!F349)</f>
        <v/>
      </c>
      <c r="G23" s="108" t="str">
        <f>IF('Datos Vida'!G349=0,"",'Datos Vida'!G349)</f>
        <v/>
      </c>
      <c r="H23" s="108" t="str">
        <f>IF('Datos Vida'!H349=0,"",'Datos Vida'!H349)</f>
        <v/>
      </c>
      <c r="I23" s="108" t="str">
        <f>IF('Datos Vida'!I349=0,"",'Datos Vida'!I349)</f>
        <v/>
      </c>
      <c r="J23" s="108" t="str">
        <f>IF('Datos Vida'!J349=0,"",'Datos Vida'!J349)</f>
        <v/>
      </c>
      <c r="K23" s="108" t="str">
        <f>IF('Datos Vida'!K349=0,"",'Datos Vida'!K349)</f>
        <v/>
      </c>
      <c r="L23" s="108" t="str">
        <f>IF('Datos Vida'!L349=0,"",'Datos Vida'!L349)</f>
        <v/>
      </c>
      <c r="M23" s="108">
        <f>IF('Datos Vida'!M349=0,"",'Datos Vida'!M349)</f>
        <v>504</v>
      </c>
      <c r="N23" s="108" t="str">
        <f>IF('Datos Vida'!N349=0,"",'Datos Vida'!N349)</f>
        <v/>
      </c>
      <c r="O23" s="108" t="str">
        <f>IF('Datos Vida'!O349=0,"",'Datos Vida'!O349)</f>
        <v/>
      </c>
      <c r="P23" s="108" t="str">
        <f>IF('Datos Vida'!P349=0,"",'Datos Vida'!P349)</f>
        <v/>
      </c>
      <c r="Q23" s="108" t="str">
        <f>IF('Datos Vida'!Q349=0,"",'Datos Vida'!Q349)</f>
        <v/>
      </c>
      <c r="R23" s="108" t="str">
        <f>IF('Datos Vida'!R349=0,"",'Datos Vida'!R349)</f>
        <v/>
      </c>
      <c r="S23" s="108" t="str">
        <f>IF('Datos Vida'!S349=0,"",'Datos Vida'!S349)</f>
        <v/>
      </c>
      <c r="T23" s="108" t="str">
        <f>IF('Datos Vida'!T349=0,"",'Datos Vida'!T349)</f>
        <v/>
      </c>
      <c r="U23" s="108" t="str">
        <f>IF('Datos Vida'!U349=0,"",'Datos Vida'!U349)</f>
        <v/>
      </c>
      <c r="V23" s="108" t="str">
        <f>IF('Datos Vida'!V349=0,"",'Datos Vida'!V349)</f>
        <v/>
      </c>
      <c r="W23" s="108" t="str">
        <f>IF('Datos Vida'!W349=0,"",'Datos Vida'!W349)</f>
        <v/>
      </c>
      <c r="X23" s="108" t="str">
        <f>IF('Datos Vida'!X349=0,"",'Datos Vida'!X349)</f>
        <v/>
      </c>
      <c r="Y23" s="108" t="str">
        <f>IF('Datos Vida'!Y349=0,"",'Datos Vida'!Y349)</f>
        <v/>
      </c>
      <c r="Z23" s="108" t="str">
        <f>IF('Datos Vida'!Z349=0,"",'Datos Vida'!Z349)</f>
        <v/>
      </c>
      <c r="AA23" s="108" t="str">
        <f>IF('Datos Vida'!AA349=0,"",'Datos Vida'!AA349)</f>
        <v/>
      </c>
      <c r="AB23" s="108" t="str">
        <f>IF('Datos Vida'!AB349=0,"",'Datos Vida'!AB349)</f>
        <v/>
      </c>
      <c r="AC23" s="108" t="str">
        <f>IF('Datos Vida'!AC349=0,"",'Datos Vida'!AC349)</f>
        <v/>
      </c>
      <c r="AD23" s="108" t="str">
        <f>IF('Datos Vida'!AD349=0,"",'Datos Vida'!AD349)</f>
        <v/>
      </c>
      <c r="AE23" s="108" t="str">
        <f>IF('Datos Vida'!AE349=0,"",'Datos Vida'!AE349)</f>
        <v/>
      </c>
      <c r="AF23" s="108" t="str">
        <f>IF('Datos Vida'!AF349=0,"",'Datos Vida'!AF349)</f>
        <v/>
      </c>
      <c r="AG23" s="108">
        <f>IF('Datos Vida'!AG349=0,"",'Datos Vida'!AG349)</f>
        <v>3875</v>
      </c>
      <c r="AH23" s="108" t="str">
        <f>IF('Datos Vida'!AH349=0,"",'Datos Vida'!AH349)</f>
        <v/>
      </c>
      <c r="AI23" s="108" t="str">
        <f>IF('Datos Vida'!AI349=0,"",'Datos Vida'!AI349)</f>
        <v/>
      </c>
      <c r="AJ23" s="108" t="str">
        <f>IF('Datos Vida'!AJ349=0,"",'Datos Vida'!AJ349)</f>
        <v/>
      </c>
      <c r="AK23" s="108" t="str">
        <f>IF('Datos Vida'!AK349=0,"",'Datos Vida'!AK349)</f>
        <v/>
      </c>
      <c r="AL23" s="108" t="str">
        <f>IF('Datos Vida'!AL349=0,"",'Datos Vida'!AL349)</f>
        <v/>
      </c>
      <c r="AM23" s="108" t="str">
        <f>IF('Datos Vida'!AM349=0,"",'Datos Vida'!AM349)</f>
        <v/>
      </c>
      <c r="AN23" s="108" t="str">
        <f>IF('Datos Vida'!AN349=0,"",'Datos Vida'!AN349)</f>
        <v/>
      </c>
      <c r="AO23" s="108" t="str">
        <f>IF('Datos Vida'!AO349=0,"",'Datos Vida'!AO349)</f>
        <v/>
      </c>
      <c r="AP23" s="108" t="str">
        <f>IF('Datos Vida'!AP349=0,"",'Datos Vida'!AP349)</f>
        <v/>
      </c>
      <c r="AQ23" s="108">
        <f>IF('Datos Vida'!AQ349=0,"",'Datos Vida'!AQ349)</f>
        <v>5231.32</v>
      </c>
      <c r="AR23" s="55"/>
      <c r="AS23" s="46">
        <f>IF('Datos Vida'!AS349=0,"",'Datos Vida'!AS349)</f>
        <v>5430</v>
      </c>
      <c r="AT23" s="71">
        <f t="shared" si="1"/>
        <v>-3.6589318600368403E-2</v>
      </c>
    </row>
    <row r="24" spans="2:46">
      <c r="B24" s="30" t="s">
        <v>419</v>
      </c>
      <c r="C24" s="108" t="str">
        <f>IF('Datos Vida'!C350=0,"",'Datos Vida'!C350)</f>
        <v/>
      </c>
      <c r="D24" s="108" t="str">
        <f>IF('Datos Vida'!D350=0,"",'Datos Vida'!D350)</f>
        <v/>
      </c>
      <c r="E24" s="108" t="str">
        <f>IF('Datos Vida'!E350=0,"",'Datos Vida'!E350)</f>
        <v/>
      </c>
      <c r="F24" s="108">
        <f>IF('Datos Vida'!F350=0,"",'Datos Vida'!F350)</f>
        <v>18495</v>
      </c>
      <c r="G24" s="108">
        <f>IF('Datos Vida'!G350=0,"",'Datos Vida'!G350)</f>
        <v>46</v>
      </c>
      <c r="H24" s="108" t="str">
        <f>IF('Datos Vida'!H350=0,"",'Datos Vida'!H350)</f>
        <v/>
      </c>
      <c r="I24" s="108">
        <f>IF('Datos Vida'!I350=0,"",'Datos Vida'!I350)</f>
        <v>1173</v>
      </c>
      <c r="J24" s="108">
        <f>IF('Datos Vida'!J350=0,"",'Datos Vida'!J350)</f>
        <v>10</v>
      </c>
      <c r="K24" s="108" t="str">
        <f>IF('Datos Vida'!K350=0,"",'Datos Vida'!K350)</f>
        <v/>
      </c>
      <c r="L24" s="108" t="str">
        <f>IF('Datos Vida'!L350=0,"",'Datos Vida'!L350)</f>
        <v/>
      </c>
      <c r="M24" s="108">
        <f>IF('Datos Vida'!M350=0,"",'Datos Vida'!M350)</f>
        <v>277</v>
      </c>
      <c r="N24" s="108" t="str">
        <f>IF('Datos Vida'!N350=0,"",'Datos Vida'!N350)</f>
        <v/>
      </c>
      <c r="O24" s="108" t="str">
        <f>IF('Datos Vida'!O350=0,"",'Datos Vida'!O350)</f>
        <v/>
      </c>
      <c r="P24" s="108" t="str">
        <f>IF('Datos Vida'!P350=0,"",'Datos Vida'!P350)</f>
        <v/>
      </c>
      <c r="Q24" s="108" t="str">
        <f>IF('Datos Vida'!Q350=0,"",'Datos Vida'!Q350)</f>
        <v/>
      </c>
      <c r="R24" s="108" t="str">
        <f>IF('Datos Vida'!R350=0,"",'Datos Vida'!R350)</f>
        <v/>
      </c>
      <c r="S24" s="108" t="str">
        <f>IF('Datos Vida'!S350=0,"",'Datos Vida'!S350)</f>
        <v/>
      </c>
      <c r="T24" s="108" t="str">
        <f>IF('Datos Vida'!T350=0,"",'Datos Vida'!T350)</f>
        <v/>
      </c>
      <c r="U24" s="108" t="str">
        <f>IF('Datos Vida'!U350=0,"",'Datos Vida'!U350)</f>
        <v/>
      </c>
      <c r="V24" s="108" t="str">
        <f>IF('Datos Vida'!V350=0,"",'Datos Vida'!V350)</f>
        <v/>
      </c>
      <c r="W24" s="108">
        <f>IF('Datos Vida'!W350=0,"",'Datos Vida'!W350)</f>
        <v>14</v>
      </c>
      <c r="X24" s="108" t="str">
        <f>IF('Datos Vida'!X350=0,"",'Datos Vida'!X350)</f>
        <v/>
      </c>
      <c r="Y24" s="108" t="str">
        <f>IF('Datos Vida'!Y350=0,"",'Datos Vida'!Y350)</f>
        <v/>
      </c>
      <c r="Z24" s="108" t="str">
        <f>IF('Datos Vida'!Z350=0,"",'Datos Vida'!Z350)</f>
        <v/>
      </c>
      <c r="AA24" s="108" t="str">
        <f>IF('Datos Vida'!AA350=0,"",'Datos Vida'!AA350)</f>
        <v/>
      </c>
      <c r="AB24" s="108" t="str">
        <f>IF('Datos Vida'!AB350=0,"",'Datos Vida'!AB350)</f>
        <v/>
      </c>
      <c r="AC24" s="108" t="str">
        <f>IF('Datos Vida'!AC350=0,"",'Datos Vida'!AC350)</f>
        <v/>
      </c>
      <c r="AD24" s="108" t="str">
        <f>IF('Datos Vida'!AD350=0,"",'Datos Vida'!AD350)</f>
        <v/>
      </c>
      <c r="AE24" s="108">
        <f>IF('Datos Vida'!AE350=0,"",'Datos Vida'!AE350)</f>
        <v>1</v>
      </c>
      <c r="AF24" s="108" t="str">
        <f>IF('Datos Vida'!AF350=0,"",'Datos Vida'!AF350)</f>
        <v/>
      </c>
      <c r="AG24" s="108">
        <f>IF('Datos Vida'!AG350=0,"",'Datos Vida'!AG350)</f>
        <v>8350</v>
      </c>
      <c r="AH24" s="108" t="str">
        <f>IF('Datos Vida'!AH350=0,"",'Datos Vida'!AH350)</f>
        <v/>
      </c>
      <c r="AI24" s="108" t="str">
        <f>IF('Datos Vida'!AI350=0,"",'Datos Vida'!AI350)</f>
        <v/>
      </c>
      <c r="AJ24" s="108" t="str">
        <f>IF('Datos Vida'!AJ350=0,"",'Datos Vida'!AJ350)</f>
        <v/>
      </c>
      <c r="AK24" s="108" t="str">
        <f>IF('Datos Vida'!AK350=0,"",'Datos Vida'!AK350)</f>
        <v/>
      </c>
      <c r="AL24" s="108" t="str">
        <f>IF('Datos Vida'!AL350=0,"",'Datos Vida'!AL350)</f>
        <v/>
      </c>
      <c r="AM24" s="108" t="str">
        <f>IF('Datos Vida'!AM350=0,"",'Datos Vida'!AM350)</f>
        <v/>
      </c>
      <c r="AN24" s="108" t="str">
        <f>IF('Datos Vida'!AN350=0,"",'Datos Vida'!AN350)</f>
        <v/>
      </c>
      <c r="AO24" s="108" t="str">
        <f>IF('Datos Vida'!AO350=0,"",'Datos Vida'!AO350)</f>
        <v/>
      </c>
      <c r="AP24" s="108" t="str">
        <f>IF('Datos Vida'!AP350=0,"",'Datos Vida'!AP350)</f>
        <v/>
      </c>
      <c r="AQ24" s="108">
        <f>IF('Datos Vida'!AQ350=0,"",'Datos Vida'!AQ350)</f>
        <v>28366</v>
      </c>
      <c r="AR24" s="55"/>
      <c r="AS24" s="46">
        <f>IF('Datos Vida'!AS350=0,"",'Datos Vida'!AS350)</f>
        <v>952</v>
      </c>
      <c r="AT24" s="71">
        <f t="shared" si="1"/>
        <v>28.79621848739496</v>
      </c>
    </row>
    <row r="25" spans="2:46">
      <c r="B25" s="30" t="s">
        <v>420</v>
      </c>
      <c r="C25" s="108" t="str">
        <f>IF('Datos Vida'!C351=0,"",'Datos Vida'!C351)</f>
        <v/>
      </c>
      <c r="D25" s="108" t="str">
        <f>IF('Datos Vida'!D351=0,"",'Datos Vida'!D351)</f>
        <v/>
      </c>
      <c r="E25" s="108" t="str">
        <f>IF('Datos Vida'!E351=0,"",'Datos Vida'!E351)</f>
        <v/>
      </c>
      <c r="F25" s="108" t="str">
        <f>IF('Datos Vida'!F351=0,"",'Datos Vida'!F351)</f>
        <v/>
      </c>
      <c r="G25" s="108" t="str">
        <f>IF('Datos Vida'!G351=0,"",'Datos Vida'!G351)</f>
        <v/>
      </c>
      <c r="H25" s="108" t="str">
        <f>IF('Datos Vida'!H351=0,"",'Datos Vida'!H351)</f>
        <v/>
      </c>
      <c r="I25" s="108" t="str">
        <f>IF('Datos Vida'!I351=0,"",'Datos Vida'!I351)</f>
        <v/>
      </c>
      <c r="J25" s="108" t="str">
        <f>IF('Datos Vida'!J351=0,"",'Datos Vida'!J351)</f>
        <v/>
      </c>
      <c r="K25" s="108" t="str">
        <f>IF('Datos Vida'!K351=0,"",'Datos Vida'!K351)</f>
        <v/>
      </c>
      <c r="L25" s="108" t="str">
        <f>IF('Datos Vida'!L351=0,"",'Datos Vida'!L351)</f>
        <v/>
      </c>
      <c r="M25" s="108" t="str">
        <f>IF('Datos Vida'!M351=0,"",'Datos Vida'!M351)</f>
        <v/>
      </c>
      <c r="N25" s="108" t="str">
        <f>IF('Datos Vida'!N351=0,"",'Datos Vida'!N351)</f>
        <v/>
      </c>
      <c r="O25" s="108" t="str">
        <f>IF('Datos Vida'!O351=0,"",'Datos Vida'!O351)</f>
        <v/>
      </c>
      <c r="P25" s="108" t="str">
        <f>IF('Datos Vida'!P351=0,"",'Datos Vida'!P351)</f>
        <v/>
      </c>
      <c r="Q25" s="108" t="str">
        <f>IF('Datos Vida'!Q351=0,"",'Datos Vida'!Q351)</f>
        <v/>
      </c>
      <c r="R25" s="108" t="str">
        <f>IF('Datos Vida'!R351=0,"",'Datos Vida'!R351)</f>
        <v/>
      </c>
      <c r="S25" s="108" t="str">
        <f>IF('Datos Vida'!S351=0,"",'Datos Vida'!S351)</f>
        <v/>
      </c>
      <c r="T25" s="108" t="str">
        <f>IF('Datos Vida'!T351=0,"",'Datos Vida'!T351)</f>
        <v/>
      </c>
      <c r="U25" s="108" t="str">
        <f>IF('Datos Vida'!U351=0,"",'Datos Vida'!U351)</f>
        <v/>
      </c>
      <c r="V25" s="108" t="str">
        <f>IF('Datos Vida'!V351=0,"",'Datos Vida'!V351)</f>
        <v/>
      </c>
      <c r="W25" s="108" t="str">
        <f>IF('Datos Vida'!W351=0,"",'Datos Vida'!W351)</f>
        <v/>
      </c>
      <c r="X25" s="108" t="str">
        <f>IF('Datos Vida'!X351=0,"",'Datos Vida'!X351)</f>
        <v/>
      </c>
      <c r="Y25" s="108">
        <f>IF('Datos Vida'!Y351=0,"",'Datos Vida'!Y351)</f>
        <v>4523</v>
      </c>
      <c r="Z25" s="108" t="str">
        <f>IF('Datos Vida'!Z351=0,"",'Datos Vida'!Z351)</f>
        <v/>
      </c>
      <c r="AA25" s="108" t="str">
        <f>IF('Datos Vida'!AA351=0,"",'Datos Vida'!AA351)</f>
        <v/>
      </c>
      <c r="AB25" s="108" t="str">
        <f>IF('Datos Vida'!AB351=0,"",'Datos Vida'!AB351)</f>
        <v/>
      </c>
      <c r="AC25" s="108" t="str">
        <f>IF('Datos Vida'!AC351=0,"",'Datos Vida'!AC351)</f>
        <v/>
      </c>
      <c r="AD25" s="108" t="str">
        <f>IF('Datos Vida'!AD351=0,"",'Datos Vida'!AD351)</f>
        <v/>
      </c>
      <c r="AE25" s="108" t="str">
        <f>IF('Datos Vida'!AE351=0,"",'Datos Vida'!AE351)</f>
        <v/>
      </c>
      <c r="AF25" s="108" t="str">
        <f>IF('Datos Vida'!AF351=0,"",'Datos Vida'!AF351)</f>
        <v/>
      </c>
      <c r="AG25" s="108" t="str">
        <f>IF('Datos Vida'!AG351=0,"",'Datos Vida'!AG351)</f>
        <v/>
      </c>
      <c r="AH25" s="108" t="str">
        <f>IF('Datos Vida'!AH351=0,"",'Datos Vida'!AH351)</f>
        <v/>
      </c>
      <c r="AI25" s="108" t="str">
        <f>IF('Datos Vida'!AI351=0,"",'Datos Vida'!AI351)</f>
        <v/>
      </c>
      <c r="AJ25" s="108" t="str">
        <f>IF('Datos Vida'!AJ351=0,"",'Datos Vida'!AJ351)</f>
        <v/>
      </c>
      <c r="AK25" s="108" t="str">
        <f>IF('Datos Vida'!AK351=0,"",'Datos Vida'!AK351)</f>
        <v/>
      </c>
      <c r="AL25" s="108" t="str">
        <f>IF('Datos Vida'!AL351=0,"",'Datos Vida'!AL351)</f>
        <v/>
      </c>
      <c r="AM25" s="108" t="str">
        <f>IF('Datos Vida'!AM351=0,"",'Datos Vida'!AM351)</f>
        <v/>
      </c>
      <c r="AN25" s="108" t="str">
        <f>IF('Datos Vida'!AN351=0,"",'Datos Vida'!AN351)</f>
        <v/>
      </c>
      <c r="AO25" s="108" t="str">
        <f>IF('Datos Vida'!AO351=0,"",'Datos Vida'!AO351)</f>
        <v/>
      </c>
      <c r="AP25" s="108" t="str">
        <f>IF('Datos Vida'!AP351=0,"",'Datos Vida'!AP351)</f>
        <v/>
      </c>
      <c r="AQ25" s="108">
        <f>IF('Datos Vida'!AQ351=0,"",'Datos Vida'!AQ351)</f>
        <v>4523</v>
      </c>
      <c r="AR25" s="55"/>
      <c r="AS25" s="46" t="str">
        <f>IF('Datos Vida'!AS351=0,"",'Datos Vida'!AS351)</f>
        <v/>
      </c>
      <c r="AT25" s="71" t="str">
        <f t="shared" si="1"/>
        <v/>
      </c>
    </row>
    <row r="26" spans="2:46">
      <c r="B26" s="30" t="s">
        <v>421</v>
      </c>
      <c r="C26" s="108" t="str">
        <f>IF('Datos Vida'!C352=0,"",'Datos Vida'!C352)</f>
        <v/>
      </c>
      <c r="D26" s="108">
        <f>IF('Datos Vida'!D352=0,"",'Datos Vida'!D352)</f>
        <v>0.10824321600000002</v>
      </c>
      <c r="E26" s="108" t="str">
        <f>IF('Datos Vida'!E352=0,"",'Datos Vida'!E352)</f>
        <v/>
      </c>
      <c r="F26" s="108" t="str">
        <f>IF('Datos Vida'!F352=0,"",'Datos Vida'!F352)</f>
        <v/>
      </c>
      <c r="G26" s="108">
        <f>IF('Datos Vida'!G352=0,"",'Datos Vida'!G352)</f>
        <v>1833</v>
      </c>
      <c r="H26" s="108" t="str">
        <f>IF('Datos Vida'!H352=0,"",'Datos Vida'!H352)</f>
        <v/>
      </c>
      <c r="I26" s="108" t="str">
        <f>IF('Datos Vida'!I352=0,"",'Datos Vida'!I352)</f>
        <v/>
      </c>
      <c r="J26" s="108">
        <f>IF('Datos Vida'!J352=0,"",'Datos Vida'!J352)</f>
        <v>1520</v>
      </c>
      <c r="K26" s="108" t="str">
        <f>IF('Datos Vida'!K352=0,"",'Datos Vida'!K352)</f>
        <v/>
      </c>
      <c r="L26" s="108" t="str">
        <f>IF('Datos Vida'!L352=0,"",'Datos Vida'!L352)</f>
        <v/>
      </c>
      <c r="M26" s="108">
        <f>IF('Datos Vida'!M352=0,"",'Datos Vida'!M352)</f>
        <v>6132</v>
      </c>
      <c r="N26" s="108" t="str">
        <f>IF('Datos Vida'!N352=0,"",'Datos Vida'!N352)</f>
        <v/>
      </c>
      <c r="O26" s="108">
        <f>IF('Datos Vida'!O352=0,"",'Datos Vida'!O352)</f>
        <v>2935</v>
      </c>
      <c r="P26" s="108">
        <f>IF('Datos Vida'!P352=0,"",'Datos Vida'!P352)</f>
        <v>1834</v>
      </c>
      <c r="Q26" s="108" t="str">
        <f>IF('Datos Vida'!Q352=0,"",'Datos Vida'!Q352)</f>
        <v/>
      </c>
      <c r="R26" s="108" t="str">
        <f>IF('Datos Vida'!R352=0,"",'Datos Vida'!R352)</f>
        <v/>
      </c>
      <c r="S26" s="108" t="str">
        <f>IF('Datos Vida'!S352=0,"",'Datos Vida'!S352)</f>
        <v/>
      </c>
      <c r="T26" s="108" t="str">
        <f>IF('Datos Vida'!T352=0,"",'Datos Vida'!T352)</f>
        <v/>
      </c>
      <c r="U26" s="108" t="str">
        <f>IF('Datos Vida'!U352=0,"",'Datos Vida'!U352)</f>
        <v/>
      </c>
      <c r="V26" s="108" t="str">
        <f>IF('Datos Vida'!V352=0,"",'Datos Vida'!V352)</f>
        <v/>
      </c>
      <c r="W26" s="108" t="str">
        <f>IF('Datos Vida'!W352=0,"",'Datos Vida'!W352)</f>
        <v/>
      </c>
      <c r="X26" s="108">
        <f>IF('Datos Vida'!X352=0,"",'Datos Vida'!X352)</f>
        <v>8266</v>
      </c>
      <c r="Y26" s="108" t="str">
        <f>IF('Datos Vida'!Y352=0,"",'Datos Vida'!Y352)</f>
        <v/>
      </c>
      <c r="Z26" s="108" t="str">
        <f>IF('Datos Vida'!Z352=0,"",'Datos Vida'!Z352)</f>
        <v/>
      </c>
      <c r="AA26" s="108" t="str">
        <f>IF('Datos Vida'!AA352=0,"",'Datos Vida'!AA352)</f>
        <v/>
      </c>
      <c r="AB26" s="108">
        <f>IF('Datos Vida'!AB352=0,"",'Datos Vida'!AB352)</f>
        <v>901</v>
      </c>
      <c r="AC26" s="108" t="str">
        <f>IF('Datos Vida'!AC352=0,"",'Datos Vida'!AC352)</f>
        <v/>
      </c>
      <c r="AD26" s="108" t="str">
        <f>IF('Datos Vida'!AD352=0,"",'Datos Vida'!AD352)</f>
        <v/>
      </c>
      <c r="AE26" s="108">
        <f>IF('Datos Vida'!AE352=0,"",'Datos Vida'!AE352)</f>
        <v>4726</v>
      </c>
      <c r="AF26" s="108">
        <f>IF('Datos Vida'!AF352=0,"",'Datos Vida'!AF352)</f>
        <v>185</v>
      </c>
      <c r="AG26" s="108" t="str">
        <f>IF('Datos Vida'!AG352=0,"",'Datos Vida'!AG352)</f>
        <v/>
      </c>
      <c r="AH26" s="108" t="str">
        <f>IF('Datos Vida'!AH352=0,"",'Datos Vida'!AH352)</f>
        <v/>
      </c>
      <c r="AI26" s="108" t="str">
        <f>IF('Datos Vida'!AI352=0,"",'Datos Vida'!AI352)</f>
        <v/>
      </c>
      <c r="AJ26" s="108" t="str">
        <f>IF('Datos Vida'!AJ352=0,"",'Datos Vida'!AJ352)</f>
        <v/>
      </c>
      <c r="AK26" s="108" t="str">
        <f>IF('Datos Vida'!AK352=0,"",'Datos Vida'!AK352)</f>
        <v/>
      </c>
      <c r="AL26" s="108" t="str">
        <f>IF('Datos Vida'!AL352=0,"",'Datos Vida'!AL352)</f>
        <v/>
      </c>
      <c r="AM26" s="108" t="str">
        <f>IF('Datos Vida'!AM352=0,"",'Datos Vida'!AM352)</f>
        <v/>
      </c>
      <c r="AN26" s="108" t="str">
        <f>IF('Datos Vida'!AN352=0,"",'Datos Vida'!AN352)</f>
        <v/>
      </c>
      <c r="AO26" s="108" t="str">
        <f>IF('Datos Vida'!AO352=0,"",'Datos Vida'!AO352)</f>
        <v/>
      </c>
      <c r="AP26" s="108" t="str">
        <f>IF('Datos Vida'!AP352=0,"",'Datos Vida'!AP352)</f>
        <v/>
      </c>
      <c r="AQ26" s="108">
        <f>IF('Datos Vida'!AQ352=0,"",'Datos Vida'!AQ352)</f>
        <v>28332.108243216</v>
      </c>
      <c r="AR26" s="55"/>
      <c r="AS26" s="46">
        <f>IF('Datos Vida'!AS352=0,"",'Datos Vida'!AS352)</f>
        <v>28230</v>
      </c>
      <c r="AT26" s="71">
        <f t="shared" si="1"/>
        <v>3.6170118036131793E-3</v>
      </c>
    </row>
    <row r="27" spans="2:46">
      <c r="B27" s="30" t="s">
        <v>422</v>
      </c>
      <c r="C27" s="108" t="str">
        <f>IF('Datos Vida'!C353=0,"",'Datos Vida'!C353)</f>
        <v/>
      </c>
      <c r="D27" s="108" t="str">
        <f>IF('Datos Vida'!D353=0,"",'Datos Vida'!D353)</f>
        <v/>
      </c>
      <c r="E27" s="108" t="str">
        <f>IF('Datos Vida'!E353=0,"",'Datos Vida'!E353)</f>
        <v/>
      </c>
      <c r="F27" s="108" t="str">
        <f>IF('Datos Vida'!F353=0,"",'Datos Vida'!F353)</f>
        <v/>
      </c>
      <c r="G27" s="108" t="str">
        <f>IF('Datos Vida'!G353=0,"",'Datos Vida'!G353)</f>
        <v/>
      </c>
      <c r="H27" s="108" t="str">
        <f>IF('Datos Vida'!H353=0,"",'Datos Vida'!H353)</f>
        <v/>
      </c>
      <c r="I27" s="108" t="str">
        <f>IF('Datos Vida'!I353=0,"",'Datos Vida'!I353)</f>
        <v/>
      </c>
      <c r="J27" s="108" t="str">
        <f>IF('Datos Vida'!J353=0,"",'Datos Vida'!J353)</f>
        <v/>
      </c>
      <c r="K27" s="108" t="str">
        <f>IF('Datos Vida'!K353=0,"",'Datos Vida'!K353)</f>
        <v/>
      </c>
      <c r="L27" s="108" t="str">
        <f>IF('Datos Vida'!L353=0,"",'Datos Vida'!L353)</f>
        <v/>
      </c>
      <c r="M27" s="108" t="str">
        <f>IF('Datos Vida'!M353=0,"",'Datos Vida'!M353)</f>
        <v/>
      </c>
      <c r="N27" s="108" t="str">
        <f>IF('Datos Vida'!N353=0,"",'Datos Vida'!N353)</f>
        <v/>
      </c>
      <c r="O27" s="108" t="str">
        <f>IF('Datos Vida'!O353=0,"",'Datos Vida'!O353)</f>
        <v/>
      </c>
      <c r="P27" s="108" t="str">
        <f>IF('Datos Vida'!P353=0,"",'Datos Vida'!P353)</f>
        <v/>
      </c>
      <c r="Q27" s="108" t="str">
        <f>IF('Datos Vida'!Q353=0,"",'Datos Vida'!Q353)</f>
        <v/>
      </c>
      <c r="R27" s="108" t="str">
        <f>IF('Datos Vida'!R353=0,"",'Datos Vida'!R353)</f>
        <v/>
      </c>
      <c r="S27" s="108" t="str">
        <f>IF('Datos Vida'!S353=0,"",'Datos Vida'!S353)</f>
        <v/>
      </c>
      <c r="T27" s="108" t="str">
        <f>IF('Datos Vida'!T353=0,"",'Datos Vida'!T353)</f>
        <v/>
      </c>
      <c r="U27" s="108" t="str">
        <f>IF('Datos Vida'!U353=0,"",'Datos Vida'!U353)</f>
        <v/>
      </c>
      <c r="V27" s="108" t="str">
        <f>IF('Datos Vida'!V353=0,"",'Datos Vida'!V353)</f>
        <v/>
      </c>
      <c r="W27" s="108" t="str">
        <f>IF('Datos Vida'!W353=0,"",'Datos Vida'!W353)</f>
        <v/>
      </c>
      <c r="X27" s="108" t="str">
        <f>IF('Datos Vida'!X353=0,"",'Datos Vida'!X353)</f>
        <v/>
      </c>
      <c r="Y27" s="108" t="str">
        <f>IF('Datos Vida'!Y353=0,"",'Datos Vida'!Y353)</f>
        <v/>
      </c>
      <c r="Z27" s="108" t="str">
        <f>IF('Datos Vida'!Z353=0,"",'Datos Vida'!Z353)</f>
        <v/>
      </c>
      <c r="AA27" s="108" t="str">
        <f>IF('Datos Vida'!AA353=0,"",'Datos Vida'!AA353)</f>
        <v/>
      </c>
      <c r="AB27" s="108" t="str">
        <f>IF('Datos Vida'!AB353=0,"",'Datos Vida'!AB353)</f>
        <v/>
      </c>
      <c r="AC27" s="108" t="str">
        <f>IF('Datos Vida'!AC353=0,"",'Datos Vida'!AC353)</f>
        <v/>
      </c>
      <c r="AD27" s="108" t="str">
        <f>IF('Datos Vida'!AD353=0,"",'Datos Vida'!AD353)</f>
        <v/>
      </c>
      <c r="AE27" s="108" t="str">
        <f>IF('Datos Vida'!AE353=0,"",'Datos Vida'!AE353)</f>
        <v/>
      </c>
      <c r="AF27" s="108" t="str">
        <f>IF('Datos Vida'!AF353=0,"",'Datos Vida'!AF353)</f>
        <v/>
      </c>
      <c r="AG27" s="108" t="str">
        <f>IF('Datos Vida'!AG353=0,"",'Datos Vida'!AG353)</f>
        <v/>
      </c>
      <c r="AH27" s="108" t="str">
        <f>IF('Datos Vida'!AH353=0,"",'Datos Vida'!AH353)</f>
        <v/>
      </c>
      <c r="AI27" s="108" t="str">
        <f>IF('Datos Vida'!AI353=0,"",'Datos Vida'!AI353)</f>
        <v/>
      </c>
      <c r="AJ27" s="108" t="str">
        <f>IF('Datos Vida'!AJ353=0,"",'Datos Vida'!AJ353)</f>
        <v/>
      </c>
      <c r="AK27" s="108" t="str">
        <f>IF('Datos Vida'!AK353=0,"",'Datos Vida'!AK353)</f>
        <v/>
      </c>
      <c r="AL27" s="108" t="str">
        <f>IF('Datos Vida'!AL353=0,"",'Datos Vida'!AL353)</f>
        <v/>
      </c>
      <c r="AM27" s="108" t="str">
        <f>IF('Datos Vida'!AM353=0,"",'Datos Vida'!AM353)</f>
        <v/>
      </c>
      <c r="AN27" s="108" t="str">
        <f>IF('Datos Vida'!AN353=0,"",'Datos Vida'!AN353)</f>
        <v/>
      </c>
      <c r="AO27" s="108" t="str">
        <f>IF('Datos Vida'!AO353=0,"",'Datos Vida'!AO353)</f>
        <v/>
      </c>
      <c r="AP27" s="108" t="str">
        <f>IF('Datos Vida'!AP353=0,"",'Datos Vida'!AP353)</f>
        <v/>
      </c>
      <c r="AQ27" s="108" t="str">
        <f>IF('Datos Vida'!AQ353=0,"",'Datos Vida'!AQ353)</f>
        <v/>
      </c>
      <c r="AR27" s="55"/>
      <c r="AS27" s="46" t="str">
        <f>IF('Datos Vida'!AS353=0,"",'Datos Vida'!AS353)</f>
        <v/>
      </c>
      <c r="AT27" s="71" t="str">
        <f t="shared" si="1"/>
        <v/>
      </c>
    </row>
    <row r="28" spans="2:46">
      <c r="B28" s="29" t="s">
        <v>423</v>
      </c>
      <c r="C28" s="109" t="str">
        <f>IF('Datos Vida'!C354=0,"",'Datos Vida'!C354)</f>
        <v/>
      </c>
      <c r="D28" s="109" t="str">
        <f>IF('Datos Vida'!D354=0,"",'Datos Vida'!D354)</f>
        <v/>
      </c>
      <c r="E28" s="109" t="str">
        <f>IF('Datos Vida'!E354=0,"",'Datos Vida'!E354)</f>
        <v/>
      </c>
      <c r="F28" s="109" t="str">
        <f>IF('Datos Vida'!F354=0,"",'Datos Vida'!F354)</f>
        <v/>
      </c>
      <c r="G28" s="109" t="str">
        <f>IF('Datos Vida'!G354=0,"",'Datos Vida'!G354)</f>
        <v/>
      </c>
      <c r="H28" s="109" t="str">
        <f>IF('Datos Vida'!H354=0,"",'Datos Vida'!H354)</f>
        <v/>
      </c>
      <c r="I28" s="109" t="str">
        <f>IF('Datos Vida'!I354=0,"",'Datos Vida'!I354)</f>
        <v/>
      </c>
      <c r="J28" s="109" t="str">
        <f>IF('Datos Vida'!J354=0,"",'Datos Vida'!J354)</f>
        <v/>
      </c>
      <c r="K28" s="109" t="str">
        <f>IF('Datos Vida'!K354=0,"",'Datos Vida'!K354)</f>
        <v/>
      </c>
      <c r="L28" s="109" t="str">
        <f>IF('Datos Vida'!L354=0,"",'Datos Vida'!L354)</f>
        <v/>
      </c>
      <c r="M28" s="109" t="str">
        <f>IF('Datos Vida'!M354=0,"",'Datos Vida'!M354)</f>
        <v/>
      </c>
      <c r="N28" s="109" t="str">
        <f>IF('Datos Vida'!N354=0,"",'Datos Vida'!N354)</f>
        <v/>
      </c>
      <c r="O28" s="109" t="str">
        <f>IF('Datos Vida'!O354=0,"",'Datos Vida'!O354)</f>
        <v/>
      </c>
      <c r="P28" s="109" t="str">
        <f>IF('Datos Vida'!P354=0,"",'Datos Vida'!P354)</f>
        <v/>
      </c>
      <c r="Q28" s="109" t="str">
        <f>IF('Datos Vida'!Q354=0,"",'Datos Vida'!Q354)</f>
        <v/>
      </c>
      <c r="R28" s="109" t="str">
        <f>IF('Datos Vida'!R354=0,"",'Datos Vida'!R354)</f>
        <v/>
      </c>
      <c r="S28" s="109" t="str">
        <f>IF('Datos Vida'!S354=0,"",'Datos Vida'!S354)</f>
        <v/>
      </c>
      <c r="T28" s="109" t="str">
        <f>IF('Datos Vida'!T354=0,"",'Datos Vida'!T354)</f>
        <v/>
      </c>
      <c r="U28" s="109" t="str">
        <f>IF('Datos Vida'!U354=0,"",'Datos Vida'!U354)</f>
        <v/>
      </c>
      <c r="V28" s="109" t="str">
        <f>IF('Datos Vida'!V354=0,"",'Datos Vida'!V354)</f>
        <v/>
      </c>
      <c r="W28" s="109" t="str">
        <f>IF('Datos Vida'!W354=0,"",'Datos Vida'!W354)</f>
        <v/>
      </c>
      <c r="X28" s="109" t="str">
        <f>IF('Datos Vida'!X354=0,"",'Datos Vida'!X354)</f>
        <v/>
      </c>
      <c r="Y28" s="109" t="str">
        <f>IF('Datos Vida'!Y354=0,"",'Datos Vida'!Y354)</f>
        <v/>
      </c>
      <c r="Z28" s="109" t="str">
        <f>IF('Datos Vida'!Z354=0,"",'Datos Vida'!Z354)</f>
        <v/>
      </c>
      <c r="AA28" s="109" t="str">
        <f>IF('Datos Vida'!AA354=0,"",'Datos Vida'!AA354)</f>
        <v/>
      </c>
      <c r="AB28" s="109" t="str">
        <f>IF('Datos Vida'!AB354=0,"",'Datos Vida'!AB354)</f>
        <v/>
      </c>
      <c r="AC28" s="109" t="str">
        <f>IF('Datos Vida'!AC354=0,"",'Datos Vida'!AC354)</f>
        <v/>
      </c>
      <c r="AD28" s="109" t="str">
        <f>IF('Datos Vida'!AD354=0,"",'Datos Vida'!AD354)</f>
        <v/>
      </c>
      <c r="AE28" s="109" t="str">
        <f>IF('Datos Vida'!AE354=0,"",'Datos Vida'!AE354)</f>
        <v/>
      </c>
      <c r="AF28" s="109" t="str">
        <f>IF('Datos Vida'!AF354=0,"",'Datos Vida'!AF354)</f>
        <v/>
      </c>
      <c r="AG28" s="109" t="str">
        <f>IF('Datos Vida'!AG354=0,"",'Datos Vida'!AG354)</f>
        <v/>
      </c>
      <c r="AH28" s="109" t="str">
        <f>IF('Datos Vida'!AH354=0,"",'Datos Vida'!AH354)</f>
        <v/>
      </c>
      <c r="AI28" s="109" t="str">
        <f>IF('Datos Vida'!AI354=0,"",'Datos Vida'!AI354)</f>
        <v/>
      </c>
      <c r="AJ28" s="109" t="str">
        <f>IF('Datos Vida'!AJ354=0,"",'Datos Vida'!AJ354)</f>
        <v/>
      </c>
      <c r="AK28" s="109" t="str">
        <f>IF('Datos Vida'!AK354=0,"",'Datos Vida'!AK354)</f>
        <v/>
      </c>
      <c r="AL28" s="109" t="str">
        <f>IF('Datos Vida'!AL354=0,"",'Datos Vida'!AL354)</f>
        <v/>
      </c>
      <c r="AM28" s="109" t="str">
        <f>IF('Datos Vida'!AM354=0,"",'Datos Vida'!AM354)</f>
        <v/>
      </c>
      <c r="AN28" s="109" t="str">
        <f>IF('Datos Vida'!AN354=0,"",'Datos Vida'!AN354)</f>
        <v/>
      </c>
      <c r="AO28" s="109" t="str">
        <f>IF('Datos Vida'!AO354=0,"",'Datos Vida'!AO354)</f>
        <v/>
      </c>
      <c r="AP28" s="109" t="str">
        <f>IF('Datos Vida'!AP354=0,"",'Datos Vida'!AP354)</f>
        <v/>
      </c>
      <c r="AQ28" s="109" t="str">
        <f>IF('Datos Vida'!AQ354=0,"",'Datos Vida'!AQ354)</f>
        <v/>
      </c>
      <c r="AR28" s="55"/>
      <c r="AS28" s="43" t="str">
        <f>IF('Datos Vida'!AS354=0,"",'Datos Vida'!AS354)</f>
        <v/>
      </c>
      <c r="AT28" s="107"/>
    </row>
    <row r="29" spans="2:46">
      <c r="B29" s="30" t="s">
        <v>424</v>
      </c>
      <c r="C29" s="108" t="str">
        <f>IF('Datos Vida'!C355=0,"",'Datos Vida'!C355)</f>
        <v/>
      </c>
      <c r="D29" s="108" t="str">
        <f>IF('Datos Vida'!D355=0,"",'Datos Vida'!D355)</f>
        <v/>
      </c>
      <c r="E29" s="108" t="str">
        <f>IF('Datos Vida'!E355=0,"",'Datos Vida'!E355)</f>
        <v/>
      </c>
      <c r="F29" s="108" t="str">
        <f>IF('Datos Vida'!F355=0,"",'Datos Vida'!F355)</f>
        <v/>
      </c>
      <c r="G29" s="108" t="str">
        <f>IF('Datos Vida'!G355=0,"",'Datos Vida'!G355)</f>
        <v/>
      </c>
      <c r="H29" s="108" t="str">
        <f>IF('Datos Vida'!H355=0,"",'Datos Vida'!H355)</f>
        <v/>
      </c>
      <c r="I29" s="108" t="str">
        <f>IF('Datos Vida'!I355=0,"",'Datos Vida'!I355)</f>
        <v/>
      </c>
      <c r="J29" s="108">
        <f>IF('Datos Vida'!J355=0,"",'Datos Vida'!J355)</f>
        <v>142</v>
      </c>
      <c r="K29" s="108" t="str">
        <f>IF('Datos Vida'!K355=0,"",'Datos Vida'!K355)</f>
        <v/>
      </c>
      <c r="L29" s="108" t="str">
        <f>IF('Datos Vida'!L355=0,"",'Datos Vida'!L355)</f>
        <v/>
      </c>
      <c r="M29" s="108" t="str">
        <f>IF('Datos Vida'!M355=0,"",'Datos Vida'!M355)</f>
        <v/>
      </c>
      <c r="N29" s="108" t="str">
        <f>IF('Datos Vida'!N355=0,"",'Datos Vida'!N355)</f>
        <v/>
      </c>
      <c r="O29" s="108" t="str">
        <f>IF('Datos Vida'!O355=0,"",'Datos Vida'!O355)</f>
        <v/>
      </c>
      <c r="P29" s="108" t="str">
        <f>IF('Datos Vida'!P355=0,"",'Datos Vida'!P355)</f>
        <v/>
      </c>
      <c r="Q29" s="108" t="str">
        <f>IF('Datos Vida'!Q355=0,"",'Datos Vida'!Q355)</f>
        <v/>
      </c>
      <c r="R29" s="108" t="str">
        <f>IF('Datos Vida'!R355=0,"",'Datos Vida'!R355)</f>
        <v/>
      </c>
      <c r="S29" s="108" t="str">
        <f>IF('Datos Vida'!S355=0,"",'Datos Vida'!S355)</f>
        <v/>
      </c>
      <c r="T29" s="108">
        <f>IF('Datos Vida'!T355=0,"",'Datos Vida'!T355)</f>
        <v>4355</v>
      </c>
      <c r="U29" s="108" t="str">
        <f>IF('Datos Vida'!U355=0,"",'Datos Vida'!U355)</f>
        <v/>
      </c>
      <c r="V29" s="108" t="str">
        <f>IF('Datos Vida'!V355=0,"",'Datos Vida'!V355)</f>
        <v/>
      </c>
      <c r="W29" s="108" t="str">
        <f>IF('Datos Vida'!W355=0,"",'Datos Vida'!W355)</f>
        <v/>
      </c>
      <c r="X29" s="108" t="str">
        <f>IF('Datos Vida'!X355=0,"",'Datos Vida'!X355)</f>
        <v/>
      </c>
      <c r="Y29" s="108" t="str">
        <f>IF('Datos Vida'!Y355=0,"",'Datos Vida'!Y355)</f>
        <v/>
      </c>
      <c r="Z29" s="108" t="str">
        <f>IF('Datos Vida'!Z355=0,"",'Datos Vida'!Z355)</f>
        <v/>
      </c>
      <c r="AA29" s="108" t="str">
        <f>IF('Datos Vida'!AA355=0,"",'Datos Vida'!AA355)</f>
        <v/>
      </c>
      <c r="AB29" s="108" t="str">
        <f>IF('Datos Vida'!AB355=0,"",'Datos Vida'!AB355)</f>
        <v/>
      </c>
      <c r="AC29" s="108" t="str">
        <f>IF('Datos Vida'!AC355=0,"",'Datos Vida'!AC355)</f>
        <v/>
      </c>
      <c r="AD29" s="108" t="str">
        <f>IF('Datos Vida'!AD355=0,"",'Datos Vida'!AD355)</f>
        <v/>
      </c>
      <c r="AE29" s="108" t="str">
        <f>IF('Datos Vida'!AE355=0,"",'Datos Vida'!AE355)</f>
        <v/>
      </c>
      <c r="AF29" s="108" t="str">
        <f>IF('Datos Vida'!AF355=0,"",'Datos Vida'!AF355)</f>
        <v/>
      </c>
      <c r="AG29" s="108" t="str">
        <f>IF('Datos Vida'!AG355=0,"",'Datos Vida'!AG355)</f>
        <v/>
      </c>
      <c r="AH29" s="108" t="str">
        <f>IF('Datos Vida'!AH355=0,"",'Datos Vida'!AH355)</f>
        <v/>
      </c>
      <c r="AI29" s="108" t="str">
        <f>IF('Datos Vida'!AI355=0,"",'Datos Vida'!AI355)</f>
        <v/>
      </c>
      <c r="AJ29" s="108" t="str">
        <f>IF('Datos Vida'!AJ355=0,"",'Datos Vida'!AJ355)</f>
        <v/>
      </c>
      <c r="AK29" s="108" t="str">
        <f>IF('Datos Vida'!AK355=0,"",'Datos Vida'!AK355)</f>
        <v/>
      </c>
      <c r="AL29" s="108" t="str">
        <f>IF('Datos Vida'!AL355=0,"",'Datos Vida'!AL355)</f>
        <v/>
      </c>
      <c r="AM29" s="108" t="str">
        <f>IF('Datos Vida'!AM355=0,"",'Datos Vida'!AM355)</f>
        <v/>
      </c>
      <c r="AN29" s="108" t="str">
        <f>IF('Datos Vida'!AN355=0,"",'Datos Vida'!AN355)</f>
        <v/>
      </c>
      <c r="AO29" s="108" t="str">
        <f>IF('Datos Vida'!AO355=0,"",'Datos Vida'!AO355)</f>
        <v/>
      </c>
      <c r="AP29" s="108" t="str">
        <f>IF('Datos Vida'!AP355=0,"",'Datos Vida'!AP355)</f>
        <v/>
      </c>
      <c r="AQ29" s="108">
        <f>IF('Datos Vida'!AQ355=0,"",'Datos Vida'!AQ355)</f>
        <v>4497</v>
      </c>
      <c r="AR29" s="55"/>
      <c r="AS29" s="46">
        <f>IF('Datos Vida'!AS355=0,"",'Datos Vida'!AS355)</f>
        <v>3099</v>
      </c>
      <c r="AT29" s="71">
        <f t="shared" ref="AT29:AT41" si="2">IFERROR(AQ29/AS29-1,"")</f>
        <v>0.45111326234269122</v>
      </c>
    </row>
    <row r="30" spans="2:46">
      <c r="B30" s="30" t="s">
        <v>425</v>
      </c>
      <c r="C30" s="108">
        <f>IF('Datos Vida'!C356=0,"",'Datos Vida'!C356)</f>
        <v>75</v>
      </c>
      <c r="D30" s="108">
        <f>IF('Datos Vida'!D356=0,"",'Datos Vida'!D356)</f>
        <v>48.037700000000001</v>
      </c>
      <c r="E30" s="108">
        <f>IF('Datos Vida'!E356=0,"",'Datos Vida'!E356)</f>
        <v>9</v>
      </c>
      <c r="F30" s="108">
        <f>IF('Datos Vida'!F356=0,"",'Datos Vida'!F356)</f>
        <v>135</v>
      </c>
      <c r="G30" s="108">
        <f>IF('Datos Vida'!G356=0,"",'Datos Vida'!G356)</f>
        <v>341</v>
      </c>
      <c r="H30" s="108">
        <f>IF('Datos Vida'!H356=0,"",'Datos Vida'!H356)</f>
        <v>127</v>
      </c>
      <c r="I30" s="108">
        <f>IF('Datos Vida'!I356=0,"",'Datos Vida'!I356)</f>
        <v>1393</v>
      </c>
      <c r="J30" s="108" t="str">
        <f>IF('Datos Vida'!J356=0,"",'Datos Vida'!J356)</f>
        <v/>
      </c>
      <c r="K30" s="108" t="str">
        <f>IF('Datos Vida'!K356=0,"",'Datos Vida'!K356)</f>
        <v/>
      </c>
      <c r="L30" s="108" t="str">
        <f>IF('Datos Vida'!L356=0,"",'Datos Vida'!L356)</f>
        <v/>
      </c>
      <c r="M30" s="108">
        <f>IF('Datos Vida'!M356=0,"",'Datos Vida'!M356)</f>
        <v>167</v>
      </c>
      <c r="N30" s="108" t="str">
        <f>IF('Datos Vida'!N356=0,"",'Datos Vida'!N356)</f>
        <v/>
      </c>
      <c r="O30" s="108" t="str">
        <f>IF('Datos Vida'!O356=0,"",'Datos Vida'!O356)</f>
        <v/>
      </c>
      <c r="P30" s="108">
        <f>IF('Datos Vida'!P356=0,"",'Datos Vida'!P356)</f>
        <v>274</v>
      </c>
      <c r="Q30" s="108">
        <f>IF('Datos Vida'!Q356=0,"",'Datos Vida'!Q356)</f>
        <v>69</v>
      </c>
      <c r="R30" s="108" t="str">
        <f>IF('Datos Vida'!R356=0,"",'Datos Vida'!R356)</f>
        <v/>
      </c>
      <c r="S30" s="108">
        <f>IF('Datos Vida'!S356=0,"",'Datos Vida'!S356)</f>
        <v>43</v>
      </c>
      <c r="T30" s="108">
        <f>IF('Datos Vida'!T356=0,"",'Datos Vida'!T356)</f>
        <v>10537</v>
      </c>
      <c r="U30" s="108" t="str">
        <f>IF('Datos Vida'!U356=0,"",'Datos Vida'!U356)</f>
        <v/>
      </c>
      <c r="V30" s="108">
        <f>IF('Datos Vida'!V356=0,"",'Datos Vida'!V356)</f>
        <v>28</v>
      </c>
      <c r="W30" s="108">
        <f>IF('Datos Vida'!W356=0,"",'Datos Vida'!W356)</f>
        <v>103</v>
      </c>
      <c r="X30" s="108">
        <f>IF('Datos Vida'!X356=0,"",'Datos Vida'!X356)</f>
        <v>281</v>
      </c>
      <c r="Y30" s="108">
        <f>IF('Datos Vida'!Y356=0,"",'Datos Vida'!Y356)</f>
        <v>18</v>
      </c>
      <c r="Z30" s="108">
        <f>IF('Datos Vida'!Z356=0,"",'Datos Vida'!Z356)</f>
        <v>4</v>
      </c>
      <c r="AA30" s="108">
        <f>IF('Datos Vida'!AA356=0,"",'Datos Vida'!AA356)</f>
        <v>3</v>
      </c>
      <c r="AB30" s="108" t="str">
        <f>IF('Datos Vida'!AB356=0,"",'Datos Vida'!AB356)</f>
        <v/>
      </c>
      <c r="AC30" s="108" t="str">
        <f>IF('Datos Vida'!AC356=0,"",'Datos Vida'!AC356)</f>
        <v/>
      </c>
      <c r="AD30" s="108" t="str">
        <f>IF('Datos Vida'!AD356=0,"",'Datos Vida'!AD356)</f>
        <v/>
      </c>
      <c r="AE30" s="108">
        <f>IF('Datos Vida'!AE356=0,"",'Datos Vida'!AE356)</f>
        <v>34</v>
      </c>
      <c r="AF30" s="108">
        <f>IF('Datos Vida'!AF356=0,"",'Datos Vida'!AF356)</f>
        <v>48</v>
      </c>
      <c r="AG30" s="108">
        <f>IF('Datos Vida'!AG356=0,"",'Datos Vida'!AG356)</f>
        <v>37</v>
      </c>
      <c r="AH30" s="108" t="str">
        <f>IF('Datos Vida'!AH356=0,"",'Datos Vida'!AH356)</f>
        <v/>
      </c>
      <c r="AI30" s="108" t="str">
        <f>IF('Datos Vida'!AI356=0,"",'Datos Vida'!AI356)</f>
        <v/>
      </c>
      <c r="AJ30" s="108" t="str">
        <f>IF('Datos Vida'!AJ356=0,"",'Datos Vida'!AJ356)</f>
        <v/>
      </c>
      <c r="AK30" s="108" t="str">
        <f>IF('Datos Vida'!AK356=0,"",'Datos Vida'!AK356)</f>
        <v/>
      </c>
      <c r="AL30" s="108" t="str">
        <f>IF('Datos Vida'!AL356=0,"",'Datos Vida'!AL356)</f>
        <v/>
      </c>
      <c r="AM30" s="108" t="str">
        <f>IF('Datos Vida'!AM356=0,"",'Datos Vida'!AM356)</f>
        <v/>
      </c>
      <c r="AN30" s="108" t="str">
        <f>IF('Datos Vida'!AN356=0,"",'Datos Vida'!AN356)</f>
        <v/>
      </c>
      <c r="AO30" s="108" t="str">
        <f>IF('Datos Vida'!AO356=0,"",'Datos Vida'!AO356)</f>
        <v/>
      </c>
      <c r="AP30" s="108" t="str">
        <f>IF('Datos Vida'!AP356=0,"",'Datos Vida'!AP356)</f>
        <v/>
      </c>
      <c r="AQ30" s="108">
        <f>IF('Datos Vida'!AQ356=0,"",'Datos Vida'!AQ356)</f>
        <v>13774.037700000001</v>
      </c>
      <c r="AR30" s="55"/>
      <c r="AS30" s="46">
        <f>IF('Datos Vida'!AS356=0,"",'Datos Vida'!AS356)</f>
        <v>45495</v>
      </c>
      <c r="AT30" s="71">
        <f t="shared" si="2"/>
        <v>-0.6972406264424662</v>
      </c>
    </row>
    <row r="31" spans="2:46">
      <c r="B31" s="30" t="s">
        <v>426</v>
      </c>
      <c r="C31" s="108" t="str">
        <f>IF('Datos Vida'!C357=0,"",'Datos Vida'!C357)</f>
        <v/>
      </c>
      <c r="D31" s="108" t="str">
        <f>IF('Datos Vida'!D357=0,"",'Datos Vida'!D357)</f>
        <v/>
      </c>
      <c r="E31" s="108" t="str">
        <f>IF('Datos Vida'!E357=0,"",'Datos Vida'!E357)</f>
        <v/>
      </c>
      <c r="F31" s="108" t="str">
        <f>IF('Datos Vida'!F357=0,"",'Datos Vida'!F357)</f>
        <v/>
      </c>
      <c r="G31" s="108" t="str">
        <f>IF('Datos Vida'!G357=0,"",'Datos Vida'!G357)</f>
        <v/>
      </c>
      <c r="H31" s="108" t="str">
        <f>IF('Datos Vida'!H357=0,"",'Datos Vida'!H357)</f>
        <v/>
      </c>
      <c r="I31" s="108" t="str">
        <f>IF('Datos Vida'!I357=0,"",'Datos Vida'!I357)</f>
        <v/>
      </c>
      <c r="J31" s="108" t="str">
        <f>IF('Datos Vida'!J357=0,"",'Datos Vida'!J357)</f>
        <v/>
      </c>
      <c r="K31" s="108" t="str">
        <f>IF('Datos Vida'!K357=0,"",'Datos Vida'!K357)</f>
        <v/>
      </c>
      <c r="L31" s="108" t="str">
        <f>IF('Datos Vida'!L357=0,"",'Datos Vida'!L357)</f>
        <v/>
      </c>
      <c r="M31" s="108" t="str">
        <f>IF('Datos Vida'!M357=0,"",'Datos Vida'!M357)</f>
        <v/>
      </c>
      <c r="N31" s="108" t="str">
        <f>IF('Datos Vida'!N357=0,"",'Datos Vida'!N357)</f>
        <v/>
      </c>
      <c r="O31" s="108" t="str">
        <f>IF('Datos Vida'!O357=0,"",'Datos Vida'!O357)</f>
        <v/>
      </c>
      <c r="P31" s="108">
        <f>IF('Datos Vida'!P357=0,"",'Datos Vida'!P357)</f>
        <v>1</v>
      </c>
      <c r="Q31" s="108">
        <f>IF('Datos Vida'!Q357=0,"",'Datos Vida'!Q357)</f>
        <v>4234</v>
      </c>
      <c r="R31" s="108" t="str">
        <f>IF('Datos Vida'!R357=0,"",'Datos Vida'!R357)</f>
        <v/>
      </c>
      <c r="S31" s="108" t="str">
        <f>IF('Datos Vida'!S357=0,"",'Datos Vida'!S357)</f>
        <v/>
      </c>
      <c r="T31" s="108" t="str">
        <f>IF('Datos Vida'!T357=0,"",'Datos Vida'!T357)</f>
        <v/>
      </c>
      <c r="U31" s="108" t="str">
        <f>IF('Datos Vida'!U357=0,"",'Datos Vida'!U357)</f>
        <v/>
      </c>
      <c r="V31" s="108" t="str">
        <f>IF('Datos Vida'!V357=0,"",'Datos Vida'!V357)</f>
        <v/>
      </c>
      <c r="W31" s="108" t="str">
        <f>IF('Datos Vida'!W357=0,"",'Datos Vida'!W357)</f>
        <v/>
      </c>
      <c r="X31" s="108" t="str">
        <f>IF('Datos Vida'!X357=0,"",'Datos Vida'!X357)</f>
        <v/>
      </c>
      <c r="Y31" s="108">
        <f>IF('Datos Vida'!Y357=0,"",'Datos Vida'!Y357)</f>
        <v>571</v>
      </c>
      <c r="Z31" s="108" t="str">
        <f>IF('Datos Vida'!Z357=0,"",'Datos Vida'!Z357)</f>
        <v/>
      </c>
      <c r="AA31" s="108" t="str">
        <f>IF('Datos Vida'!AA357=0,"",'Datos Vida'!AA357)</f>
        <v/>
      </c>
      <c r="AB31" s="108" t="str">
        <f>IF('Datos Vida'!AB357=0,"",'Datos Vida'!AB357)</f>
        <v/>
      </c>
      <c r="AC31" s="108" t="str">
        <f>IF('Datos Vida'!AC357=0,"",'Datos Vida'!AC357)</f>
        <v/>
      </c>
      <c r="AD31" s="108" t="str">
        <f>IF('Datos Vida'!AD357=0,"",'Datos Vida'!AD357)</f>
        <v/>
      </c>
      <c r="AE31" s="108" t="str">
        <f>IF('Datos Vida'!AE357=0,"",'Datos Vida'!AE357)</f>
        <v/>
      </c>
      <c r="AF31" s="108" t="str">
        <f>IF('Datos Vida'!AF357=0,"",'Datos Vida'!AF357)</f>
        <v/>
      </c>
      <c r="AG31" s="108" t="str">
        <f>IF('Datos Vida'!AG357=0,"",'Datos Vida'!AG357)</f>
        <v/>
      </c>
      <c r="AH31" s="108" t="str">
        <f>IF('Datos Vida'!AH357=0,"",'Datos Vida'!AH357)</f>
        <v/>
      </c>
      <c r="AI31" s="108" t="str">
        <f>IF('Datos Vida'!AI357=0,"",'Datos Vida'!AI357)</f>
        <v/>
      </c>
      <c r="AJ31" s="108" t="str">
        <f>IF('Datos Vida'!AJ357=0,"",'Datos Vida'!AJ357)</f>
        <v/>
      </c>
      <c r="AK31" s="108" t="str">
        <f>IF('Datos Vida'!AK357=0,"",'Datos Vida'!AK357)</f>
        <v/>
      </c>
      <c r="AL31" s="108" t="str">
        <f>IF('Datos Vida'!AL357=0,"",'Datos Vida'!AL357)</f>
        <v/>
      </c>
      <c r="AM31" s="108" t="str">
        <f>IF('Datos Vida'!AM357=0,"",'Datos Vida'!AM357)</f>
        <v/>
      </c>
      <c r="AN31" s="108" t="str">
        <f>IF('Datos Vida'!AN357=0,"",'Datos Vida'!AN357)</f>
        <v/>
      </c>
      <c r="AO31" s="108" t="str">
        <f>IF('Datos Vida'!AO357=0,"",'Datos Vida'!AO357)</f>
        <v/>
      </c>
      <c r="AP31" s="108" t="str">
        <f>IF('Datos Vida'!AP357=0,"",'Datos Vida'!AP357)</f>
        <v/>
      </c>
      <c r="AQ31" s="108">
        <f>IF('Datos Vida'!AQ357=0,"",'Datos Vida'!AQ357)</f>
        <v>4806</v>
      </c>
      <c r="AR31" s="55"/>
      <c r="AS31" s="46">
        <f>IF('Datos Vida'!AS357=0,"",'Datos Vida'!AS357)</f>
        <v>1734</v>
      </c>
      <c r="AT31" s="71">
        <f t="shared" si="2"/>
        <v>1.7716262975778547</v>
      </c>
    </row>
    <row r="32" spans="2:46">
      <c r="B32" s="30" t="s">
        <v>427</v>
      </c>
      <c r="C32" s="108" t="str">
        <f>IF('Datos Vida'!C358=0,"",'Datos Vida'!C358)</f>
        <v/>
      </c>
      <c r="D32" s="108" t="str">
        <f>IF('Datos Vida'!D358=0,"",'Datos Vida'!D358)</f>
        <v/>
      </c>
      <c r="E32" s="108" t="str">
        <f>IF('Datos Vida'!E358=0,"",'Datos Vida'!E358)</f>
        <v/>
      </c>
      <c r="F32" s="108" t="str">
        <f>IF('Datos Vida'!F358=0,"",'Datos Vida'!F358)</f>
        <v/>
      </c>
      <c r="G32" s="108" t="str">
        <f>IF('Datos Vida'!G358=0,"",'Datos Vida'!G358)</f>
        <v/>
      </c>
      <c r="H32" s="108" t="str">
        <f>IF('Datos Vida'!H358=0,"",'Datos Vida'!H358)</f>
        <v/>
      </c>
      <c r="I32" s="108" t="str">
        <f>IF('Datos Vida'!I358=0,"",'Datos Vida'!I358)</f>
        <v/>
      </c>
      <c r="J32" s="108" t="str">
        <f>IF('Datos Vida'!J358=0,"",'Datos Vida'!J358)</f>
        <v/>
      </c>
      <c r="K32" s="108" t="str">
        <f>IF('Datos Vida'!K358=0,"",'Datos Vida'!K358)</f>
        <v/>
      </c>
      <c r="L32" s="108" t="str">
        <f>IF('Datos Vida'!L358=0,"",'Datos Vida'!L358)</f>
        <v/>
      </c>
      <c r="M32" s="108" t="str">
        <f>IF('Datos Vida'!M358=0,"",'Datos Vida'!M358)</f>
        <v/>
      </c>
      <c r="N32" s="108" t="str">
        <f>IF('Datos Vida'!N358=0,"",'Datos Vida'!N358)</f>
        <v/>
      </c>
      <c r="O32" s="108" t="str">
        <f>IF('Datos Vida'!O358=0,"",'Datos Vida'!O358)</f>
        <v/>
      </c>
      <c r="P32" s="108" t="str">
        <f>IF('Datos Vida'!P358=0,"",'Datos Vida'!P358)</f>
        <v/>
      </c>
      <c r="Q32" s="108" t="str">
        <f>IF('Datos Vida'!Q358=0,"",'Datos Vida'!Q358)</f>
        <v/>
      </c>
      <c r="R32" s="108" t="str">
        <f>IF('Datos Vida'!R358=0,"",'Datos Vida'!R358)</f>
        <v/>
      </c>
      <c r="S32" s="108" t="str">
        <f>IF('Datos Vida'!S358=0,"",'Datos Vida'!S358)</f>
        <v/>
      </c>
      <c r="T32" s="108" t="str">
        <f>IF('Datos Vida'!T358=0,"",'Datos Vida'!T358)</f>
        <v/>
      </c>
      <c r="U32" s="108" t="str">
        <f>IF('Datos Vida'!U358=0,"",'Datos Vida'!U358)</f>
        <v/>
      </c>
      <c r="V32" s="108" t="str">
        <f>IF('Datos Vida'!V358=0,"",'Datos Vida'!V358)</f>
        <v/>
      </c>
      <c r="W32" s="108" t="str">
        <f>IF('Datos Vida'!W358=0,"",'Datos Vida'!W358)</f>
        <v/>
      </c>
      <c r="X32" s="108" t="str">
        <f>IF('Datos Vida'!X358=0,"",'Datos Vida'!X358)</f>
        <v/>
      </c>
      <c r="Y32" s="108">
        <f>IF('Datos Vida'!Y358=0,"",'Datos Vida'!Y358)</f>
        <v>95</v>
      </c>
      <c r="Z32" s="108" t="str">
        <f>IF('Datos Vida'!Z358=0,"",'Datos Vida'!Z358)</f>
        <v/>
      </c>
      <c r="AA32" s="108" t="str">
        <f>IF('Datos Vida'!AA358=0,"",'Datos Vida'!AA358)</f>
        <v/>
      </c>
      <c r="AB32" s="108" t="str">
        <f>IF('Datos Vida'!AB358=0,"",'Datos Vida'!AB358)</f>
        <v/>
      </c>
      <c r="AC32" s="108" t="str">
        <f>IF('Datos Vida'!AC358=0,"",'Datos Vida'!AC358)</f>
        <v/>
      </c>
      <c r="AD32" s="108" t="str">
        <f>IF('Datos Vida'!AD358=0,"",'Datos Vida'!AD358)</f>
        <v/>
      </c>
      <c r="AE32" s="108" t="str">
        <f>IF('Datos Vida'!AE358=0,"",'Datos Vida'!AE358)</f>
        <v/>
      </c>
      <c r="AF32" s="108" t="str">
        <f>IF('Datos Vida'!AF358=0,"",'Datos Vida'!AF358)</f>
        <v/>
      </c>
      <c r="AG32" s="108" t="str">
        <f>IF('Datos Vida'!AG358=0,"",'Datos Vida'!AG358)</f>
        <v/>
      </c>
      <c r="AH32" s="108" t="str">
        <f>IF('Datos Vida'!AH358=0,"",'Datos Vida'!AH358)</f>
        <v/>
      </c>
      <c r="AI32" s="108" t="str">
        <f>IF('Datos Vida'!AI358=0,"",'Datos Vida'!AI358)</f>
        <v/>
      </c>
      <c r="AJ32" s="108" t="str">
        <f>IF('Datos Vida'!AJ358=0,"",'Datos Vida'!AJ358)</f>
        <v/>
      </c>
      <c r="AK32" s="108" t="str">
        <f>IF('Datos Vida'!AK358=0,"",'Datos Vida'!AK358)</f>
        <v/>
      </c>
      <c r="AL32" s="108" t="str">
        <f>IF('Datos Vida'!AL358=0,"",'Datos Vida'!AL358)</f>
        <v/>
      </c>
      <c r="AM32" s="108" t="str">
        <f>IF('Datos Vida'!AM358=0,"",'Datos Vida'!AM358)</f>
        <v/>
      </c>
      <c r="AN32" s="108" t="str">
        <f>IF('Datos Vida'!AN358=0,"",'Datos Vida'!AN358)</f>
        <v/>
      </c>
      <c r="AO32" s="108" t="str">
        <f>IF('Datos Vida'!AO358=0,"",'Datos Vida'!AO358)</f>
        <v/>
      </c>
      <c r="AP32" s="108" t="str">
        <f>IF('Datos Vida'!AP358=0,"",'Datos Vida'!AP358)</f>
        <v/>
      </c>
      <c r="AQ32" s="108">
        <f>IF('Datos Vida'!AQ358=0,"",'Datos Vida'!AQ358)</f>
        <v>95</v>
      </c>
      <c r="AR32" s="55"/>
      <c r="AS32" s="46">
        <f>IF('Datos Vida'!AS358=0,"",'Datos Vida'!AS358)</f>
        <v>41</v>
      </c>
      <c r="AT32" s="71">
        <f t="shared" si="2"/>
        <v>1.3170731707317072</v>
      </c>
    </row>
    <row r="33" spans="2:46">
      <c r="B33" s="30" t="s">
        <v>428</v>
      </c>
      <c r="C33" s="108" t="str">
        <f>IF('Datos Vida'!C359=0,"",'Datos Vida'!C359)</f>
        <v/>
      </c>
      <c r="D33" s="108" t="str">
        <f>IF('Datos Vida'!D359=0,"",'Datos Vida'!D359)</f>
        <v/>
      </c>
      <c r="E33" s="108" t="str">
        <f>IF('Datos Vida'!E359=0,"",'Datos Vida'!E359)</f>
        <v/>
      </c>
      <c r="F33" s="108" t="str">
        <f>IF('Datos Vida'!F359=0,"",'Datos Vida'!F359)</f>
        <v/>
      </c>
      <c r="G33" s="108" t="str">
        <f>IF('Datos Vida'!G359=0,"",'Datos Vida'!G359)</f>
        <v/>
      </c>
      <c r="H33" s="108" t="str">
        <f>IF('Datos Vida'!H359=0,"",'Datos Vida'!H359)</f>
        <v/>
      </c>
      <c r="I33" s="108" t="str">
        <f>IF('Datos Vida'!I359=0,"",'Datos Vida'!I359)</f>
        <v/>
      </c>
      <c r="J33" s="108" t="str">
        <f>IF('Datos Vida'!J359=0,"",'Datos Vida'!J359)</f>
        <v/>
      </c>
      <c r="K33" s="108" t="str">
        <f>IF('Datos Vida'!K359=0,"",'Datos Vida'!K359)</f>
        <v/>
      </c>
      <c r="L33" s="108" t="str">
        <f>IF('Datos Vida'!L359=0,"",'Datos Vida'!L359)</f>
        <v/>
      </c>
      <c r="M33" s="108" t="str">
        <f>IF('Datos Vida'!M359=0,"",'Datos Vida'!M359)</f>
        <v/>
      </c>
      <c r="N33" s="108" t="str">
        <f>IF('Datos Vida'!N359=0,"",'Datos Vida'!N359)</f>
        <v/>
      </c>
      <c r="O33" s="108" t="str">
        <f>IF('Datos Vida'!O359=0,"",'Datos Vida'!O359)</f>
        <v/>
      </c>
      <c r="P33" s="108" t="str">
        <f>IF('Datos Vida'!P359=0,"",'Datos Vida'!P359)</f>
        <v/>
      </c>
      <c r="Q33" s="108" t="str">
        <f>IF('Datos Vida'!Q359=0,"",'Datos Vida'!Q359)</f>
        <v/>
      </c>
      <c r="R33" s="108" t="str">
        <f>IF('Datos Vida'!R359=0,"",'Datos Vida'!R359)</f>
        <v/>
      </c>
      <c r="S33" s="108" t="str">
        <f>IF('Datos Vida'!S359=0,"",'Datos Vida'!S359)</f>
        <v/>
      </c>
      <c r="T33" s="108" t="str">
        <f>IF('Datos Vida'!T359=0,"",'Datos Vida'!T359)</f>
        <v/>
      </c>
      <c r="U33" s="108" t="str">
        <f>IF('Datos Vida'!U359=0,"",'Datos Vida'!U359)</f>
        <v/>
      </c>
      <c r="V33" s="108" t="str">
        <f>IF('Datos Vida'!V359=0,"",'Datos Vida'!V359)</f>
        <v/>
      </c>
      <c r="W33" s="108" t="str">
        <f>IF('Datos Vida'!W359=0,"",'Datos Vida'!W359)</f>
        <v/>
      </c>
      <c r="X33" s="108" t="str">
        <f>IF('Datos Vida'!X359=0,"",'Datos Vida'!X359)</f>
        <v/>
      </c>
      <c r="Y33" s="108" t="str">
        <f>IF('Datos Vida'!Y359=0,"",'Datos Vida'!Y359)</f>
        <v/>
      </c>
      <c r="Z33" s="108" t="str">
        <f>IF('Datos Vida'!Z359=0,"",'Datos Vida'!Z359)</f>
        <v/>
      </c>
      <c r="AA33" s="108" t="str">
        <f>IF('Datos Vida'!AA359=0,"",'Datos Vida'!AA359)</f>
        <v/>
      </c>
      <c r="AB33" s="108" t="str">
        <f>IF('Datos Vida'!AB359=0,"",'Datos Vida'!AB359)</f>
        <v/>
      </c>
      <c r="AC33" s="108" t="str">
        <f>IF('Datos Vida'!AC359=0,"",'Datos Vida'!AC359)</f>
        <v/>
      </c>
      <c r="AD33" s="108" t="str">
        <f>IF('Datos Vida'!AD359=0,"",'Datos Vida'!AD359)</f>
        <v/>
      </c>
      <c r="AE33" s="108" t="str">
        <f>IF('Datos Vida'!AE359=0,"",'Datos Vida'!AE359)</f>
        <v/>
      </c>
      <c r="AF33" s="108" t="str">
        <f>IF('Datos Vida'!AF359=0,"",'Datos Vida'!AF359)</f>
        <v/>
      </c>
      <c r="AG33" s="108" t="str">
        <f>IF('Datos Vida'!AG359=0,"",'Datos Vida'!AG359)</f>
        <v/>
      </c>
      <c r="AH33" s="108" t="str">
        <f>IF('Datos Vida'!AH359=0,"",'Datos Vida'!AH359)</f>
        <v/>
      </c>
      <c r="AI33" s="108" t="str">
        <f>IF('Datos Vida'!AI359=0,"",'Datos Vida'!AI359)</f>
        <v/>
      </c>
      <c r="AJ33" s="108" t="str">
        <f>IF('Datos Vida'!AJ359=0,"",'Datos Vida'!AJ359)</f>
        <v/>
      </c>
      <c r="AK33" s="108" t="str">
        <f>IF('Datos Vida'!AK359=0,"",'Datos Vida'!AK359)</f>
        <v/>
      </c>
      <c r="AL33" s="108" t="str">
        <f>IF('Datos Vida'!AL359=0,"",'Datos Vida'!AL359)</f>
        <v/>
      </c>
      <c r="AM33" s="108" t="str">
        <f>IF('Datos Vida'!AM359=0,"",'Datos Vida'!AM359)</f>
        <v/>
      </c>
      <c r="AN33" s="108" t="str">
        <f>IF('Datos Vida'!AN359=0,"",'Datos Vida'!AN359)</f>
        <v/>
      </c>
      <c r="AO33" s="108" t="str">
        <f>IF('Datos Vida'!AO359=0,"",'Datos Vida'!AO359)</f>
        <v/>
      </c>
      <c r="AP33" s="108" t="str">
        <f>IF('Datos Vida'!AP359=0,"",'Datos Vida'!AP359)</f>
        <v/>
      </c>
      <c r="AQ33" s="108" t="str">
        <f>IF('Datos Vida'!AQ359=0,"",'Datos Vida'!AQ359)</f>
        <v/>
      </c>
      <c r="AR33" s="55"/>
      <c r="AS33" s="46" t="str">
        <f>IF('Datos Vida'!AS359=0,"",'Datos Vida'!AS359)</f>
        <v/>
      </c>
      <c r="AT33" s="71" t="str">
        <f t="shared" si="2"/>
        <v/>
      </c>
    </row>
    <row r="34" spans="2:46">
      <c r="B34" s="30" t="s">
        <v>429</v>
      </c>
      <c r="C34" s="108" t="str">
        <f>IF('Datos Vida'!C360=0,"",'Datos Vida'!C360)</f>
        <v/>
      </c>
      <c r="D34" s="108" t="str">
        <f>IF('Datos Vida'!D360=0,"",'Datos Vida'!D360)</f>
        <v/>
      </c>
      <c r="E34" s="108" t="str">
        <f>IF('Datos Vida'!E360=0,"",'Datos Vida'!E360)</f>
        <v/>
      </c>
      <c r="F34" s="108" t="str">
        <f>IF('Datos Vida'!F360=0,"",'Datos Vida'!F360)</f>
        <v/>
      </c>
      <c r="G34" s="108" t="str">
        <f>IF('Datos Vida'!G360=0,"",'Datos Vida'!G360)</f>
        <v/>
      </c>
      <c r="H34" s="108" t="str">
        <f>IF('Datos Vida'!H360=0,"",'Datos Vida'!H360)</f>
        <v/>
      </c>
      <c r="I34" s="108" t="str">
        <f>IF('Datos Vida'!I360=0,"",'Datos Vida'!I360)</f>
        <v/>
      </c>
      <c r="J34" s="108" t="str">
        <f>IF('Datos Vida'!J360=0,"",'Datos Vida'!J360)</f>
        <v/>
      </c>
      <c r="K34" s="108" t="str">
        <f>IF('Datos Vida'!K360=0,"",'Datos Vida'!K360)</f>
        <v/>
      </c>
      <c r="L34" s="108" t="str">
        <f>IF('Datos Vida'!L360=0,"",'Datos Vida'!L360)</f>
        <v/>
      </c>
      <c r="M34" s="108" t="str">
        <f>IF('Datos Vida'!M360=0,"",'Datos Vida'!M360)</f>
        <v/>
      </c>
      <c r="N34" s="108" t="str">
        <f>IF('Datos Vida'!N360=0,"",'Datos Vida'!N360)</f>
        <v/>
      </c>
      <c r="O34" s="108" t="str">
        <f>IF('Datos Vida'!O360=0,"",'Datos Vida'!O360)</f>
        <v/>
      </c>
      <c r="P34" s="108" t="str">
        <f>IF('Datos Vida'!P360=0,"",'Datos Vida'!P360)</f>
        <v/>
      </c>
      <c r="Q34" s="108" t="str">
        <f>IF('Datos Vida'!Q360=0,"",'Datos Vida'!Q360)</f>
        <v/>
      </c>
      <c r="R34" s="108" t="str">
        <f>IF('Datos Vida'!R360=0,"",'Datos Vida'!R360)</f>
        <v/>
      </c>
      <c r="S34" s="108" t="str">
        <f>IF('Datos Vida'!S360=0,"",'Datos Vida'!S360)</f>
        <v/>
      </c>
      <c r="T34" s="108" t="str">
        <f>IF('Datos Vida'!T360=0,"",'Datos Vida'!T360)</f>
        <v/>
      </c>
      <c r="U34" s="108" t="str">
        <f>IF('Datos Vida'!U360=0,"",'Datos Vida'!U360)</f>
        <v/>
      </c>
      <c r="V34" s="108" t="str">
        <f>IF('Datos Vida'!V360=0,"",'Datos Vida'!V360)</f>
        <v/>
      </c>
      <c r="W34" s="108" t="str">
        <f>IF('Datos Vida'!W360=0,"",'Datos Vida'!W360)</f>
        <v/>
      </c>
      <c r="X34" s="108" t="str">
        <f>IF('Datos Vida'!X360=0,"",'Datos Vida'!X360)</f>
        <v/>
      </c>
      <c r="Y34" s="108" t="str">
        <f>IF('Datos Vida'!Y360=0,"",'Datos Vida'!Y360)</f>
        <v/>
      </c>
      <c r="Z34" s="108" t="str">
        <f>IF('Datos Vida'!Z360=0,"",'Datos Vida'!Z360)</f>
        <v/>
      </c>
      <c r="AA34" s="108" t="str">
        <f>IF('Datos Vida'!AA360=0,"",'Datos Vida'!AA360)</f>
        <v/>
      </c>
      <c r="AB34" s="108" t="str">
        <f>IF('Datos Vida'!AB360=0,"",'Datos Vida'!AB360)</f>
        <v/>
      </c>
      <c r="AC34" s="108" t="str">
        <f>IF('Datos Vida'!AC360=0,"",'Datos Vida'!AC360)</f>
        <v/>
      </c>
      <c r="AD34" s="108" t="str">
        <f>IF('Datos Vida'!AD360=0,"",'Datos Vida'!AD360)</f>
        <v/>
      </c>
      <c r="AE34" s="108" t="str">
        <f>IF('Datos Vida'!AE360=0,"",'Datos Vida'!AE360)</f>
        <v/>
      </c>
      <c r="AF34" s="108" t="str">
        <f>IF('Datos Vida'!AF360=0,"",'Datos Vida'!AF360)</f>
        <v/>
      </c>
      <c r="AG34" s="108" t="str">
        <f>IF('Datos Vida'!AG360=0,"",'Datos Vida'!AG360)</f>
        <v/>
      </c>
      <c r="AH34" s="108" t="str">
        <f>IF('Datos Vida'!AH360=0,"",'Datos Vida'!AH360)</f>
        <v/>
      </c>
      <c r="AI34" s="108" t="str">
        <f>IF('Datos Vida'!AI360=0,"",'Datos Vida'!AI360)</f>
        <v/>
      </c>
      <c r="AJ34" s="108" t="str">
        <f>IF('Datos Vida'!AJ360=0,"",'Datos Vida'!AJ360)</f>
        <v/>
      </c>
      <c r="AK34" s="108" t="str">
        <f>IF('Datos Vida'!AK360=0,"",'Datos Vida'!AK360)</f>
        <v/>
      </c>
      <c r="AL34" s="108" t="str">
        <f>IF('Datos Vida'!AL360=0,"",'Datos Vida'!AL360)</f>
        <v/>
      </c>
      <c r="AM34" s="108" t="str">
        <f>IF('Datos Vida'!AM360=0,"",'Datos Vida'!AM360)</f>
        <v/>
      </c>
      <c r="AN34" s="108" t="str">
        <f>IF('Datos Vida'!AN360=0,"",'Datos Vida'!AN360)</f>
        <v/>
      </c>
      <c r="AO34" s="108" t="str">
        <f>IF('Datos Vida'!AO360=0,"",'Datos Vida'!AO360)</f>
        <v/>
      </c>
      <c r="AP34" s="108" t="str">
        <f>IF('Datos Vida'!AP360=0,"",'Datos Vida'!AP360)</f>
        <v/>
      </c>
      <c r="AQ34" s="108" t="str">
        <f>IF('Datos Vida'!AQ360=0,"",'Datos Vida'!AQ360)</f>
        <v/>
      </c>
      <c r="AR34" s="55"/>
      <c r="AS34" s="46" t="str">
        <f>IF('Datos Vida'!AS360=0,"",'Datos Vida'!AS360)</f>
        <v/>
      </c>
      <c r="AT34" s="71" t="str">
        <f t="shared" si="2"/>
        <v/>
      </c>
    </row>
    <row r="35" spans="2:46">
      <c r="B35" s="30" t="s">
        <v>430</v>
      </c>
      <c r="C35" s="108" t="str">
        <f>IF('Datos Vida'!C361=0,"",'Datos Vida'!C361)</f>
        <v/>
      </c>
      <c r="D35" s="108" t="str">
        <f>IF('Datos Vida'!D361=0,"",'Datos Vida'!D361)</f>
        <v/>
      </c>
      <c r="E35" s="108" t="str">
        <f>IF('Datos Vida'!E361=0,"",'Datos Vida'!E361)</f>
        <v/>
      </c>
      <c r="F35" s="108" t="str">
        <f>IF('Datos Vida'!F361=0,"",'Datos Vida'!F361)</f>
        <v/>
      </c>
      <c r="G35" s="108" t="str">
        <f>IF('Datos Vida'!G361=0,"",'Datos Vida'!G361)</f>
        <v/>
      </c>
      <c r="H35" s="108" t="str">
        <f>IF('Datos Vida'!H361=0,"",'Datos Vida'!H361)</f>
        <v/>
      </c>
      <c r="I35" s="108" t="str">
        <f>IF('Datos Vida'!I361=0,"",'Datos Vida'!I361)</f>
        <v/>
      </c>
      <c r="J35" s="108" t="str">
        <f>IF('Datos Vida'!J361=0,"",'Datos Vida'!J361)</f>
        <v/>
      </c>
      <c r="K35" s="108" t="str">
        <f>IF('Datos Vida'!K361=0,"",'Datos Vida'!K361)</f>
        <v/>
      </c>
      <c r="L35" s="108" t="str">
        <f>IF('Datos Vida'!L361=0,"",'Datos Vida'!L361)</f>
        <v/>
      </c>
      <c r="M35" s="108" t="str">
        <f>IF('Datos Vida'!M361=0,"",'Datos Vida'!M361)</f>
        <v/>
      </c>
      <c r="N35" s="108" t="str">
        <f>IF('Datos Vida'!N361=0,"",'Datos Vida'!N361)</f>
        <v/>
      </c>
      <c r="O35" s="108" t="str">
        <f>IF('Datos Vida'!O361=0,"",'Datos Vida'!O361)</f>
        <v/>
      </c>
      <c r="P35" s="108" t="str">
        <f>IF('Datos Vida'!P361=0,"",'Datos Vida'!P361)</f>
        <v/>
      </c>
      <c r="Q35" s="108">
        <f>IF('Datos Vida'!Q361=0,"",'Datos Vida'!Q361)</f>
        <v>24</v>
      </c>
      <c r="R35" s="108" t="str">
        <f>IF('Datos Vida'!R361=0,"",'Datos Vida'!R361)</f>
        <v/>
      </c>
      <c r="S35" s="108" t="str">
        <f>IF('Datos Vida'!S361=0,"",'Datos Vida'!S361)</f>
        <v/>
      </c>
      <c r="T35" s="108" t="str">
        <f>IF('Datos Vida'!T361=0,"",'Datos Vida'!T361)</f>
        <v/>
      </c>
      <c r="U35" s="108" t="str">
        <f>IF('Datos Vida'!U361=0,"",'Datos Vida'!U361)</f>
        <v/>
      </c>
      <c r="V35" s="108" t="str">
        <f>IF('Datos Vida'!V361=0,"",'Datos Vida'!V361)</f>
        <v/>
      </c>
      <c r="W35" s="108" t="str">
        <f>IF('Datos Vida'!W361=0,"",'Datos Vida'!W361)</f>
        <v/>
      </c>
      <c r="X35" s="108" t="str">
        <f>IF('Datos Vida'!X361=0,"",'Datos Vida'!X361)</f>
        <v/>
      </c>
      <c r="Y35" s="108">
        <f>IF('Datos Vida'!Y361=0,"",'Datos Vida'!Y361)</f>
        <v>340</v>
      </c>
      <c r="Z35" s="108" t="str">
        <f>IF('Datos Vida'!Z361=0,"",'Datos Vida'!Z361)</f>
        <v/>
      </c>
      <c r="AA35" s="108" t="str">
        <f>IF('Datos Vida'!AA361=0,"",'Datos Vida'!AA361)</f>
        <v/>
      </c>
      <c r="AB35" s="108" t="str">
        <f>IF('Datos Vida'!AB361=0,"",'Datos Vida'!AB361)</f>
        <v/>
      </c>
      <c r="AC35" s="108" t="str">
        <f>IF('Datos Vida'!AC361=0,"",'Datos Vida'!AC361)</f>
        <v/>
      </c>
      <c r="AD35" s="108" t="str">
        <f>IF('Datos Vida'!AD361=0,"",'Datos Vida'!AD361)</f>
        <v/>
      </c>
      <c r="AE35" s="108" t="str">
        <f>IF('Datos Vida'!AE361=0,"",'Datos Vida'!AE361)</f>
        <v/>
      </c>
      <c r="AF35" s="108" t="str">
        <f>IF('Datos Vida'!AF361=0,"",'Datos Vida'!AF361)</f>
        <v/>
      </c>
      <c r="AG35" s="108">
        <f>IF('Datos Vida'!AG361=0,"",'Datos Vida'!AG361)</f>
        <v>1</v>
      </c>
      <c r="AH35" s="108" t="str">
        <f>IF('Datos Vida'!AH361=0,"",'Datos Vida'!AH361)</f>
        <v/>
      </c>
      <c r="AI35" s="108" t="str">
        <f>IF('Datos Vida'!AI361=0,"",'Datos Vida'!AI361)</f>
        <v/>
      </c>
      <c r="AJ35" s="108" t="str">
        <f>IF('Datos Vida'!AJ361=0,"",'Datos Vida'!AJ361)</f>
        <v/>
      </c>
      <c r="AK35" s="108" t="str">
        <f>IF('Datos Vida'!AK361=0,"",'Datos Vida'!AK361)</f>
        <v/>
      </c>
      <c r="AL35" s="108" t="str">
        <f>IF('Datos Vida'!AL361=0,"",'Datos Vida'!AL361)</f>
        <v/>
      </c>
      <c r="AM35" s="108" t="str">
        <f>IF('Datos Vida'!AM361=0,"",'Datos Vida'!AM361)</f>
        <v/>
      </c>
      <c r="AN35" s="108" t="str">
        <f>IF('Datos Vida'!AN361=0,"",'Datos Vida'!AN361)</f>
        <v/>
      </c>
      <c r="AO35" s="108" t="str">
        <f>IF('Datos Vida'!AO361=0,"",'Datos Vida'!AO361)</f>
        <v/>
      </c>
      <c r="AP35" s="108" t="str">
        <f>IF('Datos Vida'!AP361=0,"",'Datos Vida'!AP361)</f>
        <v/>
      </c>
      <c r="AQ35" s="108">
        <f>IF('Datos Vida'!AQ361=0,"",'Datos Vida'!AQ361)</f>
        <v>365</v>
      </c>
      <c r="AR35" s="55"/>
      <c r="AS35" s="46">
        <f>IF('Datos Vida'!AS361=0,"",'Datos Vida'!AS361)</f>
        <v>219</v>
      </c>
      <c r="AT35" s="71">
        <f t="shared" si="2"/>
        <v>0.66666666666666674</v>
      </c>
    </row>
    <row r="36" spans="2:46">
      <c r="B36" s="30" t="s">
        <v>431</v>
      </c>
      <c r="C36" s="108" t="str">
        <f>IF('Datos Vida'!C362=0,"",'Datos Vida'!C362)</f>
        <v/>
      </c>
      <c r="D36" s="108" t="str">
        <f>IF('Datos Vida'!D362=0,"",'Datos Vida'!D362)</f>
        <v/>
      </c>
      <c r="E36" s="108" t="str">
        <f>IF('Datos Vida'!E362=0,"",'Datos Vida'!E362)</f>
        <v/>
      </c>
      <c r="F36" s="108" t="str">
        <f>IF('Datos Vida'!F362=0,"",'Datos Vida'!F362)</f>
        <v/>
      </c>
      <c r="G36" s="108" t="str">
        <f>IF('Datos Vida'!G362=0,"",'Datos Vida'!G362)</f>
        <v/>
      </c>
      <c r="H36" s="108" t="str">
        <f>IF('Datos Vida'!H362=0,"",'Datos Vida'!H362)</f>
        <v/>
      </c>
      <c r="I36" s="108" t="str">
        <f>IF('Datos Vida'!I362=0,"",'Datos Vida'!I362)</f>
        <v/>
      </c>
      <c r="J36" s="108" t="str">
        <f>IF('Datos Vida'!J362=0,"",'Datos Vida'!J362)</f>
        <v/>
      </c>
      <c r="K36" s="108" t="str">
        <f>IF('Datos Vida'!K362=0,"",'Datos Vida'!K362)</f>
        <v/>
      </c>
      <c r="L36" s="108" t="str">
        <f>IF('Datos Vida'!L362=0,"",'Datos Vida'!L362)</f>
        <v/>
      </c>
      <c r="M36" s="108" t="str">
        <f>IF('Datos Vida'!M362=0,"",'Datos Vida'!M362)</f>
        <v/>
      </c>
      <c r="N36" s="108" t="str">
        <f>IF('Datos Vida'!N362=0,"",'Datos Vida'!N362)</f>
        <v/>
      </c>
      <c r="O36" s="108" t="str">
        <f>IF('Datos Vida'!O362=0,"",'Datos Vida'!O362)</f>
        <v/>
      </c>
      <c r="P36" s="108" t="str">
        <f>IF('Datos Vida'!P362=0,"",'Datos Vida'!P362)</f>
        <v/>
      </c>
      <c r="Q36" s="108" t="str">
        <f>IF('Datos Vida'!Q362=0,"",'Datos Vida'!Q362)</f>
        <v/>
      </c>
      <c r="R36" s="108" t="str">
        <f>IF('Datos Vida'!R362=0,"",'Datos Vida'!R362)</f>
        <v/>
      </c>
      <c r="S36" s="108" t="str">
        <f>IF('Datos Vida'!S362=0,"",'Datos Vida'!S362)</f>
        <v/>
      </c>
      <c r="T36" s="108" t="str">
        <f>IF('Datos Vida'!T362=0,"",'Datos Vida'!T362)</f>
        <v/>
      </c>
      <c r="U36" s="108" t="str">
        <f>IF('Datos Vida'!U362=0,"",'Datos Vida'!U362)</f>
        <v/>
      </c>
      <c r="V36" s="108" t="str">
        <f>IF('Datos Vida'!V362=0,"",'Datos Vida'!V362)</f>
        <v/>
      </c>
      <c r="W36" s="108" t="str">
        <f>IF('Datos Vida'!W362=0,"",'Datos Vida'!W362)</f>
        <v/>
      </c>
      <c r="X36" s="108" t="str">
        <f>IF('Datos Vida'!X362=0,"",'Datos Vida'!X362)</f>
        <v/>
      </c>
      <c r="Y36" s="108" t="str">
        <f>IF('Datos Vida'!Y362=0,"",'Datos Vida'!Y362)</f>
        <v/>
      </c>
      <c r="Z36" s="108" t="str">
        <f>IF('Datos Vida'!Z362=0,"",'Datos Vida'!Z362)</f>
        <v/>
      </c>
      <c r="AA36" s="108" t="str">
        <f>IF('Datos Vida'!AA362=0,"",'Datos Vida'!AA362)</f>
        <v/>
      </c>
      <c r="AB36" s="108" t="str">
        <f>IF('Datos Vida'!AB362=0,"",'Datos Vida'!AB362)</f>
        <v/>
      </c>
      <c r="AC36" s="108" t="str">
        <f>IF('Datos Vida'!AC362=0,"",'Datos Vida'!AC362)</f>
        <v/>
      </c>
      <c r="AD36" s="108" t="str">
        <f>IF('Datos Vida'!AD362=0,"",'Datos Vida'!AD362)</f>
        <v/>
      </c>
      <c r="AE36" s="108" t="str">
        <f>IF('Datos Vida'!AE362=0,"",'Datos Vida'!AE362)</f>
        <v/>
      </c>
      <c r="AF36" s="108" t="str">
        <f>IF('Datos Vida'!AF362=0,"",'Datos Vida'!AF362)</f>
        <v/>
      </c>
      <c r="AG36" s="108" t="str">
        <f>IF('Datos Vida'!AG362=0,"",'Datos Vida'!AG362)</f>
        <v/>
      </c>
      <c r="AH36" s="108" t="str">
        <f>IF('Datos Vida'!AH362=0,"",'Datos Vida'!AH362)</f>
        <v/>
      </c>
      <c r="AI36" s="108" t="str">
        <f>IF('Datos Vida'!AI362=0,"",'Datos Vida'!AI362)</f>
        <v/>
      </c>
      <c r="AJ36" s="108" t="str">
        <f>IF('Datos Vida'!AJ362=0,"",'Datos Vida'!AJ362)</f>
        <v/>
      </c>
      <c r="AK36" s="108" t="str">
        <f>IF('Datos Vida'!AK362=0,"",'Datos Vida'!AK362)</f>
        <v/>
      </c>
      <c r="AL36" s="108" t="str">
        <f>IF('Datos Vida'!AL362=0,"",'Datos Vida'!AL362)</f>
        <v/>
      </c>
      <c r="AM36" s="108" t="str">
        <f>IF('Datos Vida'!AM362=0,"",'Datos Vida'!AM362)</f>
        <v/>
      </c>
      <c r="AN36" s="108" t="str">
        <f>IF('Datos Vida'!AN362=0,"",'Datos Vida'!AN362)</f>
        <v/>
      </c>
      <c r="AO36" s="108" t="str">
        <f>IF('Datos Vida'!AO362=0,"",'Datos Vida'!AO362)</f>
        <v/>
      </c>
      <c r="AP36" s="108" t="str">
        <f>IF('Datos Vida'!AP362=0,"",'Datos Vida'!AP362)</f>
        <v/>
      </c>
      <c r="AQ36" s="108" t="str">
        <f>IF('Datos Vida'!AQ362=0,"",'Datos Vida'!AQ362)</f>
        <v/>
      </c>
      <c r="AR36" s="55"/>
      <c r="AS36" s="46" t="str">
        <f>IF('Datos Vida'!AS362=0,"",'Datos Vida'!AS362)</f>
        <v/>
      </c>
      <c r="AT36" s="71" t="str">
        <f t="shared" si="2"/>
        <v/>
      </c>
    </row>
    <row r="37" spans="2:46">
      <c r="B37" s="30" t="s">
        <v>432</v>
      </c>
      <c r="C37" s="108" t="str">
        <f>IF('Datos Vida'!C363=0,"",'Datos Vida'!C363)</f>
        <v/>
      </c>
      <c r="D37" s="108">
        <f>IF('Datos Vida'!D363=0,"",'Datos Vida'!D363)</f>
        <v>8.3231999999999999</v>
      </c>
      <c r="E37" s="108" t="str">
        <f>IF('Datos Vida'!E363=0,"",'Datos Vida'!E363)</f>
        <v/>
      </c>
      <c r="F37" s="108">
        <f>IF('Datos Vida'!F363=0,"",'Datos Vida'!F363)</f>
        <v>26</v>
      </c>
      <c r="G37" s="108">
        <f>IF('Datos Vida'!G363=0,"",'Datos Vida'!G363)</f>
        <v>535</v>
      </c>
      <c r="H37" s="108">
        <f>IF('Datos Vida'!H363=0,"",'Datos Vida'!H363)</f>
        <v>334</v>
      </c>
      <c r="I37" s="108">
        <f>IF('Datos Vida'!I363=0,"",'Datos Vida'!I363)</f>
        <v>11949</v>
      </c>
      <c r="J37" s="108">
        <f>IF('Datos Vida'!J363=0,"",'Datos Vida'!J363)</f>
        <v>56</v>
      </c>
      <c r="K37" s="108" t="str">
        <f>IF('Datos Vida'!K363=0,"",'Datos Vida'!K363)</f>
        <v/>
      </c>
      <c r="L37" s="108" t="str">
        <f>IF('Datos Vida'!L363=0,"",'Datos Vida'!L363)</f>
        <v/>
      </c>
      <c r="M37" s="108">
        <f>IF('Datos Vida'!M363=0,"",'Datos Vida'!M363)</f>
        <v>211</v>
      </c>
      <c r="N37" s="108" t="str">
        <f>IF('Datos Vida'!N363=0,"",'Datos Vida'!N363)</f>
        <v/>
      </c>
      <c r="O37" s="108" t="str">
        <f>IF('Datos Vida'!O363=0,"",'Datos Vida'!O363)</f>
        <v/>
      </c>
      <c r="P37" s="108">
        <f>IF('Datos Vida'!P363=0,"",'Datos Vida'!P363)</f>
        <v>487</v>
      </c>
      <c r="Q37" s="108">
        <f>IF('Datos Vida'!Q363=0,"",'Datos Vida'!Q363)</f>
        <v>129</v>
      </c>
      <c r="R37" s="108" t="str">
        <f>IF('Datos Vida'!R363=0,"",'Datos Vida'!R363)</f>
        <v/>
      </c>
      <c r="S37" s="108" t="str">
        <f>IF('Datos Vida'!S363=0,"",'Datos Vida'!S363)</f>
        <v/>
      </c>
      <c r="T37" s="108" t="str">
        <f>IF('Datos Vida'!T363=0,"",'Datos Vida'!T363)</f>
        <v/>
      </c>
      <c r="U37" s="108" t="str">
        <f>IF('Datos Vida'!U363=0,"",'Datos Vida'!U363)</f>
        <v/>
      </c>
      <c r="V37" s="108" t="str">
        <f>IF('Datos Vida'!V363=0,"",'Datos Vida'!V363)</f>
        <v/>
      </c>
      <c r="W37" s="108">
        <f>IF('Datos Vida'!W363=0,"",'Datos Vida'!W363)</f>
        <v>6</v>
      </c>
      <c r="X37" s="108">
        <f>IF('Datos Vida'!X363=0,"",'Datos Vida'!X363)</f>
        <v>246</v>
      </c>
      <c r="Y37" s="108" t="str">
        <f>IF('Datos Vida'!Y363=0,"",'Datos Vida'!Y363)</f>
        <v/>
      </c>
      <c r="Z37" s="108" t="str">
        <f>IF('Datos Vida'!Z363=0,"",'Datos Vida'!Z363)</f>
        <v/>
      </c>
      <c r="AA37" s="108" t="str">
        <f>IF('Datos Vida'!AA363=0,"",'Datos Vida'!AA363)</f>
        <v/>
      </c>
      <c r="AB37" s="108" t="str">
        <f>IF('Datos Vida'!AB363=0,"",'Datos Vida'!AB363)</f>
        <v/>
      </c>
      <c r="AC37" s="108" t="str">
        <f>IF('Datos Vida'!AC363=0,"",'Datos Vida'!AC363)</f>
        <v/>
      </c>
      <c r="AD37" s="108" t="str">
        <f>IF('Datos Vida'!AD363=0,"",'Datos Vida'!AD363)</f>
        <v/>
      </c>
      <c r="AE37" s="108">
        <f>IF('Datos Vida'!AE363=0,"",'Datos Vida'!AE363)</f>
        <v>41</v>
      </c>
      <c r="AF37" s="108">
        <f>IF('Datos Vida'!AF363=0,"",'Datos Vida'!AF363)</f>
        <v>29</v>
      </c>
      <c r="AG37" s="108">
        <f>IF('Datos Vida'!AG363=0,"",'Datos Vida'!AG363)</f>
        <v>4</v>
      </c>
      <c r="AH37" s="108" t="str">
        <f>IF('Datos Vida'!AH363=0,"",'Datos Vida'!AH363)</f>
        <v/>
      </c>
      <c r="AI37" s="108" t="str">
        <f>IF('Datos Vida'!AI363=0,"",'Datos Vida'!AI363)</f>
        <v/>
      </c>
      <c r="AJ37" s="108" t="str">
        <f>IF('Datos Vida'!AJ363=0,"",'Datos Vida'!AJ363)</f>
        <v/>
      </c>
      <c r="AK37" s="108" t="str">
        <f>IF('Datos Vida'!AK363=0,"",'Datos Vida'!AK363)</f>
        <v/>
      </c>
      <c r="AL37" s="108" t="str">
        <f>IF('Datos Vida'!AL363=0,"",'Datos Vida'!AL363)</f>
        <v/>
      </c>
      <c r="AM37" s="108" t="str">
        <f>IF('Datos Vida'!AM363=0,"",'Datos Vida'!AM363)</f>
        <v/>
      </c>
      <c r="AN37" s="108" t="str">
        <f>IF('Datos Vida'!AN363=0,"",'Datos Vida'!AN363)</f>
        <v/>
      </c>
      <c r="AO37" s="108" t="str">
        <f>IF('Datos Vida'!AO363=0,"",'Datos Vida'!AO363)</f>
        <v/>
      </c>
      <c r="AP37" s="108" t="str">
        <f>IF('Datos Vida'!AP363=0,"",'Datos Vida'!AP363)</f>
        <v/>
      </c>
      <c r="AQ37" s="108">
        <f>IF('Datos Vida'!AQ363=0,"",'Datos Vida'!AQ363)</f>
        <v>14061.323200000001</v>
      </c>
      <c r="AR37" s="55"/>
      <c r="AS37" s="46">
        <f>IF('Datos Vida'!AS363=0,"",'Datos Vida'!AS363)</f>
        <v>25611</v>
      </c>
      <c r="AT37" s="71">
        <f t="shared" si="2"/>
        <v>-0.45096547577212909</v>
      </c>
    </row>
    <row r="38" spans="2:46">
      <c r="B38" s="30" t="s">
        <v>433</v>
      </c>
      <c r="C38" s="108" t="str">
        <f>IF('Datos Vida'!C364=0,"",'Datos Vida'!C364)</f>
        <v/>
      </c>
      <c r="D38" s="108">
        <f>IF('Datos Vida'!D364=0,"",'Datos Vida'!D364)</f>
        <v>157.64661000000001</v>
      </c>
      <c r="E38" s="108" t="str">
        <f>IF('Datos Vida'!E364=0,"",'Datos Vida'!E364)</f>
        <v/>
      </c>
      <c r="F38" s="108">
        <f>IF('Datos Vida'!F364=0,"",'Datos Vida'!F364)</f>
        <v>25</v>
      </c>
      <c r="G38" s="108">
        <f>IF('Datos Vida'!G364=0,"",'Datos Vida'!G364)</f>
        <v>22</v>
      </c>
      <c r="H38" s="108" t="str">
        <f>IF('Datos Vida'!H364=0,"",'Datos Vida'!H364)</f>
        <v/>
      </c>
      <c r="I38" s="108">
        <f>IF('Datos Vida'!I364=0,"",'Datos Vida'!I364)</f>
        <v>129</v>
      </c>
      <c r="J38" s="108">
        <f>IF('Datos Vida'!J364=0,"",'Datos Vida'!J364)</f>
        <v>8</v>
      </c>
      <c r="K38" s="108">
        <f>IF('Datos Vida'!K364=0,"",'Datos Vida'!K364)</f>
        <v>4</v>
      </c>
      <c r="L38" s="108" t="str">
        <f>IF('Datos Vida'!L364=0,"",'Datos Vida'!L364)</f>
        <v/>
      </c>
      <c r="M38" s="108">
        <f>IF('Datos Vida'!M364=0,"",'Datos Vida'!M364)</f>
        <v>18</v>
      </c>
      <c r="N38" s="108" t="str">
        <f>IF('Datos Vida'!N364=0,"",'Datos Vida'!N364)</f>
        <v/>
      </c>
      <c r="O38" s="108" t="str">
        <f>IF('Datos Vida'!O364=0,"",'Datos Vida'!O364)</f>
        <v/>
      </c>
      <c r="P38" s="108">
        <f>IF('Datos Vida'!P364=0,"",'Datos Vida'!P364)</f>
        <v>70</v>
      </c>
      <c r="Q38" s="108">
        <f>IF('Datos Vida'!Q364=0,"",'Datos Vida'!Q364)</f>
        <v>5</v>
      </c>
      <c r="R38" s="108" t="str">
        <f>IF('Datos Vida'!R364=0,"",'Datos Vida'!R364)</f>
        <v/>
      </c>
      <c r="S38" s="108">
        <f>IF('Datos Vida'!S364=0,"",'Datos Vida'!S364)</f>
        <v>31</v>
      </c>
      <c r="T38" s="108" t="str">
        <f>IF('Datos Vida'!T364=0,"",'Datos Vida'!T364)</f>
        <v/>
      </c>
      <c r="U38" s="108">
        <f>IF('Datos Vida'!U364=0,"",'Datos Vida'!U364)</f>
        <v>1</v>
      </c>
      <c r="V38" s="108" t="str">
        <f>IF('Datos Vida'!V364=0,"",'Datos Vida'!V364)</f>
        <v/>
      </c>
      <c r="W38" s="108">
        <f>IF('Datos Vida'!W364=0,"",'Datos Vida'!W364)</f>
        <v>390</v>
      </c>
      <c r="X38" s="108">
        <f>IF('Datos Vida'!X364=0,"",'Datos Vida'!X364)</f>
        <v>274</v>
      </c>
      <c r="Y38" s="108" t="str">
        <f>IF('Datos Vida'!Y364=0,"",'Datos Vida'!Y364)</f>
        <v/>
      </c>
      <c r="Z38" s="108" t="str">
        <f>IF('Datos Vida'!Z364=0,"",'Datos Vida'!Z364)</f>
        <v/>
      </c>
      <c r="AA38" s="108" t="str">
        <f>IF('Datos Vida'!AA364=0,"",'Datos Vida'!AA364)</f>
        <v/>
      </c>
      <c r="AB38" s="108" t="str">
        <f>IF('Datos Vida'!AB364=0,"",'Datos Vida'!AB364)</f>
        <v/>
      </c>
      <c r="AC38" s="108" t="str">
        <f>IF('Datos Vida'!AC364=0,"",'Datos Vida'!AC364)</f>
        <v/>
      </c>
      <c r="AD38" s="108" t="str">
        <f>IF('Datos Vida'!AD364=0,"",'Datos Vida'!AD364)</f>
        <v/>
      </c>
      <c r="AE38" s="108">
        <f>IF('Datos Vida'!AE364=0,"",'Datos Vida'!AE364)</f>
        <v>5</v>
      </c>
      <c r="AF38" s="108">
        <f>IF('Datos Vida'!AF364=0,"",'Datos Vida'!AF364)</f>
        <v>7</v>
      </c>
      <c r="AG38" s="108">
        <f>IF('Datos Vida'!AG364=0,"",'Datos Vida'!AG364)</f>
        <v>69</v>
      </c>
      <c r="AH38" s="108" t="str">
        <f>IF('Datos Vida'!AH364=0,"",'Datos Vida'!AH364)</f>
        <v/>
      </c>
      <c r="AI38" s="108" t="str">
        <f>IF('Datos Vida'!AI364=0,"",'Datos Vida'!AI364)</f>
        <v/>
      </c>
      <c r="AJ38" s="108" t="str">
        <f>IF('Datos Vida'!AJ364=0,"",'Datos Vida'!AJ364)</f>
        <v/>
      </c>
      <c r="AK38" s="108" t="str">
        <f>IF('Datos Vida'!AK364=0,"",'Datos Vida'!AK364)</f>
        <v/>
      </c>
      <c r="AL38" s="108" t="str">
        <f>IF('Datos Vida'!AL364=0,"",'Datos Vida'!AL364)</f>
        <v/>
      </c>
      <c r="AM38" s="108" t="str">
        <f>IF('Datos Vida'!AM364=0,"",'Datos Vida'!AM364)</f>
        <v/>
      </c>
      <c r="AN38" s="108" t="str">
        <f>IF('Datos Vida'!AN364=0,"",'Datos Vida'!AN364)</f>
        <v/>
      </c>
      <c r="AO38" s="108" t="str">
        <f>IF('Datos Vida'!AO364=0,"",'Datos Vida'!AO364)</f>
        <v/>
      </c>
      <c r="AP38" s="108" t="str">
        <f>IF('Datos Vida'!AP364=0,"",'Datos Vida'!AP364)</f>
        <v/>
      </c>
      <c r="AQ38" s="108">
        <f>IF('Datos Vida'!AQ364=0,"",'Datos Vida'!AQ364)</f>
        <v>1215.64661</v>
      </c>
      <c r="AR38" s="55"/>
      <c r="AS38" s="46">
        <f>IF('Datos Vida'!AS364=0,"",'Datos Vida'!AS364)</f>
        <v>5994</v>
      </c>
      <c r="AT38" s="71">
        <f t="shared" si="2"/>
        <v>-0.79718942108775437</v>
      </c>
    </row>
    <row r="39" spans="2:46">
      <c r="B39" s="30" t="s">
        <v>434</v>
      </c>
      <c r="C39" s="108" t="str">
        <f>IF('Datos Vida'!C365=0,"",'Datos Vida'!C365)</f>
        <v/>
      </c>
      <c r="D39" s="108" t="str">
        <f>IF('Datos Vida'!D365=0,"",'Datos Vida'!D365)</f>
        <v/>
      </c>
      <c r="E39" s="108" t="str">
        <f>IF('Datos Vida'!E365=0,"",'Datos Vida'!E365)</f>
        <v/>
      </c>
      <c r="F39" s="108" t="str">
        <f>IF('Datos Vida'!F365=0,"",'Datos Vida'!F365)</f>
        <v/>
      </c>
      <c r="G39" s="108" t="str">
        <f>IF('Datos Vida'!G365=0,"",'Datos Vida'!G365)</f>
        <v/>
      </c>
      <c r="H39" s="108" t="str">
        <f>IF('Datos Vida'!H365=0,"",'Datos Vida'!H365)</f>
        <v/>
      </c>
      <c r="I39" s="108" t="str">
        <f>IF('Datos Vida'!I365=0,"",'Datos Vida'!I365)</f>
        <v/>
      </c>
      <c r="J39" s="108" t="str">
        <f>IF('Datos Vida'!J365=0,"",'Datos Vida'!J365)</f>
        <v/>
      </c>
      <c r="K39" s="108" t="str">
        <f>IF('Datos Vida'!K365=0,"",'Datos Vida'!K365)</f>
        <v/>
      </c>
      <c r="L39" s="108" t="str">
        <f>IF('Datos Vida'!L365=0,"",'Datos Vida'!L365)</f>
        <v/>
      </c>
      <c r="M39" s="108" t="str">
        <f>IF('Datos Vida'!M365=0,"",'Datos Vida'!M365)</f>
        <v/>
      </c>
      <c r="N39" s="108" t="str">
        <f>IF('Datos Vida'!N365=0,"",'Datos Vida'!N365)</f>
        <v/>
      </c>
      <c r="O39" s="108" t="str">
        <f>IF('Datos Vida'!O365=0,"",'Datos Vida'!O365)</f>
        <v/>
      </c>
      <c r="P39" s="108" t="str">
        <f>IF('Datos Vida'!P365=0,"",'Datos Vida'!P365)</f>
        <v/>
      </c>
      <c r="Q39" s="108" t="str">
        <f>IF('Datos Vida'!Q365=0,"",'Datos Vida'!Q365)</f>
        <v/>
      </c>
      <c r="R39" s="108" t="str">
        <f>IF('Datos Vida'!R365=0,"",'Datos Vida'!R365)</f>
        <v/>
      </c>
      <c r="S39" s="108" t="str">
        <f>IF('Datos Vida'!S365=0,"",'Datos Vida'!S365)</f>
        <v/>
      </c>
      <c r="T39" s="108" t="str">
        <f>IF('Datos Vida'!T365=0,"",'Datos Vida'!T365)</f>
        <v/>
      </c>
      <c r="U39" s="108" t="str">
        <f>IF('Datos Vida'!U365=0,"",'Datos Vida'!U365)</f>
        <v/>
      </c>
      <c r="V39" s="108" t="str">
        <f>IF('Datos Vida'!V365=0,"",'Datos Vida'!V365)</f>
        <v/>
      </c>
      <c r="W39" s="108" t="str">
        <f>IF('Datos Vida'!W365=0,"",'Datos Vida'!W365)</f>
        <v/>
      </c>
      <c r="X39" s="108" t="str">
        <f>IF('Datos Vida'!X365=0,"",'Datos Vida'!X365)</f>
        <v/>
      </c>
      <c r="Y39" s="108" t="str">
        <f>IF('Datos Vida'!Y365=0,"",'Datos Vida'!Y365)</f>
        <v/>
      </c>
      <c r="Z39" s="108" t="str">
        <f>IF('Datos Vida'!Z365=0,"",'Datos Vida'!Z365)</f>
        <v/>
      </c>
      <c r="AA39" s="108" t="str">
        <f>IF('Datos Vida'!AA365=0,"",'Datos Vida'!AA365)</f>
        <v/>
      </c>
      <c r="AB39" s="108" t="str">
        <f>IF('Datos Vida'!AB365=0,"",'Datos Vida'!AB365)</f>
        <v/>
      </c>
      <c r="AC39" s="108" t="str">
        <f>IF('Datos Vida'!AC365=0,"",'Datos Vida'!AC365)</f>
        <v/>
      </c>
      <c r="AD39" s="108" t="str">
        <f>IF('Datos Vida'!AD365=0,"",'Datos Vida'!AD365)</f>
        <v/>
      </c>
      <c r="AE39" s="108">
        <f>IF('Datos Vida'!AE365=0,"",'Datos Vida'!AE365)</f>
        <v>1</v>
      </c>
      <c r="AF39" s="108" t="str">
        <f>IF('Datos Vida'!AF365=0,"",'Datos Vida'!AF365)</f>
        <v/>
      </c>
      <c r="AG39" s="108">
        <f>IF('Datos Vida'!AG365=0,"",'Datos Vida'!AG365)</f>
        <v>3</v>
      </c>
      <c r="AH39" s="108" t="str">
        <f>IF('Datos Vida'!AH365=0,"",'Datos Vida'!AH365)</f>
        <v/>
      </c>
      <c r="AI39" s="108" t="str">
        <f>IF('Datos Vida'!AI365=0,"",'Datos Vida'!AI365)</f>
        <v/>
      </c>
      <c r="AJ39" s="108" t="str">
        <f>IF('Datos Vida'!AJ365=0,"",'Datos Vida'!AJ365)</f>
        <v/>
      </c>
      <c r="AK39" s="108" t="str">
        <f>IF('Datos Vida'!AK365=0,"",'Datos Vida'!AK365)</f>
        <v/>
      </c>
      <c r="AL39" s="108" t="str">
        <f>IF('Datos Vida'!AL365=0,"",'Datos Vida'!AL365)</f>
        <v/>
      </c>
      <c r="AM39" s="108" t="str">
        <f>IF('Datos Vida'!AM365=0,"",'Datos Vida'!AM365)</f>
        <v/>
      </c>
      <c r="AN39" s="108" t="str">
        <f>IF('Datos Vida'!AN365=0,"",'Datos Vida'!AN365)</f>
        <v/>
      </c>
      <c r="AO39" s="108" t="str">
        <f>IF('Datos Vida'!AO365=0,"",'Datos Vida'!AO365)</f>
        <v/>
      </c>
      <c r="AP39" s="108" t="str">
        <f>IF('Datos Vida'!AP365=0,"",'Datos Vida'!AP365)</f>
        <v/>
      </c>
      <c r="AQ39" s="108">
        <f>IF('Datos Vida'!AQ365=0,"",'Datos Vida'!AQ365)</f>
        <v>4</v>
      </c>
      <c r="AR39" s="55"/>
      <c r="AS39" s="46">
        <f>IF('Datos Vida'!AS365=0,"",'Datos Vida'!AS365)</f>
        <v>8</v>
      </c>
      <c r="AT39" s="71">
        <f t="shared" si="2"/>
        <v>-0.5</v>
      </c>
    </row>
    <row r="40" spans="2:46">
      <c r="B40" s="30" t="s">
        <v>435</v>
      </c>
      <c r="C40" s="108">
        <f>IF('Datos Vida'!C366=0,"",'Datos Vida'!C366)</f>
        <v>19</v>
      </c>
      <c r="D40" s="108">
        <f>IF('Datos Vida'!D366=0,"",'Datos Vida'!D366)</f>
        <v>54.415521000000005</v>
      </c>
      <c r="E40" s="108">
        <f>IF('Datos Vida'!E366=0,"",'Datos Vida'!E366)</f>
        <v>15</v>
      </c>
      <c r="F40" s="108">
        <f>IF('Datos Vida'!F366=0,"",'Datos Vida'!F366)</f>
        <v>5</v>
      </c>
      <c r="G40" s="108">
        <f>IF('Datos Vida'!G366=0,"",'Datos Vida'!G366)</f>
        <v>2</v>
      </c>
      <c r="H40" s="108" t="str">
        <f>IF('Datos Vida'!H366=0,"",'Datos Vida'!H366)</f>
        <v/>
      </c>
      <c r="I40" s="108">
        <f>IF('Datos Vida'!I366=0,"",'Datos Vida'!I366)</f>
        <v>1</v>
      </c>
      <c r="J40" s="108">
        <f>IF('Datos Vida'!J366=0,"",'Datos Vida'!J366)</f>
        <v>1</v>
      </c>
      <c r="K40" s="108" t="str">
        <f>IF('Datos Vida'!K366=0,"",'Datos Vida'!K366)</f>
        <v/>
      </c>
      <c r="L40" s="108" t="str">
        <f>IF('Datos Vida'!L366=0,"",'Datos Vida'!L366)</f>
        <v/>
      </c>
      <c r="M40" s="108">
        <f>IF('Datos Vida'!M366=0,"",'Datos Vida'!M366)</f>
        <v>15</v>
      </c>
      <c r="N40" s="108" t="str">
        <f>IF('Datos Vida'!N366=0,"",'Datos Vida'!N366)</f>
        <v/>
      </c>
      <c r="O40" s="108" t="str">
        <f>IF('Datos Vida'!O366=0,"",'Datos Vida'!O366)</f>
        <v/>
      </c>
      <c r="P40" s="108">
        <f>IF('Datos Vida'!P366=0,"",'Datos Vida'!P366)</f>
        <v>54</v>
      </c>
      <c r="Q40" s="108" t="str">
        <f>IF('Datos Vida'!Q366=0,"",'Datos Vida'!Q366)</f>
        <v/>
      </c>
      <c r="R40" s="108">
        <f>IF('Datos Vida'!R366=0,"",'Datos Vida'!R366)</f>
        <v>1</v>
      </c>
      <c r="S40" s="108">
        <f>IF('Datos Vida'!S366=0,"",'Datos Vida'!S366)</f>
        <v>6</v>
      </c>
      <c r="T40" s="108">
        <f>IF('Datos Vida'!T366=0,"",'Datos Vida'!T366)</f>
        <v>23450</v>
      </c>
      <c r="U40" s="108" t="str">
        <f>IF('Datos Vida'!U366=0,"",'Datos Vida'!U366)</f>
        <v/>
      </c>
      <c r="V40" s="108">
        <f>IF('Datos Vida'!V366=0,"",'Datos Vida'!V366)</f>
        <v>2</v>
      </c>
      <c r="W40" s="108">
        <f>IF('Datos Vida'!W366=0,"",'Datos Vida'!W366)</f>
        <v>3</v>
      </c>
      <c r="X40" s="108">
        <f>IF('Datos Vida'!X366=0,"",'Datos Vida'!X366)</f>
        <v>6</v>
      </c>
      <c r="Y40" s="108">
        <f>IF('Datos Vida'!Y366=0,"",'Datos Vida'!Y366)</f>
        <v>32</v>
      </c>
      <c r="Z40" s="108">
        <f>IF('Datos Vida'!Z366=0,"",'Datos Vida'!Z366)</f>
        <v>11</v>
      </c>
      <c r="AA40" s="108" t="str">
        <f>IF('Datos Vida'!AA366=0,"",'Datos Vida'!AA366)</f>
        <v/>
      </c>
      <c r="AB40" s="108" t="str">
        <f>IF('Datos Vida'!AB366=0,"",'Datos Vida'!AB366)</f>
        <v/>
      </c>
      <c r="AC40" s="108">
        <f>IF('Datos Vida'!AC366=0,"",'Datos Vida'!AC366)</f>
        <v>1</v>
      </c>
      <c r="AD40" s="108" t="str">
        <f>IF('Datos Vida'!AD366=0,"",'Datos Vida'!AD366)</f>
        <v/>
      </c>
      <c r="AE40" s="108">
        <f>IF('Datos Vida'!AE366=0,"",'Datos Vida'!AE366)</f>
        <v>1</v>
      </c>
      <c r="AF40" s="108">
        <f>IF('Datos Vida'!AF366=0,"",'Datos Vida'!AF366)</f>
        <v>3</v>
      </c>
      <c r="AG40" s="108">
        <f>IF('Datos Vida'!AG366=0,"",'Datos Vida'!AG366)</f>
        <v>10</v>
      </c>
      <c r="AH40" s="108" t="str">
        <f>IF('Datos Vida'!AH366=0,"",'Datos Vida'!AH366)</f>
        <v/>
      </c>
      <c r="AI40" s="108" t="str">
        <f>IF('Datos Vida'!AI366=0,"",'Datos Vida'!AI366)</f>
        <v/>
      </c>
      <c r="AJ40" s="108" t="str">
        <f>IF('Datos Vida'!AJ366=0,"",'Datos Vida'!AJ366)</f>
        <v/>
      </c>
      <c r="AK40" s="108" t="str">
        <f>IF('Datos Vida'!AK366=0,"",'Datos Vida'!AK366)</f>
        <v/>
      </c>
      <c r="AL40" s="108" t="str">
        <f>IF('Datos Vida'!AL366=0,"",'Datos Vida'!AL366)</f>
        <v/>
      </c>
      <c r="AM40" s="108" t="str">
        <f>IF('Datos Vida'!AM366=0,"",'Datos Vida'!AM366)</f>
        <v/>
      </c>
      <c r="AN40" s="108" t="str">
        <f>IF('Datos Vida'!AN366=0,"",'Datos Vida'!AN366)</f>
        <v/>
      </c>
      <c r="AO40" s="108" t="str">
        <f>IF('Datos Vida'!AO366=0,"",'Datos Vida'!AO366)</f>
        <v/>
      </c>
      <c r="AP40" s="108" t="str">
        <f>IF('Datos Vida'!AP366=0,"",'Datos Vida'!AP366)</f>
        <v/>
      </c>
      <c r="AQ40" s="108">
        <f>IF('Datos Vida'!AQ366=0,"",'Datos Vida'!AQ366)</f>
        <v>23692.415520999999</v>
      </c>
      <c r="AR40" s="55"/>
      <c r="AS40" s="46">
        <f>IF('Datos Vida'!AS366=0,"",'Datos Vida'!AS366)</f>
        <v>23801</v>
      </c>
      <c r="AT40" s="71">
        <f t="shared" si="2"/>
        <v>-4.5621813789337162E-3</v>
      </c>
    </row>
    <row r="41" spans="2:46">
      <c r="B41" s="30" t="s">
        <v>436</v>
      </c>
      <c r="C41" s="108" t="str">
        <f>IF('Datos Vida'!C367=0,"",'Datos Vida'!C367)</f>
        <v/>
      </c>
      <c r="D41" s="108" t="str">
        <f>IF('Datos Vida'!D367=0,"",'Datos Vida'!D367)</f>
        <v/>
      </c>
      <c r="E41" s="108" t="str">
        <f>IF('Datos Vida'!E367=0,"",'Datos Vida'!E367)</f>
        <v/>
      </c>
      <c r="F41" s="108" t="str">
        <f>IF('Datos Vida'!F367=0,"",'Datos Vida'!F367)</f>
        <v/>
      </c>
      <c r="G41" s="108" t="str">
        <f>IF('Datos Vida'!G367=0,"",'Datos Vida'!G367)</f>
        <v/>
      </c>
      <c r="H41" s="108" t="str">
        <f>IF('Datos Vida'!H367=0,"",'Datos Vida'!H367)</f>
        <v/>
      </c>
      <c r="I41" s="108" t="str">
        <f>IF('Datos Vida'!I367=0,"",'Datos Vida'!I367)</f>
        <v/>
      </c>
      <c r="J41" s="108" t="str">
        <f>IF('Datos Vida'!J367=0,"",'Datos Vida'!J367)</f>
        <v/>
      </c>
      <c r="K41" s="108" t="str">
        <f>IF('Datos Vida'!K367=0,"",'Datos Vida'!K367)</f>
        <v/>
      </c>
      <c r="L41" s="108" t="str">
        <f>IF('Datos Vida'!L367=0,"",'Datos Vida'!L367)</f>
        <v/>
      </c>
      <c r="M41" s="108" t="str">
        <f>IF('Datos Vida'!M367=0,"",'Datos Vida'!M367)</f>
        <v/>
      </c>
      <c r="N41" s="108" t="str">
        <f>IF('Datos Vida'!N367=0,"",'Datos Vida'!N367)</f>
        <v/>
      </c>
      <c r="O41" s="108" t="str">
        <f>IF('Datos Vida'!O367=0,"",'Datos Vida'!O367)</f>
        <v/>
      </c>
      <c r="P41" s="108" t="str">
        <f>IF('Datos Vida'!P367=0,"",'Datos Vida'!P367)</f>
        <v/>
      </c>
      <c r="Q41" s="108" t="str">
        <f>IF('Datos Vida'!Q367=0,"",'Datos Vida'!Q367)</f>
        <v/>
      </c>
      <c r="R41" s="108" t="str">
        <f>IF('Datos Vida'!R367=0,"",'Datos Vida'!R367)</f>
        <v/>
      </c>
      <c r="S41" s="108" t="str">
        <f>IF('Datos Vida'!S367=0,"",'Datos Vida'!S367)</f>
        <v/>
      </c>
      <c r="T41" s="108" t="str">
        <f>IF('Datos Vida'!T367=0,"",'Datos Vida'!T367)</f>
        <v/>
      </c>
      <c r="U41" s="108">
        <f>IF('Datos Vida'!U367=0,"",'Datos Vida'!U367)</f>
        <v>8</v>
      </c>
      <c r="V41" s="108" t="str">
        <f>IF('Datos Vida'!V367=0,"",'Datos Vida'!V367)</f>
        <v/>
      </c>
      <c r="W41" s="108" t="str">
        <f>IF('Datos Vida'!W367=0,"",'Datos Vida'!W367)</f>
        <v/>
      </c>
      <c r="X41" s="108" t="str">
        <f>IF('Datos Vida'!X367=0,"",'Datos Vida'!X367)</f>
        <v/>
      </c>
      <c r="Y41" s="108" t="str">
        <f>IF('Datos Vida'!Y367=0,"",'Datos Vida'!Y367)</f>
        <v/>
      </c>
      <c r="Z41" s="108" t="str">
        <f>IF('Datos Vida'!Z367=0,"",'Datos Vida'!Z367)</f>
        <v/>
      </c>
      <c r="AA41" s="108" t="str">
        <f>IF('Datos Vida'!AA367=0,"",'Datos Vida'!AA367)</f>
        <v/>
      </c>
      <c r="AB41" s="108" t="str">
        <f>IF('Datos Vida'!AB367=0,"",'Datos Vida'!AB367)</f>
        <v/>
      </c>
      <c r="AC41" s="108" t="str">
        <f>IF('Datos Vida'!AC367=0,"",'Datos Vida'!AC367)</f>
        <v/>
      </c>
      <c r="AD41" s="108" t="str">
        <f>IF('Datos Vida'!AD367=0,"",'Datos Vida'!AD367)</f>
        <v/>
      </c>
      <c r="AE41" s="108" t="str">
        <f>IF('Datos Vida'!AE367=0,"",'Datos Vida'!AE367)</f>
        <v/>
      </c>
      <c r="AF41" s="108" t="str">
        <f>IF('Datos Vida'!AF367=0,"",'Datos Vida'!AF367)</f>
        <v/>
      </c>
      <c r="AG41" s="108" t="str">
        <f>IF('Datos Vida'!AG367=0,"",'Datos Vida'!AG367)</f>
        <v/>
      </c>
      <c r="AH41" s="108" t="str">
        <f>IF('Datos Vida'!AH367=0,"",'Datos Vida'!AH367)</f>
        <v/>
      </c>
      <c r="AI41" s="108" t="str">
        <f>IF('Datos Vida'!AI367=0,"",'Datos Vida'!AI367)</f>
        <v/>
      </c>
      <c r="AJ41" s="108" t="str">
        <f>IF('Datos Vida'!AJ367=0,"",'Datos Vida'!AJ367)</f>
        <v/>
      </c>
      <c r="AK41" s="108" t="str">
        <f>IF('Datos Vida'!AK367=0,"",'Datos Vida'!AK367)</f>
        <v/>
      </c>
      <c r="AL41" s="108" t="str">
        <f>IF('Datos Vida'!AL367=0,"",'Datos Vida'!AL367)</f>
        <v/>
      </c>
      <c r="AM41" s="108" t="str">
        <f>IF('Datos Vida'!AM367=0,"",'Datos Vida'!AM367)</f>
        <v/>
      </c>
      <c r="AN41" s="108" t="str">
        <f>IF('Datos Vida'!AN367=0,"",'Datos Vida'!AN367)</f>
        <v/>
      </c>
      <c r="AO41" s="108" t="str">
        <f>IF('Datos Vida'!AO367=0,"",'Datos Vida'!AO367)</f>
        <v/>
      </c>
      <c r="AP41" s="108" t="str">
        <f>IF('Datos Vida'!AP367=0,"",'Datos Vida'!AP367)</f>
        <v/>
      </c>
      <c r="AQ41" s="108">
        <f>IF('Datos Vida'!AQ367=0,"",'Datos Vida'!AQ367)</f>
        <v>8</v>
      </c>
      <c r="AR41" s="55"/>
      <c r="AS41" s="46" t="str">
        <f>IF('Datos Vida'!AS367=0,"",'Datos Vida'!AS367)</f>
        <v/>
      </c>
      <c r="AT41" s="71" t="str">
        <f t="shared" si="2"/>
        <v/>
      </c>
    </row>
    <row r="42" spans="2:46">
      <c r="B42" s="30" t="s">
        <v>437</v>
      </c>
      <c r="C42" s="108" t="str">
        <f>IF('Datos Vida'!C368=0,"",'Datos Vida'!C368)</f>
        <v/>
      </c>
      <c r="D42" s="108" t="str">
        <f>IF('Datos Vida'!D368=0,"",'Datos Vida'!D368)</f>
        <v/>
      </c>
      <c r="E42" s="108" t="str">
        <f>IF('Datos Vida'!E368=0,"",'Datos Vida'!E368)</f>
        <v/>
      </c>
      <c r="F42" s="108" t="str">
        <f>IF('Datos Vida'!F368=0,"",'Datos Vida'!F368)</f>
        <v/>
      </c>
      <c r="G42" s="108" t="str">
        <f>IF('Datos Vida'!G368=0,"",'Datos Vida'!G368)</f>
        <v/>
      </c>
      <c r="H42" s="108" t="str">
        <f>IF('Datos Vida'!H368=0,"",'Datos Vida'!H368)</f>
        <v/>
      </c>
      <c r="I42" s="108" t="str">
        <f>IF('Datos Vida'!I368=0,"",'Datos Vida'!I368)</f>
        <v/>
      </c>
      <c r="J42" s="108" t="str">
        <f>IF('Datos Vida'!J368=0,"",'Datos Vida'!J368)</f>
        <v/>
      </c>
      <c r="K42" s="108" t="str">
        <f>IF('Datos Vida'!K368=0,"",'Datos Vida'!K368)</f>
        <v/>
      </c>
      <c r="L42" s="108" t="str">
        <f>IF('Datos Vida'!L368=0,"",'Datos Vida'!L368)</f>
        <v/>
      </c>
      <c r="M42" s="108" t="str">
        <f>IF('Datos Vida'!M368=0,"",'Datos Vida'!M368)</f>
        <v/>
      </c>
      <c r="N42" s="108" t="str">
        <f>IF('Datos Vida'!N368=0,"",'Datos Vida'!N368)</f>
        <v/>
      </c>
      <c r="O42" s="108" t="str">
        <f>IF('Datos Vida'!O368=0,"",'Datos Vida'!O368)</f>
        <v/>
      </c>
      <c r="P42" s="108" t="str">
        <f>IF('Datos Vida'!P368=0,"",'Datos Vida'!P368)</f>
        <v/>
      </c>
      <c r="Q42" s="108" t="str">
        <f>IF('Datos Vida'!Q368=0,"",'Datos Vida'!Q368)</f>
        <v/>
      </c>
      <c r="R42" s="108" t="str">
        <f>IF('Datos Vida'!R368=0,"",'Datos Vida'!R368)</f>
        <v/>
      </c>
      <c r="S42" s="108" t="str">
        <f>IF('Datos Vida'!S368=0,"",'Datos Vida'!S368)</f>
        <v/>
      </c>
      <c r="T42" s="108" t="str">
        <f>IF('Datos Vida'!T368=0,"",'Datos Vida'!T368)</f>
        <v/>
      </c>
      <c r="U42" s="108" t="str">
        <f>IF('Datos Vida'!U368=0,"",'Datos Vida'!U368)</f>
        <v/>
      </c>
      <c r="V42" s="108" t="str">
        <f>IF('Datos Vida'!V368=0,"",'Datos Vida'!V368)</f>
        <v/>
      </c>
      <c r="W42" s="108" t="str">
        <f>IF('Datos Vida'!W368=0,"",'Datos Vida'!W368)</f>
        <v/>
      </c>
      <c r="X42" s="108" t="str">
        <f>IF('Datos Vida'!X368=0,"",'Datos Vida'!X368)</f>
        <v/>
      </c>
      <c r="Y42" s="108">
        <f>IF('Datos Vida'!Y368=0,"",'Datos Vida'!Y368)</f>
        <v>2496</v>
      </c>
      <c r="Z42" s="108" t="str">
        <f>IF('Datos Vida'!Z368=0,"",'Datos Vida'!Z368)</f>
        <v/>
      </c>
      <c r="AA42" s="108" t="str">
        <f>IF('Datos Vida'!AA368=0,"",'Datos Vida'!AA368)</f>
        <v/>
      </c>
      <c r="AB42" s="108" t="str">
        <f>IF('Datos Vida'!AB368=0,"",'Datos Vida'!AB368)</f>
        <v/>
      </c>
      <c r="AC42" s="108" t="str">
        <f>IF('Datos Vida'!AC368=0,"",'Datos Vida'!AC368)</f>
        <v/>
      </c>
      <c r="AD42" s="108" t="str">
        <f>IF('Datos Vida'!AD368=0,"",'Datos Vida'!AD368)</f>
        <v/>
      </c>
      <c r="AE42" s="108" t="str">
        <f>IF('Datos Vida'!AE368=0,"",'Datos Vida'!AE368)</f>
        <v/>
      </c>
      <c r="AF42" s="108" t="str">
        <f>IF('Datos Vida'!AF368=0,"",'Datos Vida'!AF368)</f>
        <v/>
      </c>
      <c r="AG42" s="108" t="str">
        <f>IF('Datos Vida'!AG368=0,"",'Datos Vida'!AG368)</f>
        <v/>
      </c>
      <c r="AH42" s="108" t="str">
        <f>IF('Datos Vida'!AH368=0,"",'Datos Vida'!AH368)</f>
        <v/>
      </c>
      <c r="AI42" s="108" t="str">
        <f>IF('Datos Vida'!AI368=0,"",'Datos Vida'!AI368)</f>
        <v/>
      </c>
      <c r="AJ42" s="108" t="str">
        <f>IF('Datos Vida'!AJ368=0,"",'Datos Vida'!AJ368)</f>
        <v/>
      </c>
      <c r="AK42" s="108" t="str">
        <f>IF('Datos Vida'!AK368=0,"",'Datos Vida'!AK368)</f>
        <v/>
      </c>
      <c r="AL42" s="108" t="str">
        <f>IF('Datos Vida'!AL368=0,"",'Datos Vida'!AL368)</f>
        <v/>
      </c>
      <c r="AM42" s="108" t="str">
        <f>IF('Datos Vida'!AM368=0,"",'Datos Vida'!AM368)</f>
        <v/>
      </c>
      <c r="AN42" s="108" t="str">
        <f>IF('Datos Vida'!AN368=0,"",'Datos Vida'!AN368)</f>
        <v/>
      </c>
      <c r="AO42" s="108" t="str">
        <f>IF('Datos Vida'!AO368=0,"",'Datos Vida'!AO368)</f>
        <v/>
      </c>
      <c r="AP42" s="108" t="str">
        <f>IF('Datos Vida'!AP368=0,"",'Datos Vida'!AP368)</f>
        <v/>
      </c>
      <c r="AQ42" s="108">
        <f>IF('Datos Vida'!AQ368=0,"",'Datos Vida'!AQ368)</f>
        <v>2496</v>
      </c>
      <c r="AR42" s="55"/>
      <c r="AS42" s="46">
        <f>IF('Datos Vida'!AS368=0,"",'Datos Vida'!AS368)</f>
        <v>2469</v>
      </c>
      <c r="AT42" s="71"/>
    </row>
    <row r="43" spans="2:46">
      <c r="B43" s="29" t="s">
        <v>438</v>
      </c>
      <c r="C43" s="109" t="str">
        <f>IF('Datos Vida'!C369=0,"",'Datos Vida'!C369)</f>
        <v/>
      </c>
      <c r="D43" s="109" t="str">
        <f>IF('Datos Vida'!D369=0,"",'Datos Vida'!D369)</f>
        <v/>
      </c>
      <c r="E43" s="109" t="str">
        <f>IF('Datos Vida'!E369=0,"",'Datos Vida'!E369)</f>
        <v/>
      </c>
      <c r="F43" s="109" t="str">
        <f>IF('Datos Vida'!F369=0,"",'Datos Vida'!F369)</f>
        <v/>
      </c>
      <c r="G43" s="109" t="str">
        <f>IF('Datos Vida'!G369=0,"",'Datos Vida'!G369)</f>
        <v/>
      </c>
      <c r="H43" s="109" t="str">
        <f>IF('Datos Vida'!H369=0,"",'Datos Vida'!H369)</f>
        <v/>
      </c>
      <c r="I43" s="109" t="str">
        <f>IF('Datos Vida'!I369=0,"",'Datos Vida'!I369)</f>
        <v/>
      </c>
      <c r="J43" s="109" t="str">
        <f>IF('Datos Vida'!J369=0,"",'Datos Vida'!J369)</f>
        <v/>
      </c>
      <c r="K43" s="109" t="str">
        <f>IF('Datos Vida'!K369=0,"",'Datos Vida'!K369)</f>
        <v/>
      </c>
      <c r="L43" s="109" t="str">
        <f>IF('Datos Vida'!L369=0,"",'Datos Vida'!L369)</f>
        <v/>
      </c>
      <c r="M43" s="109" t="str">
        <f>IF('Datos Vida'!M369=0,"",'Datos Vida'!M369)</f>
        <v/>
      </c>
      <c r="N43" s="109" t="str">
        <f>IF('Datos Vida'!N369=0,"",'Datos Vida'!N369)</f>
        <v/>
      </c>
      <c r="O43" s="109" t="str">
        <f>IF('Datos Vida'!O369=0,"",'Datos Vida'!O369)</f>
        <v/>
      </c>
      <c r="P43" s="109" t="str">
        <f>IF('Datos Vida'!P369=0,"",'Datos Vida'!P369)</f>
        <v/>
      </c>
      <c r="Q43" s="109" t="str">
        <f>IF('Datos Vida'!Q369=0,"",'Datos Vida'!Q369)</f>
        <v/>
      </c>
      <c r="R43" s="109" t="str">
        <f>IF('Datos Vida'!R369=0,"",'Datos Vida'!R369)</f>
        <v/>
      </c>
      <c r="S43" s="109" t="str">
        <f>IF('Datos Vida'!S369=0,"",'Datos Vida'!S369)</f>
        <v/>
      </c>
      <c r="T43" s="109" t="str">
        <f>IF('Datos Vida'!T369=0,"",'Datos Vida'!T369)</f>
        <v/>
      </c>
      <c r="U43" s="109" t="str">
        <f>IF('Datos Vida'!U369=0,"",'Datos Vida'!U369)</f>
        <v/>
      </c>
      <c r="V43" s="109" t="str">
        <f>IF('Datos Vida'!V369=0,"",'Datos Vida'!V369)</f>
        <v/>
      </c>
      <c r="W43" s="109" t="str">
        <f>IF('Datos Vida'!W369=0,"",'Datos Vida'!W369)</f>
        <v/>
      </c>
      <c r="X43" s="109" t="str">
        <f>IF('Datos Vida'!X369=0,"",'Datos Vida'!X369)</f>
        <v/>
      </c>
      <c r="Y43" s="109" t="str">
        <f>IF('Datos Vida'!Y369=0,"",'Datos Vida'!Y369)</f>
        <v/>
      </c>
      <c r="Z43" s="109" t="str">
        <f>IF('Datos Vida'!Z369=0,"",'Datos Vida'!Z369)</f>
        <v/>
      </c>
      <c r="AA43" s="109" t="str">
        <f>IF('Datos Vida'!AA369=0,"",'Datos Vida'!AA369)</f>
        <v/>
      </c>
      <c r="AB43" s="109" t="str">
        <f>IF('Datos Vida'!AB369=0,"",'Datos Vida'!AB369)</f>
        <v/>
      </c>
      <c r="AC43" s="109" t="str">
        <f>IF('Datos Vida'!AC369=0,"",'Datos Vida'!AC369)</f>
        <v/>
      </c>
      <c r="AD43" s="109" t="str">
        <f>IF('Datos Vida'!AD369=0,"",'Datos Vida'!AD369)</f>
        <v/>
      </c>
      <c r="AE43" s="109" t="str">
        <f>IF('Datos Vida'!AE369=0,"",'Datos Vida'!AE369)</f>
        <v/>
      </c>
      <c r="AF43" s="109" t="str">
        <f>IF('Datos Vida'!AF369=0,"",'Datos Vida'!AF369)</f>
        <v/>
      </c>
      <c r="AG43" s="109" t="str">
        <f>IF('Datos Vida'!AG369=0,"",'Datos Vida'!AG369)</f>
        <v/>
      </c>
      <c r="AH43" s="109" t="str">
        <f>IF('Datos Vida'!AH369=0,"",'Datos Vida'!AH369)</f>
        <v/>
      </c>
      <c r="AI43" s="109" t="str">
        <f>IF('Datos Vida'!AI369=0,"",'Datos Vida'!AI369)</f>
        <v/>
      </c>
      <c r="AJ43" s="109" t="str">
        <f>IF('Datos Vida'!AJ369=0,"",'Datos Vida'!AJ369)</f>
        <v/>
      </c>
      <c r="AK43" s="109" t="str">
        <f>IF('Datos Vida'!AK369=0,"",'Datos Vida'!AK369)</f>
        <v/>
      </c>
      <c r="AL43" s="109" t="str">
        <f>IF('Datos Vida'!AL369=0,"",'Datos Vida'!AL369)</f>
        <v/>
      </c>
      <c r="AM43" s="109" t="str">
        <f>IF('Datos Vida'!AM369=0,"",'Datos Vida'!AM369)</f>
        <v/>
      </c>
      <c r="AN43" s="109" t="str">
        <f>IF('Datos Vida'!AN369=0,"",'Datos Vida'!AN369)</f>
        <v/>
      </c>
      <c r="AO43" s="109" t="str">
        <f>IF('Datos Vida'!AO369=0,"",'Datos Vida'!AO369)</f>
        <v/>
      </c>
      <c r="AP43" s="109" t="str">
        <f>IF('Datos Vida'!AP369=0,"",'Datos Vida'!AP369)</f>
        <v/>
      </c>
      <c r="AQ43" s="109" t="str">
        <f>IF('Datos Vida'!AQ369=0,"",'Datos Vida'!AQ369)</f>
        <v/>
      </c>
      <c r="AR43" s="55"/>
      <c r="AS43" s="43" t="str">
        <f>IF('Datos Vida'!AS369=0,"",'Datos Vida'!AS369)</f>
        <v/>
      </c>
      <c r="AT43" s="107"/>
    </row>
    <row r="44" spans="2:46">
      <c r="B44" s="30" t="s">
        <v>439</v>
      </c>
      <c r="C44" s="108" t="str">
        <f>IF('Datos Vida'!C370=0,"",'Datos Vida'!C370)</f>
        <v/>
      </c>
      <c r="D44" s="108" t="str">
        <f>IF('Datos Vida'!D370=0,"",'Datos Vida'!D370)</f>
        <v/>
      </c>
      <c r="E44" s="108" t="str">
        <f>IF('Datos Vida'!E370=0,"",'Datos Vida'!E370)</f>
        <v/>
      </c>
      <c r="F44" s="108" t="str">
        <f>IF('Datos Vida'!F370=0,"",'Datos Vida'!F370)</f>
        <v/>
      </c>
      <c r="G44" s="108" t="str">
        <f>IF('Datos Vida'!G370=0,"",'Datos Vida'!G370)</f>
        <v/>
      </c>
      <c r="H44" s="108" t="str">
        <f>IF('Datos Vida'!H370=0,"",'Datos Vida'!H370)</f>
        <v/>
      </c>
      <c r="I44" s="108" t="str">
        <f>IF('Datos Vida'!I370=0,"",'Datos Vida'!I370)</f>
        <v/>
      </c>
      <c r="J44" s="108" t="str">
        <f>IF('Datos Vida'!J370=0,"",'Datos Vida'!J370)</f>
        <v/>
      </c>
      <c r="K44" s="108" t="str">
        <f>IF('Datos Vida'!K370=0,"",'Datos Vida'!K370)</f>
        <v/>
      </c>
      <c r="L44" s="108" t="str">
        <f>IF('Datos Vida'!L370=0,"",'Datos Vida'!L370)</f>
        <v/>
      </c>
      <c r="M44" s="108" t="str">
        <f>IF('Datos Vida'!M370=0,"",'Datos Vida'!M370)</f>
        <v/>
      </c>
      <c r="N44" s="108" t="str">
        <f>IF('Datos Vida'!N370=0,"",'Datos Vida'!N370)</f>
        <v/>
      </c>
      <c r="O44" s="108" t="str">
        <f>IF('Datos Vida'!O370=0,"",'Datos Vida'!O370)</f>
        <v/>
      </c>
      <c r="P44" s="108" t="str">
        <f>IF('Datos Vida'!P370=0,"",'Datos Vida'!P370)</f>
        <v/>
      </c>
      <c r="Q44" s="108" t="str">
        <f>IF('Datos Vida'!Q370=0,"",'Datos Vida'!Q370)</f>
        <v/>
      </c>
      <c r="R44" s="108" t="str">
        <f>IF('Datos Vida'!R370=0,"",'Datos Vida'!R370)</f>
        <v/>
      </c>
      <c r="S44" s="108" t="str">
        <f>IF('Datos Vida'!S370=0,"",'Datos Vida'!S370)</f>
        <v/>
      </c>
      <c r="T44" s="108" t="str">
        <f>IF('Datos Vida'!T370=0,"",'Datos Vida'!T370)</f>
        <v/>
      </c>
      <c r="U44" s="108" t="str">
        <f>IF('Datos Vida'!U370=0,"",'Datos Vida'!U370)</f>
        <v/>
      </c>
      <c r="V44" s="108" t="str">
        <f>IF('Datos Vida'!V370=0,"",'Datos Vida'!V370)</f>
        <v/>
      </c>
      <c r="W44" s="108" t="str">
        <f>IF('Datos Vida'!W370=0,"",'Datos Vida'!W370)</f>
        <v/>
      </c>
      <c r="X44" s="108" t="str">
        <f>IF('Datos Vida'!X370=0,"",'Datos Vida'!X370)</f>
        <v/>
      </c>
      <c r="Y44" s="108" t="str">
        <f>IF('Datos Vida'!Y370=0,"",'Datos Vida'!Y370)</f>
        <v/>
      </c>
      <c r="Z44" s="108" t="str">
        <f>IF('Datos Vida'!Z370=0,"",'Datos Vida'!Z370)</f>
        <v/>
      </c>
      <c r="AA44" s="108" t="str">
        <f>IF('Datos Vida'!AA370=0,"",'Datos Vida'!AA370)</f>
        <v/>
      </c>
      <c r="AB44" s="108" t="str">
        <f>IF('Datos Vida'!AB370=0,"",'Datos Vida'!AB370)</f>
        <v/>
      </c>
      <c r="AC44" s="108" t="str">
        <f>IF('Datos Vida'!AC370=0,"",'Datos Vida'!AC370)</f>
        <v/>
      </c>
      <c r="AD44" s="108" t="str">
        <f>IF('Datos Vida'!AD370=0,"",'Datos Vida'!AD370)</f>
        <v/>
      </c>
      <c r="AE44" s="108" t="str">
        <f>IF('Datos Vida'!AE370=0,"",'Datos Vida'!AE370)</f>
        <v/>
      </c>
      <c r="AF44" s="108" t="str">
        <f>IF('Datos Vida'!AF370=0,"",'Datos Vida'!AF370)</f>
        <v/>
      </c>
      <c r="AG44" s="108" t="str">
        <f>IF('Datos Vida'!AG370=0,"",'Datos Vida'!AG370)</f>
        <v/>
      </c>
      <c r="AH44" s="108" t="str">
        <f>IF('Datos Vida'!AH370=0,"",'Datos Vida'!AH370)</f>
        <v/>
      </c>
      <c r="AI44" s="108" t="str">
        <f>IF('Datos Vida'!AI370=0,"",'Datos Vida'!AI370)</f>
        <v/>
      </c>
      <c r="AJ44" s="108" t="str">
        <f>IF('Datos Vida'!AJ370=0,"",'Datos Vida'!AJ370)</f>
        <v/>
      </c>
      <c r="AK44" s="108" t="str">
        <f>IF('Datos Vida'!AK370=0,"",'Datos Vida'!AK370)</f>
        <v/>
      </c>
      <c r="AL44" s="108" t="str">
        <f>IF('Datos Vida'!AL370=0,"",'Datos Vida'!AL370)</f>
        <v/>
      </c>
      <c r="AM44" s="108" t="str">
        <f>IF('Datos Vida'!AM370=0,"",'Datos Vida'!AM370)</f>
        <v/>
      </c>
      <c r="AN44" s="108" t="str">
        <f>IF('Datos Vida'!AN370=0,"",'Datos Vida'!AN370)</f>
        <v/>
      </c>
      <c r="AO44" s="108" t="str">
        <f>IF('Datos Vida'!AO370=0,"",'Datos Vida'!AO370)</f>
        <v/>
      </c>
      <c r="AP44" s="108" t="str">
        <f>IF('Datos Vida'!AP370=0,"",'Datos Vida'!AP370)</f>
        <v/>
      </c>
      <c r="AQ44" s="108" t="str">
        <f>IF('Datos Vida'!AQ370=0,"",'Datos Vida'!AQ370)</f>
        <v/>
      </c>
      <c r="AR44" s="55"/>
      <c r="AS44" s="46">
        <f>IF('Datos Vida'!AS370=0,"",'Datos Vida'!AS370)</f>
        <v>3</v>
      </c>
      <c r="AT44" s="71" t="str">
        <f t="shared" ref="AT44:AT49" si="3">IFERROR(AQ44/AS44-1,"")</f>
        <v/>
      </c>
    </row>
    <row r="45" spans="2:46">
      <c r="B45" s="30" t="s">
        <v>440</v>
      </c>
      <c r="C45" s="108" t="str">
        <f>IF('Datos Vida'!C371=0,"",'Datos Vida'!C371)</f>
        <v/>
      </c>
      <c r="D45" s="108" t="str">
        <f>IF('Datos Vida'!D371=0,"",'Datos Vida'!D371)</f>
        <v/>
      </c>
      <c r="E45" s="108" t="str">
        <f>IF('Datos Vida'!E371=0,"",'Datos Vida'!E371)</f>
        <v/>
      </c>
      <c r="F45" s="108" t="str">
        <f>IF('Datos Vida'!F371=0,"",'Datos Vida'!F371)</f>
        <v/>
      </c>
      <c r="G45" s="108">
        <f>IF('Datos Vida'!G371=0,"",'Datos Vida'!G371)</f>
        <v>1001</v>
      </c>
      <c r="H45" s="108" t="str">
        <f>IF('Datos Vida'!H371=0,"",'Datos Vida'!H371)</f>
        <v/>
      </c>
      <c r="I45" s="108" t="str">
        <f>IF('Datos Vida'!I371=0,"",'Datos Vida'!I371)</f>
        <v/>
      </c>
      <c r="J45" s="108">
        <f>IF('Datos Vida'!J371=0,"",'Datos Vida'!J371)</f>
        <v>1121</v>
      </c>
      <c r="K45" s="108" t="str">
        <f>IF('Datos Vida'!K371=0,"",'Datos Vida'!K371)</f>
        <v/>
      </c>
      <c r="L45" s="108">
        <f>IF('Datos Vida'!L371=0,"",'Datos Vida'!L371)</f>
        <v>189</v>
      </c>
      <c r="M45" s="108">
        <f>IF('Datos Vida'!M371=0,"",'Datos Vida'!M371)</f>
        <v>2515</v>
      </c>
      <c r="N45" s="108">
        <f>IF('Datos Vida'!N371=0,"",'Datos Vida'!N371)</f>
        <v>221</v>
      </c>
      <c r="O45" s="108">
        <f>IF('Datos Vida'!O371=0,"",'Datos Vida'!O371)</f>
        <v>2445</v>
      </c>
      <c r="P45" s="108">
        <f>IF('Datos Vida'!P371=0,"",'Datos Vida'!P371)</f>
        <v>761</v>
      </c>
      <c r="Q45" s="108">
        <f>IF('Datos Vida'!Q371=0,"",'Datos Vida'!Q371)</f>
        <v>402</v>
      </c>
      <c r="R45" s="108" t="str">
        <f>IF('Datos Vida'!R371=0,"",'Datos Vida'!R371)</f>
        <v/>
      </c>
      <c r="S45" s="108" t="str">
        <f>IF('Datos Vida'!S371=0,"",'Datos Vida'!S371)</f>
        <v/>
      </c>
      <c r="T45" s="108" t="str">
        <f>IF('Datos Vida'!T371=0,"",'Datos Vida'!T371)</f>
        <v/>
      </c>
      <c r="U45" s="108" t="str">
        <f>IF('Datos Vida'!U371=0,"",'Datos Vida'!U371)</f>
        <v/>
      </c>
      <c r="V45" s="108" t="str">
        <f>IF('Datos Vida'!V371=0,"",'Datos Vida'!V371)</f>
        <v/>
      </c>
      <c r="W45" s="108" t="str">
        <f>IF('Datos Vida'!W371=0,"",'Datos Vida'!W371)</f>
        <v/>
      </c>
      <c r="X45" s="108">
        <f>IF('Datos Vida'!X371=0,"",'Datos Vida'!X371)</f>
        <v>2315</v>
      </c>
      <c r="Y45" s="108" t="str">
        <f>IF('Datos Vida'!Y371=0,"",'Datos Vida'!Y371)</f>
        <v/>
      </c>
      <c r="Z45" s="108">
        <f>IF('Datos Vida'!Z371=0,"",'Datos Vida'!Z371)</f>
        <v>324</v>
      </c>
      <c r="AA45" s="108">
        <f>IF('Datos Vida'!AA371=0,"",'Datos Vida'!AA371)</f>
        <v>944</v>
      </c>
      <c r="AB45" s="108">
        <f>IF('Datos Vida'!AB371=0,"",'Datos Vida'!AB371)</f>
        <v>1568</v>
      </c>
      <c r="AC45" s="108">
        <f>IF('Datos Vida'!AC371=0,"",'Datos Vida'!AC371)</f>
        <v>804</v>
      </c>
      <c r="AD45" s="108" t="str">
        <f>IF('Datos Vida'!AD371=0,"",'Datos Vida'!AD371)</f>
        <v/>
      </c>
      <c r="AE45" s="108">
        <f>IF('Datos Vida'!AE371=0,"",'Datos Vida'!AE371)</f>
        <v>404</v>
      </c>
      <c r="AF45" s="108">
        <f>IF('Datos Vida'!AF371=0,"",'Datos Vida'!AF371)</f>
        <v>330</v>
      </c>
      <c r="AG45" s="108" t="str">
        <f>IF('Datos Vida'!AG371=0,"",'Datos Vida'!AG371)</f>
        <v/>
      </c>
      <c r="AH45" s="108" t="str">
        <f>IF('Datos Vida'!AH371=0,"",'Datos Vida'!AH371)</f>
        <v/>
      </c>
      <c r="AI45" s="108" t="str">
        <f>IF('Datos Vida'!AI371=0,"",'Datos Vida'!AI371)</f>
        <v/>
      </c>
      <c r="AJ45" s="108" t="str">
        <f>IF('Datos Vida'!AJ371=0,"",'Datos Vida'!AJ371)</f>
        <v/>
      </c>
      <c r="AK45" s="108" t="str">
        <f>IF('Datos Vida'!AK371=0,"",'Datos Vida'!AK371)</f>
        <v/>
      </c>
      <c r="AL45" s="108" t="str">
        <f>IF('Datos Vida'!AL371=0,"",'Datos Vida'!AL371)</f>
        <v/>
      </c>
      <c r="AM45" s="108" t="str">
        <f>IF('Datos Vida'!AM371=0,"",'Datos Vida'!AM371)</f>
        <v/>
      </c>
      <c r="AN45" s="108" t="str">
        <f>IF('Datos Vida'!AN371=0,"",'Datos Vida'!AN371)</f>
        <v/>
      </c>
      <c r="AO45" s="108" t="str">
        <f>IF('Datos Vida'!AO371=0,"",'Datos Vida'!AO371)</f>
        <v/>
      </c>
      <c r="AP45" s="108" t="str">
        <f>IF('Datos Vida'!AP371=0,"",'Datos Vida'!AP371)</f>
        <v/>
      </c>
      <c r="AQ45" s="108">
        <f>IF('Datos Vida'!AQ371=0,"",'Datos Vida'!AQ371)</f>
        <v>15344</v>
      </c>
      <c r="AR45" s="55"/>
      <c r="AS45" s="46">
        <f>IF('Datos Vida'!AS371=0,"",'Datos Vida'!AS371)</f>
        <v>12502</v>
      </c>
      <c r="AT45" s="71">
        <f t="shared" si="3"/>
        <v>0.22732362821948482</v>
      </c>
    </row>
    <row r="46" spans="2:46">
      <c r="B46" s="30" t="s">
        <v>441</v>
      </c>
      <c r="C46" s="108" t="str">
        <f>IF('Datos Vida'!C372=0,"",'Datos Vida'!C372)</f>
        <v/>
      </c>
      <c r="D46" s="108" t="str">
        <f>IF('Datos Vida'!D372=0,"",'Datos Vida'!D372)</f>
        <v/>
      </c>
      <c r="E46" s="108">
        <f>IF('Datos Vida'!E372=0,"",'Datos Vida'!E372)</f>
        <v>13</v>
      </c>
      <c r="F46" s="108" t="str">
        <f>IF('Datos Vida'!F372=0,"",'Datos Vida'!F372)</f>
        <v/>
      </c>
      <c r="G46" s="108">
        <f>IF('Datos Vida'!G372=0,"",'Datos Vida'!G372)</f>
        <v>552</v>
      </c>
      <c r="H46" s="108" t="str">
        <f>IF('Datos Vida'!H372=0,"",'Datos Vida'!H372)</f>
        <v/>
      </c>
      <c r="I46" s="108" t="str">
        <f>IF('Datos Vida'!I372=0,"",'Datos Vida'!I372)</f>
        <v/>
      </c>
      <c r="J46" s="108">
        <f>IF('Datos Vida'!J372=0,"",'Datos Vida'!J372)</f>
        <v>281</v>
      </c>
      <c r="K46" s="108" t="str">
        <f>IF('Datos Vida'!K372=0,"",'Datos Vida'!K372)</f>
        <v/>
      </c>
      <c r="L46" s="108">
        <f>IF('Datos Vida'!L372=0,"",'Datos Vida'!L372)</f>
        <v>58</v>
      </c>
      <c r="M46" s="108">
        <f>IF('Datos Vida'!M372=0,"",'Datos Vida'!M372)</f>
        <v>589</v>
      </c>
      <c r="N46" s="108">
        <f>IF('Datos Vida'!N372=0,"",'Datos Vida'!N372)</f>
        <v>87</v>
      </c>
      <c r="O46" s="108">
        <f>IF('Datos Vida'!O372=0,"",'Datos Vida'!O372)</f>
        <v>526</v>
      </c>
      <c r="P46" s="108">
        <f>IF('Datos Vida'!P372=0,"",'Datos Vida'!P372)</f>
        <v>205</v>
      </c>
      <c r="Q46" s="108">
        <f>IF('Datos Vida'!Q372=0,"",'Datos Vida'!Q372)</f>
        <v>118</v>
      </c>
      <c r="R46" s="108" t="str">
        <f>IF('Datos Vida'!R372=0,"",'Datos Vida'!R372)</f>
        <v/>
      </c>
      <c r="S46" s="108" t="str">
        <f>IF('Datos Vida'!S372=0,"",'Datos Vida'!S372)</f>
        <v/>
      </c>
      <c r="T46" s="108" t="str">
        <f>IF('Datos Vida'!T372=0,"",'Datos Vida'!T372)</f>
        <v/>
      </c>
      <c r="U46" s="108" t="str">
        <f>IF('Datos Vida'!U372=0,"",'Datos Vida'!U372)</f>
        <v/>
      </c>
      <c r="V46" s="108" t="str">
        <f>IF('Datos Vida'!V372=0,"",'Datos Vida'!V372)</f>
        <v/>
      </c>
      <c r="W46" s="108" t="str">
        <f>IF('Datos Vida'!W372=0,"",'Datos Vida'!W372)</f>
        <v/>
      </c>
      <c r="X46" s="108">
        <f>IF('Datos Vida'!X372=0,"",'Datos Vida'!X372)</f>
        <v>485</v>
      </c>
      <c r="Y46" s="108" t="str">
        <f>IF('Datos Vida'!Y372=0,"",'Datos Vida'!Y372)</f>
        <v/>
      </c>
      <c r="Z46" s="108">
        <f>IF('Datos Vida'!Z372=0,"",'Datos Vida'!Z372)</f>
        <v>152</v>
      </c>
      <c r="AA46" s="108">
        <f>IF('Datos Vida'!AA372=0,"",'Datos Vida'!AA372)</f>
        <v>500</v>
      </c>
      <c r="AB46" s="108">
        <f>IF('Datos Vida'!AB372=0,"",'Datos Vida'!AB372)</f>
        <v>244</v>
      </c>
      <c r="AC46" s="108">
        <f>IF('Datos Vida'!AC372=0,"",'Datos Vida'!AC372)</f>
        <v>315</v>
      </c>
      <c r="AD46" s="108" t="str">
        <f>IF('Datos Vida'!AD372=0,"",'Datos Vida'!AD372)</f>
        <v/>
      </c>
      <c r="AE46" s="108">
        <f>IF('Datos Vida'!AE372=0,"",'Datos Vida'!AE372)</f>
        <v>48</v>
      </c>
      <c r="AF46" s="108" t="str">
        <f>IF('Datos Vida'!AF372=0,"",'Datos Vida'!AF372)</f>
        <v/>
      </c>
      <c r="AG46" s="108" t="str">
        <f>IF('Datos Vida'!AG372=0,"",'Datos Vida'!AG372)</f>
        <v/>
      </c>
      <c r="AH46" s="108" t="str">
        <f>IF('Datos Vida'!AH372=0,"",'Datos Vida'!AH372)</f>
        <v/>
      </c>
      <c r="AI46" s="108" t="str">
        <f>IF('Datos Vida'!AI372=0,"",'Datos Vida'!AI372)</f>
        <v/>
      </c>
      <c r="AJ46" s="108" t="str">
        <f>IF('Datos Vida'!AJ372=0,"",'Datos Vida'!AJ372)</f>
        <v/>
      </c>
      <c r="AK46" s="108" t="str">
        <f>IF('Datos Vida'!AK372=0,"",'Datos Vida'!AK372)</f>
        <v/>
      </c>
      <c r="AL46" s="108" t="str">
        <f>IF('Datos Vida'!AL372=0,"",'Datos Vida'!AL372)</f>
        <v/>
      </c>
      <c r="AM46" s="108" t="str">
        <f>IF('Datos Vida'!AM372=0,"",'Datos Vida'!AM372)</f>
        <v/>
      </c>
      <c r="AN46" s="108" t="str">
        <f>IF('Datos Vida'!AN372=0,"",'Datos Vida'!AN372)</f>
        <v/>
      </c>
      <c r="AO46" s="108" t="str">
        <f>IF('Datos Vida'!AO372=0,"",'Datos Vida'!AO372)</f>
        <v/>
      </c>
      <c r="AP46" s="108" t="str">
        <f>IF('Datos Vida'!AP372=0,"",'Datos Vida'!AP372)</f>
        <v/>
      </c>
      <c r="AQ46" s="108">
        <f>IF('Datos Vida'!AQ372=0,"",'Datos Vida'!AQ372)</f>
        <v>4173</v>
      </c>
      <c r="AR46" s="55"/>
      <c r="AS46" s="46">
        <f>IF('Datos Vida'!AS372=0,"",'Datos Vida'!AS372)</f>
        <v>3967</v>
      </c>
      <c r="AT46" s="71">
        <f t="shared" si="3"/>
        <v>5.1928409377363316E-2</v>
      </c>
    </row>
    <row r="47" spans="2:46">
      <c r="B47" s="30" t="s">
        <v>442</v>
      </c>
      <c r="C47" s="108" t="str">
        <f>IF('Datos Vida'!C373=0,"",'Datos Vida'!C373)</f>
        <v/>
      </c>
      <c r="D47" s="108" t="str">
        <f>IF('Datos Vida'!D373=0,"",'Datos Vida'!D373)</f>
        <v/>
      </c>
      <c r="E47" s="108">
        <f>IF('Datos Vida'!E373=0,"",'Datos Vida'!E373)</f>
        <v>6</v>
      </c>
      <c r="F47" s="108" t="str">
        <f>IF('Datos Vida'!F373=0,"",'Datos Vida'!F373)</f>
        <v/>
      </c>
      <c r="G47" s="108">
        <f>IF('Datos Vida'!G373=0,"",'Datos Vida'!G373)</f>
        <v>178</v>
      </c>
      <c r="H47" s="108" t="str">
        <f>IF('Datos Vida'!H373=0,"",'Datos Vida'!H373)</f>
        <v/>
      </c>
      <c r="I47" s="108" t="str">
        <f>IF('Datos Vida'!I373=0,"",'Datos Vida'!I373)</f>
        <v/>
      </c>
      <c r="J47" s="108">
        <f>IF('Datos Vida'!J373=0,"",'Datos Vida'!J373)</f>
        <v>103</v>
      </c>
      <c r="K47" s="108" t="str">
        <f>IF('Datos Vida'!K373=0,"",'Datos Vida'!K373)</f>
        <v/>
      </c>
      <c r="L47" s="108">
        <f>IF('Datos Vida'!L373=0,"",'Datos Vida'!L373)</f>
        <v>20</v>
      </c>
      <c r="M47" s="108">
        <f>IF('Datos Vida'!M373=0,"",'Datos Vida'!M373)</f>
        <v>381</v>
      </c>
      <c r="N47" s="108">
        <f>IF('Datos Vida'!N373=0,"",'Datos Vida'!N373)</f>
        <v>16</v>
      </c>
      <c r="O47" s="108">
        <f>IF('Datos Vida'!O373=0,"",'Datos Vida'!O373)</f>
        <v>258</v>
      </c>
      <c r="P47" s="108">
        <f>IF('Datos Vida'!P373=0,"",'Datos Vida'!P373)</f>
        <v>183</v>
      </c>
      <c r="Q47" s="108">
        <f>IF('Datos Vida'!Q373=0,"",'Datos Vida'!Q373)</f>
        <v>33</v>
      </c>
      <c r="R47" s="108" t="str">
        <f>IF('Datos Vida'!R373=0,"",'Datos Vida'!R373)</f>
        <v/>
      </c>
      <c r="S47" s="108" t="str">
        <f>IF('Datos Vida'!S373=0,"",'Datos Vida'!S373)</f>
        <v/>
      </c>
      <c r="T47" s="108" t="str">
        <f>IF('Datos Vida'!T373=0,"",'Datos Vida'!T373)</f>
        <v/>
      </c>
      <c r="U47" s="108" t="str">
        <f>IF('Datos Vida'!U373=0,"",'Datos Vida'!U373)</f>
        <v/>
      </c>
      <c r="V47" s="108" t="str">
        <f>IF('Datos Vida'!V373=0,"",'Datos Vida'!V373)</f>
        <v/>
      </c>
      <c r="W47" s="108" t="str">
        <f>IF('Datos Vida'!W373=0,"",'Datos Vida'!W373)</f>
        <v/>
      </c>
      <c r="X47" s="108">
        <f>IF('Datos Vida'!X373=0,"",'Datos Vida'!X373)</f>
        <v>388</v>
      </c>
      <c r="Y47" s="108" t="str">
        <f>IF('Datos Vida'!Y373=0,"",'Datos Vida'!Y373)</f>
        <v/>
      </c>
      <c r="Z47" s="108">
        <f>IF('Datos Vida'!Z373=0,"",'Datos Vida'!Z373)</f>
        <v>64</v>
      </c>
      <c r="AA47" s="108">
        <f>IF('Datos Vida'!AA373=0,"",'Datos Vida'!AA373)</f>
        <v>97</v>
      </c>
      <c r="AB47" s="108">
        <f>IF('Datos Vida'!AB373=0,"",'Datos Vida'!AB373)</f>
        <v>164</v>
      </c>
      <c r="AC47" s="108">
        <f>IF('Datos Vida'!AC373=0,"",'Datos Vida'!AC373)</f>
        <v>163</v>
      </c>
      <c r="AD47" s="108" t="str">
        <f>IF('Datos Vida'!AD373=0,"",'Datos Vida'!AD373)</f>
        <v/>
      </c>
      <c r="AE47" s="108">
        <f>IF('Datos Vida'!AE373=0,"",'Datos Vida'!AE373)</f>
        <v>40</v>
      </c>
      <c r="AF47" s="108" t="str">
        <f>IF('Datos Vida'!AF373=0,"",'Datos Vida'!AF373)</f>
        <v/>
      </c>
      <c r="AG47" s="108" t="str">
        <f>IF('Datos Vida'!AG373=0,"",'Datos Vida'!AG373)</f>
        <v/>
      </c>
      <c r="AH47" s="108" t="str">
        <f>IF('Datos Vida'!AH373=0,"",'Datos Vida'!AH373)</f>
        <v/>
      </c>
      <c r="AI47" s="108" t="str">
        <f>IF('Datos Vida'!AI373=0,"",'Datos Vida'!AI373)</f>
        <v/>
      </c>
      <c r="AJ47" s="108" t="str">
        <f>IF('Datos Vida'!AJ373=0,"",'Datos Vida'!AJ373)</f>
        <v/>
      </c>
      <c r="AK47" s="108" t="str">
        <f>IF('Datos Vida'!AK373=0,"",'Datos Vida'!AK373)</f>
        <v/>
      </c>
      <c r="AL47" s="108" t="str">
        <f>IF('Datos Vida'!AL373=0,"",'Datos Vida'!AL373)</f>
        <v/>
      </c>
      <c r="AM47" s="108" t="str">
        <f>IF('Datos Vida'!AM373=0,"",'Datos Vida'!AM373)</f>
        <v/>
      </c>
      <c r="AN47" s="108" t="str">
        <f>IF('Datos Vida'!AN373=0,"",'Datos Vida'!AN373)</f>
        <v/>
      </c>
      <c r="AO47" s="108" t="str">
        <f>IF('Datos Vida'!AO373=0,"",'Datos Vida'!AO373)</f>
        <v/>
      </c>
      <c r="AP47" s="108" t="str">
        <f>IF('Datos Vida'!AP373=0,"",'Datos Vida'!AP373)</f>
        <v/>
      </c>
      <c r="AQ47" s="108">
        <f>IF('Datos Vida'!AQ373=0,"",'Datos Vida'!AQ373)</f>
        <v>2094</v>
      </c>
      <c r="AR47" s="55"/>
      <c r="AS47" s="46">
        <f>IF('Datos Vida'!AS373=0,"",'Datos Vida'!AS373)</f>
        <v>1578</v>
      </c>
      <c r="AT47" s="71">
        <f t="shared" si="3"/>
        <v>0.32699619771863109</v>
      </c>
    </row>
    <row r="48" spans="2:46">
      <c r="B48" s="30" t="s">
        <v>443</v>
      </c>
      <c r="C48" s="108" t="str">
        <f>IF('Datos Vida'!C374=0,"",'Datos Vida'!C374)</f>
        <v/>
      </c>
      <c r="D48" s="108" t="str">
        <f>IF('Datos Vida'!D374=0,"",'Datos Vida'!D374)</f>
        <v/>
      </c>
      <c r="E48" s="108" t="str">
        <f>IF('Datos Vida'!E374=0,"",'Datos Vida'!E374)</f>
        <v/>
      </c>
      <c r="F48" s="108" t="str">
        <f>IF('Datos Vida'!F374=0,"",'Datos Vida'!F374)</f>
        <v/>
      </c>
      <c r="G48" s="108" t="str">
        <f>IF('Datos Vida'!G374=0,"",'Datos Vida'!G374)</f>
        <v/>
      </c>
      <c r="H48" s="108" t="str">
        <f>IF('Datos Vida'!H374=0,"",'Datos Vida'!H374)</f>
        <v/>
      </c>
      <c r="I48" s="108" t="str">
        <f>IF('Datos Vida'!I374=0,"",'Datos Vida'!I374)</f>
        <v/>
      </c>
      <c r="J48" s="108" t="str">
        <f>IF('Datos Vida'!J374=0,"",'Datos Vida'!J374)</f>
        <v/>
      </c>
      <c r="K48" s="108" t="str">
        <f>IF('Datos Vida'!K374=0,"",'Datos Vida'!K374)</f>
        <v/>
      </c>
      <c r="L48" s="108">
        <f>IF('Datos Vida'!L374=0,"",'Datos Vida'!L374)</f>
        <v>2</v>
      </c>
      <c r="M48" s="108" t="str">
        <f>IF('Datos Vida'!M374=0,"",'Datos Vida'!M374)</f>
        <v/>
      </c>
      <c r="N48" s="108" t="str">
        <f>IF('Datos Vida'!N374=0,"",'Datos Vida'!N374)</f>
        <v/>
      </c>
      <c r="O48" s="108" t="str">
        <f>IF('Datos Vida'!O374=0,"",'Datos Vida'!O374)</f>
        <v/>
      </c>
      <c r="P48" s="108" t="str">
        <f>IF('Datos Vida'!P374=0,"",'Datos Vida'!P374)</f>
        <v/>
      </c>
      <c r="Q48" s="108" t="str">
        <f>IF('Datos Vida'!Q374=0,"",'Datos Vida'!Q374)</f>
        <v/>
      </c>
      <c r="R48" s="108" t="str">
        <f>IF('Datos Vida'!R374=0,"",'Datos Vida'!R374)</f>
        <v/>
      </c>
      <c r="S48" s="108" t="str">
        <f>IF('Datos Vida'!S374=0,"",'Datos Vida'!S374)</f>
        <v/>
      </c>
      <c r="T48" s="108" t="str">
        <f>IF('Datos Vida'!T374=0,"",'Datos Vida'!T374)</f>
        <v/>
      </c>
      <c r="U48" s="108" t="str">
        <f>IF('Datos Vida'!U374=0,"",'Datos Vida'!U374)</f>
        <v/>
      </c>
      <c r="V48" s="108" t="str">
        <f>IF('Datos Vida'!V374=0,"",'Datos Vida'!V374)</f>
        <v/>
      </c>
      <c r="W48" s="108" t="str">
        <f>IF('Datos Vida'!W374=0,"",'Datos Vida'!W374)</f>
        <v/>
      </c>
      <c r="X48" s="108" t="str">
        <f>IF('Datos Vida'!X374=0,"",'Datos Vida'!X374)</f>
        <v/>
      </c>
      <c r="Y48" s="108" t="str">
        <f>IF('Datos Vida'!Y374=0,"",'Datos Vida'!Y374)</f>
        <v/>
      </c>
      <c r="Z48" s="108" t="str">
        <f>IF('Datos Vida'!Z374=0,"",'Datos Vida'!Z374)</f>
        <v/>
      </c>
      <c r="AA48" s="108" t="str">
        <f>IF('Datos Vida'!AA374=0,"",'Datos Vida'!AA374)</f>
        <v/>
      </c>
      <c r="AB48" s="108" t="str">
        <f>IF('Datos Vida'!AB374=0,"",'Datos Vida'!AB374)</f>
        <v/>
      </c>
      <c r="AC48" s="108" t="str">
        <f>IF('Datos Vida'!AC374=0,"",'Datos Vida'!AC374)</f>
        <v/>
      </c>
      <c r="AD48" s="108" t="str">
        <f>IF('Datos Vida'!AD374=0,"",'Datos Vida'!AD374)</f>
        <v/>
      </c>
      <c r="AE48" s="108" t="str">
        <f>IF('Datos Vida'!AE374=0,"",'Datos Vida'!AE374)</f>
        <v/>
      </c>
      <c r="AF48" s="108" t="str">
        <f>IF('Datos Vida'!AF374=0,"",'Datos Vida'!AF374)</f>
        <v/>
      </c>
      <c r="AG48" s="108" t="str">
        <f>IF('Datos Vida'!AG374=0,"",'Datos Vida'!AG374)</f>
        <v/>
      </c>
      <c r="AH48" s="108" t="str">
        <f>IF('Datos Vida'!AH374=0,"",'Datos Vida'!AH374)</f>
        <v/>
      </c>
      <c r="AI48" s="108" t="str">
        <f>IF('Datos Vida'!AI374=0,"",'Datos Vida'!AI374)</f>
        <v/>
      </c>
      <c r="AJ48" s="108" t="str">
        <f>IF('Datos Vida'!AJ374=0,"",'Datos Vida'!AJ374)</f>
        <v/>
      </c>
      <c r="AK48" s="108" t="str">
        <f>IF('Datos Vida'!AK374=0,"",'Datos Vida'!AK374)</f>
        <v/>
      </c>
      <c r="AL48" s="108" t="str">
        <f>IF('Datos Vida'!AL374=0,"",'Datos Vida'!AL374)</f>
        <v/>
      </c>
      <c r="AM48" s="108" t="str">
        <f>IF('Datos Vida'!AM374=0,"",'Datos Vida'!AM374)</f>
        <v/>
      </c>
      <c r="AN48" s="108" t="str">
        <f>IF('Datos Vida'!AN374=0,"",'Datos Vida'!AN374)</f>
        <v/>
      </c>
      <c r="AO48" s="108" t="str">
        <f>IF('Datos Vida'!AO374=0,"",'Datos Vida'!AO374)</f>
        <v/>
      </c>
      <c r="AP48" s="108" t="str">
        <f>IF('Datos Vida'!AP374=0,"",'Datos Vida'!AP374)</f>
        <v/>
      </c>
      <c r="AQ48" s="108">
        <f>IF('Datos Vida'!AQ374=0,"",'Datos Vida'!AQ374)</f>
        <v>2</v>
      </c>
      <c r="AR48" s="55"/>
      <c r="AS48" s="46" t="str">
        <f>IF('Datos Vida'!AS374=0,"",'Datos Vida'!AS374)</f>
        <v/>
      </c>
      <c r="AT48" s="71" t="str">
        <f t="shared" si="3"/>
        <v/>
      </c>
    </row>
    <row r="49" spans="2:46">
      <c r="B49" s="31" t="s">
        <v>327</v>
      </c>
      <c r="C49" s="110">
        <f>IF('Datos Vida'!C375=0,"",'Datos Vida'!C375)</f>
        <v>124</v>
      </c>
      <c r="D49" s="110">
        <f>IF('Datos Vida'!D375=0,"",'Datos Vida'!D375)</f>
        <v>36041.518474216005</v>
      </c>
      <c r="E49" s="110">
        <f>IF('Datos Vida'!E375=0,"",'Datos Vida'!E375)</f>
        <v>643</v>
      </c>
      <c r="F49" s="110">
        <f>IF('Datos Vida'!F375=0,"",'Datos Vida'!F375)</f>
        <v>35429</v>
      </c>
      <c r="G49" s="110">
        <f>IF('Datos Vida'!G375=0,"",'Datos Vida'!G375)</f>
        <v>6276</v>
      </c>
      <c r="H49" s="110">
        <f>IF('Datos Vida'!H375=0,"",'Datos Vida'!H375)</f>
        <v>461</v>
      </c>
      <c r="I49" s="110">
        <f>IF('Datos Vida'!I375=0,"",'Datos Vida'!I375)</f>
        <v>30852</v>
      </c>
      <c r="J49" s="110">
        <f>IF('Datos Vida'!J375=0,"",'Datos Vida'!J375)</f>
        <v>86162</v>
      </c>
      <c r="K49" s="110">
        <f>IF('Datos Vida'!K375=0,"",'Datos Vida'!K375)</f>
        <v>3470</v>
      </c>
      <c r="L49" s="110">
        <f>IF('Datos Vida'!L375=0,"",'Datos Vida'!L375)</f>
        <v>269</v>
      </c>
      <c r="M49" s="110">
        <f>IF('Datos Vida'!M375=0,"",'Datos Vida'!M375)</f>
        <v>18256</v>
      </c>
      <c r="N49" s="110">
        <f>IF('Datos Vida'!N375=0,"",'Datos Vida'!N375)</f>
        <v>324</v>
      </c>
      <c r="O49" s="110">
        <f>IF('Datos Vida'!O375=0,"",'Datos Vida'!O375)</f>
        <v>10268</v>
      </c>
      <c r="P49" s="110">
        <f>IF('Datos Vida'!P375=0,"",'Datos Vida'!P375)</f>
        <v>10126</v>
      </c>
      <c r="Q49" s="110">
        <f>IF('Datos Vida'!Q375=0,"",'Datos Vida'!Q375)</f>
        <v>9233</v>
      </c>
      <c r="R49" s="110">
        <f>IF('Datos Vida'!R375=0,"",'Datos Vida'!R375)</f>
        <v>1</v>
      </c>
      <c r="S49" s="110">
        <f>IF('Datos Vida'!S375=0,"",'Datos Vida'!S375)</f>
        <v>856</v>
      </c>
      <c r="T49" s="110">
        <f>IF('Datos Vida'!T375=0,"",'Datos Vida'!T375)</f>
        <v>40225</v>
      </c>
      <c r="U49" s="110">
        <f>IF('Datos Vida'!U375=0,"",'Datos Vida'!U375)</f>
        <v>6584</v>
      </c>
      <c r="V49" s="110">
        <f>IF('Datos Vida'!V375=0,"",'Datos Vida'!V375)</f>
        <v>30</v>
      </c>
      <c r="W49" s="110">
        <f>IF('Datos Vida'!W375=0,"",'Datos Vida'!W375)</f>
        <v>6008</v>
      </c>
      <c r="X49" s="110">
        <f>IF('Datos Vida'!X375=0,"",'Datos Vida'!X375)</f>
        <v>89622</v>
      </c>
      <c r="Y49" s="110">
        <f>IF('Datos Vida'!Y375=0,"",'Datos Vida'!Y375)</f>
        <v>30117</v>
      </c>
      <c r="Z49" s="110">
        <f>IF('Datos Vida'!Z375=0,"",'Datos Vida'!Z375)</f>
        <v>1278</v>
      </c>
      <c r="AA49" s="110">
        <f>IF('Datos Vida'!AA375=0,"",'Datos Vida'!AA375)</f>
        <v>3494</v>
      </c>
      <c r="AB49" s="110">
        <f>IF('Datos Vida'!AB375=0,"",'Datos Vida'!AB375)</f>
        <v>3396</v>
      </c>
      <c r="AC49" s="110">
        <f>IF('Datos Vida'!AC375=0,"",'Datos Vida'!AC375)</f>
        <v>1283</v>
      </c>
      <c r="AD49" s="110" t="str">
        <f>IF('Datos Vida'!AD375=0,"",'Datos Vida'!AD375)</f>
        <v/>
      </c>
      <c r="AE49" s="110">
        <f>IF('Datos Vida'!AE375=0,"",'Datos Vida'!AE375)</f>
        <v>18804</v>
      </c>
      <c r="AF49" s="110">
        <f>IF('Datos Vida'!AF375=0,"",'Datos Vida'!AF375)</f>
        <v>1071</v>
      </c>
      <c r="AG49" s="110">
        <f>IF('Datos Vida'!AG375=0,"",'Datos Vida'!AG375)</f>
        <v>72710</v>
      </c>
      <c r="AH49" s="110" t="str">
        <f>IF('Datos Vida'!AH375=0,"",'Datos Vida'!AH375)</f>
        <v/>
      </c>
      <c r="AI49" s="110" t="str">
        <f>IF('Datos Vida'!AI375=0,"",'Datos Vida'!AI375)</f>
        <v/>
      </c>
      <c r="AJ49" s="110" t="str">
        <f>IF('Datos Vida'!AJ375=0,"",'Datos Vida'!AJ375)</f>
        <v/>
      </c>
      <c r="AK49" s="110" t="str">
        <f>IF('Datos Vida'!AK375=0,"",'Datos Vida'!AK375)</f>
        <v/>
      </c>
      <c r="AL49" s="110" t="str">
        <f>IF('Datos Vida'!AL375=0,"",'Datos Vida'!AL375)</f>
        <v/>
      </c>
      <c r="AM49" s="110" t="str">
        <f>IF('Datos Vida'!AM375=0,"",'Datos Vida'!AM375)</f>
        <v/>
      </c>
      <c r="AN49" s="110" t="str">
        <f>IF('Datos Vida'!AN375=0,"",'Datos Vida'!AN375)</f>
        <v/>
      </c>
      <c r="AO49" s="110" t="str">
        <f>IF('Datos Vida'!AO375=0,"",'Datos Vida'!AO375)</f>
        <v/>
      </c>
      <c r="AP49" s="110" t="str">
        <f>IF('Datos Vida'!AP375=0,"",'Datos Vida'!AP375)</f>
        <v/>
      </c>
      <c r="AQ49" s="110">
        <f>IF('Datos Vida'!AQ375=0,"",'Datos Vida'!AQ375)</f>
        <v>523413.51847421593</v>
      </c>
      <c r="AR49" s="55"/>
      <c r="AS49" s="77">
        <f>IF('Datos Vida'!AS375=0,"",'Datos Vida'!AS375)</f>
        <v>871973</v>
      </c>
      <c r="AT49" s="85">
        <f t="shared" si="3"/>
        <v>-0.39973655322559765</v>
      </c>
    </row>
    <row r="50" spans="2:46">
      <c r="AT50" s="86"/>
    </row>
    <row r="51" spans="2:46">
      <c r="B51" s="80" t="s">
        <v>450</v>
      </c>
      <c r="C51" s="70">
        <f>IF(SUM(C12:C27)=0,"",SUM(C12:C27))</f>
        <v>30</v>
      </c>
      <c r="D51" s="70">
        <f t="shared" ref="D51:AS51" si="4">IF(SUM(D12:D27)=0,"",SUM(D12:D27))</f>
        <v>35773.095443216</v>
      </c>
      <c r="E51" s="70">
        <f t="shared" si="4"/>
        <v>600</v>
      </c>
      <c r="F51" s="70">
        <f t="shared" si="4"/>
        <v>35238</v>
      </c>
      <c r="G51" s="70">
        <f t="shared" si="4"/>
        <v>3645</v>
      </c>
      <c r="H51" s="70" t="str">
        <f t="shared" si="4"/>
        <v/>
      </c>
      <c r="I51" s="70">
        <f t="shared" si="4"/>
        <v>17380</v>
      </c>
      <c r="J51" s="70">
        <f t="shared" si="4"/>
        <v>84450</v>
      </c>
      <c r="K51" s="70">
        <f t="shared" si="4"/>
        <v>3466</v>
      </c>
      <c r="L51" s="70" t="str">
        <f t="shared" si="4"/>
        <v/>
      </c>
      <c r="M51" s="70">
        <f t="shared" si="4"/>
        <v>14360</v>
      </c>
      <c r="N51" s="70" t="str">
        <f t="shared" si="4"/>
        <v/>
      </c>
      <c r="O51" s="70">
        <f t="shared" si="4"/>
        <v>7039</v>
      </c>
      <c r="P51" s="70">
        <f t="shared" si="4"/>
        <v>8091</v>
      </c>
      <c r="Q51" s="70">
        <f t="shared" si="4"/>
        <v>4219</v>
      </c>
      <c r="R51" s="70" t="str">
        <f t="shared" si="4"/>
        <v/>
      </c>
      <c r="S51" s="70">
        <f t="shared" si="4"/>
        <v>776</v>
      </c>
      <c r="T51" s="70">
        <f t="shared" si="4"/>
        <v>1883</v>
      </c>
      <c r="U51" s="70">
        <f t="shared" si="4"/>
        <v>6575</v>
      </c>
      <c r="V51" s="70" t="str">
        <f t="shared" si="4"/>
        <v/>
      </c>
      <c r="W51" s="70">
        <f t="shared" si="4"/>
        <v>5506</v>
      </c>
      <c r="X51" s="70">
        <f t="shared" si="4"/>
        <v>85627</v>
      </c>
      <c r="Y51" s="70">
        <f t="shared" si="4"/>
        <v>26565</v>
      </c>
      <c r="Z51" s="70">
        <f t="shared" si="4"/>
        <v>723</v>
      </c>
      <c r="AA51" s="70">
        <f t="shared" si="4"/>
        <v>1950</v>
      </c>
      <c r="AB51" s="70">
        <f t="shared" si="4"/>
        <v>1420</v>
      </c>
      <c r="AC51" s="70" t="str">
        <f t="shared" si="4"/>
        <v/>
      </c>
      <c r="AD51" s="70" t="str">
        <f t="shared" si="4"/>
        <v/>
      </c>
      <c r="AE51" s="70">
        <f t="shared" si="4"/>
        <v>18230</v>
      </c>
      <c r="AF51" s="70">
        <f t="shared" si="4"/>
        <v>654</v>
      </c>
      <c r="AG51" s="70">
        <f t="shared" si="4"/>
        <v>72586</v>
      </c>
      <c r="AH51" s="70" t="str">
        <f t="shared" si="4"/>
        <v/>
      </c>
      <c r="AI51" s="70" t="str">
        <f t="shared" si="4"/>
        <v/>
      </c>
      <c r="AJ51" s="70" t="str">
        <f t="shared" si="4"/>
        <v/>
      </c>
      <c r="AK51" s="70" t="str">
        <f t="shared" si="4"/>
        <v/>
      </c>
      <c r="AL51" s="70" t="str">
        <f t="shared" si="4"/>
        <v/>
      </c>
      <c r="AM51" s="70" t="str">
        <f t="shared" si="4"/>
        <v/>
      </c>
      <c r="AN51" s="70" t="str">
        <f t="shared" si="4"/>
        <v/>
      </c>
      <c r="AO51" s="70" t="str">
        <f t="shared" si="4"/>
        <v/>
      </c>
      <c r="AP51" s="70" t="str">
        <f t="shared" si="4"/>
        <v/>
      </c>
      <c r="AQ51" s="70">
        <f t="shared" si="4"/>
        <v>436786.09544321598</v>
      </c>
      <c r="AR51" s="81"/>
      <c r="AS51" s="70">
        <f t="shared" si="4"/>
        <v>745452</v>
      </c>
      <c r="AT51" s="71">
        <f>IFERROR(AQ51/AS51-1,"")</f>
        <v>-0.4140654321898446</v>
      </c>
    </row>
    <row r="52" spans="2:46">
      <c r="B52" s="80" t="s">
        <v>451</v>
      </c>
      <c r="C52" s="70">
        <f>IF(SUM(C29:C42)=0,"",SUM(C29:C42))</f>
        <v>94</v>
      </c>
      <c r="D52" s="70">
        <f t="shared" ref="D52:AS52" si="5">IF(SUM(D29:D42)=0,"",SUM(D29:D42))</f>
        <v>268.42303100000004</v>
      </c>
      <c r="E52" s="70">
        <f t="shared" si="5"/>
        <v>24</v>
      </c>
      <c r="F52" s="70">
        <f t="shared" si="5"/>
        <v>191</v>
      </c>
      <c r="G52" s="70">
        <f t="shared" si="5"/>
        <v>900</v>
      </c>
      <c r="H52" s="70">
        <f t="shared" si="5"/>
        <v>461</v>
      </c>
      <c r="I52" s="70">
        <f t="shared" si="5"/>
        <v>13472</v>
      </c>
      <c r="J52" s="70">
        <f t="shared" si="5"/>
        <v>207</v>
      </c>
      <c r="K52" s="70">
        <f t="shared" si="5"/>
        <v>4</v>
      </c>
      <c r="L52" s="70" t="str">
        <f t="shared" si="5"/>
        <v/>
      </c>
      <c r="M52" s="70">
        <f t="shared" si="5"/>
        <v>411</v>
      </c>
      <c r="N52" s="70" t="str">
        <f t="shared" si="5"/>
        <v/>
      </c>
      <c r="O52" s="70" t="str">
        <f t="shared" si="5"/>
        <v/>
      </c>
      <c r="P52" s="70">
        <f t="shared" si="5"/>
        <v>886</v>
      </c>
      <c r="Q52" s="70">
        <f t="shared" si="5"/>
        <v>4461</v>
      </c>
      <c r="R52" s="70">
        <f t="shared" si="5"/>
        <v>1</v>
      </c>
      <c r="S52" s="70">
        <f t="shared" si="5"/>
        <v>80</v>
      </c>
      <c r="T52" s="70">
        <f t="shared" si="5"/>
        <v>38342</v>
      </c>
      <c r="U52" s="70">
        <f t="shared" si="5"/>
        <v>9</v>
      </c>
      <c r="V52" s="70">
        <f t="shared" si="5"/>
        <v>30</v>
      </c>
      <c r="W52" s="70">
        <f t="shared" si="5"/>
        <v>502</v>
      </c>
      <c r="X52" s="70">
        <f t="shared" si="5"/>
        <v>807</v>
      </c>
      <c r="Y52" s="70">
        <f t="shared" si="5"/>
        <v>3552</v>
      </c>
      <c r="Z52" s="70">
        <f t="shared" si="5"/>
        <v>15</v>
      </c>
      <c r="AA52" s="70">
        <f t="shared" si="5"/>
        <v>3</v>
      </c>
      <c r="AB52" s="70" t="str">
        <f t="shared" si="5"/>
        <v/>
      </c>
      <c r="AC52" s="70">
        <f t="shared" si="5"/>
        <v>1</v>
      </c>
      <c r="AD52" s="70" t="str">
        <f t="shared" si="5"/>
        <v/>
      </c>
      <c r="AE52" s="70">
        <f t="shared" si="5"/>
        <v>82</v>
      </c>
      <c r="AF52" s="70">
        <f t="shared" si="5"/>
        <v>87</v>
      </c>
      <c r="AG52" s="70">
        <f t="shared" si="5"/>
        <v>124</v>
      </c>
      <c r="AH52" s="70" t="str">
        <f t="shared" si="5"/>
        <v/>
      </c>
      <c r="AI52" s="70" t="str">
        <f t="shared" si="5"/>
        <v/>
      </c>
      <c r="AJ52" s="70" t="str">
        <f t="shared" si="5"/>
        <v/>
      </c>
      <c r="AK52" s="70" t="str">
        <f t="shared" si="5"/>
        <v/>
      </c>
      <c r="AL52" s="70" t="str">
        <f t="shared" si="5"/>
        <v/>
      </c>
      <c r="AM52" s="70" t="str">
        <f t="shared" si="5"/>
        <v/>
      </c>
      <c r="AN52" s="70" t="str">
        <f t="shared" si="5"/>
        <v/>
      </c>
      <c r="AO52" s="70" t="str">
        <f t="shared" si="5"/>
        <v/>
      </c>
      <c r="AP52" s="70" t="str">
        <f t="shared" si="5"/>
        <v/>
      </c>
      <c r="AQ52" s="70">
        <f t="shared" si="5"/>
        <v>65014.423030999998</v>
      </c>
      <c r="AR52" s="81"/>
      <c r="AS52" s="70">
        <f t="shared" si="5"/>
        <v>108471</v>
      </c>
      <c r="AT52" s="71">
        <f>IFERROR(AQ52/AS52-1,"")</f>
        <v>-0.40062852715472341</v>
      </c>
    </row>
    <row r="53" spans="2:46">
      <c r="B53" s="80" t="s">
        <v>452</v>
      </c>
      <c r="C53" s="70" t="str">
        <f>IF(SUM(C44:C48)=0,"",SUM(C44:C48))</f>
        <v/>
      </c>
      <c r="D53" s="70" t="str">
        <f t="shared" ref="D53:AS53" si="6">IF(SUM(D44:D48)=0,"",SUM(D44:D48))</f>
        <v/>
      </c>
      <c r="E53" s="70">
        <f t="shared" si="6"/>
        <v>19</v>
      </c>
      <c r="F53" s="70" t="str">
        <f t="shared" si="6"/>
        <v/>
      </c>
      <c r="G53" s="70">
        <f t="shared" si="6"/>
        <v>1731</v>
      </c>
      <c r="H53" s="70" t="str">
        <f t="shared" si="6"/>
        <v/>
      </c>
      <c r="I53" s="70" t="str">
        <f t="shared" si="6"/>
        <v/>
      </c>
      <c r="J53" s="70">
        <f t="shared" si="6"/>
        <v>1505</v>
      </c>
      <c r="K53" s="70" t="str">
        <f t="shared" si="6"/>
        <v/>
      </c>
      <c r="L53" s="70">
        <f t="shared" si="6"/>
        <v>269</v>
      </c>
      <c r="M53" s="70">
        <f t="shared" si="6"/>
        <v>3485</v>
      </c>
      <c r="N53" s="70">
        <f t="shared" si="6"/>
        <v>324</v>
      </c>
      <c r="O53" s="70">
        <f t="shared" si="6"/>
        <v>3229</v>
      </c>
      <c r="P53" s="70">
        <f t="shared" si="6"/>
        <v>1149</v>
      </c>
      <c r="Q53" s="70">
        <f t="shared" si="6"/>
        <v>553</v>
      </c>
      <c r="R53" s="70" t="str">
        <f t="shared" si="6"/>
        <v/>
      </c>
      <c r="S53" s="70" t="str">
        <f t="shared" si="6"/>
        <v/>
      </c>
      <c r="T53" s="70" t="str">
        <f t="shared" si="6"/>
        <v/>
      </c>
      <c r="U53" s="70" t="str">
        <f t="shared" si="6"/>
        <v/>
      </c>
      <c r="V53" s="70" t="str">
        <f t="shared" si="6"/>
        <v/>
      </c>
      <c r="W53" s="70" t="str">
        <f t="shared" si="6"/>
        <v/>
      </c>
      <c r="X53" s="70">
        <f t="shared" si="6"/>
        <v>3188</v>
      </c>
      <c r="Y53" s="70" t="str">
        <f t="shared" si="6"/>
        <v/>
      </c>
      <c r="Z53" s="70">
        <f t="shared" si="6"/>
        <v>540</v>
      </c>
      <c r="AA53" s="70">
        <f t="shared" si="6"/>
        <v>1541</v>
      </c>
      <c r="AB53" s="70">
        <f t="shared" si="6"/>
        <v>1976</v>
      </c>
      <c r="AC53" s="70">
        <f t="shared" si="6"/>
        <v>1282</v>
      </c>
      <c r="AD53" s="70" t="str">
        <f t="shared" si="6"/>
        <v/>
      </c>
      <c r="AE53" s="70">
        <f t="shared" si="6"/>
        <v>492</v>
      </c>
      <c r="AF53" s="70">
        <f t="shared" si="6"/>
        <v>330</v>
      </c>
      <c r="AG53" s="70" t="str">
        <f t="shared" si="6"/>
        <v/>
      </c>
      <c r="AH53" s="70" t="str">
        <f t="shared" si="6"/>
        <v/>
      </c>
      <c r="AI53" s="70" t="str">
        <f t="shared" si="6"/>
        <v/>
      </c>
      <c r="AJ53" s="70" t="str">
        <f t="shared" si="6"/>
        <v/>
      </c>
      <c r="AK53" s="70" t="str">
        <f t="shared" si="6"/>
        <v/>
      </c>
      <c r="AL53" s="70" t="str">
        <f t="shared" si="6"/>
        <v/>
      </c>
      <c r="AM53" s="70" t="str">
        <f t="shared" si="6"/>
        <v/>
      </c>
      <c r="AN53" s="70" t="str">
        <f t="shared" si="6"/>
        <v/>
      </c>
      <c r="AO53" s="70" t="str">
        <f t="shared" si="6"/>
        <v/>
      </c>
      <c r="AP53" s="70" t="str">
        <f t="shared" si="6"/>
        <v/>
      </c>
      <c r="AQ53" s="70">
        <f t="shared" si="6"/>
        <v>21613</v>
      </c>
      <c r="AR53" s="81"/>
      <c r="AS53" s="70">
        <f t="shared" si="6"/>
        <v>18050</v>
      </c>
      <c r="AT53" s="71">
        <f>IFERROR(AQ53/AS53-1,"")</f>
        <v>0.19739612188365641</v>
      </c>
    </row>
    <row r="54" spans="2:46">
      <c r="B54" s="80" t="s">
        <v>453</v>
      </c>
      <c r="C54" s="70">
        <f>IF(SUM(C21,C37)=0,"",SUM(C21,C37))</f>
        <v>5</v>
      </c>
      <c r="D54" s="70">
        <f t="shared" ref="D54:AS54" si="7">IF(SUM(D21,D37)=0,"",SUM(D21,D37))</f>
        <v>2039.8928000000001</v>
      </c>
      <c r="E54" s="70" t="str">
        <f t="shared" si="7"/>
        <v/>
      </c>
      <c r="F54" s="70">
        <f t="shared" si="7"/>
        <v>2002</v>
      </c>
      <c r="G54" s="70">
        <f t="shared" si="7"/>
        <v>1190</v>
      </c>
      <c r="H54" s="70">
        <f t="shared" si="7"/>
        <v>334</v>
      </c>
      <c r="I54" s="70">
        <f t="shared" si="7"/>
        <v>22734</v>
      </c>
      <c r="J54" s="70">
        <f t="shared" si="7"/>
        <v>56</v>
      </c>
      <c r="K54" s="70">
        <f t="shared" si="7"/>
        <v>3466</v>
      </c>
      <c r="L54" s="70" t="str">
        <f t="shared" si="7"/>
        <v/>
      </c>
      <c r="M54" s="70">
        <f t="shared" si="7"/>
        <v>211</v>
      </c>
      <c r="N54" s="70" t="str">
        <f t="shared" si="7"/>
        <v/>
      </c>
      <c r="O54" s="70">
        <f t="shared" si="7"/>
        <v>1313</v>
      </c>
      <c r="P54" s="70">
        <f t="shared" si="7"/>
        <v>3723</v>
      </c>
      <c r="Q54" s="70">
        <f t="shared" si="7"/>
        <v>925</v>
      </c>
      <c r="R54" s="70" t="str">
        <f t="shared" si="7"/>
        <v/>
      </c>
      <c r="S54" s="70" t="str">
        <f t="shared" si="7"/>
        <v/>
      </c>
      <c r="T54" s="70" t="str">
        <f t="shared" si="7"/>
        <v/>
      </c>
      <c r="U54" s="70" t="str">
        <f t="shared" si="7"/>
        <v/>
      </c>
      <c r="V54" s="70" t="str">
        <f t="shared" si="7"/>
        <v/>
      </c>
      <c r="W54" s="70">
        <f t="shared" si="7"/>
        <v>6</v>
      </c>
      <c r="X54" s="70">
        <f t="shared" si="7"/>
        <v>21913</v>
      </c>
      <c r="Y54" s="70" t="str">
        <f t="shared" si="7"/>
        <v/>
      </c>
      <c r="Z54" s="70" t="str">
        <f t="shared" si="7"/>
        <v/>
      </c>
      <c r="AA54" s="70" t="str">
        <f t="shared" si="7"/>
        <v/>
      </c>
      <c r="AB54" s="70" t="str">
        <f t="shared" si="7"/>
        <v/>
      </c>
      <c r="AC54" s="70" t="str">
        <f t="shared" si="7"/>
        <v/>
      </c>
      <c r="AD54" s="70" t="str">
        <f t="shared" si="7"/>
        <v/>
      </c>
      <c r="AE54" s="70">
        <f t="shared" si="7"/>
        <v>1904</v>
      </c>
      <c r="AF54" s="70">
        <f t="shared" si="7"/>
        <v>208</v>
      </c>
      <c r="AG54" s="70">
        <f t="shared" si="7"/>
        <v>13761</v>
      </c>
      <c r="AH54" s="70" t="str">
        <f t="shared" si="7"/>
        <v/>
      </c>
      <c r="AI54" s="70" t="str">
        <f t="shared" si="7"/>
        <v/>
      </c>
      <c r="AJ54" s="70" t="str">
        <f t="shared" si="7"/>
        <v/>
      </c>
      <c r="AK54" s="70" t="str">
        <f t="shared" si="7"/>
        <v/>
      </c>
      <c r="AL54" s="70" t="str">
        <f t="shared" si="7"/>
        <v/>
      </c>
      <c r="AM54" s="70" t="str">
        <f t="shared" si="7"/>
        <v/>
      </c>
      <c r="AN54" s="70" t="str">
        <f t="shared" si="7"/>
        <v/>
      </c>
      <c r="AO54" s="70" t="str">
        <f t="shared" si="7"/>
        <v/>
      </c>
      <c r="AP54" s="70" t="str">
        <f t="shared" si="7"/>
        <v/>
      </c>
      <c r="AQ54" s="70">
        <f t="shared" si="7"/>
        <v>75790.892800000001</v>
      </c>
      <c r="AR54" s="81"/>
      <c r="AS54" s="70">
        <f t="shared" si="7"/>
        <v>105821</v>
      </c>
      <c r="AT54" s="71">
        <f>IFERROR(AQ54/AS54-1,"")</f>
        <v>-0.28378211508112761</v>
      </c>
    </row>
    <row r="55" spans="2:46">
      <c r="B55" s="80" t="s">
        <v>454</v>
      </c>
      <c r="C55" s="70">
        <f>IF(SUM(C13:C14,C19:C20,C23,C29:C30,C35:C36,C39)=0,"",SUM(C13:C14,C19:C20,C23,C29:C30,C35:C36,C39))</f>
        <v>78</v>
      </c>
      <c r="D55" s="70">
        <f t="shared" ref="D55:AS55" si="8">IF(SUM(D13:D14,D19:D20,D23,D29:D30,D35:D36,D39)=0,"",SUM(D13:D14,D19:D20,D23,D29:D30,D35:D36,D39))</f>
        <v>7881.4528999999993</v>
      </c>
      <c r="E55" s="70">
        <f t="shared" si="8"/>
        <v>9</v>
      </c>
      <c r="F55" s="70">
        <f t="shared" si="8"/>
        <v>963</v>
      </c>
      <c r="G55" s="70">
        <f t="shared" si="8"/>
        <v>531</v>
      </c>
      <c r="H55" s="70">
        <f t="shared" si="8"/>
        <v>127</v>
      </c>
      <c r="I55" s="70">
        <f t="shared" si="8"/>
        <v>1395</v>
      </c>
      <c r="J55" s="70">
        <f t="shared" si="8"/>
        <v>68466</v>
      </c>
      <c r="K55" s="70" t="str">
        <f t="shared" si="8"/>
        <v/>
      </c>
      <c r="L55" s="70" t="str">
        <f t="shared" si="8"/>
        <v/>
      </c>
      <c r="M55" s="70">
        <f t="shared" si="8"/>
        <v>1702</v>
      </c>
      <c r="N55" s="70" t="str">
        <f t="shared" si="8"/>
        <v/>
      </c>
      <c r="O55" s="70">
        <f t="shared" si="8"/>
        <v>1129</v>
      </c>
      <c r="P55" s="70">
        <f t="shared" si="8"/>
        <v>655</v>
      </c>
      <c r="Q55" s="70">
        <f t="shared" si="8"/>
        <v>262</v>
      </c>
      <c r="R55" s="70" t="str">
        <f t="shared" si="8"/>
        <v/>
      </c>
      <c r="S55" s="70">
        <f t="shared" si="8"/>
        <v>43</v>
      </c>
      <c r="T55" s="70">
        <f t="shared" si="8"/>
        <v>14892</v>
      </c>
      <c r="U55" s="70">
        <f t="shared" si="8"/>
        <v>282</v>
      </c>
      <c r="V55" s="70">
        <f t="shared" si="8"/>
        <v>28</v>
      </c>
      <c r="W55" s="70">
        <f t="shared" si="8"/>
        <v>3409</v>
      </c>
      <c r="X55" s="70">
        <f t="shared" si="8"/>
        <v>12440</v>
      </c>
      <c r="Y55" s="70">
        <f t="shared" si="8"/>
        <v>15732</v>
      </c>
      <c r="Z55" s="70">
        <f t="shared" si="8"/>
        <v>210</v>
      </c>
      <c r="AA55" s="70">
        <f t="shared" si="8"/>
        <v>88</v>
      </c>
      <c r="AB55" s="70" t="str">
        <f t="shared" si="8"/>
        <v/>
      </c>
      <c r="AC55" s="70" t="str">
        <f t="shared" si="8"/>
        <v/>
      </c>
      <c r="AD55" s="70" t="str">
        <f t="shared" si="8"/>
        <v/>
      </c>
      <c r="AE55" s="70">
        <f t="shared" si="8"/>
        <v>6825</v>
      </c>
      <c r="AF55" s="70">
        <f t="shared" si="8"/>
        <v>136</v>
      </c>
      <c r="AG55" s="70">
        <f t="shared" si="8"/>
        <v>20649</v>
      </c>
      <c r="AH55" s="70" t="str">
        <f t="shared" si="8"/>
        <v/>
      </c>
      <c r="AI55" s="70" t="str">
        <f t="shared" si="8"/>
        <v/>
      </c>
      <c r="AJ55" s="70" t="str">
        <f t="shared" si="8"/>
        <v/>
      </c>
      <c r="AK55" s="70" t="str">
        <f t="shared" si="8"/>
        <v/>
      </c>
      <c r="AL55" s="70" t="str">
        <f t="shared" si="8"/>
        <v/>
      </c>
      <c r="AM55" s="70" t="str">
        <f t="shared" si="8"/>
        <v/>
      </c>
      <c r="AN55" s="70" t="str">
        <f t="shared" si="8"/>
        <v/>
      </c>
      <c r="AO55" s="70" t="str">
        <f t="shared" si="8"/>
        <v/>
      </c>
      <c r="AP55" s="70" t="str">
        <f t="shared" si="8"/>
        <v/>
      </c>
      <c r="AQ55" s="70">
        <f t="shared" si="8"/>
        <v>157932.45289999997</v>
      </c>
      <c r="AR55" s="81"/>
      <c r="AS55" s="70">
        <f t="shared" si="8"/>
        <v>231873</v>
      </c>
      <c r="AT55" s="71">
        <f>IFERROR(AQ55/AS55-1,"")</f>
        <v>-0.31888381614073236</v>
      </c>
    </row>
    <row r="57" spans="2:46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6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6" hidden="1">
      <c r="B59" s="49" t="s">
        <v>102</v>
      </c>
      <c r="C59" s="50">
        <f>IFERROR(RANK(C61,$C$61:$AP$61,0),"")</f>
        <v>28</v>
      </c>
      <c r="D59" s="50">
        <f t="shared" ref="D59:AP59" si="9">IFERROR(RANK(D61,$C$61:$AP$61,0),"")</f>
        <v>5</v>
      </c>
      <c r="E59" s="50">
        <f t="shared" si="9"/>
        <v>24</v>
      </c>
      <c r="F59" s="50">
        <f t="shared" si="9"/>
        <v>6</v>
      </c>
      <c r="G59" s="50">
        <f t="shared" si="9"/>
        <v>15</v>
      </c>
      <c r="H59" s="50">
        <f t="shared" si="9"/>
        <v>25</v>
      </c>
      <c r="I59" s="50">
        <f t="shared" si="9"/>
        <v>7</v>
      </c>
      <c r="J59" s="50">
        <f t="shared" si="9"/>
        <v>2</v>
      </c>
      <c r="K59" s="50">
        <f t="shared" si="9"/>
        <v>18</v>
      </c>
      <c r="L59" s="50">
        <f t="shared" si="9"/>
        <v>27</v>
      </c>
      <c r="M59" s="50">
        <f t="shared" si="9"/>
        <v>10</v>
      </c>
      <c r="N59" s="50">
        <f t="shared" si="9"/>
        <v>26</v>
      </c>
      <c r="O59" s="50">
        <f t="shared" si="9"/>
        <v>11</v>
      </c>
      <c r="P59" s="50">
        <f t="shared" si="9"/>
        <v>12</v>
      </c>
      <c r="Q59" s="50">
        <f t="shared" si="9"/>
        <v>13</v>
      </c>
      <c r="R59" s="50">
        <f t="shared" si="9"/>
        <v>30</v>
      </c>
      <c r="S59" s="50">
        <f t="shared" si="9"/>
        <v>23</v>
      </c>
      <c r="T59" s="50">
        <f t="shared" si="9"/>
        <v>4</v>
      </c>
      <c r="U59" s="50">
        <f t="shared" si="9"/>
        <v>14</v>
      </c>
      <c r="V59" s="50">
        <f t="shared" si="9"/>
        <v>29</v>
      </c>
      <c r="W59" s="50">
        <f t="shared" si="9"/>
        <v>16</v>
      </c>
      <c r="X59" s="50">
        <f t="shared" si="9"/>
        <v>1</v>
      </c>
      <c r="Y59" s="50">
        <f t="shared" si="9"/>
        <v>8</v>
      </c>
      <c r="Z59" s="50">
        <f t="shared" si="9"/>
        <v>21</v>
      </c>
      <c r="AA59" s="50">
        <f t="shared" si="9"/>
        <v>17</v>
      </c>
      <c r="AB59" s="50">
        <f t="shared" si="9"/>
        <v>19</v>
      </c>
      <c r="AC59" s="50">
        <f t="shared" si="9"/>
        <v>20</v>
      </c>
      <c r="AD59" s="50" t="str">
        <f t="shared" si="9"/>
        <v/>
      </c>
      <c r="AE59" s="50">
        <f t="shared" si="9"/>
        <v>9</v>
      </c>
      <c r="AF59" s="50">
        <f t="shared" si="9"/>
        <v>22</v>
      </c>
      <c r="AG59" s="50">
        <f t="shared" si="9"/>
        <v>3</v>
      </c>
      <c r="AH59" s="50" t="str">
        <f t="shared" si="9"/>
        <v/>
      </c>
      <c r="AI59" s="50" t="str">
        <f t="shared" si="9"/>
        <v/>
      </c>
      <c r="AJ59" s="50" t="str">
        <f t="shared" si="9"/>
        <v/>
      </c>
      <c r="AK59" s="50" t="str">
        <f t="shared" si="9"/>
        <v/>
      </c>
      <c r="AL59" s="50" t="str">
        <f t="shared" si="9"/>
        <v/>
      </c>
      <c r="AM59" s="50" t="str">
        <f t="shared" si="9"/>
        <v/>
      </c>
      <c r="AN59" s="50" t="str">
        <f t="shared" si="9"/>
        <v/>
      </c>
      <c r="AO59" s="50" t="str">
        <f t="shared" si="9"/>
        <v/>
      </c>
      <c r="AP59" s="50" t="str">
        <f t="shared" si="9"/>
        <v/>
      </c>
    </row>
    <row r="60" spans="2:46" hidden="1">
      <c r="C60" s="50" t="str">
        <f>C11</f>
        <v>Ace Vida</v>
      </c>
      <c r="D60" s="50" t="str">
        <f t="shared" ref="D60:AP60" si="10">D11</f>
        <v>BanChile</v>
      </c>
      <c r="E60" s="50" t="str">
        <f t="shared" si="10"/>
        <v>BBVA Vida</v>
      </c>
      <c r="F60" s="50" t="str">
        <f t="shared" si="10"/>
        <v>BCI Seguros Vida</v>
      </c>
      <c r="G60" s="50" t="str">
        <f t="shared" si="10"/>
        <v>BICE Vida</v>
      </c>
      <c r="H60" s="50" t="str">
        <f t="shared" si="10"/>
        <v>Cámara</v>
      </c>
      <c r="I60" s="50" t="str">
        <f t="shared" si="10"/>
        <v>Cardif</v>
      </c>
      <c r="J60" s="50" t="str">
        <f t="shared" si="10"/>
        <v>Chilena Consolidada</v>
      </c>
      <c r="K60" s="50" t="str">
        <f t="shared" si="10"/>
        <v>CLC</v>
      </c>
      <c r="L60" s="50" t="str">
        <f t="shared" si="10"/>
        <v>CN Life</v>
      </c>
      <c r="M60" s="50" t="str">
        <f t="shared" si="10"/>
        <v>Consorcio Nacional</v>
      </c>
      <c r="N60" s="50" t="str">
        <f t="shared" si="10"/>
        <v>CorpSeguros</v>
      </c>
      <c r="O60" s="50" t="str">
        <f t="shared" si="10"/>
        <v>CorpVida</v>
      </c>
      <c r="P60" s="50" t="str">
        <f t="shared" si="10"/>
        <v>Cruz del Sur</v>
      </c>
      <c r="Q60" s="50" t="str">
        <f t="shared" si="10"/>
        <v>EuroAmérica</v>
      </c>
      <c r="R60" s="50" t="str">
        <f t="shared" si="10"/>
        <v>Huelen</v>
      </c>
      <c r="S60" s="50" t="str">
        <f t="shared" si="10"/>
        <v>Itaú</v>
      </c>
      <c r="T60" s="50" t="str">
        <f t="shared" si="10"/>
        <v>M. de Carabineros</v>
      </c>
      <c r="U60" s="50" t="str">
        <f t="shared" si="10"/>
        <v>M. del Ej. y Av.</v>
      </c>
      <c r="V60" s="50" t="str">
        <f t="shared" si="10"/>
        <v>Magallanes Vida</v>
      </c>
      <c r="W60" s="50" t="str">
        <f t="shared" si="10"/>
        <v>Mapfre Vida</v>
      </c>
      <c r="X60" s="50" t="str">
        <f t="shared" si="10"/>
        <v>Metlife</v>
      </c>
      <c r="Y60" s="50" t="str">
        <f t="shared" si="10"/>
        <v>Mutual de Seguros</v>
      </c>
      <c r="Z60" s="50" t="str">
        <f t="shared" si="10"/>
        <v>Ohio National</v>
      </c>
      <c r="AA60" s="50" t="str">
        <f t="shared" si="10"/>
        <v>Penta Vida</v>
      </c>
      <c r="AB60" s="50" t="str">
        <f t="shared" si="10"/>
        <v>Principal</v>
      </c>
      <c r="AC60" s="50" t="str">
        <f t="shared" si="10"/>
        <v>Renta Nacional</v>
      </c>
      <c r="AD60" s="50" t="str">
        <f t="shared" si="10"/>
        <v>Rigel</v>
      </c>
      <c r="AE60" s="50" t="str">
        <f t="shared" si="10"/>
        <v>Security Previsión</v>
      </c>
      <c r="AF60" s="50" t="str">
        <f t="shared" si="10"/>
        <v>Sura</v>
      </c>
      <c r="AG60" s="50" t="str">
        <f t="shared" si="10"/>
        <v>Zurich Santander</v>
      </c>
      <c r="AH60" s="50" t="str">
        <f t="shared" si="10"/>
        <v/>
      </c>
      <c r="AI60" s="50" t="str">
        <f t="shared" si="10"/>
        <v/>
      </c>
      <c r="AJ60" s="50" t="str">
        <f t="shared" si="10"/>
        <v/>
      </c>
      <c r="AK60" s="50" t="str">
        <f t="shared" si="10"/>
        <v/>
      </c>
      <c r="AL60" s="50" t="str">
        <f t="shared" si="10"/>
        <v/>
      </c>
      <c r="AM60" s="50" t="str">
        <f t="shared" si="10"/>
        <v/>
      </c>
      <c r="AN60" s="50" t="str">
        <f t="shared" si="10"/>
        <v/>
      </c>
      <c r="AO60" s="50" t="str">
        <f t="shared" si="10"/>
        <v/>
      </c>
      <c r="AP60" s="50" t="str">
        <f t="shared" si="10"/>
        <v/>
      </c>
    </row>
    <row r="61" spans="2:46" hidden="1">
      <c r="C61" s="52">
        <f t="shared" ref="C61:AP61" si="11">IFERROR(IF(C57=1,VLOOKUP($B$77,$B$12:$AQ$49,C64+1,FALSE)+C62/1000000,""),"")</f>
        <v>124.00004</v>
      </c>
      <c r="D61" s="52">
        <f t="shared" si="11"/>
        <v>36041.518513216004</v>
      </c>
      <c r="E61" s="52">
        <f t="shared" si="11"/>
        <v>643.00003800000002</v>
      </c>
      <c r="F61" s="52">
        <f t="shared" si="11"/>
        <v>35429.000036999998</v>
      </c>
      <c r="G61" s="52">
        <f t="shared" si="11"/>
        <v>6276.0000360000004</v>
      </c>
      <c r="H61" s="52">
        <f t="shared" si="11"/>
        <v>461.00003500000003</v>
      </c>
      <c r="I61" s="52">
        <f t="shared" si="11"/>
        <v>30852.000034000001</v>
      </c>
      <c r="J61" s="52">
        <f t="shared" si="11"/>
        <v>86162.000033000004</v>
      </c>
      <c r="K61" s="52">
        <f t="shared" si="11"/>
        <v>3470.0000319999999</v>
      </c>
      <c r="L61" s="52">
        <f t="shared" si="11"/>
        <v>269.00003099999998</v>
      </c>
      <c r="M61" s="52">
        <f t="shared" si="11"/>
        <v>18256.000029999999</v>
      </c>
      <c r="N61" s="52">
        <f t="shared" si="11"/>
        <v>324.00002899999998</v>
      </c>
      <c r="O61" s="52">
        <f t="shared" si="11"/>
        <v>10268.000028</v>
      </c>
      <c r="P61" s="52">
        <f t="shared" si="11"/>
        <v>10126.000027</v>
      </c>
      <c r="Q61" s="52">
        <f t="shared" si="11"/>
        <v>9233.0000259999997</v>
      </c>
      <c r="R61" s="52">
        <f t="shared" si="11"/>
        <v>1.0000249999999999</v>
      </c>
      <c r="S61" s="52">
        <f t="shared" si="11"/>
        <v>856.00002400000005</v>
      </c>
      <c r="T61" s="52">
        <f t="shared" si="11"/>
        <v>40225.000023000001</v>
      </c>
      <c r="U61" s="52">
        <f t="shared" si="11"/>
        <v>6584.0000220000002</v>
      </c>
      <c r="V61" s="52">
        <f t="shared" si="11"/>
        <v>30.000021</v>
      </c>
      <c r="W61" s="52">
        <f t="shared" si="11"/>
        <v>6008.0000200000004</v>
      </c>
      <c r="X61" s="52">
        <f t="shared" si="11"/>
        <v>89622.000018999999</v>
      </c>
      <c r="Y61" s="52">
        <f t="shared" si="11"/>
        <v>30117.000017999999</v>
      </c>
      <c r="Z61" s="52">
        <f t="shared" si="11"/>
        <v>1278.0000170000001</v>
      </c>
      <c r="AA61" s="52">
        <f t="shared" si="11"/>
        <v>3494.000016</v>
      </c>
      <c r="AB61" s="52">
        <f t="shared" si="11"/>
        <v>3396.0000150000001</v>
      </c>
      <c r="AC61" s="52">
        <f t="shared" si="11"/>
        <v>1283.000014</v>
      </c>
      <c r="AD61" s="52" t="str">
        <f t="shared" si="11"/>
        <v/>
      </c>
      <c r="AE61" s="52">
        <f t="shared" si="11"/>
        <v>18804.000012</v>
      </c>
      <c r="AF61" s="52">
        <f t="shared" si="11"/>
        <v>1071.0000110000001</v>
      </c>
      <c r="AG61" s="52">
        <f t="shared" si="11"/>
        <v>72710.000010000003</v>
      </c>
      <c r="AH61" s="52" t="str">
        <f t="shared" si="11"/>
        <v/>
      </c>
      <c r="AI61" s="52" t="str">
        <f t="shared" si="11"/>
        <v/>
      </c>
      <c r="AJ61" s="52" t="str">
        <f t="shared" si="11"/>
        <v/>
      </c>
      <c r="AK61" s="52" t="str">
        <f t="shared" si="11"/>
        <v/>
      </c>
      <c r="AL61" s="52" t="str">
        <f t="shared" si="11"/>
        <v/>
      </c>
      <c r="AM61" s="52" t="str">
        <f t="shared" si="11"/>
        <v/>
      </c>
      <c r="AN61" s="52" t="str">
        <f t="shared" si="11"/>
        <v/>
      </c>
      <c r="AO61" s="52" t="str">
        <f t="shared" si="11"/>
        <v/>
      </c>
      <c r="AP61" s="52" t="str">
        <f t="shared" si="11"/>
        <v/>
      </c>
    </row>
    <row r="62" spans="2:46" hidden="1">
      <c r="C62" s="50">
        <v>40</v>
      </c>
      <c r="D62" s="50">
        <f>C62-1</f>
        <v>39</v>
      </c>
      <c r="E62" s="50">
        <f t="shared" ref="E62:AP62" si="12">D62-1</f>
        <v>38</v>
      </c>
      <c r="F62" s="50">
        <f t="shared" si="12"/>
        <v>37</v>
      </c>
      <c r="G62" s="50">
        <f t="shared" si="12"/>
        <v>36</v>
      </c>
      <c r="H62" s="50">
        <f t="shared" si="12"/>
        <v>35</v>
      </c>
      <c r="I62" s="50">
        <f t="shared" si="12"/>
        <v>34</v>
      </c>
      <c r="J62" s="50">
        <f t="shared" si="12"/>
        <v>33</v>
      </c>
      <c r="K62" s="50">
        <f t="shared" si="12"/>
        <v>32</v>
      </c>
      <c r="L62" s="50">
        <f t="shared" si="12"/>
        <v>31</v>
      </c>
      <c r="M62" s="50">
        <f t="shared" si="12"/>
        <v>30</v>
      </c>
      <c r="N62" s="50">
        <f t="shared" si="12"/>
        <v>29</v>
      </c>
      <c r="O62" s="50">
        <f t="shared" si="12"/>
        <v>28</v>
      </c>
      <c r="P62" s="50">
        <f t="shared" si="12"/>
        <v>27</v>
      </c>
      <c r="Q62" s="50">
        <f t="shared" si="12"/>
        <v>26</v>
      </c>
      <c r="R62" s="50">
        <f t="shared" si="12"/>
        <v>25</v>
      </c>
      <c r="S62" s="50">
        <f t="shared" si="12"/>
        <v>24</v>
      </c>
      <c r="T62" s="50">
        <f t="shared" si="12"/>
        <v>23</v>
      </c>
      <c r="U62" s="50">
        <f t="shared" si="12"/>
        <v>22</v>
      </c>
      <c r="V62" s="50">
        <f t="shared" si="12"/>
        <v>21</v>
      </c>
      <c r="W62" s="50">
        <f t="shared" si="12"/>
        <v>20</v>
      </c>
      <c r="X62" s="50">
        <f t="shared" si="12"/>
        <v>19</v>
      </c>
      <c r="Y62" s="50">
        <f t="shared" si="12"/>
        <v>18</v>
      </c>
      <c r="Z62" s="50">
        <f t="shared" si="12"/>
        <v>17</v>
      </c>
      <c r="AA62" s="50">
        <f t="shared" si="12"/>
        <v>16</v>
      </c>
      <c r="AB62" s="50">
        <f t="shared" si="12"/>
        <v>15</v>
      </c>
      <c r="AC62" s="50">
        <f t="shared" si="12"/>
        <v>14</v>
      </c>
      <c r="AD62" s="50">
        <f t="shared" si="12"/>
        <v>13</v>
      </c>
      <c r="AE62" s="50">
        <f t="shared" si="12"/>
        <v>12</v>
      </c>
      <c r="AF62" s="50">
        <f t="shared" si="12"/>
        <v>11</v>
      </c>
      <c r="AG62" s="50">
        <f t="shared" si="12"/>
        <v>10</v>
      </c>
      <c r="AH62" s="50">
        <f t="shared" si="12"/>
        <v>9</v>
      </c>
      <c r="AI62" s="50">
        <f t="shared" si="12"/>
        <v>8</v>
      </c>
      <c r="AJ62" s="50">
        <f t="shared" si="12"/>
        <v>7</v>
      </c>
      <c r="AK62" s="50">
        <f t="shared" si="12"/>
        <v>6</v>
      </c>
      <c r="AL62" s="50">
        <f t="shared" si="12"/>
        <v>5</v>
      </c>
      <c r="AM62" s="50">
        <f t="shared" si="12"/>
        <v>4</v>
      </c>
      <c r="AN62" s="50">
        <f t="shared" si="12"/>
        <v>3</v>
      </c>
      <c r="AO62" s="50">
        <f t="shared" si="12"/>
        <v>2</v>
      </c>
      <c r="AP62" s="50">
        <f t="shared" si="12"/>
        <v>1</v>
      </c>
    </row>
    <row r="63" spans="2:46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6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13">IFERROR(HLOOKUP(C64,$C$59:$AP$60,2,FALSE),"")</f>
        <v>Metlife</v>
      </c>
      <c r="D65" s="50" t="str">
        <f t="shared" si="13"/>
        <v>Chilena Consolidada</v>
      </c>
      <c r="E65" s="50" t="str">
        <f t="shared" si="13"/>
        <v>Zurich Santander</v>
      </c>
      <c r="F65" s="50" t="str">
        <f t="shared" si="13"/>
        <v>M. de Carabineros</v>
      </c>
      <c r="G65" s="50" t="str">
        <f t="shared" si="13"/>
        <v>BanChile</v>
      </c>
      <c r="H65" s="50" t="str">
        <f t="shared" si="13"/>
        <v>BCI Seguros Vida</v>
      </c>
      <c r="I65" s="50" t="str">
        <f t="shared" si="13"/>
        <v>Cardif</v>
      </c>
      <c r="J65" s="50" t="str">
        <f t="shared" si="13"/>
        <v>Mutual de Seguros</v>
      </c>
      <c r="K65" s="50" t="str">
        <f t="shared" si="13"/>
        <v>Security Previsión</v>
      </c>
      <c r="L65" s="50" t="str">
        <f t="shared" si="13"/>
        <v>Consorcio Nacional</v>
      </c>
      <c r="M65" s="50" t="str">
        <f t="shared" si="13"/>
        <v>CorpVida</v>
      </c>
      <c r="N65" s="50" t="str">
        <f t="shared" si="13"/>
        <v>Cruz del Sur</v>
      </c>
      <c r="O65" s="50" t="str">
        <f t="shared" si="13"/>
        <v>EuroAmérica</v>
      </c>
      <c r="P65" s="50" t="str">
        <f t="shared" si="13"/>
        <v>M. del Ej. y Av.</v>
      </c>
      <c r="Q65" s="50" t="str">
        <f t="shared" si="13"/>
        <v>BICE Vida</v>
      </c>
      <c r="R65" s="50" t="str">
        <f t="shared" si="13"/>
        <v>Mapfre Vida</v>
      </c>
      <c r="S65" s="50" t="str">
        <f t="shared" si="13"/>
        <v>Penta Vida</v>
      </c>
      <c r="T65" s="50" t="str">
        <f t="shared" si="13"/>
        <v>CLC</v>
      </c>
      <c r="U65" s="50" t="str">
        <f t="shared" si="13"/>
        <v>Principal</v>
      </c>
      <c r="V65" s="50" t="str">
        <f t="shared" si="13"/>
        <v>Renta Nacional</v>
      </c>
      <c r="W65" s="50" t="str">
        <f t="shared" si="13"/>
        <v>Ohio National</v>
      </c>
      <c r="X65" s="50" t="str">
        <f t="shared" si="13"/>
        <v>Sura</v>
      </c>
      <c r="Y65" s="50" t="str">
        <f t="shared" si="13"/>
        <v>Itaú</v>
      </c>
      <c r="Z65" s="50" t="str">
        <f t="shared" si="13"/>
        <v>BBVA Vida</v>
      </c>
      <c r="AA65" s="50" t="str">
        <f t="shared" si="13"/>
        <v>Cámara</v>
      </c>
      <c r="AB65" s="50" t="str">
        <f t="shared" si="13"/>
        <v>CorpSeguros</v>
      </c>
      <c r="AC65" s="50" t="str">
        <f t="shared" si="13"/>
        <v>CN Life</v>
      </c>
      <c r="AD65" s="50" t="str">
        <f t="shared" si="13"/>
        <v>Ace Vida</v>
      </c>
      <c r="AE65" s="50" t="str">
        <f t="shared" si="13"/>
        <v>Magallanes Vida</v>
      </c>
      <c r="AF65" s="50" t="str">
        <f t="shared" si="13"/>
        <v>Huelen</v>
      </c>
      <c r="AG65" s="50" t="str">
        <f t="shared" si="13"/>
        <v/>
      </c>
      <c r="AH65" s="50" t="str">
        <f t="shared" si="13"/>
        <v/>
      </c>
      <c r="AI65" s="50" t="str">
        <f t="shared" si="13"/>
        <v/>
      </c>
      <c r="AJ65" s="50" t="str">
        <f t="shared" si="13"/>
        <v/>
      </c>
      <c r="AK65" s="50" t="str">
        <f t="shared" si="13"/>
        <v/>
      </c>
      <c r="AL65" s="50" t="str">
        <f t="shared" si="13"/>
        <v/>
      </c>
      <c r="AM65" s="50" t="str">
        <f t="shared" si="13"/>
        <v/>
      </c>
      <c r="AN65" s="50" t="str">
        <f t="shared" si="13"/>
        <v/>
      </c>
      <c r="AO65" s="50" t="str">
        <f t="shared" si="13"/>
        <v/>
      </c>
      <c r="AP65" s="50" t="str">
        <f t="shared" si="13"/>
        <v/>
      </c>
    </row>
    <row r="66" spans="1:42" hidden="1">
      <c r="C66" s="52">
        <f t="shared" ref="C66:AP66" si="14">IFERROR((HLOOKUP(C64,$C$59:$AP$61,3,FALSE)-HLOOKUP(C64,$C$59:$AP$62,4,FALSE)/1000000)/$C$71,"")</f>
        <v>89622</v>
      </c>
      <c r="D66" s="52">
        <f t="shared" si="14"/>
        <v>86162</v>
      </c>
      <c r="E66" s="52">
        <f t="shared" si="14"/>
        <v>72710</v>
      </c>
      <c r="F66" s="52">
        <f t="shared" si="14"/>
        <v>40225</v>
      </c>
      <c r="G66" s="52">
        <f t="shared" si="14"/>
        <v>36041.518474216005</v>
      </c>
      <c r="H66" s="52">
        <f t="shared" si="14"/>
        <v>35429</v>
      </c>
      <c r="I66" s="52">
        <f t="shared" si="14"/>
        <v>30852</v>
      </c>
      <c r="J66" s="52">
        <f t="shared" si="14"/>
        <v>30117</v>
      </c>
      <c r="K66" s="52">
        <f t="shared" si="14"/>
        <v>18804</v>
      </c>
      <c r="L66" s="52">
        <f t="shared" si="14"/>
        <v>18256</v>
      </c>
      <c r="M66" s="52">
        <f t="shared" si="14"/>
        <v>10268</v>
      </c>
      <c r="N66" s="52">
        <f t="shared" si="14"/>
        <v>10126</v>
      </c>
      <c r="O66" s="52">
        <f t="shared" si="14"/>
        <v>9233</v>
      </c>
      <c r="P66" s="52">
        <f t="shared" si="14"/>
        <v>6584</v>
      </c>
      <c r="Q66" s="52">
        <f t="shared" si="14"/>
        <v>6276</v>
      </c>
      <c r="R66" s="52">
        <f t="shared" si="14"/>
        <v>6008</v>
      </c>
      <c r="S66" s="52">
        <f t="shared" si="14"/>
        <v>3494</v>
      </c>
      <c r="T66" s="52">
        <f t="shared" si="14"/>
        <v>3470</v>
      </c>
      <c r="U66" s="52">
        <f t="shared" si="14"/>
        <v>3396</v>
      </c>
      <c r="V66" s="52">
        <f t="shared" si="14"/>
        <v>1283</v>
      </c>
      <c r="W66" s="52">
        <f t="shared" si="14"/>
        <v>1278</v>
      </c>
      <c r="X66" s="52">
        <f t="shared" si="14"/>
        <v>1071</v>
      </c>
      <c r="Y66" s="52">
        <f t="shared" si="14"/>
        <v>856</v>
      </c>
      <c r="Z66" s="52">
        <f t="shared" si="14"/>
        <v>643</v>
      </c>
      <c r="AA66" s="52">
        <f t="shared" si="14"/>
        <v>461</v>
      </c>
      <c r="AB66" s="52">
        <f t="shared" si="14"/>
        <v>324</v>
      </c>
      <c r="AC66" s="52">
        <f t="shared" si="14"/>
        <v>269</v>
      </c>
      <c r="AD66" s="52">
        <f t="shared" si="14"/>
        <v>124</v>
      </c>
      <c r="AE66" s="52">
        <f t="shared" si="14"/>
        <v>30</v>
      </c>
      <c r="AF66" s="52">
        <f t="shared" si="14"/>
        <v>0.99999999999999989</v>
      </c>
      <c r="AG66" s="52" t="str">
        <f t="shared" si="14"/>
        <v/>
      </c>
      <c r="AH66" s="52" t="str">
        <f t="shared" si="14"/>
        <v/>
      </c>
      <c r="AI66" s="52" t="str">
        <f t="shared" si="14"/>
        <v/>
      </c>
      <c r="AJ66" s="52" t="str">
        <f t="shared" si="14"/>
        <v/>
      </c>
      <c r="AK66" s="52" t="str">
        <f t="shared" si="14"/>
        <v/>
      </c>
      <c r="AL66" s="52" t="str">
        <f t="shared" si="14"/>
        <v/>
      </c>
      <c r="AM66" s="52" t="str">
        <f t="shared" si="14"/>
        <v/>
      </c>
      <c r="AN66" s="52" t="str">
        <f t="shared" si="14"/>
        <v/>
      </c>
      <c r="AO66" s="52" t="str">
        <f t="shared" si="14"/>
        <v/>
      </c>
      <c r="AP66" s="52" t="str">
        <f t="shared" si="14"/>
        <v/>
      </c>
    </row>
    <row r="67" spans="1:42" hidden="1">
      <c r="C67" s="52" t="str">
        <f>IF(ISNUMBER(C66),CONCATENATE(C65," - ",C64),"")</f>
        <v>Metlife - 1</v>
      </c>
      <c r="D67" s="52" t="str">
        <f t="shared" ref="D67:AP67" si="15">IF(ISNUMBER(D66),CONCATENATE(D65," - ",D64),"")</f>
        <v>Chilena Consolidada - 2</v>
      </c>
      <c r="E67" s="52" t="str">
        <f t="shared" si="15"/>
        <v>Zurich Santander - 3</v>
      </c>
      <c r="F67" s="52" t="str">
        <f t="shared" si="15"/>
        <v>M. de Carabineros - 4</v>
      </c>
      <c r="G67" s="52" t="str">
        <f t="shared" si="15"/>
        <v>BanChile - 5</v>
      </c>
      <c r="H67" s="52" t="str">
        <f t="shared" si="15"/>
        <v>BCI Seguros Vida - 6</v>
      </c>
      <c r="I67" s="52" t="str">
        <f t="shared" si="15"/>
        <v>Cardif - 7</v>
      </c>
      <c r="J67" s="52" t="str">
        <f t="shared" si="15"/>
        <v>Mutual de Seguros - 8</v>
      </c>
      <c r="K67" s="52" t="str">
        <f t="shared" si="15"/>
        <v>Security Previsión - 9</v>
      </c>
      <c r="L67" s="52" t="str">
        <f t="shared" si="15"/>
        <v>Consorcio Nacional - 10</v>
      </c>
      <c r="M67" s="52" t="str">
        <f t="shared" si="15"/>
        <v>CorpVida - 11</v>
      </c>
      <c r="N67" s="52" t="str">
        <f t="shared" si="15"/>
        <v>Cruz del Sur - 12</v>
      </c>
      <c r="O67" s="52" t="str">
        <f t="shared" si="15"/>
        <v>EuroAmérica - 13</v>
      </c>
      <c r="P67" s="52" t="str">
        <f t="shared" si="15"/>
        <v>M. del Ej. y Av. - 14</v>
      </c>
      <c r="Q67" s="52" t="str">
        <f t="shared" si="15"/>
        <v>BICE Vida - 15</v>
      </c>
      <c r="R67" s="52" t="str">
        <f t="shared" si="15"/>
        <v>Mapfre Vida - 16</v>
      </c>
      <c r="S67" s="52" t="str">
        <f t="shared" si="15"/>
        <v>Penta Vida - 17</v>
      </c>
      <c r="T67" s="52" t="str">
        <f t="shared" si="15"/>
        <v>CLC - 18</v>
      </c>
      <c r="U67" s="52" t="str">
        <f t="shared" si="15"/>
        <v>Principal - 19</v>
      </c>
      <c r="V67" s="52" t="str">
        <f t="shared" si="15"/>
        <v>Renta Nacional - 20</v>
      </c>
      <c r="W67" s="52" t="str">
        <f t="shared" si="15"/>
        <v>Ohio National - 21</v>
      </c>
      <c r="X67" s="52" t="str">
        <f t="shared" si="15"/>
        <v>Sura - 22</v>
      </c>
      <c r="Y67" s="52" t="str">
        <f t="shared" si="15"/>
        <v>Itaú - 23</v>
      </c>
      <c r="Z67" s="52" t="str">
        <f t="shared" si="15"/>
        <v>BBVA Vida - 24</v>
      </c>
      <c r="AA67" s="52" t="str">
        <f t="shared" si="15"/>
        <v>Cámara - 25</v>
      </c>
      <c r="AB67" s="52" t="str">
        <f t="shared" si="15"/>
        <v>CorpSeguros - 26</v>
      </c>
      <c r="AC67" s="52" t="str">
        <f t="shared" si="15"/>
        <v>CN Life - 27</v>
      </c>
      <c r="AD67" s="52" t="str">
        <f t="shared" si="15"/>
        <v>Ace Vida - 28</v>
      </c>
      <c r="AE67" s="52" t="str">
        <f t="shared" si="15"/>
        <v>Magallanes Vida - 29</v>
      </c>
      <c r="AF67" s="52" t="str">
        <f t="shared" si="15"/>
        <v>Huelen - 30</v>
      </c>
      <c r="AG67" s="52" t="str">
        <f t="shared" si="15"/>
        <v/>
      </c>
      <c r="AH67" s="52" t="str">
        <f t="shared" si="15"/>
        <v/>
      </c>
      <c r="AI67" s="52" t="str">
        <f t="shared" si="15"/>
        <v/>
      </c>
      <c r="AJ67" s="52" t="str">
        <f t="shared" si="15"/>
        <v/>
      </c>
      <c r="AK67" s="52" t="str">
        <f t="shared" si="15"/>
        <v/>
      </c>
      <c r="AL67" s="52" t="str">
        <f t="shared" si="15"/>
        <v/>
      </c>
      <c r="AM67" s="52" t="str">
        <f t="shared" si="15"/>
        <v/>
      </c>
      <c r="AN67" s="52" t="str">
        <f t="shared" si="15"/>
        <v/>
      </c>
      <c r="AO67" s="52" t="str">
        <f t="shared" si="15"/>
        <v/>
      </c>
      <c r="AP67" s="52" t="str">
        <f t="shared" si="15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6">IF($B$80=D65,D66,"")</f>
        <v/>
      </c>
      <c r="E69" s="52" t="str">
        <f t="shared" si="16"/>
        <v/>
      </c>
      <c r="F69" s="52" t="str">
        <f t="shared" si="16"/>
        <v/>
      </c>
      <c r="G69" s="52" t="str">
        <f t="shared" si="16"/>
        <v/>
      </c>
      <c r="H69" s="52" t="str">
        <f t="shared" si="16"/>
        <v/>
      </c>
      <c r="I69" s="52" t="str">
        <f t="shared" si="16"/>
        <v/>
      </c>
      <c r="J69" s="52" t="str">
        <f t="shared" si="16"/>
        <v/>
      </c>
      <c r="K69" s="52" t="str">
        <f t="shared" si="16"/>
        <v/>
      </c>
      <c r="L69" s="52" t="str">
        <f t="shared" si="16"/>
        <v/>
      </c>
      <c r="M69" s="52" t="str">
        <f t="shared" si="16"/>
        <v/>
      </c>
      <c r="N69" s="52" t="str">
        <f t="shared" si="16"/>
        <v/>
      </c>
      <c r="O69" s="52" t="str">
        <f t="shared" si="16"/>
        <v/>
      </c>
      <c r="P69" s="52" t="str">
        <f t="shared" si="16"/>
        <v/>
      </c>
      <c r="Q69" s="52" t="str">
        <f t="shared" si="16"/>
        <v/>
      </c>
      <c r="R69" s="52" t="str">
        <f t="shared" si="16"/>
        <v/>
      </c>
      <c r="S69" s="52" t="str">
        <f t="shared" si="16"/>
        <v/>
      </c>
      <c r="T69" s="52" t="str">
        <f t="shared" si="16"/>
        <v/>
      </c>
      <c r="U69" s="52" t="str">
        <f t="shared" si="16"/>
        <v/>
      </c>
      <c r="V69" s="52" t="str">
        <f t="shared" si="16"/>
        <v/>
      </c>
      <c r="W69" s="52" t="str">
        <f t="shared" si="16"/>
        <v/>
      </c>
      <c r="X69" s="52" t="str">
        <f t="shared" si="16"/>
        <v/>
      </c>
      <c r="Y69" s="52" t="str">
        <f t="shared" si="16"/>
        <v/>
      </c>
      <c r="Z69" s="52" t="str">
        <f t="shared" si="16"/>
        <v/>
      </c>
      <c r="AA69" s="52" t="str">
        <f t="shared" si="16"/>
        <v/>
      </c>
      <c r="AB69" s="52" t="str">
        <f t="shared" si="16"/>
        <v/>
      </c>
      <c r="AC69" s="52" t="str">
        <f t="shared" si="16"/>
        <v/>
      </c>
      <c r="AD69" s="52" t="str">
        <f t="shared" si="16"/>
        <v/>
      </c>
      <c r="AE69" s="52" t="str">
        <f t="shared" si="16"/>
        <v/>
      </c>
      <c r="AF69" s="52" t="str">
        <f t="shared" si="16"/>
        <v/>
      </c>
      <c r="AG69" s="52" t="str">
        <f t="shared" si="16"/>
        <v/>
      </c>
      <c r="AH69" s="52" t="str">
        <f t="shared" si="16"/>
        <v/>
      </c>
      <c r="AI69" s="52" t="str">
        <f t="shared" si="16"/>
        <v/>
      </c>
      <c r="AJ69" s="52" t="str">
        <f t="shared" si="16"/>
        <v/>
      </c>
      <c r="AK69" s="52" t="str">
        <f t="shared" si="16"/>
        <v/>
      </c>
      <c r="AL69" s="52" t="str">
        <f t="shared" si="16"/>
        <v/>
      </c>
      <c r="AM69" s="52" t="str">
        <f t="shared" si="16"/>
        <v/>
      </c>
      <c r="AN69" s="52" t="str">
        <f t="shared" si="16"/>
        <v/>
      </c>
      <c r="AO69" s="52" t="str">
        <f t="shared" si="16"/>
        <v/>
      </c>
      <c r="AP69" s="52" t="str">
        <f t="shared" si="16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Número de Pólizas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30.09.2012</v>
      </c>
      <c r="D72" s="37" t="s">
        <v>379</v>
      </c>
      <c r="E72" s="37" t="s">
        <v>380</v>
      </c>
      <c r="F72" s="37" t="s">
        <v>381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30.09.2012</v>
      </c>
      <c r="D73" s="37" t="s">
        <v>379</v>
      </c>
      <c r="E73" s="37" t="s">
        <v>380</v>
      </c>
      <c r="F73" s="37" t="s">
        <v>381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30.09.2012</v>
      </c>
      <c r="D74" s="37" t="s">
        <v>379</v>
      </c>
      <c r="E74" s="37" t="s">
        <v>380</v>
      </c>
      <c r="F74" s="37" t="s">
        <v>381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7">IFERROR(RANK(C113,$C$113:$AJ$113,0),"")</f>
        <v>23</v>
      </c>
      <c r="D111" s="50">
        <f t="shared" si="17"/>
        <v>4</v>
      </c>
      <c r="E111" s="50">
        <f t="shared" si="17"/>
        <v>7</v>
      </c>
      <c r="F111" s="50">
        <f t="shared" si="17"/>
        <v>9</v>
      </c>
      <c r="G111" s="50">
        <f t="shared" si="17"/>
        <v>20</v>
      </c>
      <c r="H111" s="50" t="str">
        <f t="shared" si="17"/>
        <v/>
      </c>
      <c r="I111" s="50">
        <f t="shared" si="17"/>
        <v>2</v>
      </c>
      <c r="J111" s="50">
        <f t="shared" si="17"/>
        <v>26</v>
      </c>
      <c r="K111" s="50">
        <f t="shared" si="17"/>
        <v>3</v>
      </c>
      <c r="L111" s="50">
        <f t="shared" si="17"/>
        <v>1</v>
      </c>
      <c r="M111" s="50">
        <f t="shared" si="17"/>
        <v>13</v>
      </c>
      <c r="N111" s="50">
        <f t="shared" si="17"/>
        <v>5</v>
      </c>
      <c r="O111" s="50">
        <f t="shared" si="17"/>
        <v>15</v>
      </c>
      <c r="P111" s="50">
        <f t="shared" si="17"/>
        <v>6</v>
      </c>
      <c r="Q111" s="50" t="str">
        <f t="shared" si="17"/>
        <v/>
      </c>
      <c r="R111" s="50">
        <f t="shared" si="17"/>
        <v>16</v>
      </c>
      <c r="S111" s="50">
        <f t="shared" si="17"/>
        <v>12</v>
      </c>
      <c r="T111" s="50">
        <f t="shared" si="17"/>
        <v>14</v>
      </c>
      <c r="U111" s="50">
        <f t="shared" si="17"/>
        <v>24</v>
      </c>
      <c r="V111" s="50" t="str">
        <f t="shared" si="17"/>
        <v/>
      </c>
      <c r="W111" s="50" t="str">
        <f t="shared" si="17"/>
        <v/>
      </c>
      <c r="X111" s="50">
        <f t="shared" si="17"/>
        <v>22</v>
      </c>
      <c r="Y111" s="50" t="str">
        <f t="shared" si="17"/>
        <v/>
      </c>
      <c r="Z111" s="50">
        <f t="shared" si="17"/>
        <v>11</v>
      </c>
      <c r="AA111" s="50">
        <f t="shared" si="17"/>
        <v>21</v>
      </c>
      <c r="AB111" s="50">
        <f t="shared" si="17"/>
        <v>27</v>
      </c>
      <c r="AC111" s="50">
        <f t="shared" si="17"/>
        <v>8</v>
      </c>
      <c r="AD111" s="50">
        <f t="shared" si="17"/>
        <v>25</v>
      </c>
      <c r="AE111" s="50">
        <f t="shared" si="17"/>
        <v>18</v>
      </c>
      <c r="AF111" s="50" t="str">
        <f t="shared" si="17"/>
        <v/>
      </c>
      <c r="AG111" s="50">
        <f t="shared" si="17"/>
        <v>10</v>
      </c>
      <c r="AH111" s="50">
        <f t="shared" si="17"/>
        <v>17</v>
      </c>
      <c r="AI111" s="50">
        <f t="shared" si="17"/>
        <v>19</v>
      </c>
      <c r="AJ111" s="50">
        <f t="shared" si="17"/>
        <v>28</v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8">IFERROR(HLOOKUP($B$133,$C$11:$AQ$49,C116,FALSE)+C114/1000000,"")</f>
        <v>331.00003400000003</v>
      </c>
      <c r="D113" s="52">
        <f t="shared" si="18"/>
        <v>44611.095232999993</v>
      </c>
      <c r="E113" s="52">
        <f t="shared" si="18"/>
        <v>25509.000032</v>
      </c>
      <c r="F113" s="52">
        <f t="shared" si="18"/>
        <v>15543.000031</v>
      </c>
      <c r="G113" s="52">
        <f t="shared" si="18"/>
        <v>1997.0000299999999</v>
      </c>
      <c r="H113" s="52" t="str">
        <f t="shared" si="18"/>
        <v/>
      </c>
      <c r="I113" s="52">
        <f t="shared" si="18"/>
        <v>89113.000027999995</v>
      </c>
      <c r="J113" s="52">
        <f t="shared" si="18"/>
        <v>6.0000270000000002</v>
      </c>
      <c r="K113" s="52">
        <f t="shared" si="18"/>
        <v>61729.569626000004</v>
      </c>
      <c r="L113" s="52">
        <f t="shared" si="18"/>
        <v>131494.00242499998</v>
      </c>
      <c r="M113" s="52">
        <f t="shared" si="18"/>
        <v>5231.3200239999996</v>
      </c>
      <c r="N113" s="52">
        <f t="shared" si="18"/>
        <v>28366.000023000001</v>
      </c>
      <c r="O113" s="52">
        <f t="shared" si="18"/>
        <v>4523.0000220000002</v>
      </c>
      <c r="P113" s="52">
        <f t="shared" si="18"/>
        <v>28332.108264216</v>
      </c>
      <c r="Q113" s="52" t="str">
        <f t="shared" si="18"/>
        <v/>
      </c>
      <c r="R113" s="52">
        <f t="shared" si="18"/>
        <v>4497.0000190000001</v>
      </c>
      <c r="S113" s="52">
        <f t="shared" si="18"/>
        <v>13774.037718000001</v>
      </c>
      <c r="T113" s="52">
        <f t="shared" si="18"/>
        <v>4806.0000170000003</v>
      </c>
      <c r="U113" s="52">
        <f t="shared" si="18"/>
        <v>95.000016000000002</v>
      </c>
      <c r="V113" s="52" t="str">
        <f t="shared" si="18"/>
        <v/>
      </c>
      <c r="W113" s="52" t="str">
        <f t="shared" si="18"/>
        <v/>
      </c>
      <c r="X113" s="52">
        <f t="shared" si="18"/>
        <v>365.00001300000002</v>
      </c>
      <c r="Y113" s="52" t="str">
        <f t="shared" si="18"/>
        <v/>
      </c>
      <c r="Z113" s="52">
        <f t="shared" si="18"/>
        <v>14061.323211000001</v>
      </c>
      <c r="AA113" s="52">
        <f t="shared" si="18"/>
        <v>1215.64662</v>
      </c>
      <c r="AB113" s="52">
        <f t="shared" si="18"/>
        <v>4.0000090000000004</v>
      </c>
      <c r="AC113" s="52">
        <f t="shared" si="18"/>
        <v>23692.415528999998</v>
      </c>
      <c r="AD113" s="52">
        <f t="shared" si="18"/>
        <v>8.0000070000000001</v>
      </c>
      <c r="AE113" s="52">
        <f t="shared" si="18"/>
        <v>2496.0000060000002</v>
      </c>
      <c r="AF113" s="52" t="str">
        <f t="shared" si="18"/>
        <v/>
      </c>
      <c r="AG113" s="52">
        <f t="shared" si="18"/>
        <v>15344.000004</v>
      </c>
      <c r="AH113" s="52">
        <f t="shared" si="18"/>
        <v>4173.0000030000001</v>
      </c>
      <c r="AI113" s="52">
        <f t="shared" si="18"/>
        <v>2094.0000020000002</v>
      </c>
      <c r="AJ113" s="52">
        <f t="shared" si="18"/>
        <v>2.0000010000000001</v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J114" si="19">D114-1</f>
        <v>32</v>
      </c>
      <c r="F114" s="50">
        <f t="shared" si="19"/>
        <v>31</v>
      </c>
      <c r="G114" s="50">
        <f t="shared" si="19"/>
        <v>30</v>
      </c>
      <c r="H114" s="50">
        <f t="shared" si="19"/>
        <v>29</v>
      </c>
      <c r="I114" s="50">
        <f t="shared" si="19"/>
        <v>28</v>
      </c>
      <c r="J114" s="50">
        <f t="shared" si="19"/>
        <v>27</v>
      </c>
      <c r="K114" s="50">
        <f t="shared" si="19"/>
        <v>26</v>
      </c>
      <c r="L114" s="50">
        <f t="shared" si="19"/>
        <v>25</v>
      </c>
      <c r="M114" s="50">
        <f t="shared" si="19"/>
        <v>24</v>
      </c>
      <c r="N114" s="50">
        <f t="shared" si="19"/>
        <v>23</v>
      </c>
      <c r="O114" s="50">
        <f t="shared" si="19"/>
        <v>22</v>
      </c>
      <c r="P114" s="50">
        <f t="shared" si="19"/>
        <v>21</v>
      </c>
      <c r="Q114" s="50">
        <f t="shared" si="19"/>
        <v>20</v>
      </c>
      <c r="R114" s="50">
        <f t="shared" si="19"/>
        <v>19</v>
      </c>
      <c r="S114" s="50">
        <f t="shared" si="19"/>
        <v>18</v>
      </c>
      <c r="T114" s="50">
        <f t="shared" si="19"/>
        <v>17</v>
      </c>
      <c r="U114" s="50">
        <f t="shared" si="19"/>
        <v>16</v>
      </c>
      <c r="V114" s="50">
        <f t="shared" si="19"/>
        <v>15</v>
      </c>
      <c r="W114" s="50">
        <f t="shared" si="19"/>
        <v>14</v>
      </c>
      <c r="X114" s="50">
        <f t="shared" si="19"/>
        <v>13</v>
      </c>
      <c r="Y114" s="50">
        <f t="shared" si="19"/>
        <v>12</v>
      </c>
      <c r="Z114" s="50">
        <f t="shared" si="19"/>
        <v>11</v>
      </c>
      <c r="AA114" s="50">
        <f t="shared" si="19"/>
        <v>10</v>
      </c>
      <c r="AB114" s="50">
        <f t="shared" si="19"/>
        <v>9</v>
      </c>
      <c r="AC114" s="50">
        <f t="shared" si="19"/>
        <v>8</v>
      </c>
      <c r="AD114" s="50">
        <f t="shared" si="19"/>
        <v>7</v>
      </c>
      <c r="AE114" s="50">
        <f t="shared" si="19"/>
        <v>6</v>
      </c>
      <c r="AF114" s="50">
        <f t="shared" si="19"/>
        <v>5</v>
      </c>
      <c r="AG114" s="50">
        <f t="shared" si="19"/>
        <v>4</v>
      </c>
      <c r="AH114" s="50">
        <f t="shared" si="19"/>
        <v>3</v>
      </c>
      <c r="AI114" s="50">
        <f t="shared" si="19"/>
        <v>2</v>
      </c>
      <c r="AJ114" s="50">
        <f t="shared" si="19"/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449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110 Accidentes Personales</v>
      </c>
      <c r="D119" s="80" t="str">
        <f t="shared" ref="D119:AJ119" si="20">IFERROR(HLOOKUP(D118,$C$111:$AJ$112,2,FALSE),"")</f>
        <v>107 Protección Familiar</v>
      </c>
      <c r="E119" s="80" t="str">
        <f t="shared" si="20"/>
        <v>109 Salud</v>
      </c>
      <c r="F119" s="80" t="str">
        <f t="shared" si="20"/>
        <v>102 Temporal de Vida</v>
      </c>
      <c r="G119" s="80" t="str">
        <f t="shared" si="20"/>
        <v>112 Desgravamen</v>
      </c>
      <c r="H119" s="80" t="str">
        <f t="shared" si="20"/>
        <v>114 Seguros con APV</v>
      </c>
      <c r="I119" s="80" t="str">
        <f t="shared" si="20"/>
        <v>103 Otros Seguros con CUI</v>
      </c>
      <c r="J119" s="80" t="str">
        <f t="shared" si="20"/>
        <v>212 Desgravamen</v>
      </c>
      <c r="K119" s="80" t="str">
        <f t="shared" si="20"/>
        <v>104 Mixto o Dotal</v>
      </c>
      <c r="L119" s="80" t="str">
        <f t="shared" si="20"/>
        <v>421 Renta Vitalicia Vejez</v>
      </c>
      <c r="M119" s="80" t="str">
        <f t="shared" si="20"/>
        <v>209 Salud</v>
      </c>
      <c r="N119" s="80" t="str">
        <f t="shared" si="20"/>
        <v>202 Temporal de Vida</v>
      </c>
      <c r="O119" s="80" t="str">
        <f t="shared" si="20"/>
        <v>111 Asistencia</v>
      </c>
      <c r="P119" s="80" t="str">
        <f t="shared" si="20"/>
        <v>203 Otros Seguros con CUI</v>
      </c>
      <c r="Q119" s="80" t="str">
        <f t="shared" si="20"/>
        <v>113 SOAP</v>
      </c>
      <c r="R119" s="80" t="str">
        <f t="shared" si="20"/>
        <v>201 Vida Entera</v>
      </c>
      <c r="S119" s="80" t="str">
        <f t="shared" si="20"/>
        <v>422 Renta Vitalicia Invalidez</v>
      </c>
      <c r="T119" s="80" t="str">
        <f t="shared" si="20"/>
        <v>250 Otros</v>
      </c>
      <c r="U119" s="80" t="str">
        <f t="shared" si="20"/>
        <v>423 Renta Vitalicia Sobrevivencia</v>
      </c>
      <c r="V119" s="80" t="str">
        <f t="shared" si="20"/>
        <v>105 Renta</v>
      </c>
      <c r="W119" s="80" t="str">
        <f t="shared" si="20"/>
        <v>210 Accidentes Personales</v>
      </c>
      <c r="X119" s="80" t="str">
        <f t="shared" si="20"/>
        <v>207 Protección Familiar</v>
      </c>
      <c r="Y119" s="80" t="str">
        <f t="shared" si="20"/>
        <v>101 Vida Entera</v>
      </c>
      <c r="Z119" s="80" t="str">
        <f t="shared" si="20"/>
        <v>204 Mixto o Dotal</v>
      </c>
      <c r="AA119" s="80" t="str">
        <f t="shared" si="20"/>
        <v>213 Seguros con APV</v>
      </c>
      <c r="AB119" s="80" t="str">
        <f t="shared" si="20"/>
        <v>108 Incapacidad o Invalidez</v>
      </c>
      <c r="AC119" s="80" t="str">
        <f t="shared" si="20"/>
        <v>211 Asistencia</v>
      </c>
      <c r="AD119" s="80" t="str">
        <f t="shared" si="20"/>
        <v>424 Invalidez y Sobrevivencia</v>
      </c>
      <c r="AE119" s="80" t="str">
        <f t="shared" si="20"/>
        <v/>
      </c>
      <c r="AF119" s="80" t="str">
        <f t="shared" si="20"/>
        <v/>
      </c>
      <c r="AG119" s="80" t="str">
        <f t="shared" si="20"/>
        <v/>
      </c>
      <c r="AH119" s="80" t="str">
        <f t="shared" si="20"/>
        <v/>
      </c>
      <c r="AI119" s="80" t="str">
        <f t="shared" si="20"/>
        <v/>
      </c>
      <c r="AJ119" s="80" t="str">
        <f t="shared" si="20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131.4940024</v>
      </c>
      <c r="D120" s="52">
        <f t="shared" ref="D120:AJ120" si="21">IFERROR((HLOOKUP(D118,$C$111:$AJ$113,3,FALSE)-HLOOKUP(D118,$C$111:$AJ$114,4,FALSE)/1000000)/$C$127,"")</f>
        <v>89.113</v>
      </c>
      <c r="E120" s="52">
        <f t="shared" si="21"/>
        <v>61.729569600000005</v>
      </c>
      <c r="F120" s="52">
        <f t="shared" si="21"/>
        <v>44.611095199999994</v>
      </c>
      <c r="G120" s="52">
        <f t="shared" si="21"/>
        <v>28.366</v>
      </c>
      <c r="H120" s="52">
        <f t="shared" si="21"/>
        <v>28.332108243216002</v>
      </c>
      <c r="I120" s="52">
        <f t="shared" si="21"/>
        <v>25.509</v>
      </c>
      <c r="J120" s="52">
        <f t="shared" si="21"/>
        <v>23.692415520999997</v>
      </c>
      <c r="K120" s="52">
        <f t="shared" si="21"/>
        <v>15.542999999999999</v>
      </c>
      <c r="L120" s="52">
        <f t="shared" si="21"/>
        <v>15.343999999999999</v>
      </c>
      <c r="M120" s="52">
        <f t="shared" si="21"/>
        <v>14.0613232</v>
      </c>
      <c r="N120" s="52">
        <f t="shared" si="21"/>
        <v>13.774037700000001</v>
      </c>
      <c r="O120" s="52">
        <f t="shared" si="21"/>
        <v>5.2313199999999993</v>
      </c>
      <c r="P120" s="52">
        <f t="shared" si="21"/>
        <v>4.806</v>
      </c>
      <c r="Q120" s="52">
        <f t="shared" si="21"/>
        <v>4.5229999999999997</v>
      </c>
      <c r="R120" s="52">
        <f t="shared" si="21"/>
        <v>4.4969999999999999</v>
      </c>
      <c r="S120" s="52">
        <f t="shared" si="21"/>
        <v>4.173</v>
      </c>
      <c r="T120" s="52">
        <f t="shared" si="21"/>
        <v>2.496</v>
      </c>
      <c r="U120" s="52">
        <f t="shared" si="21"/>
        <v>2.0939999999999999</v>
      </c>
      <c r="V120" s="52">
        <f t="shared" si="21"/>
        <v>1.9970000000000001</v>
      </c>
      <c r="W120" s="52">
        <f t="shared" si="21"/>
        <v>1.2156466100000001</v>
      </c>
      <c r="X120" s="52">
        <f t="shared" si="21"/>
        <v>0.36499999999999999</v>
      </c>
      <c r="Y120" s="52">
        <f t="shared" si="21"/>
        <v>0.33100000000000002</v>
      </c>
      <c r="Z120" s="52">
        <f t="shared" si="21"/>
        <v>9.5000000000000001E-2</v>
      </c>
      <c r="AA120" s="52">
        <f t="shared" si="21"/>
        <v>8.0000000000000002E-3</v>
      </c>
      <c r="AB120" s="52">
        <f t="shared" si="21"/>
        <v>6.0000000000000001E-3</v>
      </c>
      <c r="AC120" s="52">
        <f t="shared" si="21"/>
        <v>4.0000000000000001E-3</v>
      </c>
      <c r="AD120" s="52">
        <f t="shared" si="21"/>
        <v>2E-3</v>
      </c>
      <c r="AE120" s="52" t="str">
        <f t="shared" si="21"/>
        <v/>
      </c>
      <c r="AF120" s="52" t="str">
        <f t="shared" si="21"/>
        <v/>
      </c>
      <c r="AG120" s="52" t="str">
        <f t="shared" si="21"/>
        <v/>
      </c>
      <c r="AH120" s="52" t="str">
        <f t="shared" si="21"/>
        <v/>
      </c>
      <c r="AI120" s="52" t="str">
        <f t="shared" si="21"/>
        <v/>
      </c>
      <c r="AJ120" s="52" t="str">
        <f t="shared" si="21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I122" si="22">IF($B$136=D119,D120,"")</f>
        <v/>
      </c>
      <c r="E122" s="52" t="str">
        <f t="shared" si="22"/>
        <v/>
      </c>
      <c r="F122" s="52" t="str">
        <f t="shared" si="22"/>
        <v/>
      </c>
      <c r="G122" s="52" t="str">
        <f t="shared" si="22"/>
        <v/>
      </c>
      <c r="H122" s="52" t="str">
        <f t="shared" si="22"/>
        <v/>
      </c>
      <c r="I122" s="52" t="str">
        <f t="shared" si="22"/>
        <v/>
      </c>
      <c r="J122" s="52" t="str">
        <f t="shared" si="22"/>
        <v/>
      </c>
      <c r="K122" s="52" t="str">
        <f t="shared" si="22"/>
        <v/>
      </c>
      <c r="L122" s="52" t="str">
        <f t="shared" si="22"/>
        <v/>
      </c>
      <c r="M122" s="52" t="str">
        <f t="shared" si="22"/>
        <v/>
      </c>
      <c r="N122" s="52" t="str">
        <f t="shared" si="22"/>
        <v/>
      </c>
      <c r="O122" s="52" t="str">
        <f t="shared" si="22"/>
        <v/>
      </c>
      <c r="P122" s="52" t="str">
        <f t="shared" si="22"/>
        <v/>
      </c>
      <c r="Q122" s="52" t="str">
        <f t="shared" si="22"/>
        <v/>
      </c>
      <c r="R122" s="52" t="str">
        <f t="shared" si="22"/>
        <v/>
      </c>
      <c r="S122" s="52" t="str">
        <f t="shared" si="22"/>
        <v/>
      </c>
      <c r="T122" s="52" t="str">
        <f t="shared" si="22"/>
        <v/>
      </c>
      <c r="U122" s="52" t="str">
        <f t="shared" si="22"/>
        <v/>
      </c>
      <c r="V122" s="52" t="str">
        <f t="shared" si="22"/>
        <v/>
      </c>
      <c r="W122" s="52" t="str">
        <f t="shared" si="22"/>
        <v/>
      </c>
      <c r="X122" s="52" t="str">
        <f t="shared" si="22"/>
        <v/>
      </c>
      <c r="Y122" s="52" t="str">
        <f t="shared" si="22"/>
        <v/>
      </c>
      <c r="Z122" s="52" t="str">
        <f t="shared" si="22"/>
        <v/>
      </c>
      <c r="AA122" s="52" t="str">
        <f t="shared" si="22"/>
        <v/>
      </c>
      <c r="AB122" s="52" t="str">
        <f t="shared" si="22"/>
        <v/>
      </c>
      <c r="AC122" s="52" t="str">
        <f t="shared" si="22"/>
        <v/>
      </c>
      <c r="AD122" s="52" t="str">
        <f t="shared" si="22"/>
        <v/>
      </c>
      <c r="AE122" s="52" t="str">
        <f t="shared" si="22"/>
        <v/>
      </c>
      <c r="AF122" s="52" t="str">
        <f t="shared" si="22"/>
        <v/>
      </c>
      <c r="AG122" s="52" t="str">
        <f t="shared" si="22"/>
        <v/>
      </c>
      <c r="AH122" s="52" t="str">
        <f t="shared" si="22"/>
        <v/>
      </c>
      <c r="AI122" s="52" t="str">
        <f t="shared" si="22"/>
        <v/>
      </c>
      <c r="AJ122" s="52" t="str">
        <f>IF($B$136=AJ119,AJ120,"")</f>
        <v/>
      </c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23">IF(C62&gt;$C$125,C60,IF(C62=$C$125,$AQ$11,IF(C62&lt;$C$125,"")))</f>
        <v>Ace Vida</v>
      </c>
      <c r="D124" s="50" t="str">
        <f t="shared" si="23"/>
        <v>BanChile</v>
      </c>
      <c r="E124" s="50" t="str">
        <f t="shared" si="23"/>
        <v>BBVA Vida</v>
      </c>
      <c r="F124" s="50" t="str">
        <f t="shared" si="23"/>
        <v>BCI Seguros Vida</v>
      </c>
      <c r="G124" s="50" t="str">
        <f t="shared" si="23"/>
        <v>BICE Vida</v>
      </c>
      <c r="H124" s="50" t="str">
        <f t="shared" si="23"/>
        <v>Cámara</v>
      </c>
      <c r="I124" s="50" t="str">
        <f t="shared" si="23"/>
        <v>Cardif</v>
      </c>
      <c r="J124" s="50" t="str">
        <f t="shared" si="23"/>
        <v>Chilena Consolidada</v>
      </c>
      <c r="K124" s="50" t="str">
        <f t="shared" si="23"/>
        <v>CLC</v>
      </c>
      <c r="L124" s="50" t="str">
        <f t="shared" si="23"/>
        <v>CN Life</v>
      </c>
      <c r="M124" s="50" t="str">
        <f t="shared" si="23"/>
        <v>Consorcio Nacional</v>
      </c>
      <c r="N124" s="50" t="str">
        <f t="shared" si="23"/>
        <v>CorpSeguros</v>
      </c>
      <c r="O124" s="50" t="str">
        <f t="shared" si="23"/>
        <v>CorpVida</v>
      </c>
      <c r="P124" s="50" t="str">
        <f t="shared" si="23"/>
        <v>Cruz del Sur</v>
      </c>
      <c r="Q124" s="50" t="str">
        <f t="shared" si="23"/>
        <v>EuroAmérica</v>
      </c>
      <c r="R124" s="50" t="str">
        <f t="shared" si="23"/>
        <v>Huelen</v>
      </c>
      <c r="S124" s="50" t="str">
        <f t="shared" si="23"/>
        <v>Itaú</v>
      </c>
      <c r="T124" s="50" t="str">
        <f t="shared" si="23"/>
        <v>M. de Carabineros</v>
      </c>
      <c r="U124" s="50" t="str">
        <f t="shared" si="23"/>
        <v>M. del Ej. y Av.</v>
      </c>
      <c r="V124" s="50" t="str">
        <f t="shared" si="23"/>
        <v>Magallanes Vida</v>
      </c>
      <c r="W124" s="50" t="str">
        <f t="shared" si="23"/>
        <v>Mapfre Vida</v>
      </c>
      <c r="X124" s="50" t="str">
        <f t="shared" si="23"/>
        <v>Metlife</v>
      </c>
      <c r="Y124" s="50" t="str">
        <f t="shared" si="23"/>
        <v>Mutual de Seguros</v>
      </c>
      <c r="Z124" s="50" t="str">
        <f t="shared" si="23"/>
        <v>Ohio National</v>
      </c>
      <c r="AA124" s="50" t="str">
        <f t="shared" si="23"/>
        <v>Penta Vida</v>
      </c>
      <c r="AB124" s="50" t="str">
        <f t="shared" si="23"/>
        <v>Principal</v>
      </c>
      <c r="AC124" s="50" t="str">
        <f t="shared" si="23"/>
        <v>Renta Nacional</v>
      </c>
      <c r="AD124" s="50" t="str">
        <f t="shared" si="23"/>
        <v>Rigel</v>
      </c>
      <c r="AE124" s="50" t="str">
        <f t="shared" si="23"/>
        <v>Security Previsión</v>
      </c>
      <c r="AF124" s="50" t="str">
        <f t="shared" si="23"/>
        <v>Sura</v>
      </c>
      <c r="AG124" s="50" t="str">
        <f t="shared" si="23"/>
        <v>Zurich Santander</v>
      </c>
      <c r="AH124" s="50" t="str">
        <f t="shared" si="23"/>
        <v>Mercado</v>
      </c>
      <c r="AI124" s="50" t="str">
        <f t="shared" si="23"/>
        <v/>
      </c>
      <c r="AJ124" s="50" t="str">
        <f t="shared" si="23"/>
        <v/>
      </c>
      <c r="AK124" s="50" t="str">
        <f t="shared" si="23"/>
        <v/>
      </c>
      <c r="AL124" s="50" t="str">
        <f t="shared" si="23"/>
        <v/>
      </c>
      <c r="AM124" s="50" t="str">
        <f t="shared" si="23"/>
        <v/>
      </c>
      <c r="AN124" s="50" t="str">
        <f t="shared" si="23"/>
        <v/>
      </c>
      <c r="AO124" s="50" t="str">
        <f t="shared" si="23"/>
        <v/>
      </c>
      <c r="AP124" s="50" t="str">
        <f t="shared" si="23"/>
        <v/>
      </c>
    </row>
    <row r="125" spans="2:43" hidden="1">
      <c r="B125" s="49" t="s">
        <v>386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1000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Miles de Pólizas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30.09.2012</v>
      </c>
      <c r="D128" s="37" t="s">
        <v>379</v>
      </c>
      <c r="E128" s="37" t="s">
        <v>380</v>
      </c>
      <c r="F128" s="37" t="s">
        <v>381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30.09.2012</v>
      </c>
      <c r="D129" s="37" t="s">
        <v>379</v>
      </c>
      <c r="E129" s="37" t="s">
        <v>380</v>
      </c>
      <c r="F129" s="37" t="s">
        <v>381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30.09.2012</v>
      </c>
      <c r="D130" s="37" t="s">
        <v>379</v>
      </c>
      <c r="E130" s="37" t="s">
        <v>380</v>
      </c>
      <c r="F130" s="37" t="s">
        <v>381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385</v>
      </c>
    </row>
    <row r="133" spans="2:42">
      <c r="B133" s="59" t="s">
        <v>341</v>
      </c>
    </row>
    <row r="135" spans="2:42">
      <c r="B135" s="39" t="s">
        <v>384</v>
      </c>
    </row>
    <row r="136" spans="2:42">
      <c r="B136" s="59"/>
    </row>
  </sheetData>
  <sheetProtection sheet="1" objects="1" scenarios="1"/>
  <conditionalFormatting sqref="A1:XFD1048576">
    <cfRule type="cellIs" dxfId="15" priority="1" operator="lessThan">
      <formula>0</formula>
    </cfRule>
  </conditionalFormatting>
  <dataValidations count="5">
    <dataValidation showInputMessage="1" showErrorMessage="1" sqref="E133"/>
    <dataValidation type="list" allowBlank="1" showInputMessage="1" showErrorMessage="1" sqref="B136">
      <formula1>$B$112:$AJ$112</formula1>
    </dataValidation>
    <dataValidation type="list" allowBlank="1" showInputMessage="1" showErrorMessage="1" sqref="B133">
      <formula1>$C$124:$AH$124</formula1>
    </dataValidation>
    <dataValidation type="list" allowBlank="1" showInputMessage="1" showErrorMessage="1" sqref="B80">
      <formula1>$B$124:$AG$124</formula1>
    </dataValidation>
    <dataValidation type="list" allowBlank="1" showInputMessage="1" showErrorMessage="1" sqref="B77">
      <formula1>$C$112:$AK$112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dimension ref="A2:AT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 customWidth="1"/>
    <col min="34" max="42" width="11.42578125" style="39" hidden="1" customWidth="1"/>
    <col min="43" max="43" width="11.42578125" style="39" customWidth="1"/>
    <col min="44" max="44" width="2.85546875" style="39" customWidth="1"/>
    <col min="45" max="45" width="11.42578125" style="39" customWidth="1"/>
    <col min="46" max="16384" width="11.42578125" style="39"/>
  </cols>
  <sheetData>
    <row r="2" spans="2:46">
      <c r="C2" s="96" t="s">
        <v>390</v>
      </c>
    </row>
    <row r="8" spans="2:46" ht="15.75">
      <c r="B8" s="38" t="s">
        <v>459</v>
      </c>
    </row>
    <row r="9" spans="2:46">
      <c r="B9" s="40" t="str">
        <f>Índice!H55</f>
        <v>Cifras al 30.09.2012</v>
      </c>
    </row>
    <row r="11" spans="2:46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30.09.2011</v>
      </c>
      <c r="AT11" s="199" t="s">
        <v>338</v>
      </c>
    </row>
    <row r="12" spans="2:46">
      <c r="B12" s="29" t="s">
        <v>407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55"/>
      <c r="AS12" s="43"/>
      <c r="AT12" s="97"/>
    </row>
    <row r="13" spans="2:46">
      <c r="B13" s="30" t="s">
        <v>408</v>
      </c>
      <c r="C13" s="108" t="str">
        <f>IF('Datos Vida'!C383=0,"",'Datos Vida'!C383)</f>
        <v/>
      </c>
      <c r="D13" s="108" t="str">
        <f>IF('Datos Vida'!D383=0,"",'Datos Vida'!D383)</f>
        <v/>
      </c>
      <c r="E13" s="108" t="str">
        <f>IF('Datos Vida'!E383=0,"",'Datos Vida'!E383)</f>
        <v/>
      </c>
      <c r="F13" s="108" t="str">
        <f>IF('Datos Vida'!F383=0,"",'Datos Vida'!F383)</f>
        <v/>
      </c>
      <c r="G13" s="108">
        <f>IF('Datos Vida'!G383=0,"",'Datos Vida'!G383)</f>
        <v>944</v>
      </c>
      <c r="H13" s="108" t="str">
        <f>IF('Datos Vida'!H383=0,"",'Datos Vida'!H383)</f>
        <v/>
      </c>
      <c r="I13" s="108" t="str">
        <f>IF('Datos Vida'!I383=0,"",'Datos Vida'!I383)</f>
        <v/>
      </c>
      <c r="J13" s="108">
        <f>IF('Datos Vida'!J383=0,"",'Datos Vida'!J383)</f>
        <v>834</v>
      </c>
      <c r="K13" s="108" t="str">
        <f>IF('Datos Vida'!K383=0,"",'Datos Vida'!K383)</f>
        <v/>
      </c>
      <c r="L13" s="108" t="str">
        <f>IF('Datos Vida'!L383=0,"",'Datos Vida'!L383)</f>
        <v/>
      </c>
      <c r="M13" s="108">
        <f>IF('Datos Vida'!M383=0,"",'Datos Vida'!M383)</f>
        <v>2105</v>
      </c>
      <c r="N13" s="108" t="str">
        <f>IF('Datos Vida'!N383=0,"",'Datos Vida'!N383)</f>
        <v/>
      </c>
      <c r="O13" s="108" t="str">
        <f>IF('Datos Vida'!O383=0,"",'Datos Vida'!O383)</f>
        <v/>
      </c>
      <c r="P13" s="108">
        <f>IF('Datos Vida'!P383=0,"",'Datos Vida'!P383)</f>
        <v>54</v>
      </c>
      <c r="Q13" s="108">
        <f>IF('Datos Vida'!Q383=0,"",'Datos Vida'!Q383)</f>
        <v>448</v>
      </c>
      <c r="R13" s="108" t="str">
        <f>IF('Datos Vida'!R383=0,"",'Datos Vida'!R383)</f>
        <v/>
      </c>
      <c r="S13" s="108" t="str">
        <f>IF('Datos Vida'!S383=0,"",'Datos Vida'!S383)</f>
        <v/>
      </c>
      <c r="T13" s="108" t="str">
        <f>IF('Datos Vida'!T383=0,"",'Datos Vida'!T383)</f>
        <v/>
      </c>
      <c r="U13" s="108">
        <f>IF('Datos Vida'!U383=0,"",'Datos Vida'!U383)</f>
        <v>7213</v>
      </c>
      <c r="V13" s="108" t="str">
        <f>IF('Datos Vida'!V383=0,"",'Datos Vida'!V383)</f>
        <v/>
      </c>
      <c r="W13" s="108" t="str">
        <f>IF('Datos Vida'!W383=0,"",'Datos Vida'!W383)</f>
        <v/>
      </c>
      <c r="X13" s="108">
        <f>IF('Datos Vida'!X383=0,"",'Datos Vida'!X383)</f>
        <v>2092</v>
      </c>
      <c r="Y13" s="108">
        <f>IF('Datos Vida'!Y383=0,"",'Datos Vida'!Y383)</f>
        <v>8400</v>
      </c>
      <c r="Z13" s="108">
        <f>IF('Datos Vida'!Z383=0,"",'Datos Vida'!Z383)</f>
        <v>620</v>
      </c>
      <c r="AA13" s="108">
        <f>IF('Datos Vida'!AA383=0,"",'Datos Vida'!AA383)</f>
        <v>127</v>
      </c>
      <c r="AB13" s="108" t="str">
        <f>IF('Datos Vida'!AB383=0,"",'Datos Vida'!AB383)</f>
        <v/>
      </c>
      <c r="AC13" s="108" t="str">
        <f>IF('Datos Vida'!AC383=0,"",'Datos Vida'!AC383)</f>
        <v/>
      </c>
      <c r="AD13" s="108" t="str">
        <f>IF('Datos Vida'!AD383=0,"",'Datos Vida'!AD383)</f>
        <v/>
      </c>
      <c r="AE13" s="108">
        <f>IF('Datos Vida'!AE383=0,"",'Datos Vida'!AE383)</f>
        <v>3814</v>
      </c>
      <c r="AF13" s="108">
        <f>IF('Datos Vida'!AF383=0,"",'Datos Vida'!AF383)</f>
        <v>127</v>
      </c>
      <c r="AG13" s="108" t="str">
        <f>IF('Datos Vida'!AG383=0,"",'Datos Vida'!AG383)</f>
        <v/>
      </c>
      <c r="AH13" s="108" t="str">
        <f>IF('Datos Vida'!AH383=0,"",'Datos Vida'!AH383)</f>
        <v/>
      </c>
      <c r="AI13" s="108" t="str">
        <f>IF('Datos Vida'!AI383=0,"",'Datos Vida'!AI383)</f>
        <v/>
      </c>
      <c r="AJ13" s="108" t="str">
        <f>IF('Datos Vida'!AJ383=0,"",'Datos Vida'!AJ383)</f>
        <v/>
      </c>
      <c r="AK13" s="108" t="str">
        <f>IF('Datos Vida'!AK383=0,"",'Datos Vida'!AK383)</f>
        <v/>
      </c>
      <c r="AL13" s="108" t="str">
        <f>IF('Datos Vida'!AL383=0,"",'Datos Vida'!AL383)</f>
        <v/>
      </c>
      <c r="AM13" s="108" t="str">
        <f>IF('Datos Vida'!AM383=0,"",'Datos Vida'!AM383)</f>
        <v/>
      </c>
      <c r="AN13" s="108" t="str">
        <f>IF('Datos Vida'!AN383=0,"",'Datos Vida'!AN383)</f>
        <v/>
      </c>
      <c r="AO13" s="108" t="str">
        <f>IF('Datos Vida'!AO383=0,"",'Datos Vida'!AO383)</f>
        <v/>
      </c>
      <c r="AP13" s="108" t="str">
        <f>IF('Datos Vida'!AP383=0,"",'Datos Vida'!AP383)</f>
        <v/>
      </c>
      <c r="AQ13" s="108">
        <f>IF('Datos Vida'!AQ383=0,"",'Datos Vida'!AQ383)</f>
        <v>26778</v>
      </c>
      <c r="AR13" s="55" t="str">
        <f>IF('Datos Vida'!AR383=0,"",'Datos Vida'!AR383)</f>
        <v/>
      </c>
      <c r="AS13" s="46">
        <f>IF('Datos Vida'!AS383=0,"",'Datos Vida'!AS383)</f>
        <v>27886</v>
      </c>
      <c r="AT13" s="71">
        <f t="shared" ref="AT13" si="0">IFERROR(AQ13/AS13-1,"")</f>
        <v>-3.9733199454923596E-2</v>
      </c>
    </row>
    <row r="14" spans="2:46">
      <c r="B14" s="30" t="s">
        <v>409</v>
      </c>
      <c r="C14" s="108">
        <f>IF('Datos Vida'!C384=0,"",'Datos Vida'!C384)</f>
        <v>3</v>
      </c>
      <c r="D14" s="108">
        <f>IF('Datos Vida'!D384=0,"",'Datos Vida'!D384)</f>
        <v>21133.175999999999</v>
      </c>
      <c r="E14" s="108" t="str">
        <f>IF('Datos Vida'!E384=0,"",'Datos Vida'!E384)</f>
        <v/>
      </c>
      <c r="F14" s="108">
        <f>IF('Datos Vida'!F384=0,"",'Datos Vida'!F384)</f>
        <v>5822</v>
      </c>
      <c r="G14" s="108">
        <f>IF('Datos Vida'!G384=0,"",'Datos Vida'!G384)</f>
        <v>1162</v>
      </c>
      <c r="H14" s="108" t="str">
        <f>IF('Datos Vida'!H384=0,"",'Datos Vida'!H384)</f>
        <v/>
      </c>
      <c r="I14" s="108">
        <f>IF('Datos Vida'!I384=0,"",'Datos Vida'!I384)</f>
        <v>5251</v>
      </c>
      <c r="J14" s="108">
        <f>IF('Datos Vida'!J384=0,"",'Datos Vida'!J384)</f>
        <v>1655</v>
      </c>
      <c r="K14" s="108" t="str">
        <f>IF('Datos Vida'!K384=0,"",'Datos Vida'!K384)</f>
        <v/>
      </c>
      <c r="L14" s="108">
        <f>IF('Datos Vida'!L384=0,"",'Datos Vida'!L384)</f>
        <v>543</v>
      </c>
      <c r="M14" s="108">
        <f>IF('Datos Vida'!M384=0,"",'Datos Vida'!M384)</f>
        <v>8853</v>
      </c>
      <c r="N14" s="108" t="str">
        <f>IF('Datos Vida'!N384=0,"",'Datos Vida'!N384)</f>
        <v/>
      </c>
      <c r="O14" s="108">
        <f>IF('Datos Vida'!O384=0,"",'Datos Vida'!O384)</f>
        <v>7653</v>
      </c>
      <c r="P14" s="108">
        <f>IF('Datos Vida'!P384=0,"",'Datos Vida'!P384)</f>
        <v>1291</v>
      </c>
      <c r="Q14" s="108">
        <f>IF('Datos Vida'!Q384=0,"",'Datos Vida'!Q384)</f>
        <v>1119</v>
      </c>
      <c r="R14" s="108" t="str">
        <f>IF('Datos Vida'!R384=0,"",'Datos Vida'!R384)</f>
        <v/>
      </c>
      <c r="S14" s="108">
        <f>IF('Datos Vida'!S384=0,"",'Datos Vida'!S384)</f>
        <v>40</v>
      </c>
      <c r="T14" s="108" t="str">
        <f>IF('Datos Vida'!T384=0,"",'Datos Vida'!T384)</f>
        <v/>
      </c>
      <c r="U14" s="108">
        <f>IF('Datos Vida'!U384=0,"",'Datos Vida'!U384)</f>
        <v>3085</v>
      </c>
      <c r="V14" s="108" t="str">
        <f>IF('Datos Vida'!V384=0,"",'Datos Vida'!V384)</f>
        <v/>
      </c>
      <c r="W14" s="108">
        <f>IF('Datos Vida'!W384=0,"",'Datos Vida'!W384)</f>
        <v>6110</v>
      </c>
      <c r="X14" s="108">
        <f>IF('Datos Vida'!X384=0,"",'Datos Vida'!X384)</f>
        <v>17031</v>
      </c>
      <c r="Y14" s="108">
        <f>IF('Datos Vida'!Y384=0,"",'Datos Vida'!Y384)</f>
        <v>94</v>
      </c>
      <c r="Z14" s="108">
        <f>IF('Datos Vida'!Z384=0,"",'Datos Vida'!Z384)</f>
        <v>9513</v>
      </c>
      <c r="AA14" s="108">
        <f>IF('Datos Vida'!AA384=0,"",'Datos Vida'!AA384)</f>
        <v>1318</v>
      </c>
      <c r="AB14" s="108" t="str">
        <f>IF('Datos Vida'!AB384=0,"",'Datos Vida'!AB384)</f>
        <v/>
      </c>
      <c r="AC14" s="108" t="str">
        <f>IF('Datos Vida'!AC384=0,"",'Datos Vida'!AC384)</f>
        <v/>
      </c>
      <c r="AD14" s="108" t="str">
        <f>IF('Datos Vida'!AD384=0,"",'Datos Vida'!AD384)</f>
        <v/>
      </c>
      <c r="AE14" s="108">
        <f>IF('Datos Vida'!AE384=0,"",'Datos Vida'!AE384)</f>
        <v>5543</v>
      </c>
      <c r="AF14" s="108">
        <f>IF('Datos Vida'!AF384=0,"",'Datos Vida'!AF384)</f>
        <v>2311</v>
      </c>
      <c r="AG14" s="108">
        <f>IF('Datos Vida'!AG384=0,"",'Datos Vida'!AG384)</f>
        <v>110101</v>
      </c>
      <c r="AH14" s="108" t="str">
        <f>IF('Datos Vida'!AH384=0,"",'Datos Vida'!AH384)</f>
        <v/>
      </c>
      <c r="AI14" s="108" t="str">
        <f>IF('Datos Vida'!AI384=0,"",'Datos Vida'!AI384)</f>
        <v/>
      </c>
      <c r="AJ14" s="108" t="str">
        <f>IF('Datos Vida'!AJ384=0,"",'Datos Vida'!AJ384)</f>
        <v/>
      </c>
      <c r="AK14" s="108" t="str">
        <f>IF('Datos Vida'!AK384=0,"",'Datos Vida'!AK384)</f>
        <v/>
      </c>
      <c r="AL14" s="108" t="str">
        <f>IF('Datos Vida'!AL384=0,"",'Datos Vida'!AL384)</f>
        <v/>
      </c>
      <c r="AM14" s="108" t="str">
        <f>IF('Datos Vida'!AM384=0,"",'Datos Vida'!AM384)</f>
        <v/>
      </c>
      <c r="AN14" s="108" t="str">
        <f>IF('Datos Vida'!AN384=0,"",'Datos Vida'!AN384)</f>
        <v/>
      </c>
      <c r="AO14" s="108" t="str">
        <f>IF('Datos Vida'!AO384=0,"",'Datos Vida'!AO384)</f>
        <v/>
      </c>
      <c r="AP14" s="108" t="str">
        <f>IF('Datos Vida'!AP384=0,"",'Datos Vida'!AP384)</f>
        <v/>
      </c>
      <c r="AQ14" s="108">
        <f>IF('Datos Vida'!AQ384=0,"",'Datos Vida'!AQ384)</f>
        <v>209631.17600000001</v>
      </c>
      <c r="AR14" s="55" t="str">
        <f>IF('Datos Vida'!AR384=0,"",'Datos Vida'!AR384)</f>
        <v/>
      </c>
      <c r="AS14" s="46">
        <f>IF('Datos Vida'!AS384=0,"",'Datos Vida'!AS384)</f>
        <v>187600</v>
      </c>
      <c r="AT14" s="71">
        <f t="shared" ref="AT14:AT27" si="1">IFERROR(AQ14/AS14-1,"")</f>
        <v>0.11743697228144989</v>
      </c>
    </row>
    <row r="15" spans="2:46">
      <c r="B15" s="30" t="s">
        <v>410</v>
      </c>
      <c r="C15" s="108" t="str">
        <f>IF('Datos Vida'!C385=0,"",'Datos Vida'!C385)</f>
        <v/>
      </c>
      <c r="D15" s="108">
        <f>IF('Datos Vida'!D385=0,"",'Datos Vida'!D385)</f>
        <v>242.71719999999999</v>
      </c>
      <c r="E15" s="108" t="str">
        <f>IF('Datos Vida'!E385=0,"",'Datos Vida'!E385)</f>
        <v/>
      </c>
      <c r="F15" s="108">
        <f>IF('Datos Vida'!F385=0,"",'Datos Vida'!F385)</f>
        <v>11026</v>
      </c>
      <c r="G15" s="108">
        <f>IF('Datos Vida'!G385=0,"",'Datos Vida'!G385)</f>
        <v>11545</v>
      </c>
      <c r="H15" s="108" t="str">
        <f>IF('Datos Vida'!H385=0,"",'Datos Vida'!H385)</f>
        <v/>
      </c>
      <c r="I15" s="108" t="str">
        <f>IF('Datos Vida'!I385=0,"",'Datos Vida'!I385)</f>
        <v/>
      </c>
      <c r="J15" s="108">
        <f>IF('Datos Vida'!J385=0,"",'Datos Vida'!J385)</f>
        <v>29853</v>
      </c>
      <c r="K15" s="108" t="str">
        <f>IF('Datos Vida'!K385=0,"",'Datos Vida'!K385)</f>
        <v/>
      </c>
      <c r="L15" s="108" t="str">
        <f>IF('Datos Vida'!L385=0,"",'Datos Vida'!L385)</f>
        <v/>
      </c>
      <c r="M15" s="108">
        <f>IF('Datos Vida'!M385=0,"",'Datos Vida'!M385)</f>
        <v>49024</v>
      </c>
      <c r="N15" s="108" t="str">
        <f>IF('Datos Vida'!N385=0,"",'Datos Vida'!N385)</f>
        <v/>
      </c>
      <c r="O15" s="108">
        <f>IF('Datos Vida'!O385=0,"",'Datos Vida'!O385)</f>
        <v>10514</v>
      </c>
      <c r="P15" s="108">
        <f>IF('Datos Vida'!P385=0,"",'Datos Vida'!P385)</f>
        <v>15597</v>
      </c>
      <c r="Q15" s="108">
        <f>IF('Datos Vida'!Q385=0,"",'Datos Vida'!Q385)</f>
        <v>26096</v>
      </c>
      <c r="R15" s="108" t="str">
        <f>IF('Datos Vida'!R385=0,"",'Datos Vida'!R385)</f>
        <v/>
      </c>
      <c r="S15" s="108" t="str">
        <f>IF('Datos Vida'!S385=0,"",'Datos Vida'!S385)</f>
        <v/>
      </c>
      <c r="T15" s="108" t="str">
        <f>IF('Datos Vida'!T385=0,"",'Datos Vida'!T385)</f>
        <v/>
      </c>
      <c r="U15" s="108" t="str">
        <f>IF('Datos Vida'!U385=0,"",'Datos Vida'!U385)</f>
        <v/>
      </c>
      <c r="V15" s="108" t="str">
        <f>IF('Datos Vida'!V385=0,"",'Datos Vida'!V385)</f>
        <v/>
      </c>
      <c r="W15" s="108">
        <f>IF('Datos Vida'!W385=0,"",'Datos Vida'!W385)</f>
        <v>210</v>
      </c>
      <c r="X15" s="108">
        <f>IF('Datos Vida'!X385=0,"",'Datos Vida'!X385)</f>
        <v>45548</v>
      </c>
      <c r="Y15" s="108">
        <f>IF('Datos Vida'!Y385=0,"",'Datos Vida'!Y385)</f>
        <v>580</v>
      </c>
      <c r="Z15" s="108">
        <f>IF('Datos Vida'!Z385=0,"",'Datos Vida'!Z385)</f>
        <v>2123</v>
      </c>
      <c r="AA15" s="108">
        <f>IF('Datos Vida'!AA385=0,"",'Datos Vida'!AA385)</f>
        <v>18311</v>
      </c>
      <c r="AB15" s="108">
        <f>IF('Datos Vida'!AB385=0,"",'Datos Vida'!AB385)</f>
        <v>6850</v>
      </c>
      <c r="AC15" s="108">
        <f>IF('Datos Vida'!AC385=0,"",'Datos Vida'!AC385)</f>
        <v>38</v>
      </c>
      <c r="AD15" s="108" t="str">
        <f>IF('Datos Vida'!AD385=0,"",'Datos Vida'!AD385)</f>
        <v/>
      </c>
      <c r="AE15" s="108">
        <f>IF('Datos Vida'!AE385=0,"",'Datos Vida'!AE385)</f>
        <v>16974</v>
      </c>
      <c r="AF15" s="108">
        <f>IF('Datos Vida'!AF385=0,"",'Datos Vida'!AF385)</f>
        <v>33135</v>
      </c>
      <c r="AG15" s="108">
        <f>IF('Datos Vida'!AG385=0,"",'Datos Vida'!AG385)</f>
        <v>3339</v>
      </c>
      <c r="AH15" s="108" t="str">
        <f>IF('Datos Vida'!AH385=0,"",'Datos Vida'!AH385)</f>
        <v/>
      </c>
      <c r="AI15" s="108" t="str">
        <f>IF('Datos Vida'!AI385=0,"",'Datos Vida'!AI385)</f>
        <v/>
      </c>
      <c r="AJ15" s="108" t="str">
        <f>IF('Datos Vida'!AJ385=0,"",'Datos Vida'!AJ385)</f>
        <v/>
      </c>
      <c r="AK15" s="108" t="str">
        <f>IF('Datos Vida'!AK385=0,"",'Datos Vida'!AK385)</f>
        <v/>
      </c>
      <c r="AL15" s="108" t="str">
        <f>IF('Datos Vida'!AL385=0,"",'Datos Vida'!AL385)</f>
        <v/>
      </c>
      <c r="AM15" s="108" t="str">
        <f>IF('Datos Vida'!AM385=0,"",'Datos Vida'!AM385)</f>
        <v/>
      </c>
      <c r="AN15" s="108" t="str">
        <f>IF('Datos Vida'!AN385=0,"",'Datos Vida'!AN385)</f>
        <v/>
      </c>
      <c r="AO15" s="108" t="str">
        <f>IF('Datos Vida'!AO385=0,"",'Datos Vida'!AO385)</f>
        <v/>
      </c>
      <c r="AP15" s="108" t="str">
        <f>IF('Datos Vida'!AP385=0,"",'Datos Vida'!AP385)</f>
        <v/>
      </c>
      <c r="AQ15" s="108">
        <f>IF('Datos Vida'!AQ385=0,"",'Datos Vida'!AQ385)</f>
        <v>281005.71720000001</v>
      </c>
      <c r="AR15" s="55" t="str">
        <f>IF('Datos Vida'!AR385=0,"",'Datos Vida'!AR385)</f>
        <v/>
      </c>
      <c r="AS15" s="46">
        <f>IF('Datos Vida'!AS385=0,"",'Datos Vida'!AS385)</f>
        <v>301633</v>
      </c>
      <c r="AT15" s="71">
        <f t="shared" si="1"/>
        <v>-6.8385364996535469E-2</v>
      </c>
    </row>
    <row r="16" spans="2:46">
      <c r="B16" s="30" t="s">
        <v>411</v>
      </c>
      <c r="C16" s="108" t="str">
        <f>IF('Datos Vida'!C386=0,"",'Datos Vida'!C386)</f>
        <v/>
      </c>
      <c r="D16" s="108" t="str">
        <f>IF('Datos Vida'!D386=0,"",'Datos Vida'!D386)</f>
        <v/>
      </c>
      <c r="E16" s="108" t="str">
        <f>IF('Datos Vida'!E386=0,"",'Datos Vida'!E386)</f>
        <v/>
      </c>
      <c r="F16" s="108" t="str">
        <f>IF('Datos Vida'!F386=0,"",'Datos Vida'!F386)</f>
        <v/>
      </c>
      <c r="G16" s="108">
        <f>IF('Datos Vida'!G386=0,"",'Datos Vida'!G386)</f>
        <v>1215</v>
      </c>
      <c r="H16" s="108" t="str">
        <f>IF('Datos Vida'!H386=0,"",'Datos Vida'!H386)</f>
        <v/>
      </c>
      <c r="I16" s="108" t="str">
        <f>IF('Datos Vida'!I386=0,"",'Datos Vida'!I386)</f>
        <v/>
      </c>
      <c r="J16" s="108">
        <f>IF('Datos Vida'!J386=0,"",'Datos Vida'!J386)</f>
        <v>1592</v>
      </c>
      <c r="K16" s="108" t="str">
        <f>IF('Datos Vida'!K386=0,"",'Datos Vida'!K386)</f>
        <v/>
      </c>
      <c r="L16" s="108" t="str">
        <f>IF('Datos Vida'!L386=0,"",'Datos Vida'!L386)</f>
        <v/>
      </c>
      <c r="M16" s="108">
        <f>IF('Datos Vida'!M386=0,"",'Datos Vida'!M386)</f>
        <v>1404</v>
      </c>
      <c r="N16" s="108" t="str">
        <f>IF('Datos Vida'!N386=0,"",'Datos Vida'!N386)</f>
        <v/>
      </c>
      <c r="O16" s="108" t="str">
        <f>IF('Datos Vida'!O386=0,"",'Datos Vida'!O386)</f>
        <v/>
      </c>
      <c r="P16" s="108">
        <f>IF('Datos Vida'!P386=0,"",'Datos Vida'!P386)</f>
        <v>922</v>
      </c>
      <c r="Q16" s="108">
        <f>IF('Datos Vida'!Q386=0,"",'Datos Vida'!Q386)</f>
        <v>1061</v>
      </c>
      <c r="R16" s="108" t="str">
        <f>IF('Datos Vida'!R386=0,"",'Datos Vida'!R386)</f>
        <v/>
      </c>
      <c r="S16" s="108" t="str">
        <f>IF('Datos Vida'!S386=0,"",'Datos Vida'!S386)</f>
        <v/>
      </c>
      <c r="T16" s="108">
        <f>IF('Datos Vida'!T386=0,"",'Datos Vida'!T386)</f>
        <v>10902</v>
      </c>
      <c r="U16" s="108">
        <f>IF('Datos Vida'!U386=0,"",'Datos Vida'!U386)</f>
        <v>39831</v>
      </c>
      <c r="V16" s="108" t="str">
        <f>IF('Datos Vida'!V386=0,"",'Datos Vida'!V386)</f>
        <v/>
      </c>
      <c r="W16" s="108">
        <f>IF('Datos Vida'!W386=0,"",'Datos Vida'!W386)</f>
        <v>6</v>
      </c>
      <c r="X16" s="108">
        <f>IF('Datos Vida'!X386=0,"",'Datos Vida'!X386)</f>
        <v>1793</v>
      </c>
      <c r="Y16" s="108">
        <f>IF('Datos Vida'!Y386=0,"",'Datos Vida'!Y386)</f>
        <v>50466</v>
      </c>
      <c r="Z16" s="108">
        <f>IF('Datos Vida'!Z386=0,"",'Datos Vida'!Z386)</f>
        <v>178</v>
      </c>
      <c r="AA16" s="108" t="str">
        <f>IF('Datos Vida'!AA386=0,"",'Datos Vida'!AA386)</f>
        <v/>
      </c>
      <c r="AB16" s="108" t="str">
        <f>IF('Datos Vida'!AB386=0,"",'Datos Vida'!AB386)</f>
        <v/>
      </c>
      <c r="AC16" s="108">
        <f>IF('Datos Vida'!AC386=0,"",'Datos Vida'!AC386)</f>
        <v>1</v>
      </c>
      <c r="AD16" s="108" t="str">
        <f>IF('Datos Vida'!AD386=0,"",'Datos Vida'!AD386)</f>
        <v/>
      </c>
      <c r="AE16" s="108">
        <f>IF('Datos Vida'!AE386=0,"",'Datos Vida'!AE386)</f>
        <v>8544</v>
      </c>
      <c r="AF16" s="108">
        <f>IF('Datos Vida'!AF386=0,"",'Datos Vida'!AF386)</f>
        <v>7582</v>
      </c>
      <c r="AG16" s="108" t="str">
        <f>IF('Datos Vida'!AG386=0,"",'Datos Vida'!AG386)</f>
        <v/>
      </c>
      <c r="AH16" s="108" t="str">
        <f>IF('Datos Vida'!AH386=0,"",'Datos Vida'!AH386)</f>
        <v/>
      </c>
      <c r="AI16" s="108" t="str">
        <f>IF('Datos Vida'!AI386=0,"",'Datos Vida'!AI386)</f>
        <v/>
      </c>
      <c r="AJ16" s="108" t="str">
        <f>IF('Datos Vida'!AJ386=0,"",'Datos Vida'!AJ386)</f>
        <v/>
      </c>
      <c r="AK16" s="108" t="str">
        <f>IF('Datos Vida'!AK386=0,"",'Datos Vida'!AK386)</f>
        <v/>
      </c>
      <c r="AL16" s="108" t="str">
        <f>IF('Datos Vida'!AL386=0,"",'Datos Vida'!AL386)</f>
        <v/>
      </c>
      <c r="AM16" s="108" t="str">
        <f>IF('Datos Vida'!AM386=0,"",'Datos Vida'!AM386)</f>
        <v/>
      </c>
      <c r="AN16" s="108" t="str">
        <f>IF('Datos Vida'!AN386=0,"",'Datos Vida'!AN386)</f>
        <v/>
      </c>
      <c r="AO16" s="108" t="str">
        <f>IF('Datos Vida'!AO386=0,"",'Datos Vida'!AO386)</f>
        <v/>
      </c>
      <c r="AP16" s="108" t="str">
        <f>IF('Datos Vida'!AP386=0,"",'Datos Vida'!AP386)</f>
        <v/>
      </c>
      <c r="AQ16" s="108">
        <f>IF('Datos Vida'!AQ386=0,"",'Datos Vida'!AQ386)</f>
        <v>125497</v>
      </c>
      <c r="AR16" s="55" t="str">
        <f>IF('Datos Vida'!AR386=0,"",'Datos Vida'!AR386)</f>
        <v/>
      </c>
      <c r="AS16" s="46">
        <f>IF('Datos Vida'!AS386=0,"",'Datos Vida'!AS386)</f>
        <v>124038</v>
      </c>
      <c r="AT16" s="71">
        <f t="shared" si="1"/>
        <v>1.1762524387687545E-2</v>
      </c>
    </row>
    <row r="17" spans="2:46">
      <c r="B17" s="30" t="s">
        <v>412</v>
      </c>
      <c r="C17" s="108" t="str">
        <f>IF('Datos Vida'!C387=0,"",'Datos Vida'!C387)</f>
        <v/>
      </c>
      <c r="D17" s="108">
        <f>IF('Datos Vida'!D387=0,"",'Datos Vida'!D387)</f>
        <v>3</v>
      </c>
      <c r="E17" s="108" t="str">
        <f>IF('Datos Vida'!E387=0,"",'Datos Vida'!E387)</f>
        <v/>
      </c>
      <c r="F17" s="108" t="str">
        <f>IF('Datos Vida'!F387=0,"",'Datos Vida'!F387)</f>
        <v/>
      </c>
      <c r="G17" s="108">
        <f>IF('Datos Vida'!G387=0,"",'Datos Vida'!G387)</f>
        <v>687</v>
      </c>
      <c r="H17" s="108" t="str">
        <f>IF('Datos Vida'!H387=0,"",'Datos Vida'!H387)</f>
        <v/>
      </c>
      <c r="I17" s="108" t="str">
        <f>IF('Datos Vida'!I387=0,"",'Datos Vida'!I387)</f>
        <v/>
      </c>
      <c r="J17" s="108">
        <f>IF('Datos Vida'!J387=0,"",'Datos Vida'!J387)</f>
        <v>160</v>
      </c>
      <c r="K17" s="108" t="str">
        <f>IF('Datos Vida'!K387=0,"",'Datos Vida'!K387)</f>
        <v/>
      </c>
      <c r="L17" s="108">
        <f>IF('Datos Vida'!L387=0,"",'Datos Vida'!L387)</f>
        <v>4</v>
      </c>
      <c r="M17" s="108">
        <f>IF('Datos Vida'!M387=0,"",'Datos Vida'!M387)</f>
        <v>34</v>
      </c>
      <c r="N17" s="108">
        <f>IF('Datos Vida'!N387=0,"",'Datos Vida'!N387)</f>
        <v>85</v>
      </c>
      <c r="O17" s="108">
        <f>IF('Datos Vida'!O387=0,"",'Datos Vida'!O387)</f>
        <v>267</v>
      </c>
      <c r="P17" s="108">
        <f>IF('Datos Vida'!P387=0,"",'Datos Vida'!P387)</f>
        <v>42</v>
      </c>
      <c r="Q17" s="108">
        <f>IF('Datos Vida'!Q387=0,"",'Datos Vida'!Q387)</f>
        <v>268</v>
      </c>
      <c r="R17" s="108" t="str">
        <f>IF('Datos Vida'!R387=0,"",'Datos Vida'!R387)</f>
        <v/>
      </c>
      <c r="S17" s="108" t="str">
        <f>IF('Datos Vida'!S387=0,"",'Datos Vida'!S387)</f>
        <v/>
      </c>
      <c r="T17" s="108" t="str">
        <f>IF('Datos Vida'!T387=0,"",'Datos Vida'!T387)</f>
        <v/>
      </c>
      <c r="U17" s="108" t="str">
        <f>IF('Datos Vida'!U387=0,"",'Datos Vida'!U387)</f>
        <v/>
      </c>
      <c r="V17" s="108" t="str">
        <f>IF('Datos Vida'!V387=0,"",'Datos Vida'!V387)</f>
        <v/>
      </c>
      <c r="W17" s="108">
        <f>IF('Datos Vida'!W387=0,"",'Datos Vida'!W387)</f>
        <v>3</v>
      </c>
      <c r="X17" s="108">
        <f>IF('Datos Vida'!X387=0,"",'Datos Vida'!X387)</f>
        <v>16524</v>
      </c>
      <c r="Y17" s="108">
        <f>IF('Datos Vida'!Y387=0,"",'Datos Vida'!Y387)</f>
        <v>550</v>
      </c>
      <c r="Z17" s="108">
        <f>IF('Datos Vida'!Z387=0,"",'Datos Vida'!Z387)</f>
        <v>20</v>
      </c>
      <c r="AA17" s="108">
        <f>IF('Datos Vida'!AA387=0,"",'Datos Vida'!AA387)</f>
        <v>49</v>
      </c>
      <c r="AB17" s="108">
        <f>IF('Datos Vida'!AB387=0,"",'Datos Vida'!AB387)</f>
        <v>329</v>
      </c>
      <c r="AC17" s="108" t="str">
        <f>IF('Datos Vida'!AC387=0,"",'Datos Vida'!AC387)</f>
        <v/>
      </c>
      <c r="AD17" s="108" t="str">
        <f>IF('Datos Vida'!AD387=0,"",'Datos Vida'!AD387)</f>
        <v/>
      </c>
      <c r="AE17" s="108">
        <f>IF('Datos Vida'!AE387=0,"",'Datos Vida'!AE387)</f>
        <v>509</v>
      </c>
      <c r="AF17" s="108">
        <f>IF('Datos Vida'!AF387=0,"",'Datos Vida'!AF387)</f>
        <v>1</v>
      </c>
      <c r="AG17" s="108" t="str">
        <f>IF('Datos Vida'!AG387=0,"",'Datos Vida'!AG387)</f>
        <v/>
      </c>
      <c r="AH17" s="108" t="str">
        <f>IF('Datos Vida'!AH387=0,"",'Datos Vida'!AH387)</f>
        <v/>
      </c>
      <c r="AI17" s="108" t="str">
        <f>IF('Datos Vida'!AI387=0,"",'Datos Vida'!AI387)</f>
        <v/>
      </c>
      <c r="AJ17" s="108" t="str">
        <f>IF('Datos Vida'!AJ387=0,"",'Datos Vida'!AJ387)</f>
        <v/>
      </c>
      <c r="AK17" s="108" t="str">
        <f>IF('Datos Vida'!AK387=0,"",'Datos Vida'!AK387)</f>
        <v/>
      </c>
      <c r="AL17" s="108" t="str">
        <f>IF('Datos Vida'!AL387=0,"",'Datos Vida'!AL387)</f>
        <v/>
      </c>
      <c r="AM17" s="108" t="str">
        <f>IF('Datos Vida'!AM387=0,"",'Datos Vida'!AM387)</f>
        <v/>
      </c>
      <c r="AN17" s="108" t="str">
        <f>IF('Datos Vida'!AN387=0,"",'Datos Vida'!AN387)</f>
        <v/>
      </c>
      <c r="AO17" s="108" t="str">
        <f>IF('Datos Vida'!AO387=0,"",'Datos Vida'!AO387)</f>
        <v/>
      </c>
      <c r="AP17" s="108" t="str">
        <f>IF('Datos Vida'!AP387=0,"",'Datos Vida'!AP387)</f>
        <v/>
      </c>
      <c r="AQ17" s="108">
        <f>IF('Datos Vida'!AQ387=0,"",'Datos Vida'!AQ387)</f>
        <v>19535</v>
      </c>
      <c r="AR17" s="55" t="str">
        <f>IF('Datos Vida'!AR387=0,"",'Datos Vida'!AR387)</f>
        <v/>
      </c>
      <c r="AS17" s="46">
        <f>IF('Datos Vida'!AS387=0,"",'Datos Vida'!AS387)</f>
        <v>20538</v>
      </c>
      <c r="AT17" s="71">
        <f t="shared" si="1"/>
        <v>-4.8836303437530426E-2</v>
      </c>
    </row>
    <row r="18" spans="2:46">
      <c r="B18" s="30" t="s">
        <v>413</v>
      </c>
      <c r="C18" s="108" t="str">
        <f>IF('Datos Vida'!C388=0,"",'Datos Vida'!C388)</f>
        <v/>
      </c>
      <c r="D18" s="108" t="str">
        <f>IF('Datos Vida'!D388=0,"",'Datos Vida'!D388)</f>
        <v/>
      </c>
      <c r="E18" s="108" t="str">
        <f>IF('Datos Vida'!E388=0,"",'Datos Vida'!E388)</f>
        <v/>
      </c>
      <c r="F18" s="108" t="str">
        <f>IF('Datos Vida'!F388=0,"",'Datos Vida'!F388)</f>
        <v/>
      </c>
      <c r="G18" s="108" t="str">
        <f>IF('Datos Vida'!G388=0,"",'Datos Vida'!G388)</f>
        <v/>
      </c>
      <c r="H18" s="108" t="str">
        <f>IF('Datos Vida'!H388=0,"",'Datos Vida'!H388)</f>
        <v/>
      </c>
      <c r="I18" s="108" t="str">
        <f>IF('Datos Vida'!I388=0,"",'Datos Vida'!I388)</f>
        <v/>
      </c>
      <c r="J18" s="108" t="str">
        <f>IF('Datos Vida'!J388=0,"",'Datos Vida'!J388)</f>
        <v/>
      </c>
      <c r="K18" s="108" t="str">
        <f>IF('Datos Vida'!K388=0,"",'Datos Vida'!K388)</f>
        <v/>
      </c>
      <c r="L18" s="108" t="str">
        <f>IF('Datos Vida'!L388=0,"",'Datos Vida'!L388)</f>
        <v/>
      </c>
      <c r="M18" s="108" t="str">
        <f>IF('Datos Vida'!M388=0,"",'Datos Vida'!M388)</f>
        <v/>
      </c>
      <c r="N18" s="108" t="str">
        <f>IF('Datos Vida'!N388=0,"",'Datos Vida'!N388)</f>
        <v/>
      </c>
      <c r="O18" s="108" t="str">
        <f>IF('Datos Vida'!O388=0,"",'Datos Vida'!O388)</f>
        <v/>
      </c>
      <c r="P18" s="108" t="str">
        <f>IF('Datos Vida'!P388=0,"",'Datos Vida'!P388)</f>
        <v/>
      </c>
      <c r="Q18" s="108" t="str">
        <f>IF('Datos Vida'!Q388=0,"",'Datos Vida'!Q388)</f>
        <v/>
      </c>
      <c r="R18" s="108" t="str">
        <f>IF('Datos Vida'!R388=0,"",'Datos Vida'!R388)</f>
        <v/>
      </c>
      <c r="S18" s="108" t="str">
        <f>IF('Datos Vida'!S388=0,"",'Datos Vida'!S388)</f>
        <v/>
      </c>
      <c r="T18" s="108" t="str">
        <f>IF('Datos Vida'!T388=0,"",'Datos Vida'!T388)</f>
        <v/>
      </c>
      <c r="U18" s="108" t="str">
        <f>IF('Datos Vida'!U388=0,"",'Datos Vida'!U388)</f>
        <v/>
      </c>
      <c r="V18" s="108" t="str">
        <f>IF('Datos Vida'!V388=0,"",'Datos Vida'!V388)</f>
        <v/>
      </c>
      <c r="W18" s="108" t="str">
        <f>IF('Datos Vida'!W388=0,"",'Datos Vida'!W388)</f>
        <v/>
      </c>
      <c r="X18" s="108" t="str">
        <f>IF('Datos Vida'!X388=0,"",'Datos Vida'!X388)</f>
        <v/>
      </c>
      <c r="Y18" s="108" t="str">
        <f>IF('Datos Vida'!Y388=0,"",'Datos Vida'!Y388)</f>
        <v/>
      </c>
      <c r="Z18" s="108" t="str">
        <f>IF('Datos Vida'!Z388=0,"",'Datos Vida'!Z388)</f>
        <v/>
      </c>
      <c r="AA18" s="108" t="str">
        <f>IF('Datos Vida'!AA388=0,"",'Datos Vida'!AA388)</f>
        <v/>
      </c>
      <c r="AB18" s="108" t="str">
        <f>IF('Datos Vida'!AB388=0,"",'Datos Vida'!AB388)</f>
        <v/>
      </c>
      <c r="AC18" s="108" t="str">
        <f>IF('Datos Vida'!AC388=0,"",'Datos Vida'!AC388)</f>
        <v/>
      </c>
      <c r="AD18" s="108" t="str">
        <f>IF('Datos Vida'!AD388=0,"",'Datos Vida'!AD388)</f>
        <v/>
      </c>
      <c r="AE18" s="108" t="str">
        <f>IF('Datos Vida'!AE388=0,"",'Datos Vida'!AE388)</f>
        <v/>
      </c>
      <c r="AF18" s="108" t="str">
        <f>IF('Datos Vida'!AF388=0,"",'Datos Vida'!AF388)</f>
        <v/>
      </c>
      <c r="AG18" s="108" t="str">
        <f>IF('Datos Vida'!AG388=0,"",'Datos Vida'!AG388)</f>
        <v/>
      </c>
      <c r="AH18" s="108" t="str">
        <f>IF('Datos Vida'!AH388=0,"",'Datos Vida'!AH388)</f>
        <v/>
      </c>
      <c r="AI18" s="108" t="str">
        <f>IF('Datos Vida'!AI388=0,"",'Datos Vida'!AI388)</f>
        <v/>
      </c>
      <c r="AJ18" s="108" t="str">
        <f>IF('Datos Vida'!AJ388=0,"",'Datos Vida'!AJ388)</f>
        <v/>
      </c>
      <c r="AK18" s="108" t="str">
        <f>IF('Datos Vida'!AK388=0,"",'Datos Vida'!AK388)</f>
        <v/>
      </c>
      <c r="AL18" s="108" t="str">
        <f>IF('Datos Vida'!AL388=0,"",'Datos Vida'!AL388)</f>
        <v/>
      </c>
      <c r="AM18" s="108" t="str">
        <f>IF('Datos Vida'!AM388=0,"",'Datos Vida'!AM388)</f>
        <v/>
      </c>
      <c r="AN18" s="108" t="str">
        <f>IF('Datos Vida'!AN388=0,"",'Datos Vida'!AN388)</f>
        <v/>
      </c>
      <c r="AO18" s="108" t="str">
        <f>IF('Datos Vida'!AO388=0,"",'Datos Vida'!AO388)</f>
        <v/>
      </c>
      <c r="AP18" s="108" t="str">
        <f>IF('Datos Vida'!AP388=0,"",'Datos Vida'!AP388)</f>
        <v/>
      </c>
      <c r="AQ18" s="108" t="str">
        <f>IF('Datos Vida'!AQ388=0,"",'Datos Vida'!AQ388)</f>
        <v/>
      </c>
      <c r="AR18" s="55" t="str">
        <f>IF('Datos Vida'!AR388=0,"",'Datos Vida'!AR388)</f>
        <v/>
      </c>
      <c r="AS18" s="46" t="str">
        <f>IF('Datos Vida'!AS388=0,"",'Datos Vida'!AS388)</f>
        <v/>
      </c>
      <c r="AT18" s="71" t="str">
        <f t="shared" si="1"/>
        <v/>
      </c>
    </row>
    <row r="19" spans="2:46">
      <c r="B19" s="30" t="s">
        <v>414</v>
      </c>
      <c r="C19" s="108" t="str">
        <f>IF('Datos Vida'!C389=0,"",'Datos Vida'!C389)</f>
        <v/>
      </c>
      <c r="D19" s="108" t="str">
        <f>IF('Datos Vida'!D389=0,"",'Datos Vida'!D389)</f>
        <v/>
      </c>
      <c r="E19" s="108" t="str">
        <f>IF('Datos Vida'!E389=0,"",'Datos Vida'!E389)</f>
        <v/>
      </c>
      <c r="F19" s="108" t="str">
        <f>IF('Datos Vida'!F389=0,"",'Datos Vida'!F389)</f>
        <v/>
      </c>
      <c r="G19" s="108" t="str">
        <f>IF('Datos Vida'!G389=0,"",'Datos Vida'!G389)</f>
        <v/>
      </c>
      <c r="H19" s="108" t="str">
        <f>IF('Datos Vida'!H389=0,"",'Datos Vida'!H389)</f>
        <v/>
      </c>
      <c r="I19" s="108" t="str">
        <f>IF('Datos Vida'!I389=0,"",'Datos Vida'!I389)</f>
        <v/>
      </c>
      <c r="J19" s="108">
        <f>IF('Datos Vida'!J389=0,"",'Datos Vida'!J389)</f>
        <v>268242</v>
      </c>
      <c r="K19" s="108" t="str">
        <f>IF('Datos Vida'!K389=0,"",'Datos Vida'!K389)</f>
        <v/>
      </c>
      <c r="L19" s="108" t="str">
        <f>IF('Datos Vida'!L389=0,"",'Datos Vida'!L389)</f>
        <v/>
      </c>
      <c r="M19" s="108">
        <f>IF('Datos Vida'!M389=0,"",'Datos Vida'!M389)</f>
        <v>5309</v>
      </c>
      <c r="N19" s="108" t="str">
        <f>IF('Datos Vida'!N389=0,"",'Datos Vida'!N389)</f>
        <v/>
      </c>
      <c r="O19" s="108">
        <f>IF('Datos Vida'!O389=0,"",'Datos Vida'!O389)</f>
        <v>13</v>
      </c>
      <c r="P19" s="108" t="str">
        <f>IF('Datos Vida'!P389=0,"",'Datos Vida'!P389)</f>
        <v/>
      </c>
      <c r="Q19" s="108">
        <f>IF('Datos Vida'!Q389=0,"",'Datos Vida'!Q389)</f>
        <v>119</v>
      </c>
      <c r="R19" s="108" t="str">
        <f>IF('Datos Vida'!R389=0,"",'Datos Vida'!R389)</f>
        <v/>
      </c>
      <c r="S19" s="108" t="str">
        <f>IF('Datos Vida'!S389=0,"",'Datos Vida'!S389)</f>
        <v/>
      </c>
      <c r="T19" s="108" t="str">
        <f>IF('Datos Vida'!T389=0,"",'Datos Vida'!T389)</f>
        <v/>
      </c>
      <c r="U19" s="108">
        <f>IF('Datos Vida'!U389=0,"",'Datos Vida'!U389)</f>
        <v>1315</v>
      </c>
      <c r="V19" s="108" t="str">
        <f>IF('Datos Vida'!V389=0,"",'Datos Vida'!V389)</f>
        <v/>
      </c>
      <c r="W19" s="108">
        <f>IF('Datos Vida'!W389=0,"",'Datos Vida'!W389)</f>
        <v>435</v>
      </c>
      <c r="X19" s="108" t="str">
        <f>IF('Datos Vida'!X389=0,"",'Datos Vida'!X389)</f>
        <v/>
      </c>
      <c r="Y19" s="108">
        <f>IF('Datos Vida'!Y389=0,"",'Datos Vida'!Y389)</f>
        <v>89024</v>
      </c>
      <c r="Z19" s="108" t="str">
        <f>IF('Datos Vida'!Z389=0,"",'Datos Vida'!Z389)</f>
        <v/>
      </c>
      <c r="AA19" s="108" t="str">
        <f>IF('Datos Vida'!AA389=0,"",'Datos Vida'!AA389)</f>
        <v/>
      </c>
      <c r="AB19" s="108">
        <f>IF('Datos Vida'!AB389=0,"",'Datos Vida'!AB389)</f>
        <v>5</v>
      </c>
      <c r="AC19" s="108">
        <f>IF('Datos Vida'!AC389=0,"",'Datos Vida'!AC389)</f>
        <v>109</v>
      </c>
      <c r="AD19" s="108" t="str">
        <f>IF('Datos Vida'!AD389=0,"",'Datos Vida'!AD389)</f>
        <v/>
      </c>
      <c r="AE19" s="108">
        <f>IF('Datos Vida'!AE389=0,"",'Datos Vida'!AE389)</f>
        <v>87796</v>
      </c>
      <c r="AF19" s="108" t="str">
        <f>IF('Datos Vida'!AF389=0,"",'Datos Vida'!AF389)</f>
        <v/>
      </c>
      <c r="AG19" s="108">
        <f>IF('Datos Vida'!AG389=0,"",'Datos Vida'!AG389)</f>
        <v>519</v>
      </c>
      <c r="AH19" s="108" t="str">
        <f>IF('Datos Vida'!AH389=0,"",'Datos Vida'!AH389)</f>
        <v/>
      </c>
      <c r="AI19" s="108" t="str">
        <f>IF('Datos Vida'!AI389=0,"",'Datos Vida'!AI389)</f>
        <v/>
      </c>
      <c r="AJ19" s="108" t="str">
        <f>IF('Datos Vida'!AJ389=0,"",'Datos Vida'!AJ389)</f>
        <v/>
      </c>
      <c r="AK19" s="108" t="str">
        <f>IF('Datos Vida'!AK389=0,"",'Datos Vida'!AK389)</f>
        <v/>
      </c>
      <c r="AL19" s="108" t="str">
        <f>IF('Datos Vida'!AL389=0,"",'Datos Vida'!AL389)</f>
        <v/>
      </c>
      <c r="AM19" s="108" t="str">
        <f>IF('Datos Vida'!AM389=0,"",'Datos Vida'!AM389)</f>
        <v/>
      </c>
      <c r="AN19" s="108" t="str">
        <f>IF('Datos Vida'!AN389=0,"",'Datos Vida'!AN389)</f>
        <v/>
      </c>
      <c r="AO19" s="108" t="str">
        <f>IF('Datos Vida'!AO389=0,"",'Datos Vida'!AO389)</f>
        <v/>
      </c>
      <c r="AP19" s="108" t="str">
        <f>IF('Datos Vida'!AP389=0,"",'Datos Vida'!AP389)</f>
        <v/>
      </c>
      <c r="AQ19" s="108">
        <f>IF('Datos Vida'!AQ389=0,"",'Datos Vida'!AQ389)</f>
        <v>452886</v>
      </c>
      <c r="AR19" s="55" t="str">
        <f>IF('Datos Vida'!AR389=0,"",'Datos Vida'!AR389)</f>
        <v/>
      </c>
      <c r="AS19" s="46">
        <f>IF('Datos Vida'!AS389=0,"",'Datos Vida'!AS389)</f>
        <v>437621</v>
      </c>
      <c r="AT19" s="71">
        <f t="shared" si="1"/>
        <v>3.4881781267352308E-2</v>
      </c>
    </row>
    <row r="20" spans="2:46">
      <c r="B20" s="30" t="s">
        <v>415</v>
      </c>
      <c r="C20" s="108" t="str">
        <f>IF('Datos Vida'!C390=0,"",'Datos Vida'!C390)</f>
        <v/>
      </c>
      <c r="D20" s="108" t="str">
        <f>IF('Datos Vida'!D390=0,"",'Datos Vida'!D390)</f>
        <v/>
      </c>
      <c r="E20" s="108" t="str">
        <f>IF('Datos Vida'!E390=0,"",'Datos Vida'!E390)</f>
        <v/>
      </c>
      <c r="F20" s="108" t="str">
        <f>IF('Datos Vida'!F390=0,"",'Datos Vida'!F390)</f>
        <v/>
      </c>
      <c r="G20" s="108">
        <f>IF('Datos Vida'!G390=0,"",'Datos Vida'!G390)</f>
        <v>62</v>
      </c>
      <c r="H20" s="108" t="str">
        <f>IF('Datos Vida'!H390=0,"",'Datos Vida'!H390)</f>
        <v/>
      </c>
      <c r="I20" s="108">
        <f>IF('Datos Vida'!I390=0,"",'Datos Vida'!I390)</f>
        <v>1412</v>
      </c>
      <c r="J20" s="108" t="str">
        <f>IF('Datos Vida'!J390=0,"",'Datos Vida'!J390)</f>
        <v/>
      </c>
      <c r="K20" s="108" t="str">
        <f>IF('Datos Vida'!K390=0,"",'Datos Vida'!K390)</f>
        <v/>
      </c>
      <c r="L20" s="108" t="str">
        <f>IF('Datos Vida'!L390=0,"",'Datos Vida'!L390)</f>
        <v/>
      </c>
      <c r="M20" s="108" t="str">
        <f>IF('Datos Vida'!M390=0,"",'Datos Vida'!M390)</f>
        <v/>
      </c>
      <c r="N20" s="108" t="str">
        <f>IF('Datos Vida'!N390=0,"",'Datos Vida'!N390)</f>
        <v/>
      </c>
      <c r="O20" s="108">
        <f>IF('Datos Vida'!O390=0,"",'Datos Vida'!O390)</f>
        <v>675</v>
      </c>
      <c r="P20" s="108" t="str">
        <f>IF('Datos Vida'!P390=0,"",'Datos Vida'!P390)</f>
        <v/>
      </c>
      <c r="Q20" s="108">
        <f>IF('Datos Vida'!Q390=0,"",'Datos Vida'!Q390)</f>
        <v>43</v>
      </c>
      <c r="R20" s="108" t="str">
        <f>IF('Datos Vida'!R390=0,"",'Datos Vida'!R390)</f>
        <v/>
      </c>
      <c r="S20" s="108">
        <f>IF('Datos Vida'!S390=0,"",'Datos Vida'!S390)</f>
        <v>81</v>
      </c>
      <c r="T20" s="108" t="str">
        <f>IF('Datos Vida'!T390=0,"",'Datos Vida'!T390)</f>
        <v/>
      </c>
      <c r="U20" s="108" t="str">
        <f>IF('Datos Vida'!U390=0,"",'Datos Vida'!U390)</f>
        <v/>
      </c>
      <c r="V20" s="108" t="str">
        <f>IF('Datos Vida'!V390=0,"",'Datos Vida'!V390)</f>
        <v/>
      </c>
      <c r="W20" s="108" t="str">
        <f>IF('Datos Vida'!W390=0,"",'Datos Vida'!W390)</f>
        <v/>
      </c>
      <c r="X20" s="108" t="str">
        <f>IF('Datos Vida'!X390=0,"",'Datos Vida'!X390)</f>
        <v/>
      </c>
      <c r="Y20" s="108" t="str">
        <f>IF('Datos Vida'!Y390=0,"",'Datos Vida'!Y390)</f>
        <v/>
      </c>
      <c r="Z20" s="108" t="str">
        <f>IF('Datos Vida'!Z390=0,"",'Datos Vida'!Z390)</f>
        <v/>
      </c>
      <c r="AA20" s="108">
        <f>IF('Datos Vida'!AA390=0,"",'Datos Vida'!AA390)</f>
        <v>27</v>
      </c>
      <c r="AB20" s="108" t="str">
        <f>IF('Datos Vida'!AB390=0,"",'Datos Vida'!AB390)</f>
        <v/>
      </c>
      <c r="AC20" s="108" t="str">
        <f>IF('Datos Vida'!AC390=0,"",'Datos Vida'!AC390)</f>
        <v/>
      </c>
      <c r="AD20" s="108" t="str">
        <f>IF('Datos Vida'!AD390=0,"",'Datos Vida'!AD390)</f>
        <v/>
      </c>
      <c r="AE20" s="108" t="str">
        <f>IF('Datos Vida'!AE390=0,"",'Datos Vida'!AE390)</f>
        <v/>
      </c>
      <c r="AF20" s="108" t="str">
        <f>IF('Datos Vida'!AF390=0,"",'Datos Vida'!AF390)</f>
        <v/>
      </c>
      <c r="AG20" s="108" t="str">
        <f>IF('Datos Vida'!AG390=0,"",'Datos Vida'!AG390)</f>
        <v/>
      </c>
      <c r="AH20" s="108" t="str">
        <f>IF('Datos Vida'!AH390=0,"",'Datos Vida'!AH390)</f>
        <v/>
      </c>
      <c r="AI20" s="108" t="str">
        <f>IF('Datos Vida'!AI390=0,"",'Datos Vida'!AI390)</f>
        <v/>
      </c>
      <c r="AJ20" s="108" t="str">
        <f>IF('Datos Vida'!AJ390=0,"",'Datos Vida'!AJ390)</f>
        <v/>
      </c>
      <c r="AK20" s="108" t="str">
        <f>IF('Datos Vida'!AK390=0,"",'Datos Vida'!AK390)</f>
        <v/>
      </c>
      <c r="AL20" s="108" t="str">
        <f>IF('Datos Vida'!AL390=0,"",'Datos Vida'!AL390)</f>
        <v/>
      </c>
      <c r="AM20" s="108" t="str">
        <f>IF('Datos Vida'!AM390=0,"",'Datos Vida'!AM390)</f>
        <v/>
      </c>
      <c r="AN20" s="108" t="str">
        <f>IF('Datos Vida'!AN390=0,"",'Datos Vida'!AN390)</f>
        <v/>
      </c>
      <c r="AO20" s="108" t="str">
        <f>IF('Datos Vida'!AO390=0,"",'Datos Vida'!AO390)</f>
        <v/>
      </c>
      <c r="AP20" s="108" t="str">
        <f>IF('Datos Vida'!AP390=0,"",'Datos Vida'!AP390)</f>
        <v/>
      </c>
      <c r="AQ20" s="108">
        <f>IF('Datos Vida'!AQ390=0,"",'Datos Vida'!AQ390)</f>
        <v>2300</v>
      </c>
      <c r="AR20" s="55" t="str">
        <f>IF('Datos Vida'!AR390=0,"",'Datos Vida'!AR390)</f>
        <v/>
      </c>
      <c r="AS20" s="46">
        <f>IF('Datos Vida'!AS390=0,"",'Datos Vida'!AS390)</f>
        <v>1295</v>
      </c>
      <c r="AT20" s="71">
        <f t="shared" si="1"/>
        <v>0.77606177606177607</v>
      </c>
    </row>
    <row r="21" spans="2:46">
      <c r="B21" s="30" t="s">
        <v>416</v>
      </c>
      <c r="C21" s="108">
        <f>IF('Datos Vida'!C391=0,"",'Datos Vida'!C391)</f>
        <v>6</v>
      </c>
      <c r="D21" s="108">
        <f>IF('Datos Vida'!D391=0,"",'Datos Vida'!D391)</f>
        <v>24350.786400000001</v>
      </c>
      <c r="E21" s="108" t="str">
        <f>IF('Datos Vida'!E391=0,"",'Datos Vida'!E391)</f>
        <v/>
      </c>
      <c r="F21" s="108">
        <f>IF('Datos Vida'!F391=0,"",'Datos Vida'!F391)</f>
        <v>6640</v>
      </c>
      <c r="G21" s="108">
        <f>IF('Datos Vida'!G391=0,"",'Datos Vida'!G391)</f>
        <v>5759</v>
      </c>
      <c r="H21" s="108" t="str">
        <f>IF('Datos Vida'!H391=0,"",'Datos Vida'!H391)</f>
        <v/>
      </c>
      <c r="I21" s="108">
        <f>IF('Datos Vida'!I391=0,"",'Datos Vida'!I391)</f>
        <v>34922</v>
      </c>
      <c r="J21" s="108" t="str">
        <f>IF('Datos Vida'!J391=0,"",'Datos Vida'!J391)</f>
        <v/>
      </c>
      <c r="K21" s="108">
        <f>IF('Datos Vida'!K391=0,"",'Datos Vida'!K391)</f>
        <v>34592</v>
      </c>
      <c r="L21" s="108" t="str">
        <f>IF('Datos Vida'!L391=0,"",'Datos Vida'!L391)</f>
        <v/>
      </c>
      <c r="M21" s="108">
        <f>IF('Datos Vida'!M391=0,"",'Datos Vida'!M391)</f>
        <v>673</v>
      </c>
      <c r="N21" s="108" t="str">
        <f>IF('Datos Vida'!N391=0,"",'Datos Vida'!N391)</f>
        <v/>
      </c>
      <c r="O21" s="108">
        <f>IF('Datos Vida'!O391=0,"",'Datos Vida'!O391)</f>
        <v>10881</v>
      </c>
      <c r="P21" s="108">
        <f>IF('Datos Vida'!P391=0,"",'Datos Vida'!P391)</f>
        <v>8839</v>
      </c>
      <c r="Q21" s="108">
        <f>IF('Datos Vida'!Q391=0,"",'Datos Vida'!Q391)</f>
        <v>7285</v>
      </c>
      <c r="R21" s="108" t="str">
        <f>IF('Datos Vida'!R391=0,"",'Datos Vida'!R391)</f>
        <v/>
      </c>
      <c r="S21" s="108" t="str">
        <f>IF('Datos Vida'!S391=0,"",'Datos Vida'!S391)</f>
        <v/>
      </c>
      <c r="T21" s="108" t="str">
        <f>IF('Datos Vida'!T391=0,"",'Datos Vida'!T391)</f>
        <v/>
      </c>
      <c r="U21" s="108" t="str">
        <f>IF('Datos Vida'!U391=0,"",'Datos Vida'!U391)</f>
        <v/>
      </c>
      <c r="V21" s="108" t="str">
        <f>IF('Datos Vida'!V391=0,"",'Datos Vida'!V391)</f>
        <v/>
      </c>
      <c r="W21" s="108" t="str">
        <f>IF('Datos Vida'!W391=0,"",'Datos Vida'!W391)</f>
        <v/>
      </c>
      <c r="X21" s="108">
        <f>IF('Datos Vida'!X391=0,"",'Datos Vida'!X391)</f>
        <v>119482</v>
      </c>
      <c r="Y21" s="108" t="str">
        <f>IF('Datos Vida'!Y391=0,"",'Datos Vida'!Y391)</f>
        <v/>
      </c>
      <c r="Z21" s="108">
        <f>IF('Datos Vida'!Z391=0,"",'Datos Vida'!Z391)</f>
        <v>63</v>
      </c>
      <c r="AA21" s="108">
        <f>IF('Datos Vida'!AA391=0,"",'Datos Vida'!AA391)</f>
        <v>945</v>
      </c>
      <c r="AB21" s="108" t="str">
        <f>IF('Datos Vida'!AB391=0,"",'Datos Vida'!AB391)</f>
        <v/>
      </c>
      <c r="AC21" s="108" t="str">
        <f>IF('Datos Vida'!AC391=0,"",'Datos Vida'!AC391)</f>
        <v/>
      </c>
      <c r="AD21" s="108" t="str">
        <f>IF('Datos Vida'!AD391=0,"",'Datos Vida'!AD391)</f>
        <v/>
      </c>
      <c r="AE21" s="108">
        <f>IF('Datos Vida'!AE391=0,"",'Datos Vida'!AE391)</f>
        <v>18582</v>
      </c>
      <c r="AF21" s="108">
        <f>IF('Datos Vida'!AF391=0,"",'Datos Vida'!AF391)</f>
        <v>13015</v>
      </c>
      <c r="AG21" s="108">
        <f>IF('Datos Vida'!AG391=0,"",'Datos Vida'!AG391)</f>
        <v>62170</v>
      </c>
      <c r="AH21" s="108" t="str">
        <f>IF('Datos Vida'!AH391=0,"",'Datos Vida'!AH391)</f>
        <v/>
      </c>
      <c r="AI21" s="108" t="str">
        <f>IF('Datos Vida'!AI391=0,"",'Datos Vida'!AI391)</f>
        <v/>
      </c>
      <c r="AJ21" s="108" t="str">
        <f>IF('Datos Vida'!AJ391=0,"",'Datos Vida'!AJ391)</f>
        <v/>
      </c>
      <c r="AK21" s="108" t="str">
        <f>IF('Datos Vida'!AK391=0,"",'Datos Vida'!AK391)</f>
        <v/>
      </c>
      <c r="AL21" s="108" t="str">
        <f>IF('Datos Vida'!AL391=0,"",'Datos Vida'!AL391)</f>
        <v/>
      </c>
      <c r="AM21" s="108" t="str">
        <f>IF('Datos Vida'!AM391=0,"",'Datos Vida'!AM391)</f>
        <v/>
      </c>
      <c r="AN21" s="108" t="str">
        <f>IF('Datos Vida'!AN391=0,"",'Datos Vida'!AN391)</f>
        <v/>
      </c>
      <c r="AO21" s="108" t="str">
        <f>IF('Datos Vida'!AO391=0,"",'Datos Vida'!AO391)</f>
        <v/>
      </c>
      <c r="AP21" s="108" t="str">
        <f>IF('Datos Vida'!AP391=0,"",'Datos Vida'!AP391)</f>
        <v/>
      </c>
      <c r="AQ21" s="108">
        <f>IF('Datos Vida'!AQ391=0,"",'Datos Vida'!AQ391)</f>
        <v>348204.78639999998</v>
      </c>
      <c r="AR21" s="55" t="str">
        <f>IF('Datos Vida'!AR391=0,"",'Datos Vida'!AR391)</f>
        <v/>
      </c>
      <c r="AS21" s="46">
        <f>IF('Datos Vida'!AS391=0,"",'Datos Vida'!AS391)</f>
        <v>256315</v>
      </c>
      <c r="AT21" s="71">
        <f t="shared" si="1"/>
        <v>0.35850335095487962</v>
      </c>
    </row>
    <row r="22" spans="2:46">
      <c r="B22" s="30" t="s">
        <v>417</v>
      </c>
      <c r="C22" s="108">
        <f>IF('Datos Vida'!C392=0,"",'Datos Vida'!C392)</f>
        <v>19</v>
      </c>
      <c r="D22" s="108">
        <f>IF('Datos Vida'!D392=0,"",'Datos Vida'!D392)</f>
        <v>51715.407599999999</v>
      </c>
      <c r="E22" s="108">
        <f>IF('Datos Vida'!E392=0,"",'Datos Vida'!E392)</f>
        <v>5964</v>
      </c>
      <c r="F22" s="108">
        <f>IF('Datos Vida'!F392=0,"",'Datos Vida'!F392)</f>
        <v>38568</v>
      </c>
      <c r="G22" s="108">
        <f>IF('Datos Vida'!G392=0,"",'Datos Vida'!G392)</f>
        <v>8198</v>
      </c>
      <c r="H22" s="108" t="str">
        <f>IF('Datos Vida'!H392=0,"",'Datos Vida'!H392)</f>
        <v/>
      </c>
      <c r="I22" s="108">
        <f>IF('Datos Vida'!I392=0,"",'Datos Vida'!I392)</f>
        <v>13008</v>
      </c>
      <c r="J22" s="108">
        <f>IF('Datos Vida'!J392=0,"",'Datos Vida'!J392)</f>
        <v>12895</v>
      </c>
      <c r="K22" s="108" t="str">
        <f>IF('Datos Vida'!K392=0,"",'Datos Vida'!K392)</f>
        <v/>
      </c>
      <c r="L22" s="108" t="str">
        <f>IF('Datos Vida'!L392=0,"",'Datos Vida'!L392)</f>
        <v/>
      </c>
      <c r="M22" s="108">
        <f>IF('Datos Vida'!M392=0,"",'Datos Vida'!M392)</f>
        <v>2157</v>
      </c>
      <c r="N22" s="108" t="str">
        <f>IF('Datos Vida'!N392=0,"",'Datos Vida'!N392)</f>
        <v/>
      </c>
      <c r="O22" s="108">
        <f>IF('Datos Vida'!O392=0,"",'Datos Vida'!O392)</f>
        <v>1808</v>
      </c>
      <c r="P22" s="108">
        <f>IF('Datos Vida'!P392=0,"",'Datos Vida'!P392)</f>
        <v>7800</v>
      </c>
      <c r="Q22" s="108">
        <f>IF('Datos Vida'!Q392=0,"",'Datos Vida'!Q392)</f>
        <v>632</v>
      </c>
      <c r="R22" s="108" t="str">
        <f>IF('Datos Vida'!R392=0,"",'Datos Vida'!R392)</f>
        <v/>
      </c>
      <c r="S22" s="108">
        <f>IF('Datos Vida'!S392=0,"",'Datos Vida'!S392)</f>
        <v>776</v>
      </c>
      <c r="T22" s="108" t="str">
        <f>IF('Datos Vida'!T392=0,"",'Datos Vida'!T392)</f>
        <v/>
      </c>
      <c r="U22" s="108" t="str">
        <f>IF('Datos Vida'!U392=0,"",'Datos Vida'!U392)</f>
        <v/>
      </c>
      <c r="V22" s="108" t="str">
        <f>IF('Datos Vida'!V392=0,"",'Datos Vida'!V392)</f>
        <v/>
      </c>
      <c r="W22" s="108">
        <f>IF('Datos Vida'!W392=0,"",'Datos Vida'!W392)</f>
        <v>2985</v>
      </c>
      <c r="X22" s="108">
        <f>IF('Datos Vida'!X392=0,"",'Datos Vida'!X392)</f>
        <v>177708</v>
      </c>
      <c r="Y22" s="108">
        <f>IF('Datos Vida'!Y392=0,"",'Datos Vida'!Y392)</f>
        <v>1</v>
      </c>
      <c r="Z22" s="108">
        <f>IF('Datos Vida'!Z392=0,"",'Datos Vida'!Z392)</f>
        <v>29</v>
      </c>
      <c r="AA22" s="108" t="str">
        <f>IF('Datos Vida'!AA392=0,"",'Datos Vida'!AA392)</f>
        <v/>
      </c>
      <c r="AB22" s="108" t="str">
        <f>IF('Datos Vida'!AB392=0,"",'Datos Vida'!AB392)</f>
        <v/>
      </c>
      <c r="AC22" s="108" t="str">
        <f>IF('Datos Vida'!AC392=0,"",'Datos Vida'!AC392)</f>
        <v/>
      </c>
      <c r="AD22" s="108" t="str">
        <f>IF('Datos Vida'!AD392=0,"",'Datos Vida'!AD392)</f>
        <v/>
      </c>
      <c r="AE22" s="108">
        <f>IF('Datos Vida'!AE392=0,"",'Datos Vida'!AE392)</f>
        <v>1956</v>
      </c>
      <c r="AF22" s="108">
        <f>IF('Datos Vida'!AF392=0,"",'Datos Vida'!AF392)</f>
        <v>442</v>
      </c>
      <c r="AG22" s="108">
        <f>IF('Datos Vida'!AG392=0,"",'Datos Vida'!AG392)</f>
        <v>112984</v>
      </c>
      <c r="AH22" s="108" t="str">
        <f>IF('Datos Vida'!AH392=0,"",'Datos Vida'!AH392)</f>
        <v/>
      </c>
      <c r="AI22" s="108" t="str">
        <f>IF('Datos Vida'!AI392=0,"",'Datos Vida'!AI392)</f>
        <v/>
      </c>
      <c r="AJ22" s="108" t="str">
        <f>IF('Datos Vida'!AJ392=0,"",'Datos Vida'!AJ392)</f>
        <v/>
      </c>
      <c r="AK22" s="108" t="str">
        <f>IF('Datos Vida'!AK392=0,"",'Datos Vida'!AK392)</f>
        <v/>
      </c>
      <c r="AL22" s="108" t="str">
        <f>IF('Datos Vida'!AL392=0,"",'Datos Vida'!AL392)</f>
        <v/>
      </c>
      <c r="AM22" s="108" t="str">
        <f>IF('Datos Vida'!AM392=0,"",'Datos Vida'!AM392)</f>
        <v/>
      </c>
      <c r="AN22" s="108" t="str">
        <f>IF('Datos Vida'!AN392=0,"",'Datos Vida'!AN392)</f>
        <v/>
      </c>
      <c r="AO22" s="108" t="str">
        <f>IF('Datos Vida'!AO392=0,"",'Datos Vida'!AO392)</f>
        <v/>
      </c>
      <c r="AP22" s="108" t="str">
        <f>IF('Datos Vida'!AP392=0,"",'Datos Vida'!AP392)</f>
        <v/>
      </c>
      <c r="AQ22" s="108">
        <f>IF('Datos Vida'!AQ392=0,"",'Datos Vida'!AQ392)</f>
        <v>439645.40760000004</v>
      </c>
      <c r="AR22" s="55" t="str">
        <f>IF('Datos Vida'!AR392=0,"",'Datos Vida'!AR392)</f>
        <v/>
      </c>
      <c r="AS22" s="46">
        <f>IF('Datos Vida'!AS392=0,"",'Datos Vida'!AS392)</f>
        <v>754543</v>
      </c>
      <c r="AT22" s="71">
        <f t="shared" si="1"/>
        <v>-0.41733551619987197</v>
      </c>
    </row>
    <row r="23" spans="2:46">
      <c r="B23" s="30" t="s">
        <v>418</v>
      </c>
      <c r="C23" s="108" t="str">
        <f>IF('Datos Vida'!C393=0,"",'Datos Vida'!C393)</f>
        <v/>
      </c>
      <c r="D23" s="108">
        <f>IF('Datos Vida'!D393=0,"",'Datos Vida'!D393)</f>
        <v>1833.7913884308007</v>
      </c>
      <c r="E23" s="108" t="str">
        <f>IF('Datos Vida'!E393=0,"",'Datos Vida'!E393)</f>
        <v/>
      </c>
      <c r="F23" s="108" t="str">
        <f>IF('Datos Vida'!F393=0,"",'Datos Vida'!F393)</f>
        <v/>
      </c>
      <c r="G23" s="108" t="str">
        <f>IF('Datos Vida'!G393=0,"",'Datos Vida'!G393)</f>
        <v/>
      </c>
      <c r="H23" s="108" t="str">
        <f>IF('Datos Vida'!H393=0,"",'Datos Vida'!H393)</f>
        <v/>
      </c>
      <c r="I23" s="108" t="str">
        <f>IF('Datos Vida'!I393=0,"",'Datos Vida'!I393)</f>
        <v/>
      </c>
      <c r="J23" s="108" t="str">
        <f>IF('Datos Vida'!J393=0,"",'Datos Vida'!J393)</f>
        <v/>
      </c>
      <c r="K23" s="108" t="str">
        <f>IF('Datos Vida'!K393=0,"",'Datos Vida'!K393)</f>
        <v/>
      </c>
      <c r="L23" s="108" t="str">
        <f>IF('Datos Vida'!L393=0,"",'Datos Vida'!L393)</f>
        <v/>
      </c>
      <c r="M23" s="108">
        <f>IF('Datos Vida'!M393=0,"",'Datos Vida'!M393)</f>
        <v>178</v>
      </c>
      <c r="N23" s="108" t="str">
        <f>IF('Datos Vida'!N393=0,"",'Datos Vida'!N393)</f>
        <v/>
      </c>
      <c r="O23" s="108" t="str">
        <f>IF('Datos Vida'!O393=0,"",'Datos Vida'!O393)</f>
        <v/>
      </c>
      <c r="P23" s="108" t="str">
        <f>IF('Datos Vida'!P393=0,"",'Datos Vida'!P393)</f>
        <v/>
      </c>
      <c r="Q23" s="108" t="str">
        <f>IF('Datos Vida'!Q393=0,"",'Datos Vida'!Q393)</f>
        <v/>
      </c>
      <c r="R23" s="108" t="str">
        <f>IF('Datos Vida'!R393=0,"",'Datos Vida'!R393)</f>
        <v/>
      </c>
      <c r="S23" s="108" t="str">
        <f>IF('Datos Vida'!S393=0,"",'Datos Vida'!S393)</f>
        <v/>
      </c>
      <c r="T23" s="108" t="str">
        <f>IF('Datos Vida'!T393=0,"",'Datos Vida'!T393)</f>
        <v/>
      </c>
      <c r="U23" s="108" t="str">
        <f>IF('Datos Vida'!U393=0,"",'Datos Vida'!U393)</f>
        <v/>
      </c>
      <c r="V23" s="108" t="str">
        <f>IF('Datos Vida'!V393=0,"",'Datos Vida'!V393)</f>
        <v/>
      </c>
      <c r="W23" s="108" t="str">
        <f>IF('Datos Vida'!W393=0,"",'Datos Vida'!W393)</f>
        <v/>
      </c>
      <c r="X23" s="108" t="str">
        <f>IF('Datos Vida'!X393=0,"",'Datos Vida'!X393)</f>
        <v/>
      </c>
      <c r="Y23" s="108" t="str">
        <f>IF('Datos Vida'!Y393=0,"",'Datos Vida'!Y393)</f>
        <v/>
      </c>
      <c r="Z23" s="108" t="str">
        <f>IF('Datos Vida'!Z393=0,"",'Datos Vida'!Z393)</f>
        <v/>
      </c>
      <c r="AA23" s="108" t="str">
        <f>IF('Datos Vida'!AA393=0,"",'Datos Vida'!AA393)</f>
        <v/>
      </c>
      <c r="AB23" s="108" t="str">
        <f>IF('Datos Vida'!AB393=0,"",'Datos Vida'!AB393)</f>
        <v/>
      </c>
      <c r="AC23" s="108" t="str">
        <f>IF('Datos Vida'!AC393=0,"",'Datos Vida'!AC393)</f>
        <v/>
      </c>
      <c r="AD23" s="108" t="str">
        <f>IF('Datos Vida'!AD393=0,"",'Datos Vida'!AD393)</f>
        <v/>
      </c>
      <c r="AE23" s="108" t="str">
        <f>IF('Datos Vida'!AE393=0,"",'Datos Vida'!AE393)</f>
        <v/>
      </c>
      <c r="AF23" s="108" t="str">
        <f>IF('Datos Vida'!AF393=0,"",'Datos Vida'!AF393)</f>
        <v/>
      </c>
      <c r="AG23" s="108">
        <f>IF('Datos Vida'!AG393=0,"",'Datos Vida'!AG393)</f>
        <v>9162</v>
      </c>
      <c r="AH23" s="108" t="str">
        <f>IF('Datos Vida'!AH393=0,"",'Datos Vida'!AH393)</f>
        <v/>
      </c>
      <c r="AI23" s="108" t="str">
        <f>IF('Datos Vida'!AI393=0,"",'Datos Vida'!AI393)</f>
        <v/>
      </c>
      <c r="AJ23" s="108" t="str">
        <f>IF('Datos Vida'!AJ393=0,"",'Datos Vida'!AJ393)</f>
        <v/>
      </c>
      <c r="AK23" s="108" t="str">
        <f>IF('Datos Vida'!AK393=0,"",'Datos Vida'!AK393)</f>
        <v/>
      </c>
      <c r="AL23" s="108" t="str">
        <f>IF('Datos Vida'!AL393=0,"",'Datos Vida'!AL393)</f>
        <v/>
      </c>
      <c r="AM23" s="108" t="str">
        <f>IF('Datos Vida'!AM393=0,"",'Datos Vida'!AM393)</f>
        <v/>
      </c>
      <c r="AN23" s="108" t="str">
        <f>IF('Datos Vida'!AN393=0,"",'Datos Vida'!AN393)</f>
        <v/>
      </c>
      <c r="AO23" s="108" t="str">
        <f>IF('Datos Vida'!AO393=0,"",'Datos Vida'!AO393)</f>
        <v/>
      </c>
      <c r="AP23" s="108" t="str">
        <f>IF('Datos Vida'!AP393=0,"",'Datos Vida'!AP393)</f>
        <v/>
      </c>
      <c r="AQ23" s="108">
        <f>IF('Datos Vida'!AQ393=0,"",'Datos Vida'!AQ393)</f>
        <v>11173.7913884308</v>
      </c>
      <c r="AR23" s="55" t="str">
        <f>IF('Datos Vida'!AR393=0,"",'Datos Vida'!AR393)</f>
        <v/>
      </c>
      <c r="AS23" s="46">
        <f>IF('Datos Vida'!AS393=0,"",'Datos Vida'!AS393)</f>
        <v>11417</v>
      </c>
      <c r="AT23" s="71">
        <f t="shared" si="1"/>
        <v>-2.1302322113444849E-2</v>
      </c>
    </row>
    <row r="24" spans="2:46">
      <c r="B24" s="30" t="s">
        <v>419</v>
      </c>
      <c r="C24" s="108" t="str">
        <f>IF('Datos Vida'!C394=0,"",'Datos Vida'!C394)</f>
        <v/>
      </c>
      <c r="D24" s="108" t="str">
        <f>IF('Datos Vida'!D394=0,"",'Datos Vida'!D394)</f>
        <v/>
      </c>
      <c r="E24" s="108" t="str">
        <f>IF('Datos Vida'!E394=0,"",'Datos Vida'!E394)</f>
        <v/>
      </c>
      <c r="F24" s="108">
        <f>IF('Datos Vida'!F394=0,"",'Datos Vida'!F394)</f>
        <v>41790</v>
      </c>
      <c r="G24" s="108">
        <f>IF('Datos Vida'!G394=0,"",'Datos Vida'!G394)</f>
        <v>165</v>
      </c>
      <c r="H24" s="108" t="str">
        <f>IF('Datos Vida'!H394=0,"",'Datos Vida'!H394)</f>
        <v/>
      </c>
      <c r="I24" s="108">
        <f>IF('Datos Vida'!I394=0,"",'Datos Vida'!I394)</f>
        <v>13224</v>
      </c>
      <c r="J24" s="108">
        <f>IF('Datos Vida'!J394=0,"",'Datos Vida'!J394)</f>
        <v>26</v>
      </c>
      <c r="K24" s="108" t="str">
        <f>IF('Datos Vida'!K394=0,"",'Datos Vida'!K394)</f>
        <v/>
      </c>
      <c r="L24" s="108" t="str">
        <f>IF('Datos Vida'!L394=0,"",'Datos Vida'!L394)</f>
        <v/>
      </c>
      <c r="M24" s="108">
        <f>IF('Datos Vida'!M394=0,"",'Datos Vida'!M394)</f>
        <v>1134</v>
      </c>
      <c r="N24" s="108" t="str">
        <f>IF('Datos Vida'!N394=0,"",'Datos Vida'!N394)</f>
        <v/>
      </c>
      <c r="O24" s="108">
        <f>IF('Datos Vida'!O394=0,"",'Datos Vida'!O394)</f>
        <v>564</v>
      </c>
      <c r="P24" s="108" t="str">
        <f>IF('Datos Vida'!P394=0,"",'Datos Vida'!P394)</f>
        <v/>
      </c>
      <c r="Q24" s="108">
        <f>IF('Datos Vida'!Q394=0,"",'Datos Vida'!Q394)</f>
        <v>31</v>
      </c>
      <c r="R24" s="108" t="str">
        <f>IF('Datos Vida'!R394=0,"",'Datos Vida'!R394)</f>
        <v/>
      </c>
      <c r="S24" s="108" t="str">
        <f>IF('Datos Vida'!S394=0,"",'Datos Vida'!S394)</f>
        <v/>
      </c>
      <c r="T24" s="108" t="str">
        <f>IF('Datos Vida'!T394=0,"",'Datos Vida'!T394)</f>
        <v/>
      </c>
      <c r="U24" s="108" t="str">
        <f>IF('Datos Vida'!U394=0,"",'Datos Vida'!U394)</f>
        <v/>
      </c>
      <c r="V24" s="108" t="str">
        <f>IF('Datos Vida'!V394=0,"",'Datos Vida'!V394)</f>
        <v/>
      </c>
      <c r="W24" s="108">
        <f>IF('Datos Vida'!W394=0,"",'Datos Vida'!W394)</f>
        <v>134</v>
      </c>
      <c r="X24" s="108" t="str">
        <f>IF('Datos Vida'!X394=0,"",'Datos Vida'!X394)</f>
        <v/>
      </c>
      <c r="Y24" s="108" t="str">
        <f>IF('Datos Vida'!Y394=0,"",'Datos Vida'!Y394)</f>
        <v/>
      </c>
      <c r="Z24" s="108" t="str">
        <f>IF('Datos Vida'!Z394=0,"",'Datos Vida'!Z394)</f>
        <v/>
      </c>
      <c r="AA24" s="108" t="str">
        <f>IF('Datos Vida'!AA394=0,"",'Datos Vida'!AA394)</f>
        <v/>
      </c>
      <c r="AB24" s="108" t="str">
        <f>IF('Datos Vida'!AB394=0,"",'Datos Vida'!AB394)</f>
        <v/>
      </c>
      <c r="AC24" s="108" t="str">
        <f>IF('Datos Vida'!AC394=0,"",'Datos Vida'!AC394)</f>
        <v/>
      </c>
      <c r="AD24" s="108" t="str">
        <f>IF('Datos Vida'!AD394=0,"",'Datos Vida'!AD394)</f>
        <v/>
      </c>
      <c r="AE24" s="108">
        <f>IF('Datos Vida'!AE394=0,"",'Datos Vida'!AE394)</f>
        <v>13</v>
      </c>
      <c r="AF24" s="108">
        <f>IF('Datos Vida'!AF394=0,"",'Datos Vida'!AF394)</f>
        <v>1</v>
      </c>
      <c r="AG24" s="108">
        <f>IF('Datos Vida'!AG394=0,"",'Datos Vida'!AG394)</f>
        <v>5053</v>
      </c>
      <c r="AH24" s="108" t="str">
        <f>IF('Datos Vida'!AH394=0,"",'Datos Vida'!AH394)</f>
        <v/>
      </c>
      <c r="AI24" s="108" t="str">
        <f>IF('Datos Vida'!AI394=0,"",'Datos Vida'!AI394)</f>
        <v/>
      </c>
      <c r="AJ24" s="108" t="str">
        <f>IF('Datos Vida'!AJ394=0,"",'Datos Vida'!AJ394)</f>
        <v/>
      </c>
      <c r="AK24" s="108" t="str">
        <f>IF('Datos Vida'!AK394=0,"",'Datos Vida'!AK394)</f>
        <v/>
      </c>
      <c r="AL24" s="108" t="str">
        <f>IF('Datos Vida'!AL394=0,"",'Datos Vida'!AL394)</f>
        <v/>
      </c>
      <c r="AM24" s="108" t="str">
        <f>IF('Datos Vida'!AM394=0,"",'Datos Vida'!AM394)</f>
        <v/>
      </c>
      <c r="AN24" s="108" t="str">
        <f>IF('Datos Vida'!AN394=0,"",'Datos Vida'!AN394)</f>
        <v/>
      </c>
      <c r="AO24" s="108" t="str">
        <f>IF('Datos Vida'!AO394=0,"",'Datos Vida'!AO394)</f>
        <v/>
      </c>
      <c r="AP24" s="108" t="str">
        <f>IF('Datos Vida'!AP394=0,"",'Datos Vida'!AP394)</f>
        <v/>
      </c>
      <c r="AQ24" s="108">
        <f>IF('Datos Vida'!AQ394=0,"",'Datos Vida'!AQ394)</f>
        <v>62135</v>
      </c>
      <c r="AR24" s="55" t="str">
        <f>IF('Datos Vida'!AR394=0,"",'Datos Vida'!AR394)</f>
        <v/>
      </c>
      <c r="AS24" s="46">
        <f>IF('Datos Vida'!AS394=0,"",'Datos Vida'!AS394)</f>
        <v>1950</v>
      </c>
      <c r="AT24" s="71">
        <f t="shared" si="1"/>
        <v>30.864102564102563</v>
      </c>
    </row>
    <row r="25" spans="2:46">
      <c r="B25" s="30" t="s">
        <v>420</v>
      </c>
      <c r="C25" s="108" t="str">
        <f>IF('Datos Vida'!C395=0,"",'Datos Vida'!C395)</f>
        <v/>
      </c>
      <c r="D25" s="108" t="str">
        <f>IF('Datos Vida'!D395=0,"",'Datos Vida'!D395)</f>
        <v/>
      </c>
      <c r="E25" s="108" t="str">
        <f>IF('Datos Vida'!E395=0,"",'Datos Vida'!E395)</f>
        <v/>
      </c>
      <c r="F25" s="108" t="str">
        <f>IF('Datos Vida'!F395=0,"",'Datos Vida'!F395)</f>
        <v/>
      </c>
      <c r="G25" s="108" t="str">
        <f>IF('Datos Vida'!G395=0,"",'Datos Vida'!G395)</f>
        <v/>
      </c>
      <c r="H25" s="108" t="str">
        <f>IF('Datos Vida'!H395=0,"",'Datos Vida'!H395)</f>
        <v/>
      </c>
      <c r="I25" s="108" t="str">
        <f>IF('Datos Vida'!I395=0,"",'Datos Vida'!I395)</f>
        <v/>
      </c>
      <c r="J25" s="108" t="str">
        <f>IF('Datos Vida'!J395=0,"",'Datos Vida'!J395)</f>
        <v/>
      </c>
      <c r="K25" s="108" t="str">
        <f>IF('Datos Vida'!K395=0,"",'Datos Vida'!K395)</f>
        <v/>
      </c>
      <c r="L25" s="108" t="str">
        <f>IF('Datos Vida'!L395=0,"",'Datos Vida'!L395)</f>
        <v/>
      </c>
      <c r="M25" s="108" t="str">
        <f>IF('Datos Vida'!M395=0,"",'Datos Vida'!M395)</f>
        <v/>
      </c>
      <c r="N25" s="108" t="str">
        <f>IF('Datos Vida'!N395=0,"",'Datos Vida'!N395)</f>
        <v/>
      </c>
      <c r="O25" s="108" t="str">
        <f>IF('Datos Vida'!O395=0,"",'Datos Vida'!O395)</f>
        <v/>
      </c>
      <c r="P25" s="108" t="str">
        <f>IF('Datos Vida'!P395=0,"",'Datos Vida'!P395)</f>
        <v/>
      </c>
      <c r="Q25" s="108" t="str">
        <f>IF('Datos Vida'!Q395=0,"",'Datos Vida'!Q395)</f>
        <v/>
      </c>
      <c r="R25" s="108" t="str">
        <f>IF('Datos Vida'!R395=0,"",'Datos Vida'!R395)</f>
        <v/>
      </c>
      <c r="S25" s="108" t="str">
        <f>IF('Datos Vida'!S395=0,"",'Datos Vida'!S395)</f>
        <v/>
      </c>
      <c r="T25" s="108" t="str">
        <f>IF('Datos Vida'!T395=0,"",'Datos Vida'!T395)</f>
        <v/>
      </c>
      <c r="U25" s="108" t="str">
        <f>IF('Datos Vida'!U395=0,"",'Datos Vida'!U395)</f>
        <v/>
      </c>
      <c r="V25" s="108" t="str">
        <f>IF('Datos Vida'!V395=0,"",'Datos Vida'!V395)</f>
        <v/>
      </c>
      <c r="W25" s="108" t="str">
        <f>IF('Datos Vida'!W395=0,"",'Datos Vida'!W395)</f>
        <v/>
      </c>
      <c r="X25" s="108" t="str">
        <f>IF('Datos Vida'!X395=0,"",'Datos Vida'!X395)</f>
        <v/>
      </c>
      <c r="Y25" s="108">
        <f>IF('Datos Vida'!Y395=0,"",'Datos Vida'!Y395)</f>
        <v>4523</v>
      </c>
      <c r="Z25" s="108" t="str">
        <f>IF('Datos Vida'!Z395=0,"",'Datos Vida'!Z395)</f>
        <v/>
      </c>
      <c r="AA25" s="108" t="str">
        <f>IF('Datos Vida'!AA395=0,"",'Datos Vida'!AA395)</f>
        <v/>
      </c>
      <c r="AB25" s="108" t="str">
        <f>IF('Datos Vida'!AB395=0,"",'Datos Vida'!AB395)</f>
        <v/>
      </c>
      <c r="AC25" s="108" t="str">
        <f>IF('Datos Vida'!AC395=0,"",'Datos Vida'!AC395)</f>
        <v/>
      </c>
      <c r="AD25" s="108" t="str">
        <f>IF('Datos Vida'!AD395=0,"",'Datos Vida'!AD395)</f>
        <v/>
      </c>
      <c r="AE25" s="108" t="str">
        <f>IF('Datos Vida'!AE395=0,"",'Datos Vida'!AE395)</f>
        <v/>
      </c>
      <c r="AF25" s="108" t="str">
        <f>IF('Datos Vida'!AF395=0,"",'Datos Vida'!AF395)</f>
        <v/>
      </c>
      <c r="AG25" s="108" t="str">
        <f>IF('Datos Vida'!AG395=0,"",'Datos Vida'!AG395)</f>
        <v/>
      </c>
      <c r="AH25" s="108" t="str">
        <f>IF('Datos Vida'!AH395=0,"",'Datos Vida'!AH395)</f>
        <v/>
      </c>
      <c r="AI25" s="108" t="str">
        <f>IF('Datos Vida'!AI395=0,"",'Datos Vida'!AI395)</f>
        <v/>
      </c>
      <c r="AJ25" s="108" t="str">
        <f>IF('Datos Vida'!AJ395=0,"",'Datos Vida'!AJ395)</f>
        <v/>
      </c>
      <c r="AK25" s="108" t="str">
        <f>IF('Datos Vida'!AK395=0,"",'Datos Vida'!AK395)</f>
        <v/>
      </c>
      <c r="AL25" s="108" t="str">
        <f>IF('Datos Vida'!AL395=0,"",'Datos Vida'!AL395)</f>
        <v/>
      </c>
      <c r="AM25" s="108" t="str">
        <f>IF('Datos Vida'!AM395=0,"",'Datos Vida'!AM395)</f>
        <v/>
      </c>
      <c r="AN25" s="108" t="str">
        <f>IF('Datos Vida'!AN395=0,"",'Datos Vida'!AN395)</f>
        <v/>
      </c>
      <c r="AO25" s="108" t="str">
        <f>IF('Datos Vida'!AO395=0,"",'Datos Vida'!AO395)</f>
        <v/>
      </c>
      <c r="AP25" s="108" t="str">
        <f>IF('Datos Vida'!AP395=0,"",'Datos Vida'!AP395)</f>
        <v/>
      </c>
      <c r="AQ25" s="108">
        <f>IF('Datos Vida'!AQ395=0,"",'Datos Vida'!AQ395)</f>
        <v>4523</v>
      </c>
      <c r="AR25" s="55" t="str">
        <f>IF('Datos Vida'!AR395=0,"",'Datos Vida'!AR395)</f>
        <v/>
      </c>
      <c r="AS25" s="46" t="str">
        <f>IF('Datos Vida'!AS395=0,"",'Datos Vida'!AS395)</f>
        <v/>
      </c>
      <c r="AT25" s="71" t="str">
        <f t="shared" si="1"/>
        <v/>
      </c>
    </row>
    <row r="26" spans="2:46">
      <c r="B26" s="30" t="s">
        <v>421</v>
      </c>
      <c r="C26" s="108" t="str">
        <f>IF('Datos Vida'!C396=0,"",'Datos Vida'!C396)</f>
        <v/>
      </c>
      <c r="D26" s="108">
        <f>IF('Datos Vida'!D396=0,"",'Datos Vida'!D396)</f>
        <v>1.08243216</v>
      </c>
      <c r="E26" s="108" t="str">
        <f>IF('Datos Vida'!E396=0,"",'Datos Vida'!E396)</f>
        <v/>
      </c>
      <c r="F26" s="108">
        <f>IF('Datos Vida'!F396=0,"",'Datos Vida'!F396)</f>
        <v>62</v>
      </c>
      <c r="G26" s="108">
        <f>IF('Datos Vida'!G396=0,"",'Datos Vida'!G396)</f>
        <v>6346</v>
      </c>
      <c r="H26" s="108" t="str">
        <f>IF('Datos Vida'!H396=0,"",'Datos Vida'!H396)</f>
        <v/>
      </c>
      <c r="I26" s="108" t="str">
        <f>IF('Datos Vida'!I396=0,"",'Datos Vida'!I396)</f>
        <v/>
      </c>
      <c r="J26" s="108">
        <f>IF('Datos Vida'!J396=0,"",'Datos Vida'!J396)</f>
        <v>6946</v>
      </c>
      <c r="K26" s="108" t="str">
        <f>IF('Datos Vida'!K396=0,"",'Datos Vida'!K396)</f>
        <v/>
      </c>
      <c r="L26" s="108" t="str">
        <f>IF('Datos Vida'!L396=0,"",'Datos Vida'!L396)</f>
        <v/>
      </c>
      <c r="M26" s="108">
        <f>IF('Datos Vida'!M396=0,"",'Datos Vida'!M396)</f>
        <v>25536</v>
      </c>
      <c r="N26" s="108" t="str">
        <f>IF('Datos Vida'!N396=0,"",'Datos Vida'!N396)</f>
        <v/>
      </c>
      <c r="O26" s="108">
        <f>IF('Datos Vida'!O396=0,"",'Datos Vida'!O396)</f>
        <v>9476</v>
      </c>
      <c r="P26" s="108">
        <f>IF('Datos Vida'!P396=0,"",'Datos Vida'!P396)</f>
        <v>7134</v>
      </c>
      <c r="Q26" s="108" t="str">
        <f>IF('Datos Vida'!Q396=0,"",'Datos Vida'!Q396)</f>
        <v/>
      </c>
      <c r="R26" s="108" t="str">
        <f>IF('Datos Vida'!R396=0,"",'Datos Vida'!R396)</f>
        <v/>
      </c>
      <c r="S26" s="108" t="str">
        <f>IF('Datos Vida'!S396=0,"",'Datos Vida'!S396)</f>
        <v/>
      </c>
      <c r="T26" s="108" t="str">
        <f>IF('Datos Vida'!T396=0,"",'Datos Vida'!T396)</f>
        <v/>
      </c>
      <c r="U26" s="108" t="str">
        <f>IF('Datos Vida'!U396=0,"",'Datos Vida'!U396)</f>
        <v/>
      </c>
      <c r="V26" s="108" t="str">
        <f>IF('Datos Vida'!V396=0,"",'Datos Vida'!V396)</f>
        <v/>
      </c>
      <c r="W26" s="108" t="str">
        <f>IF('Datos Vida'!W396=0,"",'Datos Vida'!W396)</f>
        <v/>
      </c>
      <c r="X26" s="108">
        <f>IF('Datos Vida'!X396=0,"",'Datos Vida'!X396)</f>
        <v>26949</v>
      </c>
      <c r="Y26" s="108" t="str">
        <f>IF('Datos Vida'!Y396=0,"",'Datos Vida'!Y396)</f>
        <v/>
      </c>
      <c r="Z26" s="108" t="str">
        <f>IF('Datos Vida'!Z396=0,"",'Datos Vida'!Z396)</f>
        <v/>
      </c>
      <c r="AA26" s="108" t="str">
        <f>IF('Datos Vida'!AA396=0,"",'Datos Vida'!AA396)</f>
        <v/>
      </c>
      <c r="AB26" s="108">
        <f>IF('Datos Vida'!AB396=0,"",'Datos Vida'!AB396)</f>
        <v>4681</v>
      </c>
      <c r="AC26" s="108" t="str">
        <f>IF('Datos Vida'!AC396=0,"",'Datos Vida'!AC396)</f>
        <v/>
      </c>
      <c r="AD26" s="108" t="str">
        <f>IF('Datos Vida'!AD396=0,"",'Datos Vida'!AD396)</f>
        <v/>
      </c>
      <c r="AE26" s="108">
        <f>IF('Datos Vida'!AE396=0,"",'Datos Vida'!AE396)</f>
        <v>17178</v>
      </c>
      <c r="AF26" s="108">
        <f>IF('Datos Vida'!AF396=0,"",'Datos Vida'!AF396)</f>
        <v>8809</v>
      </c>
      <c r="AG26" s="108">
        <f>IF('Datos Vida'!AG396=0,"",'Datos Vida'!AG396)</f>
        <v>413</v>
      </c>
      <c r="AH26" s="108" t="str">
        <f>IF('Datos Vida'!AH396=0,"",'Datos Vida'!AH396)</f>
        <v/>
      </c>
      <c r="AI26" s="108" t="str">
        <f>IF('Datos Vida'!AI396=0,"",'Datos Vida'!AI396)</f>
        <v/>
      </c>
      <c r="AJ26" s="108" t="str">
        <f>IF('Datos Vida'!AJ396=0,"",'Datos Vida'!AJ396)</f>
        <v/>
      </c>
      <c r="AK26" s="108" t="str">
        <f>IF('Datos Vida'!AK396=0,"",'Datos Vida'!AK396)</f>
        <v/>
      </c>
      <c r="AL26" s="108" t="str">
        <f>IF('Datos Vida'!AL396=0,"",'Datos Vida'!AL396)</f>
        <v/>
      </c>
      <c r="AM26" s="108" t="str">
        <f>IF('Datos Vida'!AM396=0,"",'Datos Vida'!AM396)</f>
        <v/>
      </c>
      <c r="AN26" s="108" t="str">
        <f>IF('Datos Vida'!AN396=0,"",'Datos Vida'!AN396)</f>
        <v/>
      </c>
      <c r="AO26" s="108" t="str">
        <f>IF('Datos Vida'!AO396=0,"",'Datos Vida'!AO396)</f>
        <v/>
      </c>
      <c r="AP26" s="108" t="str">
        <f>IF('Datos Vida'!AP396=0,"",'Datos Vida'!AP396)</f>
        <v/>
      </c>
      <c r="AQ26" s="108">
        <f>IF('Datos Vida'!AQ396=0,"",'Datos Vida'!AQ396)</f>
        <v>113531.08243216001</v>
      </c>
      <c r="AR26" s="55" t="str">
        <f>IF('Datos Vida'!AR396=0,"",'Datos Vida'!AR396)</f>
        <v/>
      </c>
      <c r="AS26" s="46">
        <f>IF('Datos Vida'!AS396=0,"",'Datos Vida'!AS396)</f>
        <v>103900</v>
      </c>
      <c r="AT26" s="71">
        <f t="shared" si="1"/>
        <v>9.2695692321077994E-2</v>
      </c>
    </row>
    <row r="27" spans="2:46">
      <c r="B27" s="30" t="s">
        <v>422</v>
      </c>
      <c r="C27" s="108" t="str">
        <f>IF('Datos Vida'!C397=0,"",'Datos Vida'!C397)</f>
        <v/>
      </c>
      <c r="D27" s="108" t="str">
        <f>IF('Datos Vida'!D397=0,"",'Datos Vida'!D397)</f>
        <v/>
      </c>
      <c r="E27" s="108" t="str">
        <f>IF('Datos Vida'!E397=0,"",'Datos Vida'!E397)</f>
        <v/>
      </c>
      <c r="F27" s="108" t="str">
        <f>IF('Datos Vida'!F397=0,"",'Datos Vida'!F397)</f>
        <v/>
      </c>
      <c r="G27" s="108" t="str">
        <f>IF('Datos Vida'!G397=0,"",'Datos Vida'!G397)</f>
        <v/>
      </c>
      <c r="H27" s="108" t="str">
        <f>IF('Datos Vida'!H397=0,"",'Datos Vida'!H397)</f>
        <v/>
      </c>
      <c r="I27" s="108" t="str">
        <f>IF('Datos Vida'!I397=0,"",'Datos Vida'!I397)</f>
        <v/>
      </c>
      <c r="J27" s="108" t="str">
        <f>IF('Datos Vida'!J397=0,"",'Datos Vida'!J397)</f>
        <v/>
      </c>
      <c r="K27" s="108" t="str">
        <f>IF('Datos Vida'!K397=0,"",'Datos Vida'!K397)</f>
        <v/>
      </c>
      <c r="L27" s="108" t="str">
        <f>IF('Datos Vida'!L397=0,"",'Datos Vida'!L397)</f>
        <v/>
      </c>
      <c r="M27" s="108" t="str">
        <f>IF('Datos Vida'!M397=0,"",'Datos Vida'!M397)</f>
        <v/>
      </c>
      <c r="N27" s="108" t="str">
        <f>IF('Datos Vida'!N397=0,"",'Datos Vida'!N397)</f>
        <v/>
      </c>
      <c r="O27" s="108" t="str">
        <f>IF('Datos Vida'!O397=0,"",'Datos Vida'!O397)</f>
        <v/>
      </c>
      <c r="P27" s="108" t="str">
        <f>IF('Datos Vida'!P397=0,"",'Datos Vida'!P397)</f>
        <v/>
      </c>
      <c r="Q27" s="108" t="str">
        <f>IF('Datos Vida'!Q397=0,"",'Datos Vida'!Q397)</f>
        <v/>
      </c>
      <c r="R27" s="108" t="str">
        <f>IF('Datos Vida'!R397=0,"",'Datos Vida'!R397)</f>
        <v/>
      </c>
      <c r="S27" s="108" t="str">
        <f>IF('Datos Vida'!S397=0,"",'Datos Vida'!S397)</f>
        <v/>
      </c>
      <c r="T27" s="108" t="str">
        <f>IF('Datos Vida'!T397=0,"",'Datos Vida'!T397)</f>
        <v/>
      </c>
      <c r="U27" s="108" t="str">
        <f>IF('Datos Vida'!U397=0,"",'Datos Vida'!U397)</f>
        <v/>
      </c>
      <c r="V27" s="108" t="str">
        <f>IF('Datos Vida'!V397=0,"",'Datos Vida'!V397)</f>
        <v/>
      </c>
      <c r="W27" s="108" t="str">
        <f>IF('Datos Vida'!W397=0,"",'Datos Vida'!W397)</f>
        <v/>
      </c>
      <c r="X27" s="108" t="str">
        <f>IF('Datos Vida'!X397=0,"",'Datos Vida'!X397)</f>
        <v/>
      </c>
      <c r="Y27" s="108" t="str">
        <f>IF('Datos Vida'!Y397=0,"",'Datos Vida'!Y397)</f>
        <v/>
      </c>
      <c r="Z27" s="108" t="str">
        <f>IF('Datos Vida'!Z397=0,"",'Datos Vida'!Z397)</f>
        <v/>
      </c>
      <c r="AA27" s="108" t="str">
        <f>IF('Datos Vida'!AA397=0,"",'Datos Vida'!AA397)</f>
        <v/>
      </c>
      <c r="AB27" s="108" t="str">
        <f>IF('Datos Vida'!AB397=0,"",'Datos Vida'!AB397)</f>
        <v/>
      </c>
      <c r="AC27" s="108" t="str">
        <f>IF('Datos Vida'!AC397=0,"",'Datos Vida'!AC397)</f>
        <v/>
      </c>
      <c r="AD27" s="108" t="str">
        <f>IF('Datos Vida'!AD397=0,"",'Datos Vida'!AD397)</f>
        <v/>
      </c>
      <c r="AE27" s="108" t="str">
        <f>IF('Datos Vida'!AE397=0,"",'Datos Vida'!AE397)</f>
        <v/>
      </c>
      <c r="AF27" s="108" t="str">
        <f>IF('Datos Vida'!AF397=0,"",'Datos Vida'!AF397)</f>
        <v/>
      </c>
      <c r="AG27" s="108" t="str">
        <f>IF('Datos Vida'!AG397=0,"",'Datos Vida'!AG397)</f>
        <v/>
      </c>
      <c r="AH27" s="108" t="str">
        <f>IF('Datos Vida'!AH397=0,"",'Datos Vida'!AH397)</f>
        <v/>
      </c>
      <c r="AI27" s="108" t="str">
        <f>IF('Datos Vida'!AI397=0,"",'Datos Vida'!AI397)</f>
        <v/>
      </c>
      <c r="AJ27" s="108" t="str">
        <f>IF('Datos Vida'!AJ397=0,"",'Datos Vida'!AJ397)</f>
        <v/>
      </c>
      <c r="AK27" s="108" t="str">
        <f>IF('Datos Vida'!AK397=0,"",'Datos Vida'!AK397)</f>
        <v/>
      </c>
      <c r="AL27" s="108" t="str">
        <f>IF('Datos Vida'!AL397=0,"",'Datos Vida'!AL397)</f>
        <v/>
      </c>
      <c r="AM27" s="108" t="str">
        <f>IF('Datos Vida'!AM397=0,"",'Datos Vida'!AM397)</f>
        <v/>
      </c>
      <c r="AN27" s="108" t="str">
        <f>IF('Datos Vida'!AN397=0,"",'Datos Vida'!AN397)</f>
        <v/>
      </c>
      <c r="AO27" s="108" t="str">
        <f>IF('Datos Vida'!AO397=0,"",'Datos Vida'!AO397)</f>
        <v/>
      </c>
      <c r="AP27" s="108" t="str">
        <f>IF('Datos Vida'!AP397=0,"",'Datos Vida'!AP397)</f>
        <v/>
      </c>
      <c r="AQ27" s="108" t="str">
        <f>IF('Datos Vida'!AQ397=0,"",'Datos Vida'!AQ397)</f>
        <v/>
      </c>
      <c r="AR27" s="55" t="str">
        <f>IF('Datos Vida'!AR397=0,"",'Datos Vida'!AR397)</f>
        <v/>
      </c>
      <c r="AS27" s="46" t="str">
        <f>IF('Datos Vida'!AS397=0,"",'Datos Vida'!AS397)</f>
        <v/>
      </c>
      <c r="AT27" s="71" t="str">
        <f t="shared" si="1"/>
        <v/>
      </c>
    </row>
    <row r="28" spans="2:46">
      <c r="B28" s="29" t="s">
        <v>423</v>
      </c>
      <c r="C28" s="109" t="str">
        <f>IF('Datos Vida'!C398=0,"",'Datos Vida'!C398)</f>
        <v/>
      </c>
      <c r="D28" s="109" t="str">
        <f>IF('Datos Vida'!D398=0,"",'Datos Vida'!D398)</f>
        <v/>
      </c>
      <c r="E28" s="109" t="str">
        <f>IF('Datos Vida'!E398=0,"",'Datos Vida'!E398)</f>
        <v/>
      </c>
      <c r="F28" s="109" t="str">
        <f>IF('Datos Vida'!F398=0,"",'Datos Vida'!F398)</f>
        <v/>
      </c>
      <c r="G28" s="109" t="str">
        <f>IF('Datos Vida'!G398=0,"",'Datos Vida'!G398)</f>
        <v/>
      </c>
      <c r="H28" s="109" t="str">
        <f>IF('Datos Vida'!H398=0,"",'Datos Vida'!H398)</f>
        <v/>
      </c>
      <c r="I28" s="109" t="str">
        <f>IF('Datos Vida'!I398=0,"",'Datos Vida'!I398)</f>
        <v/>
      </c>
      <c r="J28" s="109" t="str">
        <f>IF('Datos Vida'!J398=0,"",'Datos Vida'!J398)</f>
        <v/>
      </c>
      <c r="K28" s="109" t="str">
        <f>IF('Datos Vida'!K398=0,"",'Datos Vida'!K398)</f>
        <v/>
      </c>
      <c r="L28" s="109" t="str">
        <f>IF('Datos Vida'!L398=0,"",'Datos Vida'!L398)</f>
        <v/>
      </c>
      <c r="M28" s="109" t="str">
        <f>IF('Datos Vida'!M398=0,"",'Datos Vida'!M398)</f>
        <v/>
      </c>
      <c r="N28" s="109" t="str">
        <f>IF('Datos Vida'!N398=0,"",'Datos Vida'!N398)</f>
        <v/>
      </c>
      <c r="O28" s="109" t="str">
        <f>IF('Datos Vida'!O398=0,"",'Datos Vida'!O398)</f>
        <v/>
      </c>
      <c r="P28" s="109" t="str">
        <f>IF('Datos Vida'!P398=0,"",'Datos Vida'!P398)</f>
        <v/>
      </c>
      <c r="Q28" s="109" t="str">
        <f>IF('Datos Vida'!Q398=0,"",'Datos Vida'!Q398)</f>
        <v/>
      </c>
      <c r="R28" s="109" t="str">
        <f>IF('Datos Vida'!R398=0,"",'Datos Vida'!R398)</f>
        <v/>
      </c>
      <c r="S28" s="109" t="str">
        <f>IF('Datos Vida'!S398=0,"",'Datos Vida'!S398)</f>
        <v/>
      </c>
      <c r="T28" s="109" t="str">
        <f>IF('Datos Vida'!T398=0,"",'Datos Vida'!T398)</f>
        <v/>
      </c>
      <c r="U28" s="109" t="str">
        <f>IF('Datos Vida'!U398=0,"",'Datos Vida'!U398)</f>
        <v/>
      </c>
      <c r="V28" s="109" t="str">
        <f>IF('Datos Vida'!V398=0,"",'Datos Vida'!V398)</f>
        <v/>
      </c>
      <c r="W28" s="109" t="str">
        <f>IF('Datos Vida'!W398=0,"",'Datos Vida'!W398)</f>
        <v/>
      </c>
      <c r="X28" s="109" t="str">
        <f>IF('Datos Vida'!X398=0,"",'Datos Vida'!X398)</f>
        <v/>
      </c>
      <c r="Y28" s="109" t="str">
        <f>IF('Datos Vida'!Y398=0,"",'Datos Vida'!Y398)</f>
        <v/>
      </c>
      <c r="Z28" s="109" t="str">
        <f>IF('Datos Vida'!Z398=0,"",'Datos Vida'!Z398)</f>
        <v/>
      </c>
      <c r="AA28" s="109" t="str">
        <f>IF('Datos Vida'!AA398=0,"",'Datos Vida'!AA398)</f>
        <v/>
      </c>
      <c r="AB28" s="109" t="str">
        <f>IF('Datos Vida'!AB398=0,"",'Datos Vida'!AB398)</f>
        <v/>
      </c>
      <c r="AC28" s="109" t="str">
        <f>IF('Datos Vida'!AC398=0,"",'Datos Vida'!AC398)</f>
        <v/>
      </c>
      <c r="AD28" s="109" t="str">
        <f>IF('Datos Vida'!AD398=0,"",'Datos Vida'!AD398)</f>
        <v/>
      </c>
      <c r="AE28" s="109" t="str">
        <f>IF('Datos Vida'!AE398=0,"",'Datos Vida'!AE398)</f>
        <v/>
      </c>
      <c r="AF28" s="109" t="str">
        <f>IF('Datos Vida'!AF398=0,"",'Datos Vida'!AF398)</f>
        <v/>
      </c>
      <c r="AG28" s="109" t="str">
        <f>IF('Datos Vida'!AG398=0,"",'Datos Vida'!AG398)</f>
        <v/>
      </c>
      <c r="AH28" s="109" t="str">
        <f>IF('Datos Vida'!AH398=0,"",'Datos Vida'!AH398)</f>
        <v/>
      </c>
      <c r="AI28" s="109" t="str">
        <f>IF('Datos Vida'!AI398=0,"",'Datos Vida'!AI398)</f>
        <v/>
      </c>
      <c r="AJ28" s="109" t="str">
        <f>IF('Datos Vida'!AJ398=0,"",'Datos Vida'!AJ398)</f>
        <v/>
      </c>
      <c r="AK28" s="109" t="str">
        <f>IF('Datos Vida'!AK398=0,"",'Datos Vida'!AK398)</f>
        <v/>
      </c>
      <c r="AL28" s="109" t="str">
        <f>IF('Datos Vida'!AL398=0,"",'Datos Vida'!AL398)</f>
        <v/>
      </c>
      <c r="AM28" s="109" t="str">
        <f>IF('Datos Vida'!AM398=0,"",'Datos Vida'!AM398)</f>
        <v/>
      </c>
      <c r="AN28" s="109" t="str">
        <f>IF('Datos Vida'!AN398=0,"",'Datos Vida'!AN398)</f>
        <v/>
      </c>
      <c r="AO28" s="109" t="str">
        <f>IF('Datos Vida'!AO398=0,"",'Datos Vida'!AO398)</f>
        <v/>
      </c>
      <c r="AP28" s="109" t="str">
        <f>IF('Datos Vida'!AP398=0,"",'Datos Vida'!AP398)</f>
        <v/>
      </c>
      <c r="AQ28" s="109" t="str">
        <f>IF('Datos Vida'!AQ398=0,"",'Datos Vida'!AQ398)</f>
        <v/>
      </c>
      <c r="AR28" s="55" t="str">
        <f>IF('Datos Vida'!AR398=0,"",'Datos Vida'!AR398)</f>
        <v/>
      </c>
      <c r="AS28" s="43" t="str">
        <f>IF('Datos Vida'!AS398=0,"",'Datos Vida'!AS398)</f>
        <v/>
      </c>
      <c r="AT28" s="107"/>
    </row>
    <row r="29" spans="2:46">
      <c r="B29" s="30" t="s">
        <v>424</v>
      </c>
      <c r="C29" s="108" t="str">
        <f>IF('Datos Vida'!C399=0,"",'Datos Vida'!C399)</f>
        <v/>
      </c>
      <c r="D29" s="108" t="str">
        <f>IF('Datos Vida'!D399=0,"",'Datos Vida'!D399)</f>
        <v/>
      </c>
      <c r="E29" s="108" t="str">
        <f>IF('Datos Vida'!E399=0,"",'Datos Vida'!E399)</f>
        <v/>
      </c>
      <c r="F29" s="108" t="str">
        <f>IF('Datos Vida'!F399=0,"",'Datos Vida'!F399)</f>
        <v/>
      </c>
      <c r="G29" s="108" t="str">
        <f>IF('Datos Vida'!G399=0,"",'Datos Vida'!G399)</f>
        <v/>
      </c>
      <c r="H29" s="108" t="str">
        <f>IF('Datos Vida'!H399=0,"",'Datos Vida'!H399)</f>
        <v/>
      </c>
      <c r="I29" s="108" t="str">
        <f>IF('Datos Vida'!I399=0,"",'Datos Vida'!I399)</f>
        <v/>
      </c>
      <c r="J29" s="108">
        <f>IF('Datos Vida'!J399=0,"",'Datos Vida'!J399)</f>
        <v>900</v>
      </c>
      <c r="K29" s="108" t="str">
        <f>IF('Datos Vida'!K399=0,"",'Datos Vida'!K399)</f>
        <v/>
      </c>
      <c r="L29" s="108" t="str">
        <f>IF('Datos Vida'!L399=0,"",'Datos Vida'!L399)</f>
        <v/>
      </c>
      <c r="M29" s="108" t="str">
        <f>IF('Datos Vida'!M399=0,"",'Datos Vida'!M399)</f>
        <v/>
      </c>
      <c r="N29" s="108" t="str">
        <f>IF('Datos Vida'!N399=0,"",'Datos Vida'!N399)</f>
        <v/>
      </c>
      <c r="O29" s="108" t="str">
        <f>IF('Datos Vida'!O399=0,"",'Datos Vida'!O399)</f>
        <v/>
      </c>
      <c r="P29" s="108" t="str">
        <f>IF('Datos Vida'!P399=0,"",'Datos Vida'!P399)</f>
        <v/>
      </c>
      <c r="Q29" s="108" t="str">
        <f>IF('Datos Vida'!Q399=0,"",'Datos Vida'!Q399)</f>
        <v/>
      </c>
      <c r="R29" s="108" t="str">
        <f>IF('Datos Vida'!R399=0,"",'Datos Vida'!R399)</f>
        <v/>
      </c>
      <c r="S29" s="108" t="str">
        <f>IF('Datos Vida'!S399=0,"",'Datos Vida'!S399)</f>
        <v/>
      </c>
      <c r="T29" s="108">
        <f>IF('Datos Vida'!T399=0,"",'Datos Vida'!T399)</f>
        <v>88586</v>
      </c>
      <c r="U29" s="108" t="str">
        <f>IF('Datos Vida'!U399=0,"",'Datos Vida'!U399)</f>
        <v/>
      </c>
      <c r="V29" s="108" t="str">
        <f>IF('Datos Vida'!V399=0,"",'Datos Vida'!V399)</f>
        <v/>
      </c>
      <c r="W29" s="108" t="str">
        <f>IF('Datos Vida'!W399=0,"",'Datos Vida'!W399)</f>
        <v/>
      </c>
      <c r="X29" s="108" t="str">
        <f>IF('Datos Vida'!X399=0,"",'Datos Vida'!X399)</f>
        <v/>
      </c>
      <c r="Y29" s="108" t="str">
        <f>IF('Datos Vida'!Y399=0,"",'Datos Vida'!Y399)</f>
        <v/>
      </c>
      <c r="Z29" s="108" t="str">
        <f>IF('Datos Vida'!Z399=0,"",'Datos Vida'!Z399)</f>
        <v/>
      </c>
      <c r="AA29" s="108" t="str">
        <f>IF('Datos Vida'!AA399=0,"",'Datos Vida'!AA399)</f>
        <v/>
      </c>
      <c r="AB29" s="108" t="str">
        <f>IF('Datos Vida'!AB399=0,"",'Datos Vida'!AB399)</f>
        <v/>
      </c>
      <c r="AC29" s="108" t="str">
        <f>IF('Datos Vida'!AC399=0,"",'Datos Vida'!AC399)</f>
        <v/>
      </c>
      <c r="AD29" s="108" t="str">
        <f>IF('Datos Vida'!AD399=0,"",'Datos Vida'!AD399)</f>
        <v/>
      </c>
      <c r="AE29" s="108" t="str">
        <f>IF('Datos Vida'!AE399=0,"",'Datos Vida'!AE399)</f>
        <v/>
      </c>
      <c r="AF29" s="108" t="str">
        <f>IF('Datos Vida'!AF399=0,"",'Datos Vida'!AF399)</f>
        <v/>
      </c>
      <c r="AG29" s="108" t="str">
        <f>IF('Datos Vida'!AG399=0,"",'Datos Vida'!AG399)</f>
        <v/>
      </c>
      <c r="AH29" s="108" t="str">
        <f>IF('Datos Vida'!AH399=0,"",'Datos Vida'!AH399)</f>
        <v/>
      </c>
      <c r="AI29" s="108" t="str">
        <f>IF('Datos Vida'!AI399=0,"",'Datos Vida'!AI399)</f>
        <v/>
      </c>
      <c r="AJ29" s="108" t="str">
        <f>IF('Datos Vida'!AJ399=0,"",'Datos Vida'!AJ399)</f>
        <v/>
      </c>
      <c r="AK29" s="108" t="str">
        <f>IF('Datos Vida'!AK399=0,"",'Datos Vida'!AK399)</f>
        <v/>
      </c>
      <c r="AL29" s="108" t="str">
        <f>IF('Datos Vida'!AL399=0,"",'Datos Vida'!AL399)</f>
        <v/>
      </c>
      <c r="AM29" s="108" t="str">
        <f>IF('Datos Vida'!AM399=0,"",'Datos Vida'!AM399)</f>
        <v/>
      </c>
      <c r="AN29" s="108" t="str">
        <f>IF('Datos Vida'!AN399=0,"",'Datos Vida'!AN399)</f>
        <v/>
      </c>
      <c r="AO29" s="108" t="str">
        <f>IF('Datos Vida'!AO399=0,"",'Datos Vida'!AO399)</f>
        <v/>
      </c>
      <c r="AP29" s="108" t="str">
        <f>IF('Datos Vida'!AP399=0,"",'Datos Vida'!AP399)</f>
        <v/>
      </c>
      <c r="AQ29" s="108">
        <f>IF('Datos Vida'!AQ399=0,"",'Datos Vida'!AQ399)</f>
        <v>89486</v>
      </c>
      <c r="AR29" s="55" t="str">
        <f>IF('Datos Vida'!AR399=0,"",'Datos Vida'!AR399)</f>
        <v/>
      </c>
      <c r="AS29" s="46">
        <f>IF('Datos Vida'!AS399=0,"",'Datos Vida'!AS399)</f>
        <v>85534</v>
      </c>
      <c r="AT29" s="71">
        <f t="shared" ref="AT29:AT41" si="2">IFERROR(AQ29/AS29-1,"")</f>
        <v>4.6203848761895872E-2</v>
      </c>
    </row>
    <row r="30" spans="2:46">
      <c r="B30" s="30" t="s">
        <v>425</v>
      </c>
      <c r="C30" s="108">
        <f>IF('Datos Vida'!C400=0,"",'Datos Vida'!C400)</f>
        <v>73</v>
      </c>
      <c r="D30" s="108">
        <f>IF('Datos Vida'!D400=0,"",'Datos Vida'!D400)</f>
        <v>132.25483199999999</v>
      </c>
      <c r="E30" s="108">
        <f>IF('Datos Vida'!E400=0,"",'Datos Vida'!E400)</f>
        <v>18</v>
      </c>
      <c r="F30" s="108">
        <f>IF('Datos Vida'!F400=0,"",'Datos Vida'!F400)</f>
        <v>704</v>
      </c>
      <c r="G30" s="108">
        <f>IF('Datos Vida'!G400=0,"",'Datos Vida'!G400)</f>
        <v>2184</v>
      </c>
      <c r="H30" s="108">
        <f>IF('Datos Vida'!H400=0,"",'Datos Vida'!H400)</f>
        <v>217</v>
      </c>
      <c r="I30" s="108">
        <f>IF('Datos Vida'!I400=0,"",'Datos Vida'!I400)</f>
        <v>123958</v>
      </c>
      <c r="J30" s="108" t="str">
        <f>IF('Datos Vida'!J400=0,"",'Datos Vida'!J400)</f>
        <v/>
      </c>
      <c r="K30" s="108" t="str">
        <f>IF('Datos Vida'!K400=0,"",'Datos Vida'!K400)</f>
        <v/>
      </c>
      <c r="L30" s="108" t="str">
        <f>IF('Datos Vida'!L400=0,"",'Datos Vida'!L400)</f>
        <v/>
      </c>
      <c r="M30" s="108">
        <f>IF('Datos Vida'!M400=0,"",'Datos Vida'!M400)</f>
        <v>476</v>
      </c>
      <c r="N30" s="108" t="str">
        <f>IF('Datos Vida'!N400=0,"",'Datos Vida'!N400)</f>
        <v/>
      </c>
      <c r="O30" s="108">
        <f>IF('Datos Vida'!O400=0,"",'Datos Vida'!O400)</f>
        <v>141</v>
      </c>
      <c r="P30" s="108">
        <f>IF('Datos Vida'!P400=0,"",'Datos Vida'!P400)</f>
        <v>1504</v>
      </c>
      <c r="Q30" s="108">
        <f>IF('Datos Vida'!Q400=0,"",'Datos Vida'!Q400)</f>
        <v>701</v>
      </c>
      <c r="R30" s="108" t="str">
        <f>IF('Datos Vida'!R400=0,"",'Datos Vida'!R400)</f>
        <v/>
      </c>
      <c r="S30" s="108">
        <f>IF('Datos Vida'!S400=0,"",'Datos Vida'!S400)</f>
        <v>150</v>
      </c>
      <c r="T30" s="108">
        <f>IF('Datos Vida'!T400=0,"",'Datos Vida'!T400)</f>
        <v>305187</v>
      </c>
      <c r="U30" s="108">
        <f>IF('Datos Vida'!U400=0,"",'Datos Vida'!U400)</f>
        <v>2</v>
      </c>
      <c r="V30" s="108">
        <f>IF('Datos Vida'!V400=0,"",'Datos Vida'!V400)</f>
        <v>28</v>
      </c>
      <c r="W30" s="108">
        <f>IF('Datos Vida'!W400=0,"",'Datos Vida'!W400)</f>
        <v>320</v>
      </c>
      <c r="X30" s="108">
        <f>IF('Datos Vida'!X400=0,"",'Datos Vida'!X400)</f>
        <v>828</v>
      </c>
      <c r="Y30" s="108">
        <f>IF('Datos Vida'!Y400=0,"",'Datos Vida'!Y400)</f>
        <v>2373</v>
      </c>
      <c r="Z30" s="108">
        <f>IF('Datos Vida'!Z400=0,"",'Datos Vida'!Z400)</f>
        <v>61</v>
      </c>
      <c r="AA30" s="108">
        <f>IF('Datos Vida'!AA400=0,"",'Datos Vida'!AA400)</f>
        <v>4</v>
      </c>
      <c r="AB30" s="108" t="str">
        <f>IF('Datos Vida'!AB400=0,"",'Datos Vida'!AB400)</f>
        <v/>
      </c>
      <c r="AC30" s="108">
        <f>IF('Datos Vida'!AC400=0,"",'Datos Vida'!AC400)</f>
        <v>1</v>
      </c>
      <c r="AD30" s="108" t="str">
        <f>IF('Datos Vida'!AD400=0,"",'Datos Vida'!AD400)</f>
        <v/>
      </c>
      <c r="AE30" s="108">
        <f>IF('Datos Vida'!AE400=0,"",'Datos Vida'!AE400)</f>
        <v>274</v>
      </c>
      <c r="AF30" s="108">
        <f>IF('Datos Vida'!AF400=0,"",'Datos Vida'!AF400)</f>
        <v>558</v>
      </c>
      <c r="AG30" s="108">
        <f>IF('Datos Vida'!AG400=0,"",'Datos Vida'!AG400)</f>
        <v>267</v>
      </c>
      <c r="AH30" s="108" t="str">
        <f>IF('Datos Vida'!AH400=0,"",'Datos Vida'!AH400)</f>
        <v/>
      </c>
      <c r="AI30" s="108" t="str">
        <f>IF('Datos Vida'!AI400=0,"",'Datos Vida'!AI400)</f>
        <v/>
      </c>
      <c r="AJ30" s="108" t="str">
        <f>IF('Datos Vida'!AJ400=0,"",'Datos Vida'!AJ400)</f>
        <v/>
      </c>
      <c r="AK30" s="108" t="str">
        <f>IF('Datos Vida'!AK400=0,"",'Datos Vida'!AK400)</f>
        <v/>
      </c>
      <c r="AL30" s="108" t="str">
        <f>IF('Datos Vida'!AL400=0,"",'Datos Vida'!AL400)</f>
        <v/>
      </c>
      <c r="AM30" s="108" t="str">
        <f>IF('Datos Vida'!AM400=0,"",'Datos Vida'!AM400)</f>
        <v/>
      </c>
      <c r="AN30" s="108" t="str">
        <f>IF('Datos Vida'!AN400=0,"",'Datos Vida'!AN400)</f>
        <v/>
      </c>
      <c r="AO30" s="108" t="str">
        <f>IF('Datos Vida'!AO400=0,"",'Datos Vida'!AO400)</f>
        <v/>
      </c>
      <c r="AP30" s="108" t="str">
        <f>IF('Datos Vida'!AP400=0,"",'Datos Vida'!AP400)</f>
        <v/>
      </c>
      <c r="AQ30" s="108">
        <f>IF('Datos Vida'!AQ400=0,"",'Datos Vida'!AQ400)</f>
        <v>440161.25483200001</v>
      </c>
      <c r="AR30" s="55" t="str">
        <f>IF('Datos Vida'!AR400=0,"",'Datos Vida'!AR400)</f>
        <v/>
      </c>
      <c r="AS30" s="46">
        <f>IF('Datos Vida'!AS400=0,"",'Datos Vida'!AS400)</f>
        <v>617696</v>
      </c>
      <c r="AT30" s="71">
        <f t="shared" si="2"/>
        <v>-0.2874144322903176</v>
      </c>
    </row>
    <row r="31" spans="2:46">
      <c r="B31" s="30" t="s">
        <v>426</v>
      </c>
      <c r="C31" s="108" t="str">
        <f>IF('Datos Vida'!C401=0,"",'Datos Vida'!C401)</f>
        <v/>
      </c>
      <c r="D31" s="108" t="str">
        <f>IF('Datos Vida'!D401=0,"",'Datos Vida'!D401)</f>
        <v/>
      </c>
      <c r="E31" s="108" t="str">
        <f>IF('Datos Vida'!E401=0,"",'Datos Vida'!E401)</f>
        <v/>
      </c>
      <c r="F31" s="108" t="str">
        <f>IF('Datos Vida'!F401=0,"",'Datos Vida'!F401)</f>
        <v/>
      </c>
      <c r="G31" s="108" t="str">
        <f>IF('Datos Vida'!G401=0,"",'Datos Vida'!G401)</f>
        <v/>
      </c>
      <c r="H31" s="108" t="str">
        <f>IF('Datos Vida'!H401=0,"",'Datos Vida'!H401)</f>
        <v/>
      </c>
      <c r="I31" s="108" t="str">
        <f>IF('Datos Vida'!I401=0,"",'Datos Vida'!I401)</f>
        <v/>
      </c>
      <c r="J31" s="108" t="str">
        <f>IF('Datos Vida'!J401=0,"",'Datos Vida'!J401)</f>
        <v/>
      </c>
      <c r="K31" s="108" t="str">
        <f>IF('Datos Vida'!K401=0,"",'Datos Vida'!K401)</f>
        <v/>
      </c>
      <c r="L31" s="108" t="str">
        <f>IF('Datos Vida'!L401=0,"",'Datos Vida'!L401)</f>
        <v/>
      </c>
      <c r="M31" s="108" t="str">
        <f>IF('Datos Vida'!M401=0,"",'Datos Vida'!M401)</f>
        <v/>
      </c>
      <c r="N31" s="108" t="str">
        <f>IF('Datos Vida'!N401=0,"",'Datos Vida'!N401)</f>
        <v/>
      </c>
      <c r="O31" s="108" t="str">
        <f>IF('Datos Vida'!O401=0,"",'Datos Vida'!O401)</f>
        <v/>
      </c>
      <c r="P31" s="108" t="str">
        <f>IF('Datos Vida'!P401=0,"",'Datos Vida'!P401)</f>
        <v/>
      </c>
      <c r="Q31" s="108">
        <f>IF('Datos Vida'!Q401=0,"",'Datos Vida'!Q401)</f>
        <v>22</v>
      </c>
      <c r="R31" s="108" t="str">
        <f>IF('Datos Vida'!R401=0,"",'Datos Vida'!R401)</f>
        <v/>
      </c>
      <c r="S31" s="108" t="str">
        <f>IF('Datos Vida'!S401=0,"",'Datos Vida'!S401)</f>
        <v/>
      </c>
      <c r="T31" s="108" t="str">
        <f>IF('Datos Vida'!T401=0,"",'Datos Vida'!T401)</f>
        <v/>
      </c>
      <c r="U31" s="108" t="str">
        <f>IF('Datos Vida'!U401=0,"",'Datos Vida'!U401)</f>
        <v/>
      </c>
      <c r="V31" s="108" t="str">
        <f>IF('Datos Vida'!V401=0,"",'Datos Vida'!V401)</f>
        <v/>
      </c>
      <c r="W31" s="108" t="str">
        <f>IF('Datos Vida'!W401=0,"",'Datos Vida'!W401)</f>
        <v/>
      </c>
      <c r="X31" s="108" t="str">
        <f>IF('Datos Vida'!X401=0,"",'Datos Vida'!X401)</f>
        <v/>
      </c>
      <c r="Y31" s="108">
        <f>IF('Datos Vida'!Y401=0,"",'Datos Vida'!Y401)</f>
        <v>4110</v>
      </c>
      <c r="Z31" s="108" t="str">
        <f>IF('Datos Vida'!Z401=0,"",'Datos Vida'!Z401)</f>
        <v/>
      </c>
      <c r="AA31" s="108" t="str">
        <f>IF('Datos Vida'!AA401=0,"",'Datos Vida'!AA401)</f>
        <v/>
      </c>
      <c r="AB31" s="108" t="str">
        <f>IF('Datos Vida'!AB401=0,"",'Datos Vida'!AB401)</f>
        <v/>
      </c>
      <c r="AC31" s="108" t="str">
        <f>IF('Datos Vida'!AC401=0,"",'Datos Vida'!AC401)</f>
        <v/>
      </c>
      <c r="AD31" s="108" t="str">
        <f>IF('Datos Vida'!AD401=0,"",'Datos Vida'!AD401)</f>
        <v/>
      </c>
      <c r="AE31" s="108" t="str">
        <f>IF('Datos Vida'!AE401=0,"",'Datos Vida'!AE401)</f>
        <v/>
      </c>
      <c r="AF31" s="108" t="str">
        <f>IF('Datos Vida'!AF401=0,"",'Datos Vida'!AF401)</f>
        <v/>
      </c>
      <c r="AG31" s="108" t="str">
        <f>IF('Datos Vida'!AG401=0,"",'Datos Vida'!AG401)</f>
        <v/>
      </c>
      <c r="AH31" s="108" t="str">
        <f>IF('Datos Vida'!AH401=0,"",'Datos Vida'!AH401)</f>
        <v/>
      </c>
      <c r="AI31" s="108" t="str">
        <f>IF('Datos Vida'!AI401=0,"",'Datos Vida'!AI401)</f>
        <v/>
      </c>
      <c r="AJ31" s="108" t="str">
        <f>IF('Datos Vida'!AJ401=0,"",'Datos Vida'!AJ401)</f>
        <v/>
      </c>
      <c r="AK31" s="108" t="str">
        <f>IF('Datos Vida'!AK401=0,"",'Datos Vida'!AK401)</f>
        <v/>
      </c>
      <c r="AL31" s="108" t="str">
        <f>IF('Datos Vida'!AL401=0,"",'Datos Vida'!AL401)</f>
        <v/>
      </c>
      <c r="AM31" s="108" t="str">
        <f>IF('Datos Vida'!AM401=0,"",'Datos Vida'!AM401)</f>
        <v/>
      </c>
      <c r="AN31" s="108" t="str">
        <f>IF('Datos Vida'!AN401=0,"",'Datos Vida'!AN401)</f>
        <v/>
      </c>
      <c r="AO31" s="108" t="str">
        <f>IF('Datos Vida'!AO401=0,"",'Datos Vida'!AO401)</f>
        <v/>
      </c>
      <c r="AP31" s="108" t="str">
        <f>IF('Datos Vida'!AP401=0,"",'Datos Vida'!AP401)</f>
        <v/>
      </c>
      <c r="AQ31" s="108">
        <f>IF('Datos Vida'!AQ401=0,"",'Datos Vida'!AQ401)</f>
        <v>4132</v>
      </c>
      <c r="AR31" s="55" t="str">
        <f>IF('Datos Vida'!AR401=0,"",'Datos Vida'!AR401)</f>
        <v/>
      </c>
      <c r="AS31" s="46">
        <f>IF('Datos Vida'!AS401=0,"",'Datos Vida'!AS401)</f>
        <v>10726</v>
      </c>
      <c r="AT31" s="71">
        <f t="shared" si="2"/>
        <v>-0.61476785381316423</v>
      </c>
    </row>
    <row r="32" spans="2:46">
      <c r="B32" s="30" t="s">
        <v>427</v>
      </c>
      <c r="C32" s="108" t="str">
        <f>IF('Datos Vida'!C402=0,"",'Datos Vida'!C402)</f>
        <v/>
      </c>
      <c r="D32" s="108" t="str">
        <f>IF('Datos Vida'!D402=0,"",'Datos Vida'!D402)</f>
        <v/>
      </c>
      <c r="E32" s="108" t="str">
        <f>IF('Datos Vida'!E402=0,"",'Datos Vida'!E402)</f>
        <v/>
      </c>
      <c r="F32" s="108" t="str">
        <f>IF('Datos Vida'!F402=0,"",'Datos Vida'!F402)</f>
        <v/>
      </c>
      <c r="G32" s="108" t="str">
        <f>IF('Datos Vida'!G402=0,"",'Datos Vida'!G402)</f>
        <v/>
      </c>
      <c r="H32" s="108" t="str">
        <f>IF('Datos Vida'!H402=0,"",'Datos Vida'!H402)</f>
        <v/>
      </c>
      <c r="I32" s="108" t="str">
        <f>IF('Datos Vida'!I402=0,"",'Datos Vida'!I402)</f>
        <v/>
      </c>
      <c r="J32" s="108" t="str">
        <f>IF('Datos Vida'!J402=0,"",'Datos Vida'!J402)</f>
        <v/>
      </c>
      <c r="K32" s="108" t="str">
        <f>IF('Datos Vida'!K402=0,"",'Datos Vida'!K402)</f>
        <v/>
      </c>
      <c r="L32" s="108" t="str">
        <f>IF('Datos Vida'!L402=0,"",'Datos Vida'!L402)</f>
        <v/>
      </c>
      <c r="M32" s="108" t="str">
        <f>IF('Datos Vida'!M402=0,"",'Datos Vida'!M402)</f>
        <v/>
      </c>
      <c r="N32" s="108" t="str">
        <f>IF('Datos Vida'!N402=0,"",'Datos Vida'!N402)</f>
        <v/>
      </c>
      <c r="O32" s="108" t="str">
        <f>IF('Datos Vida'!O402=0,"",'Datos Vida'!O402)</f>
        <v/>
      </c>
      <c r="P32" s="108" t="str">
        <f>IF('Datos Vida'!P402=0,"",'Datos Vida'!P402)</f>
        <v/>
      </c>
      <c r="Q32" s="108" t="str">
        <f>IF('Datos Vida'!Q402=0,"",'Datos Vida'!Q402)</f>
        <v/>
      </c>
      <c r="R32" s="108" t="str">
        <f>IF('Datos Vida'!R402=0,"",'Datos Vida'!R402)</f>
        <v/>
      </c>
      <c r="S32" s="108" t="str">
        <f>IF('Datos Vida'!S402=0,"",'Datos Vida'!S402)</f>
        <v/>
      </c>
      <c r="T32" s="108" t="str">
        <f>IF('Datos Vida'!T402=0,"",'Datos Vida'!T402)</f>
        <v/>
      </c>
      <c r="U32" s="108" t="str">
        <f>IF('Datos Vida'!U402=0,"",'Datos Vida'!U402)</f>
        <v/>
      </c>
      <c r="V32" s="108" t="str">
        <f>IF('Datos Vida'!V402=0,"",'Datos Vida'!V402)</f>
        <v/>
      </c>
      <c r="W32" s="108" t="str">
        <f>IF('Datos Vida'!W402=0,"",'Datos Vida'!W402)</f>
        <v/>
      </c>
      <c r="X32" s="108" t="str">
        <f>IF('Datos Vida'!X402=0,"",'Datos Vida'!X402)</f>
        <v/>
      </c>
      <c r="Y32" s="108">
        <f>IF('Datos Vida'!Y402=0,"",'Datos Vida'!Y402)</f>
        <v>253</v>
      </c>
      <c r="Z32" s="108" t="str">
        <f>IF('Datos Vida'!Z402=0,"",'Datos Vida'!Z402)</f>
        <v/>
      </c>
      <c r="AA32" s="108">
        <f>IF('Datos Vida'!AA402=0,"",'Datos Vida'!AA402)</f>
        <v>4</v>
      </c>
      <c r="AB32" s="108" t="str">
        <f>IF('Datos Vida'!AB402=0,"",'Datos Vida'!AB402)</f>
        <v/>
      </c>
      <c r="AC32" s="108" t="str">
        <f>IF('Datos Vida'!AC402=0,"",'Datos Vida'!AC402)</f>
        <v/>
      </c>
      <c r="AD32" s="108" t="str">
        <f>IF('Datos Vida'!AD402=0,"",'Datos Vida'!AD402)</f>
        <v/>
      </c>
      <c r="AE32" s="108" t="str">
        <f>IF('Datos Vida'!AE402=0,"",'Datos Vida'!AE402)</f>
        <v/>
      </c>
      <c r="AF32" s="108" t="str">
        <f>IF('Datos Vida'!AF402=0,"",'Datos Vida'!AF402)</f>
        <v/>
      </c>
      <c r="AG32" s="108" t="str">
        <f>IF('Datos Vida'!AG402=0,"",'Datos Vida'!AG402)</f>
        <v/>
      </c>
      <c r="AH32" s="108" t="str">
        <f>IF('Datos Vida'!AH402=0,"",'Datos Vida'!AH402)</f>
        <v/>
      </c>
      <c r="AI32" s="108" t="str">
        <f>IF('Datos Vida'!AI402=0,"",'Datos Vida'!AI402)</f>
        <v/>
      </c>
      <c r="AJ32" s="108" t="str">
        <f>IF('Datos Vida'!AJ402=0,"",'Datos Vida'!AJ402)</f>
        <v/>
      </c>
      <c r="AK32" s="108" t="str">
        <f>IF('Datos Vida'!AK402=0,"",'Datos Vida'!AK402)</f>
        <v/>
      </c>
      <c r="AL32" s="108" t="str">
        <f>IF('Datos Vida'!AL402=0,"",'Datos Vida'!AL402)</f>
        <v/>
      </c>
      <c r="AM32" s="108" t="str">
        <f>IF('Datos Vida'!AM402=0,"",'Datos Vida'!AM402)</f>
        <v/>
      </c>
      <c r="AN32" s="108" t="str">
        <f>IF('Datos Vida'!AN402=0,"",'Datos Vida'!AN402)</f>
        <v/>
      </c>
      <c r="AO32" s="108" t="str">
        <f>IF('Datos Vida'!AO402=0,"",'Datos Vida'!AO402)</f>
        <v/>
      </c>
      <c r="AP32" s="108" t="str">
        <f>IF('Datos Vida'!AP402=0,"",'Datos Vida'!AP402)</f>
        <v/>
      </c>
      <c r="AQ32" s="108">
        <f>IF('Datos Vida'!AQ402=0,"",'Datos Vida'!AQ402)</f>
        <v>257</v>
      </c>
      <c r="AR32" s="55" t="str">
        <f>IF('Datos Vida'!AR402=0,"",'Datos Vida'!AR402)</f>
        <v/>
      </c>
      <c r="AS32" s="46">
        <f>IF('Datos Vida'!AS402=0,"",'Datos Vida'!AS402)</f>
        <v>185</v>
      </c>
      <c r="AT32" s="71">
        <f t="shared" si="2"/>
        <v>0.38918918918918921</v>
      </c>
    </row>
    <row r="33" spans="2:46">
      <c r="B33" s="30" t="s">
        <v>428</v>
      </c>
      <c r="C33" s="108" t="str">
        <f>IF('Datos Vida'!C403=0,"",'Datos Vida'!C403)</f>
        <v/>
      </c>
      <c r="D33" s="108" t="str">
        <f>IF('Datos Vida'!D403=0,"",'Datos Vida'!D403)</f>
        <v/>
      </c>
      <c r="E33" s="108" t="str">
        <f>IF('Datos Vida'!E403=0,"",'Datos Vida'!E403)</f>
        <v/>
      </c>
      <c r="F33" s="108" t="str">
        <f>IF('Datos Vida'!F403=0,"",'Datos Vida'!F403)</f>
        <v/>
      </c>
      <c r="G33" s="108" t="str">
        <f>IF('Datos Vida'!G403=0,"",'Datos Vida'!G403)</f>
        <v/>
      </c>
      <c r="H33" s="108" t="str">
        <f>IF('Datos Vida'!H403=0,"",'Datos Vida'!H403)</f>
        <v/>
      </c>
      <c r="I33" s="108" t="str">
        <f>IF('Datos Vida'!I403=0,"",'Datos Vida'!I403)</f>
        <v/>
      </c>
      <c r="J33" s="108" t="str">
        <f>IF('Datos Vida'!J403=0,"",'Datos Vida'!J403)</f>
        <v/>
      </c>
      <c r="K33" s="108" t="str">
        <f>IF('Datos Vida'!K403=0,"",'Datos Vida'!K403)</f>
        <v/>
      </c>
      <c r="L33" s="108" t="str">
        <f>IF('Datos Vida'!L403=0,"",'Datos Vida'!L403)</f>
        <v/>
      </c>
      <c r="M33" s="108" t="str">
        <f>IF('Datos Vida'!M403=0,"",'Datos Vida'!M403)</f>
        <v/>
      </c>
      <c r="N33" s="108" t="str">
        <f>IF('Datos Vida'!N403=0,"",'Datos Vida'!N403)</f>
        <v/>
      </c>
      <c r="O33" s="108" t="str">
        <f>IF('Datos Vida'!O403=0,"",'Datos Vida'!O403)</f>
        <v/>
      </c>
      <c r="P33" s="108" t="str">
        <f>IF('Datos Vida'!P403=0,"",'Datos Vida'!P403)</f>
        <v/>
      </c>
      <c r="Q33" s="108" t="str">
        <f>IF('Datos Vida'!Q403=0,"",'Datos Vida'!Q403)</f>
        <v/>
      </c>
      <c r="R33" s="108" t="str">
        <f>IF('Datos Vida'!R403=0,"",'Datos Vida'!R403)</f>
        <v/>
      </c>
      <c r="S33" s="108" t="str">
        <f>IF('Datos Vida'!S403=0,"",'Datos Vida'!S403)</f>
        <v/>
      </c>
      <c r="T33" s="108" t="str">
        <f>IF('Datos Vida'!T403=0,"",'Datos Vida'!T403)</f>
        <v/>
      </c>
      <c r="U33" s="108" t="str">
        <f>IF('Datos Vida'!U403=0,"",'Datos Vida'!U403)</f>
        <v/>
      </c>
      <c r="V33" s="108" t="str">
        <f>IF('Datos Vida'!V403=0,"",'Datos Vida'!V403)</f>
        <v/>
      </c>
      <c r="W33" s="108" t="str">
        <f>IF('Datos Vida'!W403=0,"",'Datos Vida'!W403)</f>
        <v/>
      </c>
      <c r="X33" s="108" t="str">
        <f>IF('Datos Vida'!X403=0,"",'Datos Vida'!X403)</f>
        <v/>
      </c>
      <c r="Y33" s="108" t="str">
        <f>IF('Datos Vida'!Y403=0,"",'Datos Vida'!Y403)</f>
        <v/>
      </c>
      <c r="Z33" s="108" t="str">
        <f>IF('Datos Vida'!Z403=0,"",'Datos Vida'!Z403)</f>
        <v/>
      </c>
      <c r="AA33" s="108" t="str">
        <f>IF('Datos Vida'!AA403=0,"",'Datos Vida'!AA403)</f>
        <v/>
      </c>
      <c r="AB33" s="108" t="str">
        <f>IF('Datos Vida'!AB403=0,"",'Datos Vida'!AB403)</f>
        <v/>
      </c>
      <c r="AC33" s="108" t="str">
        <f>IF('Datos Vida'!AC403=0,"",'Datos Vida'!AC403)</f>
        <v/>
      </c>
      <c r="AD33" s="108" t="str">
        <f>IF('Datos Vida'!AD403=0,"",'Datos Vida'!AD403)</f>
        <v/>
      </c>
      <c r="AE33" s="108" t="str">
        <f>IF('Datos Vida'!AE403=0,"",'Datos Vida'!AE403)</f>
        <v/>
      </c>
      <c r="AF33" s="108" t="str">
        <f>IF('Datos Vida'!AF403=0,"",'Datos Vida'!AF403)</f>
        <v/>
      </c>
      <c r="AG33" s="108" t="str">
        <f>IF('Datos Vida'!AG403=0,"",'Datos Vida'!AG403)</f>
        <v/>
      </c>
      <c r="AH33" s="108" t="str">
        <f>IF('Datos Vida'!AH403=0,"",'Datos Vida'!AH403)</f>
        <v/>
      </c>
      <c r="AI33" s="108" t="str">
        <f>IF('Datos Vida'!AI403=0,"",'Datos Vida'!AI403)</f>
        <v/>
      </c>
      <c r="AJ33" s="108" t="str">
        <f>IF('Datos Vida'!AJ403=0,"",'Datos Vida'!AJ403)</f>
        <v/>
      </c>
      <c r="AK33" s="108" t="str">
        <f>IF('Datos Vida'!AK403=0,"",'Datos Vida'!AK403)</f>
        <v/>
      </c>
      <c r="AL33" s="108" t="str">
        <f>IF('Datos Vida'!AL403=0,"",'Datos Vida'!AL403)</f>
        <v/>
      </c>
      <c r="AM33" s="108" t="str">
        <f>IF('Datos Vida'!AM403=0,"",'Datos Vida'!AM403)</f>
        <v/>
      </c>
      <c r="AN33" s="108" t="str">
        <f>IF('Datos Vida'!AN403=0,"",'Datos Vida'!AN403)</f>
        <v/>
      </c>
      <c r="AO33" s="108" t="str">
        <f>IF('Datos Vida'!AO403=0,"",'Datos Vida'!AO403)</f>
        <v/>
      </c>
      <c r="AP33" s="108" t="str">
        <f>IF('Datos Vida'!AP403=0,"",'Datos Vida'!AP403)</f>
        <v/>
      </c>
      <c r="AQ33" s="108" t="str">
        <f>IF('Datos Vida'!AQ403=0,"",'Datos Vida'!AQ403)</f>
        <v/>
      </c>
      <c r="AR33" s="55" t="str">
        <f>IF('Datos Vida'!AR403=0,"",'Datos Vida'!AR403)</f>
        <v/>
      </c>
      <c r="AS33" s="46" t="str">
        <f>IF('Datos Vida'!AS403=0,"",'Datos Vida'!AS403)</f>
        <v/>
      </c>
      <c r="AT33" s="71" t="str">
        <f t="shared" si="2"/>
        <v/>
      </c>
    </row>
    <row r="34" spans="2:46">
      <c r="B34" s="30" t="s">
        <v>429</v>
      </c>
      <c r="C34" s="108" t="str">
        <f>IF('Datos Vida'!C404=0,"",'Datos Vida'!C404)</f>
        <v/>
      </c>
      <c r="D34" s="108" t="str">
        <f>IF('Datos Vida'!D404=0,"",'Datos Vida'!D404)</f>
        <v/>
      </c>
      <c r="E34" s="108" t="str">
        <f>IF('Datos Vida'!E404=0,"",'Datos Vida'!E404)</f>
        <v/>
      </c>
      <c r="F34" s="108" t="str">
        <f>IF('Datos Vida'!F404=0,"",'Datos Vida'!F404)</f>
        <v/>
      </c>
      <c r="G34" s="108">
        <f>IF('Datos Vida'!G404=0,"",'Datos Vida'!G404)</f>
        <v>1</v>
      </c>
      <c r="H34" s="108" t="str">
        <f>IF('Datos Vida'!H404=0,"",'Datos Vida'!H404)</f>
        <v/>
      </c>
      <c r="I34" s="108" t="str">
        <f>IF('Datos Vida'!I404=0,"",'Datos Vida'!I404)</f>
        <v/>
      </c>
      <c r="J34" s="108" t="str">
        <f>IF('Datos Vida'!J404=0,"",'Datos Vida'!J404)</f>
        <v/>
      </c>
      <c r="K34" s="108" t="str">
        <f>IF('Datos Vida'!K404=0,"",'Datos Vida'!K404)</f>
        <v/>
      </c>
      <c r="L34" s="108" t="str">
        <f>IF('Datos Vida'!L404=0,"",'Datos Vida'!L404)</f>
        <v/>
      </c>
      <c r="M34" s="108" t="str">
        <f>IF('Datos Vida'!M404=0,"",'Datos Vida'!M404)</f>
        <v/>
      </c>
      <c r="N34" s="108" t="str">
        <f>IF('Datos Vida'!N404=0,"",'Datos Vida'!N404)</f>
        <v/>
      </c>
      <c r="O34" s="108" t="str">
        <f>IF('Datos Vida'!O404=0,"",'Datos Vida'!O404)</f>
        <v/>
      </c>
      <c r="P34" s="108" t="str">
        <f>IF('Datos Vida'!P404=0,"",'Datos Vida'!P404)</f>
        <v/>
      </c>
      <c r="Q34" s="108" t="str">
        <f>IF('Datos Vida'!Q404=0,"",'Datos Vida'!Q404)</f>
        <v/>
      </c>
      <c r="R34" s="108" t="str">
        <f>IF('Datos Vida'!R404=0,"",'Datos Vida'!R404)</f>
        <v/>
      </c>
      <c r="S34" s="108" t="str">
        <f>IF('Datos Vida'!S404=0,"",'Datos Vida'!S404)</f>
        <v/>
      </c>
      <c r="T34" s="108" t="str">
        <f>IF('Datos Vida'!T404=0,"",'Datos Vida'!T404)</f>
        <v/>
      </c>
      <c r="U34" s="108" t="str">
        <f>IF('Datos Vida'!U404=0,"",'Datos Vida'!U404)</f>
        <v/>
      </c>
      <c r="V34" s="108" t="str">
        <f>IF('Datos Vida'!V404=0,"",'Datos Vida'!V404)</f>
        <v/>
      </c>
      <c r="W34" s="108" t="str">
        <f>IF('Datos Vida'!W404=0,"",'Datos Vida'!W404)</f>
        <v/>
      </c>
      <c r="X34" s="108" t="str">
        <f>IF('Datos Vida'!X404=0,"",'Datos Vida'!X404)</f>
        <v/>
      </c>
      <c r="Y34" s="108" t="str">
        <f>IF('Datos Vida'!Y404=0,"",'Datos Vida'!Y404)</f>
        <v/>
      </c>
      <c r="Z34" s="108" t="str">
        <f>IF('Datos Vida'!Z404=0,"",'Datos Vida'!Z404)</f>
        <v/>
      </c>
      <c r="AA34" s="108" t="str">
        <f>IF('Datos Vida'!AA404=0,"",'Datos Vida'!AA404)</f>
        <v/>
      </c>
      <c r="AB34" s="108" t="str">
        <f>IF('Datos Vida'!AB404=0,"",'Datos Vida'!AB404)</f>
        <v/>
      </c>
      <c r="AC34" s="108" t="str">
        <f>IF('Datos Vida'!AC404=0,"",'Datos Vida'!AC404)</f>
        <v/>
      </c>
      <c r="AD34" s="108" t="str">
        <f>IF('Datos Vida'!AD404=0,"",'Datos Vida'!AD404)</f>
        <v/>
      </c>
      <c r="AE34" s="108" t="str">
        <f>IF('Datos Vida'!AE404=0,"",'Datos Vida'!AE404)</f>
        <v/>
      </c>
      <c r="AF34" s="108" t="str">
        <f>IF('Datos Vida'!AF404=0,"",'Datos Vida'!AF404)</f>
        <v/>
      </c>
      <c r="AG34" s="108" t="str">
        <f>IF('Datos Vida'!AG404=0,"",'Datos Vida'!AG404)</f>
        <v/>
      </c>
      <c r="AH34" s="108" t="str">
        <f>IF('Datos Vida'!AH404=0,"",'Datos Vida'!AH404)</f>
        <v/>
      </c>
      <c r="AI34" s="108" t="str">
        <f>IF('Datos Vida'!AI404=0,"",'Datos Vida'!AI404)</f>
        <v/>
      </c>
      <c r="AJ34" s="108" t="str">
        <f>IF('Datos Vida'!AJ404=0,"",'Datos Vida'!AJ404)</f>
        <v/>
      </c>
      <c r="AK34" s="108" t="str">
        <f>IF('Datos Vida'!AK404=0,"",'Datos Vida'!AK404)</f>
        <v/>
      </c>
      <c r="AL34" s="108" t="str">
        <f>IF('Datos Vida'!AL404=0,"",'Datos Vida'!AL404)</f>
        <v/>
      </c>
      <c r="AM34" s="108" t="str">
        <f>IF('Datos Vida'!AM404=0,"",'Datos Vida'!AM404)</f>
        <v/>
      </c>
      <c r="AN34" s="108" t="str">
        <f>IF('Datos Vida'!AN404=0,"",'Datos Vida'!AN404)</f>
        <v/>
      </c>
      <c r="AO34" s="108" t="str">
        <f>IF('Datos Vida'!AO404=0,"",'Datos Vida'!AO404)</f>
        <v/>
      </c>
      <c r="AP34" s="108" t="str">
        <f>IF('Datos Vida'!AP404=0,"",'Datos Vida'!AP404)</f>
        <v/>
      </c>
      <c r="AQ34" s="108">
        <f>IF('Datos Vida'!AQ404=0,"",'Datos Vida'!AQ404)</f>
        <v>1</v>
      </c>
      <c r="AR34" s="55" t="str">
        <f>IF('Datos Vida'!AR404=0,"",'Datos Vida'!AR404)</f>
        <v/>
      </c>
      <c r="AS34" s="46">
        <f>IF('Datos Vida'!AS404=0,"",'Datos Vida'!AS404)</f>
        <v>1</v>
      </c>
      <c r="AT34" s="71">
        <f t="shared" si="2"/>
        <v>0</v>
      </c>
    </row>
    <row r="35" spans="2:46">
      <c r="B35" s="30" t="s">
        <v>430</v>
      </c>
      <c r="C35" s="108" t="str">
        <f>IF('Datos Vida'!C405=0,"",'Datos Vida'!C405)</f>
        <v/>
      </c>
      <c r="D35" s="108" t="str">
        <f>IF('Datos Vida'!D405=0,"",'Datos Vida'!D405)</f>
        <v/>
      </c>
      <c r="E35" s="108" t="str">
        <f>IF('Datos Vida'!E405=0,"",'Datos Vida'!E405)</f>
        <v/>
      </c>
      <c r="F35" s="108" t="str">
        <f>IF('Datos Vida'!F405=0,"",'Datos Vida'!F405)</f>
        <v/>
      </c>
      <c r="G35" s="108">
        <f>IF('Datos Vida'!G405=0,"",'Datos Vida'!G405)</f>
        <v>1</v>
      </c>
      <c r="H35" s="108" t="str">
        <f>IF('Datos Vida'!H405=0,"",'Datos Vida'!H405)</f>
        <v/>
      </c>
      <c r="I35" s="108" t="str">
        <f>IF('Datos Vida'!I405=0,"",'Datos Vida'!I405)</f>
        <v/>
      </c>
      <c r="J35" s="108" t="str">
        <f>IF('Datos Vida'!J405=0,"",'Datos Vida'!J405)</f>
        <v/>
      </c>
      <c r="K35" s="108" t="str">
        <f>IF('Datos Vida'!K405=0,"",'Datos Vida'!K405)</f>
        <v/>
      </c>
      <c r="L35" s="108" t="str">
        <f>IF('Datos Vida'!L405=0,"",'Datos Vida'!L405)</f>
        <v/>
      </c>
      <c r="M35" s="108" t="str">
        <f>IF('Datos Vida'!M405=0,"",'Datos Vida'!M405)</f>
        <v/>
      </c>
      <c r="N35" s="108" t="str">
        <f>IF('Datos Vida'!N405=0,"",'Datos Vida'!N405)</f>
        <v/>
      </c>
      <c r="O35" s="108" t="str">
        <f>IF('Datos Vida'!O405=0,"",'Datos Vida'!O405)</f>
        <v/>
      </c>
      <c r="P35" s="108" t="str">
        <f>IF('Datos Vida'!P405=0,"",'Datos Vida'!P405)</f>
        <v/>
      </c>
      <c r="Q35" s="108">
        <f>IF('Datos Vida'!Q405=0,"",'Datos Vida'!Q405)</f>
        <v>207</v>
      </c>
      <c r="R35" s="108" t="str">
        <f>IF('Datos Vida'!R405=0,"",'Datos Vida'!R405)</f>
        <v/>
      </c>
      <c r="S35" s="108" t="str">
        <f>IF('Datos Vida'!S405=0,"",'Datos Vida'!S405)</f>
        <v/>
      </c>
      <c r="T35" s="108" t="str">
        <f>IF('Datos Vida'!T405=0,"",'Datos Vida'!T405)</f>
        <v/>
      </c>
      <c r="U35" s="108" t="str">
        <f>IF('Datos Vida'!U405=0,"",'Datos Vida'!U405)</f>
        <v/>
      </c>
      <c r="V35" s="108" t="str">
        <f>IF('Datos Vida'!V405=0,"",'Datos Vida'!V405)</f>
        <v/>
      </c>
      <c r="W35" s="108" t="str">
        <f>IF('Datos Vida'!W405=0,"",'Datos Vida'!W405)</f>
        <v/>
      </c>
      <c r="X35" s="108" t="str">
        <f>IF('Datos Vida'!X405=0,"",'Datos Vida'!X405)</f>
        <v/>
      </c>
      <c r="Y35" s="108">
        <f>IF('Datos Vida'!Y405=0,"",'Datos Vida'!Y405)</f>
        <v>2676</v>
      </c>
      <c r="Z35" s="108" t="str">
        <f>IF('Datos Vida'!Z405=0,"",'Datos Vida'!Z405)</f>
        <v/>
      </c>
      <c r="AA35" s="108" t="str">
        <f>IF('Datos Vida'!AA405=0,"",'Datos Vida'!AA405)</f>
        <v/>
      </c>
      <c r="AB35" s="108" t="str">
        <f>IF('Datos Vida'!AB405=0,"",'Datos Vida'!AB405)</f>
        <v/>
      </c>
      <c r="AC35" s="108" t="str">
        <f>IF('Datos Vida'!AC405=0,"",'Datos Vida'!AC405)</f>
        <v/>
      </c>
      <c r="AD35" s="108" t="str">
        <f>IF('Datos Vida'!AD405=0,"",'Datos Vida'!AD405)</f>
        <v/>
      </c>
      <c r="AE35" s="108" t="str">
        <f>IF('Datos Vida'!AE405=0,"",'Datos Vida'!AE405)</f>
        <v/>
      </c>
      <c r="AF35" s="108" t="str">
        <f>IF('Datos Vida'!AF405=0,"",'Datos Vida'!AF405)</f>
        <v/>
      </c>
      <c r="AG35" s="108">
        <f>IF('Datos Vida'!AG405=0,"",'Datos Vida'!AG405)</f>
        <v>11</v>
      </c>
      <c r="AH35" s="108" t="str">
        <f>IF('Datos Vida'!AH405=0,"",'Datos Vida'!AH405)</f>
        <v/>
      </c>
      <c r="AI35" s="108" t="str">
        <f>IF('Datos Vida'!AI405=0,"",'Datos Vida'!AI405)</f>
        <v/>
      </c>
      <c r="AJ35" s="108" t="str">
        <f>IF('Datos Vida'!AJ405=0,"",'Datos Vida'!AJ405)</f>
        <v/>
      </c>
      <c r="AK35" s="108" t="str">
        <f>IF('Datos Vida'!AK405=0,"",'Datos Vida'!AK405)</f>
        <v/>
      </c>
      <c r="AL35" s="108" t="str">
        <f>IF('Datos Vida'!AL405=0,"",'Datos Vida'!AL405)</f>
        <v/>
      </c>
      <c r="AM35" s="108" t="str">
        <f>IF('Datos Vida'!AM405=0,"",'Datos Vida'!AM405)</f>
        <v/>
      </c>
      <c r="AN35" s="108" t="str">
        <f>IF('Datos Vida'!AN405=0,"",'Datos Vida'!AN405)</f>
        <v/>
      </c>
      <c r="AO35" s="108" t="str">
        <f>IF('Datos Vida'!AO405=0,"",'Datos Vida'!AO405)</f>
        <v/>
      </c>
      <c r="AP35" s="108" t="str">
        <f>IF('Datos Vida'!AP405=0,"",'Datos Vida'!AP405)</f>
        <v/>
      </c>
      <c r="AQ35" s="108">
        <f>IF('Datos Vida'!AQ405=0,"",'Datos Vida'!AQ405)</f>
        <v>2895</v>
      </c>
      <c r="AR35" s="55" t="str">
        <f>IF('Datos Vida'!AR405=0,"",'Datos Vida'!AR405)</f>
        <v/>
      </c>
      <c r="AS35" s="46">
        <f>IF('Datos Vida'!AS405=0,"",'Datos Vida'!AS405)</f>
        <v>2534</v>
      </c>
      <c r="AT35" s="71">
        <f t="shared" si="2"/>
        <v>0.14246250986582476</v>
      </c>
    </row>
    <row r="36" spans="2:46">
      <c r="B36" s="30" t="s">
        <v>431</v>
      </c>
      <c r="C36" s="108" t="str">
        <f>IF('Datos Vida'!C406=0,"",'Datos Vida'!C406)</f>
        <v/>
      </c>
      <c r="D36" s="108" t="str">
        <f>IF('Datos Vida'!D406=0,"",'Datos Vida'!D406)</f>
        <v/>
      </c>
      <c r="E36" s="108" t="str">
        <f>IF('Datos Vida'!E406=0,"",'Datos Vida'!E406)</f>
        <v/>
      </c>
      <c r="F36" s="108" t="str">
        <f>IF('Datos Vida'!F406=0,"",'Datos Vida'!F406)</f>
        <v/>
      </c>
      <c r="G36" s="108" t="str">
        <f>IF('Datos Vida'!G406=0,"",'Datos Vida'!G406)</f>
        <v/>
      </c>
      <c r="H36" s="108" t="str">
        <f>IF('Datos Vida'!H406=0,"",'Datos Vida'!H406)</f>
        <v/>
      </c>
      <c r="I36" s="108" t="str">
        <f>IF('Datos Vida'!I406=0,"",'Datos Vida'!I406)</f>
        <v/>
      </c>
      <c r="J36" s="108" t="str">
        <f>IF('Datos Vida'!J406=0,"",'Datos Vida'!J406)</f>
        <v/>
      </c>
      <c r="K36" s="108" t="str">
        <f>IF('Datos Vida'!K406=0,"",'Datos Vida'!K406)</f>
        <v/>
      </c>
      <c r="L36" s="108" t="str">
        <f>IF('Datos Vida'!L406=0,"",'Datos Vida'!L406)</f>
        <v/>
      </c>
      <c r="M36" s="108" t="str">
        <f>IF('Datos Vida'!M406=0,"",'Datos Vida'!M406)</f>
        <v/>
      </c>
      <c r="N36" s="108" t="str">
        <f>IF('Datos Vida'!N406=0,"",'Datos Vida'!N406)</f>
        <v/>
      </c>
      <c r="O36" s="108" t="str">
        <f>IF('Datos Vida'!O406=0,"",'Datos Vida'!O406)</f>
        <v/>
      </c>
      <c r="P36" s="108" t="str">
        <f>IF('Datos Vida'!P406=0,"",'Datos Vida'!P406)</f>
        <v/>
      </c>
      <c r="Q36" s="108" t="str">
        <f>IF('Datos Vida'!Q406=0,"",'Datos Vida'!Q406)</f>
        <v/>
      </c>
      <c r="R36" s="108" t="str">
        <f>IF('Datos Vida'!R406=0,"",'Datos Vida'!R406)</f>
        <v/>
      </c>
      <c r="S36" s="108">
        <f>IF('Datos Vida'!S406=0,"",'Datos Vida'!S406)</f>
        <v>1</v>
      </c>
      <c r="T36" s="108" t="str">
        <f>IF('Datos Vida'!T406=0,"",'Datos Vida'!T406)</f>
        <v/>
      </c>
      <c r="U36" s="108" t="str">
        <f>IF('Datos Vida'!U406=0,"",'Datos Vida'!U406)</f>
        <v/>
      </c>
      <c r="V36" s="108" t="str">
        <f>IF('Datos Vida'!V406=0,"",'Datos Vida'!V406)</f>
        <v/>
      </c>
      <c r="W36" s="108" t="str">
        <f>IF('Datos Vida'!W406=0,"",'Datos Vida'!W406)</f>
        <v/>
      </c>
      <c r="X36" s="108" t="str">
        <f>IF('Datos Vida'!X406=0,"",'Datos Vida'!X406)</f>
        <v/>
      </c>
      <c r="Y36" s="108" t="str">
        <f>IF('Datos Vida'!Y406=0,"",'Datos Vida'!Y406)</f>
        <v/>
      </c>
      <c r="Z36" s="108" t="str">
        <f>IF('Datos Vida'!Z406=0,"",'Datos Vida'!Z406)</f>
        <v/>
      </c>
      <c r="AA36" s="108" t="str">
        <f>IF('Datos Vida'!AA406=0,"",'Datos Vida'!AA406)</f>
        <v/>
      </c>
      <c r="AB36" s="108" t="str">
        <f>IF('Datos Vida'!AB406=0,"",'Datos Vida'!AB406)</f>
        <v/>
      </c>
      <c r="AC36" s="108" t="str">
        <f>IF('Datos Vida'!AC406=0,"",'Datos Vida'!AC406)</f>
        <v/>
      </c>
      <c r="AD36" s="108" t="str">
        <f>IF('Datos Vida'!AD406=0,"",'Datos Vida'!AD406)</f>
        <v/>
      </c>
      <c r="AE36" s="108" t="str">
        <f>IF('Datos Vida'!AE406=0,"",'Datos Vida'!AE406)</f>
        <v/>
      </c>
      <c r="AF36" s="108" t="str">
        <f>IF('Datos Vida'!AF406=0,"",'Datos Vida'!AF406)</f>
        <v/>
      </c>
      <c r="AG36" s="108" t="str">
        <f>IF('Datos Vida'!AG406=0,"",'Datos Vida'!AG406)</f>
        <v/>
      </c>
      <c r="AH36" s="108" t="str">
        <f>IF('Datos Vida'!AH406=0,"",'Datos Vida'!AH406)</f>
        <v/>
      </c>
      <c r="AI36" s="108" t="str">
        <f>IF('Datos Vida'!AI406=0,"",'Datos Vida'!AI406)</f>
        <v/>
      </c>
      <c r="AJ36" s="108" t="str">
        <f>IF('Datos Vida'!AJ406=0,"",'Datos Vida'!AJ406)</f>
        <v/>
      </c>
      <c r="AK36" s="108" t="str">
        <f>IF('Datos Vida'!AK406=0,"",'Datos Vida'!AK406)</f>
        <v/>
      </c>
      <c r="AL36" s="108" t="str">
        <f>IF('Datos Vida'!AL406=0,"",'Datos Vida'!AL406)</f>
        <v/>
      </c>
      <c r="AM36" s="108" t="str">
        <f>IF('Datos Vida'!AM406=0,"",'Datos Vida'!AM406)</f>
        <v/>
      </c>
      <c r="AN36" s="108" t="str">
        <f>IF('Datos Vida'!AN406=0,"",'Datos Vida'!AN406)</f>
        <v/>
      </c>
      <c r="AO36" s="108" t="str">
        <f>IF('Datos Vida'!AO406=0,"",'Datos Vida'!AO406)</f>
        <v/>
      </c>
      <c r="AP36" s="108" t="str">
        <f>IF('Datos Vida'!AP406=0,"",'Datos Vida'!AP406)</f>
        <v/>
      </c>
      <c r="AQ36" s="108">
        <f>IF('Datos Vida'!AQ406=0,"",'Datos Vida'!AQ406)</f>
        <v>1</v>
      </c>
      <c r="AR36" s="55" t="str">
        <f>IF('Datos Vida'!AR406=0,"",'Datos Vida'!AR406)</f>
        <v/>
      </c>
      <c r="AS36" s="46">
        <f>IF('Datos Vida'!AS406=0,"",'Datos Vida'!AS406)</f>
        <v>2</v>
      </c>
      <c r="AT36" s="71">
        <f t="shared" si="2"/>
        <v>-0.5</v>
      </c>
    </row>
    <row r="37" spans="2:46">
      <c r="B37" s="30" t="s">
        <v>432</v>
      </c>
      <c r="C37" s="108" t="str">
        <f>IF('Datos Vida'!C407=0,"",'Datos Vida'!C407)</f>
        <v/>
      </c>
      <c r="D37" s="108">
        <f>IF('Datos Vida'!D407=0,"",'Datos Vida'!D407)</f>
        <v>15.584492851199998</v>
      </c>
      <c r="E37" s="108" t="str">
        <f>IF('Datos Vida'!E407=0,"",'Datos Vida'!E407)</f>
        <v/>
      </c>
      <c r="F37" s="108">
        <f>IF('Datos Vida'!F407=0,"",'Datos Vida'!F407)</f>
        <v>226</v>
      </c>
      <c r="G37" s="108">
        <f>IF('Datos Vida'!G407=0,"",'Datos Vida'!G407)</f>
        <v>3291</v>
      </c>
      <c r="H37" s="108">
        <f>IF('Datos Vida'!H407=0,"",'Datos Vida'!H407)</f>
        <v>537</v>
      </c>
      <c r="I37" s="108">
        <f>IF('Datos Vida'!I407=0,"",'Datos Vida'!I407)</f>
        <v>17047</v>
      </c>
      <c r="J37" s="108">
        <f>IF('Datos Vida'!J407=0,"",'Datos Vida'!J407)</f>
        <v>602</v>
      </c>
      <c r="K37" s="108" t="str">
        <f>IF('Datos Vida'!K407=0,"",'Datos Vida'!K407)</f>
        <v/>
      </c>
      <c r="L37" s="108" t="str">
        <f>IF('Datos Vida'!L407=0,"",'Datos Vida'!L407)</f>
        <v/>
      </c>
      <c r="M37" s="108">
        <f>IF('Datos Vida'!M407=0,"",'Datos Vida'!M407)</f>
        <v>637</v>
      </c>
      <c r="N37" s="108" t="str">
        <f>IF('Datos Vida'!N407=0,"",'Datos Vida'!N407)</f>
        <v/>
      </c>
      <c r="O37" s="108">
        <f>IF('Datos Vida'!O407=0,"",'Datos Vida'!O407)</f>
        <v>106</v>
      </c>
      <c r="P37" s="108">
        <f>IF('Datos Vida'!P407=0,"",'Datos Vida'!P407)</f>
        <v>2553</v>
      </c>
      <c r="Q37" s="108">
        <f>IF('Datos Vida'!Q407=0,"",'Datos Vida'!Q407)</f>
        <v>1726</v>
      </c>
      <c r="R37" s="108" t="str">
        <f>IF('Datos Vida'!R407=0,"",'Datos Vida'!R407)</f>
        <v/>
      </c>
      <c r="S37" s="108" t="str">
        <f>IF('Datos Vida'!S407=0,"",'Datos Vida'!S407)</f>
        <v/>
      </c>
      <c r="T37" s="108">
        <f>IF('Datos Vida'!T407=0,"",'Datos Vida'!T407)</f>
        <v>1</v>
      </c>
      <c r="U37" s="108" t="str">
        <f>IF('Datos Vida'!U407=0,"",'Datos Vida'!U407)</f>
        <v/>
      </c>
      <c r="V37" s="108" t="str">
        <f>IF('Datos Vida'!V407=0,"",'Datos Vida'!V407)</f>
        <v/>
      </c>
      <c r="W37" s="108">
        <f>IF('Datos Vida'!W407=0,"",'Datos Vida'!W407)</f>
        <v>18</v>
      </c>
      <c r="X37" s="108">
        <f>IF('Datos Vida'!X407=0,"",'Datos Vida'!X407)</f>
        <v>1150</v>
      </c>
      <c r="Y37" s="108" t="str">
        <f>IF('Datos Vida'!Y407=0,"",'Datos Vida'!Y407)</f>
        <v/>
      </c>
      <c r="Z37" s="108">
        <f>IF('Datos Vida'!Z407=0,"",'Datos Vida'!Z407)</f>
        <v>1</v>
      </c>
      <c r="AA37" s="108" t="str">
        <f>IF('Datos Vida'!AA407=0,"",'Datos Vida'!AA407)</f>
        <v/>
      </c>
      <c r="AB37" s="108" t="str">
        <f>IF('Datos Vida'!AB407=0,"",'Datos Vida'!AB407)</f>
        <v/>
      </c>
      <c r="AC37" s="108">
        <f>IF('Datos Vida'!AC407=0,"",'Datos Vida'!AC407)</f>
        <v>3</v>
      </c>
      <c r="AD37" s="108" t="str">
        <f>IF('Datos Vida'!AD407=0,"",'Datos Vida'!AD407)</f>
        <v/>
      </c>
      <c r="AE37" s="108">
        <f>IF('Datos Vida'!AE407=0,"",'Datos Vida'!AE407)</f>
        <v>253</v>
      </c>
      <c r="AF37" s="108">
        <f>IF('Datos Vida'!AF407=0,"",'Datos Vida'!AF407)</f>
        <v>153</v>
      </c>
      <c r="AG37" s="108">
        <f>IF('Datos Vida'!AG407=0,"",'Datos Vida'!AG407)</f>
        <v>11</v>
      </c>
      <c r="AH37" s="108" t="str">
        <f>IF('Datos Vida'!AH407=0,"",'Datos Vida'!AH407)</f>
        <v/>
      </c>
      <c r="AI37" s="108" t="str">
        <f>IF('Datos Vida'!AI407=0,"",'Datos Vida'!AI407)</f>
        <v/>
      </c>
      <c r="AJ37" s="108" t="str">
        <f>IF('Datos Vida'!AJ407=0,"",'Datos Vida'!AJ407)</f>
        <v/>
      </c>
      <c r="AK37" s="108" t="str">
        <f>IF('Datos Vida'!AK407=0,"",'Datos Vida'!AK407)</f>
        <v/>
      </c>
      <c r="AL37" s="108" t="str">
        <f>IF('Datos Vida'!AL407=0,"",'Datos Vida'!AL407)</f>
        <v/>
      </c>
      <c r="AM37" s="108" t="str">
        <f>IF('Datos Vida'!AM407=0,"",'Datos Vida'!AM407)</f>
        <v/>
      </c>
      <c r="AN37" s="108" t="str">
        <f>IF('Datos Vida'!AN407=0,"",'Datos Vida'!AN407)</f>
        <v/>
      </c>
      <c r="AO37" s="108" t="str">
        <f>IF('Datos Vida'!AO407=0,"",'Datos Vida'!AO407)</f>
        <v/>
      </c>
      <c r="AP37" s="108" t="str">
        <f>IF('Datos Vida'!AP407=0,"",'Datos Vida'!AP407)</f>
        <v/>
      </c>
      <c r="AQ37" s="108">
        <f>IF('Datos Vida'!AQ407=0,"",'Datos Vida'!AQ407)</f>
        <v>28330.584492851202</v>
      </c>
      <c r="AR37" s="55" t="str">
        <f>IF('Datos Vida'!AR407=0,"",'Datos Vida'!AR407)</f>
        <v/>
      </c>
      <c r="AS37" s="46">
        <f>IF('Datos Vida'!AS407=0,"",'Datos Vida'!AS407)</f>
        <v>42627</v>
      </c>
      <c r="AT37" s="71">
        <f t="shared" si="2"/>
        <v>-0.33538404079923045</v>
      </c>
    </row>
    <row r="38" spans="2:46">
      <c r="B38" s="30" t="s">
        <v>433</v>
      </c>
      <c r="C38" s="108" t="str">
        <f>IF('Datos Vida'!C408=0,"",'Datos Vida'!C408)</f>
        <v/>
      </c>
      <c r="D38" s="108">
        <f>IF('Datos Vida'!D408=0,"",'Datos Vida'!D408)</f>
        <v>181.46616</v>
      </c>
      <c r="E38" s="108">
        <f>IF('Datos Vida'!E408=0,"",'Datos Vida'!E408)</f>
        <v>1</v>
      </c>
      <c r="F38" s="108">
        <f>IF('Datos Vida'!F408=0,"",'Datos Vida'!F408)</f>
        <v>177</v>
      </c>
      <c r="G38" s="108">
        <f>IF('Datos Vida'!G408=0,"",'Datos Vida'!G408)</f>
        <v>120</v>
      </c>
      <c r="H38" s="108" t="str">
        <f>IF('Datos Vida'!H408=0,"",'Datos Vida'!H408)</f>
        <v/>
      </c>
      <c r="I38" s="108">
        <f>IF('Datos Vida'!I408=0,"",'Datos Vida'!I408)</f>
        <v>3459</v>
      </c>
      <c r="J38" s="108">
        <f>IF('Datos Vida'!J408=0,"",'Datos Vida'!J408)</f>
        <v>39</v>
      </c>
      <c r="K38" s="108">
        <f>IF('Datos Vida'!K408=0,"",'Datos Vida'!K408)</f>
        <v>4</v>
      </c>
      <c r="L38" s="108" t="str">
        <f>IF('Datos Vida'!L408=0,"",'Datos Vida'!L408)</f>
        <v/>
      </c>
      <c r="M38" s="108">
        <f>IF('Datos Vida'!M408=0,"",'Datos Vida'!M408)</f>
        <v>80</v>
      </c>
      <c r="N38" s="108" t="str">
        <f>IF('Datos Vida'!N408=0,"",'Datos Vida'!N408)</f>
        <v/>
      </c>
      <c r="O38" s="108">
        <f>IF('Datos Vida'!O408=0,"",'Datos Vida'!O408)</f>
        <v>17</v>
      </c>
      <c r="P38" s="108">
        <f>IF('Datos Vida'!P408=0,"",'Datos Vida'!P408)</f>
        <v>602</v>
      </c>
      <c r="Q38" s="108">
        <f>IF('Datos Vida'!Q408=0,"",'Datos Vida'!Q408)</f>
        <v>49</v>
      </c>
      <c r="R38" s="108" t="str">
        <f>IF('Datos Vida'!R408=0,"",'Datos Vida'!R408)</f>
        <v/>
      </c>
      <c r="S38" s="108">
        <f>IF('Datos Vida'!S408=0,"",'Datos Vida'!S408)</f>
        <v>77</v>
      </c>
      <c r="T38" s="108" t="str">
        <f>IF('Datos Vida'!T408=0,"",'Datos Vida'!T408)</f>
        <v/>
      </c>
      <c r="U38" s="108">
        <f>IF('Datos Vida'!U408=0,"",'Datos Vida'!U408)</f>
        <v>1</v>
      </c>
      <c r="V38" s="108" t="str">
        <f>IF('Datos Vida'!V408=0,"",'Datos Vida'!V408)</f>
        <v/>
      </c>
      <c r="W38" s="108">
        <f>IF('Datos Vida'!W408=0,"",'Datos Vida'!W408)</f>
        <v>672</v>
      </c>
      <c r="X38" s="108">
        <f>IF('Datos Vida'!X408=0,"",'Datos Vida'!X408)</f>
        <v>1341</v>
      </c>
      <c r="Y38" s="108" t="str">
        <f>IF('Datos Vida'!Y408=0,"",'Datos Vida'!Y408)</f>
        <v/>
      </c>
      <c r="Z38" s="108" t="str">
        <f>IF('Datos Vida'!Z408=0,"",'Datos Vida'!Z408)</f>
        <v/>
      </c>
      <c r="AA38" s="108" t="str">
        <f>IF('Datos Vida'!AA408=0,"",'Datos Vida'!AA408)</f>
        <v/>
      </c>
      <c r="AB38" s="108" t="str">
        <f>IF('Datos Vida'!AB408=0,"",'Datos Vida'!AB408)</f>
        <v/>
      </c>
      <c r="AC38" s="108" t="str">
        <f>IF('Datos Vida'!AC408=0,"",'Datos Vida'!AC408)</f>
        <v/>
      </c>
      <c r="AD38" s="108" t="str">
        <f>IF('Datos Vida'!AD408=0,"",'Datos Vida'!AD408)</f>
        <v/>
      </c>
      <c r="AE38" s="108">
        <f>IF('Datos Vida'!AE408=0,"",'Datos Vida'!AE408)</f>
        <v>30</v>
      </c>
      <c r="AF38" s="108">
        <f>IF('Datos Vida'!AF408=0,"",'Datos Vida'!AF408)</f>
        <v>32</v>
      </c>
      <c r="AG38" s="108">
        <f>IF('Datos Vida'!AG408=0,"",'Datos Vida'!AG408)</f>
        <v>272</v>
      </c>
      <c r="AH38" s="108" t="str">
        <f>IF('Datos Vida'!AH408=0,"",'Datos Vida'!AH408)</f>
        <v/>
      </c>
      <c r="AI38" s="108" t="str">
        <f>IF('Datos Vida'!AI408=0,"",'Datos Vida'!AI408)</f>
        <v/>
      </c>
      <c r="AJ38" s="108" t="str">
        <f>IF('Datos Vida'!AJ408=0,"",'Datos Vida'!AJ408)</f>
        <v/>
      </c>
      <c r="AK38" s="108" t="str">
        <f>IF('Datos Vida'!AK408=0,"",'Datos Vida'!AK408)</f>
        <v/>
      </c>
      <c r="AL38" s="108" t="str">
        <f>IF('Datos Vida'!AL408=0,"",'Datos Vida'!AL408)</f>
        <v/>
      </c>
      <c r="AM38" s="108" t="str">
        <f>IF('Datos Vida'!AM408=0,"",'Datos Vida'!AM408)</f>
        <v/>
      </c>
      <c r="AN38" s="108" t="str">
        <f>IF('Datos Vida'!AN408=0,"",'Datos Vida'!AN408)</f>
        <v/>
      </c>
      <c r="AO38" s="108" t="str">
        <f>IF('Datos Vida'!AO408=0,"",'Datos Vida'!AO408)</f>
        <v/>
      </c>
      <c r="AP38" s="108" t="str">
        <f>IF('Datos Vida'!AP408=0,"",'Datos Vida'!AP408)</f>
        <v/>
      </c>
      <c r="AQ38" s="108">
        <f>IF('Datos Vida'!AQ408=0,"",'Datos Vida'!AQ408)</f>
        <v>7154.4661599999999</v>
      </c>
      <c r="AR38" s="55" t="str">
        <f>IF('Datos Vida'!AR408=0,"",'Datos Vida'!AR408)</f>
        <v/>
      </c>
      <c r="AS38" s="46">
        <f>IF('Datos Vida'!AS408=0,"",'Datos Vida'!AS408)</f>
        <v>12507</v>
      </c>
      <c r="AT38" s="71">
        <f t="shared" si="2"/>
        <v>-0.42796304789317985</v>
      </c>
    </row>
    <row r="39" spans="2:46">
      <c r="B39" s="30" t="s">
        <v>434</v>
      </c>
      <c r="C39" s="108" t="str">
        <f>IF('Datos Vida'!C409=0,"",'Datos Vida'!C409)</f>
        <v/>
      </c>
      <c r="D39" s="108" t="str">
        <f>IF('Datos Vida'!D409=0,"",'Datos Vida'!D409)</f>
        <v/>
      </c>
      <c r="E39" s="108" t="str">
        <f>IF('Datos Vida'!E409=0,"",'Datos Vida'!E409)</f>
        <v/>
      </c>
      <c r="F39" s="108" t="str">
        <f>IF('Datos Vida'!F409=0,"",'Datos Vida'!F409)</f>
        <v/>
      </c>
      <c r="G39" s="108" t="str">
        <f>IF('Datos Vida'!G409=0,"",'Datos Vida'!G409)</f>
        <v/>
      </c>
      <c r="H39" s="108" t="str">
        <f>IF('Datos Vida'!H409=0,"",'Datos Vida'!H409)</f>
        <v/>
      </c>
      <c r="I39" s="108" t="str">
        <f>IF('Datos Vida'!I409=0,"",'Datos Vida'!I409)</f>
        <v/>
      </c>
      <c r="J39" s="108" t="str">
        <f>IF('Datos Vida'!J409=0,"",'Datos Vida'!J409)</f>
        <v/>
      </c>
      <c r="K39" s="108" t="str">
        <f>IF('Datos Vida'!K409=0,"",'Datos Vida'!K409)</f>
        <v/>
      </c>
      <c r="L39" s="108" t="str">
        <f>IF('Datos Vida'!L409=0,"",'Datos Vida'!L409)</f>
        <v/>
      </c>
      <c r="M39" s="108" t="str">
        <f>IF('Datos Vida'!M409=0,"",'Datos Vida'!M409)</f>
        <v/>
      </c>
      <c r="N39" s="108" t="str">
        <f>IF('Datos Vida'!N409=0,"",'Datos Vida'!N409)</f>
        <v/>
      </c>
      <c r="O39" s="108" t="str">
        <f>IF('Datos Vida'!O409=0,"",'Datos Vida'!O409)</f>
        <v/>
      </c>
      <c r="P39" s="108" t="str">
        <f>IF('Datos Vida'!P409=0,"",'Datos Vida'!P409)</f>
        <v/>
      </c>
      <c r="Q39" s="108" t="str">
        <f>IF('Datos Vida'!Q409=0,"",'Datos Vida'!Q409)</f>
        <v/>
      </c>
      <c r="R39" s="108" t="str">
        <f>IF('Datos Vida'!R409=0,"",'Datos Vida'!R409)</f>
        <v/>
      </c>
      <c r="S39" s="108" t="str">
        <f>IF('Datos Vida'!S409=0,"",'Datos Vida'!S409)</f>
        <v/>
      </c>
      <c r="T39" s="108" t="str">
        <f>IF('Datos Vida'!T409=0,"",'Datos Vida'!T409)</f>
        <v/>
      </c>
      <c r="U39" s="108" t="str">
        <f>IF('Datos Vida'!U409=0,"",'Datos Vida'!U409)</f>
        <v/>
      </c>
      <c r="V39" s="108" t="str">
        <f>IF('Datos Vida'!V409=0,"",'Datos Vida'!V409)</f>
        <v/>
      </c>
      <c r="W39" s="108" t="str">
        <f>IF('Datos Vida'!W409=0,"",'Datos Vida'!W409)</f>
        <v/>
      </c>
      <c r="X39" s="108" t="str">
        <f>IF('Datos Vida'!X409=0,"",'Datos Vida'!X409)</f>
        <v/>
      </c>
      <c r="Y39" s="108" t="str">
        <f>IF('Datos Vida'!Y409=0,"",'Datos Vida'!Y409)</f>
        <v/>
      </c>
      <c r="Z39" s="108" t="str">
        <f>IF('Datos Vida'!Z409=0,"",'Datos Vida'!Z409)</f>
        <v/>
      </c>
      <c r="AA39" s="108" t="str">
        <f>IF('Datos Vida'!AA409=0,"",'Datos Vida'!AA409)</f>
        <v/>
      </c>
      <c r="AB39" s="108" t="str">
        <f>IF('Datos Vida'!AB409=0,"",'Datos Vida'!AB409)</f>
        <v/>
      </c>
      <c r="AC39" s="108" t="str">
        <f>IF('Datos Vida'!AC409=0,"",'Datos Vida'!AC409)</f>
        <v/>
      </c>
      <c r="AD39" s="108" t="str">
        <f>IF('Datos Vida'!AD409=0,"",'Datos Vida'!AD409)</f>
        <v/>
      </c>
      <c r="AE39" s="108">
        <f>IF('Datos Vida'!AE409=0,"",'Datos Vida'!AE409)</f>
        <v>6</v>
      </c>
      <c r="AF39" s="108" t="str">
        <f>IF('Datos Vida'!AF409=0,"",'Datos Vida'!AF409)</f>
        <v/>
      </c>
      <c r="AG39" s="108">
        <f>IF('Datos Vida'!AG409=0,"",'Datos Vida'!AG409)</f>
        <v>3</v>
      </c>
      <c r="AH39" s="108" t="str">
        <f>IF('Datos Vida'!AH409=0,"",'Datos Vida'!AH409)</f>
        <v/>
      </c>
      <c r="AI39" s="108" t="str">
        <f>IF('Datos Vida'!AI409=0,"",'Datos Vida'!AI409)</f>
        <v/>
      </c>
      <c r="AJ39" s="108" t="str">
        <f>IF('Datos Vida'!AJ409=0,"",'Datos Vida'!AJ409)</f>
        <v/>
      </c>
      <c r="AK39" s="108" t="str">
        <f>IF('Datos Vida'!AK409=0,"",'Datos Vida'!AK409)</f>
        <v/>
      </c>
      <c r="AL39" s="108" t="str">
        <f>IF('Datos Vida'!AL409=0,"",'Datos Vida'!AL409)</f>
        <v/>
      </c>
      <c r="AM39" s="108" t="str">
        <f>IF('Datos Vida'!AM409=0,"",'Datos Vida'!AM409)</f>
        <v/>
      </c>
      <c r="AN39" s="108" t="str">
        <f>IF('Datos Vida'!AN409=0,"",'Datos Vida'!AN409)</f>
        <v/>
      </c>
      <c r="AO39" s="108" t="str">
        <f>IF('Datos Vida'!AO409=0,"",'Datos Vida'!AO409)</f>
        <v/>
      </c>
      <c r="AP39" s="108" t="str">
        <f>IF('Datos Vida'!AP409=0,"",'Datos Vida'!AP409)</f>
        <v/>
      </c>
      <c r="AQ39" s="108">
        <f>IF('Datos Vida'!AQ409=0,"",'Datos Vida'!AQ409)</f>
        <v>9</v>
      </c>
      <c r="AR39" s="55" t="str">
        <f>IF('Datos Vida'!AR409=0,"",'Datos Vida'!AR409)</f>
        <v/>
      </c>
      <c r="AS39" s="46">
        <f>IF('Datos Vida'!AS409=0,"",'Datos Vida'!AS409)</f>
        <v>12</v>
      </c>
      <c r="AT39" s="71">
        <f t="shared" si="2"/>
        <v>-0.25</v>
      </c>
    </row>
    <row r="40" spans="2:46">
      <c r="B40" s="30" t="s">
        <v>435</v>
      </c>
      <c r="C40" s="108">
        <f>IF('Datos Vida'!C410=0,"",'Datos Vida'!C410)</f>
        <v>25</v>
      </c>
      <c r="D40" s="108">
        <f>IF('Datos Vida'!D410=0,"",'Datos Vida'!D410)</f>
        <v>73.222944000000012</v>
      </c>
      <c r="E40" s="108">
        <f>IF('Datos Vida'!E410=0,"",'Datos Vida'!E410)</f>
        <v>133</v>
      </c>
      <c r="F40" s="108">
        <f>IF('Datos Vida'!F410=0,"",'Datos Vida'!F410)</f>
        <v>71</v>
      </c>
      <c r="G40" s="108">
        <f>IF('Datos Vida'!G410=0,"",'Datos Vida'!G410)</f>
        <v>55</v>
      </c>
      <c r="H40" s="108" t="str">
        <f>IF('Datos Vida'!H410=0,"",'Datos Vida'!H410)</f>
        <v/>
      </c>
      <c r="I40" s="108">
        <f>IF('Datos Vida'!I410=0,"",'Datos Vida'!I410)</f>
        <v>320</v>
      </c>
      <c r="J40" s="108">
        <f>IF('Datos Vida'!J410=0,"",'Datos Vida'!J410)</f>
        <v>53</v>
      </c>
      <c r="K40" s="108" t="str">
        <f>IF('Datos Vida'!K410=0,"",'Datos Vida'!K410)</f>
        <v/>
      </c>
      <c r="L40" s="108">
        <f>IF('Datos Vida'!L410=0,"",'Datos Vida'!L410)</f>
        <v>1</v>
      </c>
      <c r="M40" s="108">
        <f>IF('Datos Vida'!M410=0,"",'Datos Vida'!M410)</f>
        <v>27</v>
      </c>
      <c r="N40" s="108" t="str">
        <f>IF('Datos Vida'!N410=0,"",'Datos Vida'!N410)</f>
        <v/>
      </c>
      <c r="O40" s="108">
        <f>IF('Datos Vida'!O410=0,"",'Datos Vida'!O410)</f>
        <v>72</v>
      </c>
      <c r="P40" s="108">
        <f>IF('Datos Vida'!P410=0,"",'Datos Vida'!P410)</f>
        <v>452</v>
      </c>
      <c r="Q40" s="108">
        <f>IF('Datos Vida'!Q410=0,"",'Datos Vida'!Q410)</f>
        <v>2</v>
      </c>
      <c r="R40" s="108">
        <f>IF('Datos Vida'!R410=0,"",'Datos Vida'!R410)</f>
        <v>1</v>
      </c>
      <c r="S40" s="108">
        <f>IF('Datos Vida'!S410=0,"",'Datos Vida'!S410)</f>
        <v>19</v>
      </c>
      <c r="T40" s="108">
        <f>IF('Datos Vida'!T410=0,"",'Datos Vida'!T410)</f>
        <v>49565</v>
      </c>
      <c r="U40" s="108" t="str">
        <f>IF('Datos Vida'!U410=0,"",'Datos Vida'!U410)</f>
        <v/>
      </c>
      <c r="V40" s="108">
        <f>IF('Datos Vida'!V410=0,"",'Datos Vida'!V410)</f>
        <v>2</v>
      </c>
      <c r="W40" s="108">
        <f>IF('Datos Vida'!W410=0,"",'Datos Vida'!W410)</f>
        <v>15</v>
      </c>
      <c r="X40" s="108">
        <f>IF('Datos Vida'!X410=0,"",'Datos Vida'!X410)</f>
        <v>94</v>
      </c>
      <c r="Y40" s="108">
        <f>IF('Datos Vida'!Y410=0,"",'Datos Vida'!Y410)</f>
        <v>464</v>
      </c>
      <c r="Z40" s="108">
        <f>IF('Datos Vida'!Z410=0,"",'Datos Vida'!Z410)</f>
        <v>26</v>
      </c>
      <c r="AA40" s="108">
        <f>IF('Datos Vida'!AA410=0,"",'Datos Vida'!AA410)</f>
        <v>17</v>
      </c>
      <c r="AB40" s="108" t="str">
        <f>IF('Datos Vida'!AB410=0,"",'Datos Vida'!AB410)</f>
        <v/>
      </c>
      <c r="AC40" s="108">
        <f>IF('Datos Vida'!AC410=0,"",'Datos Vida'!AC410)</f>
        <v>2</v>
      </c>
      <c r="AD40" s="108" t="str">
        <f>IF('Datos Vida'!AD410=0,"",'Datos Vida'!AD410)</f>
        <v/>
      </c>
      <c r="AE40" s="108">
        <f>IF('Datos Vida'!AE410=0,"",'Datos Vida'!AE410)</f>
        <v>23</v>
      </c>
      <c r="AF40" s="108">
        <f>IF('Datos Vida'!AF410=0,"",'Datos Vida'!AF410)</f>
        <v>77</v>
      </c>
      <c r="AG40" s="108">
        <f>IF('Datos Vida'!AG410=0,"",'Datos Vida'!AG410)</f>
        <v>192</v>
      </c>
      <c r="AH40" s="108" t="str">
        <f>IF('Datos Vida'!AH410=0,"",'Datos Vida'!AH410)</f>
        <v/>
      </c>
      <c r="AI40" s="108" t="str">
        <f>IF('Datos Vida'!AI410=0,"",'Datos Vida'!AI410)</f>
        <v/>
      </c>
      <c r="AJ40" s="108" t="str">
        <f>IF('Datos Vida'!AJ410=0,"",'Datos Vida'!AJ410)</f>
        <v/>
      </c>
      <c r="AK40" s="108" t="str">
        <f>IF('Datos Vida'!AK410=0,"",'Datos Vida'!AK410)</f>
        <v/>
      </c>
      <c r="AL40" s="108" t="str">
        <f>IF('Datos Vida'!AL410=0,"",'Datos Vida'!AL410)</f>
        <v/>
      </c>
      <c r="AM40" s="108" t="str">
        <f>IF('Datos Vida'!AM410=0,"",'Datos Vida'!AM410)</f>
        <v/>
      </c>
      <c r="AN40" s="108" t="str">
        <f>IF('Datos Vida'!AN410=0,"",'Datos Vida'!AN410)</f>
        <v/>
      </c>
      <c r="AO40" s="108" t="str">
        <f>IF('Datos Vida'!AO410=0,"",'Datos Vida'!AO410)</f>
        <v/>
      </c>
      <c r="AP40" s="108" t="str">
        <f>IF('Datos Vida'!AP410=0,"",'Datos Vida'!AP410)</f>
        <v/>
      </c>
      <c r="AQ40" s="108">
        <f>IF('Datos Vida'!AQ410=0,"",'Datos Vida'!AQ410)</f>
        <v>51781.222944000001</v>
      </c>
      <c r="AR40" s="55" t="str">
        <f>IF('Datos Vida'!AR410=0,"",'Datos Vida'!AR410)</f>
        <v/>
      </c>
      <c r="AS40" s="46">
        <f>IF('Datos Vida'!AS410=0,"",'Datos Vida'!AS410)</f>
        <v>47386</v>
      </c>
      <c r="AT40" s="71">
        <f t="shared" si="2"/>
        <v>9.2753618030642082E-2</v>
      </c>
    </row>
    <row r="41" spans="2:46">
      <c r="B41" s="30" t="s">
        <v>436</v>
      </c>
      <c r="C41" s="108" t="str">
        <f>IF('Datos Vida'!C411=0,"",'Datos Vida'!C411)</f>
        <v/>
      </c>
      <c r="D41" s="108" t="str">
        <f>IF('Datos Vida'!D411=0,"",'Datos Vida'!D411)</f>
        <v/>
      </c>
      <c r="E41" s="108">
        <f>IF('Datos Vida'!E411=0,"",'Datos Vida'!E411)</f>
        <v>1</v>
      </c>
      <c r="F41" s="108" t="str">
        <f>IF('Datos Vida'!F411=0,"",'Datos Vida'!F411)</f>
        <v/>
      </c>
      <c r="G41" s="108" t="str">
        <f>IF('Datos Vida'!G411=0,"",'Datos Vida'!G411)</f>
        <v/>
      </c>
      <c r="H41" s="108" t="str">
        <f>IF('Datos Vida'!H411=0,"",'Datos Vida'!H411)</f>
        <v/>
      </c>
      <c r="I41" s="108" t="str">
        <f>IF('Datos Vida'!I411=0,"",'Datos Vida'!I411)</f>
        <v/>
      </c>
      <c r="J41" s="108" t="str">
        <f>IF('Datos Vida'!J411=0,"",'Datos Vida'!J411)</f>
        <v/>
      </c>
      <c r="K41" s="108" t="str">
        <f>IF('Datos Vida'!K411=0,"",'Datos Vida'!K411)</f>
        <v/>
      </c>
      <c r="L41" s="108" t="str">
        <f>IF('Datos Vida'!L411=0,"",'Datos Vida'!L411)</f>
        <v/>
      </c>
      <c r="M41" s="108" t="str">
        <f>IF('Datos Vida'!M411=0,"",'Datos Vida'!M411)</f>
        <v/>
      </c>
      <c r="N41" s="108" t="str">
        <f>IF('Datos Vida'!N411=0,"",'Datos Vida'!N411)</f>
        <v/>
      </c>
      <c r="O41" s="108" t="str">
        <f>IF('Datos Vida'!O411=0,"",'Datos Vida'!O411)</f>
        <v/>
      </c>
      <c r="P41" s="108" t="str">
        <f>IF('Datos Vida'!P411=0,"",'Datos Vida'!P411)</f>
        <v/>
      </c>
      <c r="Q41" s="108">
        <f>IF('Datos Vida'!Q411=0,"",'Datos Vida'!Q411)</f>
        <v>11</v>
      </c>
      <c r="R41" s="108" t="str">
        <f>IF('Datos Vida'!R411=0,"",'Datos Vida'!R411)</f>
        <v/>
      </c>
      <c r="S41" s="108" t="str">
        <f>IF('Datos Vida'!S411=0,"",'Datos Vida'!S411)</f>
        <v/>
      </c>
      <c r="T41" s="108" t="str">
        <f>IF('Datos Vida'!T411=0,"",'Datos Vida'!T411)</f>
        <v/>
      </c>
      <c r="U41" s="108">
        <f>IF('Datos Vida'!U411=0,"",'Datos Vida'!U411)</f>
        <v>7</v>
      </c>
      <c r="V41" s="108" t="str">
        <f>IF('Datos Vida'!V411=0,"",'Datos Vida'!V411)</f>
        <v/>
      </c>
      <c r="W41" s="108" t="str">
        <f>IF('Datos Vida'!W411=0,"",'Datos Vida'!W411)</f>
        <v/>
      </c>
      <c r="X41" s="108" t="str">
        <f>IF('Datos Vida'!X411=0,"",'Datos Vida'!X411)</f>
        <v/>
      </c>
      <c r="Y41" s="108" t="str">
        <f>IF('Datos Vida'!Y411=0,"",'Datos Vida'!Y411)</f>
        <v/>
      </c>
      <c r="Z41" s="108" t="str">
        <f>IF('Datos Vida'!Z411=0,"",'Datos Vida'!Z411)</f>
        <v/>
      </c>
      <c r="AA41" s="108" t="str">
        <f>IF('Datos Vida'!AA411=0,"",'Datos Vida'!AA411)</f>
        <v/>
      </c>
      <c r="AB41" s="108" t="str">
        <f>IF('Datos Vida'!AB411=0,"",'Datos Vida'!AB411)</f>
        <v/>
      </c>
      <c r="AC41" s="108" t="str">
        <f>IF('Datos Vida'!AC411=0,"",'Datos Vida'!AC411)</f>
        <v/>
      </c>
      <c r="AD41" s="108" t="str">
        <f>IF('Datos Vida'!AD411=0,"",'Datos Vida'!AD411)</f>
        <v/>
      </c>
      <c r="AE41" s="108" t="str">
        <f>IF('Datos Vida'!AE411=0,"",'Datos Vida'!AE411)</f>
        <v/>
      </c>
      <c r="AF41" s="108" t="str">
        <f>IF('Datos Vida'!AF411=0,"",'Datos Vida'!AF411)</f>
        <v/>
      </c>
      <c r="AG41" s="108" t="str">
        <f>IF('Datos Vida'!AG411=0,"",'Datos Vida'!AG411)</f>
        <v/>
      </c>
      <c r="AH41" s="108" t="str">
        <f>IF('Datos Vida'!AH411=0,"",'Datos Vida'!AH411)</f>
        <v/>
      </c>
      <c r="AI41" s="108" t="str">
        <f>IF('Datos Vida'!AI411=0,"",'Datos Vida'!AI411)</f>
        <v/>
      </c>
      <c r="AJ41" s="108" t="str">
        <f>IF('Datos Vida'!AJ411=0,"",'Datos Vida'!AJ411)</f>
        <v/>
      </c>
      <c r="AK41" s="108" t="str">
        <f>IF('Datos Vida'!AK411=0,"",'Datos Vida'!AK411)</f>
        <v/>
      </c>
      <c r="AL41" s="108" t="str">
        <f>IF('Datos Vida'!AL411=0,"",'Datos Vida'!AL411)</f>
        <v/>
      </c>
      <c r="AM41" s="108" t="str">
        <f>IF('Datos Vida'!AM411=0,"",'Datos Vida'!AM411)</f>
        <v/>
      </c>
      <c r="AN41" s="108" t="str">
        <f>IF('Datos Vida'!AN411=0,"",'Datos Vida'!AN411)</f>
        <v/>
      </c>
      <c r="AO41" s="108" t="str">
        <f>IF('Datos Vida'!AO411=0,"",'Datos Vida'!AO411)</f>
        <v/>
      </c>
      <c r="AP41" s="108" t="str">
        <f>IF('Datos Vida'!AP411=0,"",'Datos Vida'!AP411)</f>
        <v/>
      </c>
      <c r="AQ41" s="108">
        <f>IF('Datos Vida'!AQ411=0,"",'Datos Vida'!AQ411)</f>
        <v>19</v>
      </c>
      <c r="AR41" s="55" t="str">
        <f>IF('Datos Vida'!AR411=0,"",'Datos Vida'!AR411)</f>
        <v/>
      </c>
      <c r="AS41" s="46" t="str">
        <f>IF('Datos Vida'!AS411=0,"",'Datos Vida'!AS411)</f>
        <v/>
      </c>
      <c r="AT41" s="71" t="str">
        <f t="shared" si="2"/>
        <v/>
      </c>
    </row>
    <row r="42" spans="2:46">
      <c r="B42" s="30" t="s">
        <v>437</v>
      </c>
      <c r="C42" s="108" t="str">
        <f>IF('Datos Vida'!C412=0,"",'Datos Vida'!C412)</f>
        <v/>
      </c>
      <c r="D42" s="108" t="str">
        <f>IF('Datos Vida'!D412=0,"",'Datos Vida'!D412)</f>
        <v/>
      </c>
      <c r="E42" s="108" t="str">
        <f>IF('Datos Vida'!E412=0,"",'Datos Vida'!E412)</f>
        <v/>
      </c>
      <c r="F42" s="108" t="str">
        <f>IF('Datos Vida'!F412=0,"",'Datos Vida'!F412)</f>
        <v/>
      </c>
      <c r="G42" s="108" t="str">
        <f>IF('Datos Vida'!G412=0,"",'Datos Vida'!G412)</f>
        <v/>
      </c>
      <c r="H42" s="108" t="str">
        <f>IF('Datos Vida'!H412=0,"",'Datos Vida'!H412)</f>
        <v/>
      </c>
      <c r="I42" s="108" t="str">
        <f>IF('Datos Vida'!I412=0,"",'Datos Vida'!I412)</f>
        <v/>
      </c>
      <c r="J42" s="108" t="str">
        <f>IF('Datos Vida'!J412=0,"",'Datos Vida'!J412)</f>
        <v/>
      </c>
      <c r="K42" s="108" t="str">
        <f>IF('Datos Vida'!K412=0,"",'Datos Vida'!K412)</f>
        <v/>
      </c>
      <c r="L42" s="108" t="str">
        <f>IF('Datos Vida'!L412=0,"",'Datos Vida'!L412)</f>
        <v/>
      </c>
      <c r="M42" s="108" t="str">
        <f>IF('Datos Vida'!M412=0,"",'Datos Vida'!M412)</f>
        <v/>
      </c>
      <c r="N42" s="108" t="str">
        <f>IF('Datos Vida'!N412=0,"",'Datos Vida'!N412)</f>
        <v/>
      </c>
      <c r="O42" s="108" t="str">
        <f>IF('Datos Vida'!O412=0,"",'Datos Vida'!O412)</f>
        <v/>
      </c>
      <c r="P42" s="108" t="str">
        <f>IF('Datos Vida'!P412=0,"",'Datos Vida'!P412)</f>
        <v/>
      </c>
      <c r="Q42" s="108" t="str">
        <f>IF('Datos Vida'!Q412=0,"",'Datos Vida'!Q412)</f>
        <v/>
      </c>
      <c r="R42" s="108" t="str">
        <f>IF('Datos Vida'!R412=0,"",'Datos Vida'!R412)</f>
        <v/>
      </c>
      <c r="S42" s="108" t="str">
        <f>IF('Datos Vida'!S412=0,"",'Datos Vida'!S412)</f>
        <v/>
      </c>
      <c r="T42" s="108" t="str">
        <f>IF('Datos Vida'!T412=0,"",'Datos Vida'!T412)</f>
        <v/>
      </c>
      <c r="U42" s="108" t="str">
        <f>IF('Datos Vida'!U412=0,"",'Datos Vida'!U412)</f>
        <v/>
      </c>
      <c r="V42" s="108" t="str">
        <f>IF('Datos Vida'!V412=0,"",'Datos Vida'!V412)</f>
        <v/>
      </c>
      <c r="W42" s="108" t="str">
        <f>IF('Datos Vida'!W412=0,"",'Datos Vida'!W412)</f>
        <v/>
      </c>
      <c r="X42" s="108" t="str">
        <f>IF('Datos Vida'!X412=0,"",'Datos Vida'!X412)</f>
        <v/>
      </c>
      <c r="Y42" s="108">
        <f>IF('Datos Vida'!Y412=0,"",'Datos Vida'!Y412)</f>
        <v>52056</v>
      </c>
      <c r="Z42" s="108" t="str">
        <f>IF('Datos Vida'!Z412=0,"",'Datos Vida'!Z412)</f>
        <v/>
      </c>
      <c r="AA42" s="108" t="str">
        <f>IF('Datos Vida'!AA412=0,"",'Datos Vida'!AA412)</f>
        <v/>
      </c>
      <c r="AB42" s="108" t="str">
        <f>IF('Datos Vida'!AB412=0,"",'Datos Vida'!AB412)</f>
        <v/>
      </c>
      <c r="AC42" s="108" t="str">
        <f>IF('Datos Vida'!AC412=0,"",'Datos Vida'!AC412)</f>
        <v/>
      </c>
      <c r="AD42" s="108" t="str">
        <f>IF('Datos Vida'!AD412=0,"",'Datos Vida'!AD412)</f>
        <v/>
      </c>
      <c r="AE42" s="108" t="str">
        <f>IF('Datos Vida'!AE412=0,"",'Datos Vida'!AE412)</f>
        <v/>
      </c>
      <c r="AF42" s="108" t="str">
        <f>IF('Datos Vida'!AF412=0,"",'Datos Vida'!AF412)</f>
        <v/>
      </c>
      <c r="AG42" s="108" t="str">
        <f>IF('Datos Vida'!AG412=0,"",'Datos Vida'!AG412)</f>
        <v/>
      </c>
      <c r="AH42" s="108" t="str">
        <f>IF('Datos Vida'!AH412=0,"",'Datos Vida'!AH412)</f>
        <v/>
      </c>
      <c r="AI42" s="108" t="str">
        <f>IF('Datos Vida'!AI412=0,"",'Datos Vida'!AI412)</f>
        <v/>
      </c>
      <c r="AJ42" s="108" t="str">
        <f>IF('Datos Vida'!AJ412=0,"",'Datos Vida'!AJ412)</f>
        <v/>
      </c>
      <c r="AK42" s="108" t="str">
        <f>IF('Datos Vida'!AK412=0,"",'Datos Vida'!AK412)</f>
        <v/>
      </c>
      <c r="AL42" s="108" t="str">
        <f>IF('Datos Vida'!AL412=0,"",'Datos Vida'!AL412)</f>
        <v/>
      </c>
      <c r="AM42" s="108" t="str">
        <f>IF('Datos Vida'!AM412=0,"",'Datos Vida'!AM412)</f>
        <v/>
      </c>
      <c r="AN42" s="108" t="str">
        <f>IF('Datos Vida'!AN412=0,"",'Datos Vida'!AN412)</f>
        <v/>
      </c>
      <c r="AO42" s="108" t="str">
        <f>IF('Datos Vida'!AO412=0,"",'Datos Vida'!AO412)</f>
        <v/>
      </c>
      <c r="AP42" s="108" t="str">
        <f>IF('Datos Vida'!AP412=0,"",'Datos Vida'!AP412)</f>
        <v/>
      </c>
      <c r="AQ42" s="108">
        <f>IF('Datos Vida'!AQ412=0,"",'Datos Vida'!AQ412)</f>
        <v>52056</v>
      </c>
      <c r="AR42" s="55" t="str">
        <f>IF('Datos Vida'!AR412=0,"",'Datos Vida'!AR412)</f>
        <v/>
      </c>
      <c r="AS42" s="46">
        <f>IF('Datos Vida'!AS412=0,"",'Datos Vida'!AS412)</f>
        <v>52032</v>
      </c>
      <c r="AT42" s="71"/>
    </row>
    <row r="43" spans="2:46">
      <c r="B43" s="29" t="s">
        <v>438</v>
      </c>
      <c r="C43" s="109" t="str">
        <f>IF('Datos Vida'!C413=0,"",'Datos Vida'!C413)</f>
        <v/>
      </c>
      <c r="D43" s="109" t="str">
        <f>IF('Datos Vida'!D413=0,"",'Datos Vida'!D413)</f>
        <v/>
      </c>
      <c r="E43" s="109" t="str">
        <f>IF('Datos Vida'!E413=0,"",'Datos Vida'!E413)</f>
        <v/>
      </c>
      <c r="F43" s="109" t="str">
        <f>IF('Datos Vida'!F413=0,"",'Datos Vida'!F413)</f>
        <v/>
      </c>
      <c r="G43" s="109" t="str">
        <f>IF('Datos Vida'!G413=0,"",'Datos Vida'!G413)</f>
        <v/>
      </c>
      <c r="H43" s="109" t="str">
        <f>IF('Datos Vida'!H413=0,"",'Datos Vida'!H413)</f>
        <v/>
      </c>
      <c r="I43" s="109" t="str">
        <f>IF('Datos Vida'!I413=0,"",'Datos Vida'!I413)</f>
        <v/>
      </c>
      <c r="J43" s="109" t="str">
        <f>IF('Datos Vida'!J413=0,"",'Datos Vida'!J413)</f>
        <v/>
      </c>
      <c r="K43" s="109" t="str">
        <f>IF('Datos Vida'!K413=0,"",'Datos Vida'!K413)</f>
        <v/>
      </c>
      <c r="L43" s="109" t="str">
        <f>IF('Datos Vida'!L413=0,"",'Datos Vida'!L413)</f>
        <v/>
      </c>
      <c r="M43" s="109" t="str">
        <f>IF('Datos Vida'!M413=0,"",'Datos Vida'!M413)</f>
        <v/>
      </c>
      <c r="N43" s="109" t="str">
        <f>IF('Datos Vida'!N413=0,"",'Datos Vida'!N413)</f>
        <v/>
      </c>
      <c r="O43" s="109" t="str">
        <f>IF('Datos Vida'!O413=0,"",'Datos Vida'!O413)</f>
        <v/>
      </c>
      <c r="P43" s="109" t="str">
        <f>IF('Datos Vida'!P413=0,"",'Datos Vida'!P413)</f>
        <v/>
      </c>
      <c r="Q43" s="109" t="str">
        <f>IF('Datos Vida'!Q413=0,"",'Datos Vida'!Q413)</f>
        <v/>
      </c>
      <c r="R43" s="109" t="str">
        <f>IF('Datos Vida'!R413=0,"",'Datos Vida'!R413)</f>
        <v/>
      </c>
      <c r="S43" s="109" t="str">
        <f>IF('Datos Vida'!S413=0,"",'Datos Vida'!S413)</f>
        <v/>
      </c>
      <c r="T43" s="109" t="str">
        <f>IF('Datos Vida'!T413=0,"",'Datos Vida'!T413)</f>
        <v/>
      </c>
      <c r="U43" s="109" t="str">
        <f>IF('Datos Vida'!U413=0,"",'Datos Vida'!U413)</f>
        <v/>
      </c>
      <c r="V43" s="109" t="str">
        <f>IF('Datos Vida'!V413=0,"",'Datos Vida'!V413)</f>
        <v/>
      </c>
      <c r="W43" s="109" t="str">
        <f>IF('Datos Vida'!W413=0,"",'Datos Vida'!W413)</f>
        <v/>
      </c>
      <c r="X43" s="109" t="str">
        <f>IF('Datos Vida'!X413=0,"",'Datos Vida'!X413)</f>
        <v/>
      </c>
      <c r="Y43" s="109" t="str">
        <f>IF('Datos Vida'!Y413=0,"",'Datos Vida'!Y413)</f>
        <v/>
      </c>
      <c r="Z43" s="109" t="str">
        <f>IF('Datos Vida'!Z413=0,"",'Datos Vida'!Z413)</f>
        <v/>
      </c>
      <c r="AA43" s="109" t="str">
        <f>IF('Datos Vida'!AA413=0,"",'Datos Vida'!AA413)</f>
        <v/>
      </c>
      <c r="AB43" s="109" t="str">
        <f>IF('Datos Vida'!AB413=0,"",'Datos Vida'!AB413)</f>
        <v/>
      </c>
      <c r="AC43" s="109" t="str">
        <f>IF('Datos Vida'!AC413=0,"",'Datos Vida'!AC413)</f>
        <v/>
      </c>
      <c r="AD43" s="109" t="str">
        <f>IF('Datos Vida'!AD413=0,"",'Datos Vida'!AD413)</f>
        <v/>
      </c>
      <c r="AE43" s="109" t="str">
        <f>IF('Datos Vida'!AE413=0,"",'Datos Vida'!AE413)</f>
        <v/>
      </c>
      <c r="AF43" s="109" t="str">
        <f>IF('Datos Vida'!AF413=0,"",'Datos Vida'!AF413)</f>
        <v/>
      </c>
      <c r="AG43" s="109" t="str">
        <f>IF('Datos Vida'!AG413=0,"",'Datos Vida'!AG413)</f>
        <v/>
      </c>
      <c r="AH43" s="109" t="str">
        <f>IF('Datos Vida'!AH413=0,"",'Datos Vida'!AH413)</f>
        <v/>
      </c>
      <c r="AI43" s="109" t="str">
        <f>IF('Datos Vida'!AI413=0,"",'Datos Vida'!AI413)</f>
        <v/>
      </c>
      <c r="AJ43" s="109" t="str">
        <f>IF('Datos Vida'!AJ413=0,"",'Datos Vida'!AJ413)</f>
        <v/>
      </c>
      <c r="AK43" s="109" t="str">
        <f>IF('Datos Vida'!AK413=0,"",'Datos Vida'!AK413)</f>
        <v/>
      </c>
      <c r="AL43" s="109" t="str">
        <f>IF('Datos Vida'!AL413=0,"",'Datos Vida'!AL413)</f>
        <v/>
      </c>
      <c r="AM43" s="109" t="str">
        <f>IF('Datos Vida'!AM413=0,"",'Datos Vida'!AM413)</f>
        <v/>
      </c>
      <c r="AN43" s="109" t="str">
        <f>IF('Datos Vida'!AN413=0,"",'Datos Vida'!AN413)</f>
        <v/>
      </c>
      <c r="AO43" s="109" t="str">
        <f>IF('Datos Vida'!AO413=0,"",'Datos Vida'!AO413)</f>
        <v/>
      </c>
      <c r="AP43" s="109" t="str">
        <f>IF('Datos Vida'!AP413=0,"",'Datos Vida'!AP413)</f>
        <v/>
      </c>
      <c r="AQ43" s="109" t="str">
        <f>IF('Datos Vida'!AQ413=0,"",'Datos Vida'!AQ413)</f>
        <v/>
      </c>
      <c r="AR43" s="55" t="str">
        <f>IF('Datos Vida'!AR413=0,"",'Datos Vida'!AR413)</f>
        <v/>
      </c>
      <c r="AS43" s="43" t="str">
        <f>IF('Datos Vida'!AS413=0,"",'Datos Vida'!AS413)</f>
        <v/>
      </c>
      <c r="AT43" s="107"/>
    </row>
    <row r="44" spans="2:46">
      <c r="B44" s="30" t="s">
        <v>439</v>
      </c>
      <c r="C44" s="108" t="str">
        <f>IF('Datos Vida'!C414=0,"",'Datos Vida'!C414)</f>
        <v/>
      </c>
      <c r="D44" s="108">
        <f>IF('Datos Vida'!D414=0,"",'Datos Vida'!D414)</f>
        <v>1.0612079999999999</v>
      </c>
      <c r="E44" s="108" t="str">
        <f>IF('Datos Vida'!E414=0,"",'Datos Vida'!E414)</f>
        <v/>
      </c>
      <c r="F44" s="108" t="str">
        <f>IF('Datos Vida'!F414=0,"",'Datos Vida'!F414)</f>
        <v/>
      </c>
      <c r="G44" s="108">
        <f>IF('Datos Vida'!G414=0,"",'Datos Vida'!G414)</f>
        <v>1</v>
      </c>
      <c r="H44" s="108">
        <f>IF('Datos Vida'!H414=0,"",'Datos Vida'!H414)</f>
        <v>2</v>
      </c>
      <c r="I44" s="108" t="str">
        <f>IF('Datos Vida'!I414=0,"",'Datos Vida'!I414)</f>
        <v/>
      </c>
      <c r="J44" s="108">
        <f>IF('Datos Vida'!J414=0,"",'Datos Vida'!J414)</f>
        <v>10</v>
      </c>
      <c r="K44" s="108" t="str">
        <f>IF('Datos Vida'!K414=0,"",'Datos Vida'!K414)</f>
        <v/>
      </c>
      <c r="L44" s="108" t="str">
        <f>IF('Datos Vida'!L414=0,"",'Datos Vida'!L414)</f>
        <v/>
      </c>
      <c r="M44" s="108" t="str">
        <f>IF('Datos Vida'!M414=0,"",'Datos Vida'!M414)</f>
        <v/>
      </c>
      <c r="N44" s="108" t="str">
        <f>IF('Datos Vida'!N414=0,"",'Datos Vida'!N414)</f>
        <v/>
      </c>
      <c r="O44" s="108" t="str">
        <f>IF('Datos Vida'!O414=0,"",'Datos Vida'!O414)</f>
        <v/>
      </c>
      <c r="P44" s="108" t="str">
        <f>IF('Datos Vida'!P414=0,"",'Datos Vida'!P414)</f>
        <v/>
      </c>
      <c r="Q44" s="108">
        <f>IF('Datos Vida'!Q414=0,"",'Datos Vida'!Q414)</f>
        <v>2</v>
      </c>
      <c r="R44" s="108" t="str">
        <f>IF('Datos Vida'!R414=0,"",'Datos Vida'!R414)</f>
        <v/>
      </c>
      <c r="S44" s="108" t="str">
        <f>IF('Datos Vida'!S414=0,"",'Datos Vida'!S414)</f>
        <v/>
      </c>
      <c r="T44" s="108" t="str">
        <f>IF('Datos Vida'!T414=0,"",'Datos Vida'!T414)</f>
        <v/>
      </c>
      <c r="U44" s="108" t="str">
        <f>IF('Datos Vida'!U414=0,"",'Datos Vida'!U414)</f>
        <v/>
      </c>
      <c r="V44" s="108" t="str">
        <f>IF('Datos Vida'!V414=0,"",'Datos Vida'!V414)</f>
        <v/>
      </c>
      <c r="W44" s="108" t="str">
        <f>IF('Datos Vida'!W414=0,"",'Datos Vida'!W414)</f>
        <v/>
      </c>
      <c r="X44" s="108" t="str">
        <f>IF('Datos Vida'!X414=0,"",'Datos Vida'!X414)</f>
        <v/>
      </c>
      <c r="Y44" s="108" t="str">
        <f>IF('Datos Vida'!Y414=0,"",'Datos Vida'!Y414)</f>
        <v/>
      </c>
      <c r="Z44" s="108">
        <f>IF('Datos Vida'!Z414=0,"",'Datos Vida'!Z414)</f>
        <v>2</v>
      </c>
      <c r="AA44" s="108" t="str">
        <f>IF('Datos Vida'!AA414=0,"",'Datos Vida'!AA414)</f>
        <v/>
      </c>
      <c r="AB44" s="108" t="str">
        <f>IF('Datos Vida'!AB414=0,"",'Datos Vida'!AB414)</f>
        <v/>
      </c>
      <c r="AC44" s="108" t="str">
        <f>IF('Datos Vida'!AC414=0,"",'Datos Vida'!AC414)</f>
        <v/>
      </c>
      <c r="AD44" s="108" t="str">
        <f>IF('Datos Vida'!AD414=0,"",'Datos Vida'!AD414)</f>
        <v/>
      </c>
      <c r="AE44" s="108" t="str">
        <f>IF('Datos Vida'!AE414=0,"",'Datos Vida'!AE414)</f>
        <v/>
      </c>
      <c r="AF44" s="108">
        <f>IF('Datos Vida'!AF414=0,"",'Datos Vida'!AF414)</f>
        <v>4</v>
      </c>
      <c r="AG44" s="108" t="str">
        <f>IF('Datos Vida'!AG414=0,"",'Datos Vida'!AG414)</f>
        <v/>
      </c>
      <c r="AH44" s="108" t="str">
        <f>IF('Datos Vida'!AH414=0,"",'Datos Vida'!AH414)</f>
        <v/>
      </c>
      <c r="AI44" s="108" t="str">
        <f>IF('Datos Vida'!AI414=0,"",'Datos Vida'!AI414)</f>
        <v/>
      </c>
      <c r="AJ44" s="108" t="str">
        <f>IF('Datos Vida'!AJ414=0,"",'Datos Vida'!AJ414)</f>
        <v/>
      </c>
      <c r="AK44" s="108" t="str">
        <f>IF('Datos Vida'!AK414=0,"",'Datos Vida'!AK414)</f>
        <v/>
      </c>
      <c r="AL44" s="108" t="str">
        <f>IF('Datos Vida'!AL414=0,"",'Datos Vida'!AL414)</f>
        <v/>
      </c>
      <c r="AM44" s="108" t="str">
        <f>IF('Datos Vida'!AM414=0,"",'Datos Vida'!AM414)</f>
        <v/>
      </c>
      <c r="AN44" s="108" t="str">
        <f>IF('Datos Vida'!AN414=0,"",'Datos Vida'!AN414)</f>
        <v/>
      </c>
      <c r="AO44" s="108" t="str">
        <f>IF('Datos Vida'!AO414=0,"",'Datos Vida'!AO414)</f>
        <v/>
      </c>
      <c r="AP44" s="108" t="str">
        <f>IF('Datos Vida'!AP414=0,"",'Datos Vida'!AP414)</f>
        <v/>
      </c>
      <c r="AQ44" s="108">
        <f>IF('Datos Vida'!AQ414=0,"",'Datos Vida'!AQ414)</f>
        <v>22.061208000000001</v>
      </c>
      <c r="AR44" s="55" t="str">
        <f>IF('Datos Vida'!AR414=0,"",'Datos Vida'!AR414)</f>
        <v/>
      </c>
      <c r="AS44" s="46">
        <f>IF('Datos Vida'!AS414=0,"",'Datos Vida'!AS414)</f>
        <v>19</v>
      </c>
      <c r="AT44" s="71">
        <f t="shared" ref="AT44:AT49" si="3">IFERROR(AQ44/AS44-1,"")</f>
        <v>0.16111621052631575</v>
      </c>
    </row>
    <row r="45" spans="2:46">
      <c r="B45" s="30" t="s">
        <v>440</v>
      </c>
      <c r="C45" s="108" t="str">
        <f>IF('Datos Vida'!C415=0,"",'Datos Vida'!C415)</f>
        <v/>
      </c>
      <c r="D45" s="108" t="str">
        <f>IF('Datos Vida'!D415=0,"",'Datos Vida'!D415)</f>
        <v/>
      </c>
      <c r="E45" s="108">
        <f>IF('Datos Vida'!E415=0,"",'Datos Vida'!E415)</f>
        <v>653</v>
      </c>
      <c r="F45" s="108">
        <f>IF('Datos Vida'!F415=0,"",'Datos Vida'!F415)</f>
        <v>1010</v>
      </c>
      <c r="G45" s="108">
        <f>IF('Datos Vida'!G415=0,"",'Datos Vida'!G415)</f>
        <v>40388</v>
      </c>
      <c r="H45" s="108" t="str">
        <f>IF('Datos Vida'!H415=0,"",'Datos Vida'!H415)</f>
        <v/>
      </c>
      <c r="I45" s="108" t="str">
        <f>IF('Datos Vida'!I415=0,"",'Datos Vida'!I415)</f>
        <v/>
      </c>
      <c r="J45" s="108">
        <f>IF('Datos Vida'!J415=0,"",'Datos Vida'!J415)</f>
        <v>22589</v>
      </c>
      <c r="K45" s="108" t="str">
        <f>IF('Datos Vida'!K415=0,"",'Datos Vida'!K415)</f>
        <v/>
      </c>
      <c r="L45" s="108">
        <f>IF('Datos Vida'!L415=0,"",'Datos Vida'!L415)</f>
        <v>8076</v>
      </c>
      <c r="M45" s="108">
        <f>IF('Datos Vida'!M415=0,"",'Datos Vida'!M415)</f>
        <v>44847</v>
      </c>
      <c r="N45" s="108">
        <f>IF('Datos Vida'!N415=0,"",'Datos Vida'!N415)</f>
        <v>38935</v>
      </c>
      <c r="O45" s="108">
        <f>IF('Datos Vida'!O415=0,"",'Datos Vida'!O415)</f>
        <v>27772</v>
      </c>
      <c r="P45" s="108">
        <f>IF('Datos Vida'!P415=0,"",'Datos Vida'!P415)</f>
        <v>13216</v>
      </c>
      <c r="Q45" s="108">
        <f>IF('Datos Vida'!Q415=0,"",'Datos Vida'!Q415)</f>
        <v>13568</v>
      </c>
      <c r="R45" s="108" t="str">
        <f>IF('Datos Vida'!R415=0,"",'Datos Vida'!R415)</f>
        <v/>
      </c>
      <c r="S45" s="108" t="str">
        <f>IF('Datos Vida'!S415=0,"",'Datos Vida'!S415)</f>
        <v/>
      </c>
      <c r="T45" s="108" t="str">
        <f>IF('Datos Vida'!T415=0,"",'Datos Vida'!T415)</f>
        <v/>
      </c>
      <c r="U45" s="108" t="str">
        <f>IF('Datos Vida'!U415=0,"",'Datos Vida'!U415)</f>
        <v/>
      </c>
      <c r="V45" s="108" t="str">
        <f>IF('Datos Vida'!V415=0,"",'Datos Vida'!V415)</f>
        <v/>
      </c>
      <c r="W45" s="108">
        <f>IF('Datos Vida'!W415=0,"",'Datos Vida'!W415)</f>
        <v>614</v>
      </c>
      <c r="X45" s="108">
        <f>IF('Datos Vida'!X415=0,"",'Datos Vida'!X415)</f>
        <v>55038</v>
      </c>
      <c r="Y45" s="108" t="str">
        <f>IF('Datos Vida'!Y415=0,"",'Datos Vida'!Y415)</f>
        <v/>
      </c>
      <c r="Z45" s="108">
        <f>IF('Datos Vida'!Z415=0,"",'Datos Vida'!Z415)</f>
        <v>16389</v>
      </c>
      <c r="AA45" s="108">
        <f>IF('Datos Vida'!AA415=0,"",'Datos Vida'!AA415)</f>
        <v>17657</v>
      </c>
      <c r="AB45" s="108">
        <f>IF('Datos Vida'!AB415=0,"",'Datos Vida'!AB415)</f>
        <v>33178</v>
      </c>
      <c r="AC45" s="108">
        <f>IF('Datos Vida'!AC415=0,"",'Datos Vida'!AC415)</f>
        <v>14098</v>
      </c>
      <c r="AD45" s="108" t="str">
        <f>IF('Datos Vida'!AD415=0,"",'Datos Vida'!AD415)</f>
        <v/>
      </c>
      <c r="AE45" s="108">
        <f>IF('Datos Vida'!AE415=0,"",'Datos Vida'!AE415)</f>
        <v>15647</v>
      </c>
      <c r="AF45" s="108">
        <f>IF('Datos Vida'!AF415=0,"",'Datos Vida'!AF415)</f>
        <v>330</v>
      </c>
      <c r="AG45" s="108" t="str">
        <f>IF('Datos Vida'!AG415=0,"",'Datos Vida'!AG415)</f>
        <v/>
      </c>
      <c r="AH45" s="108" t="str">
        <f>IF('Datos Vida'!AH415=0,"",'Datos Vida'!AH415)</f>
        <v/>
      </c>
      <c r="AI45" s="108" t="str">
        <f>IF('Datos Vida'!AI415=0,"",'Datos Vida'!AI415)</f>
        <v/>
      </c>
      <c r="AJ45" s="108" t="str">
        <f>IF('Datos Vida'!AJ415=0,"",'Datos Vida'!AJ415)</f>
        <v/>
      </c>
      <c r="AK45" s="108" t="str">
        <f>IF('Datos Vida'!AK415=0,"",'Datos Vida'!AK415)</f>
        <v/>
      </c>
      <c r="AL45" s="108" t="str">
        <f>IF('Datos Vida'!AL415=0,"",'Datos Vida'!AL415)</f>
        <v/>
      </c>
      <c r="AM45" s="108" t="str">
        <f>IF('Datos Vida'!AM415=0,"",'Datos Vida'!AM415)</f>
        <v/>
      </c>
      <c r="AN45" s="108" t="str">
        <f>IF('Datos Vida'!AN415=0,"",'Datos Vida'!AN415)</f>
        <v/>
      </c>
      <c r="AO45" s="108" t="str">
        <f>IF('Datos Vida'!AO415=0,"",'Datos Vida'!AO415)</f>
        <v/>
      </c>
      <c r="AP45" s="108" t="str">
        <f>IF('Datos Vida'!AP415=0,"",'Datos Vida'!AP415)</f>
        <v/>
      </c>
      <c r="AQ45" s="108">
        <f>IF('Datos Vida'!AQ415=0,"",'Datos Vida'!AQ415)</f>
        <v>364005</v>
      </c>
      <c r="AR45" s="55" t="str">
        <f>IF('Datos Vida'!AR415=0,"",'Datos Vida'!AR415)</f>
        <v/>
      </c>
      <c r="AS45" s="46">
        <f>IF('Datos Vida'!AS415=0,"",'Datos Vida'!AS415)</f>
        <v>347664</v>
      </c>
      <c r="AT45" s="71">
        <f t="shared" si="3"/>
        <v>4.7002278061576641E-2</v>
      </c>
    </row>
    <row r="46" spans="2:46">
      <c r="B46" s="30" t="s">
        <v>441</v>
      </c>
      <c r="C46" s="108" t="str">
        <f>IF('Datos Vida'!C416=0,"",'Datos Vida'!C416)</f>
        <v/>
      </c>
      <c r="D46" s="108" t="str">
        <f>IF('Datos Vida'!D416=0,"",'Datos Vida'!D416)</f>
        <v/>
      </c>
      <c r="E46" s="108">
        <f>IF('Datos Vida'!E416=0,"",'Datos Vida'!E416)</f>
        <v>216</v>
      </c>
      <c r="F46" s="108">
        <f>IF('Datos Vida'!F416=0,"",'Datos Vida'!F416)</f>
        <v>270</v>
      </c>
      <c r="G46" s="108">
        <f>IF('Datos Vida'!G416=0,"",'Datos Vida'!G416)</f>
        <v>5351</v>
      </c>
      <c r="H46" s="108" t="str">
        <f>IF('Datos Vida'!H416=0,"",'Datos Vida'!H416)</f>
        <v/>
      </c>
      <c r="I46" s="108" t="str">
        <f>IF('Datos Vida'!I416=0,"",'Datos Vida'!I416)</f>
        <v/>
      </c>
      <c r="J46" s="108">
        <f>IF('Datos Vida'!J416=0,"",'Datos Vida'!J416)</f>
        <v>2646</v>
      </c>
      <c r="K46" s="108" t="str">
        <f>IF('Datos Vida'!K416=0,"",'Datos Vida'!K416)</f>
        <v/>
      </c>
      <c r="L46" s="108">
        <f>IF('Datos Vida'!L416=0,"",'Datos Vida'!L416)</f>
        <v>442</v>
      </c>
      <c r="M46" s="108">
        <f>IF('Datos Vida'!M416=0,"",'Datos Vida'!M416)</f>
        <v>5308</v>
      </c>
      <c r="N46" s="108">
        <f>IF('Datos Vida'!N416=0,"",'Datos Vida'!N416)</f>
        <v>2948</v>
      </c>
      <c r="O46" s="108">
        <f>IF('Datos Vida'!O416=0,"",'Datos Vida'!O416)</f>
        <v>3314</v>
      </c>
      <c r="P46" s="108">
        <f>IF('Datos Vida'!P416=0,"",'Datos Vida'!P416)</f>
        <v>1304</v>
      </c>
      <c r="Q46" s="108">
        <f>IF('Datos Vida'!Q416=0,"",'Datos Vida'!Q416)</f>
        <v>680</v>
      </c>
      <c r="R46" s="108" t="str">
        <f>IF('Datos Vida'!R416=0,"",'Datos Vida'!R416)</f>
        <v/>
      </c>
      <c r="S46" s="108" t="str">
        <f>IF('Datos Vida'!S416=0,"",'Datos Vida'!S416)</f>
        <v/>
      </c>
      <c r="T46" s="108" t="str">
        <f>IF('Datos Vida'!T416=0,"",'Datos Vida'!T416)</f>
        <v/>
      </c>
      <c r="U46" s="108" t="str">
        <f>IF('Datos Vida'!U416=0,"",'Datos Vida'!U416)</f>
        <v/>
      </c>
      <c r="V46" s="108" t="str">
        <f>IF('Datos Vida'!V416=0,"",'Datos Vida'!V416)</f>
        <v/>
      </c>
      <c r="W46" s="108">
        <f>IF('Datos Vida'!W416=0,"",'Datos Vida'!W416)</f>
        <v>67</v>
      </c>
      <c r="X46" s="108">
        <f>IF('Datos Vida'!X416=0,"",'Datos Vida'!X416)</f>
        <v>4401</v>
      </c>
      <c r="Y46" s="108" t="str">
        <f>IF('Datos Vida'!Y416=0,"",'Datos Vida'!Y416)</f>
        <v/>
      </c>
      <c r="Z46" s="108">
        <f>IF('Datos Vida'!Z416=0,"",'Datos Vida'!Z416)</f>
        <v>1055</v>
      </c>
      <c r="AA46" s="108">
        <f>IF('Datos Vida'!AA416=0,"",'Datos Vida'!AA416)</f>
        <v>3239</v>
      </c>
      <c r="AB46" s="108">
        <f>IF('Datos Vida'!AB416=0,"",'Datos Vida'!AB416)</f>
        <v>3270</v>
      </c>
      <c r="AC46" s="108">
        <f>IF('Datos Vida'!AC416=0,"",'Datos Vida'!AC416)</f>
        <v>1800</v>
      </c>
      <c r="AD46" s="108" t="str">
        <f>IF('Datos Vida'!AD416=0,"",'Datos Vida'!AD416)</f>
        <v/>
      </c>
      <c r="AE46" s="108">
        <f>IF('Datos Vida'!AE416=0,"",'Datos Vida'!AE416)</f>
        <v>972</v>
      </c>
      <c r="AF46" s="108" t="str">
        <f>IF('Datos Vida'!AF416=0,"",'Datos Vida'!AF416)</f>
        <v/>
      </c>
      <c r="AG46" s="108" t="str">
        <f>IF('Datos Vida'!AG416=0,"",'Datos Vida'!AG416)</f>
        <v/>
      </c>
      <c r="AH46" s="108" t="str">
        <f>IF('Datos Vida'!AH416=0,"",'Datos Vida'!AH416)</f>
        <v/>
      </c>
      <c r="AI46" s="108" t="str">
        <f>IF('Datos Vida'!AI416=0,"",'Datos Vida'!AI416)</f>
        <v/>
      </c>
      <c r="AJ46" s="108" t="str">
        <f>IF('Datos Vida'!AJ416=0,"",'Datos Vida'!AJ416)</f>
        <v/>
      </c>
      <c r="AK46" s="108" t="str">
        <f>IF('Datos Vida'!AK416=0,"",'Datos Vida'!AK416)</f>
        <v/>
      </c>
      <c r="AL46" s="108" t="str">
        <f>IF('Datos Vida'!AL416=0,"",'Datos Vida'!AL416)</f>
        <v/>
      </c>
      <c r="AM46" s="108" t="str">
        <f>IF('Datos Vida'!AM416=0,"",'Datos Vida'!AM416)</f>
        <v/>
      </c>
      <c r="AN46" s="108" t="str">
        <f>IF('Datos Vida'!AN416=0,"",'Datos Vida'!AN416)</f>
        <v/>
      </c>
      <c r="AO46" s="108" t="str">
        <f>IF('Datos Vida'!AO416=0,"",'Datos Vida'!AO416)</f>
        <v/>
      </c>
      <c r="AP46" s="108" t="str">
        <f>IF('Datos Vida'!AP416=0,"",'Datos Vida'!AP416)</f>
        <v/>
      </c>
      <c r="AQ46" s="108">
        <f>IF('Datos Vida'!AQ416=0,"",'Datos Vida'!AQ416)</f>
        <v>37283</v>
      </c>
      <c r="AR46" s="55" t="str">
        <f>IF('Datos Vida'!AR416=0,"",'Datos Vida'!AR416)</f>
        <v/>
      </c>
      <c r="AS46" s="46">
        <f>IF('Datos Vida'!AS416=0,"",'Datos Vida'!AS416)</f>
        <v>31828</v>
      </c>
      <c r="AT46" s="71">
        <f t="shared" si="3"/>
        <v>0.17138997109463361</v>
      </c>
    </row>
    <row r="47" spans="2:46">
      <c r="B47" s="30" t="s">
        <v>442</v>
      </c>
      <c r="C47" s="108" t="str">
        <f>IF('Datos Vida'!C417=0,"",'Datos Vida'!C417)</f>
        <v/>
      </c>
      <c r="D47" s="108" t="str">
        <f>IF('Datos Vida'!D417=0,"",'Datos Vida'!D417)</f>
        <v/>
      </c>
      <c r="E47" s="108">
        <f>IF('Datos Vida'!E417=0,"",'Datos Vida'!E417)</f>
        <v>106</v>
      </c>
      <c r="F47" s="108">
        <f>IF('Datos Vida'!F417=0,"",'Datos Vida'!F417)</f>
        <v>345</v>
      </c>
      <c r="G47" s="108">
        <f>IF('Datos Vida'!G417=0,"",'Datos Vida'!G417)</f>
        <v>5679</v>
      </c>
      <c r="H47" s="108" t="str">
        <f>IF('Datos Vida'!H417=0,"",'Datos Vida'!H417)</f>
        <v/>
      </c>
      <c r="I47" s="108" t="str">
        <f>IF('Datos Vida'!I417=0,"",'Datos Vida'!I417)</f>
        <v/>
      </c>
      <c r="J47" s="108">
        <f>IF('Datos Vida'!J417=0,"",'Datos Vida'!J417)</f>
        <v>2345</v>
      </c>
      <c r="K47" s="108" t="str">
        <f>IF('Datos Vida'!K417=0,"",'Datos Vida'!K417)</f>
        <v/>
      </c>
      <c r="L47" s="108">
        <f>IF('Datos Vida'!L417=0,"",'Datos Vida'!L417)</f>
        <v>328</v>
      </c>
      <c r="M47" s="108">
        <f>IF('Datos Vida'!M417=0,"",'Datos Vida'!M417)</f>
        <v>5897</v>
      </c>
      <c r="N47" s="108">
        <f>IF('Datos Vida'!N417=0,"",'Datos Vida'!N417)</f>
        <v>5161</v>
      </c>
      <c r="O47" s="108">
        <f>IF('Datos Vida'!O417=0,"",'Datos Vida'!O417)</f>
        <v>2347</v>
      </c>
      <c r="P47" s="108">
        <f>IF('Datos Vida'!P417=0,"",'Datos Vida'!P417)</f>
        <v>1100</v>
      </c>
      <c r="Q47" s="108">
        <f>IF('Datos Vida'!Q417=0,"",'Datos Vida'!Q417)</f>
        <v>647</v>
      </c>
      <c r="R47" s="108" t="str">
        <f>IF('Datos Vida'!R417=0,"",'Datos Vida'!R417)</f>
        <v/>
      </c>
      <c r="S47" s="108" t="str">
        <f>IF('Datos Vida'!S417=0,"",'Datos Vida'!S417)</f>
        <v/>
      </c>
      <c r="T47" s="108" t="str">
        <f>IF('Datos Vida'!T417=0,"",'Datos Vida'!T417)</f>
        <v/>
      </c>
      <c r="U47" s="108" t="str">
        <f>IF('Datos Vida'!U417=0,"",'Datos Vida'!U417)</f>
        <v/>
      </c>
      <c r="V47" s="108" t="str">
        <f>IF('Datos Vida'!V417=0,"",'Datos Vida'!V417)</f>
        <v/>
      </c>
      <c r="W47" s="108">
        <f>IF('Datos Vida'!W417=0,"",'Datos Vida'!W417)</f>
        <v>166</v>
      </c>
      <c r="X47" s="108">
        <f>IF('Datos Vida'!X417=0,"",'Datos Vida'!X417)</f>
        <v>3855</v>
      </c>
      <c r="Y47" s="108" t="str">
        <f>IF('Datos Vida'!Y417=0,"",'Datos Vida'!Y417)</f>
        <v/>
      </c>
      <c r="Z47" s="108">
        <f>IF('Datos Vida'!Z417=0,"",'Datos Vida'!Z417)</f>
        <v>816</v>
      </c>
      <c r="AA47" s="108">
        <f>IF('Datos Vida'!AA417=0,"",'Datos Vida'!AA417)</f>
        <v>2019</v>
      </c>
      <c r="AB47" s="108">
        <f>IF('Datos Vida'!AB417=0,"",'Datos Vida'!AB417)</f>
        <v>8182</v>
      </c>
      <c r="AC47" s="108">
        <f>IF('Datos Vida'!AC417=0,"",'Datos Vida'!AC417)</f>
        <v>1800</v>
      </c>
      <c r="AD47" s="108" t="str">
        <f>IF('Datos Vida'!AD417=0,"",'Datos Vida'!AD417)</f>
        <v/>
      </c>
      <c r="AE47" s="108">
        <f>IF('Datos Vida'!AE417=0,"",'Datos Vida'!AE417)</f>
        <v>664</v>
      </c>
      <c r="AF47" s="108" t="str">
        <f>IF('Datos Vida'!AF417=0,"",'Datos Vida'!AF417)</f>
        <v/>
      </c>
      <c r="AG47" s="108" t="str">
        <f>IF('Datos Vida'!AG417=0,"",'Datos Vida'!AG417)</f>
        <v/>
      </c>
      <c r="AH47" s="108" t="str">
        <f>IF('Datos Vida'!AH417=0,"",'Datos Vida'!AH417)</f>
        <v/>
      </c>
      <c r="AI47" s="108" t="str">
        <f>IF('Datos Vida'!AI417=0,"",'Datos Vida'!AI417)</f>
        <v/>
      </c>
      <c r="AJ47" s="108" t="str">
        <f>IF('Datos Vida'!AJ417=0,"",'Datos Vida'!AJ417)</f>
        <v/>
      </c>
      <c r="AK47" s="108" t="str">
        <f>IF('Datos Vida'!AK417=0,"",'Datos Vida'!AK417)</f>
        <v/>
      </c>
      <c r="AL47" s="108" t="str">
        <f>IF('Datos Vida'!AL417=0,"",'Datos Vida'!AL417)</f>
        <v/>
      </c>
      <c r="AM47" s="108" t="str">
        <f>IF('Datos Vida'!AM417=0,"",'Datos Vida'!AM417)</f>
        <v/>
      </c>
      <c r="AN47" s="108" t="str">
        <f>IF('Datos Vida'!AN417=0,"",'Datos Vida'!AN417)</f>
        <v/>
      </c>
      <c r="AO47" s="108" t="str">
        <f>IF('Datos Vida'!AO417=0,"",'Datos Vida'!AO417)</f>
        <v/>
      </c>
      <c r="AP47" s="108" t="str">
        <f>IF('Datos Vida'!AP417=0,"",'Datos Vida'!AP417)</f>
        <v/>
      </c>
      <c r="AQ47" s="108">
        <f>IF('Datos Vida'!AQ417=0,"",'Datos Vida'!AQ417)</f>
        <v>41457</v>
      </c>
      <c r="AR47" s="55" t="str">
        <f>IF('Datos Vida'!AR417=0,"",'Datos Vida'!AR417)</f>
        <v/>
      </c>
      <c r="AS47" s="46">
        <f>IF('Datos Vida'!AS417=0,"",'Datos Vida'!AS417)</f>
        <v>38527</v>
      </c>
      <c r="AT47" s="71">
        <f t="shared" si="3"/>
        <v>7.605056194357207E-2</v>
      </c>
    </row>
    <row r="48" spans="2:46">
      <c r="B48" s="30" t="s">
        <v>443</v>
      </c>
      <c r="C48" s="108" t="str">
        <f>IF('Datos Vida'!C418=0,"",'Datos Vida'!C418)</f>
        <v/>
      </c>
      <c r="D48" s="108" t="str">
        <f>IF('Datos Vida'!D418=0,"",'Datos Vida'!D418)</f>
        <v/>
      </c>
      <c r="E48" s="108" t="str">
        <f>IF('Datos Vida'!E418=0,"",'Datos Vida'!E418)</f>
        <v/>
      </c>
      <c r="F48" s="108" t="str">
        <f>IF('Datos Vida'!F418=0,"",'Datos Vida'!F418)</f>
        <v/>
      </c>
      <c r="G48" s="108" t="str">
        <f>IF('Datos Vida'!G418=0,"",'Datos Vida'!G418)</f>
        <v/>
      </c>
      <c r="H48" s="108" t="str">
        <f>IF('Datos Vida'!H418=0,"",'Datos Vida'!H418)</f>
        <v/>
      </c>
      <c r="I48" s="108" t="str">
        <f>IF('Datos Vida'!I418=0,"",'Datos Vida'!I418)</f>
        <v/>
      </c>
      <c r="J48" s="108" t="str">
        <f>IF('Datos Vida'!J418=0,"",'Datos Vida'!J418)</f>
        <v/>
      </c>
      <c r="K48" s="108" t="str">
        <f>IF('Datos Vida'!K418=0,"",'Datos Vida'!K418)</f>
        <v/>
      </c>
      <c r="L48" s="108">
        <f>IF('Datos Vida'!L418=0,"",'Datos Vida'!L418)</f>
        <v>2</v>
      </c>
      <c r="M48" s="108" t="str">
        <f>IF('Datos Vida'!M418=0,"",'Datos Vida'!M418)</f>
        <v/>
      </c>
      <c r="N48" s="108">
        <f>IF('Datos Vida'!N418=0,"",'Datos Vida'!N418)</f>
        <v>5</v>
      </c>
      <c r="O48" s="108" t="str">
        <f>IF('Datos Vida'!O418=0,"",'Datos Vida'!O418)</f>
        <v/>
      </c>
      <c r="P48" s="108">
        <f>IF('Datos Vida'!P418=0,"",'Datos Vida'!P418)</f>
        <v>1186</v>
      </c>
      <c r="Q48" s="108" t="str">
        <f>IF('Datos Vida'!Q418=0,"",'Datos Vida'!Q418)</f>
        <v/>
      </c>
      <c r="R48" s="108" t="str">
        <f>IF('Datos Vida'!R418=0,"",'Datos Vida'!R418)</f>
        <v/>
      </c>
      <c r="S48" s="108" t="str">
        <f>IF('Datos Vida'!S418=0,"",'Datos Vida'!S418)</f>
        <v/>
      </c>
      <c r="T48" s="108" t="str">
        <f>IF('Datos Vida'!T418=0,"",'Datos Vida'!T418)</f>
        <v/>
      </c>
      <c r="U48" s="108" t="str">
        <f>IF('Datos Vida'!U418=0,"",'Datos Vida'!U418)</f>
        <v/>
      </c>
      <c r="V48" s="108" t="str">
        <f>IF('Datos Vida'!V418=0,"",'Datos Vida'!V418)</f>
        <v/>
      </c>
      <c r="W48" s="108" t="str">
        <f>IF('Datos Vida'!W418=0,"",'Datos Vida'!W418)</f>
        <v/>
      </c>
      <c r="X48" s="108" t="str">
        <f>IF('Datos Vida'!X418=0,"",'Datos Vida'!X418)</f>
        <v/>
      </c>
      <c r="Y48" s="108" t="str">
        <f>IF('Datos Vida'!Y418=0,"",'Datos Vida'!Y418)</f>
        <v/>
      </c>
      <c r="Z48" s="108" t="str">
        <f>IF('Datos Vida'!Z418=0,"",'Datos Vida'!Z418)</f>
        <v/>
      </c>
      <c r="AA48" s="108">
        <f>IF('Datos Vida'!AA418=0,"",'Datos Vida'!AA418)</f>
        <v>441</v>
      </c>
      <c r="AB48" s="108" t="str">
        <f>IF('Datos Vida'!AB418=0,"",'Datos Vida'!AB418)</f>
        <v/>
      </c>
      <c r="AC48" s="108">
        <f>IF('Datos Vida'!AC418=0,"",'Datos Vida'!AC418)</f>
        <v>1180</v>
      </c>
      <c r="AD48" s="108" t="str">
        <f>IF('Datos Vida'!AD418=0,"",'Datos Vida'!AD418)</f>
        <v/>
      </c>
      <c r="AE48" s="108">
        <f>IF('Datos Vida'!AE418=0,"",'Datos Vida'!AE418)</f>
        <v>22</v>
      </c>
      <c r="AF48" s="108" t="str">
        <f>IF('Datos Vida'!AF418=0,"",'Datos Vida'!AF418)</f>
        <v/>
      </c>
      <c r="AG48" s="108" t="str">
        <f>IF('Datos Vida'!AG418=0,"",'Datos Vida'!AG418)</f>
        <v/>
      </c>
      <c r="AH48" s="108" t="str">
        <f>IF('Datos Vida'!AH418=0,"",'Datos Vida'!AH418)</f>
        <v/>
      </c>
      <c r="AI48" s="108" t="str">
        <f>IF('Datos Vida'!AI418=0,"",'Datos Vida'!AI418)</f>
        <v/>
      </c>
      <c r="AJ48" s="108" t="str">
        <f>IF('Datos Vida'!AJ418=0,"",'Datos Vida'!AJ418)</f>
        <v/>
      </c>
      <c r="AK48" s="108" t="str">
        <f>IF('Datos Vida'!AK418=0,"",'Datos Vida'!AK418)</f>
        <v/>
      </c>
      <c r="AL48" s="108" t="str">
        <f>IF('Datos Vida'!AL418=0,"",'Datos Vida'!AL418)</f>
        <v/>
      </c>
      <c r="AM48" s="108" t="str">
        <f>IF('Datos Vida'!AM418=0,"",'Datos Vida'!AM418)</f>
        <v/>
      </c>
      <c r="AN48" s="108" t="str">
        <f>IF('Datos Vida'!AN418=0,"",'Datos Vida'!AN418)</f>
        <v/>
      </c>
      <c r="AO48" s="108" t="str">
        <f>IF('Datos Vida'!AO418=0,"",'Datos Vida'!AO418)</f>
        <v/>
      </c>
      <c r="AP48" s="108" t="str">
        <f>IF('Datos Vida'!AP418=0,"",'Datos Vida'!AP418)</f>
        <v/>
      </c>
      <c r="AQ48" s="108">
        <f>IF('Datos Vida'!AQ418=0,"",'Datos Vida'!AQ418)</f>
        <v>2836</v>
      </c>
      <c r="AR48" s="55" t="str">
        <f>IF('Datos Vida'!AR418=0,"",'Datos Vida'!AR418)</f>
        <v/>
      </c>
      <c r="AS48" s="46">
        <f>IF('Datos Vida'!AS418=0,"",'Datos Vida'!AS418)</f>
        <v>2881</v>
      </c>
      <c r="AT48" s="71">
        <f t="shared" si="3"/>
        <v>-1.561957653592505E-2</v>
      </c>
    </row>
    <row r="49" spans="2:46">
      <c r="B49" s="31" t="s">
        <v>327</v>
      </c>
      <c r="C49" s="110">
        <f>IF('Datos Vida'!C419=0,"",'Datos Vida'!C419)</f>
        <v>126</v>
      </c>
      <c r="D49" s="110">
        <f>IF('Datos Vida'!D419=0,"",'Datos Vida'!D419)</f>
        <v>99684</v>
      </c>
      <c r="E49" s="110">
        <f>IF('Datos Vida'!E419=0,"",'Datos Vida'!E419)</f>
        <v>7092</v>
      </c>
      <c r="F49" s="110">
        <f>IF('Datos Vida'!F419=0,"",'Datos Vida'!F419)</f>
        <v>106711</v>
      </c>
      <c r="G49" s="110">
        <f>IF('Datos Vida'!G419=0,"",'Datos Vida'!G419)</f>
        <v>93154</v>
      </c>
      <c r="H49" s="110">
        <f>IF('Datos Vida'!H419=0,"",'Datos Vida'!H419)</f>
        <v>756</v>
      </c>
      <c r="I49" s="110">
        <f>IF('Datos Vida'!I419=0,"",'Datos Vida'!I419)</f>
        <v>212601</v>
      </c>
      <c r="J49" s="110">
        <f>IF('Datos Vida'!J419=0,"",'Datos Vida'!J419)</f>
        <v>351387</v>
      </c>
      <c r="K49" s="110">
        <f>IF('Datos Vida'!K419=0,"",'Datos Vida'!K419)</f>
        <v>34596</v>
      </c>
      <c r="L49" s="110">
        <f>IF('Datos Vida'!L419=0,"",'Datos Vida'!L419)</f>
        <v>9396</v>
      </c>
      <c r="M49" s="110">
        <f>IF('Datos Vida'!M419=0,"",'Datos Vida'!M419)</f>
        <v>153679</v>
      </c>
      <c r="N49" s="110">
        <f>IF('Datos Vida'!N419=0,"",'Datos Vida'!N419)</f>
        <v>47134</v>
      </c>
      <c r="O49" s="110">
        <f>IF('Datos Vida'!O419=0,"",'Datos Vida'!O419)</f>
        <v>75620</v>
      </c>
      <c r="P49" s="110">
        <f>IF('Datos Vida'!P419=0,"",'Datos Vida'!P419)</f>
        <v>63596</v>
      </c>
      <c r="Q49" s="110">
        <f>IF('Datos Vida'!Q419=0,"",'Datos Vida'!Q419)</f>
        <v>62523</v>
      </c>
      <c r="R49" s="110">
        <f>IF('Datos Vida'!R419=0,"",'Datos Vida'!R419)</f>
        <v>1</v>
      </c>
      <c r="S49" s="110">
        <f>IF('Datos Vida'!S419=0,"",'Datos Vida'!S419)</f>
        <v>1144</v>
      </c>
      <c r="T49" s="110">
        <f>IF('Datos Vida'!T419=0,"",'Datos Vida'!T419)</f>
        <v>454241</v>
      </c>
      <c r="U49" s="110">
        <f>IF('Datos Vida'!U419=0,"",'Datos Vida'!U419)</f>
        <v>51454</v>
      </c>
      <c r="V49" s="110">
        <f>IF('Datos Vida'!V419=0,"",'Datos Vida'!V419)</f>
        <v>30</v>
      </c>
      <c r="W49" s="110">
        <f>IF('Datos Vida'!W419=0,"",'Datos Vida'!W419)</f>
        <v>11755</v>
      </c>
      <c r="X49" s="110">
        <f>IF('Datos Vida'!X419=0,"",'Datos Vida'!X419)</f>
        <v>473834</v>
      </c>
      <c r="Y49" s="110">
        <f>IF('Datos Vida'!Y419=0,"",'Datos Vida'!Y419)</f>
        <v>215570</v>
      </c>
      <c r="Z49" s="110">
        <f>IF('Datos Vida'!Z419=0,"",'Datos Vida'!Z419)</f>
        <v>30896</v>
      </c>
      <c r="AA49" s="110">
        <f>IF('Datos Vida'!AA419=0,"",'Datos Vida'!AA419)</f>
        <v>44158</v>
      </c>
      <c r="AB49" s="110">
        <f>IF('Datos Vida'!AB419=0,"",'Datos Vida'!AB419)</f>
        <v>56495</v>
      </c>
      <c r="AC49" s="110">
        <f>IF('Datos Vida'!AC419=0,"",'Datos Vida'!AC419)</f>
        <v>19032</v>
      </c>
      <c r="AD49" s="110" t="str">
        <f>IF('Datos Vida'!AD419=0,"",'Datos Vida'!AD419)</f>
        <v/>
      </c>
      <c r="AE49" s="110">
        <f>IF('Datos Vida'!AE419=0,"",'Datos Vida'!AE419)</f>
        <v>178800</v>
      </c>
      <c r="AF49" s="110">
        <f>IF('Datos Vida'!AF419=0,"",'Datos Vida'!AF419)</f>
        <v>66577</v>
      </c>
      <c r="AG49" s="110">
        <f>IF('Datos Vida'!AG419=0,"",'Datos Vida'!AG419)</f>
        <v>304497</v>
      </c>
      <c r="AH49" s="110" t="str">
        <f>IF('Datos Vida'!AH419=0,"",'Datos Vida'!AH419)</f>
        <v/>
      </c>
      <c r="AI49" s="110" t="str">
        <f>IF('Datos Vida'!AI419=0,"",'Datos Vida'!AI419)</f>
        <v/>
      </c>
      <c r="AJ49" s="110" t="str">
        <f>IF('Datos Vida'!AJ419=0,"",'Datos Vida'!AJ419)</f>
        <v/>
      </c>
      <c r="AK49" s="110" t="str">
        <f>IF('Datos Vida'!AK419=0,"",'Datos Vida'!AK419)</f>
        <v/>
      </c>
      <c r="AL49" s="110" t="str">
        <f>IF('Datos Vida'!AL419=0,"",'Datos Vida'!AL419)</f>
        <v/>
      </c>
      <c r="AM49" s="110" t="str">
        <f>IF('Datos Vida'!AM419=0,"",'Datos Vida'!AM419)</f>
        <v/>
      </c>
      <c r="AN49" s="110" t="str">
        <f>IF('Datos Vida'!AN419=0,"",'Datos Vida'!AN419)</f>
        <v/>
      </c>
      <c r="AO49" s="110" t="str">
        <f>IF('Datos Vida'!AO419=0,"",'Datos Vida'!AO419)</f>
        <v/>
      </c>
      <c r="AP49" s="110" t="str">
        <f>IF('Datos Vida'!AP419=0,"",'Datos Vida'!AP419)</f>
        <v/>
      </c>
      <c r="AQ49" s="110">
        <f>IF('Datos Vida'!AQ419=0,"",'Datos Vida'!AQ419)</f>
        <v>3226539</v>
      </c>
      <c r="AR49" s="55" t="str">
        <f>IF('Datos Vida'!AR419=0,"",'Datos Vida'!AR419)</f>
        <v/>
      </c>
      <c r="AS49" s="77">
        <f>IF('Datos Vida'!AS419=0,"",'Datos Vida'!AS419)</f>
        <v>3520897</v>
      </c>
      <c r="AT49" s="85">
        <f t="shared" si="3"/>
        <v>-8.3603127271260735E-2</v>
      </c>
    </row>
    <row r="50" spans="2:46">
      <c r="AT50" s="86"/>
    </row>
    <row r="51" spans="2:46">
      <c r="B51" s="80" t="s">
        <v>450</v>
      </c>
      <c r="C51" s="70">
        <f>IF(SUM(C12:C27)=0,"",SUM(C12:C27))</f>
        <v>28</v>
      </c>
      <c r="D51" s="70">
        <f t="shared" ref="D51:AS51" si="4">IF(SUM(D12:D27)=0,"",SUM(D12:D27))</f>
        <v>99279.96102059081</v>
      </c>
      <c r="E51" s="70">
        <f t="shared" si="4"/>
        <v>5964</v>
      </c>
      <c r="F51" s="70">
        <f t="shared" si="4"/>
        <v>103908</v>
      </c>
      <c r="G51" s="70">
        <f t="shared" si="4"/>
        <v>36083</v>
      </c>
      <c r="H51" s="70" t="str">
        <f t="shared" si="4"/>
        <v/>
      </c>
      <c r="I51" s="70">
        <f t="shared" si="4"/>
        <v>67817</v>
      </c>
      <c r="J51" s="70">
        <f t="shared" si="4"/>
        <v>322203</v>
      </c>
      <c r="K51" s="70">
        <f t="shared" si="4"/>
        <v>34592</v>
      </c>
      <c r="L51" s="70">
        <f t="shared" si="4"/>
        <v>547</v>
      </c>
      <c r="M51" s="70">
        <f t="shared" si="4"/>
        <v>96407</v>
      </c>
      <c r="N51" s="70">
        <f t="shared" si="4"/>
        <v>85</v>
      </c>
      <c r="O51" s="70">
        <f t="shared" si="4"/>
        <v>41851</v>
      </c>
      <c r="P51" s="70">
        <f t="shared" si="4"/>
        <v>41679</v>
      </c>
      <c r="Q51" s="70">
        <f t="shared" si="4"/>
        <v>37102</v>
      </c>
      <c r="R51" s="70" t="str">
        <f t="shared" si="4"/>
        <v/>
      </c>
      <c r="S51" s="70">
        <f t="shared" si="4"/>
        <v>897</v>
      </c>
      <c r="T51" s="70">
        <f t="shared" si="4"/>
        <v>10902</v>
      </c>
      <c r="U51" s="70">
        <f t="shared" si="4"/>
        <v>51444</v>
      </c>
      <c r="V51" s="70" t="str">
        <f t="shared" si="4"/>
        <v/>
      </c>
      <c r="W51" s="70">
        <f t="shared" si="4"/>
        <v>9883</v>
      </c>
      <c r="X51" s="70">
        <f t="shared" si="4"/>
        <v>407127</v>
      </c>
      <c r="Y51" s="70">
        <f t="shared" si="4"/>
        <v>153638</v>
      </c>
      <c r="Z51" s="70">
        <f t="shared" si="4"/>
        <v>12546</v>
      </c>
      <c r="AA51" s="70">
        <f t="shared" si="4"/>
        <v>20777</v>
      </c>
      <c r="AB51" s="70">
        <f t="shared" si="4"/>
        <v>11865</v>
      </c>
      <c r="AC51" s="70">
        <f t="shared" si="4"/>
        <v>148</v>
      </c>
      <c r="AD51" s="70" t="str">
        <f t="shared" si="4"/>
        <v/>
      </c>
      <c r="AE51" s="70">
        <f t="shared" si="4"/>
        <v>160909</v>
      </c>
      <c r="AF51" s="70">
        <f t="shared" si="4"/>
        <v>65423</v>
      </c>
      <c r="AG51" s="70">
        <f t="shared" si="4"/>
        <v>303741</v>
      </c>
      <c r="AH51" s="70" t="str">
        <f t="shared" si="4"/>
        <v/>
      </c>
      <c r="AI51" s="70" t="str">
        <f t="shared" si="4"/>
        <v/>
      </c>
      <c r="AJ51" s="70" t="str">
        <f t="shared" si="4"/>
        <v/>
      </c>
      <c r="AK51" s="70" t="str">
        <f t="shared" si="4"/>
        <v/>
      </c>
      <c r="AL51" s="70" t="str">
        <f t="shared" si="4"/>
        <v/>
      </c>
      <c r="AM51" s="70" t="str">
        <f t="shared" si="4"/>
        <v/>
      </c>
      <c r="AN51" s="70" t="str">
        <f t="shared" si="4"/>
        <v/>
      </c>
      <c r="AO51" s="70" t="str">
        <f t="shared" si="4"/>
        <v/>
      </c>
      <c r="AP51" s="70" t="str">
        <f t="shared" si="4"/>
        <v/>
      </c>
      <c r="AQ51" s="70">
        <f t="shared" si="4"/>
        <v>2096845.9610205907</v>
      </c>
      <c r="AR51" s="81"/>
      <c r="AS51" s="70">
        <f t="shared" si="4"/>
        <v>2228736</v>
      </c>
      <c r="AT51" s="71">
        <f>IFERROR(AQ51/AS51-1,"")</f>
        <v>-5.9177057749060125E-2</v>
      </c>
    </row>
    <row r="52" spans="2:46">
      <c r="B52" s="80" t="s">
        <v>451</v>
      </c>
      <c r="C52" s="70">
        <f>IF(SUM(C29:C42)=0,"",SUM(C29:C42))</f>
        <v>98</v>
      </c>
      <c r="D52" s="70">
        <f t="shared" ref="D52:AS52" si="5">IF(SUM(D29:D42)=0,"",SUM(D29:D42))</f>
        <v>402.52842885120003</v>
      </c>
      <c r="E52" s="70">
        <f t="shared" si="5"/>
        <v>153</v>
      </c>
      <c r="F52" s="70">
        <f t="shared" si="5"/>
        <v>1178</v>
      </c>
      <c r="G52" s="70">
        <f t="shared" si="5"/>
        <v>5652</v>
      </c>
      <c r="H52" s="70">
        <f t="shared" si="5"/>
        <v>754</v>
      </c>
      <c r="I52" s="70">
        <f t="shared" si="5"/>
        <v>144784</v>
      </c>
      <c r="J52" s="70">
        <f t="shared" si="5"/>
        <v>1594</v>
      </c>
      <c r="K52" s="70">
        <f t="shared" si="5"/>
        <v>4</v>
      </c>
      <c r="L52" s="70">
        <f t="shared" si="5"/>
        <v>1</v>
      </c>
      <c r="M52" s="70">
        <f t="shared" si="5"/>
        <v>1220</v>
      </c>
      <c r="N52" s="70" t="str">
        <f t="shared" si="5"/>
        <v/>
      </c>
      <c r="O52" s="70">
        <f t="shared" si="5"/>
        <v>336</v>
      </c>
      <c r="P52" s="70">
        <f t="shared" si="5"/>
        <v>5111</v>
      </c>
      <c r="Q52" s="70">
        <f t="shared" si="5"/>
        <v>2718</v>
      </c>
      <c r="R52" s="70">
        <f t="shared" si="5"/>
        <v>1</v>
      </c>
      <c r="S52" s="70">
        <f t="shared" si="5"/>
        <v>247</v>
      </c>
      <c r="T52" s="70">
        <f t="shared" si="5"/>
        <v>443339</v>
      </c>
      <c r="U52" s="70">
        <f t="shared" si="5"/>
        <v>10</v>
      </c>
      <c r="V52" s="70">
        <f t="shared" si="5"/>
        <v>30</v>
      </c>
      <c r="W52" s="70">
        <f t="shared" si="5"/>
        <v>1025</v>
      </c>
      <c r="X52" s="70">
        <f t="shared" si="5"/>
        <v>3413</v>
      </c>
      <c r="Y52" s="70">
        <f t="shared" si="5"/>
        <v>61932</v>
      </c>
      <c r="Z52" s="70">
        <f t="shared" si="5"/>
        <v>88</v>
      </c>
      <c r="AA52" s="70">
        <f t="shared" si="5"/>
        <v>25</v>
      </c>
      <c r="AB52" s="70" t="str">
        <f t="shared" si="5"/>
        <v/>
      </c>
      <c r="AC52" s="70">
        <f t="shared" si="5"/>
        <v>6</v>
      </c>
      <c r="AD52" s="70" t="str">
        <f t="shared" si="5"/>
        <v/>
      </c>
      <c r="AE52" s="70">
        <f t="shared" si="5"/>
        <v>586</v>
      </c>
      <c r="AF52" s="70">
        <f t="shared" si="5"/>
        <v>820</v>
      </c>
      <c r="AG52" s="70">
        <f t="shared" si="5"/>
        <v>756</v>
      </c>
      <c r="AH52" s="70" t="str">
        <f t="shared" si="5"/>
        <v/>
      </c>
      <c r="AI52" s="70" t="str">
        <f t="shared" si="5"/>
        <v/>
      </c>
      <c r="AJ52" s="70" t="str">
        <f t="shared" si="5"/>
        <v/>
      </c>
      <c r="AK52" s="70" t="str">
        <f t="shared" si="5"/>
        <v/>
      </c>
      <c r="AL52" s="70" t="str">
        <f t="shared" si="5"/>
        <v/>
      </c>
      <c r="AM52" s="70" t="str">
        <f t="shared" si="5"/>
        <v/>
      </c>
      <c r="AN52" s="70" t="str">
        <f t="shared" si="5"/>
        <v/>
      </c>
      <c r="AO52" s="70" t="str">
        <f t="shared" si="5"/>
        <v/>
      </c>
      <c r="AP52" s="70" t="str">
        <f t="shared" si="5"/>
        <v/>
      </c>
      <c r="AQ52" s="70">
        <f t="shared" si="5"/>
        <v>676283.52842885116</v>
      </c>
      <c r="AR52" s="81"/>
      <c r="AS52" s="70">
        <f t="shared" si="5"/>
        <v>871242</v>
      </c>
      <c r="AT52" s="71">
        <f>IFERROR(AQ52/AS52-1,"")</f>
        <v>-0.22377074517889273</v>
      </c>
    </row>
    <row r="53" spans="2:46">
      <c r="B53" s="80" t="s">
        <v>452</v>
      </c>
      <c r="C53" s="70" t="str">
        <f>IF(SUM(C44:C48)=0,"",SUM(C44:C48))</f>
        <v/>
      </c>
      <c r="D53" s="70">
        <f t="shared" ref="D53:AS53" si="6">IF(SUM(D44:D48)=0,"",SUM(D44:D48))</f>
        <v>1.0612079999999999</v>
      </c>
      <c r="E53" s="70">
        <f t="shared" si="6"/>
        <v>975</v>
      </c>
      <c r="F53" s="70">
        <f t="shared" si="6"/>
        <v>1625</v>
      </c>
      <c r="G53" s="70">
        <f t="shared" si="6"/>
        <v>51419</v>
      </c>
      <c r="H53" s="70">
        <f t="shared" si="6"/>
        <v>2</v>
      </c>
      <c r="I53" s="70" t="str">
        <f t="shared" si="6"/>
        <v/>
      </c>
      <c r="J53" s="70">
        <f t="shared" si="6"/>
        <v>27590</v>
      </c>
      <c r="K53" s="70" t="str">
        <f t="shared" si="6"/>
        <v/>
      </c>
      <c r="L53" s="70">
        <f t="shared" si="6"/>
        <v>8848</v>
      </c>
      <c r="M53" s="70">
        <f t="shared" si="6"/>
        <v>56052</v>
      </c>
      <c r="N53" s="70">
        <f t="shared" si="6"/>
        <v>47049</v>
      </c>
      <c r="O53" s="70">
        <f t="shared" si="6"/>
        <v>33433</v>
      </c>
      <c r="P53" s="70">
        <f t="shared" si="6"/>
        <v>16806</v>
      </c>
      <c r="Q53" s="70">
        <f t="shared" si="6"/>
        <v>14897</v>
      </c>
      <c r="R53" s="70" t="str">
        <f t="shared" si="6"/>
        <v/>
      </c>
      <c r="S53" s="70" t="str">
        <f t="shared" si="6"/>
        <v/>
      </c>
      <c r="T53" s="70" t="str">
        <f t="shared" si="6"/>
        <v/>
      </c>
      <c r="U53" s="70" t="str">
        <f t="shared" si="6"/>
        <v/>
      </c>
      <c r="V53" s="70" t="str">
        <f t="shared" si="6"/>
        <v/>
      </c>
      <c r="W53" s="70">
        <f t="shared" si="6"/>
        <v>847</v>
      </c>
      <c r="X53" s="70">
        <f t="shared" si="6"/>
        <v>63294</v>
      </c>
      <c r="Y53" s="70" t="str">
        <f t="shared" si="6"/>
        <v/>
      </c>
      <c r="Z53" s="70">
        <f t="shared" si="6"/>
        <v>18262</v>
      </c>
      <c r="AA53" s="70">
        <f t="shared" si="6"/>
        <v>23356</v>
      </c>
      <c r="AB53" s="70">
        <f t="shared" si="6"/>
        <v>44630</v>
      </c>
      <c r="AC53" s="70">
        <f t="shared" si="6"/>
        <v>18878</v>
      </c>
      <c r="AD53" s="70" t="str">
        <f t="shared" si="6"/>
        <v/>
      </c>
      <c r="AE53" s="70">
        <f t="shared" si="6"/>
        <v>17305</v>
      </c>
      <c r="AF53" s="70">
        <f t="shared" si="6"/>
        <v>334</v>
      </c>
      <c r="AG53" s="70" t="str">
        <f t="shared" si="6"/>
        <v/>
      </c>
      <c r="AH53" s="70" t="str">
        <f t="shared" si="6"/>
        <v/>
      </c>
      <c r="AI53" s="70" t="str">
        <f t="shared" si="6"/>
        <v/>
      </c>
      <c r="AJ53" s="70" t="str">
        <f t="shared" si="6"/>
        <v/>
      </c>
      <c r="AK53" s="70" t="str">
        <f t="shared" si="6"/>
        <v/>
      </c>
      <c r="AL53" s="70" t="str">
        <f t="shared" si="6"/>
        <v/>
      </c>
      <c r="AM53" s="70" t="str">
        <f t="shared" si="6"/>
        <v/>
      </c>
      <c r="AN53" s="70" t="str">
        <f t="shared" si="6"/>
        <v/>
      </c>
      <c r="AO53" s="70" t="str">
        <f t="shared" si="6"/>
        <v/>
      </c>
      <c r="AP53" s="70" t="str">
        <f t="shared" si="6"/>
        <v/>
      </c>
      <c r="AQ53" s="70">
        <f t="shared" si="6"/>
        <v>445603.061208</v>
      </c>
      <c r="AR53" s="81"/>
      <c r="AS53" s="70">
        <f t="shared" si="6"/>
        <v>420919</v>
      </c>
      <c r="AT53" s="71">
        <f>IFERROR(AQ53/AS53-1,"")</f>
        <v>5.8643257272776861E-2</v>
      </c>
    </row>
    <row r="54" spans="2:46">
      <c r="B54" s="80" t="s">
        <v>453</v>
      </c>
      <c r="C54" s="70">
        <f>IF(SUM(C21,C37)=0,"",SUM(C21,C37))</f>
        <v>6</v>
      </c>
      <c r="D54" s="70">
        <f t="shared" ref="D54:AS54" si="7">IF(SUM(D21,D37)=0,"",SUM(D21,D37))</f>
        <v>24366.370892851202</v>
      </c>
      <c r="E54" s="70" t="str">
        <f t="shared" si="7"/>
        <v/>
      </c>
      <c r="F54" s="70">
        <f t="shared" si="7"/>
        <v>6866</v>
      </c>
      <c r="G54" s="70">
        <f t="shared" si="7"/>
        <v>9050</v>
      </c>
      <c r="H54" s="70">
        <f t="shared" si="7"/>
        <v>537</v>
      </c>
      <c r="I54" s="70">
        <f t="shared" si="7"/>
        <v>51969</v>
      </c>
      <c r="J54" s="70">
        <f t="shared" si="7"/>
        <v>602</v>
      </c>
      <c r="K54" s="70">
        <f t="shared" si="7"/>
        <v>34592</v>
      </c>
      <c r="L54" s="70" t="str">
        <f t="shared" si="7"/>
        <v/>
      </c>
      <c r="M54" s="70">
        <f t="shared" si="7"/>
        <v>1310</v>
      </c>
      <c r="N54" s="70" t="str">
        <f t="shared" si="7"/>
        <v/>
      </c>
      <c r="O54" s="70">
        <f t="shared" si="7"/>
        <v>10987</v>
      </c>
      <c r="P54" s="70">
        <f t="shared" si="7"/>
        <v>11392</v>
      </c>
      <c r="Q54" s="70">
        <f t="shared" si="7"/>
        <v>9011</v>
      </c>
      <c r="R54" s="70" t="str">
        <f t="shared" si="7"/>
        <v/>
      </c>
      <c r="S54" s="70" t="str">
        <f t="shared" si="7"/>
        <v/>
      </c>
      <c r="T54" s="70">
        <f t="shared" si="7"/>
        <v>1</v>
      </c>
      <c r="U54" s="70" t="str">
        <f t="shared" si="7"/>
        <v/>
      </c>
      <c r="V54" s="70" t="str">
        <f t="shared" si="7"/>
        <v/>
      </c>
      <c r="W54" s="70">
        <f t="shared" si="7"/>
        <v>18</v>
      </c>
      <c r="X54" s="70">
        <f t="shared" si="7"/>
        <v>120632</v>
      </c>
      <c r="Y54" s="70" t="str">
        <f t="shared" si="7"/>
        <v/>
      </c>
      <c r="Z54" s="70">
        <f t="shared" si="7"/>
        <v>64</v>
      </c>
      <c r="AA54" s="70">
        <f t="shared" si="7"/>
        <v>945</v>
      </c>
      <c r="AB54" s="70" t="str">
        <f t="shared" si="7"/>
        <v/>
      </c>
      <c r="AC54" s="70">
        <f t="shared" si="7"/>
        <v>3</v>
      </c>
      <c r="AD54" s="70" t="str">
        <f t="shared" si="7"/>
        <v/>
      </c>
      <c r="AE54" s="70">
        <f t="shared" si="7"/>
        <v>18835</v>
      </c>
      <c r="AF54" s="70">
        <f t="shared" si="7"/>
        <v>13168</v>
      </c>
      <c r="AG54" s="70">
        <f t="shared" si="7"/>
        <v>62181</v>
      </c>
      <c r="AH54" s="70" t="str">
        <f t="shared" si="7"/>
        <v/>
      </c>
      <c r="AI54" s="70" t="str">
        <f t="shared" si="7"/>
        <v/>
      </c>
      <c r="AJ54" s="70" t="str">
        <f t="shared" si="7"/>
        <v/>
      </c>
      <c r="AK54" s="70" t="str">
        <f t="shared" si="7"/>
        <v/>
      </c>
      <c r="AL54" s="70" t="str">
        <f t="shared" si="7"/>
        <v/>
      </c>
      <c r="AM54" s="70" t="str">
        <f t="shared" si="7"/>
        <v/>
      </c>
      <c r="AN54" s="70" t="str">
        <f t="shared" si="7"/>
        <v/>
      </c>
      <c r="AO54" s="70" t="str">
        <f t="shared" si="7"/>
        <v/>
      </c>
      <c r="AP54" s="70" t="str">
        <f t="shared" si="7"/>
        <v/>
      </c>
      <c r="AQ54" s="70">
        <f t="shared" si="7"/>
        <v>376535.37089285121</v>
      </c>
      <c r="AR54" s="81"/>
      <c r="AS54" s="70">
        <f t="shared" si="7"/>
        <v>298942</v>
      </c>
      <c r="AT54" s="71">
        <f>IFERROR(AQ54/AS54-1,"")</f>
        <v>0.25955995107027863</v>
      </c>
    </row>
    <row r="55" spans="2:46">
      <c r="B55" s="80" t="s">
        <v>454</v>
      </c>
      <c r="C55" s="70">
        <f>IF(SUM(C13:C14,C19:C20,C23,C29:C30,C35:C36,C39)=0,"",SUM(C13:C14,C19:C20,C23,C29:C30,C35:C36,C39))</f>
        <v>76</v>
      </c>
      <c r="D55" s="70">
        <f t="shared" ref="D55:AS55" si="8">IF(SUM(D13:D14,D19:D20,D23,D29:D30,D35:D36,D39)=0,"",SUM(D13:D14,D19:D20,D23,D29:D30,D35:D36,D39))</f>
        <v>23099.222220430798</v>
      </c>
      <c r="E55" s="70">
        <f t="shared" si="8"/>
        <v>18</v>
      </c>
      <c r="F55" s="70">
        <f t="shared" si="8"/>
        <v>6526</v>
      </c>
      <c r="G55" s="70">
        <f t="shared" si="8"/>
        <v>4353</v>
      </c>
      <c r="H55" s="70">
        <f t="shared" si="8"/>
        <v>217</v>
      </c>
      <c r="I55" s="70">
        <f t="shared" si="8"/>
        <v>130621</v>
      </c>
      <c r="J55" s="70">
        <f t="shared" si="8"/>
        <v>271631</v>
      </c>
      <c r="K55" s="70" t="str">
        <f t="shared" si="8"/>
        <v/>
      </c>
      <c r="L55" s="70">
        <f t="shared" si="8"/>
        <v>543</v>
      </c>
      <c r="M55" s="70">
        <f t="shared" si="8"/>
        <v>16921</v>
      </c>
      <c r="N55" s="70" t="str">
        <f t="shared" si="8"/>
        <v/>
      </c>
      <c r="O55" s="70">
        <f t="shared" si="8"/>
        <v>8482</v>
      </c>
      <c r="P55" s="70">
        <f t="shared" si="8"/>
        <v>2849</v>
      </c>
      <c r="Q55" s="70">
        <f t="shared" si="8"/>
        <v>2637</v>
      </c>
      <c r="R55" s="70" t="str">
        <f t="shared" si="8"/>
        <v/>
      </c>
      <c r="S55" s="70">
        <f t="shared" si="8"/>
        <v>272</v>
      </c>
      <c r="T55" s="70">
        <f t="shared" si="8"/>
        <v>393773</v>
      </c>
      <c r="U55" s="70">
        <f t="shared" si="8"/>
        <v>11615</v>
      </c>
      <c r="V55" s="70">
        <f t="shared" si="8"/>
        <v>28</v>
      </c>
      <c r="W55" s="70">
        <f t="shared" si="8"/>
        <v>6865</v>
      </c>
      <c r="X55" s="70">
        <f t="shared" si="8"/>
        <v>19951</v>
      </c>
      <c r="Y55" s="70">
        <f t="shared" si="8"/>
        <v>102567</v>
      </c>
      <c r="Z55" s="70">
        <f t="shared" si="8"/>
        <v>10194</v>
      </c>
      <c r="AA55" s="70">
        <f t="shared" si="8"/>
        <v>1476</v>
      </c>
      <c r="AB55" s="70">
        <f t="shared" si="8"/>
        <v>5</v>
      </c>
      <c r="AC55" s="70">
        <f t="shared" si="8"/>
        <v>110</v>
      </c>
      <c r="AD55" s="70" t="str">
        <f t="shared" si="8"/>
        <v/>
      </c>
      <c r="AE55" s="70">
        <f t="shared" si="8"/>
        <v>97433</v>
      </c>
      <c r="AF55" s="70">
        <f t="shared" si="8"/>
        <v>2996</v>
      </c>
      <c r="AG55" s="70">
        <f t="shared" si="8"/>
        <v>120063</v>
      </c>
      <c r="AH55" s="70" t="str">
        <f t="shared" si="8"/>
        <v/>
      </c>
      <c r="AI55" s="70" t="str">
        <f t="shared" si="8"/>
        <v/>
      </c>
      <c r="AJ55" s="70" t="str">
        <f t="shared" si="8"/>
        <v/>
      </c>
      <c r="AK55" s="70" t="str">
        <f t="shared" si="8"/>
        <v/>
      </c>
      <c r="AL55" s="70" t="str">
        <f t="shared" si="8"/>
        <v/>
      </c>
      <c r="AM55" s="70" t="str">
        <f t="shared" si="8"/>
        <v/>
      </c>
      <c r="AN55" s="70" t="str">
        <f t="shared" si="8"/>
        <v/>
      </c>
      <c r="AO55" s="70" t="str">
        <f t="shared" si="8"/>
        <v/>
      </c>
      <c r="AP55" s="70" t="str">
        <f t="shared" si="8"/>
        <v/>
      </c>
      <c r="AQ55" s="70">
        <f t="shared" si="8"/>
        <v>1235321.2222204306</v>
      </c>
      <c r="AR55" s="81"/>
      <c r="AS55" s="70">
        <f t="shared" si="8"/>
        <v>1371597</v>
      </c>
      <c r="AT55" s="71">
        <f>IFERROR(AQ55/AS55-1,"")</f>
        <v>-9.9355552527141233E-2</v>
      </c>
    </row>
    <row r="57" spans="2:46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6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6" hidden="1">
      <c r="B59" s="49" t="s">
        <v>102</v>
      </c>
      <c r="C59" s="50">
        <f>IFERROR(RANK(C61,$C$61:$AP$61,0),"")</f>
        <v>28</v>
      </c>
      <c r="D59" s="50">
        <f t="shared" ref="D59:AP59" si="9">IFERROR(RANK(D61,$C$61:$AP$61,0),"")</f>
        <v>10</v>
      </c>
      <c r="E59" s="50">
        <f t="shared" si="9"/>
        <v>25</v>
      </c>
      <c r="F59" s="50">
        <f t="shared" si="9"/>
        <v>9</v>
      </c>
      <c r="G59" s="50">
        <f t="shared" si="9"/>
        <v>11</v>
      </c>
      <c r="H59" s="50">
        <f t="shared" si="9"/>
        <v>27</v>
      </c>
      <c r="I59" s="50">
        <f t="shared" si="9"/>
        <v>6</v>
      </c>
      <c r="J59" s="50">
        <f t="shared" si="9"/>
        <v>3</v>
      </c>
      <c r="K59" s="50">
        <f t="shared" si="9"/>
        <v>20</v>
      </c>
      <c r="L59" s="50">
        <f t="shared" si="9"/>
        <v>24</v>
      </c>
      <c r="M59" s="50">
        <f t="shared" si="9"/>
        <v>8</v>
      </c>
      <c r="N59" s="50">
        <f t="shared" si="9"/>
        <v>18</v>
      </c>
      <c r="O59" s="50">
        <f t="shared" si="9"/>
        <v>12</v>
      </c>
      <c r="P59" s="50">
        <f t="shared" si="9"/>
        <v>14</v>
      </c>
      <c r="Q59" s="50">
        <f t="shared" si="9"/>
        <v>15</v>
      </c>
      <c r="R59" s="50">
        <f t="shared" si="9"/>
        <v>30</v>
      </c>
      <c r="S59" s="50">
        <f t="shared" si="9"/>
        <v>26</v>
      </c>
      <c r="T59" s="50">
        <f t="shared" si="9"/>
        <v>2</v>
      </c>
      <c r="U59" s="50">
        <f t="shared" si="9"/>
        <v>17</v>
      </c>
      <c r="V59" s="50">
        <f t="shared" si="9"/>
        <v>29</v>
      </c>
      <c r="W59" s="50">
        <f t="shared" si="9"/>
        <v>23</v>
      </c>
      <c r="X59" s="50">
        <f t="shared" si="9"/>
        <v>1</v>
      </c>
      <c r="Y59" s="50">
        <f t="shared" si="9"/>
        <v>5</v>
      </c>
      <c r="Z59" s="50">
        <f t="shared" si="9"/>
        <v>21</v>
      </c>
      <c r="AA59" s="50">
        <f t="shared" si="9"/>
        <v>19</v>
      </c>
      <c r="AB59" s="50">
        <f t="shared" si="9"/>
        <v>16</v>
      </c>
      <c r="AC59" s="50">
        <f t="shared" si="9"/>
        <v>22</v>
      </c>
      <c r="AD59" s="50" t="str">
        <f t="shared" si="9"/>
        <v/>
      </c>
      <c r="AE59" s="50">
        <f t="shared" si="9"/>
        <v>7</v>
      </c>
      <c r="AF59" s="50">
        <f t="shared" si="9"/>
        <v>13</v>
      </c>
      <c r="AG59" s="50">
        <f t="shared" si="9"/>
        <v>4</v>
      </c>
      <c r="AH59" s="50" t="str">
        <f t="shared" si="9"/>
        <v/>
      </c>
      <c r="AI59" s="50" t="str">
        <f t="shared" si="9"/>
        <v/>
      </c>
      <c r="AJ59" s="50" t="str">
        <f t="shared" si="9"/>
        <v/>
      </c>
      <c r="AK59" s="50" t="str">
        <f t="shared" si="9"/>
        <v/>
      </c>
      <c r="AL59" s="50" t="str">
        <f t="shared" si="9"/>
        <v/>
      </c>
      <c r="AM59" s="50" t="str">
        <f t="shared" si="9"/>
        <v/>
      </c>
      <c r="AN59" s="50" t="str">
        <f t="shared" si="9"/>
        <v/>
      </c>
      <c r="AO59" s="50" t="str">
        <f t="shared" si="9"/>
        <v/>
      </c>
      <c r="AP59" s="50" t="str">
        <f t="shared" si="9"/>
        <v/>
      </c>
    </row>
    <row r="60" spans="2:46" hidden="1">
      <c r="C60" s="50" t="str">
        <f>C11</f>
        <v>Ace Vida</v>
      </c>
      <c r="D60" s="50" t="str">
        <f t="shared" ref="D60:AP60" si="10">D11</f>
        <v>BanChile</v>
      </c>
      <c r="E60" s="50" t="str">
        <f t="shared" si="10"/>
        <v>BBVA Vida</v>
      </c>
      <c r="F60" s="50" t="str">
        <f t="shared" si="10"/>
        <v>BCI Seguros Vida</v>
      </c>
      <c r="G60" s="50" t="str">
        <f t="shared" si="10"/>
        <v>BICE Vida</v>
      </c>
      <c r="H60" s="50" t="str">
        <f t="shared" si="10"/>
        <v>Cámara</v>
      </c>
      <c r="I60" s="50" t="str">
        <f t="shared" si="10"/>
        <v>Cardif</v>
      </c>
      <c r="J60" s="50" t="str">
        <f t="shared" si="10"/>
        <v>Chilena Consolidada</v>
      </c>
      <c r="K60" s="50" t="str">
        <f t="shared" si="10"/>
        <v>CLC</v>
      </c>
      <c r="L60" s="50" t="str">
        <f t="shared" si="10"/>
        <v>CN Life</v>
      </c>
      <c r="M60" s="50" t="str">
        <f t="shared" si="10"/>
        <v>Consorcio Nacional</v>
      </c>
      <c r="N60" s="50" t="str">
        <f t="shared" si="10"/>
        <v>CorpSeguros</v>
      </c>
      <c r="O60" s="50" t="str">
        <f t="shared" si="10"/>
        <v>CorpVida</v>
      </c>
      <c r="P60" s="50" t="str">
        <f t="shared" si="10"/>
        <v>Cruz del Sur</v>
      </c>
      <c r="Q60" s="50" t="str">
        <f t="shared" si="10"/>
        <v>EuroAmérica</v>
      </c>
      <c r="R60" s="50" t="str">
        <f t="shared" si="10"/>
        <v>Huelen</v>
      </c>
      <c r="S60" s="50" t="str">
        <f t="shared" si="10"/>
        <v>Itaú</v>
      </c>
      <c r="T60" s="50" t="str">
        <f t="shared" si="10"/>
        <v>M. de Carabineros</v>
      </c>
      <c r="U60" s="50" t="str">
        <f t="shared" si="10"/>
        <v>M. del Ej. y Av.</v>
      </c>
      <c r="V60" s="50" t="str">
        <f t="shared" si="10"/>
        <v>Magallanes Vida</v>
      </c>
      <c r="W60" s="50" t="str">
        <f t="shared" si="10"/>
        <v>Mapfre Vida</v>
      </c>
      <c r="X60" s="50" t="str">
        <f t="shared" si="10"/>
        <v>Metlife</v>
      </c>
      <c r="Y60" s="50" t="str">
        <f t="shared" si="10"/>
        <v>Mutual de Seguros</v>
      </c>
      <c r="Z60" s="50" t="str">
        <f t="shared" si="10"/>
        <v>Ohio National</v>
      </c>
      <c r="AA60" s="50" t="str">
        <f t="shared" si="10"/>
        <v>Penta Vida</v>
      </c>
      <c r="AB60" s="50" t="str">
        <f t="shared" si="10"/>
        <v>Principal</v>
      </c>
      <c r="AC60" s="50" t="str">
        <f t="shared" si="10"/>
        <v>Renta Nacional</v>
      </c>
      <c r="AD60" s="50" t="str">
        <f t="shared" si="10"/>
        <v>Rigel</v>
      </c>
      <c r="AE60" s="50" t="str">
        <f t="shared" si="10"/>
        <v>Security Previsión</v>
      </c>
      <c r="AF60" s="50" t="str">
        <f t="shared" si="10"/>
        <v>Sura</v>
      </c>
      <c r="AG60" s="50" t="str">
        <f t="shared" si="10"/>
        <v>Zurich Santander</v>
      </c>
      <c r="AH60" s="50" t="str">
        <f t="shared" si="10"/>
        <v/>
      </c>
      <c r="AI60" s="50" t="str">
        <f t="shared" si="10"/>
        <v/>
      </c>
      <c r="AJ60" s="50" t="str">
        <f t="shared" si="10"/>
        <v/>
      </c>
      <c r="AK60" s="50" t="str">
        <f t="shared" si="10"/>
        <v/>
      </c>
      <c r="AL60" s="50" t="str">
        <f t="shared" si="10"/>
        <v/>
      </c>
      <c r="AM60" s="50" t="str">
        <f t="shared" si="10"/>
        <v/>
      </c>
      <c r="AN60" s="50" t="str">
        <f t="shared" si="10"/>
        <v/>
      </c>
      <c r="AO60" s="50" t="str">
        <f t="shared" si="10"/>
        <v/>
      </c>
      <c r="AP60" s="50" t="str">
        <f t="shared" si="10"/>
        <v/>
      </c>
    </row>
    <row r="61" spans="2:46" hidden="1">
      <c r="C61" s="52">
        <f t="shared" ref="C61:AP61" si="11">IFERROR(IF(C57=1,VLOOKUP($B$77,$B$12:$AQ$49,C64+1,FALSE)+C62/1000000,""),"")</f>
        <v>126.00004</v>
      </c>
      <c r="D61" s="52">
        <f t="shared" si="11"/>
        <v>99684.000039000006</v>
      </c>
      <c r="E61" s="52">
        <f t="shared" si="11"/>
        <v>7092.0000380000001</v>
      </c>
      <c r="F61" s="52">
        <f t="shared" si="11"/>
        <v>106711.00003700001</v>
      </c>
      <c r="G61" s="52">
        <f t="shared" si="11"/>
        <v>93154.000035999998</v>
      </c>
      <c r="H61" s="52">
        <f t="shared" si="11"/>
        <v>756.00003500000003</v>
      </c>
      <c r="I61" s="52">
        <f t="shared" si="11"/>
        <v>212601.000034</v>
      </c>
      <c r="J61" s="52">
        <f t="shared" si="11"/>
        <v>351387.00003300002</v>
      </c>
      <c r="K61" s="52">
        <f t="shared" si="11"/>
        <v>34596.000032000004</v>
      </c>
      <c r="L61" s="52">
        <f t="shared" si="11"/>
        <v>9396.0000309999996</v>
      </c>
      <c r="M61" s="52">
        <f t="shared" si="11"/>
        <v>153679.00003</v>
      </c>
      <c r="N61" s="52">
        <f t="shared" si="11"/>
        <v>47134.000029000003</v>
      </c>
      <c r="O61" s="52">
        <f t="shared" si="11"/>
        <v>75620.000027999995</v>
      </c>
      <c r="P61" s="52">
        <f t="shared" si="11"/>
        <v>63596.000027000002</v>
      </c>
      <c r="Q61" s="52">
        <f t="shared" si="11"/>
        <v>62523.000026000002</v>
      </c>
      <c r="R61" s="52">
        <f t="shared" si="11"/>
        <v>1.0000249999999999</v>
      </c>
      <c r="S61" s="52">
        <f t="shared" si="11"/>
        <v>1144.0000239999999</v>
      </c>
      <c r="T61" s="52">
        <f t="shared" si="11"/>
        <v>454241.000023</v>
      </c>
      <c r="U61" s="52">
        <f t="shared" si="11"/>
        <v>51454.000022</v>
      </c>
      <c r="V61" s="52">
        <f t="shared" si="11"/>
        <v>30.000021</v>
      </c>
      <c r="W61" s="52">
        <f t="shared" si="11"/>
        <v>11755.000019999999</v>
      </c>
      <c r="X61" s="52">
        <f t="shared" si="11"/>
        <v>473834.00001900003</v>
      </c>
      <c r="Y61" s="52">
        <f t="shared" si="11"/>
        <v>215570.00001799999</v>
      </c>
      <c r="Z61" s="52">
        <f t="shared" si="11"/>
        <v>30896.000016999998</v>
      </c>
      <c r="AA61" s="52">
        <f t="shared" si="11"/>
        <v>44158.000015999998</v>
      </c>
      <c r="AB61" s="52">
        <f t="shared" si="11"/>
        <v>56495.000014999998</v>
      </c>
      <c r="AC61" s="52">
        <f t="shared" si="11"/>
        <v>19032.000014000001</v>
      </c>
      <c r="AD61" s="52" t="str">
        <f t="shared" si="11"/>
        <v/>
      </c>
      <c r="AE61" s="52">
        <f t="shared" si="11"/>
        <v>178800.000012</v>
      </c>
      <c r="AF61" s="52">
        <f t="shared" si="11"/>
        <v>66577.000010999996</v>
      </c>
      <c r="AG61" s="52">
        <f t="shared" si="11"/>
        <v>304497.00001000002</v>
      </c>
      <c r="AH61" s="52" t="str">
        <f t="shared" si="11"/>
        <v/>
      </c>
      <c r="AI61" s="52" t="str">
        <f t="shared" si="11"/>
        <v/>
      </c>
      <c r="AJ61" s="52" t="str">
        <f t="shared" si="11"/>
        <v/>
      </c>
      <c r="AK61" s="52" t="str">
        <f t="shared" si="11"/>
        <v/>
      </c>
      <c r="AL61" s="52" t="str">
        <f t="shared" si="11"/>
        <v/>
      </c>
      <c r="AM61" s="52" t="str">
        <f t="shared" si="11"/>
        <v/>
      </c>
      <c r="AN61" s="52" t="str">
        <f t="shared" si="11"/>
        <v/>
      </c>
      <c r="AO61" s="52" t="str">
        <f t="shared" si="11"/>
        <v/>
      </c>
      <c r="AP61" s="52" t="str">
        <f t="shared" si="11"/>
        <v/>
      </c>
    </row>
    <row r="62" spans="2:46" hidden="1">
      <c r="C62" s="50">
        <v>40</v>
      </c>
      <c r="D62" s="50">
        <f>C62-1</f>
        <v>39</v>
      </c>
      <c r="E62" s="50">
        <f t="shared" ref="E62:AP62" si="12">D62-1</f>
        <v>38</v>
      </c>
      <c r="F62" s="50">
        <f t="shared" si="12"/>
        <v>37</v>
      </c>
      <c r="G62" s="50">
        <f t="shared" si="12"/>
        <v>36</v>
      </c>
      <c r="H62" s="50">
        <f t="shared" si="12"/>
        <v>35</v>
      </c>
      <c r="I62" s="50">
        <f t="shared" si="12"/>
        <v>34</v>
      </c>
      <c r="J62" s="50">
        <f t="shared" si="12"/>
        <v>33</v>
      </c>
      <c r="K62" s="50">
        <f t="shared" si="12"/>
        <v>32</v>
      </c>
      <c r="L62" s="50">
        <f t="shared" si="12"/>
        <v>31</v>
      </c>
      <c r="M62" s="50">
        <f t="shared" si="12"/>
        <v>30</v>
      </c>
      <c r="N62" s="50">
        <f t="shared" si="12"/>
        <v>29</v>
      </c>
      <c r="O62" s="50">
        <f t="shared" si="12"/>
        <v>28</v>
      </c>
      <c r="P62" s="50">
        <f t="shared" si="12"/>
        <v>27</v>
      </c>
      <c r="Q62" s="50">
        <f t="shared" si="12"/>
        <v>26</v>
      </c>
      <c r="R62" s="50">
        <f t="shared" si="12"/>
        <v>25</v>
      </c>
      <c r="S62" s="50">
        <f t="shared" si="12"/>
        <v>24</v>
      </c>
      <c r="T62" s="50">
        <f t="shared" si="12"/>
        <v>23</v>
      </c>
      <c r="U62" s="50">
        <f t="shared" si="12"/>
        <v>22</v>
      </c>
      <c r="V62" s="50">
        <f t="shared" si="12"/>
        <v>21</v>
      </c>
      <c r="W62" s="50">
        <f t="shared" si="12"/>
        <v>20</v>
      </c>
      <c r="X62" s="50">
        <f t="shared" si="12"/>
        <v>19</v>
      </c>
      <c r="Y62" s="50">
        <f t="shared" si="12"/>
        <v>18</v>
      </c>
      <c r="Z62" s="50">
        <f t="shared" si="12"/>
        <v>17</v>
      </c>
      <c r="AA62" s="50">
        <f t="shared" si="12"/>
        <v>16</v>
      </c>
      <c r="AB62" s="50">
        <f t="shared" si="12"/>
        <v>15</v>
      </c>
      <c r="AC62" s="50">
        <f t="shared" si="12"/>
        <v>14</v>
      </c>
      <c r="AD62" s="50">
        <f t="shared" si="12"/>
        <v>13</v>
      </c>
      <c r="AE62" s="50">
        <f t="shared" si="12"/>
        <v>12</v>
      </c>
      <c r="AF62" s="50">
        <f t="shared" si="12"/>
        <v>11</v>
      </c>
      <c r="AG62" s="50">
        <f t="shared" si="12"/>
        <v>10</v>
      </c>
      <c r="AH62" s="50">
        <f t="shared" si="12"/>
        <v>9</v>
      </c>
      <c r="AI62" s="50">
        <f t="shared" si="12"/>
        <v>8</v>
      </c>
      <c r="AJ62" s="50">
        <f t="shared" si="12"/>
        <v>7</v>
      </c>
      <c r="AK62" s="50">
        <f t="shared" si="12"/>
        <v>6</v>
      </c>
      <c r="AL62" s="50">
        <f t="shared" si="12"/>
        <v>5</v>
      </c>
      <c r="AM62" s="50">
        <f t="shared" si="12"/>
        <v>4</v>
      </c>
      <c r="AN62" s="50">
        <f t="shared" si="12"/>
        <v>3</v>
      </c>
      <c r="AO62" s="50">
        <f t="shared" si="12"/>
        <v>2</v>
      </c>
      <c r="AP62" s="50">
        <f t="shared" si="12"/>
        <v>1</v>
      </c>
    </row>
    <row r="63" spans="2:46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6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13">IFERROR(HLOOKUP(C64,$C$59:$AP$60,2,FALSE),"")</f>
        <v>Metlife</v>
      </c>
      <c r="D65" s="50" t="str">
        <f t="shared" si="13"/>
        <v>M. de Carabineros</v>
      </c>
      <c r="E65" s="50" t="str">
        <f t="shared" si="13"/>
        <v>Chilena Consolidada</v>
      </c>
      <c r="F65" s="50" t="str">
        <f t="shared" si="13"/>
        <v>Zurich Santander</v>
      </c>
      <c r="G65" s="50" t="str">
        <f t="shared" si="13"/>
        <v>Mutual de Seguros</v>
      </c>
      <c r="H65" s="50" t="str">
        <f t="shared" si="13"/>
        <v>Cardif</v>
      </c>
      <c r="I65" s="50" t="str">
        <f t="shared" si="13"/>
        <v>Security Previsión</v>
      </c>
      <c r="J65" s="50" t="str">
        <f t="shared" si="13"/>
        <v>Consorcio Nacional</v>
      </c>
      <c r="K65" s="50" t="str">
        <f t="shared" si="13"/>
        <v>BCI Seguros Vida</v>
      </c>
      <c r="L65" s="50" t="str">
        <f t="shared" si="13"/>
        <v>BanChile</v>
      </c>
      <c r="M65" s="50" t="str">
        <f t="shared" si="13"/>
        <v>BICE Vida</v>
      </c>
      <c r="N65" s="50" t="str">
        <f t="shared" si="13"/>
        <v>CorpVida</v>
      </c>
      <c r="O65" s="50" t="str">
        <f t="shared" si="13"/>
        <v>Sura</v>
      </c>
      <c r="P65" s="50" t="str">
        <f t="shared" si="13"/>
        <v>Cruz del Sur</v>
      </c>
      <c r="Q65" s="50" t="str">
        <f t="shared" si="13"/>
        <v>EuroAmérica</v>
      </c>
      <c r="R65" s="50" t="str">
        <f t="shared" si="13"/>
        <v>Principal</v>
      </c>
      <c r="S65" s="50" t="str">
        <f t="shared" si="13"/>
        <v>M. del Ej. y Av.</v>
      </c>
      <c r="T65" s="50" t="str">
        <f t="shared" si="13"/>
        <v>CorpSeguros</v>
      </c>
      <c r="U65" s="50" t="str">
        <f t="shared" si="13"/>
        <v>Penta Vida</v>
      </c>
      <c r="V65" s="50" t="str">
        <f t="shared" si="13"/>
        <v>CLC</v>
      </c>
      <c r="W65" s="50" t="str">
        <f t="shared" si="13"/>
        <v>Ohio National</v>
      </c>
      <c r="X65" s="50" t="str">
        <f t="shared" si="13"/>
        <v>Renta Nacional</v>
      </c>
      <c r="Y65" s="50" t="str">
        <f t="shared" si="13"/>
        <v>Mapfre Vida</v>
      </c>
      <c r="Z65" s="50" t="str">
        <f t="shared" si="13"/>
        <v>CN Life</v>
      </c>
      <c r="AA65" s="50" t="str">
        <f t="shared" si="13"/>
        <v>BBVA Vida</v>
      </c>
      <c r="AB65" s="50" t="str">
        <f t="shared" si="13"/>
        <v>Itaú</v>
      </c>
      <c r="AC65" s="50" t="str">
        <f t="shared" si="13"/>
        <v>Cámara</v>
      </c>
      <c r="AD65" s="50" t="str">
        <f t="shared" si="13"/>
        <v>Ace Vida</v>
      </c>
      <c r="AE65" s="50" t="str">
        <f t="shared" si="13"/>
        <v>Magallanes Vida</v>
      </c>
      <c r="AF65" s="50" t="str">
        <f t="shared" si="13"/>
        <v>Huelen</v>
      </c>
      <c r="AG65" s="50" t="str">
        <f t="shared" si="13"/>
        <v/>
      </c>
      <c r="AH65" s="50" t="str">
        <f t="shared" si="13"/>
        <v/>
      </c>
      <c r="AI65" s="50" t="str">
        <f t="shared" si="13"/>
        <v/>
      </c>
      <c r="AJ65" s="50" t="str">
        <f t="shared" si="13"/>
        <v/>
      </c>
      <c r="AK65" s="50" t="str">
        <f t="shared" si="13"/>
        <v/>
      </c>
      <c r="AL65" s="50" t="str">
        <f t="shared" si="13"/>
        <v/>
      </c>
      <c r="AM65" s="50" t="str">
        <f t="shared" si="13"/>
        <v/>
      </c>
      <c r="AN65" s="50" t="str">
        <f t="shared" si="13"/>
        <v/>
      </c>
      <c r="AO65" s="50" t="str">
        <f t="shared" si="13"/>
        <v/>
      </c>
      <c r="AP65" s="50" t="str">
        <f t="shared" si="13"/>
        <v/>
      </c>
    </row>
    <row r="66" spans="1:42" hidden="1">
      <c r="C66" s="52">
        <f t="shared" ref="C66:AP66" si="14">IFERROR((HLOOKUP(C64,$C$59:$AP$61,3,FALSE)-HLOOKUP(C64,$C$59:$AP$62,4,FALSE)/1000000)/$C$71,"")</f>
        <v>473.834</v>
      </c>
      <c r="D66" s="52">
        <f t="shared" si="14"/>
        <v>454.24099999999999</v>
      </c>
      <c r="E66" s="52">
        <f t="shared" si="14"/>
        <v>351.387</v>
      </c>
      <c r="F66" s="52">
        <f t="shared" si="14"/>
        <v>304.49700000000001</v>
      </c>
      <c r="G66" s="52">
        <f t="shared" si="14"/>
        <v>215.57</v>
      </c>
      <c r="H66" s="52">
        <f t="shared" si="14"/>
        <v>212.601</v>
      </c>
      <c r="I66" s="52">
        <f t="shared" si="14"/>
        <v>178.8</v>
      </c>
      <c r="J66" s="52">
        <f t="shared" si="14"/>
        <v>153.679</v>
      </c>
      <c r="K66" s="52">
        <f t="shared" si="14"/>
        <v>106.711</v>
      </c>
      <c r="L66" s="52">
        <f t="shared" si="14"/>
        <v>99.683999999999997</v>
      </c>
      <c r="M66" s="52">
        <f t="shared" si="14"/>
        <v>93.153999999999996</v>
      </c>
      <c r="N66" s="52">
        <f t="shared" si="14"/>
        <v>75.62</v>
      </c>
      <c r="O66" s="52">
        <f t="shared" si="14"/>
        <v>66.576999999999998</v>
      </c>
      <c r="P66" s="52">
        <f t="shared" si="14"/>
        <v>63.595999999999997</v>
      </c>
      <c r="Q66" s="52">
        <f t="shared" si="14"/>
        <v>62.523000000000003</v>
      </c>
      <c r="R66" s="52">
        <f t="shared" si="14"/>
        <v>56.494999999999997</v>
      </c>
      <c r="S66" s="52">
        <f t="shared" si="14"/>
        <v>51.454000000000001</v>
      </c>
      <c r="T66" s="52">
        <f t="shared" si="14"/>
        <v>47.134</v>
      </c>
      <c r="U66" s="52">
        <f t="shared" si="14"/>
        <v>44.158000000000001</v>
      </c>
      <c r="V66" s="52">
        <f t="shared" si="14"/>
        <v>34.595999999999997</v>
      </c>
      <c r="W66" s="52">
        <f t="shared" si="14"/>
        <v>30.896000000000001</v>
      </c>
      <c r="X66" s="52">
        <f t="shared" si="14"/>
        <v>19.032</v>
      </c>
      <c r="Y66" s="52">
        <f t="shared" si="14"/>
        <v>11.755000000000001</v>
      </c>
      <c r="Z66" s="52">
        <f t="shared" si="14"/>
        <v>9.3960000000000008</v>
      </c>
      <c r="AA66" s="52">
        <f t="shared" si="14"/>
        <v>7.0919999999999996</v>
      </c>
      <c r="AB66" s="52">
        <f t="shared" si="14"/>
        <v>1.1439999999999999</v>
      </c>
      <c r="AC66" s="52">
        <f t="shared" si="14"/>
        <v>0.75600000000000001</v>
      </c>
      <c r="AD66" s="52">
        <f t="shared" si="14"/>
        <v>0.126</v>
      </c>
      <c r="AE66" s="52">
        <f t="shared" si="14"/>
        <v>0.03</v>
      </c>
      <c r="AF66" s="52">
        <f t="shared" si="14"/>
        <v>9.999999999999998E-4</v>
      </c>
      <c r="AG66" s="52" t="str">
        <f t="shared" si="14"/>
        <v/>
      </c>
      <c r="AH66" s="52" t="str">
        <f t="shared" si="14"/>
        <v/>
      </c>
      <c r="AI66" s="52" t="str">
        <f t="shared" si="14"/>
        <v/>
      </c>
      <c r="AJ66" s="52" t="str">
        <f t="shared" si="14"/>
        <v/>
      </c>
      <c r="AK66" s="52" t="str">
        <f t="shared" si="14"/>
        <v/>
      </c>
      <c r="AL66" s="52" t="str">
        <f t="shared" si="14"/>
        <v/>
      </c>
      <c r="AM66" s="52" t="str">
        <f t="shared" si="14"/>
        <v/>
      </c>
      <c r="AN66" s="52" t="str">
        <f t="shared" si="14"/>
        <v/>
      </c>
      <c r="AO66" s="52" t="str">
        <f t="shared" si="14"/>
        <v/>
      </c>
      <c r="AP66" s="52" t="str">
        <f t="shared" si="14"/>
        <v/>
      </c>
    </row>
    <row r="67" spans="1:42" hidden="1">
      <c r="C67" s="52" t="str">
        <f>IF(ISNUMBER(C66),CONCATENATE(C65," - ",C64),"")</f>
        <v>Metlife - 1</v>
      </c>
      <c r="D67" s="52" t="str">
        <f t="shared" ref="D67:AP67" si="15">IF(ISNUMBER(D66),CONCATENATE(D65," - ",D64),"")</f>
        <v>M. de Carabineros - 2</v>
      </c>
      <c r="E67" s="52" t="str">
        <f t="shared" si="15"/>
        <v>Chilena Consolidada - 3</v>
      </c>
      <c r="F67" s="52" t="str">
        <f t="shared" si="15"/>
        <v>Zurich Santander - 4</v>
      </c>
      <c r="G67" s="52" t="str">
        <f t="shared" si="15"/>
        <v>Mutual de Seguros - 5</v>
      </c>
      <c r="H67" s="52" t="str">
        <f t="shared" si="15"/>
        <v>Cardif - 6</v>
      </c>
      <c r="I67" s="52" t="str">
        <f t="shared" si="15"/>
        <v>Security Previsión - 7</v>
      </c>
      <c r="J67" s="52" t="str">
        <f t="shared" si="15"/>
        <v>Consorcio Nacional - 8</v>
      </c>
      <c r="K67" s="52" t="str">
        <f t="shared" si="15"/>
        <v>BCI Seguros Vida - 9</v>
      </c>
      <c r="L67" s="52" t="str">
        <f t="shared" si="15"/>
        <v>BanChile - 10</v>
      </c>
      <c r="M67" s="52" t="str">
        <f t="shared" si="15"/>
        <v>BICE Vida - 11</v>
      </c>
      <c r="N67" s="52" t="str">
        <f t="shared" si="15"/>
        <v>CorpVida - 12</v>
      </c>
      <c r="O67" s="52" t="str">
        <f t="shared" si="15"/>
        <v>Sura - 13</v>
      </c>
      <c r="P67" s="52" t="str">
        <f t="shared" si="15"/>
        <v>Cruz del Sur - 14</v>
      </c>
      <c r="Q67" s="52" t="str">
        <f t="shared" si="15"/>
        <v>EuroAmérica - 15</v>
      </c>
      <c r="R67" s="52" t="str">
        <f t="shared" si="15"/>
        <v>Principal - 16</v>
      </c>
      <c r="S67" s="52" t="str">
        <f t="shared" si="15"/>
        <v>M. del Ej. y Av. - 17</v>
      </c>
      <c r="T67" s="52" t="str">
        <f t="shared" si="15"/>
        <v>CorpSeguros - 18</v>
      </c>
      <c r="U67" s="52" t="str">
        <f t="shared" si="15"/>
        <v>Penta Vida - 19</v>
      </c>
      <c r="V67" s="52" t="str">
        <f t="shared" si="15"/>
        <v>CLC - 20</v>
      </c>
      <c r="W67" s="52" t="str">
        <f t="shared" si="15"/>
        <v>Ohio National - 21</v>
      </c>
      <c r="X67" s="52" t="str">
        <f t="shared" si="15"/>
        <v>Renta Nacional - 22</v>
      </c>
      <c r="Y67" s="52" t="str">
        <f t="shared" si="15"/>
        <v>Mapfre Vida - 23</v>
      </c>
      <c r="Z67" s="52" t="str">
        <f t="shared" si="15"/>
        <v>CN Life - 24</v>
      </c>
      <c r="AA67" s="52" t="str">
        <f t="shared" si="15"/>
        <v>BBVA Vida - 25</v>
      </c>
      <c r="AB67" s="52" t="str">
        <f t="shared" si="15"/>
        <v>Itaú - 26</v>
      </c>
      <c r="AC67" s="52" t="str">
        <f t="shared" si="15"/>
        <v>Cámara - 27</v>
      </c>
      <c r="AD67" s="52" t="str">
        <f t="shared" si="15"/>
        <v>Ace Vida - 28</v>
      </c>
      <c r="AE67" s="52" t="str">
        <f t="shared" si="15"/>
        <v>Magallanes Vida - 29</v>
      </c>
      <c r="AF67" s="52" t="str">
        <f t="shared" si="15"/>
        <v>Huelen - 30</v>
      </c>
      <c r="AG67" s="52" t="str">
        <f t="shared" si="15"/>
        <v/>
      </c>
      <c r="AH67" s="52" t="str">
        <f t="shared" si="15"/>
        <v/>
      </c>
      <c r="AI67" s="52" t="str">
        <f t="shared" si="15"/>
        <v/>
      </c>
      <c r="AJ67" s="52" t="str">
        <f t="shared" si="15"/>
        <v/>
      </c>
      <c r="AK67" s="52" t="str">
        <f t="shared" si="15"/>
        <v/>
      </c>
      <c r="AL67" s="52" t="str">
        <f t="shared" si="15"/>
        <v/>
      </c>
      <c r="AM67" s="52" t="str">
        <f t="shared" si="15"/>
        <v/>
      </c>
      <c r="AN67" s="52" t="str">
        <f t="shared" si="15"/>
        <v/>
      </c>
      <c r="AO67" s="52" t="str">
        <f t="shared" si="15"/>
        <v/>
      </c>
      <c r="AP67" s="52" t="str">
        <f t="shared" si="15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6">IF($B$80=D65,D66,"")</f>
        <v/>
      </c>
      <c r="E69" s="52" t="str">
        <f t="shared" si="16"/>
        <v/>
      </c>
      <c r="F69" s="52" t="str">
        <f t="shared" si="16"/>
        <v/>
      </c>
      <c r="G69" s="52" t="str">
        <f t="shared" si="16"/>
        <v/>
      </c>
      <c r="H69" s="52" t="str">
        <f t="shared" si="16"/>
        <v/>
      </c>
      <c r="I69" s="52" t="str">
        <f t="shared" si="16"/>
        <v/>
      </c>
      <c r="J69" s="52" t="str">
        <f t="shared" si="16"/>
        <v/>
      </c>
      <c r="K69" s="52" t="str">
        <f t="shared" si="16"/>
        <v/>
      </c>
      <c r="L69" s="52" t="str">
        <f t="shared" si="16"/>
        <v/>
      </c>
      <c r="M69" s="52" t="str">
        <f t="shared" si="16"/>
        <v/>
      </c>
      <c r="N69" s="52" t="str">
        <f t="shared" si="16"/>
        <v/>
      </c>
      <c r="O69" s="52" t="str">
        <f t="shared" si="16"/>
        <v/>
      </c>
      <c r="P69" s="52" t="str">
        <f t="shared" si="16"/>
        <v/>
      </c>
      <c r="Q69" s="52" t="str">
        <f t="shared" si="16"/>
        <v/>
      </c>
      <c r="R69" s="52" t="str">
        <f t="shared" si="16"/>
        <v/>
      </c>
      <c r="S69" s="52" t="str">
        <f t="shared" si="16"/>
        <v/>
      </c>
      <c r="T69" s="52" t="str">
        <f t="shared" si="16"/>
        <v/>
      </c>
      <c r="U69" s="52" t="str">
        <f t="shared" si="16"/>
        <v/>
      </c>
      <c r="V69" s="52" t="str">
        <f t="shared" si="16"/>
        <v/>
      </c>
      <c r="W69" s="52" t="str">
        <f t="shared" si="16"/>
        <v/>
      </c>
      <c r="X69" s="52" t="str">
        <f t="shared" si="16"/>
        <v/>
      </c>
      <c r="Y69" s="52" t="str">
        <f t="shared" si="16"/>
        <v/>
      </c>
      <c r="Z69" s="52" t="str">
        <f t="shared" si="16"/>
        <v/>
      </c>
      <c r="AA69" s="52" t="str">
        <f t="shared" si="16"/>
        <v/>
      </c>
      <c r="AB69" s="52" t="str">
        <f t="shared" si="16"/>
        <v/>
      </c>
      <c r="AC69" s="52" t="str">
        <f t="shared" si="16"/>
        <v/>
      </c>
      <c r="AD69" s="52" t="str">
        <f t="shared" si="16"/>
        <v/>
      </c>
      <c r="AE69" s="52" t="str">
        <f t="shared" si="16"/>
        <v/>
      </c>
      <c r="AF69" s="52" t="str">
        <f t="shared" si="16"/>
        <v/>
      </c>
      <c r="AG69" s="52" t="str">
        <f t="shared" si="16"/>
        <v/>
      </c>
      <c r="AH69" s="52" t="str">
        <f t="shared" si="16"/>
        <v/>
      </c>
      <c r="AI69" s="52" t="str">
        <f t="shared" si="16"/>
        <v/>
      </c>
      <c r="AJ69" s="52" t="str">
        <f t="shared" si="16"/>
        <v/>
      </c>
      <c r="AK69" s="52" t="str">
        <f t="shared" si="16"/>
        <v/>
      </c>
      <c r="AL69" s="52" t="str">
        <f t="shared" si="16"/>
        <v/>
      </c>
      <c r="AM69" s="52" t="str">
        <f t="shared" si="16"/>
        <v/>
      </c>
      <c r="AN69" s="52" t="str">
        <f t="shared" si="16"/>
        <v/>
      </c>
      <c r="AO69" s="52" t="str">
        <f t="shared" si="16"/>
        <v/>
      </c>
      <c r="AP69" s="52" t="str">
        <f t="shared" si="16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1000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Miles de Pólizas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30.09.2012</v>
      </c>
      <c r="D72" s="37" t="s">
        <v>379</v>
      </c>
      <c r="E72" s="37" t="s">
        <v>380</v>
      </c>
      <c r="F72" s="37" t="s">
        <v>381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30.09.2012</v>
      </c>
      <c r="D73" s="37" t="s">
        <v>379</v>
      </c>
      <c r="E73" s="37" t="s">
        <v>380</v>
      </c>
      <c r="F73" s="37" t="s">
        <v>381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30.09.2012</v>
      </c>
      <c r="D74" s="37" t="s">
        <v>379</v>
      </c>
      <c r="E74" s="37" t="s">
        <v>380</v>
      </c>
      <c r="F74" s="37" t="s">
        <v>381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7">IFERROR(RANK(C113,$C$113:$AJ$113,0),"")</f>
        <v>17</v>
      </c>
      <c r="D111" s="50">
        <f t="shared" si="17"/>
        <v>7</v>
      </c>
      <c r="E111" s="50">
        <f t="shared" si="17"/>
        <v>6</v>
      </c>
      <c r="F111" s="50">
        <f t="shared" si="17"/>
        <v>8</v>
      </c>
      <c r="G111" s="50">
        <f t="shared" si="17"/>
        <v>18</v>
      </c>
      <c r="H111" s="50" t="str">
        <f t="shared" si="17"/>
        <v/>
      </c>
      <c r="I111" s="50">
        <f t="shared" si="17"/>
        <v>1</v>
      </c>
      <c r="J111" s="50">
        <f t="shared" si="17"/>
        <v>25</v>
      </c>
      <c r="K111" s="50">
        <f t="shared" si="17"/>
        <v>5</v>
      </c>
      <c r="L111" s="50">
        <f t="shared" si="17"/>
        <v>3</v>
      </c>
      <c r="M111" s="50">
        <f t="shared" si="17"/>
        <v>19</v>
      </c>
      <c r="N111" s="50">
        <f t="shared" si="17"/>
        <v>11</v>
      </c>
      <c r="O111" s="50">
        <f t="shared" si="17"/>
        <v>21</v>
      </c>
      <c r="P111" s="50">
        <f t="shared" si="17"/>
        <v>9</v>
      </c>
      <c r="Q111" s="50" t="str">
        <f t="shared" si="17"/>
        <v/>
      </c>
      <c r="R111" s="50">
        <f t="shared" si="17"/>
        <v>10</v>
      </c>
      <c r="S111" s="50">
        <f t="shared" si="17"/>
        <v>2</v>
      </c>
      <c r="T111" s="50">
        <f t="shared" si="17"/>
        <v>22</v>
      </c>
      <c r="U111" s="50">
        <f t="shared" si="17"/>
        <v>26</v>
      </c>
      <c r="V111" s="50" t="str">
        <f t="shared" si="17"/>
        <v/>
      </c>
      <c r="W111" s="50">
        <f t="shared" si="17"/>
        <v>30</v>
      </c>
      <c r="X111" s="50">
        <f t="shared" si="17"/>
        <v>23</v>
      </c>
      <c r="Y111" s="50">
        <f t="shared" si="17"/>
        <v>31</v>
      </c>
      <c r="Z111" s="50">
        <f t="shared" si="17"/>
        <v>16</v>
      </c>
      <c r="AA111" s="50">
        <f t="shared" si="17"/>
        <v>20</v>
      </c>
      <c r="AB111" s="50">
        <f t="shared" si="17"/>
        <v>29</v>
      </c>
      <c r="AC111" s="50">
        <f t="shared" si="17"/>
        <v>13</v>
      </c>
      <c r="AD111" s="50">
        <f t="shared" si="17"/>
        <v>28</v>
      </c>
      <c r="AE111" s="50">
        <f t="shared" si="17"/>
        <v>12</v>
      </c>
      <c r="AF111" s="50">
        <f t="shared" si="17"/>
        <v>27</v>
      </c>
      <c r="AG111" s="50">
        <f t="shared" si="17"/>
        <v>4</v>
      </c>
      <c r="AH111" s="50">
        <f t="shared" si="17"/>
        <v>15</v>
      </c>
      <c r="AI111" s="50">
        <f t="shared" si="17"/>
        <v>14</v>
      </c>
      <c r="AJ111" s="50">
        <f t="shared" si="17"/>
        <v>24</v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8">IFERROR(HLOOKUP($B$133,$C$11:$AQ$49,C116,FALSE)+C114/1000000,"")</f>
        <v>26778.000034000001</v>
      </c>
      <c r="D113" s="52">
        <f t="shared" si="18"/>
        <v>209631.176033</v>
      </c>
      <c r="E113" s="52">
        <f t="shared" si="18"/>
        <v>281005.71723200002</v>
      </c>
      <c r="F113" s="52">
        <f t="shared" si="18"/>
        <v>125497.000031</v>
      </c>
      <c r="G113" s="52">
        <f t="shared" si="18"/>
        <v>19535.000029999999</v>
      </c>
      <c r="H113" s="52" t="str">
        <f t="shared" si="18"/>
        <v/>
      </c>
      <c r="I113" s="52">
        <f t="shared" si="18"/>
        <v>452886.00002799998</v>
      </c>
      <c r="J113" s="52">
        <f t="shared" si="18"/>
        <v>2300.000027</v>
      </c>
      <c r="K113" s="52">
        <f t="shared" si="18"/>
        <v>348204.78642600001</v>
      </c>
      <c r="L113" s="52">
        <f t="shared" si="18"/>
        <v>439645.40762500005</v>
      </c>
      <c r="M113" s="52">
        <f t="shared" si="18"/>
        <v>11173.791412430801</v>
      </c>
      <c r="N113" s="52">
        <f t="shared" si="18"/>
        <v>62135.000023000001</v>
      </c>
      <c r="O113" s="52">
        <f t="shared" si="18"/>
        <v>4523.0000220000002</v>
      </c>
      <c r="P113" s="52">
        <f t="shared" si="18"/>
        <v>113531.08245316001</v>
      </c>
      <c r="Q113" s="52" t="str">
        <f t="shared" si="18"/>
        <v/>
      </c>
      <c r="R113" s="52">
        <f t="shared" si="18"/>
        <v>89486.000018999999</v>
      </c>
      <c r="S113" s="52">
        <f t="shared" si="18"/>
        <v>440161.25485000003</v>
      </c>
      <c r="T113" s="52">
        <f t="shared" si="18"/>
        <v>4132.0000170000003</v>
      </c>
      <c r="U113" s="52">
        <f t="shared" si="18"/>
        <v>257.00001600000002</v>
      </c>
      <c r="V113" s="52" t="str">
        <f t="shared" si="18"/>
        <v/>
      </c>
      <c r="W113" s="52">
        <f t="shared" si="18"/>
        <v>1.000014</v>
      </c>
      <c r="X113" s="52">
        <f t="shared" si="18"/>
        <v>2895.0000129999999</v>
      </c>
      <c r="Y113" s="52">
        <f t="shared" si="18"/>
        <v>1.0000119999999999</v>
      </c>
      <c r="Z113" s="52">
        <f t="shared" si="18"/>
        <v>28330.584503851202</v>
      </c>
      <c r="AA113" s="52">
        <f t="shared" si="18"/>
        <v>7154.4661699999997</v>
      </c>
      <c r="AB113" s="52">
        <f t="shared" si="18"/>
        <v>9.0000090000000004</v>
      </c>
      <c r="AC113" s="52">
        <f t="shared" si="18"/>
        <v>51781.222952000004</v>
      </c>
      <c r="AD113" s="52">
        <f t="shared" si="18"/>
        <v>19.000007</v>
      </c>
      <c r="AE113" s="52">
        <f t="shared" si="18"/>
        <v>52056.000006000002</v>
      </c>
      <c r="AF113" s="52">
        <f t="shared" si="18"/>
        <v>22.061213000000002</v>
      </c>
      <c r="AG113" s="52">
        <f t="shared" si="18"/>
        <v>364005.00000399997</v>
      </c>
      <c r="AH113" s="52">
        <f t="shared" si="18"/>
        <v>37283.000003000001</v>
      </c>
      <c r="AI113" s="52">
        <f t="shared" si="18"/>
        <v>41457.000002000001</v>
      </c>
      <c r="AJ113" s="52">
        <f t="shared" si="18"/>
        <v>2836.0000009999999</v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J114" si="19">D114-1</f>
        <v>32</v>
      </c>
      <c r="F114" s="50">
        <f t="shared" si="19"/>
        <v>31</v>
      </c>
      <c r="G114" s="50">
        <f t="shared" si="19"/>
        <v>30</v>
      </c>
      <c r="H114" s="50">
        <f t="shared" si="19"/>
        <v>29</v>
      </c>
      <c r="I114" s="50">
        <f t="shared" si="19"/>
        <v>28</v>
      </c>
      <c r="J114" s="50">
        <f t="shared" si="19"/>
        <v>27</v>
      </c>
      <c r="K114" s="50">
        <f t="shared" si="19"/>
        <v>26</v>
      </c>
      <c r="L114" s="50">
        <f t="shared" si="19"/>
        <v>25</v>
      </c>
      <c r="M114" s="50">
        <f t="shared" si="19"/>
        <v>24</v>
      </c>
      <c r="N114" s="50">
        <f t="shared" si="19"/>
        <v>23</v>
      </c>
      <c r="O114" s="50">
        <f t="shared" si="19"/>
        <v>22</v>
      </c>
      <c r="P114" s="50">
        <f t="shared" si="19"/>
        <v>21</v>
      </c>
      <c r="Q114" s="50">
        <f t="shared" si="19"/>
        <v>20</v>
      </c>
      <c r="R114" s="50">
        <f t="shared" si="19"/>
        <v>19</v>
      </c>
      <c r="S114" s="50">
        <f t="shared" si="19"/>
        <v>18</v>
      </c>
      <c r="T114" s="50">
        <f t="shared" si="19"/>
        <v>17</v>
      </c>
      <c r="U114" s="50">
        <f t="shared" si="19"/>
        <v>16</v>
      </c>
      <c r="V114" s="50">
        <f t="shared" si="19"/>
        <v>15</v>
      </c>
      <c r="W114" s="50">
        <f t="shared" si="19"/>
        <v>14</v>
      </c>
      <c r="X114" s="50">
        <f t="shared" si="19"/>
        <v>13</v>
      </c>
      <c r="Y114" s="50">
        <f t="shared" si="19"/>
        <v>12</v>
      </c>
      <c r="Z114" s="50">
        <f t="shared" si="19"/>
        <v>11</v>
      </c>
      <c r="AA114" s="50">
        <f t="shared" si="19"/>
        <v>10</v>
      </c>
      <c r="AB114" s="50">
        <f t="shared" si="19"/>
        <v>9</v>
      </c>
      <c r="AC114" s="50">
        <f t="shared" si="19"/>
        <v>8</v>
      </c>
      <c r="AD114" s="50">
        <f t="shared" si="19"/>
        <v>7</v>
      </c>
      <c r="AE114" s="50">
        <f t="shared" si="19"/>
        <v>6</v>
      </c>
      <c r="AF114" s="50">
        <f t="shared" si="19"/>
        <v>5</v>
      </c>
      <c r="AG114" s="50">
        <f t="shared" si="19"/>
        <v>4</v>
      </c>
      <c r="AH114" s="50">
        <f t="shared" si="19"/>
        <v>3</v>
      </c>
      <c r="AI114" s="50">
        <f t="shared" si="19"/>
        <v>2</v>
      </c>
      <c r="AJ114" s="50">
        <f t="shared" si="19"/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449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107 Protección Familiar</v>
      </c>
      <c r="D119" s="80" t="str">
        <f t="shared" ref="D119:AJ119" si="20">IFERROR(HLOOKUP(D118,$C$111:$AJ$112,2,FALSE),"")</f>
        <v>202 Temporal de Vida</v>
      </c>
      <c r="E119" s="80" t="str">
        <f t="shared" si="20"/>
        <v>110 Accidentes Personales</v>
      </c>
      <c r="F119" s="80" t="str">
        <f t="shared" si="20"/>
        <v>421 Renta Vitalicia Vejez</v>
      </c>
      <c r="G119" s="80" t="str">
        <f t="shared" si="20"/>
        <v>109 Salud</v>
      </c>
      <c r="H119" s="80" t="str">
        <f t="shared" si="20"/>
        <v>103 Otros Seguros con CUI</v>
      </c>
      <c r="I119" s="80" t="str">
        <f t="shared" si="20"/>
        <v>102 Temporal de Vida</v>
      </c>
      <c r="J119" s="80" t="str">
        <f t="shared" si="20"/>
        <v>104 Mixto o Dotal</v>
      </c>
      <c r="K119" s="80" t="str">
        <f t="shared" si="20"/>
        <v>114 Seguros con APV</v>
      </c>
      <c r="L119" s="80" t="str">
        <f t="shared" si="20"/>
        <v>201 Vida Entera</v>
      </c>
      <c r="M119" s="80" t="str">
        <f t="shared" si="20"/>
        <v>112 Desgravamen</v>
      </c>
      <c r="N119" s="80" t="str">
        <f t="shared" si="20"/>
        <v>250 Otros</v>
      </c>
      <c r="O119" s="80" t="str">
        <f t="shared" si="20"/>
        <v>212 Desgravamen</v>
      </c>
      <c r="P119" s="80" t="str">
        <f t="shared" si="20"/>
        <v>423 Renta Vitalicia Sobrevivencia</v>
      </c>
      <c r="Q119" s="80" t="str">
        <f t="shared" si="20"/>
        <v>422 Renta Vitalicia Invalidez</v>
      </c>
      <c r="R119" s="80" t="str">
        <f t="shared" si="20"/>
        <v>209 Salud</v>
      </c>
      <c r="S119" s="80" t="str">
        <f t="shared" si="20"/>
        <v>101 Vida Entera</v>
      </c>
      <c r="T119" s="80" t="str">
        <f t="shared" si="20"/>
        <v>105 Renta</v>
      </c>
      <c r="U119" s="80" t="str">
        <f t="shared" si="20"/>
        <v>111 Asistencia</v>
      </c>
      <c r="V119" s="80" t="str">
        <f t="shared" si="20"/>
        <v>210 Accidentes Personales</v>
      </c>
      <c r="W119" s="80" t="str">
        <f t="shared" si="20"/>
        <v>113 SOAP</v>
      </c>
      <c r="X119" s="80" t="str">
        <f t="shared" si="20"/>
        <v>203 Otros Seguros con CUI</v>
      </c>
      <c r="Y119" s="80" t="str">
        <f t="shared" si="20"/>
        <v>207 Protección Familiar</v>
      </c>
      <c r="Z119" s="80" t="str">
        <f t="shared" si="20"/>
        <v>424 Invalidez y Sobrevivencia</v>
      </c>
      <c r="AA119" s="80" t="str">
        <f t="shared" si="20"/>
        <v>108 Incapacidad o Invalidez</v>
      </c>
      <c r="AB119" s="80" t="str">
        <f t="shared" si="20"/>
        <v>204 Mixto o Dotal</v>
      </c>
      <c r="AC119" s="80" t="str">
        <f t="shared" si="20"/>
        <v>420 Seguro de AFP</v>
      </c>
      <c r="AD119" s="80" t="str">
        <f t="shared" si="20"/>
        <v>213 Seguros con APV</v>
      </c>
      <c r="AE119" s="80" t="str">
        <f t="shared" si="20"/>
        <v>211 Asistencia</v>
      </c>
      <c r="AF119" s="80" t="str">
        <f t="shared" si="20"/>
        <v>206 Dotal Puro o Capital Diferido</v>
      </c>
      <c r="AG119" s="80" t="str">
        <f t="shared" si="20"/>
        <v>208 Incapacidad o Invalidez</v>
      </c>
      <c r="AH119" s="80" t="str">
        <f t="shared" si="20"/>
        <v/>
      </c>
      <c r="AI119" s="80" t="str">
        <f t="shared" si="20"/>
        <v/>
      </c>
      <c r="AJ119" s="80" t="str">
        <f t="shared" si="20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452.88600000000002</v>
      </c>
      <c r="D120" s="52">
        <f t="shared" ref="D120:AJ120" si="21">IFERROR((HLOOKUP(D118,$C$111:$AJ$113,3,FALSE)-HLOOKUP(D118,$C$111:$AJ$114,4,FALSE)/1000000)/$C$127,"")</f>
        <v>440.161254832</v>
      </c>
      <c r="E120" s="52">
        <f t="shared" si="21"/>
        <v>439.64540760000006</v>
      </c>
      <c r="F120" s="52">
        <f t="shared" si="21"/>
        <v>364.005</v>
      </c>
      <c r="G120" s="52">
        <f t="shared" si="21"/>
        <v>348.20478639999999</v>
      </c>
      <c r="H120" s="52">
        <f t="shared" si="21"/>
        <v>281.00571719999999</v>
      </c>
      <c r="I120" s="52">
        <f t="shared" si="21"/>
        <v>209.63117600000001</v>
      </c>
      <c r="J120" s="52">
        <f t="shared" si="21"/>
        <v>125.497</v>
      </c>
      <c r="K120" s="52">
        <f t="shared" si="21"/>
        <v>113.53108243216001</v>
      </c>
      <c r="L120" s="52">
        <f t="shared" si="21"/>
        <v>89.486000000000004</v>
      </c>
      <c r="M120" s="52">
        <f t="shared" si="21"/>
        <v>62.134999999999998</v>
      </c>
      <c r="N120" s="52">
        <f t="shared" si="21"/>
        <v>52.055999999999997</v>
      </c>
      <c r="O120" s="52">
        <f t="shared" si="21"/>
        <v>51.781222944</v>
      </c>
      <c r="P120" s="52">
        <f t="shared" si="21"/>
        <v>41.457000000000001</v>
      </c>
      <c r="Q120" s="52">
        <f t="shared" si="21"/>
        <v>37.283000000000001</v>
      </c>
      <c r="R120" s="52">
        <f t="shared" si="21"/>
        <v>28.330584492851202</v>
      </c>
      <c r="S120" s="52">
        <f t="shared" si="21"/>
        <v>26.777999999999999</v>
      </c>
      <c r="T120" s="52">
        <f t="shared" si="21"/>
        <v>19.535</v>
      </c>
      <c r="U120" s="52">
        <f t="shared" si="21"/>
        <v>11.1737913884308</v>
      </c>
      <c r="V120" s="52">
        <f t="shared" si="21"/>
        <v>7.1544661600000001</v>
      </c>
      <c r="W120" s="52">
        <f t="shared" si="21"/>
        <v>4.5229999999999997</v>
      </c>
      <c r="X120" s="52">
        <f t="shared" si="21"/>
        <v>4.1319999999999997</v>
      </c>
      <c r="Y120" s="52">
        <f t="shared" si="21"/>
        <v>2.895</v>
      </c>
      <c r="Z120" s="52">
        <f t="shared" si="21"/>
        <v>2.8359999999999999</v>
      </c>
      <c r="AA120" s="52">
        <f t="shared" si="21"/>
        <v>2.2999999999999998</v>
      </c>
      <c r="AB120" s="52">
        <f t="shared" si="21"/>
        <v>0.25700000000000001</v>
      </c>
      <c r="AC120" s="52">
        <f t="shared" si="21"/>
        <v>2.2061208000000002E-2</v>
      </c>
      <c r="AD120" s="52">
        <f t="shared" si="21"/>
        <v>1.9E-2</v>
      </c>
      <c r="AE120" s="52">
        <f t="shared" si="21"/>
        <v>8.9999999999999993E-3</v>
      </c>
      <c r="AF120" s="52">
        <f t="shared" si="21"/>
        <v>1E-3</v>
      </c>
      <c r="AG120" s="52">
        <f t="shared" si="21"/>
        <v>9.999999999999998E-4</v>
      </c>
      <c r="AH120" s="52" t="str">
        <f t="shared" si="21"/>
        <v/>
      </c>
      <c r="AI120" s="52" t="str">
        <f t="shared" si="21"/>
        <v/>
      </c>
      <c r="AJ120" s="52" t="str">
        <f t="shared" si="21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I122" si="22">IF($B$136=D119,D120,"")</f>
        <v/>
      </c>
      <c r="E122" s="52" t="str">
        <f t="shared" si="22"/>
        <v/>
      </c>
      <c r="F122" s="52" t="str">
        <f t="shared" si="22"/>
        <v/>
      </c>
      <c r="G122" s="52" t="str">
        <f t="shared" si="22"/>
        <v/>
      </c>
      <c r="H122" s="52" t="str">
        <f t="shared" si="22"/>
        <v/>
      </c>
      <c r="I122" s="52" t="str">
        <f t="shared" si="22"/>
        <v/>
      </c>
      <c r="J122" s="52" t="str">
        <f t="shared" si="22"/>
        <v/>
      </c>
      <c r="K122" s="52" t="str">
        <f t="shared" si="22"/>
        <v/>
      </c>
      <c r="L122" s="52" t="str">
        <f t="shared" si="22"/>
        <v/>
      </c>
      <c r="M122" s="52" t="str">
        <f t="shared" si="22"/>
        <v/>
      </c>
      <c r="N122" s="52" t="str">
        <f t="shared" si="22"/>
        <v/>
      </c>
      <c r="O122" s="52" t="str">
        <f t="shared" si="22"/>
        <v/>
      </c>
      <c r="P122" s="52" t="str">
        <f t="shared" si="22"/>
        <v/>
      </c>
      <c r="Q122" s="52" t="str">
        <f t="shared" si="22"/>
        <v/>
      </c>
      <c r="R122" s="52" t="str">
        <f t="shared" si="22"/>
        <v/>
      </c>
      <c r="S122" s="52" t="str">
        <f t="shared" si="22"/>
        <v/>
      </c>
      <c r="T122" s="52" t="str">
        <f t="shared" si="22"/>
        <v/>
      </c>
      <c r="U122" s="52" t="str">
        <f t="shared" si="22"/>
        <v/>
      </c>
      <c r="V122" s="52" t="str">
        <f t="shared" si="22"/>
        <v/>
      </c>
      <c r="W122" s="52" t="str">
        <f t="shared" si="22"/>
        <v/>
      </c>
      <c r="X122" s="52" t="str">
        <f t="shared" si="22"/>
        <v/>
      </c>
      <c r="Y122" s="52" t="str">
        <f t="shared" si="22"/>
        <v/>
      </c>
      <c r="Z122" s="52" t="str">
        <f t="shared" si="22"/>
        <v/>
      </c>
      <c r="AA122" s="52" t="str">
        <f t="shared" si="22"/>
        <v/>
      </c>
      <c r="AB122" s="52" t="str">
        <f t="shared" si="22"/>
        <v/>
      </c>
      <c r="AC122" s="52" t="str">
        <f t="shared" si="22"/>
        <v/>
      </c>
      <c r="AD122" s="52" t="str">
        <f t="shared" si="22"/>
        <v/>
      </c>
      <c r="AE122" s="52" t="str">
        <f t="shared" si="22"/>
        <v/>
      </c>
      <c r="AF122" s="52" t="str">
        <f t="shared" si="22"/>
        <v/>
      </c>
      <c r="AG122" s="52" t="str">
        <f t="shared" si="22"/>
        <v/>
      </c>
      <c r="AH122" s="52" t="str">
        <f t="shared" si="22"/>
        <v/>
      </c>
      <c r="AI122" s="52" t="str">
        <f t="shared" si="22"/>
        <v/>
      </c>
      <c r="AJ122" s="52" t="str">
        <f>IF($B$136=AJ119,AJ120,"")</f>
        <v/>
      </c>
      <c r="AK122" s="88"/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23">IF(C62&gt;$C$125,C60,IF(C62=$C$125,$AQ$11,IF(C62&lt;$C$125,"")))</f>
        <v>Ace Vida</v>
      </c>
      <c r="D124" s="50" t="str">
        <f t="shared" si="23"/>
        <v>BanChile</v>
      </c>
      <c r="E124" s="50" t="str">
        <f t="shared" si="23"/>
        <v>BBVA Vida</v>
      </c>
      <c r="F124" s="50" t="str">
        <f t="shared" si="23"/>
        <v>BCI Seguros Vida</v>
      </c>
      <c r="G124" s="50" t="str">
        <f t="shared" si="23"/>
        <v>BICE Vida</v>
      </c>
      <c r="H124" s="50" t="str">
        <f t="shared" si="23"/>
        <v>Cámara</v>
      </c>
      <c r="I124" s="50" t="str">
        <f t="shared" si="23"/>
        <v>Cardif</v>
      </c>
      <c r="J124" s="50" t="str">
        <f t="shared" si="23"/>
        <v>Chilena Consolidada</v>
      </c>
      <c r="K124" s="50" t="str">
        <f t="shared" si="23"/>
        <v>CLC</v>
      </c>
      <c r="L124" s="50" t="str">
        <f t="shared" si="23"/>
        <v>CN Life</v>
      </c>
      <c r="M124" s="50" t="str">
        <f t="shared" si="23"/>
        <v>Consorcio Nacional</v>
      </c>
      <c r="N124" s="50" t="str">
        <f t="shared" si="23"/>
        <v>CorpSeguros</v>
      </c>
      <c r="O124" s="50" t="str">
        <f t="shared" si="23"/>
        <v>CorpVida</v>
      </c>
      <c r="P124" s="50" t="str">
        <f t="shared" si="23"/>
        <v>Cruz del Sur</v>
      </c>
      <c r="Q124" s="50" t="str">
        <f t="shared" si="23"/>
        <v>EuroAmérica</v>
      </c>
      <c r="R124" s="50" t="str">
        <f t="shared" si="23"/>
        <v>Huelen</v>
      </c>
      <c r="S124" s="50" t="str">
        <f t="shared" si="23"/>
        <v>Itaú</v>
      </c>
      <c r="T124" s="50" t="str">
        <f t="shared" si="23"/>
        <v>M. de Carabineros</v>
      </c>
      <c r="U124" s="50" t="str">
        <f t="shared" si="23"/>
        <v>M. del Ej. y Av.</v>
      </c>
      <c r="V124" s="50" t="str">
        <f t="shared" si="23"/>
        <v>Magallanes Vida</v>
      </c>
      <c r="W124" s="50" t="str">
        <f t="shared" si="23"/>
        <v>Mapfre Vida</v>
      </c>
      <c r="X124" s="50" t="str">
        <f t="shared" si="23"/>
        <v>Metlife</v>
      </c>
      <c r="Y124" s="50" t="str">
        <f t="shared" si="23"/>
        <v>Mutual de Seguros</v>
      </c>
      <c r="Z124" s="50" t="str">
        <f t="shared" si="23"/>
        <v>Ohio National</v>
      </c>
      <c r="AA124" s="50" t="str">
        <f t="shared" si="23"/>
        <v>Penta Vida</v>
      </c>
      <c r="AB124" s="50" t="str">
        <f t="shared" si="23"/>
        <v>Principal</v>
      </c>
      <c r="AC124" s="50" t="str">
        <f t="shared" si="23"/>
        <v>Renta Nacional</v>
      </c>
      <c r="AD124" s="50" t="str">
        <f t="shared" si="23"/>
        <v>Rigel</v>
      </c>
      <c r="AE124" s="50" t="str">
        <f t="shared" si="23"/>
        <v>Security Previsión</v>
      </c>
      <c r="AF124" s="50" t="str">
        <f t="shared" si="23"/>
        <v>Sura</v>
      </c>
      <c r="AG124" s="50" t="str">
        <f t="shared" si="23"/>
        <v>Zurich Santander</v>
      </c>
      <c r="AH124" s="50" t="str">
        <f t="shared" si="23"/>
        <v>Mercado</v>
      </c>
      <c r="AI124" s="50" t="str">
        <f t="shared" si="23"/>
        <v/>
      </c>
      <c r="AJ124" s="50" t="str">
        <f t="shared" si="23"/>
        <v/>
      </c>
      <c r="AK124" s="50" t="str">
        <f t="shared" si="23"/>
        <v/>
      </c>
      <c r="AL124" s="50" t="str">
        <f t="shared" si="23"/>
        <v/>
      </c>
      <c r="AM124" s="50" t="str">
        <f t="shared" si="23"/>
        <v/>
      </c>
      <c r="AN124" s="50" t="str">
        <f t="shared" si="23"/>
        <v/>
      </c>
      <c r="AO124" s="50" t="str">
        <f t="shared" si="23"/>
        <v/>
      </c>
      <c r="AP124" s="50" t="str">
        <f t="shared" si="23"/>
        <v/>
      </c>
    </row>
    <row r="125" spans="2:43" hidden="1">
      <c r="B125" s="49" t="s">
        <v>386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1000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Miles de Pólizas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30.09.2012</v>
      </c>
      <c r="D128" s="37" t="s">
        <v>379</v>
      </c>
      <c r="E128" s="37" t="s">
        <v>380</v>
      </c>
      <c r="F128" s="37" t="s">
        <v>381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30.09.2012</v>
      </c>
      <c r="D129" s="37" t="s">
        <v>379</v>
      </c>
      <c r="E129" s="37" t="s">
        <v>380</v>
      </c>
      <c r="F129" s="37" t="s">
        <v>381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30.09.2012</v>
      </c>
      <c r="D130" s="37" t="s">
        <v>379</v>
      </c>
      <c r="E130" s="37" t="s">
        <v>380</v>
      </c>
      <c r="F130" s="37" t="s">
        <v>381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385</v>
      </c>
    </row>
    <row r="133" spans="2:42">
      <c r="B133" s="59" t="s">
        <v>341</v>
      </c>
    </row>
    <row r="135" spans="2:42">
      <c r="B135" s="39" t="s">
        <v>384</v>
      </c>
    </row>
    <row r="136" spans="2:42">
      <c r="B136" s="59"/>
    </row>
  </sheetData>
  <sheetProtection sheet="1" objects="1" scenarios="1"/>
  <conditionalFormatting sqref="A1:XFD1048576">
    <cfRule type="cellIs" dxfId="14" priority="1" operator="lessThan">
      <formula>0</formula>
    </cfRule>
  </conditionalFormatting>
  <dataValidations count="5">
    <dataValidation type="list" allowBlank="1" showInputMessage="1" showErrorMessage="1" sqref="B133">
      <formula1>$C$124:$AH$124</formula1>
    </dataValidation>
    <dataValidation type="list" allowBlank="1" showInputMessage="1" showErrorMessage="1" sqref="B136">
      <formula1>$B$112:$AJ$112</formula1>
    </dataValidation>
    <dataValidation showInputMessage="1" showErrorMessage="1" sqref="E133"/>
    <dataValidation type="list" allowBlank="1" showInputMessage="1" showErrorMessage="1" sqref="B77">
      <formula1>$C$112:$AK$112</formula1>
    </dataValidation>
    <dataValidation type="list" allowBlank="1" showInputMessage="1" showErrorMessage="1" sqref="B80">
      <formula1>$B$124:$AG$124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>
  <dimension ref="A2:AW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11.42578125" style="39" hidden="1" customWidth="1"/>
    <col min="43" max="43" width="11.42578125" style="39"/>
    <col min="44" max="44" width="2.85546875" style="39" customWidth="1"/>
    <col min="45" max="46" width="11.42578125" style="39"/>
    <col min="47" max="47" width="2.85546875" style="39" customWidth="1"/>
    <col min="48" max="16384" width="11.42578125" style="39"/>
  </cols>
  <sheetData>
    <row r="2" spans="2:49">
      <c r="C2" s="96" t="s">
        <v>390</v>
      </c>
    </row>
    <row r="8" spans="2:49" ht="15.75">
      <c r="B8" s="38" t="s">
        <v>518</v>
      </c>
    </row>
    <row r="9" spans="2:49">
      <c r="B9" s="40" t="str">
        <f>Índice!H51</f>
        <v>Cifras en UF al 30.09.2012</v>
      </c>
    </row>
    <row r="11" spans="2:49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30.09.2011</v>
      </c>
      <c r="AT11" s="199" t="s">
        <v>338</v>
      </c>
      <c r="AV11" s="199" t="s">
        <v>340</v>
      </c>
      <c r="AW11" s="199" t="str">
        <f>CONCATENATE("Part. (%) ",Índice!H57)</f>
        <v>Part. (%) 30.09.2011</v>
      </c>
    </row>
    <row r="12" spans="2:49">
      <c r="B12" s="29" t="s">
        <v>407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S12" s="43"/>
      <c r="AT12" s="107"/>
      <c r="AV12" s="98"/>
      <c r="AW12" s="98"/>
    </row>
    <row r="13" spans="2:49">
      <c r="B13" s="30" t="s">
        <v>408</v>
      </c>
      <c r="C13" s="46" t="str">
        <f>IF('Datos Vida'!C427=0,"",Índice!$G$51*'Datos Vida'!C427)</f>
        <v/>
      </c>
      <c r="D13" s="46" t="str">
        <f>IF('Datos Vida'!D427=0,"",Índice!$G$51*'Datos Vida'!D427)</f>
        <v/>
      </c>
      <c r="E13" s="46" t="str">
        <f>IF('Datos Vida'!E427=0,"",Índice!$G$51*'Datos Vida'!E427)</f>
        <v/>
      </c>
      <c r="F13" s="46" t="str">
        <f>IF('Datos Vida'!F427=0,"",Índice!$G$51*'Datos Vida'!F427)</f>
        <v/>
      </c>
      <c r="G13" s="46">
        <f>IF('Datos Vida'!G427=0,"",Índice!$G$51*'Datos Vida'!G427)</f>
        <v>-8290.2337654898365</v>
      </c>
      <c r="H13" s="46" t="str">
        <f>IF('Datos Vida'!H427=0,"",Índice!$G$51*'Datos Vida'!H427)</f>
        <v/>
      </c>
      <c r="I13" s="46" t="str">
        <f>IF('Datos Vida'!I427=0,"",Índice!$G$51*'Datos Vida'!I427)</f>
        <v/>
      </c>
      <c r="J13" s="46">
        <f>IF('Datos Vida'!J427=0,"",Índice!$G$51*'Datos Vida'!J427)</f>
        <v>-6930.5322240444784</v>
      </c>
      <c r="K13" s="46" t="str">
        <f>IF('Datos Vida'!K427=0,"",Índice!$G$51*'Datos Vida'!K427)</f>
        <v/>
      </c>
      <c r="L13" s="46" t="str">
        <f>IF('Datos Vida'!L427=0,"",Índice!$G$51*'Datos Vida'!L427)</f>
        <v/>
      </c>
      <c r="M13" s="46">
        <f>IF('Datos Vida'!M427=0,"",Índice!$G$51*'Datos Vida'!M427)</f>
        <v>-15417.43300997519</v>
      </c>
      <c r="N13" s="46" t="str">
        <f>IF('Datos Vida'!N427=0,"",Índice!$G$51*'Datos Vida'!N427)</f>
        <v/>
      </c>
      <c r="O13" s="46" t="str">
        <f>IF('Datos Vida'!O427=0,"",Índice!$G$51*'Datos Vida'!O427)</f>
        <v/>
      </c>
      <c r="P13" s="46">
        <f>IF('Datos Vida'!P427=0,"",Índice!$G$51*'Datos Vida'!P427)</f>
        <v>-271.03653880629719</v>
      </c>
      <c r="Q13" s="46">
        <f>IF('Datos Vida'!Q427=0,"",Índice!$G$51*'Datos Vida'!Q427)</f>
        <v>-5599.2085361238196</v>
      </c>
      <c r="R13" s="46" t="str">
        <f>IF('Datos Vida'!R427=0,"",Índice!$G$51*'Datos Vida'!R427)</f>
        <v/>
      </c>
      <c r="S13" s="46" t="str">
        <f>IF('Datos Vida'!S427=0,"",Índice!$G$51*'Datos Vida'!S427)</f>
        <v/>
      </c>
      <c r="T13" s="46" t="str">
        <f>IF('Datos Vida'!T427=0,"",Índice!$G$51*'Datos Vida'!T427)</f>
        <v/>
      </c>
      <c r="U13" s="46">
        <f>IF('Datos Vida'!U427=0,"",Índice!$G$51*'Datos Vida'!U427)</f>
        <v>-3714.7897065430784</v>
      </c>
      <c r="V13" s="46" t="str">
        <f>IF('Datos Vida'!V427=0,"",Índice!$G$51*'Datos Vida'!V427)</f>
        <v/>
      </c>
      <c r="W13" s="46" t="str">
        <f>IF('Datos Vida'!W427=0,"",Índice!$G$51*'Datos Vida'!W427)</f>
        <v/>
      </c>
      <c r="X13" s="46">
        <f>IF('Datos Vida'!X427=0,"",Índice!$G$51*'Datos Vida'!X427)</f>
        <v>-13172.960088176513</v>
      </c>
      <c r="Y13" s="46">
        <f>IF('Datos Vida'!Y427=0,"",Índice!$G$51*'Datos Vida'!Y427)</f>
        <v>-14997.222351329399</v>
      </c>
      <c r="Z13" s="46">
        <f>IF('Datos Vida'!Z427=0,"",Índice!$G$51*'Datos Vida'!Z427)</f>
        <v>-6201.6674979471964</v>
      </c>
      <c r="AA13" s="46">
        <f>IF('Datos Vida'!AA427=0,"",Índice!$G$51*'Datos Vida'!AA427)</f>
        <v>-5421.8816743798989</v>
      </c>
      <c r="AB13" s="46" t="str">
        <f>IF('Datos Vida'!AB427=0,"",Índice!$G$51*'Datos Vida'!AB427)</f>
        <v/>
      </c>
      <c r="AC13" s="46" t="str">
        <f>IF('Datos Vida'!AC427=0,"",Índice!$G$51*'Datos Vida'!AC427)</f>
        <v/>
      </c>
      <c r="AD13" s="46" t="str">
        <f>IF('Datos Vida'!AD427=0,"",Índice!$G$51*'Datos Vida'!AD427)</f>
        <v/>
      </c>
      <c r="AE13" s="46">
        <f>IF('Datos Vida'!AE427=0,"",Índice!$G$51*'Datos Vida'!AE427)</f>
        <v>-126.15615476040291</v>
      </c>
      <c r="AF13" s="46">
        <f>IF('Datos Vida'!AF427=0,"",Índice!$G$51*'Datos Vida'!AF427)</f>
        <v>-992.60547871834206</v>
      </c>
      <c r="AG13" s="46" t="str">
        <f>IF('Datos Vida'!AG427=0,"",Índice!$G$51*'Datos Vida'!AG427)</f>
        <v/>
      </c>
      <c r="AH13" s="46" t="str">
        <f>IF('Datos Vida'!AH427=0,"",Índice!$G$51*'Datos Vida'!AH427)</f>
        <v/>
      </c>
      <c r="AI13" s="46" t="str">
        <f>IF('Datos Vida'!AI427=0,"",Índice!$G$51*'Datos Vida'!AI427)</f>
        <v/>
      </c>
      <c r="AJ13" s="46" t="str">
        <f>IF('Datos Vida'!AJ427=0,"",Índice!$G$51*'Datos Vida'!AJ427)</f>
        <v/>
      </c>
      <c r="AK13" s="46" t="str">
        <f>IF('Datos Vida'!AK427=0,"",Índice!$G$51*'Datos Vida'!AK427)</f>
        <v/>
      </c>
      <c r="AL13" s="46" t="str">
        <f>IF('Datos Vida'!AL427=0,"",Índice!$G$51*'Datos Vida'!AL427)</f>
        <v/>
      </c>
      <c r="AM13" s="46" t="str">
        <f>IF('Datos Vida'!AM427=0,"",Índice!$G$51*'Datos Vida'!AM427)</f>
        <v/>
      </c>
      <c r="AN13" s="46" t="str">
        <f>IF('Datos Vida'!AN427=0,"",Índice!$G$51*'Datos Vida'!AN427)</f>
        <v/>
      </c>
      <c r="AO13" s="46" t="str">
        <f>IF('Datos Vida'!AO427=0,"",Índice!$G$51*'Datos Vida'!AO427)</f>
        <v/>
      </c>
      <c r="AP13" s="46" t="str">
        <f>IF('Datos Vida'!AP427=0,"",Índice!$G$51*'Datos Vida'!AP427)</f>
        <v/>
      </c>
      <c r="AQ13" s="46">
        <f>IF('Datos Vida'!AQ427=0,"",Índice!$G$51*'Datos Vida'!AQ427)</f>
        <v>-81135.727026294451</v>
      </c>
      <c r="AS13" s="46">
        <f>IF('Datos Vida'!AS427=0,"",Índice!$F$51*'Datos Vida'!AS427)</f>
        <v>-148266.47720019682</v>
      </c>
      <c r="AT13" s="71">
        <f t="shared" ref="AT13:AT55" si="0">IFERROR(AQ13/AS13-1,"")</f>
        <v>-0.45277092598119173</v>
      </c>
      <c r="AV13" s="75">
        <f>IFERROR(AQ13/$AQ$49,"")</f>
        <v>7.2616360909672883E-4</v>
      </c>
      <c r="AW13" s="75">
        <f t="shared" ref="AW13:AW49" si="1">IFERROR(AS13/$AS$49,"")</f>
        <v>1.5149598164612191E-3</v>
      </c>
    </row>
    <row r="14" spans="2:49">
      <c r="B14" s="30" t="s">
        <v>409</v>
      </c>
      <c r="C14" s="46">
        <f>IF('Datos Vida'!C428=0,"",Índice!$G$51*'Datos Vida'!C428)</f>
        <v>-213.40309547364998</v>
      </c>
      <c r="D14" s="46">
        <f>IF('Datos Vida'!D428=0,"",Índice!$G$51*'Datos Vida'!D428)</f>
        <v>-20300.059625382601</v>
      </c>
      <c r="E14" s="46" t="str">
        <f>IF('Datos Vida'!E428=0,"",Índice!$G$51*'Datos Vida'!E428)</f>
        <v/>
      </c>
      <c r="F14" s="46">
        <f>IF('Datos Vida'!F428=0,"",Índice!$G$51*'Datos Vida'!F428)</f>
        <v>5976.9244900082113</v>
      </c>
      <c r="G14" s="46">
        <f>IF('Datos Vida'!G428=0,"",Índice!$G$51*'Datos Vida'!G428)</f>
        <v>-4011.0483904869729</v>
      </c>
      <c r="H14" s="46" t="str">
        <f>IF('Datos Vida'!H428=0,"",Índice!$G$51*'Datos Vida'!H428)</f>
        <v/>
      </c>
      <c r="I14" s="46">
        <f>IF('Datos Vida'!I428=0,"",Índice!$G$51*'Datos Vida'!I428)</f>
        <v>657.73835213502696</v>
      </c>
      <c r="J14" s="46">
        <f>IF('Datos Vida'!J428=0,"",Índice!$G$51*'Datos Vida'!J428)</f>
        <v>-16389.632177344571</v>
      </c>
      <c r="K14" s="46" t="str">
        <f>IF('Datos Vida'!K428=0,"",Índice!$G$51*'Datos Vida'!K428)</f>
        <v/>
      </c>
      <c r="L14" s="46" t="str">
        <f>IF('Datos Vida'!L428=0,"",Índice!$G$51*'Datos Vida'!L428)</f>
        <v/>
      </c>
      <c r="M14" s="46">
        <f>IF('Datos Vida'!M428=0,"",Índice!$G$51*'Datos Vida'!M428)</f>
        <v>-26779.321899601837</v>
      </c>
      <c r="N14" s="46" t="str">
        <f>IF('Datos Vida'!N428=0,"",Índice!$G$51*'Datos Vida'!N428)</f>
        <v/>
      </c>
      <c r="O14" s="46">
        <f>IF('Datos Vida'!O428=0,"",Índice!$G$51*'Datos Vida'!O428)</f>
        <v>-14640.665219190787</v>
      </c>
      <c r="P14" s="46">
        <f>IF('Datos Vida'!P428=0,"",Índice!$G$51*'Datos Vida'!P428)</f>
        <v>-587.97621181839713</v>
      </c>
      <c r="Q14" s="46">
        <f>IF('Datos Vida'!Q428=0,"",Índice!$G$51*'Datos Vida'!Q428)</f>
        <v>-992.33988681358335</v>
      </c>
      <c r="R14" s="46" t="str">
        <f>IF('Datos Vida'!R428=0,"",Índice!$G$51*'Datos Vida'!R428)</f>
        <v/>
      </c>
      <c r="S14" s="46" t="str">
        <f>IF('Datos Vida'!S428=0,"",Índice!$G$51*'Datos Vida'!S428)</f>
        <v/>
      </c>
      <c r="T14" s="46" t="str">
        <f>IF('Datos Vida'!T428=0,"",Índice!$G$51*'Datos Vida'!T428)</f>
        <v/>
      </c>
      <c r="U14" s="46">
        <f>IF('Datos Vida'!U428=0,"",Índice!$G$51*'Datos Vida'!U428)</f>
        <v>-4948.1099816077613</v>
      </c>
      <c r="V14" s="46" t="str">
        <f>IF('Datos Vida'!V428=0,"",Índice!$G$51*'Datos Vida'!V428)</f>
        <v/>
      </c>
      <c r="W14" s="46">
        <f>IF('Datos Vida'!W428=0,"",Índice!$G$51*'Datos Vida'!W428)</f>
        <v>-6050.7147742136822</v>
      </c>
      <c r="X14" s="46">
        <f>IF('Datos Vida'!X428=0,"",Índice!$G$51*'Datos Vida'!X428)</f>
        <v>-6047.4834060391177</v>
      </c>
      <c r="Y14" s="46">
        <f>IF('Datos Vida'!Y428=0,"",Índice!$G$51*'Datos Vida'!Y428)</f>
        <v>-42.804561983617411</v>
      </c>
      <c r="Z14" s="46">
        <f>IF('Datos Vida'!Z428=0,"",Índice!$G$51*'Datos Vida'!Z428)</f>
        <v>-19270.960324619708</v>
      </c>
      <c r="AA14" s="46">
        <f>IF('Datos Vida'!AA428=0,"",Índice!$G$51*'Datos Vida'!AA428)</f>
        <v>-3829.1712868591767</v>
      </c>
      <c r="AB14" s="46" t="str">
        <f>IF('Datos Vida'!AB428=0,"",Índice!$G$51*'Datos Vida'!AB428)</f>
        <v/>
      </c>
      <c r="AC14" s="46" t="str">
        <f>IF('Datos Vida'!AC428=0,"",Índice!$G$51*'Datos Vida'!AC428)</f>
        <v/>
      </c>
      <c r="AD14" s="46" t="str">
        <f>IF('Datos Vida'!AD428=0,"",Índice!$G$51*'Datos Vida'!AD428)</f>
        <v/>
      </c>
      <c r="AE14" s="46">
        <f>IF('Datos Vida'!AE428=0,"",Índice!$G$51*'Datos Vida'!AE428)</f>
        <v>-11966.553126127383</v>
      </c>
      <c r="AF14" s="46">
        <f>IF('Datos Vida'!AF428=0,"",Índice!$G$51*'Datos Vida'!AF428)</f>
        <v>-4654.9850493890281</v>
      </c>
      <c r="AG14" s="46">
        <f>IF('Datos Vida'!AG428=0,"",Índice!$G$51*'Datos Vida'!AG428)</f>
        <v>-97176.658060540605</v>
      </c>
      <c r="AH14" s="46" t="str">
        <f>IF('Datos Vida'!AH428=0,"",Índice!$G$51*'Datos Vida'!AH428)</f>
        <v/>
      </c>
      <c r="AI14" s="46" t="str">
        <f>IF('Datos Vida'!AI428=0,"",Índice!$G$51*'Datos Vida'!AI428)</f>
        <v/>
      </c>
      <c r="AJ14" s="46" t="str">
        <f>IF('Datos Vida'!AJ428=0,"",Índice!$G$51*'Datos Vida'!AJ428)</f>
        <v/>
      </c>
      <c r="AK14" s="46" t="str">
        <f>IF('Datos Vida'!AK428=0,"",Índice!$G$51*'Datos Vida'!AK428)</f>
        <v/>
      </c>
      <c r="AL14" s="46" t="str">
        <f>IF('Datos Vida'!AL428=0,"",Índice!$G$51*'Datos Vida'!AL428)</f>
        <v/>
      </c>
      <c r="AM14" s="46" t="str">
        <f>IF('Datos Vida'!AM428=0,"",Índice!$G$51*'Datos Vida'!AM428)</f>
        <v/>
      </c>
      <c r="AN14" s="46" t="str">
        <f>IF('Datos Vida'!AN428=0,"",Índice!$G$51*'Datos Vida'!AN428)</f>
        <v/>
      </c>
      <c r="AO14" s="46" t="str">
        <f>IF('Datos Vida'!AO428=0,"",Índice!$G$51*'Datos Vida'!AO428)</f>
        <v/>
      </c>
      <c r="AP14" s="46" t="str">
        <f>IF('Datos Vida'!AP428=0,"",Índice!$G$51*'Datos Vida'!AP428)</f>
        <v/>
      </c>
      <c r="AQ14" s="46">
        <f>IF('Datos Vida'!AQ428=0,"",Índice!$G$51*'Datos Vida'!AQ428)</f>
        <v>-231267.22423534925</v>
      </c>
      <c r="AS14" s="46">
        <f>IF('Datos Vida'!AS428=0,"",Índice!$F$51*'Datos Vida'!AS428)</f>
        <v>-153045.03902067401</v>
      </c>
      <c r="AT14" s="71">
        <f t="shared" si="0"/>
        <v>0.5111056569700938</v>
      </c>
      <c r="AV14" s="75">
        <f t="shared" ref="AV14:AV49" si="2">IFERROR(AQ14/$AQ$49,"")</f>
        <v>2.0698383852787616E-3</v>
      </c>
      <c r="AW14" s="75">
        <f t="shared" si="1"/>
        <v>1.5637862894118365E-3</v>
      </c>
    </row>
    <row r="15" spans="2:49">
      <c r="B15" s="30" t="s">
        <v>410</v>
      </c>
      <c r="C15" s="46" t="str">
        <f>IF('Datos Vida'!C429=0,"",Índice!$G$51*'Datos Vida'!C429)</f>
        <v/>
      </c>
      <c r="D15" s="46">
        <f>IF('Datos Vida'!D429=0,"",Índice!$G$51*'Datos Vida'!D429)</f>
        <v>-1988.9134856502908</v>
      </c>
      <c r="E15" s="46" t="str">
        <f>IF('Datos Vida'!E429=0,"",Índice!$G$51*'Datos Vida'!E429)</f>
        <v/>
      </c>
      <c r="F15" s="46">
        <f>IF('Datos Vida'!F429=0,"",Índice!$G$51*'Datos Vida'!F429)</f>
        <v>-94600.9149641119</v>
      </c>
      <c r="G15" s="46">
        <f>IF('Datos Vida'!G429=0,"",Índice!$G$51*'Datos Vida'!G429)</f>
        <v>-135088.24580444006</v>
      </c>
      <c r="H15" s="46" t="str">
        <f>IF('Datos Vida'!H429=0,"",Índice!$G$51*'Datos Vida'!H429)</f>
        <v/>
      </c>
      <c r="I15" s="46" t="str">
        <f>IF('Datos Vida'!I429=0,"",Índice!$G$51*'Datos Vida'!I429)</f>
        <v/>
      </c>
      <c r="J15" s="46">
        <f>IF('Datos Vida'!J429=0,"",Índice!$G$51*'Datos Vida'!J429)</f>
        <v>-480481.11973547051</v>
      </c>
      <c r="K15" s="46" t="str">
        <f>IF('Datos Vida'!K429=0,"",Índice!$G$51*'Datos Vida'!K429)</f>
        <v/>
      </c>
      <c r="L15" s="46" t="str">
        <f>IF('Datos Vida'!L429=0,"",Índice!$G$51*'Datos Vida'!L429)</f>
        <v/>
      </c>
      <c r="M15" s="46">
        <f>IF('Datos Vida'!M429=0,"",Índice!$G$51*'Datos Vida'!M429)</f>
        <v>-484757.19366740371</v>
      </c>
      <c r="N15" s="46" t="str">
        <f>IF('Datos Vida'!N429=0,"",Índice!$G$51*'Datos Vida'!N429)</f>
        <v/>
      </c>
      <c r="O15" s="46">
        <f>IF('Datos Vida'!O429=0,"",Índice!$G$51*'Datos Vida'!O429)</f>
        <v>-94385.165806812889</v>
      </c>
      <c r="P15" s="46">
        <f>IF('Datos Vida'!P429=0,"",Índice!$G$51*'Datos Vida'!P429)</f>
        <v>-189244.41316362013</v>
      </c>
      <c r="Q15" s="46">
        <f>IF('Datos Vida'!Q429=0,"",Índice!$G$51*'Datos Vida'!Q429)</f>
        <v>-520503.65078205755</v>
      </c>
      <c r="R15" s="46" t="str">
        <f>IF('Datos Vida'!R429=0,"",Índice!$G$51*'Datos Vida'!R429)</f>
        <v/>
      </c>
      <c r="S15" s="46" t="str">
        <f>IF('Datos Vida'!S429=0,"",Índice!$G$51*'Datos Vida'!S429)</f>
        <v/>
      </c>
      <c r="T15" s="46" t="str">
        <f>IF('Datos Vida'!T429=0,"",Índice!$G$51*'Datos Vida'!T429)</f>
        <v/>
      </c>
      <c r="U15" s="46" t="str">
        <f>IF('Datos Vida'!U429=0,"",Índice!$G$51*'Datos Vida'!U429)</f>
        <v/>
      </c>
      <c r="V15" s="46" t="str">
        <f>IF('Datos Vida'!V429=0,"",Índice!$G$51*'Datos Vida'!V429)</f>
        <v/>
      </c>
      <c r="W15" s="46">
        <f>IF('Datos Vida'!W429=0,"",Índice!$G$51*'Datos Vida'!W429)</f>
        <v>-2438.7091348122376</v>
      </c>
      <c r="X15" s="46">
        <f>IF('Datos Vida'!X429=0,"",Índice!$G$51*'Datos Vida'!X429)</f>
        <v>-587146.67976920074</v>
      </c>
      <c r="Y15" s="46">
        <f>IF('Datos Vida'!Y429=0,"",Índice!$G$51*'Datos Vida'!Y429)</f>
        <v>-616.66013753234142</v>
      </c>
      <c r="Z15" s="46">
        <f>IF('Datos Vida'!Z429=0,"",Índice!$G$51*'Datos Vida'!Z429)</f>
        <v>-2694.3937256125764</v>
      </c>
      <c r="AA15" s="46">
        <f>IF('Datos Vida'!AA429=0,"",Índice!$G$51*'Datos Vida'!AA429)</f>
        <v>-188233.1719862512</v>
      </c>
      <c r="AB15" s="46">
        <f>IF('Datos Vida'!AB429=0,"",Índice!$G$51*'Datos Vida'!AB429)</f>
        <v>-42023.766048944162</v>
      </c>
      <c r="AC15" s="46">
        <f>IF('Datos Vida'!AC429=0,"",Índice!$G$51*'Datos Vida'!AC429)</f>
        <v>-105.7498434114395</v>
      </c>
      <c r="AD15" s="46" t="str">
        <f>IF('Datos Vida'!AD429=0,"",Índice!$G$51*'Datos Vida'!AD429)</f>
        <v/>
      </c>
      <c r="AE15" s="46">
        <f>IF('Datos Vida'!AE429=0,"",Índice!$G$51*'Datos Vida'!AE429)</f>
        <v>-123754.14157376483</v>
      </c>
      <c r="AF15" s="46">
        <f>IF('Datos Vida'!AF429=0,"",Índice!$G$51*'Datos Vida'!AF429)</f>
        <v>-512480.91611501022</v>
      </c>
      <c r="AG15" s="46">
        <f>IF('Datos Vida'!AG429=0,"",Índice!$G$51*'Datos Vida'!AG429)</f>
        <v>-885620.73269252072</v>
      </c>
      <c r="AH15" s="46" t="str">
        <f>IF('Datos Vida'!AH429=0,"",Índice!$G$51*'Datos Vida'!AH429)</f>
        <v/>
      </c>
      <c r="AI15" s="46" t="str">
        <f>IF('Datos Vida'!AI429=0,"",Índice!$G$51*'Datos Vida'!AI429)</f>
        <v/>
      </c>
      <c r="AJ15" s="46" t="str">
        <f>IF('Datos Vida'!AJ429=0,"",Índice!$G$51*'Datos Vida'!AJ429)</f>
        <v/>
      </c>
      <c r="AK15" s="46" t="str">
        <f>IF('Datos Vida'!AK429=0,"",Índice!$G$51*'Datos Vida'!AK429)</f>
        <v/>
      </c>
      <c r="AL15" s="46" t="str">
        <f>IF('Datos Vida'!AL429=0,"",Índice!$G$51*'Datos Vida'!AL429)</f>
        <v/>
      </c>
      <c r="AM15" s="46" t="str">
        <f>IF('Datos Vida'!AM429=0,"",Índice!$G$51*'Datos Vida'!AM429)</f>
        <v/>
      </c>
      <c r="AN15" s="46" t="str">
        <f>IF('Datos Vida'!AN429=0,"",Índice!$G$51*'Datos Vida'!AN429)</f>
        <v/>
      </c>
      <c r="AO15" s="46" t="str">
        <f>IF('Datos Vida'!AO429=0,"",Índice!$G$51*'Datos Vida'!AO429)</f>
        <v/>
      </c>
      <c r="AP15" s="46" t="str">
        <f>IF('Datos Vida'!AP429=0,"",Índice!$G$51*'Datos Vida'!AP429)</f>
        <v/>
      </c>
      <c r="AQ15" s="46">
        <f>IF('Datos Vida'!AQ429=0,"",Índice!$G$51*'Datos Vida'!AQ429)</f>
        <v>-4346164.538436627</v>
      </c>
      <c r="AS15" s="46">
        <f>IF('Datos Vida'!AS429=0,"",Índice!$F$51*'Datos Vida'!AS429)</f>
        <v>-3527083.0143885189</v>
      </c>
      <c r="AT15" s="71">
        <f t="shared" si="0"/>
        <v>0.23222632433280288</v>
      </c>
      <c r="AV15" s="75">
        <f t="shared" si="2"/>
        <v>3.8898111135881673E-2</v>
      </c>
      <c r="AW15" s="75">
        <f t="shared" si="1"/>
        <v>3.6039090811516364E-2</v>
      </c>
    </row>
    <row r="16" spans="2:49">
      <c r="B16" s="30" t="s">
        <v>411</v>
      </c>
      <c r="C16" s="46" t="str">
        <f>IF('Datos Vida'!C430=0,"",Índice!$G$51*'Datos Vida'!C430)</f>
        <v/>
      </c>
      <c r="D16" s="46" t="str">
        <f>IF('Datos Vida'!D430=0,"",Índice!$G$51*'Datos Vida'!D430)</f>
        <v/>
      </c>
      <c r="E16" s="46" t="str">
        <f>IF('Datos Vida'!E430=0,"",Índice!$G$51*'Datos Vida'!E430)</f>
        <v/>
      </c>
      <c r="F16" s="46" t="str">
        <f>IF('Datos Vida'!F430=0,"",Índice!$G$51*'Datos Vida'!F430)</f>
        <v/>
      </c>
      <c r="G16" s="46">
        <f>IF('Datos Vida'!G430=0,"",Índice!$G$51*'Datos Vida'!G430)</f>
        <v>-26477.201362771684</v>
      </c>
      <c r="H16" s="46">
        <f>IF('Datos Vida'!H430=0,"",Índice!$G$51*'Datos Vida'!H430)</f>
        <v>-119.91474499857246</v>
      </c>
      <c r="I16" s="46" t="str">
        <f>IF('Datos Vida'!I430=0,"",Índice!$G$51*'Datos Vida'!I430)</f>
        <v/>
      </c>
      <c r="J16" s="46">
        <f>IF('Datos Vida'!J430=0,"",Índice!$G$51*'Datos Vida'!J430)</f>
        <v>-75147.281777518088</v>
      </c>
      <c r="K16" s="46" t="str">
        <f>IF('Datos Vida'!K430=0,"",Índice!$G$51*'Datos Vida'!K430)</f>
        <v/>
      </c>
      <c r="L16" s="46" t="str">
        <f>IF('Datos Vida'!L430=0,"",Índice!$G$51*'Datos Vida'!L430)</f>
        <v/>
      </c>
      <c r="M16" s="46">
        <f>IF('Datos Vida'!M430=0,"",Índice!$G$51*'Datos Vida'!M430)</f>
        <v>-35171.583436803514</v>
      </c>
      <c r="N16" s="46" t="str">
        <f>IF('Datos Vida'!N430=0,"",Índice!$G$51*'Datos Vida'!N430)</f>
        <v/>
      </c>
      <c r="O16" s="46" t="str">
        <f>IF('Datos Vida'!O430=0,"",Índice!$G$51*'Datos Vida'!O430)</f>
        <v/>
      </c>
      <c r="P16" s="46">
        <f>IF('Datos Vida'!P430=0,"",Índice!$G$51*'Datos Vida'!P430)</f>
        <v>-31944.066344857813</v>
      </c>
      <c r="Q16" s="46">
        <f>IF('Datos Vida'!Q430=0,"",Índice!$G$51*'Datos Vida'!Q430)</f>
        <v>-25981.218225801815</v>
      </c>
      <c r="R16" s="46">
        <f>IF('Datos Vida'!R430=0,"",Índice!$G$51*'Datos Vida'!R430)</f>
        <v>-211.27836023558004</v>
      </c>
      <c r="S16" s="46" t="str">
        <f>IF('Datos Vida'!S430=0,"",Índice!$G$51*'Datos Vida'!S430)</f>
        <v/>
      </c>
      <c r="T16" s="46">
        <f>IF('Datos Vida'!T430=0,"",Índice!$G$51*'Datos Vida'!T430)</f>
        <v>-109538.91032068011</v>
      </c>
      <c r="U16" s="46">
        <f>IF('Datos Vida'!U430=0,"",Índice!$G$51*'Datos Vida'!U430)</f>
        <v>-137390.51527042789</v>
      </c>
      <c r="V16" s="46" t="str">
        <f>IF('Datos Vida'!V430=0,"",Índice!$G$51*'Datos Vida'!V430)</f>
        <v/>
      </c>
      <c r="W16" s="46">
        <f>IF('Datos Vida'!W430=0,"",Índice!$G$51*'Datos Vida'!W430)</f>
        <v>-150.19222214106915</v>
      </c>
      <c r="X16" s="46">
        <f>IF('Datos Vida'!X430=0,"",Índice!$G$51*'Datos Vida'!X430)</f>
        <v>-74841.541229823328</v>
      </c>
      <c r="Y16" s="46">
        <f>IF('Datos Vida'!Y430=0,"",Índice!$G$51*'Datos Vida'!Y430)</f>
        <v>-136054.67652012635</v>
      </c>
      <c r="Z16" s="46">
        <f>IF('Datos Vida'!Z430=0,"",Índice!$G$51*'Datos Vida'!Z430)</f>
        <v>-1216.562375144139</v>
      </c>
      <c r="AA16" s="46" t="str">
        <f>IF('Datos Vida'!AA430=0,"",Índice!$G$51*'Datos Vida'!AA430)</f>
        <v/>
      </c>
      <c r="AB16" s="46" t="str">
        <f>IF('Datos Vida'!AB430=0,"",Índice!$G$51*'Datos Vida'!AB430)</f>
        <v/>
      </c>
      <c r="AC16" s="46" t="str">
        <f>IF('Datos Vida'!AC430=0,"",Índice!$G$51*'Datos Vida'!AC430)</f>
        <v/>
      </c>
      <c r="AD16" s="46" t="str">
        <f>IF('Datos Vida'!AD430=0,"",Índice!$G$51*'Datos Vida'!AD430)</f>
        <v/>
      </c>
      <c r="AE16" s="46">
        <f>IF('Datos Vida'!AE430=0,"",Índice!$G$51*'Datos Vida'!AE430)</f>
        <v>-8605.2219795007313</v>
      </c>
      <c r="AF16" s="46">
        <f>IF('Datos Vida'!AF430=0,"",Índice!$G$51*'Datos Vida'!AF430)</f>
        <v>-165453.92976422081</v>
      </c>
      <c r="AG16" s="46" t="str">
        <f>IF('Datos Vida'!AG430=0,"",Índice!$G$51*'Datos Vida'!AG430)</f>
        <v/>
      </c>
      <c r="AH16" s="46" t="str">
        <f>IF('Datos Vida'!AH430=0,"",Índice!$G$51*'Datos Vida'!AH430)</f>
        <v/>
      </c>
      <c r="AI16" s="46" t="str">
        <f>IF('Datos Vida'!AI430=0,"",Índice!$G$51*'Datos Vida'!AI430)</f>
        <v/>
      </c>
      <c r="AJ16" s="46" t="str">
        <f>IF('Datos Vida'!AJ430=0,"",Índice!$G$51*'Datos Vida'!AJ430)</f>
        <v/>
      </c>
      <c r="AK16" s="46" t="str">
        <f>IF('Datos Vida'!AK430=0,"",Índice!$G$51*'Datos Vida'!AK430)</f>
        <v/>
      </c>
      <c r="AL16" s="46" t="str">
        <f>IF('Datos Vida'!AL430=0,"",Índice!$G$51*'Datos Vida'!AL430)</f>
        <v/>
      </c>
      <c r="AM16" s="46" t="str">
        <f>IF('Datos Vida'!AM430=0,"",Índice!$G$51*'Datos Vida'!AM430)</f>
        <v/>
      </c>
      <c r="AN16" s="46" t="str">
        <f>IF('Datos Vida'!AN430=0,"",Índice!$G$51*'Datos Vida'!AN430)</f>
        <v/>
      </c>
      <c r="AO16" s="46" t="str">
        <f>IF('Datos Vida'!AO430=0,"",Índice!$G$51*'Datos Vida'!AO430)</f>
        <v/>
      </c>
      <c r="AP16" s="46" t="str">
        <f>IF('Datos Vida'!AP430=0,"",Índice!$G$51*'Datos Vida'!AP430)</f>
        <v/>
      </c>
      <c r="AQ16" s="46">
        <f>IF('Datos Vida'!AQ430=0,"",Índice!$G$51*'Datos Vida'!AQ430)</f>
        <v>-828304.09393505147</v>
      </c>
      <c r="AS16" s="46">
        <f>IF('Datos Vida'!AS430=0,"",Índice!$F$51*'Datos Vida'!AS430)</f>
        <v>-728619.08290172636</v>
      </c>
      <c r="AT16" s="71">
        <f t="shared" si="0"/>
        <v>0.1368136154715156</v>
      </c>
      <c r="AV16" s="75">
        <f t="shared" si="2"/>
        <v>7.4133099230939779E-3</v>
      </c>
      <c r="AW16" s="75">
        <f t="shared" si="1"/>
        <v>7.444896870467196E-3</v>
      </c>
    </row>
    <row r="17" spans="2:49">
      <c r="B17" s="30" t="s">
        <v>412</v>
      </c>
      <c r="C17" s="46" t="str">
        <f>IF('Datos Vida'!C431=0,"",Índice!$G$51*'Datos Vida'!C431)</f>
        <v/>
      </c>
      <c r="D17" s="46" t="str">
        <f>IF('Datos Vida'!D431=0,"",Índice!$G$51*'Datos Vida'!D431)</f>
        <v/>
      </c>
      <c r="E17" s="46" t="str">
        <f>IF('Datos Vida'!E431=0,"",Índice!$G$51*'Datos Vida'!E431)</f>
        <v/>
      </c>
      <c r="F17" s="46" t="str">
        <f>IF('Datos Vida'!F431=0,"",Índice!$G$51*'Datos Vida'!F431)</f>
        <v/>
      </c>
      <c r="G17" s="46">
        <f>IF('Datos Vida'!G431=0,"",Índice!$G$51*'Datos Vida'!G431)</f>
        <v>-72857.896206972204</v>
      </c>
      <c r="H17" s="46" t="str">
        <f>IF('Datos Vida'!H431=0,"",Índice!$G$51*'Datos Vida'!H431)</f>
        <v/>
      </c>
      <c r="I17" s="46" t="str">
        <f>IF('Datos Vida'!I431=0,"",Índice!$G$51*'Datos Vida'!I431)</f>
        <v/>
      </c>
      <c r="J17" s="46">
        <f>IF('Datos Vida'!J431=0,"",Índice!$G$51*'Datos Vida'!J431)</f>
        <v>-4955.6350855759256</v>
      </c>
      <c r="K17" s="46" t="str">
        <f>IF('Datos Vida'!K431=0,"",Índice!$G$51*'Datos Vida'!K431)</f>
        <v/>
      </c>
      <c r="L17" s="46">
        <f>IF('Datos Vida'!L431=0,"",Índice!$G$51*'Datos Vida'!L431)</f>
        <v>-405.2047160269222</v>
      </c>
      <c r="M17" s="46">
        <f>IF('Datos Vida'!M431=0,"",Índice!$G$51*'Datos Vida'!M431)</f>
        <v>-87714.072608400238</v>
      </c>
      <c r="N17" s="46">
        <f>IF('Datos Vida'!N431=0,"",Índice!$G$51*'Datos Vida'!N431)</f>
        <v>-4126.6342201889693</v>
      </c>
      <c r="O17" s="46">
        <f>IF('Datos Vida'!O431=0,"",Índice!$G$51*'Datos Vida'!O431)</f>
        <v>-168864.57247449766</v>
      </c>
      <c r="P17" s="46">
        <f>IF('Datos Vida'!P431=0,"",Índice!$G$51*'Datos Vida'!P431)</f>
        <v>-46882.902742457743</v>
      </c>
      <c r="Q17" s="46">
        <f>IF('Datos Vida'!Q431=0,"",Índice!$G$51*'Datos Vida'!Q431)</f>
        <v>-165479.02819922051</v>
      </c>
      <c r="R17" s="46" t="str">
        <f>IF('Datos Vida'!R431=0,"",Índice!$G$51*'Datos Vida'!R431)</f>
        <v/>
      </c>
      <c r="S17" s="46" t="str">
        <f>IF('Datos Vida'!S431=0,"",Índice!$G$51*'Datos Vida'!S431)</f>
        <v/>
      </c>
      <c r="T17" s="46" t="str">
        <f>IF('Datos Vida'!T431=0,"",Índice!$G$51*'Datos Vida'!T431)</f>
        <v/>
      </c>
      <c r="U17" s="46" t="str">
        <f>IF('Datos Vida'!U431=0,"",Índice!$G$51*'Datos Vida'!U431)</f>
        <v/>
      </c>
      <c r="V17" s="46" t="str">
        <f>IF('Datos Vida'!V431=0,"",Índice!$G$51*'Datos Vida'!V431)</f>
        <v/>
      </c>
      <c r="W17" s="46">
        <f>IF('Datos Vida'!W431=0,"",Índice!$G$51*'Datos Vida'!W431)</f>
        <v>-670.39823292852702</v>
      </c>
      <c r="X17" s="46">
        <f>IF('Datos Vida'!X431=0,"",Índice!$G$51*'Datos Vida'!X431)</f>
        <v>-257722.9920698684</v>
      </c>
      <c r="Y17" s="46">
        <f>IF('Datos Vida'!Y431=0,"",Índice!$G$51*'Datos Vida'!Y431)</f>
        <v>-104988.56848176602</v>
      </c>
      <c r="Z17" s="46">
        <f>IF('Datos Vida'!Z431=0,"",Índice!$G$51*'Datos Vida'!Z431)</f>
        <v>-6206.750018259444</v>
      </c>
      <c r="AA17" s="46">
        <f>IF('Datos Vida'!AA431=0,"",Índice!$G$51*'Datos Vida'!AA431)</f>
        <v>-5280.5867810482478</v>
      </c>
      <c r="AB17" s="46">
        <f>IF('Datos Vida'!AB431=0,"",Índice!$G$51*'Datos Vida'!AB431)</f>
        <v>-156406.05461012217</v>
      </c>
      <c r="AC17" s="46">
        <f>IF('Datos Vida'!AC431=0,"",Índice!$G$51*'Datos Vida'!AC431)</f>
        <v>409.36565586814248</v>
      </c>
      <c r="AD17" s="46" t="str">
        <f>IF('Datos Vida'!AD431=0,"",Índice!$G$51*'Datos Vida'!AD431)</f>
        <v/>
      </c>
      <c r="AE17" s="46">
        <f>IF('Datos Vida'!AE431=0,"",Índice!$G$51*'Datos Vida'!AE431)</f>
        <v>-174988.81194101204</v>
      </c>
      <c r="AF17" s="46">
        <f>IF('Datos Vida'!AF431=0,"",Índice!$G$51*'Datos Vida'!AF431)</f>
        <v>-2982.2872332184652</v>
      </c>
      <c r="AG17" s="46" t="str">
        <f>IF('Datos Vida'!AG431=0,"",Índice!$G$51*'Datos Vida'!AG431)</f>
        <v/>
      </c>
      <c r="AH17" s="46" t="str">
        <f>IF('Datos Vida'!AH431=0,"",Índice!$G$51*'Datos Vida'!AH431)</f>
        <v/>
      </c>
      <c r="AI17" s="46" t="str">
        <f>IF('Datos Vida'!AI431=0,"",Índice!$G$51*'Datos Vida'!AI431)</f>
        <v/>
      </c>
      <c r="AJ17" s="46" t="str">
        <f>IF('Datos Vida'!AJ431=0,"",Índice!$G$51*'Datos Vida'!AJ431)</f>
        <v/>
      </c>
      <c r="AK17" s="46" t="str">
        <f>IF('Datos Vida'!AK431=0,"",Índice!$G$51*'Datos Vida'!AK431)</f>
        <v/>
      </c>
      <c r="AL17" s="46" t="str">
        <f>IF('Datos Vida'!AL431=0,"",Índice!$G$51*'Datos Vida'!AL431)</f>
        <v/>
      </c>
      <c r="AM17" s="46" t="str">
        <f>IF('Datos Vida'!AM431=0,"",Índice!$G$51*'Datos Vida'!AM431)</f>
        <v/>
      </c>
      <c r="AN17" s="46" t="str">
        <f>IF('Datos Vida'!AN431=0,"",Índice!$G$51*'Datos Vida'!AN431)</f>
        <v/>
      </c>
      <c r="AO17" s="46" t="str">
        <f>IF('Datos Vida'!AO431=0,"",Índice!$G$51*'Datos Vida'!AO431)</f>
        <v/>
      </c>
      <c r="AP17" s="46" t="str">
        <f>IF('Datos Vida'!AP431=0,"",Índice!$G$51*'Datos Vida'!AP431)</f>
        <v/>
      </c>
      <c r="AQ17" s="46">
        <f>IF('Datos Vida'!AQ431=0,"",Índice!$G$51*'Datos Vida'!AQ431)</f>
        <v>-1260123.0299656952</v>
      </c>
      <c r="AS17" s="46">
        <f>IF('Datos Vida'!AS431=0,"",Índice!$F$51*'Datos Vida'!AS431)</f>
        <v>-1301451.4809412209</v>
      </c>
      <c r="AT17" s="71">
        <f t="shared" si="0"/>
        <v>-3.1755660184609069E-2</v>
      </c>
      <c r="AV17" s="75">
        <f t="shared" si="2"/>
        <v>1.1278083291830781E-2</v>
      </c>
      <c r="AW17" s="75">
        <f t="shared" si="1"/>
        <v>1.3297993814459338E-2</v>
      </c>
    </row>
    <row r="18" spans="2:49">
      <c r="B18" s="30" t="s">
        <v>413</v>
      </c>
      <c r="C18" s="46" t="str">
        <f>IF('Datos Vida'!C432=0,"",Índice!$G$51*'Datos Vida'!C432)</f>
        <v/>
      </c>
      <c r="D18" s="46" t="str">
        <f>IF('Datos Vida'!D432=0,"",Índice!$G$51*'Datos Vida'!D432)</f>
        <v/>
      </c>
      <c r="E18" s="46" t="str">
        <f>IF('Datos Vida'!E432=0,"",Índice!$G$51*'Datos Vida'!E432)</f>
        <v/>
      </c>
      <c r="F18" s="46" t="str">
        <f>IF('Datos Vida'!F432=0,"",Índice!$G$51*'Datos Vida'!F432)</f>
        <v/>
      </c>
      <c r="G18" s="46" t="str">
        <f>IF('Datos Vida'!G432=0,"",Índice!$G$51*'Datos Vida'!G432)</f>
        <v/>
      </c>
      <c r="H18" s="46" t="str">
        <f>IF('Datos Vida'!H432=0,"",Índice!$G$51*'Datos Vida'!H432)</f>
        <v/>
      </c>
      <c r="I18" s="46" t="str">
        <f>IF('Datos Vida'!I432=0,"",Índice!$G$51*'Datos Vida'!I432)</f>
        <v/>
      </c>
      <c r="J18" s="46" t="str">
        <f>IF('Datos Vida'!J432=0,"",Índice!$G$51*'Datos Vida'!J432)</f>
        <v/>
      </c>
      <c r="K18" s="46" t="str">
        <f>IF('Datos Vida'!K432=0,"",Índice!$G$51*'Datos Vida'!K432)</f>
        <v/>
      </c>
      <c r="L18" s="46" t="str">
        <f>IF('Datos Vida'!L432=0,"",Índice!$G$51*'Datos Vida'!L432)</f>
        <v/>
      </c>
      <c r="M18" s="46" t="str">
        <f>IF('Datos Vida'!M432=0,"",Índice!$G$51*'Datos Vida'!M432)</f>
        <v/>
      </c>
      <c r="N18" s="46" t="str">
        <f>IF('Datos Vida'!N432=0,"",Índice!$G$51*'Datos Vida'!N432)</f>
        <v/>
      </c>
      <c r="O18" s="46" t="str">
        <f>IF('Datos Vida'!O432=0,"",Índice!$G$51*'Datos Vida'!O432)</f>
        <v/>
      </c>
      <c r="P18" s="46" t="str">
        <f>IF('Datos Vida'!P432=0,"",Índice!$G$51*'Datos Vida'!P432)</f>
        <v/>
      </c>
      <c r="Q18" s="46" t="str">
        <f>IF('Datos Vida'!Q432=0,"",Índice!$G$51*'Datos Vida'!Q432)</f>
        <v/>
      </c>
      <c r="R18" s="46" t="str">
        <f>IF('Datos Vida'!R432=0,"",Índice!$G$51*'Datos Vida'!R432)</f>
        <v/>
      </c>
      <c r="S18" s="46" t="str">
        <f>IF('Datos Vida'!S432=0,"",Índice!$G$51*'Datos Vida'!S432)</f>
        <v/>
      </c>
      <c r="T18" s="46" t="str">
        <f>IF('Datos Vida'!T432=0,"",Índice!$G$51*'Datos Vida'!T432)</f>
        <v/>
      </c>
      <c r="U18" s="46" t="str">
        <f>IF('Datos Vida'!U432=0,"",Índice!$G$51*'Datos Vida'!U432)</f>
        <v/>
      </c>
      <c r="V18" s="46" t="str">
        <f>IF('Datos Vida'!V432=0,"",Índice!$G$51*'Datos Vida'!V432)</f>
        <v/>
      </c>
      <c r="W18" s="46" t="str">
        <f>IF('Datos Vida'!W432=0,"",Índice!$G$51*'Datos Vida'!W432)</f>
        <v/>
      </c>
      <c r="X18" s="46" t="str">
        <f>IF('Datos Vida'!X432=0,"",Índice!$G$51*'Datos Vida'!X432)</f>
        <v/>
      </c>
      <c r="Y18" s="46" t="str">
        <f>IF('Datos Vida'!Y432=0,"",Índice!$G$51*'Datos Vida'!Y432)</f>
        <v/>
      </c>
      <c r="Z18" s="46" t="str">
        <f>IF('Datos Vida'!Z432=0,"",Índice!$G$51*'Datos Vida'!Z432)</f>
        <v/>
      </c>
      <c r="AA18" s="46" t="str">
        <f>IF('Datos Vida'!AA432=0,"",Índice!$G$51*'Datos Vida'!AA432)</f>
        <v/>
      </c>
      <c r="AB18" s="46" t="str">
        <f>IF('Datos Vida'!AB432=0,"",Índice!$G$51*'Datos Vida'!AB432)</f>
        <v/>
      </c>
      <c r="AC18" s="46" t="str">
        <f>IF('Datos Vida'!AC432=0,"",Índice!$G$51*'Datos Vida'!AC432)</f>
        <v/>
      </c>
      <c r="AD18" s="46" t="str">
        <f>IF('Datos Vida'!AD432=0,"",Índice!$G$51*'Datos Vida'!AD432)</f>
        <v/>
      </c>
      <c r="AE18" s="46" t="str">
        <f>IF('Datos Vida'!AE432=0,"",Índice!$G$51*'Datos Vida'!AE432)</f>
        <v/>
      </c>
      <c r="AF18" s="46" t="str">
        <f>IF('Datos Vida'!AF432=0,"",Índice!$G$51*'Datos Vida'!AF432)</f>
        <v/>
      </c>
      <c r="AG18" s="46" t="str">
        <f>IF('Datos Vida'!AG432=0,"",Índice!$G$51*'Datos Vida'!AG432)</f>
        <v/>
      </c>
      <c r="AH18" s="46" t="str">
        <f>IF('Datos Vida'!AH432=0,"",Índice!$G$51*'Datos Vida'!AH432)</f>
        <v/>
      </c>
      <c r="AI18" s="46" t="str">
        <f>IF('Datos Vida'!AI432=0,"",Índice!$G$51*'Datos Vida'!AI432)</f>
        <v/>
      </c>
      <c r="AJ18" s="46" t="str">
        <f>IF('Datos Vida'!AJ432=0,"",Índice!$G$51*'Datos Vida'!AJ432)</f>
        <v/>
      </c>
      <c r="AK18" s="46" t="str">
        <f>IF('Datos Vida'!AK432=0,"",Índice!$G$51*'Datos Vida'!AK432)</f>
        <v/>
      </c>
      <c r="AL18" s="46" t="str">
        <f>IF('Datos Vida'!AL432=0,"",Índice!$G$51*'Datos Vida'!AL432)</f>
        <v/>
      </c>
      <c r="AM18" s="46" t="str">
        <f>IF('Datos Vida'!AM432=0,"",Índice!$G$51*'Datos Vida'!AM432)</f>
        <v/>
      </c>
      <c r="AN18" s="46" t="str">
        <f>IF('Datos Vida'!AN432=0,"",Índice!$G$51*'Datos Vida'!AN432)</f>
        <v/>
      </c>
      <c r="AO18" s="46" t="str">
        <f>IF('Datos Vida'!AO432=0,"",Índice!$G$51*'Datos Vida'!AO432)</f>
        <v/>
      </c>
      <c r="AP18" s="46" t="str">
        <f>IF('Datos Vida'!AP432=0,"",Índice!$G$51*'Datos Vida'!AP432)</f>
        <v/>
      </c>
      <c r="AQ18" s="46" t="str">
        <f>IF('Datos Vida'!AQ432=0,"",Índice!$G$51*'Datos Vida'!AQ432)</f>
        <v/>
      </c>
      <c r="AS18" s="46">
        <f>IF('Datos Vida'!AS432=0,"",Índice!$F$51*'Datos Vida'!AS432)</f>
        <v>-1096.8218786527227</v>
      </c>
      <c r="AT18" s="71" t="str">
        <f t="shared" si="0"/>
        <v/>
      </c>
      <c r="AV18" s="75" t="str">
        <f t="shared" si="2"/>
        <v/>
      </c>
      <c r="AW18" s="75">
        <f t="shared" si="1"/>
        <v>1.1207125867911108E-5</v>
      </c>
    </row>
    <row r="19" spans="2:49">
      <c r="B19" s="30" t="s">
        <v>414</v>
      </c>
      <c r="C19" s="46" t="str">
        <f>IF('Datos Vida'!C433=0,"",Índice!$G$51*'Datos Vida'!C433)</f>
        <v/>
      </c>
      <c r="D19" s="46" t="str">
        <f>IF('Datos Vida'!D433=0,"",Índice!$G$51*'Datos Vida'!D433)</f>
        <v/>
      </c>
      <c r="E19" s="46" t="str">
        <f>IF('Datos Vida'!E433=0,"",Índice!$G$51*'Datos Vida'!E433)</f>
        <v/>
      </c>
      <c r="F19" s="46" t="str">
        <f>IF('Datos Vida'!F433=0,"",Índice!$G$51*'Datos Vida'!F433)</f>
        <v/>
      </c>
      <c r="G19" s="46" t="str">
        <f>IF('Datos Vida'!G433=0,"",Índice!$G$51*'Datos Vida'!G433)</f>
        <v/>
      </c>
      <c r="H19" s="46" t="str">
        <f>IF('Datos Vida'!H433=0,"",Índice!$G$51*'Datos Vida'!H433)</f>
        <v/>
      </c>
      <c r="I19" s="46" t="str">
        <f>IF('Datos Vida'!I433=0,"",Índice!$G$51*'Datos Vida'!I433)</f>
        <v/>
      </c>
      <c r="J19" s="46">
        <f>IF('Datos Vida'!J433=0,"",Índice!$G$51*'Datos Vida'!J433)</f>
        <v>-202941.91726369516</v>
      </c>
      <c r="K19" s="46" t="str">
        <f>IF('Datos Vida'!K433=0,"",Índice!$G$51*'Datos Vida'!K433)</f>
        <v/>
      </c>
      <c r="L19" s="46" t="str">
        <f>IF('Datos Vida'!L433=0,"",Índice!$G$51*'Datos Vida'!L433)</f>
        <v/>
      </c>
      <c r="M19" s="46">
        <f>IF('Datos Vida'!M433=0,"",Índice!$G$51*'Datos Vida'!M433)</f>
        <v>-4395.3246971698973</v>
      </c>
      <c r="N19" s="46" t="str">
        <f>IF('Datos Vida'!N433=0,"",Índice!$G$51*'Datos Vida'!N433)</f>
        <v/>
      </c>
      <c r="O19" s="46" t="str">
        <f>IF('Datos Vida'!O433=0,"",Índice!$G$51*'Datos Vida'!O433)</f>
        <v/>
      </c>
      <c r="P19" s="46" t="str">
        <f>IF('Datos Vida'!P433=0,"",Índice!$G$51*'Datos Vida'!P433)</f>
        <v/>
      </c>
      <c r="Q19" s="46">
        <f>IF('Datos Vida'!Q433=0,"",Índice!$G$51*'Datos Vida'!Q433)</f>
        <v>-158.24850991875101</v>
      </c>
      <c r="R19" s="46" t="str">
        <f>IF('Datos Vida'!R433=0,"",Índice!$G$51*'Datos Vida'!R433)</f>
        <v/>
      </c>
      <c r="S19" s="46" t="str">
        <f>IF('Datos Vida'!S433=0,"",Índice!$G$51*'Datos Vida'!S433)</f>
        <v/>
      </c>
      <c r="T19" s="46" t="str">
        <f>IF('Datos Vida'!T433=0,"",Índice!$G$51*'Datos Vida'!T433)</f>
        <v/>
      </c>
      <c r="U19" s="46">
        <f>IF('Datos Vida'!U433=0,"",Índice!$G$51*'Datos Vida'!U433)</f>
        <v>-38.643622142397106</v>
      </c>
      <c r="V19" s="46" t="str">
        <f>IF('Datos Vida'!V433=0,"",Índice!$G$51*'Datos Vida'!V433)</f>
        <v/>
      </c>
      <c r="W19" s="46">
        <f>IF('Datos Vida'!W433=0,"",Índice!$G$51*'Datos Vida'!W433)</f>
        <v>-230.13538547345078</v>
      </c>
      <c r="X19" s="46" t="str">
        <f>IF('Datos Vida'!X433=0,"",Índice!$G$51*'Datos Vida'!X433)</f>
        <v/>
      </c>
      <c r="Y19" s="46">
        <f>IF('Datos Vida'!Y433=0,"",Índice!$G$51*'Datos Vida'!Y433)</f>
        <v>-59043.559285646312</v>
      </c>
      <c r="Z19" s="46" t="str">
        <f>IF('Datos Vida'!Z433=0,"",Índice!$G$51*'Datos Vida'!Z433)</f>
        <v/>
      </c>
      <c r="AA19" s="46" t="str">
        <f>IF('Datos Vida'!AA433=0,"",Índice!$G$51*'Datos Vida'!AA433)</f>
        <v/>
      </c>
      <c r="AB19" s="46">
        <f>IF('Datos Vida'!AB433=0,"",Índice!$G$51*'Datos Vida'!AB433)</f>
        <v>-158.91248968064787</v>
      </c>
      <c r="AC19" s="46">
        <f>IF('Datos Vida'!AC433=0,"",Índice!$G$51*'Datos Vida'!AC433)</f>
        <v>-97.029575871860771</v>
      </c>
      <c r="AD19" s="46" t="str">
        <f>IF('Datos Vida'!AD433=0,"",Índice!$G$51*'Datos Vida'!AD433)</f>
        <v/>
      </c>
      <c r="AE19" s="46">
        <f>IF('Datos Vida'!AE433=0,"",Índice!$G$51*'Datos Vida'!AE433)</f>
        <v>-59677.394366353052</v>
      </c>
      <c r="AF19" s="46" t="str">
        <f>IF('Datos Vida'!AF433=0,"",Índice!$G$51*'Datos Vida'!AF433)</f>
        <v/>
      </c>
      <c r="AG19" s="46">
        <f>IF('Datos Vida'!AG433=0,"",Índice!$G$51*'Datos Vida'!AG433)</f>
        <v>-22.342505735887531</v>
      </c>
      <c r="AH19" s="46" t="str">
        <f>IF('Datos Vida'!AH433=0,"",Índice!$G$51*'Datos Vida'!AH433)</f>
        <v/>
      </c>
      <c r="AI19" s="46" t="str">
        <f>IF('Datos Vida'!AI433=0,"",Índice!$G$51*'Datos Vida'!AI433)</f>
        <v/>
      </c>
      <c r="AJ19" s="46" t="str">
        <f>IF('Datos Vida'!AJ433=0,"",Índice!$G$51*'Datos Vida'!AJ433)</f>
        <v/>
      </c>
      <c r="AK19" s="46" t="str">
        <f>IF('Datos Vida'!AK433=0,"",Índice!$G$51*'Datos Vida'!AK433)</f>
        <v/>
      </c>
      <c r="AL19" s="46" t="str">
        <f>IF('Datos Vida'!AL433=0,"",Índice!$G$51*'Datos Vida'!AL433)</f>
        <v/>
      </c>
      <c r="AM19" s="46" t="str">
        <f>IF('Datos Vida'!AM433=0,"",Índice!$G$51*'Datos Vida'!AM433)</f>
        <v/>
      </c>
      <c r="AN19" s="46" t="str">
        <f>IF('Datos Vida'!AN433=0,"",Índice!$G$51*'Datos Vida'!AN433)</f>
        <v/>
      </c>
      <c r="AO19" s="46" t="str">
        <f>IF('Datos Vida'!AO433=0,"",Índice!$G$51*'Datos Vida'!AO433)</f>
        <v/>
      </c>
      <c r="AP19" s="46" t="str">
        <f>IF('Datos Vida'!AP433=0,"",Índice!$G$51*'Datos Vida'!AP433)</f>
        <v/>
      </c>
      <c r="AQ19" s="46">
        <f>IF('Datos Vida'!AQ433=0,"",Índice!$G$51*'Datos Vida'!AQ433)</f>
        <v>-326763.5077016874</v>
      </c>
      <c r="AS19" s="46">
        <f>IF('Datos Vida'!AS433=0,"",Índice!$F$51*'Datos Vida'!AS433)</f>
        <v>-307100.90406942542</v>
      </c>
      <c r="AT19" s="71">
        <f t="shared" si="0"/>
        <v>6.4026524740600887E-2</v>
      </c>
      <c r="AV19" s="75">
        <f t="shared" si="2"/>
        <v>2.924528771361908E-3</v>
      </c>
      <c r="AW19" s="75">
        <f t="shared" si="1"/>
        <v>3.1379010147782318E-3</v>
      </c>
    </row>
    <row r="20" spans="2:49">
      <c r="B20" s="30" t="s">
        <v>415</v>
      </c>
      <c r="C20" s="46" t="str">
        <f>IF('Datos Vida'!C434=0,"",Índice!$G$51*'Datos Vida'!C434)</f>
        <v/>
      </c>
      <c r="D20" s="46" t="str">
        <f>IF('Datos Vida'!D434=0,"",Índice!$G$51*'Datos Vida'!D434)</f>
        <v/>
      </c>
      <c r="E20" s="46" t="str">
        <f>IF('Datos Vida'!E434=0,"",Índice!$G$51*'Datos Vida'!E434)</f>
        <v/>
      </c>
      <c r="F20" s="46" t="str">
        <f>IF('Datos Vida'!F434=0,"",Índice!$G$51*'Datos Vida'!F434)</f>
        <v/>
      </c>
      <c r="G20" s="46">
        <f>IF('Datos Vida'!G434=0,"",Índice!$G$51*'Datos Vida'!G434)</f>
        <v>-16.17935541718979</v>
      </c>
      <c r="H20" s="46" t="str">
        <f>IF('Datos Vida'!H434=0,"",Índice!$G$51*'Datos Vida'!H434)</f>
        <v/>
      </c>
      <c r="I20" s="46">
        <f>IF('Datos Vida'!I434=0,"",Índice!$G$51*'Datos Vida'!I434)</f>
        <v>1419.5002003005616</v>
      </c>
      <c r="J20" s="46" t="str">
        <f>IF('Datos Vida'!J434=0,"",Índice!$G$51*'Datos Vida'!J434)</f>
        <v/>
      </c>
      <c r="K20" s="46" t="str">
        <f>IF('Datos Vida'!K434=0,"",Índice!$G$51*'Datos Vida'!K434)</f>
        <v/>
      </c>
      <c r="L20" s="46" t="str">
        <f>IF('Datos Vida'!L434=0,"",Índice!$G$51*'Datos Vida'!L434)</f>
        <v/>
      </c>
      <c r="M20" s="46" t="str">
        <f>IF('Datos Vida'!M434=0,"",Índice!$G$51*'Datos Vida'!M434)</f>
        <v/>
      </c>
      <c r="N20" s="46" t="str">
        <f>IF('Datos Vida'!N434=0,"",Índice!$G$51*'Datos Vida'!N434)</f>
        <v/>
      </c>
      <c r="O20" s="46">
        <f>IF('Datos Vida'!O434=0,"",Índice!$G$51*'Datos Vida'!O434)</f>
        <v>-213.09323825143144</v>
      </c>
      <c r="P20" s="46" t="str">
        <f>IF('Datos Vida'!P434=0,"",Índice!$G$51*'Datos Vida'!P434)</f>
        <v/>
      </c>
      <c r="Q20" s="46" t="str">
        <f>IF('Datos Vida'!Q434=0,"",Índice!$G$51*'Datos Vida'!Q434)</f>
        <v/>
      </c>
      <c r="R20" s="46" t="str">
        <f>IF('Datos Vida'!R434=0,"",Índice!$G$51*'Datos Vida'!R434)</f>
        <v/>
      </c>
      <c r="S20" s="46" t="str">
        <f>IF('Datos Vida'!S434=0,"",Índice!$G$51*'Datos Vida'!S434)</f>
        <v/>
      </c>
      <c r="T20" s="46" t="str">
        <f>IF('Datos Vida'!T434=0,"",Índice!$G$51*'Datos Vida'!T434)</f>
        <v/>
      </c>
      <c r="U20" s="46" t="str">
        <f>IF('Datos Vida'!U434=0,"",Índice!$G$51*'Datos Vida'!U434)</f>
        <v/>
      </c>
      <c r="V20" s="46" t="str">
        <f>IF('Datos Vida'!V434=0,"",Índice!$G$51*'Datos Vida'!V434)</f>
        <v/>
      </c>
      <c r="W20" s="46" t="str">
        <f>IF('Datos Vida'!W434=0,"",Índice!$G$51*'Datos Vida'!W434)</f>
        <v/>
      </c>
      <c r="X20" s="46" t="str">
        <f>IF('Datos Vida'!X434=0,"",Índice!$G$51*'Datos Vida'!X434)</f>
        <v/>
      </c>
      <c r="Y20" s="46" t="str">
        <f>IF('Datos Vida'!Y434=0,"",Índice!$G$51*'Datos Vida'!Y434)</f>
        <v/>
      </c>
      <c r="Z20" s="46" t="str">
        <f>IF('Datos Vida'!Z434=0,"",Índice!$G$51*'Datos Vida'!Z434)</f>
        <v/>
      </c>
      <c r="AA20" s="46" t="str">
        <f>IF('Datos Vida'!AA434=0,"",Índice!$G$51*'Datos Vida'!AA434)</f>
        <v/>
      </c>
      <c r="AB20" s="46" t="str">
        <f>IF('Datos Vida'!AB434=0,"",Índice!$G$51*'Datos Vida'!AB434)</f>
        <v/>
      </c>
      <c r="AC20" s="46" t="str">
        <f>IF('Datos Vida'!AC434=0,"",Índice!$G$51*'Datos Vida'!AC434)</f>
        <v/>
      </c>
      <c r="AD20" s="46" t="str">
        <f>IF('Datos Vida'!AD434=0,"",Índice!$G$51*'Datos Vida'!AD434)</f>
        <v/>
      </c>
      <c r="AE20" s="46" t="str">
        <f>IF('Datos Vida'!AE434=0,"",Índice!$G$51*'Datos Vida'!AE434)</f>
        <v/>
      </c>
      <c r="AF20" s="46" t="str">
        <f>IF('Datos Vida'!AF434=0,"",Índice!$G$51*'Datos Vida'!AF434)</f>
        <v/>
      </c>
      <c r="AG20" s="46" t="str">
        <f>IF('Datos Vida'!AG434=0,"",Índice!$G$51*'Datos Vida'!AG434)</f>
        <v/>
      </c>
      <c r="AH20" s="46" t="str">
        <f>IF('Datos Vida'!AH434=0,"",Índice!$G$51*'Datos Vida'!AH434)</f>
        <v/>
      </c>
      <c r="AI20" s="46" t="str">
        <f>IF('Datos Vida'!AI434=0,"",Índice!$G$51*'Datos Vida'!AI434)</f>
        <v/>
      </c>
      <c r="AJ20" s="46" t="str">
        <f>IF('Datos Vida'!AJ434=0,"",Índice!$G$51*'Datos Vida'!AJ434)</f>
        <v/>
      </c>
      <c r="AK20" s="46" t="str">
        <f>IF('Datos Vida'!AK434=0,"",Índice!$G$51*'Datos Vida'!AK434)</f>
        <v/>
      </c>
      <c r="AL20" s="46" t="str">
        <f>IF('Datos Vida'!AL434=0,"",Índice!$G$51*'Datos Vida'!AL434)</f>
        <v/>
      </c>
      <c r="AM20" s="46" t="str">
        <f>IF('Datos Vida'!AM434=0,"",Índice!$G$51*'Datos Vida'!AM434)</f>
        <v/>
      </c>
      <c r="AN20" s="46" t="str">
        <f>IF('Datos Vida'!AN434=0,"",Índice!$G$51*'Datos Vida'!AN434)</f>
        <v/>
      </c>
      <c r="AO20" s="46" t="str">
        <f>IF('Datos Vida'!AO434=0,"",Índice!$G$51*'Datos Vida'!AO434)</f>
        <v/>
      </c>
      <c r="AP20" s="46" t="str">
        <f>IF('Datos Vida'!AP434=0,"",Índice!$G$51*'Datos Vida'!AP434)</f>
        <v/>
      </c>
      <c r="AQ20" s="46">
        <f>IF('Datos Vida'!AQ434=0,"",Índice!$G$51*'Datos Vida'!AQ434)</f>
        <v>1190.2276066319405</v>
      </c>
      <c r="AS20" s="46">
        <f>IF('Datos Vida'!AS434=0,"",Índice!$F$51*'Datos Vida'!AS434)</f>
        <v>-1602.2576068622238</v>
      </c>
      <c r="AT20" s="71">
        <f t="shared" si="0"/>
        <v>-1.7428440979367974</v>
      </c>
      <c r="AV20" s="75">
        <f t="shared" si="2"/>
        <v>-1.0652520241771043E-5</v>
      </c>
      <c r="AW20" s="75">
        <f t="shared" si="1"/>
        <v>1.6371575934444368E-5</v>
      </c>
    </row>
    <row r="21" spans="2:49">
      <c r="B21" s="30" t="s">
        <v>416</v>
      </c>
      <c r="C21" s="46">
        <f>IF('Datos Vida'!C435=0,"",Índice!$G$51*'Datos Vida'!C435)</f>
        <v>-75.516631586402582</v>
      </c>
      <c r="D21" s="46">
        <f>IF('Datos Vida'!D435=0,"",Índice!$G$51*'Datos Vida'!D435)</f>
        <v>-38581.228406824841</v>
      </c>
      <c r="E21" s="46" t="str">
        <f>IF('Datos Vida'!E435=0,"",Índice!$G$51*'Datos Vida'!E435)</f>
        <v/>
      </c>
      <c r="F21" s="46">
        <f>IF('Datos Vida'!F435=0,"",Índice!$G$51*'Datos Vida'!F435)</f>
        <v>-34268.305368719033</v>
      </c>
      <c r="G21" s="46">
        <f>IF('Datos Vida'!G435=0,"",Índice!$G$51*'Datos Vida'!G435)</f>
        <v>-22468.540131247039</v>
      </c>
      <c r="H21" s="46" t="str">
        <f>IF('Datos Vida'!H435=0,"",Índice!$G$51*'Datos Vida'!H435)</f>
        <v/>
      </c>
      <c r="I21" s="46">
        <f>IF('Datos Vida'!I435=0,"",Índice!$G$51*'Datos Vida'!I435)</f>
        <v>907.08488538602683</v>
      </c>
      <c r="J21" s="46" t="str">
        <f>IF('Datos Vida'!J435=0,"",Índice!$G$51*'Datos Vida'!J435)</f>
        <v/>
      </c>
      <c r="K21" s="46">
        <f>IF('Datos Vida'!K435=0,"",Índice!$G$51*'Datos Vida'!K435)</f>
        <v>-229803.66118440713</v>
      </c>
      <c r="L21" s="46" t="str">
        <f>IF('Datos Vida'!L435=0,"",Índice!$G$51*'Datos Vida'!L435)</f>
        <v/>
      </c>
      <c r="M21" s="46">
        <f>IF('Datos Vida'!M435=0,"",Índice!$G$51*'Datos Vida'!M435)</f>
        <v>3326.4943417857958</v>
      </c>
      <c r="N21" s="46" t="str">
        <f>IF('Datos Vida'!N435=0,"",Índice!$G$51*'Datos Vida'!N435)</f>
        <v/>
      </c>
      <c r="O21" s="46">
        <f>IF('Datos Vida'!O435=0,"",Índice!$G$51*'Datos Vida'!O435)</f>
        <v>-24190.464807965989</v>
      </c>
      <c r="P21" s="46">
        <f>IF('Datos Vida'!P435=0,"",Índice!$G$51*'Datos Vida'!P435)</f>
        <v>-15957.956801476692</v>
      </c>
      <c r="Q21" s="46">
        <f>IF('Datos Vida'!Q435=0,"",Índice!$G$51*'Datos Vida'!Q435)</f>
        <v>-37175.651419478068</v>
      </c>
      <c r="R21" s="46" t="str">
        <f>IF('Datos Vida'!R435=0,"",Índice!$G$51*'Datos Vida'!R435)</f>
        <v/>
      </c>
      <c r="S21" s="46" t="str">
        <f>IF('Datos Vida'!S435=0,"",Índice!$G$51*'Datos Vida'!S435)</f>
        <v/>
      </c>
      <c r="T21" s="46" t="str">
        <f>IF('Datos Vida'!T435=0,"",Índice!$G$51*'Datos Vida'!T435)</f>
        <v/>
      </c>
      <c r="U21" s="46" t="str">
        <f>IF('Datos Vida'!U435=0,"",Índice!$G$51*'Datos Vida'!U435)</f>
        <v/>
      </c>
      <c r="V21" s="46" t="str">
        <f>IF('Datos Vida'!V435=0,"",Índice!$G$51*'Datos Vida'!V435)</f>
        <v/>
      </c>
      <c r="W21" s="46" t="str">
        <f>IF('Datos Vida'!W435=0,"",Índice!$G$51*'Datos Vida'!W435)</f>
        <v/>
      </c>
      <c r="X21" s="46">
        <f>IF('Datos Vida'!X435=0,"",Índice!$G$51*'Datos Vida'!X435)</f>
        <v>-175833.52699409722</v>
      </c>
      <c r="Y21" s="46" t="str">
        <f>IF('Datos Vida'!Y435=0,"",Índice!$G$51*'Datos Vida'!Y435)</f>
        <v/>
      </c>
      <c r="Z21" s="46" t="str">
        <f>IF('Datos Vida'!Z435=0,"",Índice!$G$51*'Datos Vida'!Z435)</f>
        <v/>
      </c>
      <c r="AA21" s="46">
        <f>IF('Datos Vida'!AA435=0,"",Índice!$G$51*'Datos Vida'!AA435)</f>
        <v>-4504.2173781209822</v>
      </c>
      <c r="AB21" s="46" t="str">
        <f>IF('Datos Vida'!AB435=0,"",Índice!$G$51*'Datos Vida'!AB435)</f>
        <v/>
      </c>
      <c r="AC21" s="46" t="str">
        <f>IF('Datos Vida'!AC435=0,"",Índice!$G$51*'Datos Vida'!AC435)</f>
        <v/>
      </c>
      <c r="AD21" s="46" t="str">
        <f>IF('Datos Vida'!AD435=0,"",Índice!$G$51*'Datos Vida'!AD435)</f>
        <v/>
      </c>
      <c r="AE21" s="46">
        <f>IF('Datos Vida'!AE435=0,"",Índice!$G$51*'Datos Vida'!AE435)</f>
        <v>-5509.2171457280656</v>
      </c>
      <c r="AF21" s="46">
        <f>IF('Datos Vida'!AF435=0,"",Índice!$G$51*'Datos Vida'!AF435)</f>
        <v>-49721.504755201735</v>
      </c>
      <c r="AG21" s="46">
        <f>IF('Datos Vida'!AG435=0,"",Índice!$G$51*'Datos Vida'!AG435)</f>
        <v>-409626.41900775628</v>
      </c>
      <c r="AH21" s="46" t="str">
        <f>IF('Datos Vida'!AH435=0,"",Índice!$G$51*'Datos Vida'!AH435)</f>
        <v/>
      </c>
      <c r="AI21" s="46" t="str">
        <f>IF('Datos Vida'!AI435=0,"",Índice!$G$51*'Datos Vida'!AI435)</f>
        <v/>
      </c>
      <c r="AJ21" s="46" t="str">
        <f>IF('Datos Vida'!AJ435=0,"",Índice!$G$51*'Datos Vida'!AJ435)</f>
        <v/>
      </c>
      <c r="AK21" s="46" t="str">
        <f>IF('Datos Vida'!AK435=0,"",Índice!$G$51*'Datos Vida'!AK435)</f>
        <v/>
      </c>
      <c r="AL21" s="46" t="str">
        <f>IF('Datos Vida'!AL435=0,"",Índice!$G$51*'Datos Vida'!AL435)</f>
        <v/>
      </c>
      <c r="AM21" s="46" t="str">
        <f>IF('Datos Vida'!AM435=0,"",Índice!$G$51*'Datos Vida'!AM435)</f>
        <v/>
      </c>
      <c r="AN21" s="46" t="str">
        <f>IF('Datos Vida'!AN435=0,"",Índice!$G$51*'Datos Vida'!AN435)</f>
        <v/>
      </c>
      <c r="AO21" s="46" t="str">
        <f>IF('Datos Vida'!AO435=0,"",Índice!$G$51*'Datos Vida'!AO435)</f>
        <v/>
      </c>
      <c r="AP21" s="46" t="str">
        <f>IF('Datos Vida'!AP435=0,"",Índice!$G$51*'Datos Vida'!AP435)</f>
        <v/>
      </c>
      <c r="AQ21" s="46">
        <f>IF('Datos Vida'!AQ435=0,"",Índice!$G$51*'Datos Vida'!AQ435)</f>
        <v>-1043482.6308054377</v>
      </c>
      <c r="AS21" s="46">
        <f>IF('Datos Vida'!AS435=0,"",Índice!$F$51*'Datos Vida'!AS435)</f>
        <v>-628007.2994259221</v>
      </c>
      <c r="AT21" s="71">
        <f t="shared" si="0"/>
        <v>0.66157723287501979</v>
      </c>
      <c r="AV21" s="75">
        <f t="shared" si="2"/>
        <v>9.339154784055342E-3</v>
      </c>
      <c r="AW21" s="75">
        <f t="shared" si="1"/>
        <v>6.416864021055583E-3</v>
      </c>
    </row>
    <row r="22" spans="2:49">
      <c r="B22" s="30" t="s">
        <v>417</v>
      </c>
      <c r="C22" s="46">
        <f>IF('Datos Vida'!C436=0,"",Índice!$G$51*'Datos Vida'!C436)</f>
        <v>-2908.8068062352127</v>
      </c>
      <c r="D22" s="46">
        <f>IF('Datos Vida'!D436=0,"",Índice!$G$51*'Datos Vida'!D436)</f>
        <v>-5839.7999207650846</v>
      </c>
      <c r="E22" s="46">
        <f>IF('Datos Vida'!E436=0,"",Índice!$G$51*'Datos Vida'!E436)</f>
        <v>-3179.1350999621536</v>
      </c>
      <c r="F22" s="46">
        <f>IF('Datos Vida'!F436=0,"",Índice!$G$51*'Datos Vida'!F436)</f>
        <v>-11357.727949785425</v>
      </c>
      <c r="G22" s="46">
        <f>IF('Datos Vida'!G436=0,"",Índice!$G$51*'Datos Vida'!G436)</f>
        <v>-1338.2690607821573</v>
      </c>
      <c r="H22" s="46" t="str">
        <f>IF('Datos Vida'!H436=0,"",Índice!$G$51*'Datos Vida'!H436)</f>
        <v/>
      </c>
      <c r="I22" s="46">
        <f>IF('Datos Vida'!I436=0,"",Índice!$G$51*'Datos Vida'!I436)</f>
        <v>3618.9552942426317</v>
      </c>
      <c r="J22" s="46" t="str">
        <f>IF('Datos Vida'!J436=0,"",Índice!$G$51*'Datos Vida'!J436)</f>
        <v/>
      </c>
      <c r="K22" s="46" t="str">
        <f>IF('Datos Vida'!K436=0,"",Índice!$G$51*'Datos Vida'!K436)</f>
        <v/>
      </c>
      <c r="L22" s="46" t="str">
        <f>IF('Datos Vida'!L436=0,"",Índice!$G$51*'Datos Vida'!L436)</f>
        <v/>
      </c>
      <c r="M22" s="46">
        <f>IF('Datos Vida'!M436=0,"",Índice!$G$51*'Datos Vida'!M436)</f>
        <v>-1482.8438695855218</v>
      </c>
      <c r="N22" s="46" t="str">
        <f>IF('Datos Vida'!N436=0,"",Índice!$G$51*'Datos Vida'!N436)</f>
        <v/>
      </c>
      <c r="O22" s="46">
        <f>IF('Datos Vida'!O436=0,"",Índice!$G$51*'Datos Vida'!O436)</f>
        <v>-960.38032760761462</v>
      </c>
      <c r="P22" s="46">
        <f>IF('Datos Vida'!P436=0,"",Índice!$G$51*'Datos Vida'!P436)</f>
        <v>1139.6105980023062</v>
      </c>
      <c r="Q22" s="46">
        <f>IF('Datos Vida'!Q436=0,"",Índice!$G$51*'Datos Vida'!Q436)</f>
        <v>-26.293598571115556</v>
      </c>
      <c r="R22" s="46" t="str">
        <f>IF('Datos Vida'!R436=0,"",Índice!$G$51*'Datos Vida'!R436)</f>
        <v/>
      </c>
      <c r="S22" s="46" t="str">
        <f>IF('Datos Vida'!S436=0,"",Índice!$G$51*'Datos Vida'!S436)</f>
        <v/>
      </c>
      <c r="T22" s="46" t="str">
        <f>IF('Datos Vida'!T436=0,"",Índice!$G$51*'Datos Vida'!T436)</f>
        <v/>
      </c>
      <c r="U22" s="46" t="str">
        <f>IF('Datos Vida'!U436=0,"",Índice!$G$51*'Datos Vida'!U436)</f>
        <v/>
      </c>
      <c r="V22" s="46" t="str">
        <f>IF('Datos Vida'!V436=0,"",Índice!$G$51*'Datos Vida'!V436)</f>
        <v/>
      </c>
      <c r="W22" s="46">
        <f>IF('Datos Vida'!W436=0,"",Índice!$G$51*'Datos Vida'!W436)</f>
        <v>-3014.9550375037907</v>
      </c>
      <c r="X22" s="46">
        <f>IF('Datos Vida'!X436=0,"",Índice!$G$51*'Datos Vida'!X436)</f>
        <v>27461.716033561966</v>
      </c>
      <c r="Y22" s="46" t="str">
        <f>IF('Datos Vida'!Y436=0,"",Índice!$G$51*'Datos Vida'!Y436)</f>
        <v/>
      </c>
      <c r="Z22" s="46" t="str">
        <f>IF('Datos Vida'!Z436=0,"",Índice!$G$51*'Datos Vida'!Z436)</f>
        <v/>
      </c>
      <c r="AA22" s="46" t="str">
        <f>IF('Datos Vida'!AA436=0,"",Índice!$G$51*'Datos Vida'!AA436)</f>
        <v/>
      </c>
      <c r="AB22" s="46" t="str">
        <f>IF('Datos Vida'!AB436=0,"",Índice!$G$51*'Datos Vida'!AB436)</f>
        <v/>
      </c>
      <c r="AC22" s="46" t="str">
        <f>IF('Datos Vida'!AC436=0,"",Índice!$G$51*'Datos Vida'!AC436)</f>
        <v/>
      </c>
      <c r="AD22" s="46" t="str">
        <f>IF('Datos Vida'!AD436=0,"",Índice!$G$51*'Datos Vida'!AD436)</f>
        <v/>
      </c>
      <c r="AE22" s="46">
        <f>IF('Datos Vida'!AE436=0,"",Índice!$G$51*'Datos Vida'!AE436)</f>
        <v>-946.65807919507949</v>
      </c>
      <c r="AF22" s="46" t="str">
        <f>IF('Datos Vida'!AF436=0,"",Índice!$G$51*'Datos Vida'!AF436)</f>
        <v/>
      </c>
      <c r="AG22" s="46">
        <f>IF('Datos Vida'!AG436=0,"",Índice!$G$51*'Datos Vida'!AG436)</f>
        <v>-63659.973275966629</v>
      </c>
      <c r="AH22" s="46" t="str">
        <f>IF('Datos Vida'!AH436=0,"",Índice!$G$51*'Datos Vida'!AH436)</f>
        <v/>
      </c>
      <c r="AI22" s="46" t="str">
        <f>IF('Datos Vida'!AI436=0,"",Índice!$G$51*'Datos Vida'!AI436)</f>
        <v/>
      </c>
      <c r="AJ22" s="46" t="str">
        <f>IF('Datos Vida'!AJ436=0,"",Índice!$G$51*'Datos Vida'!AJ436)</f>
        <v/>
      </c>
      <c r="AK22" s="46" t="str">
        <f>IF('Datos Vida'!AK436=0,"",Índice!$G$51*'Datos Vida'!AK436)</f>
        <v/>
      </c>
      <c r="AL22" s="46" t="str">
        <f>IF('Datos Vida'!AL436=0,"",Índice!$G$51*'Datos Vida'!AL436)</f>
        <v/>
      </c>
      <c r="AM22" s="46" t="str">
        <f>IF('Datos Vida'!AM436=0,"",Índice!$G$51*'Datos Vida'!AM436)</f>
        <v/>
      </c>
      <c r="AN22" s="46" t="str">
        <f>IF('Datos Vida'!AN436=0,"",Índice!$G$51*'Datos Vida'!AN436)</f>
        <v/>
      </c>
      <c r="AO22" s="46" t="str">
        <f>IF('Datos Vida'!AO436=0,"",Índice!$G$51*'Datos Vida'!AO436)</f>
        <v/>
      </c>
      <c r="AP22" s="46" t="str">
        <f>IF('Datos Vida'!AP436=0,"",Índice!$G$51*'Datos Vida'!AP436)</f>
        <v/>
      </c>
      <c r="AQ22" s="46">
        <f>IF('Datos Vida'!AQ436=0,"",Índice!$G$51*'Datos Vida'!AQ436)</f>
        <v>-62494.561100152874</v>
      </c>
      <c r="AS22" s="46">
        <f>IF('Datos Vida'!AS436=0,"",Índice!$F$51*'Datos Vida'!AS436)</f>
        <v>-131542.39668118709</v>
      </c>
      <c r="AT22" s="71">
        <f t="shared" si="0"/>
        <v>-0.52490936248015996</v>
      </c>
      <c r="AV22" s="75">
        <f t="shared" si="2"/>
        <v>5.5932543776548516E-4</v>
      </c>
      <c r="AW22" s="75">
        <f t="shared" si="1"/>
        <v>1.3440762126149413E-3</v>
      </c>
    </row>
    <row r="23" spans="2:49">
      <c r="B23" s="30" t="s">
        <v>418</v>
      </c>
      <c r="C23" s="46" t="str">
        <f>IF('Datos Vida'!C437=0,"",Índice!$G$51*'Datos Vida'!C437)</f>
        <v/>
      </c>
      <c r="D23" s="46">
        <f>IF('Datos Vida'!D437=0,"",Índice!$G$51*'Datos Vida'!D437)</f>
        <v>-135.63225259560744</v>
      </c>
      <c r="E23" s="46" t="str">
        <f>IF('Datos Vida'!E437=0,"",Índice!$G$51*'Datos Vida'!E437)</f>
        <v/>
      </c>
      <c r="F23" s="46" t="str">
        <f>IF('Datos Vida'!F437=0,"",Índice!$G$51*'Datos Vida'!F437)</f>
        <v/>
      </c>
      <c r="G23" s="46" t="str">
        <f>IF('Datos Vida'!G437=0,"",Índice!$G$51*'Datos Vida'!G437)</f>
        <v/>
      </c>
      <c r="H23" s="46" t="str">
        <f>IF('Datos Vida'!H437=0,"",Índice!$G$51*'Datos Vida'!H437)</f>
        <v/>
      </c>
      <c r="I23" s="46" t="str">
        <f>IF('Datos Vida'!I437=0,"",Índice!$G$51*'Datos Vida'!I437)</f>
        <v/>
      </c>
      <c r="J23" s="46" t="str">
        <f>IF('Datos Vida'!J437=0,"",Índice!$G$51*'Datos Vida'!J437)</f>
        <v/>
      </c>
      <c r="K23" s="46" t="str">
        <f>IF('Datos Vida'!K437=0,"",Índice!$G$51*'Datos Vida'!K437)</f>
        <v/>
      </c>
      <c r="L23" s="46" t="str">
        <f>IF('Datos Vida'!L437=0,"",Índice!$G$51*'Datos Vida'!L437)</f>
        <v/>
      </c>
      <c r="M23" s="46">
        <f>IF('Datos Vida'!M437=0,"",Índice!$G$51*'Datos Vida'!M437)</f>
        <v>-1052.9391064160366</v>
      </c>
      <c r="N23" s="46" t="str">
        <f>IF('Datos Vida'!N437=0,"",Índice!$G$51*'Datos Vida'!N437)</f>
        <v/>
      </c>
      <c r="O23" s="46" t="str">
        <f>IF('Datos Vida'!O437=0,"",Índice!$G$51*'Datos Vida'!O437)</f>
        <v/>
      </c>
      <c r="P23" s="46" t="str">
        <f>IF('Datos Vida'!P437=0,"",Índice!$G$51*'Datos Vida'!P437)</f>
        <v/>
      </c>
      <c r="Q23" s="46" t="str">
        <f>IF('Datos Vida'!Q437=0,"",Índice!$G$51*'Datos Vida'!Q437)</f>
        <v/>
      </c>
      <c r="R23" s="46" t="str">
        <f>IF('Datos Vida'!R437=0,"",Índice!$G$51*'Datos Vida'!R437)</f>
        <v/>
      </c>
      <c r="S23" s="46" t="str">
        <f>IF('Datos Vida'!S437=0,"",Índice!$G$51*'Datos Vida'!S437)</f>
        <v/>
      </c>
      <c r="T23" s="46" t="str">
        <f>IF('Datos Vida'!T437=0,"",Índice!$G$51*'Datos Vida'!T437)</f>
        <v/>
      </c>
      <c r="U23" s="46" t="str">
        <f>IF('Datos Vida'!U437=0,"",Índice!$G$51*'Datos Vida'!U437)</f>
        <v/>
      </c>
      <c r="V23" s="46" t="str">
        <f>IF('Datos Vida'!V437=0,"",Índice!$G$51*'Datos Vida'!V437)</f>
        <v/>
      </c>
      <c r="W23" s="46" t="str">
        <f>IF('Datos Vida'!W437=0,"",Índice!$G$51*'Datos Vida'!W437)</f>
        <v/>
      </c>
      <c r="X23" s="46" t="str">
        <f>IF('Datos Vida'!X437=0,"",Índice!$G$51*'Datos Vida'!X437)</f>
        <v/>
      </c>
      <c r="Y23" s="46" t="str">
        <f>IF('Datos Vida'!Y437=0,"",Índice!$G$51*'Datos Vida'!Y437)</f>
        <v/>
      </c>
      <c r="Z23" s="46" t="str">
        <f>IF('Datos Vida'!Z437=0,"",Índice!$G$51*'Datos Vida'!Z437)</f>
        <v/>
      </c>
      <c r="AA23" s="46" t="str">
        <f>IF('Datos Vida'!AA437=0,"",Índice!$G$51*'Datos Vida'!AA437)</f>
        <v/>
      </c>
      <c r="AB23" s="46" t="str">
        <f>IF('Datos Vida'!AB437=0,"",Índice!$G$51*'Datos Vida'!AB437)</f>
        <v/>
      </c>
      <c r="AC23" s="46" t="str">
        <f>IF('Datos Vida'!AC437=0,"",Índice!$G$51*'Datos Vida'!AC437)</f>
        <v/>
      </c>
      <c r="AD23" s="46" t="str">
        <f>IF('Datos Vida'!AD437=0,"",Índice!$G$51*'Datos Vida'!AD437)</f>
        <v/>
      </c>
      <c r="AE23" s="46" t="str">
        <f>IF('Datos Vida'!AE437=0,"",Índice!$G$51*'Datos Vida'!AE437)</f>
        <v/>
      </c>
      <c r="AF23" s="46" t="str">
        <f>IF('Datos Vida'!AF437=0,"",Índice!$G$51*'Datos Vida'!AF437)</f>
        <v/>
      </c>
      <c r="AG23" s="46">
        <f>IF('Datos Vida'!AG437=0,"",Índice!$G$51*'Datos Vida'!AG437)</f>
        <v>-11694.352960968878</v>
      </c>
      <c r="AH23" s="46" t="str">
        <f>IF('Datos Vida'!AH437=0,"",Índice!$G$51*'Datos Vida'!AH437)</f>
        <v/>
      </c>
      <c r="AI23" s="46" t="str">
        <f>IF('Datos Vida'!AI437=0,"",Índice!$G$51*'Datos Vida'!AI437)</f>
        <v/>
      </c>
      <c r="AJ23" s="46" t="str">
        <f>IF('Datos Vida'!AJ437=0,"",Índice!$G$51*'Datos Vida'!AJ437)</f>
        <v/>
      </c>
      <c r="AK23" s="46" t="str">
        <f>IF('Datos Vida'!AK437=0,"",Índice!$G$51*'Datos Vida'!AK437)</f>
        <v/>
      </c>
      <c r="AL23" s="46" t="str">
        <f>IF('Datos Vida'!AL437=0,"",Índice!$G$51*'Datos Vida'!AL437)</f>
        <v/>
      </c>
      <c r="AM23" s="46" t="str">
        <f>IF('Datos Vida'!AM437=0,"",Índice!$G$51*'Datos Vida'!AM437)</f>
        <v/>
      </c>
      <c r="AN23" s="46" t="str">
        <f>IF('Datos Vida'!AN437=0,"",Índice!$G$51*'Datos Vida'!AN437)</f>
        <v/>
      </c>
      <c r="AO23" s="46" t="str">
        <f>IF('Datos Vida'!AO437=0,"",Índice!$G$51*'Datos Vida'!AO437)</f>
        <v/>
      </c>
      <c r="AP23" s="46" t="str">
        <f>IF('Datos Vida'!AP437=0,"",Índice!$G$51*'Datos Vida'!AP437)</f>
        <v/>
      </c>
      <c r="AQ23" s="46">
        <f>IF('Datos Vida'!AQ437=0,"",Índice!$G$51*'Datos Vida'!AQ437)</f>
        <v>-12882.924319980522</v>
      </c>
      <c r="AS23" s="46">
        <f>IF('Datos Vida'!AS437=0,"",Índice!$F$51*'Datos Vida'!AS437)</f>
        <v>-11128.671688921255</v>
      </c>
      <c r="AT23" s="71">
        <f t="shared" si="0"/>
        <v>0.15763360444945551</v>
      </c>
      <c r="AV23" s="75">
        <f t="shared" si="2"/>
        <v>1.1530199041521222E-4</v>
      </c>
      <c r="AW23" s="75">
        <f t="shared" si="1"/>
        <v>1.1371073716508946E-4</v>
      </c>
    </row>
    <row r="24" spans="2:49">
      <c r="B24" s="30" t="s">
        <v>419</v>
      </c>
      <c r="C24" s="46" t="str">
        <f>IF('Datos Vida'!C438=0,"",Índice!$G$51*'Datos Vida'!C438)</f>
        <v/>
      </c>
      <c r="D24" s="46" t="str">
        <f>IF('Datos Vida'!D438=0,"",Índice!$G$51*'Datos Vida'!D438)</f>
        <v/>
      </c>
      <c r="E24" s="46" t="str">
        <f>IF('Datos Vida'!E438=0,"",Índice!$G$51*'Datos Vida'!E438)</f>
        <v/>
      </c>
      <c r="F24" s="46">
        <f>IF('Datos Vida'!F438=0,"",Índice!$G$51*'Datos Vida'!F438)</f>
        <v>-19742.331587066561</v>
      </c>
      <c r="G24" s="46">
        <f>IF('Datos Vida'!G438=0,"",Índice!$G$51*'Datos Vida'!G438)</f>
        <v>-27.142480255921928</v>
      </c>
      <c r="H24" s="46" t="str">
        <f>IF('Datos Vida'!H438=0,"",Índice!$G$51*'Datos Vida'!H438)</f>
        <v/>
      </c>
      <c r="I24" s="46">
        <f>IF('Datos Vida'!I438=0,"",Índice!$G$51*'Datos Vida'!I438)</f>
        <v>804.47787951423243</v>
      </c>
      <c r="J24" s="46" t="str">
        <f>IF('Datos Vida'!J438=0,"",Índice!$G$51*'Datos Vida'!J438)</f>
        <v/>
      </c>
      <c r="K24" s="46" t="str">
        <f>IF('Datos Vida'!K438=0,"",Índice!$G$51*'Datos Vida'!K438)</f>
        <v/>
      </c>
      <c r="L24" s="46" t="str">
        <f>IF('Datos Vida'!L438=0,"",Índice!$G$51*'Datos Vida'!L438)</f>
        <v/>
      </c>
      <c r="M24" s="46" t="str">
        <f>IF('Datos Vida'!M438=0,"",Índice!$G$51*'Datos Vida'!M438)</f>
        <v/>
      </c>
      <c r="N24" s="46" t="str">
        <f>IF('Datos Vida'!N438=0,"",Índice!$G$51*'Datos Vida'!N438)</f>
        <v/>
      </c>
      <c r="O24" s="46">
        <f>IF('Datos Vida'!O438=0,"",Índice!$G$51*'Datos Vida'!O438)</f>
        <v>-65.025751348432237</v>
      </c>
      <c r="P24" s="46" t="str">
        <f>IF('Datos Vida'!P438=0,"",Índice!$G$51*'Datos Vida'!P438)</f>
        <v/>
      </c>
      <c r="Q24" s="46" t="str">
        <f>IF('Datos Vida'!Q438=0,"",Índice!$G$51*'Datos Vida'!Q438)</f>
        <v/>
      </c>
      <c r="R24" s="46" t="str">
        <f>IF('Datos Vida'!R438=0,"",Índice!$G$51*'Datos Vida'!R438)</f>
        <v/>
      </c>
      <c r="S24" s="46" t="str">
        <f>IF('Datos Vida'!S438=0,"",Índice!$G$51*'Datos Vida'!S438)</f>
        <v/>
      </c>
      <c r="T24" s="46" t="str">
        <f>IF('Datos Vida'!T438=0,"",Índice!$G$51*'Datos Vida'!T438)</f>
        <v/>
      </c>
      <c r="U24" s="46" t="str">
        <f>IF('Datos Vida'!U438=0,"",Índice!$G$51*'Datos Vida'!U438)</f>
        <v/>
      </c>
      <c r="V24" s="46" t="str">
        <f>IF('Datos Vida'!V438=0,"",Índice!$G$51*'Datos Vida'!V438)</f>
        <v/>
      </c>
      <c r="W24" s="46" t="str">
        <f>IF('Datos Vida'!W438=0,"",Índice!$G$51*'Datos Vida'!W438)</f>
        <v/>
      </c>
      <c r="X24" s="46" t="str">
        <f>IF('Datos Vida'!X438=0,"",Índice!$G$51*'Datos Vida'!X438)</f>
        <v/>
      </c>
      <c r="Y24" s="46" t="str">
        <f>IF('Datos Vida'!Y438=0,"",Índice!$G$51*'Datos Vida'!Y438)</f>
        <v/>
      </c>
      <c r="Z24" s="46" t="str">
        <f>IF('Datos Vida'!Z438=0,"",Índice!$G$51*'Datos Vida'!Z438)</f>
        <v/>
      </c>
      <c r="AA24" s="46" t="str">
        <f>IF('Datos Vida'!AA438=0,"",Índice!$G$51*'Datos Vida'!AA438)</f>
        <v/>
      </c>
      <c r="AB24" s="46" t="str">
        <f>IF('Datos Vida'!AB438=0,"",Índice!$G$51*'Datos Vida'!AB438)</f>
        <v/>
      </c>
      <c r="AC24" s="46" t="str">
        <f>IF('Datos Vida'!AC438=0,"",Índice!$G$51*'Datos Vida'!AC438)</f>
        <v/>
      </c>
      <c r="AD24" s="46" t="str">
        <f>IF('Datos Vida'!AD438=0,"",Índice!$G$51*'Datos Vida'!AD438)</f>
        <v/>
      </c>
      <c r="AE24" s="46" t="str">
        <f>IF('Datos Vida'!AE438=0,"",Índice!$G$51*'Datos Vida'!AE438)</f>
        <v/>
      </c>
      <c r="AF24" s="46" t="str">
        <f>IF('Datos Vida'!AF438=0,"",Índice!$G$51*'Datos Vida'!AF438)</f>
        <v/>
      </c>
      <c r="AG24" s="46" t="str">
        <f>IF('Datos Vida'!AG438=0,"",Índice!$G$51*'Datos Vida'!AG438)</f>
        <v/>
      </c>
      <c r="AH24" s="46" t="str">
        <f>IF('Datos Vida'!AH438=0,"",Índice!$G$51*'Datos Vida'!AH438)</f>
        <v/>
      </c>
      <c r="AI24" s="46" t="str">
        <f>IF('Datos Vida'!AI438=0,"",Índice!$G$51*'Datos Vida'!AI438)</f>
        <v/>
      </c>
      <c r="AJ24" s="46" t="str">
        <f>IF('Datos Vida'!AJ438=0,"",Índice!$G$51*'Datos Vida'!AJ438)</f>
        <v/>
      </c>
      <c r="AK24" s="46" t="str">
        <f>IF('Datos Vida'!AK438=0,"",Índice!$G$51*'Datos Vida'!AK438)</f>
        <v/>
      </c>
      <c r="AL24" s="46" t="str">
        <f>IF('Datos Vida'!AL438=0,"",Índice!$G$51*'Datos Vida'!AL438)</f>
        <v/>
      </c>
      <c r="AM24" s="46" t="str">
        <f>IF('Datos Vida'!AM438=0,"",Índice!$G$51*'Datos Vida'!AM438)</f>
        <v/>
      </c>
      <c r="AN24" s="46" t="str">
        <f>IF('Datos Vida'!AN438=0,"",Índice!$G$51*'Datos Vida'!AN438)</f>
        <v/>
      </c>
      <c r="AO24" s="46" t="str">
        <f>IF('Datos Vida'!AO438=0,"",Índice!$G$51*'Datos Vida'!AO438)</f>
        <v/>
      </c>
      <c r="AP24" s="46" t="str">
        <f>IF('Datos Vida'!AP438=0,"",Índice!$G$51*'Datos Vida'!AP438)</f>
        <v/>
      </c>
      <c r="AQ24" s="46">
        <f>IF('Datos Vida'!AQ438=0,"",Índice!$G$51*'Datos Vida'!AQ438)</f>
        <v>-19030.021939156682</v>
      </c>
      <c r="AS24" s="46">
        <f>IF('Datos Vida'!AS438=0,"",Índice!$F$51*'Datos Vida'!AS438)</f>
        <v>-119.70368001366485</v>
      </c>
      <c r="AT24" s="71">
        <f t="shared" si="0"/>
        <v>157.9760810777438</v>
      </c>
      <c r="AV24" s="75">
        <f t="shared" si="2"/>
        <v>1.7031842714676751E-4</v>
      </c>
      <c r="AW24" s="75">
        <f t="shared" si="1"/>
        <v>1.2231103653887413E-6</v>
      </c>
    </row>
    <row r="25" spans="2:49">
      <c r="B25" s="30" t="s">
        <v>420</v>
      </c>
      <c r="C25" s="46" t="str">
        <f>IF('Datos Vida'!C439=0,"",Índice!$G$51*'Datos Vida'!C439)</f>
        <v/>
      </c>
      <c r="D25" s="46" t="str">
        <f>IF('Datos Vida'!D439=0,"",Índice!$G$51*'Datos Vida'!D439)</f>
        <v/>
      </c>
      <c r="E25" s="46" t="str">
        <f>IF('Datos Vida'!E439=0,"",Índice!$G$51*'Datos Vida'!E439)</f>
        <v/>
      </c>
      <c r="F25" s="46" t="str">
        <f>IF('Datos Vida'!F439=0,"",Índice!$G$51*'Datos Vida'!F439)</f>
        <v/>
      </c>
      <c r="G25" s="46" t="str">
        <f>IF('Datos Vida'!G439=0,"",Índice!$G$51*'Datos Vida'!G439)</f>
        <v/>
      </c>
      <c r="H25" s="46" t="str">
        <f>IF('Datos Vida'!H439=0,"",Índice!$G$51*'Datos Vida'!H439)</f>
        <v/>
      </c>
      <c r="I25" s="46" t="str">
        <f>IF('Datos Vida'!I439=0,"",Índice!$G$51*'Datos Vida'!I439)</f>
        <v/>
      </c>
      <c r="J25" s="46" t="str">
        <f>IF('Datos Vida'!J439=0,"",Índice!$G$51*'Datos Vida'!J439)</f>
        <v/>
      </c>
      <c r="K25" s="46" t="str">
        <f>IF('Datos Vida'!K439=0,"",Índice!$G$51*'Datos Vida'!K439)</f>
        <v/>
      </c>
      <c r="L25" s="46" t="str">
        <f>IF('Datos Vida'!L439=0,"",Índice!$G$51*'Datos Vida'!L439)</f>
        <v/>
      </c>
      <c r="M25" s="46" t="str">
        <f>IF('Datos Vida'!M439=0,"",Índice!$G$51*'Datos Vida'!M439)</f>
        <v/>
      </c>
      <c r="N25" s="46" t="str">
        <f>IF('Datos Vida'!N439=0,"",Índice!$G$51*'Datos Vida'!N439)</f>
        <v/>
      </c>
      <c r="O25" s="46" t="str">
        <f>IF('Datos Vida'!O439=0,"",Índice!$G$51*'Datos Vida'!O439)</f>
        <v/>
      </c>
      <c r="P25" s="46" t="str">
        <f>IF('Datos Vida'!P439=0,"",Índice!$G$51*'Datos Vida'!P439)</f>
        <v/>
      </c>
      <c r="Q25" s="46" t="str">
        <f>IF('Datos Vida'!Q439=0,"",Índice!$G$51*'Datos Vida'!Q439)</f>
        <v/>
      </c>
      <c r="R25" s="46" t="str">
        <f>IF('Datos Vida'!R439=0,"",Índice!$G$51*'Datos Vida'!R439)</f>
        <v/>
      </c>
      <c r="S25" s="46" t="str">
        <f>IF('Datos Vida'!S439=0,"",Índice!$G$51*'Datos Vida'!S439)</f>
        <v/>
      </c>
      <c r="T25" s="46" t="str">
        <f>IF('Datos Vida'!T439=0,"",Índice!$G$51*'Datos Vida'!T439)</f>
        <v/>
      </c>
      <c r="U25" s="46" t="str">
        <f>IF('Datos Vida'!U439=0,"",Índice!$G$51*'Datos Vida'!U439)</f>
        <v/>
      </c>
      <c r="V25" s="46" t="str">
        <f>IF('Datos Vida'!V439=0,"",Índice!$G$51*'Datos Vida'!V439)</f>
        <v/>
      </c>
      <c r="W25" s="46" t="str">
        <f>IF('Datos Vida'!W439=0,"",Índice!$G$51*'Datos Vida'!W439)</f>
        <v/>
      </c>
      <c r="X25" s="46" t="str">
        <f>IF('Datos Vida'!X439=0,"",Índice!$G$51*'Datos Vida'!X439)</f>
        <v/>
      </c>
      <c r="Y25" s="46">
        <f>IF('Datos Vida'!Y439=0,"",Índice!$G$51*'Datos Vida'!Y439)</f>
        <v>-507.76745658125679</v>
      </c>
      <c r="Z25" s="46" t="str">
        <f>IF('Datos Vida'!Z439=0,"",Índice!$G$51*'Datos Vida'!Z439)</f>
        <v/>
      </c>
      <c r="AA25" s="46" t="str">
        <f>IF('Datos Vida'!AA439=0,"",Índice!$G$51*'Datos Vida'!AA439)</f>
        <v/>
      </c>
      <c r="AB25" s="46" t="str">
        <f>IF('Datos Vida'!AB439=0,"",Índice!$G$51*'Datos Vida'!AB439)</f>
        <v/>
      </c>
      <c r="AC25" s="46" t="str">
        <f>IF('Datos Vida'!AC439=0,"",Índice!$G$51*'Datos Vida'!AC439)</f>
        <v/>
      </c>
      <c r="AD25" s="46" t="str">
        <f>IF('Datos Vida'!AD439=0,"",Índice!$G$51*'Datos Vida'!AD439)</f>
        <v/>
      </c>
      <c r="AE25" s="46" t="str">
        <f>IF('Datos Vida'!AE439=0,"",Índice!$G$51*'Datos Vida'!AE439)</f>
        <v/>
      </c>
      <c r="AF25" s="46" t="str">
        <f>IF('Datos Vida'!AF439=0,"",Índice!$G$51*'Datos Vida'!AF439)</f>
        <v/>
      </c>
      <c r="AG25" s="46" t="str">
        <f>IF('Datos Vida'!AG439=0,"",Índice!$G$51*'Datos Vida'!AG439)</f>
        <v/>
      </c>
      <c r="AH25" s="46" t="str">
        <f>IF('Datos Vida'!AH439=0,"",Índice!$G$51*'Datos Vida'!AH439)</f>
        <v/>
      </c>
      <c r="AI25" s="46" t="str">
        <f>IF('Datos Vida'!AI439=0,"",Índice!$G$51*'Datos Vida'!AI439)</f>
        <v/>
      </c>
      <c r="AJ25" s="46" t="str">
        <f>IF('Datos Vida'!AJ439=0,"",Índice!$G$51*'Datos Vida'!AJ439)</f>
        <v/>
      </c>
      <c r="AK25" s="46" t="str">
        <f>IF('Datos Vida'!AK439=0,"",Índice!$G$51*'Datos Vida'!AK439)</f>
        <v/>
      </c>
      <c r="AL25" s="46" t="str">
        <f>IF('Datos Vida'!AL439=0,"",Índice!$G$51*'Datos Vida'!AL439)</f>
        <v/>
      </c>
      <c r="AM25" s="46" t="str">
        <f>IF('Datos Vida'!AM439=0,"",Índice!$G$51*'Datos Vida'!AM439)</f>
        <v/>
      </c>
      <c r="AN25" s="46" t="str">
        <f>IF('Datos Vida'!AN439=0,"",Índice!$G$51*'Datos Vida'!AN439)</f>
        <v/>
      </c>
      <c r="AO25" s="46" t="str">
        <f>IF('Datos Vida'!AO439=0,"",Índice!$G$51*'Datos Vida'!AO439)</f>
        <v/>
      </c>
      <c r="AP25" s="46" t="str">
        <f>IF('Datos Vida'!AP439=0,"",Índice!$G$51*'Datos Vida'!AP439)</f>
        <v/>
      </c>
      <c r="AQ25" s="46">
        <f>IF('Datos Vida'!AQ439=0,"",Índice!$G$51*'Datos Vida'!AQ439)</f>
        <v>-507.76745658125679</v>
      </c>
      <c r="AS25" s="46">
        <f>IF('Datos Vida'!AS439=0,"",Índice!$F$51*'Datos Vida'!AS439)</f>
        <v>-1499.1806998599445</v>
      </c>
      <c r="AT25" s="71">
        <f t="shared" si="0"/>
        <v>-0.66130336614612695</v>
      </c>
      <c r="AV25" s="75">
        <f t="shared" si="2"/>
        <v>4.5445115532571314E-6</v>
      </c>
      <c r="AW25" s="75">
        <f t="shared" si="1"/>
        <v>1.5318354902540361E-5</v>
      </c>
    </row>
    <row r="26" spans="2:49">
      <c r="B26" s="30" t="s">
        <v>421</v>
      </c>
      <c r="C26" s="46" t="str">
        <f>IF('Datos Vida'!C440=0,"",Índice!$G$51*'Datos Vida'!C440)</f>
        <v/>
      </c>
      <c r="D26" s="46" t="str">
        <f>IF('Datos Vida'!D440=0,"",Índice!$G$51*'Datos Vida'!D440)</f>
        <v/>
      </c>
      <c r="E26" s="46" t="str">
        <f>IF('Datos Vida'!E440=0,"",Índice!$G$51*'Datos Vida'!E440)</f>
        <v/>
      </c>
      <c r="F26" s="46">
        <f>IF('Datos Vida'!F440=0,"",Índice!$G$51*'Datos Vida'!F440)</f>
        <v>-2083.3029009275797</v>
      </c>
      <c r="G26" s="46">
        <f>IF('Datos Vida'!G440=0,"",Índice!$G$51*'Datos Vida'!G440)</f>
        <v>-0.57458151283252779</v>
      </c>
      <c r="H26" s="46" t="str">
        <f>IF('Datos Vida'!H440=0,"",Índice!$G$51*'Datos Vida'!H440)</f>
        <v/>
      </c>
      <c r="I26" s="46" t="str">
        <f>IF('Datos Vida'!I440=0,"",Índice!$G$51*'Datos Vida'!I440)</f>
        <v/>
      </c>
      <c r="J26" s="46">
        <f>IF('Datos Vida'!J440=0,"",Índice!$G$51*'Datos Vida'!J440)</f>
        <v>-224119.15338153829</v>
      </c>
      <c r="K26" s="46" t="str">
        <f>IF('Datos Vida'!K440=0,"",Índice!$G$51*'Datos Vida'!K440)</f>
        <v/>
      </c>
      <c r="L26" s="46" t="str">
        <f>IF('Datos Vida'!L440=0,"",Índice!$G$51*'Datos Vida'!L440)</f>
        <v/>
      </c>
      <c r="M26" s="46">
        <f>IF('Datos Vida'!M440=0,"",Índice!$G$51*'Datos Vida'!M440)</f>
        <v>-474500.12283625599</v>
      </c>
      <c r="N26" s="46" t="str">
        <f>IF('Datos Vida'!N440=0,"",Índice!$G$51*'Datos Vida'!N440)</f>
        <v/>
      </c>
      <c r="O26" s="46">
        <f>IF('Datos Vida'!O440=0,"",Índice!$G$51*'Datos Vida'!O440)</f>
        <v>-341464.4294975223</v>
      </c>
      <c r="P26" s="46">
        <f>IF('Datos Vida'!P440=0,"",Índice!$G$51*'Datos Vida'!P440)</f>
        <v>-116869.29115733887</v>
      </c>
      <c r="Q26" s="46">
        <f>IF('Datos Vida'!Q440=0,"",Índice!$G$51*'Datos Vida'!Q440)</f>
        <v>-310147.29284384748</v>
      </c>
      <c r="R26" s="46" t="str">
        <f>IF('Datos Vida'!R440=0,"",Índice!$G$51*'Datos Vida'!R440)</f>
        <v/>
      </c>
      <c r="S26" s="46" t="str">
        <f>IF('Datos Vida'!S440=0,"",Índice!$G$51*'Datos Vida'!S440)</f>
        <v/>
      </c>
      <c r="T26" s="46" t="str">
        <f>IF('Datos Vida'!T440=0,"",Índice!$G$51*'Datos Vida'!T440)</f>
        <v/>
      </c>
      <c r="U26" s="46" t="str">
        <f>IF('Datos Vida'!U440=0,"",Índice!$G$51*'Datos Vida'!U440)</f>
        <v/>
      </c>
      <c r="V26" s="46" t="str">
        <f>IF('Datos Vida'!V440=0,"",Índice!$G$51*'Datos Vida'!V440)</f>
        <v/>
      </c>
      <c r="W26" s="46" t="str">
        <f>IF('Datos Vida'!W440=0,"",Índice!$G$51*'Datos Vida'!W440)</f>
        <v/>
      </c>
      <c r="X26" s="46">
        <f>IF('Datos Vida'!X440=0,"",Índice!$G$51*'Datos Vida'!X440)</f>
        <v>-256812.01183654592</v>
      </c>
      <c r="Y26" s="46" t="str">
        <f>IF('Datos Vida'!Y440=0,"",Índice!$G$51*'Datos Vida'!Y440)</f>
        <v/>
      </c>
      <c r="Z26" s="46" t="str">
        <f>IF('Datos Vida'!Z440=0,"",Índice!$G$51*'Datos Vida'!Z440)</f>
        <v/>
      </c>
      <c r="AA26" s="46" t="str">
        <f>IF('Datos Vida'!AA440=0,"",Índice!$G$51*'Datos Vida'!AA440)</f>
        <v/>
      </c>
      <c r="AB26" s="46">
        <f>IF('Datos Vida'!AB440=0,"",Índice!$G$51*'Datos Vida'!AB440)</f>
        <v>-17749.462729709332</v>
      </c>
      <c r="AC26" s="46" t="str">
        <f>IF('Datos Vida'!AC440=0,"",Índice!$G$51*'Datos Vida'!AC440)</f>
        <v/>
      </c>
      <c r="AD26" s="46" t="str">
        <f>IF('Datos Vida'!AD440=0,"",Índice!$G$51*'Datos Vida'!AD440)</f>
        <v/>
      </c>
      <c r="AE26" s="46">
        <f>IF('Datos Vida'!AE440=0,"",Índice!$G$51*'Datos Vida'!AE440)</f>
        <v>-187871.21448538249</v>
      </c>
      <c r="AF26" s="46">
        <f>IF('Datos Vida'!AF440=0,"",Índice!$G$51*'Datos Vida'!AF440)</f>
        <v>-527920.92443688982</v>
      </c>
      <c r="AG26" s="46">
        <f>IF('Datos Vida'!AG440=0,"",Índice!$G$51*'Datos Vida'!AG440)</f>
        <v>-1160.9022157004656</v>
      </c>
      <c r="AH26" s="46" t="str">
        <f>IF('Datos Vida'!AH440=0,"",Índice!$G$51*'Datos Vida'!AH440)</f>
        <v/>
      </c>
      <c r="AI26" s="46" t="str">
        <f>IF('Datos Vida'!AI440=0,"",Índice!$G$51*'Datos Vida'!AI440)</f>
        <v/>
      </c>
      <c r="AJ26" s="46" t="str">
        <f>IF('Datos Vida'!AJ440=0,"",Índice!$G$51*'Datos Vida'!AJ440)</f>
        <v/>
      </c>
      <c r="AK26" s="46" t="str">
        <f>IF('Datos Vida'!AK440=0,"",Índice!$G$51*'Datos Vida'!AK440)</f>
        <v/>
      </c>
      <c r="AL26" s="46" t="str">
        <f>IF('Datos Vida'!AL440=0,"",Índice!$G$51*'Datos Vida'!AL440)</f>
        <v/>
      </c>
      <c r="AM26" s="46" t="str">
        <f>IF('Datos Vida'!AM440=0,"",Índice!$G$51*'Datos Vida'!AM440)</f>
        <v/>
      </c>
      <c r="AN26" s="46" t="str">
        <f>IF('Datos Vida'!AN440=0,"",Índice!$G$51*'Datos Vida'!AN440)</f>
        <v/>
      </c>
      <c r="AO26" s="46" t="str">
        <f>IF('Datos Vida'!AO440=0,"",Índice!$G$51*'Datos Vida'!AO440)</f>
        <v/>
      </c>
      <c r="AP26" s="46" t="str">
        <f>IF('Datos Vida'!AP440=0,"",Índice!$G$51*'Datos Vida'!AP440)</f>
        <v/>
      </c>
      <c r="AQ26" s="46">
        <f>IF('Datos Vida'!AQ440=0,"",Índice!$G$51*'Datos Vida'!AQ440)</f>
        <v>-2460698.6829031711</v>
      </c>
      <c r="AS26" s="46">
        <f>IF('Datos Vida'!AS440=0,"",Índice!$F$51*'Datos Vida'!AS440)</f>
        <v>-2232748.7462913441</v>
      </c>
      <c r="AT26" s="71">
        <f t="shared" si="0"/>
        <v>0.10209385941452576</v>
      </c>
      <c r="AV26" s="75">
        <f t="shared" si="2"/>
        <v>2.2023218401647469E-2</v>
      </c>
      <c r="AW26" s="75">
        <f t="shared" si="1"/>
        <v>2.281381937953714E-2</v>
      </c>
    </row>
    <row r="27" spans="2:49">
      <c r="B27" s="30" t="s">
        <v>422</v>
      </c>
      <c r="C27" s="46" t="str">
        <f>IF('Datos Vida'!C441=0,"",Índice!$G$51*'Datos Vida'!C441)</f>
        <v/>
      </c>
      <c r="D27" s="46" t="str">
        <f>IF('Datos Vida'!D441=0,"",Índice!$G$51*'Datos Vida'!D441)</f>
        <v/>
      </c>
      <c r="E27" s="46" t="str">
        <f>IF('Datos Vida'!E441=0,"",Índice!$G$51*'Datos Vida'!E441)</f>
        <v/>
      </c>
      <c r="F27" s="46" t="str">
        <f>IF('Datos Vida'!F441=0,"",Índice!$G$51*'Datos Vida'!F441)</f>
        <v/>
      </c>
      <c r="G27" s="46" t="str">
        <f>IF('Datos Vida'!G441=0,"",Índice!$G$51*'Datos Vida'!G441)</f>
        <v/>
      </c>
      <c r="H27" s="46">
        <f>IF('Datos Vida'!H441=0,"",Índice!$G$51*'Datos Vida'!H441)</f>
        <v>-1.327959523793715</v>
      </c>
      <c r="I27" s="46" t="str">
        <f>IF('Datos Vida'!I441=0,"",Índice!$G$51*'Datos Vida'!I441)</f>
        <v/>
      </c>
      <c r="J27" s="46" t="str">
        <f>IF('Datos Vida'!J441=0,"",Índice!$G$51*'Datos Vida'!J441)</f>
        <v/>
      </c>
      <c r="K27" s="46" t="str">
        <f>IF('Datos Vida'!K441=0,"",Índice!$G$51*'Datos Vida'!K441)</f>
        <v/>
      </c>
      <c r="L27" s="46" t="str">
        <f>IF('Datos Vida'!L441=0,"",Índice!$G$51*'Datos Vida'!L441)</f>
        <v/>
      </c>
      <c r="M27" s="46" t="str">
        <f>IF('Datos Vida'!M441=0,"",Índice!$G$51*'Datos Vida'!M441)</f>
        <v/>
      </c>
      <c r="N27" s="46" t="str">
        <f>IF('Datos Vida'!N441=0,"",Índice!$G$51*'Datos Vida'!N441)</f>
        <v/>
      </c>
      <c r="O27" s="46" t="str">
        <f>IF('Datos Vida'!O441=0,"",Índice!$G$51*'Datos Vida'!O441)</f>
        <v/>
      </c>
      <c r="P27" s="46" t="str">
        <f>IF('Datos Vida'!P441=0,"",Índice!$G$51*'Datos Vida'!P441)</f>
        <v/>
      </c>
      <c r="Q27" s="46" t="str">
        <f>IF('Datos Vida'!Q441=0,"",Índice!$G$51*'Datos Vida'!Q441)</f>
        <v/>
      </c>
      <c r="R27" s="46" t="str">
        <f>IF('Datos Vida'!R441=0,"",Índice!$G$51*'Datos Vida'!R441)</f>
        <v/>
      </c>
      <c r="S27" s="46" t="str">
        <f>IF('Datos Vida'!S441=0,"",Índice!$G$51*'Datos Vida'!S441)</f>
        <v/>
      </c>
      <c r="T27" s="46" t="str">
        <f>IF('Datos Vida'!T441=0,"",Índice!$G$51*'Datos Vida'!T441)</f>
        <v/>
      </c>
      <c r="U27" s="46" t="str">
        <f>IF('Datos Vida'!U441=0,"",Índice!$G$51*'Datos Vida'!U441)</f>
        <v/>
      </c>
      <c r="V27" s="46" t="str">
        <f>IF('Datos Vida'!V441=0,"",Índice!$G$51*'Datos Vida'!V441)</f>
        <v/>
      </c>
      <c r="W27" s="46" t="str">
        <f>IF('Datos Vida'!W441=0,"",Índice!$G$51*'Datos Vida'!W441)</f>
        <v/>
      </c>
      <c r="X27" s="46" t="str">
        <f>IF('Datos Vida'!X441=0,"",Índice!$G$51*'Datos Vida'!X441)</f>
        <v/>
      </c>
      <c r="Y27" s="46" t="str">
        <f>IF('Datos Vida'!Y441=0,"",Índice!$G$51*'Datos Vida'!Y441)</f>
        <v/>
      </c>
      <c r="Z27" s="46" t="str">
        <f>IF('Datos Vida'!Z441=0,"",Índice!$G$51*'Datos Vida'!Z441)</f>
        <v/>
      </c>
      <c r="AA27" s="46" t="str">
        <f>IF('Datos Vida'!AA441=0,"",Índice!$G$51*'Datos Vida'!AA441)</f>
        <v/>
      </c>
      <c r="AB27" s="46" t="str">
        <f>IF('Datos Vida'!AB441=0,"",Índice!$G$51*'Datos Vida'!AB441)</f>
        <v/>
      </c>
      <c r="AC27" s="46" t="str">
        <f>IF('Datos Vida'!AC441=0,"",Índice!$G$51*'Datos Vida'!AC441)</f>
        <v/>
      </c>
      <c r="AD27" s="46" t="str">
        <f>IF('Datos Vida'!AD441=0,"",Índice!$G$51*'Datos Vida'!AD441)</f>
        <v/>
      </c>
      <c r="AE27" s="46" t="str">
        <f>IF('Datos Vida'!AE441=0,"",Índice!$G$51*'Datos Vida'!AE441)</f>
        <v/>
      </c>
      <c r="AF27" s="46" t="str">
        <f>IF('Datos Vida'!AF441=0,"",Índice!$G$51*'Datos Vida'!AF441)</f>
        <v/>
      </c>
      <c r="AG27" s="46" t="str">
        <f>IF('Datos Vida'!AG441=0,"",Índice!$G$51*'Datos Vida'!AG441)</f>
        <v/>
      </c>
      <c r="AH27" s="46" t="str">
        <f>IF('Datos Vida'!AH441=0,"",Índice!$G$51*'Datos Vida'!AH441)</f>
        <v/>
      </c>
      <c r="AI27" s="46" t="str">
        <f>IF('Datos Vida'!AI441=0,"",Índice!$G$51*'Datos Vida'!AI441)</f>
        <v/>
      </c>
      <c r="AJ27" s="46" t="str">
        <f>IF('Datos Vida'!AJ441=0,"",Índice!$G$51*'Datos Vida'!AJ441)</f>
        <v/>
      </c>
      <c r="AK27" s="46" t="str">
        <f>IF('Datos Vida'!AK441=0,"",Índice!$G$51*'Datos Vida'!AK441)</f>
        <v/>
      </c>
      <c r="AL27" s="46" t="str">
        <f>IF('Datos Vida'!AL441=0,"",Índice!$G$51*'Datos Vida'!AL441)</f>
        <v/>
      </c>
      <c r="AM27" s="46" t="str">
        <f>IF('Datos Vida'!AM441=0,"",Índice!$G$51*'Datos Vida'!AM441)</f>
        <v/>
      </c>
      <c r="AN27" s="46" t="str">
        <f>IF('Datos Vida'!AN441=0,"",Índice!$G$51*'Datos Vida'!AN441)</f>
        <v/>
      </c>
      <c r="AO27" s="46" t="str">
        <f>IF('Datos Vida'!AO441=0,"",Índice!$G$51*'Datos Vida'!AO441)</f>
        <v/>
      </c>
      <c r="AP27" s="46" t="str">
        <f>IF('Datos Vida'!AP441=0,"",Índice!$G$51*'Datos Vida'!AP441)</f>
        <v/>
      </c>
      <c r="AQ27" s="46">
        <f>IF('Datos Vida'!AQ441=0,"",Índice!$G$51*'Datos Vida'!AQ441)</f>
        <v>-1.327959523793715</v>
      </c>
      <c r="AS27" s="46">
        <f>IF('Datos Vida'!AS441=0,"",Índice!$F$51*'Datos Vida'!AS441)</f>
        <v>-117.29597791092321</v>
      </c>
      <c r="AT27" s="71">
        <f t="shared" si="0"/>
        <v>-0.98867855874135602</v>
      </c>
      <c r="AV27" s="75">
        <f t="shared" si="2"/>
        <v>1.188521895194089E-8</v>
      </c>
      <c r="AW27" s="75">
        <f t="shared" si="1"/>
        <v>1.1985089045289299E-6</v>
      </c>
    </row>
    <row r="28" spans="2:49">
      <c r="B28" s="29" t="s">
        <v>423</v>
      </c>
      <c r="C28" s="43" t="str">
        <f>IF('Datos Vida'!C442=0,"",Índice!$G$51*'Datos Vida'!C442)</f>
        <v/>
      </c>
      <c r="D28" s="43" t="str">
        <f>IF('Datos Vida'!D442=0,"",Índice!$G$51*'Datos Vida'!D442)</f>
        <v/>
      </c>
      <c r="E28" s="43" t="str">
        <f>IF('Datos Vida'!E442=0,"",Índice!$G$51*'Datos Vida'!E442)</f>
        <v/>
      </c>
      <c r="F28" s="43" t="str">
        <f>IF('Datos Vida'!F442=0,"",Índice!$G$51*'Datos Vida'!F442)</f>
        <v/>
      </c>
      <c r="G28" s="43" t="str">
        <f>IF('Datos Vida'!G442=0,"",Índice!$G$51*'Datos Vida'!G442)</f>
        <v/>
      </c>
      <c r="H28" s="43" t="str">
        <f>IF('Datos Vida'!H442=0,"",Índice!$G$51*'Datos Vida'!H442)</f>
        <v/>
      </c>
      <c r="I28" s="43" t="str">
        <f>IF('Datos Vida'!I442=0,"",Índice!$G$51*'Datos Vida'!I442)</f>
        <v/>
      </c>
      <c r="J28" s="43" t="str">
        <f>IF('Datos Vida'!J442=0,"",Índice!$G$51*'Datos Vida'!J442)</f>
        <v/>
      </c>
      <c r="K28" s="43" t="str">
        <f>IF('Datos Vida'!K442=0,"",Índice!$G$51*'Datos Vida'!K442)</f>
        <v/>
      </c>
      <c r="L28" s="43" t="str">
        <f>IF('Datos Vida'!L442=0,"",Índice!$G$51*'Datos Vida'!L442)</f>
        <v/>
      </c>
      <c r="M28" s="43" t="str">
        <f>IF('Datos Vida'!M442=0,"",Índice!$G$51*'Datos Vida'!M442)</f>
        <v/>
      </c>
      <c r="N28" s="43" t="str">
        <f>IF('Datos Vida'!N442=0,"",Índice!$G$51*'Datos Vida'!N442)</f>
        <v/>
      </c>
      <c r="O28" s="43" t="str">
        <f>IF('Datos Vida'!O442=0,"",Índice!$G$51*'Datos Vida'!O442)</f>
        <v/>
      </c>
      <c r="P28" s="43" t="str">
        <f>IF('Datos Vida'!P442=0,"",Índice!$G$51*'Datos Vida'!P442)</f>
        <v/>
      </c>
      <c r="Q28" s="43" t="str">
        <f>IF('Datos Vida'!Q442=0,"",Índice!$G$51*'Datos Vida'!Q442)</f>
        <v/>
      </c>
      <c r="R28" s="43" t="str">
        <f>IF('Datos Vida'!R442=0,"",Índice!$G$51*'Datos Vida'!R442)</f>
        <v/>
      </c>
      <c r="S28" s="43" t="str">
        <f>IF('Datos Vida'!S442=0,"",Índice!$G$51*'Datos Vida'!S442)</f>
        <v/>
      </c>
      <c r="T28" s="43" t="str">
        <f>IF('Datos Vida'!T442=0,"",Índice!$G$51*'Datos Vida'!T442)</f>
        <v/>
      </c>
      <c r="U28" s="43" t="str">
        <f>IF('Datos Vida'!U442=0,"",Índice!$G$51*'Datos Vida'!U442)</f>
        <v/>
      </c>
      <c r="V28" s="43" t="str">
        <f>IF('Datos Vida'!V442=0,"",Índice!$G$51*'Datos Vida'!V442)</f>
        <v/>
      </c>
      <c r="W28" s="43" t="str">
        <f>IF('Datos Vida'!W442=0,"",Índice!$G$51*'Datos Vida'!W442)</f>
        <v/>
      </c>
      <c r="X28" s="43" t="str">
        <f>IF('Datos Vida'!X442=0,"",Índice!$G$51*'Datos Vida'!X442)</f>
        <v/>
      </c>
      <c r="Y28" s="43" t="str">
        <f>IF('Datos Vida'!Y442=0,"",Índice!$G$51*'Datos Vida'!Y442)</f>
        <v/>
      </c>
      <c r="Z28" s="43" t="str">
        <f>IF('Datos Vida'!Z442=0,"",Índice!$G$51*'Datos Vida'!Z442)</f>
        <v/>
      </c>
      <c r="AA28" s="43" t="str">
        <f>IF('Datos Vida'!AA442=0,"",Índice!$G$51*'Datos Vida'!AA442)</f>
        <v/>
      </c>
      <c r="AB28" s="43" t="str">
        <f>IF('Datos Vida'!AB442=0,"",Índice!$G$51*'Datos Vida'!AB442)</f>
        <v/>
      </c>
      <c r="AC28" s="43" t="str">
        <f>IF('Datos Vida'!AC442=0,"",Índice!$G$51*'Datos Vida'!AC442)</f>
        <v/>
      </c>
      <c r="AD28" s="43" t="str">
        <f>IF('Datos Vida'!AD442=0,"",Índice!$G$51*'Datos Vida'!AD442)</f>
        <v/>
      </c>
      <c r="AE28" s="43" t="str">
        <f>IF('Datos Vida'!AE442=0,"",Índice!$G$51*'Datos Vida'!AE442)</f>
        <v/>
      </c>
      <c r="AF28" s="43" t="str">
        <f>IF('Datos Vida'!AF442=0,"",Índice!$G$51*'Datos Vida'!AF442)</f>
        <v/>
      </c>
      <c r="AG28" s="43" t="str">
        <f>IF('Datos Vida'!AG442=0,"",Índice!$G$51*'Datos Vida'!AG442)</f>
        <v/>
      </c>
      <c r="AH28" s="43" t="str">
        <f>IF('Datos Vida'!AH442=0,"",Índice!$G$51*'Datos Vida'!AH442)</f>
        <v/>
      </c>
      <c r="AI28" s="43" t="str">
        <f>IF('Datos Vida'!AI442=0,"",Índice!$G$51*'Datos Vida'!AI442)</f>
        <v/>
      </c>
      <c r="AJ28" s="43" t="str">
        <f>IF('Datos Vida'!AJ442=0,"",Índice!$G$51*'Datos Vida'!AJ442)</f>
        <v/>
      </c>
      <c r="AK28" s="43" t="str">
        <f>IF('Datos Vida'!AK442=0,"",Índice!$G$51*'Datos Vida'!AK442)</f>
        <v/>
      </c>
      <c r="AL28" s="43" t="str">
        <f>IF('Datos Vida'!AL442=0,"",Índice!$G$51*'Datos Vida'!AL442)</f>
        <v/>
      </c>
      <c r="AM28" s="43" t="str">
        <f>IF('Datos Vida'!AM442=0,"",Índice!$G$51*'Datos Vida'!AM442)</f>
        <v/>
      </c>
      <c r="AN28" s="43" t="str">
        <f>IF('Datos Vida'!AN442=0,"",Índice!$G$51*'Datos Vida'!AN442)</f>
        <v/>
      </c>
      <c r="AO28" s="43" t="str">
        <f>IF('Datos Vida'!AO442=0,"",Índice!$G$51*'Datos Vida'!AO442)</f>
        <v/>
      </c>
      <c r="AP28" s="43" t="str">
        <f>IF('Datos Vida'!AP442=0,"",Índice!$G$51*'Datos Vida'!AP442)</f>
        <v/>
      </c>
      <c r="AQ28" s="43" t="str">
        <f>IF('Datos Vida'!AQ442=0,"",Índice!$G$51*'Datos Vida'!AQ442)</f>
        <v/>
      </c>
      <c r="AS28" s="43"/>
      <c r="AT28" s="107"/>
      <c r="AV28" s="98"/>
      <c r="AW28" s="98"/>
    </row>
    <row r="29" spans="2:49">
      <c r="B29" s="30" t="s">
        <v>424</v>
      </c>
      <c r="C29" s="46" t="str">
        <f>IF('Datos Vida'!C443=0,"",Índice!$G$51*'Datos Vida'!C443)</f>
        <v/>
      </c>
      <c r="D29" s="46" t="str">
        <f>IF('Datos Vida'!D443=0,"",Índice!$G$51*'Datos Vida'!D443)</f>
        <v/>
      </c>
      <c r="E29" s="46" t="str">
        <f>IF('Datos Vida'!E443=0,"",Índice!$G$51*'Datos Vida'!E443)</f>
        <v/>
      </c>
      <c r="F29" s="46" t="str">
        <f>IF('Datos Vida'!F443=0,"",Índice!$G$51*'Datos Vida'!F443)</f>
        <v/>
      </c>
      <c r="G29" s="46" t="str">
        <f>IF('Datos Vida'!G443=0,"",Índice!$G$51*'Datos Vida'!G443)</f>
        <v/>
      </c>
      <c r="H29" s="46" t="str">
        <f>IF('Datos Vida'!H443=0,"",Índice!$G$51*'Datos Vida'!H443)</f>
        <v/>
      </c>
      <c r="I29" s="46" t="str">
        <f>IF('Datos Vida'!I443=0,"",Índice!$G$51*'Datos Vida'!I443)</f>
        <v/>
      </c>
      <c r="J29" s="46">
        <f>IF('Datos Vida'!J443=0,"",Índice!$G$51*'Datos Vida'!J443)</f>
        <v>-197209.82424455704</v>
      </c>
      <c r="K29" s="46" t="str">
        <f>IF('Datos Vida'!K443=0,"",Índice!$G$51*'Datos Vida'!K443)</f>
        <v/>
      </c>
      <c r="L29" s="46" t="str">
        <f>IF('Datos Vida'!L443=0,"",Índice!$G$51*'Datos Vida'!L443)</f>
        <v/>
      </c>
      <c r="M29" s="46" t="str">
        <f>IF('Datos Vida'!M443=0,"",Índice!$G$51*'Datos Vida'!M443)</f>
        <v/>
      </c>
      <c r="N29" s="46" t="str">
        <f>IF('Datos Vida'!N443=0,"",Índice!$G$51*'Datos Vida'!N443)</f>
        <v/>
      </c>
      <c r="O29" s="46" t="str">
        <f>IF('Datos Vida'!O443=0,"",Índice!$G$51*'Datos Vida'!O443)</f>
        <v/>
      </c>
      <c r="P29" s="46" t="str">
        <f>IF('Datos Vida'!P443=0,"",Índice!$G$51*'Datos Vida'!P443)</f>
        <v/>
      </c>
      <c r="Q29" s="46" t="str">
        <f>IF('Datos Vida'!Q443=0,"",Índice!$G$51*'Datos Vida'!Q443)</f>
        <v/>
      </c>
      <c r="R29" s="46" t="str">
        <f>IF('Datos Vida'!R443=0,"",Índice!$G$51*'Datos Vida'!R443)</f>
        <v/>
      </c>
      <c r="S29" s="46" t="str">
        <f>IF('Datos Vida'!S443=0,"",Índice!$G$51*'Datos Vida'!S443)</f>
        <v/>
      </c>
      <c r="T29" s="46">
        <f>IF('Datos Vida'!T443=0,"",Índice!$G$51*'Datos Vida'!T443)</f>
        <v>-38712.941629539135</v>
      </c>
      <c r="U29" s="46" t="str">
        <f>IF('Datos Vida'!U443=0,"",Índice!$G$51*'Datos Vida'!U443)</f>
        <v/>
      </c>
      <c r="V29" s="46" t="str">
        <f>IF('Datos Vida'!V443=0,"",Índice!$G$51*'Datos Vida'!V443)</f>
        <v/>
      </c>
      <c r="W29" s="46" t="str">
        <f>IF('Datos Vida'!W443=0,"",Índice!$G$51*'Datos Vida'!W443)</f>
        <v/>
      </c>
      <c r="X29" s="46" t="str">
        <f>IF('Datos Vida'!X443=0,"",Índice!$G$51*'Datos Vida'!X443)</f>
        <v/>
      </c>
      <c r="Y29" s="46" t="str">
        <f>IF('Datos Vida'!Y443=0,"",Índice!$G$51*'Datos Vida'!Y443)</f>
        <v/>
      </c>
      <c r="Z29" s="46" t="str">
        <f>IF('Datos Vida'!Z443=0,"",Índice!$G$51*'Datos Vida'!Z443)</f>
        <v/>
      </c>
      <c r="AA29" s="46" t="str">
        <f>IF('Datos Vida'!AA443=0,"",Índice!$G$51*'Datos Vida'!AA443)</f>
        <v/>
      </c>
      <c r="AB29" s="46" t="str">
        <f>IF('Datos Vida'!AB443=0,"",Índice!$G$51*'Datos Vida'!AB443)</f>
        <v/>
      </c>
      <c r="AC29" s="46" t="str">
        <f>IF('Datos Vida'!AC443=0,"",Índice!$G$51*'Datos Vida'!AC443)</f>
        <v/>
      </c>
      <c r="AD29" s="46" t="str">
        <f>IF('Datos Vida'!AD443=0,"",Índice!$G$51*'Datos Vida'!AD443)</f>
        <v/>
      </c>
      <c r="AE29" s="46" t="str">
        <f>IF('Datos Vida'!AE443=0,"",Índice!$G$51*'Datos Vida'!AE443)</f>
        <v/>
      </c>
      <c r="AF29" s="46" t="str">
        <f>IF('Datos Vida'!AF443=0,"",Índice!$G$51*'Datos Vida'!AF443)</f>
        <v/>
      </c>
      <c r="AG29" s="46" t="str">
        <f>IF('Datos Vida'!AG443=0,"",Índice!$G$51*'Datos Vida'!AG443)</f>
        <v/>
      </c>
      <c r="AH29" s="46" t="str">
        <f>IF('Datos Vida'!AH443=0,"",Índice!$G$51*'Datos Vida'!AH443)</f>
        <v/>
      </c>
      <c r="AI29" s="46" t="str">
        <f>IF('Datos Vida'!AI443=0,"",Índice!$G$51*'Datos Vida'!AI443)</f>
        <v/>
      </c>
      <c r="AJ29" s="46" t="str">
        <f>IF('Datos Vida'!AJ443=0,"",Índice!$G$51*'Datos Vida'!AJ443)</f>
        <v/>
      </c>
      <c r="AK29" s="46" t="str">
        <f>IF('Datos Vida'!AK443=0,"",Índice!$G$51*'Datos Vida'!AK443)</f>
        <v/>
      </c>
      <c r="AL29" s="46" t="str">
        <f>IF('Datos Vida'!AL443=0,"",Índice!$G$51*'Datos Vida'!AL443)</f>
        <v/>
      </c>
      <c r="AM29" s="46" t="str">
        <f>IF('Datos Vida'!AM443=0,"",Índice!$G$51*'Datos Vida'!AM443)</f>
        <v/>
      </c>
      <c r="AN29" s="46" t="str">
        <f>IF('Datos Vida'!AN443=0,"",Índice!$G$51*'Datos Vida'!AN443)</f>
        <v/>
      </c>
      <c r="AO29" s="46" t="str">
        <f>IF('Datos Vida'!AO443=0,"",Índice!$G$51*'Datos Vida'!AO443)</f>
        <v/>
      </c>
      <c r="AP29" s="46" t="str">
        <f>IF('Datos Vida'!AP443=0,"",Índice!$G$51*'Datos Vida'!AP443)</f>
        <v/>
      </c>
      <c r="AQ29" s="46">
        <f>IF('Datos Vida'!AQ443=0,"",Índice!$G$51*'Datos Vida'!AQ443)</f>
        <v>-235922.76587409616</v>
      </c>
      <c r="AS29" s="46">
        <f>IF('Datos Vida'!AS443=0,"",Índice!$F$51*'Datos Vida'!AS443)</f>
        <v>-247926.44606361151</v>
      </c>
      <c r="AT29" s="71">
        <f t="shared" si="0"/>
        <v>-4.8416295962373956E-2</v>
      </c>
      <c r="AV29" s="75">
        <f t="shared" si="2"/>
        <v>2.1115054170858095E-3</v>
      </c>
      <c r="AW29" s="75">
        <f t="shared" si="1"/>
        <v>2.5332671977985909E-3</v>
      </c>
    </row>
    <row r="30" spans="2:49">
      <c r="B30" s="30" t="s">
        <v>425</v>
      </c>
      <c r="C30" s="46">
        <f>IF('Datos Vida'!C444=0,"",Índice!$G$51*'Datos Vida'!C444)</f>
        <v>-75948.572554175218</v>
      </c>
      <c r="D30" s="46">
        <f>IF('Datos Vida'!D444=0,"",Índice!$G$51*'Datos Vida'!D444)</f>
        <v>-44240.18976541594</v>
      </c>
      <c r="E30" s="46">
        <f>IF('Datos Vida'!E444=0,"",Índice!$G$51*'Datos Vida'!E444)</f>
        <v>-4235.1285132829153</v>
      </c>
      <c r="F30" s="46">
        <f>IF('Datos Vida'!F444=0,"",Índice!$G$51*'Datos Vida'!F444)</f>
        <v>-28249.151765854178</v>
      </c>
      <c r="G30" s="46">
        <f>IF('Datos Vida'!G444=0,"",Índice!$G$51*'Datos Vida'!G444)</f>
        <v>-260335.95801372395</v>
      </c>
      <c r="H30" s="46">
        <f>IF('Datos Vida'!H444=0,"",Índice!$G$51*'Datos Vida'!H444)</f>
        <v>-1365.4965129996172</v>
      </c>
      <c r="I30" s="46">
        <f>IF('Datos Vida'!I444=0,"",Índice!$G$51*'Datos Vida'!I444)</f>
        <v>21476.292602601476</v>
      </c>
      <c r="J30" s="46" t="str">
        <f>IF('Datos Vida'!J444=0,"",Índice!$G$51*'Datos Vida'!J444)</f>
        <v/>
      </c>
      <c r="K30" s="46" t="str">
        <f>IF('Datos Vida'!K444=0,"",Índice!$G$51*'Datos Vida'!K444)</f>
        <v/>
      </c>
      <c r="L30" s="46">
        <f>IF('Datos Vida'!L444=0,"",Índice!$G$51*'Datos Vida'!L444)</f>
        <v>-1837.2762664860643</v>
      </c>
      <c r="M30" s="46">
        <f>IF('Datos Vida'!M444=0,"",Índice!$G$51*'Datos Vida'!M444)</f>
        <v>-5067.9361959714142</v>
      </c>
      <c r="N30" s="46" t="str">
        <f>IF('Datos Vida'!N444=0,"",Índice!$G$51*'Datos Vida'!N444)</f>
        <v/>
      </c>
      <c r="O30" s="46">
        <f>IF('Datos Vida'!O444=0,"",Índice!$G$51*'Datos Vida'!O444)</f>
        <v>-59516.357141434331</v>
      </c>
      <c r="P30" s="46">
        <f>IF('Datos Vida'!P444=0,"",Índice!$G$51*'Datos Vida'!P444)</f>
        <v>-156710.9541167852</v>
      </c>
      <c r="Q30" s="46">
        <f>IF('Datos Vida'!Q444=0,"",Índice!$G$51*'Datos Vida'!Q444)</f>
        <v>-109406.86687869755</v>
      </c>
      <c r="R30" s="46" t="str">
        <f>IF('Datos Vida'!R444=0,"",Índice!$G$51*'Datos Vida'!R444)</f>
        <v/>
      </c>
      <c r="S30" s="46">
        <f>IF('Datos Vida'!S444=0,"",Índice!$G$51*'Datos Vida'!S444)</f>
        <v>-35843.486690525679</v>
      </c>
      <c r="T30" s="46">
        <f>IF('Datos Vida'!T444=0,"",Índice!$G$51*'Datos Vida'!T444)</f>
        <v>-46509.834646906631</v>
      </c>
      <c r="U30" s="46">
        <f>IF('Datos Vida'!U444=0,"",Índice!$G$51*'Datos Vida'!U444)</f>
        <v>-212969.5609544488</v>
      </c>
      <c r="V30" s="46">
        <f>IF('Datos Vida'!V444=0,"",Índice!$G$51*'Datos Vida'!V444)</f>
        <v>-187.15376221999421</v>
      </c>
      <c r="W30" s="46">
        <f>IF('Datos Vida'!W444=0,"",Índice!$G$51*'Datos Vida'!W444)</f>
        <v>-23154.479318137051</v>
      </c>
      <c r="X30" s="46">
        <f>IF('Datos Vida'!X444=0,"",Índice!$G$51*'Datos Vida'!X444)</f>
        <v>-397266.92650408018</v>
      </c>
      <c r="Y30" s="46">
        <f>IF('Datos Vida'!Y444=0,"",Índice!$G$51*'Datos Vida'!Y444)</f>
        <v>-595.45705046910177</v>
      </c>
      <c r="Z30" s="46">
        <f>IF('Datos Vida'!Z444=0,"",Índice!$G$51*'Datos Vida'!Z444)</f>
        <v>-2186.8031009919191</v>
      </c>
      <c r="AA30" s="46" t="str">
        <f>IF('Datos Vida'!AA444=0,"",Índice!$G$51*'Datos Vida'!AA444)</f>
        <v/>
      </c>
      <c r="AB30" s="46">
        <f>IF('Datos Vida'!AB444=0,"",Índice!$G$51*'Datos Vida'!AB444)</f>
        <v>-381.96542436053221</v>
      </c>
      <c r="AC30" s="46">
        <f>IF('Datos Vida'!AC444=0,"",Índice!$G$51*'Datos Vida'!AC444)</f>
        <v>-782.16815951449803</v>
      </c>
      <c r="AD30" s="46" t="str">
        <f>IF('Datos Vida'!AD444=0,"",Índice!$G$51*'Datos Vida'!AD444)</f>
        <v/>
      </c>
      <c r="AE30" s="46">
        <f>IF('Datos Vida'!AE444=0,"",Índice!$G$51*'Datos Vida'!AE444)</f>
        <v>-44911.05991089392</v>
      </c>
      <c r="AF30" s="46">
        <f>IF('Datos Vida'!AF444=0,"",Índice!$G$51*'Datos Vida'!AF444)</f>
        <v>-744106.13937820517</v>
      </c>
      <c r="AG30" s="46">
        <f>IF('Datos Vida'!AG444=0,"",Índice!$G$51*'Datos Vida'!AG444)</f>
        <v>-147015.00007678187</v>
      </c>
      <c r="AH30" s="46" t="str">
        <f>IF('Datos Vida'!AH444=0,"",Índice!$G$51*'Datos Vida'!AH444)</f>
        <v/>
      </c>
      <c r="AI30" s="46" t="str">
        <f>IF('Datos Vida'!AI444=0,"",Índice!$G$51*'Datos Vida'!AI444)</f>
        <v/>
      </c>
      <c r="AJ30" s="46" t="str">
        <f>IF('Datos Vida'!AJ444=0,"",Índice!$G$51*'Datos Vida'!AJ444)</f>
        <v/>
      </c>
      <c r="AK30" s="46" t="str">
        <f>IF('Datos Vida'!AK444=0,"",Índice!$G$51*'Datos Vida'!AK444)</f>
        <v/>
      </c>
      <c r="AL30" s="46" t="str">
        <f>IF('Datos Vida'!AL444=0,"",Índice!$G$51*'Datos Vida'!AL444)</f>
        <v/>
      </c>
      <c r="AM30" s="46" t="str">
        <f>IF('Datos Vida'!AM444=0,"",Índice!$G$51*'Datos Vida'!AM444)</f>
        <v/>
      </c>
      <c r="AN30" s="46" t="str">
        <f>IF('Datos Vida'!AN444=0,"",Índice!$G$51*'Datos Vida'!AN444)</f>
        <v/>
      </c>
      <c r="AO30" s="46" t="str">
        <f>IF('Datos Vida'!AO444=0,"",Índice!$G$51*'Datos Vida'!AO444)</f>
        <v/>
      </c>
      <c r="AP30" s="46" t="str">
        <f>IF('Datos Vida'!AP444=0,"",Índice!$G$51*'Datos Vida'!AP444)</f>
        <v/>
      </c>
      <c r="AQ30" s="46">
        <f>IF('Datos Vida'!AQ444=0,"",Índice!$G$51*'Datos Vida'!AQ444)</f>
        <v>-2381347.6300997604</v>
      </c>
      <c r="AS30" s="46">
        <f>IF('Datos Vida'!AS444=0,"",Índice!$F$51*'Datos Vida'!AS444)</f>
        <v>-2293452.4585591312</v>
      </c>
      <c r="AT30" s="71">
        <f t="shared" si="0"/>
        <v>3.8324392211665614E-2</v>
      </c>
      <c r="AV30" s="75">
        <f t="shared" si="2"/>
        <v>2.1313027601598609E-2</v>
      </c>
      <c r="AW30" s="75">
        <f t="shared" si="1"/>
        <v>2.3434078837590813E-2</v>
      </c>
    </row>
    <row r="31" spans="2:49">
      <c r="B31" s="30" t="s">
        <v>426</v>
      </c>
      <c r="C31" s="46" t="str">
        <f>IF('Datos Vida'!C445=0,"",Índice!$G$51*'Datos Vida'!C445)</f>
        <v/>
      </c>
      <c r="D31" s="46" t="str">
        <f>IF('Datos Vida'!D445=0,"",Índice!$G$51*'Datos Vida'!D445)</f>
        <v/>
      </c>
      <c r="E31" s="46" t="str">
        <f>IF('Datos Vida'!E445=0,"",Índice!$G$51*'Datos Vida'!E445)</f>
        <v/>
      </c>
      <c r="F31" s="46" t="str">
        <f>IF('Datos Vida'!F445=0,"",Índice!$G$51*'Datos Vida'!F445)</f>
        <v/>
      </c>
      <c r="G31" s="46" t="str">
        <f>IF('Datos Vida'!G445=0,"",Índice!$G$51*'Datos Vida'!G445)</f>
        <v/>
      </c>
      <c r="H31" s="46" t="str">
        <f>IF('Datos Vida'!H445=0,"",Índice!$G$51*'Datos Vida'!H445)</f>
        <v/>
      </c>
      <c r="I31" s="46" t="str">
        <f>IF('Datos Vida'!I445=0,"",Índice!$G$51*'Datos Vida'!I445)</f>
        <v/>
      </c>
      <c r="J31" s="46" t="str">
        <f>IF('Datos Vida'!J445=0,"",Índice!$G$51*'Datos Vida'!J445)</f>
        <v/>
      </c>
      <c r="K31" s="46" t="str">
        <f>IF('Datos Vida'!K445=0,"",Índice!$G$51*'Datos Vida'!K445)</f>
        <v/>
      </c>
      <c r="L31" s="46" t="str">
        <f>IF('Datos Vida'!L445=0,"",Índice!$G$51*'Datos Vida'!L445)</f>
        <v/>
      </c>
      <c r="M31" s="46" t="str">
        <f>IF('Datos Vida'!M445=0,"",Índice!$G$51*'Datos Vida'!M445)</f>
        <v/>
      </c>
      <c r="N31" s="46" t="str">
        <f>IF('Datos Vida'!N445=0,"",Índice!$G$51*'Datos Vida'!N445)</f>
        <v/>
      </c>
      <c r="O31" s="46" t="str">
        <f>IF('Datos Vida'!O445=0,"",Índice!$G$51*'Datos Vida'!O445)</f>
        <v/>
      </c>
      <c r="P31" s="46" t="str">
        <f>IF('Datos Vida'!P445=0,"",Índice!$G$51*'Datos Vida'!P445)</f>
        <v/>
      </c>
      <c r="Q31" s="46" t="str">
        <f>IF('Datos Vida'!Q445=0,"",Índice!$G$51*'Datos Vida'!Q445)</f>
        <v/>
      </c>
      <c r="R31" s="46" t="str">
        <f>IF('Datos Vida'!R445=0,"",Índice!$G$51*'Datos Vida'!R445)</f>
        <v/>
      </c>
      <c r="S31" s="46" t="str">
        <f>IF('Datos Vida'!S445=0,"",Índice!$G$51*'Datos Vida'!S445)</f>
        <v/>
      </c>
      <c r="T31" s="46" t="str">
        <f>IF('Datos Vida'!T445=0,"",Índice!$G$51*'Datos Vida'!T445)</f>
        <v/>
      </c>
      <c r="U31" s="46" t="str">
        <f>IF('Datos Vida'!U445=0,"",Índice!$G$51*'Datos Vida'!U445)</f>
        <v/>
      </c>
      <c r="V31" s="46" t="str">
        <f>IF('Datos Vida'!V445=0,"",Índice!$G$51*'Datos Vida'!V445)</f>
        <v/>
      </c>
      <c r="W31" s="46" t="str">
        <f>IF('Datos Vida'!W445=0,"",Índice!$G$51*'Datos Vida'!W445)</f>
        <v/>
      </c>
      <c r="X31" s="46" t="str">
        <f>IF('Datos Vida'!X445=0,"",Índice!$G$51*'Datos Vida'!X445)</f>
        <v/>
      </c>
      <c r="Y31" s="46">
        <f>IF('Datos Vida'!Y445=0,"",Índice!$G$51*'Datos Vida'!Y445)</f>
        <v>-4419.3607645505635</v>
      </c>
      <c r="Z31" s="46" t="str">
        <f>IF('Datos Vida'!Z445=0,"",Índice!$G$51*'Datos Vida'!Z445)</f>
        <v/>
      </c>
      <c r="AA31" s="46" t="str">
        <f>IF('Datos Vida'!AA445=0,"",Índice!$G$51*'Datos Vida'!AA445)</f>
        <v/>
      </c>
      <c r="AB31" s="46" t="str">
        <f>IF('Datos Vida'!AB445=0,"",Índice!$G$51*'Datos Vida'!AB445)</f>
        <v/>
      </c>
      <c r="AC31" s="46" t="str">
        <f>IF('Datos Vida'!AC445=0,"",Índice!$G$51*'Datos Vida'!AC445)</f>
        <v/>
      </c>
      <c r="AD31" s="46" t="str">
        <f>IF('Datos Vida'!AD445=0,"",Índice!$G$51*'Datos Vida'!AD445)</f>
        <v/>
      </c>
      <c r="AE31" s="46" t="str">
        <f>IF('Datos Vida'!AE445=0,"",Índice!$G$51*'Datos Vida'!AE445)</f>
        <v/>
      </c>
      <c r="AF31" s="46" t="str">
        <f>IF('Datos Vida'!AF445=0,"",Índice!$G$51*'Datos Vida'!AF445)</f>
        <v/>
      </c>
      <c r="AG31" s="46" t="str">
        <f>IF('Datos Vida'!AG445=0,"",Índice!$G$51*'Datos Vida'!AG445)</f>
        <v/>
      </c>
      <c r="AH31" s="46" t="str">
        <f>IF('Datos Vida'!AH445=0,"",Índice!$G$51*'Datos Vida'!AH445)</f>
        <v/>
      </c>
      <c r="AI31" s="46" t="str">
        <f>IF('Datos Vida'!AI445=0,"",Índice!$G$51*'Datos Vida'!AI445)</f>
        <v/>
      </c>
      <c r="AJ31" s="46" t="str">
        <f>IF('Datos Vida'!AJ445=0,"",Índice!$G$51*'Datos Vida'!AJ445)</f>
        <v/>
      </c>
      <c r="AK31" s="46" t="str">
        <f>IF('Datos Vida'!AK445=0,"",Índice!$G$51*'Datos Vida'!AK445)</f>
        <v/>
      </c>
      <c r="AL31" s="46" t="str">
        <f>IF('Datos Vida'!AL445=0,"",Índice!$G$51*'Datos Vida'!AL445)</f>
        <v/>
      </c>
      <c r="AM31" s="46" t="str">
        <f>IF('Datos Vida'!AM445=0,"",Índice!$G$51*'Datos Vida'!AM445)</f>
        <v/>
      </c>
      <c r="AN31" s="46" t="str">
        <f>IF('Datos Vida'!AN445=0,"",Índice!$G$51*'Datos Vida'!AN445)</f>
        <v/>
      </c>
      <c r="AO31" s="46" t="str">
        <f>IF('Datos Vida'!AO445=0,"",Índice!$G$51*'Datos Vida'!AO445)</f>
        <v/>
      </c>
      <c r="AP31" s="46" t="str">
        <f>IF('Datos Vida'!AP445=0,"",Índice!$G$51*'Datos Vida'!AP445)</f>
        <v/>
      </c>
      <c r="AQ31" s="46">
        <f>IF('Datos Vida'!AQ445=0,"",Índice!$G$51*'Datos Vida'!AQ445)</f>
        <v>-4419.3607645505635</v>
      </c>
      <c r="AS31" s="46">
        <f>IF('Datos Vida'!AS445=0,"",Índice!$F$51*'Datos Vida'!AS445)</f>
        <v>-13297.011859977132</v>
      </c>
      <c r="AT31" s="71">
        <f t="shared" si="0"/>
        <v>-0.66764256427773361</v>
      </c>
      <c r="AV31" s="75">
        <f t="shared" si="2"/>
        <v>3.9553216324129148E-5</v>
      </c>
      <c r="AW31" s="75">
        <f t="shared" si="1"/>
        <v>1.3586644147263027E-4</v>
      </c>
    </row>
    <row r="32" spans="2:49">
      <c r="B32" s="30" t="s">
        <v>427</v>
      </c>
      <c r="C32" s="46" t="str">
        <f>IF('Datos Vida'!C446=0,"",Índice!$G$51*'Datos Vida'!C446)</f>
        <v/>
      </c>
      <c r="D32" s="46" t="str">
        <f>IF('Datos Vida'!D446=0,"",Índice!$G$51*'Datos Vida'!D446)</f>
        <v/>
      </c>
      <c r="E32" s="46" t="str">
        <f>IF('Datos Vida'!E446=0,"",Índice!$G$51*'Datos Vida'!E446)</f>
        <v/>
      </c>
      <c r="F32" s="46" t="str">
        <f>IF('Datos Vida'!F446=0,"",Índice!$G$51*'Datos Vida'!F446)</f>
        <v/>
      </c>
      <c r="G32" s="46" t="str">
        <f>IF('Datos Vida'!G446=0,"",Índice!$G$51*'Datos Vida'!G446)</f>
        <v/>
      </c>
      <c r="H32" s="46" t="str">
        <f>IF('Datos Vida'!H446=0,"",Índice!$G$51*'Datos Vida'!H446)</f>
        <v/>
      </c>
      <c r="I32" s="46" t="str">
        <f>IF('Datos Vida'!I446=0,"",Índice!$G$51*'Datos Vida'!I446)</f>
        <v/>
      </c>
      <c r="J32" s="46" t="str">
        <f>IF('Datos Vida'!J446=0,"",Índice!$G$51*'Datos Vida'!J446)</f>
        <v/>
      </c>
      <c r="K32" s="46" t="str">
        <f>IF('Datos Vida'!K446=0,"",Índice!$G$51*'Datos Vida'!K446)</f>
        <v/>
      </c>
      <c r="L32" s="46" t="str">
        <f>IF('Datos Vida'!L446=0,"",Índice!$G$51*'Datos Vida'!L446)</f>
        <v/>
      </c>
      <c r="M32" s="46" t="str">
        <f>IF('Datos Vida'!M446=0,"",Índice!$G$51*'Datos Vida'!M446)</f>
        <v/>
      </c>
      <c r="N32" s="46" t="str">
        <f>IF('Datos Vida'!N446=0,"",Índice!$G$51*'Datos Vida'!N446)</f>
        <v/>
      </c>
      <c r="O32" s="46" t="str">
        <f>IF('Datos Vida'!O446=0,"",Índice!$G$51*'Datos Vida'!O446)</f>
        <v/>
      </c>
      <c r="P32" s="46" t="str">
        <f>IF('Datos Vida'!P446=0,"",Índice!$G$51*'Datos Vida'!P446)</f>
        <v/>
      </c>
      <c r="Q32" s="46" t="str">
        <f>IF('Datos Vida'!Q446=0,"",Índice!$G$51*'Datos Vida'!Q446)</f>
        <v/>
      </c>
      <c r="R32" s="46" t="str">
        <f>IF('Datos Vida'!R446=0,"",Índice!$G$51*'Datos Vida'!R446)</f>
        <v/>
      </c>
      <c r="S32" s="46" t="str">
        <f>IF('Datos Vida'!S446=0,"",Índice!$G$51*'Datos Vida'!S446)</f>
        <v/>
      </c>
      <c r="T32" s="46" t="str">
        <f>IF('Datos Vida'!T446=0,"",Índice!$G$51*'Datos Vida'!T446)</f>
        <v/>
      </c>
      <c r="U32" s="46" t="str">
        <f>IF('Datos Vida'!U446=0,"",Índice!$G$51*'Datos Vida'!U446)</f>
        <v/>
      </c>
      <c r="V32" s="46" t="str">
        <f>IF('Datos Vida'!V446=0,"",Índice!$G$51*'Datos Vida'!V446)</f>
        <v/>
      </c>
      <c r="W32" s="46" t="str">
        <f>IF('Datos Vida'!W446=0,"",Índice!$G$51*'Datos Vida'!W446)</f>
        <v/>
      </c>
      <c r="X32" s="46" t="str">
        <f>IF('Datos Vida'!X446=0,"",Índice!$G$51*'Datos Vida'!X446)</f>
        <v/>
      </c>
      <c r="Y32" s="46">
        <f>IF('Datos Vida'!Y446=0,"",Índice!$G$51*'Datos Vida'!Y446)</f>
        <v>-2996.7619920278166</v>
      </c>
      <c r="Z32" s="46" t="str">
        <f>IF('Datos Vida'!Z446=0,"",Índice!$G$51*'Datos Vida'!Z446)</f>
        <v/>
      </c>
      <c r="AA32" s="46">
        <f>IF('Datos Vida'!AA446=0,"",Índice!$G$51*'Datos Vida'!AA446)</f>
        <v>-484.12977705772863</v>
      </c>
      <c r="AB32" s="46" t="str">
        <f>IF('Datos Vida'!AB446=0,"",Índice!$G$51*'Datos Vida'!AB446)</f>
        <v/>
      </c>
      <c r="AC32" s="46" t="str">
        <f>IF('Datos Vida'!AC446=0,"",Índice!$G$51*'Datos Vida'!AC446)</f>
        <v/>
      </c>
      <c r="AD32" s="46" t="str">
        <f>IF('Datos Vida'!AD446=0,"",Índice!$G$51*'Datos Vida'!AD446)</f>
        <v/>
      </c>
      <c r="AE32" s="46" t="str">
        <f>IF('Datos Vida'!AE446=0,"",Índice!$G$51*'Datos Vida'!AE446)</f>
        <v/>
      </c>
      <c r="AF32" s="46" t="str">
        <f>IF('Datos Vida'!AF446=0,"",Índice!$G$51*'Datos Vida'!AF446)</f>
        <v/>
      </c>
      <c r="AG32" s="46" t="str">
        <f>IF('Datos Vida'!AG446=0,"",Índice!$G$51*'Datos Vida'!AG446)</f>
        <v/>
      </c>
      <c r="AH32" s="46" t="str">
        <f>IF('Datos Vida'!AH446=0,"",Índice!$G$51*'Datos Vida'!AH446)</f>
        <v/>
      </c>
      <c r="AI32" s="46" t="str">
        <f>IF('Datos Vida'!AI446=0,"",Índice!$G$51*'Datos Vida'!AI446)</f>
        <v/>
      </c>
      <c r="AJ32" s="46" t="str">
        <f>IF('Datos Vida'!AJ446=0,"",Índice!$G$51*'Datos Vida'!AJ446)</f>
        <v/>
      </c>
      <c r="AK32" s="46" t="str">
        <f>IF('Datos Vida'!AK446=0,"",Índice!$G$51*'Datos Vida'!AK446)</f>
        <v/>
      </c>
      <c r="AL32" s="46" t="str">
        <f>IF('Datos Vida'!AL446=0,"",Índice!$G$51*'Datos Vida'!AL446)</f>
        <v/>
      </c>
      <c r="AM32" s="46" t="str">
        <f>IF('Datos Vida'!AM446=0,"",Índice!$G$51*'Datos Vida'!AM446)</f>
        <v/>
      </c>
      <c r="AN32" s="46" t="str">
        <f>IF('Datos Vida'!AN446=0,"",Índice!$G$51*'Datos Vida'!AN446)</f>
        <v/>
      </c>
      <c r="AO32" s="46" t="str">
        <f>IF('Datos Vida'!AO446=0,"",Índice!$G$51*'Datos Vida'!AO446)</f>
        <v/>
      </c>
      <c r="AP32" s="46" t="str">
        <f>IF('Datos Vida'!AP446=0,"",Índice!$G$51*'Datos Vida'!AP446)</f>
        <v/>
      </c>
      <c r="AQ32" s="46">
        <f>IF('Datos Vida'!AQ446=0,"",Índice!$G$51*'Datos Vida'!AQ446)</f>
        <v>-3480.8917690855451</v>
      </c>
      <c r="AS32" s="46">
        <f>IF('Datos Vida'!AS446=0,"",Índice!$F$51*'Datos Vida'!AS446)</f>
        <v>-7553.8246347902059</v>
      </c>
      <c r="AT32" s="71">
        <f t="shared" si="0"/>
        <v>-0.53918816793100988</v>
      </c>
      <c r="AV32" s="75">
        <f t="shared" si="2"/>
        <v>3.1153932090792521E-5</v>
      </c>
      <c r="AW32" s="75">
        <f t="shared" si="1"/>
        <v>7.7183602108857655E-5</v>
      </c>
    </row>
    <row r="33" spans="2:49">
      <c r="B33" s="30" t="s">
        <v>428</v>
      </c>
      <c r="C33" s="46" t="str">
        <f>IF('Datos Vida'!C447=0,"",Índice!$G$51*'Datos Vida'!C447)</f>
        <v/>
      </c>
      <c r="D33" s="46" t="str">
        <f>IF('Datos Vida'!D447=0,"",Índice!$G$51*'Datos Vida'!D447)</f>
        <v/>
      </c>
      <c r="E33" s="46" t="str">
        <f>IF('Datos Vida'!E447=0,"",Índice!$G$51*'Datos Vida'!E447)</f>
        <v/>
      </c>
      <c r="F33" s="46" t="str">
        <f>IF('Datos Vida'!F447=0,"",Índice!$G$51*'Datos Vida'!F447)</f>
        <v/>
      </c>
      <c r="G33" s="46" t="str">
        <f>IF('Datos Vida'!G447=0,"",Índice!$G$51*'Datos Vida'!G447)</f>
        <v/>
      </c>
      <c r="H33" s="46" t="str">
        <f>IF('Datos Vida'!H447=0,"",Índice!$G$51*'Datos Vida'!H447)</f>
        <v/>
      </c>
      <c r="I33" s="46" t="str">
        <f>IF('Datos Vida'!I447=0,"",Índice!$G$51*'Datos Vida'!I447)</f>
        <v/>
      </c>
      <c r="J33" s="46" t="str">
        <f>IF('Datos Vida'!J447=0,"",Índice!$G$51*'Datos Vida'!J447)</f>
        <v/>
      </c>
      <c r="K33" s="46" t="str">
        <f>IF('Datos Vida'!K447=0,"",Índice!$G$51*'Datos Vida'!K447)</f>
        <v/>
      </c>
      <c r="L33" s="46" t="str">
        <f>IF('Datos Vida'!L447=0,"",Índice!$G$51*'Datos Vida'!L447)</f>
        <v/>
      </c>
      <c r="M33" s="46" t="str">
        <f>IF('Datos Vida'!M447=0,"",Índice!$G$51*'Datos Vida'!M447)</f>
        <v/>
      </c>
      <c r="N33" s="46" t="str">
        <f>IF('Datos Vida'!N447=0,"",Índice!$G$51*'Datos Vida'!N447)</f>
        <v/>
      </c>
      <c r="O33" s="46" t="str">
        <f>IF('Datos Vida'!O447=0,"",Índice!$G$51*'Datos Vida'!O447)</f>
        <v/>
      </c>
      <c r="P33" s="46" t="str">
        <f>IF('Datos Vida'!P447=0,"",Índice!$G$51*'Datos Vida'!P447)</f>
        <v/>
      </c>
      <c r="Q33" s="46" t="str">
        <f>IF('Datos Vida'!Q447=0,"",Índice!$G$51*'Datos Vida'!Q447)</f>
        <v/>
      </c>
      <c r="R33" s="46" t="str">
        <f>IF('Datos Vida'!R447=0,"",Índice!$G$51*'Datos Vida'!R447)</f>
        <v/>
      </c>
      <c r="S33" s="46" t="str">
        <f>IF('Datos Vida'!S447=0,"",Índice!$G$51*'Datos Vida'!S447)</f>
        <v/>
      </c>
      <c r="T33" s="46" t="str">
        <f>IF('Datos Vida'!T447=0,"",Índice!$G$51*'Datos Vida'!T447)</f>
        <v/>
      </c>
      <c r="U33" s="46" t="str">
        <f>IF('Datos Vida'!U447=0,"",Índice!$G$51*'Datos Vida'!U447)</f>
        <v/>
      </c>
      <c r="V33" s="46" t="str">
        <f>IF('Datos Vida'!V447=0,"",Índice!$G$51*'Datos Vida'!V447)</f>
        <v/>
      </c>
      <c r="W33" s="46" t="str">
        <f>IF('Datos Vida'!W447=0,"",Índice!$G$51*'Datos Vida'!W447)</f>
        <v/>
      </c>
      <c r="X33" s="46" t="str">
        <f>IF('Datos Vida'!X447=0,"",Índice!$G$51*'Datos Vida'!X447)</f>
        <v/>
      </c>
      <c r="Y33" s="46" t="str">
        <f>IF('Datos Vida'!Y447=0,"",Índice!$G$51*'Datos Vida'!Y447)</f>
        <v/>
      </c>
      <c r="Z33" s="46" t="str">
        <f>IF('Datos Vida'!Z447=0,"",Índice!$G$51*'Datos Vida'!Z447)</f>
        <v/>
      </c>
      <c r="AA33" s="46" t="str">
        <f>IF('Datos Vida'!AA447=0,"",Índice!$G$51*'Datos Vida'!AA447)</f>
        <v/>
      </c>
      <c r="AB33" s="46" t="str">
        <f>IF('Datos Vida'!AB447=0,"",Índice!$G$51*'Datos Vida'!AB447)</f>
        <v/>
      </c>
      <c r="AC33" s="46" t="str">
        <f>IF('Datos Vida'!AC447=0,"",Índice!$G$51*'Datos Vida'!AC447)</f>
        <v/>
      </c>
      <c r="AD33" s="46" t="str">
        <f>IF('Datos Vida'!AD447=0,"",Índice!$G$51*'Datos Vida'!AD447)</f>
        <v/>
      </c>
      <c r="AE33" s="46" t="str">
        <f>IF('Datos Vida'!AE447=0,"",Índice!$G$51*'Datos Vida'!AE447)</f>
        <v/>
      </c>
      <c r="AF33" s="46" t="str">
        <f>IF('Datos Vida'!AF447=0,"",Índice!$G$51*'Datos Vida'!AF447)</f>
        <v/>
      </c>
      <c r="AG33" s="46" t="str">
        <f>IF('Datos Vida'!AG447=0,"",Índice!$G$51*'Datos Vida'!AG447)</f>
        <v/>
      </c>
      <c r="AH33" s="46" t="str">
        <f>IF('Datos Vida'!AH447=0,"",Índice!$G$51*'Datos Vida'!AH447)</f>
        <v/>
      </c>
      <c r="AI33" s="46" t="str">
        <f>IF('Datos Vida'!AI447=0,"",Índice!$G$51*'Datos Vida'!AI447)</f>
        <v/>
      </c>
      <c r="AJ33" s="46" t="str">
        <f>IF('Datos Vida'!AJ447=0,"",Índice!$G$51*'Datos Vida'!AJ447)</f>
        <v/>
      </c>
      <c r="AK33" s="46" t="str">
        <f>IF('Datos Vida'!AK447=0,"",Índice!$G$51*'Datos Vida'!AK447)</f>
        <v/>
      </c>
      <c r="AL33" s="46" t="str">
        <f>IF('Datos Vida'!AL447=0,"",Índice!$G$51*'Datos Vida'!AL447)</f>
        <v/>
      </c>
      <c r="AM33" s="46" t="str">
        <f>IF('Datos Vida'!AM447=0,"",Índice!$G$51*'Datos Vida'!AM447)</f>
        <v/>
      </c>
      <c r="AN33" s="46" t="str">
        <f>IF('Datos Vida'!AN447=0,"",Índice!$G$51*'Datos Vida'!AN447)</f>
        <v/>
      </c>
      <c r="AO33" s="46" t="str">
        <f>IF('Datos Vida'!AO447=0,"",Índice!$G$51*'Datos Vida'!AO447)</f>
        <v/>
      </c>
      <c r="AP33" s="46" t="str">
        <f>IF('Datos Vida'!AP447=0,"",Índice!$G$51*'Datos Vida'!AP447)</f>
        <v/>
      </c>
      <c r="AQ33" s="46" t="str">
        <f>IF('Datos Vida'!AQ447=0,"",Índice!$G$51*'Datos Vida'!AQ447)</f>
        <v/>
      </c>
      <c r="AS33" s="46" t="str">
        <f>IF('Datos Vida'!AS447=0,"",Índice!$F$51*'Datos Vida'!AS447)</f>
        <v/>
      </c>
      <c r="AT33" s="71" t="str">
        <f t="shared" si="0"/>
        <v/>
      </c>
      <c r="AV33" s="75" t="str">
        <f t="shared" si="2"/>
        <v/>
      </c>
      <c r="AW33" s="75" t="str">
        <f t="shared" si="1"/>
        <v/>
      </c>
    </row>
    <row r="34" spans="2:49">
      <c r="B34" s="30" t="s">
        <v>429</v>
      </c>
      <c r="C34" s="46" t="str">
        <f>IF('Datos Vida'!C448=0,"",Índice!$G$51*'Datos Vida'!C448)</f>
        <v/>
      </c>
      <c r="D34" s="46" t="str">
        <f>IF('Datos Vida'!D448=0,"",Índice!$G$51*'Datos Vida'!D448)</f>
        <v/>
      </c>
      <c r="E34" s="46" t="str">
        <f>IF('Datos Vida'!E448=0,"",Índice!$G$51*'Datos Vida'!E448)</f>
        <v/>
      </c>
      <c r="F34" s="46" t="str">
        <f>IF('Datos Vida'!F448=0,"",Índice!$G$51*'Datos Vida'!F448)</f>
        <v/>
      </c>
      <c r="G34" s="46">
        <f>IF('Datos Vida'!G448=0,"",Índice!$G$51*'Datos Vida'!G448)</f>
        <v>-2614.7523023498247</v>
      </c>
      <c r="H34" s="46" t="str">
        <f>IF('Datos Vida'!H448=0,"",Índice!$G$51*'Datos Vida'!H448)</f>
        <v/>
      </c>
      <c r="I34" s="46" t="str">
        <f>IF('Datos Vida'!I448=0,"",Índice!$G$51*'Datos Vida'!I448)</f>
        <v/>
      </c>
      <c r="J34" s="46" t="str">
        <f>IF('Datos Vida'!J448=0,"",Índice!$G$51*'Datos Vida'!J448)</f>
        <v/>
      </c>
      <c r="K34" s="46" t="str">
        <f>IF('Datos Vida'!K448=0,"",Índice!$G$51*'Datos Vida'!K448)</f>
        <v/>
      </c>
      <c r="L34" s="46" t="str">
        <f>IF('Datos Vida'!L448=0,"",Índice!$G$51*'Datos Vida'!L448)</f>
        <v/>
      </c>
      <c r="M34" s="46" t="str">
        <f>IF('Datos Vida'!M448=0,"",Índice!$G$51*'Datos Vida'!M448)</f>
        <v/>
      </c>
      <c r="N34" s="46" t="str">
        <f>IF('Datos Vida'!N448=0,"",Índice!$G$51*'Datos Vida'!N448)</f>
        <v/>
      </c>
      <c r="O34" s="46" t="str">
        <f>IF('Datos Vida'!O448=0,"",Índice!$G$51*'Datos Vida'!O448)</f>
        <v/>
      </c>
      <c r="P34" s="46" t="str">
        <f>IF('Datos Vida'!P448=0,"",Índice!$G$51*'Datos Vida'!P448)</f>
        <v/>
      </c>
      <c r="Q34" s="46" t="str">
        <f>IF('Datos Vida'!Q448=0,"",Índice!$G$51*'Datos Vida'!Q448)</f>
        <v/>
      </c>
      <c r="R34" s="46" t="str">
        <f>IF('Datos Vida'!R448=0,"",Índice!$G$51*'Datos Vida'!R448)</f>
        <v/>
      </c>
      <c r="S34" s="46" t="str">
        <f>IF('Datos Vida'!S448=0,"",Índice!$G$51*'Datos Vida'!S448)</f>
        <v/>
      </c>
      <c r="T34" s="46" t="str">
        <f>IF('Datos Vida'!T448=0,"",Índice!$G$51*'Datos Vida'!T448)</f>
        <v/>
      </c>
      <c r="U34" s="46" t="str">
        <f>IF('Datos Vida'!U448=0,"",Índice!$G$51*'Datos Vida'!U448)</f>
        <v/>
      </c>
      <c r="V34" s="46" t="str">
        <f>IF('Datos Vida'!V448=0,"",Índice!$G$51*'Datos Vida'!V448)</f>
        <v/>
      </c>
      <c r="W34" s="46" t="str">
        <f>IF('Datos Vida'!W448=0,"",Índice!$G$51*'Datos Vida'!W448)</f>
        <v/>
      </c>
      <c r="X34" s="46" t="str">
        <f>IF('Datos Vida'!X448=0,"",Índice!$G$51*'Datos Vida'!X448)</f>
        <v/>
      </c>
      <c r="Y34" s="46" t="str">
        <f>IF('Datos Vida'!Y448=0,"",Índice!$G$51*'Datos Vida'!Y448)</f>
        <v/>
      </c>
      <c r="Z34" s="46" t="str">
        <f>IF('Datos Vida'!Z448=0,"",Índice!$G$51*'Datos Vida'!Z448)</f>
        <v/>
      </c>
      <c r="AA34" s="46" t="str">
        <f>IF('Datos Vida'!AA448=0,"",Índice!$G$51*'Datos Vida'!AA448)</f>
        <v/>
      </c>
      <c r="AB34" s="46" t="str">
        <f>IF('Datos Vida'!AB448=0,"",Índice!$G$51*'Datos Vida'!AB448)</f>
        <v/>
      </c>
      <c r="AC34" s="46" t="str">
        <f>IF('Datos Vida'!AC448=0,"",Índice!$G$51*'Datos Vida'!AC448)</f>
        <v/>
      </c>
      <c r="AD34" s="46" t="str">
        <f>IF('Datos Vida'!AD448=0,"",Índice!$G$51*'Datos Vida'!AD448)</f>
        <v/>
      </c>
      <c r="AE34" s="46" t="str">
        <f>IF('Datos Vida'!AE448=0,"",Índice!$G$51*'Datos Vida'!AE448)</f>
        <v/>
      </c>
      <c r="AF34" s="46" t="str">
        <f>IF('Datos Vida'!AF448=0,"",Índice!$G$51*'Datos Vida'!AF448)</f>
        <v/>
      </c>
      <c r="AG34" s="46" t="str">
        <f>IF('Datos Vida'!AG448=0,"",Índice!$G$51*'Datos Vida'!AG448)</f>
        <v/>
      </c>
      <c r="AH34" s="46" t="str">
        <f>IF('Datos Vida'!AH448=0,"",Índice!$G$51*'Datos Vida'!AH448)</f>
        <v/>
      </c>
      <c r="AI34" s="46" t="str">
        <f>IF('Datos Vida'!AI448=0,"",Índice!$G$51*'Datos Vida'!AI448)</f>
        <v/>
      </c>
      <c r="AJ34" s="46" t="str">
        <f>IF('Datos Vida'!AJ448=0,"",Índice!$G$51*'Datos Vida'!AJ448)</f>
        <v/>
      </c>
      <c r="AK34" s="46" t="str">
        <f>IF('Datos Vida'!AK448=0,"",Índice!$G$51*'Datos Vida'!AK448)</f>
        <v/>
      </c>
      <c r="AL34" s="46" t="str">
        <f>IF('Datos Vida'!AL448=0,"",Índice!$G$51*'Datos Vida'!AL448)</f>
        <v/>
      </c>
      <c r="AM34" s="46" t="str">
        <f>IF('Datos Vida'!AM448=0,"",Índice!$G$51*'Datos Vida'!AM448)</f>
        <v/>
      </c>
      <c r="AN34" s="46" t="str">
        <f>IF('Datos Vida'!AN448=0,"",Índice!$G$51*'Datos Vida'!AN448)</f>
        <v/>
      </c>
      <c r="AO34" s="46" t="str">
        <f>IF('Datos Vida'!AO448=0,"",Índice!$G$51*'Datos Vida'!AO448)</f>
        <v/>
      </c>
      <c r="AP34" s="46" t="str">
        <f>IF('Datos Vida'!AP448=0,"",Índice!$G$51*'Datos Vida'!AP448)</f>
        <v/>
      </c>
      <c r="AQ34" s="46">
        <f>IF('Datos Vida'!AQ448=0,"",Índice!$G$51*'Datos Vida'!AQ448)</f>
        <v>-2614.7523023498247</v>
      </c>
      <c r="AS34" s="46" t="str">
        <f>IF('Datos Vida'!AS448=0,"",Índice!$F$51*'Datos Vida'!AS448)</f>
        <v/>
      </c>
      <c r="AT34" s="71" t="str">
        <f t="shared" si="0"/>
        <v/>
      </c>
      <c r="AV34" s="75">
        <f t="shared" si="2"/>
        <v>2.340199611637161E-5</v>
      </c>
      <c r="AW34" s="75" t="str">
        <f t="shared" si="1"/>
        <v/>
      </c>
    </row>
    <row r="35" spans="2:49">
      <c r="B35" s="30" t="s">
        <v>430</v>
      </c>
      <c r="C35" s="46" t="str">
        <f>IF('Datos Vida'!C449=0,"",Índice!$G$51*'Datos Vida'!C449)</f>
        <v/>
      </c>
      <c r="D35" s="46" t="str">
        <f>IF('Datos Vida'!D449=0,"",Índice!$G$51*'Datos Vida'!D449)</f>
        <v/>
      </c>
      <c r="E35" s="46" t="str">
        <f>IF('Datos Vida'!E449=0,"",Índice!$G$51*'Datos Vida'!E449)</f>
        <v/>
      </c>
      <c r="F35" s="46" t="str">
        <f>IF('Datos Vida'!F449=0,"",Índice!$G$51*'Datos Vida'!F449)</f>
        <v/>
      </c>
      <c r="G35" s="46">
        <f>IF('Datos Vida'!G449=0,"",Índice!$G$51*'Datos Vida'!G449)</f>
        <v>-13807.528181758313</v>
      </c>
      <c r="H35" s="46" t="str">
        <f>IF('Datos Vida'!H449=0,"",Índice!$G$51*'Datos Vida'!H449)</f>
        <v/>
      </c>
      <c r="I35" s="46" t="str">
        <f>IF('Datos Vida'!I449=0,"",Índice!$G$51*'Datos Vida'!I449)</f>
        <v/>
      </c>
      <c r="J35" s="46" t="str">
        <f>IF('Datos Vida'!J449=0,"",Índice!$G$51*'Datos Vida'!J449)</f>
        <v/>
      </c>
      <c r="K35" s="46" t="str">
        <f>IF('Datos Vida'!K449=0,"",Índice!$G$51*'Datos Vida'!K449)</f>
        <v/>
      </c>
      <c r="L35" s="46" t="str">
        <f>IF('Datos Vida'!L449=0,"",Índice!$G$51*'Datos Vida'!L449)</f>
        <v/>
      </c>
      <c r="M35" s="46" t="str">
        <f>IF('Datos Vida'!M449=0,"",Índice!$G$51*'Datos Vida'!M449)</f>
        <v/>
      </c>
      <c r="N35" s="46" t="str">
        <f>IF('Datos Vida'!N449=0,"",Índice!$G$51*'Datos Vida'!N449)</f>
        <v/>
      </c>
      <c r="O35" s="46" t="str">
        <f>IF('Datos Vida'!O449=0,"",Índice!$G$51*'Datos Vida'!O449)</f>
        <v/>
      </c>
      <c r="P35" s="46" t="str">
        <f>IF('Datos Vida'!P449=0,"",Índice!$G$51*'Datos Vida'!P449)</f>
        <v/>
      </c>
      <c r="Q35" s="46">
        <f>IF('Datos Vida'!Q449=0,"",Índice!$G$51*'Datos Vida'!Q449)</f>
        <v>-47287.35494808785</v>
      </c>
      <c r="R35" s="46" t="str">
        <f>IF('Datos Vida'!R449=0,"",Índice!$G$51*'Datos Vida'!R449)</f>
        <v/>
      </c>
      <c r="S35" s="46" t="str">
        <f>IF('Datos Vida'!S449=0,"",Índice!$G$51*'Datos Vida'!S449)</f>
        <v/>
      </c>
      <c r="T35" s="46" t="str">
        <f>IF('Datos Vida'!T449=0,"",Índice!$G$51*'Datos Vida'!T449)</f>
        <v/>
      </c>
      <c r="U35" s="46" t="str">
        <f>IF('Datos Vida'!U449=0,"",Índice!$G$51*'Datos Vida'!U449)</f>
        <v/>
      </c>
      <c r="V35" s="46" t="str">
        <f>IF('Datos Vida'!V449=0,"",Índice!$G$51*'Datos Vida'!V449)</f>
        <v/>
      </c>
      <c r="W35" s="46" t="str">
        <f>IF('Datos Vida'!W449=0,"",Índice!$G$51*'Datos Vida'!W449)</f>
        <v/>
      </c>
      <c r="X35" s="46" t="str">
        <f>IF('Datos Vida'!X449=0,"",Índice!$G$51*'Datos Vida'!X449)</f>
        <v/>
      </c>
      <c r="Y35" s="46">
        <f>IF('Datos Vida'!Y449=0,"",Índice!$G$51*'Datos Vida'!Y449)</f>
        <v>-4722.8437810548876</v>
      </c>
      <c r="Z35" s="46" t="str">
        <f>IF('Datos Vida'!Z449=0,"",Índice!$G$51*'Datos Vida'!Z449)</f>
        <v/>
      </c>
      <c r="AA35" s="46" t="str">
        <f>IF('Datos Vida'!AA449=0,"",Índice!$G$51*'Datos Vida'!AA449)</f>
        <v/>
      </c>
      <c r="AB35" s="46" t="str">
        <f>IF('Datos Vida'!AB449=0,"",Índice!$G$51*'Datos Vida'!AB449)</f>
        <v/>
      </c>
      <c r="AC35" s="46" t="str">
        <f>IF('Datos Vida'!AC449=0,"",Índice!$G$51*'Datos Vida'!AC449)</f>
        <v/>
      </c>
      <c r="AD35" s="46" t="str">
        <f>IF('Datos Vida'!AD449=0,"",Índice!$G$51*'Datos Vida'!AD449)</f>
        <v/>
      </c>
      <c r="AE35" s="46" t="str">
        <f>IF('Datos Vida'!AE449=0,"",Índice!$G$51*'Datos Vida'!AE449)</f>
        <v/>
      </c>
      <c r="AF35" s="46" t="str">
        <f>IF('Datos Vida'!AF449=0,"",Índice!$G$51*'Datos Vida'!AF449)</f>
        <v/>
      </c>
      <c r="AG35" s="46">
        <f>IF('Datos Vida'!AG449=0,"",Índice!$G$51*'Datos Vida'!AG449)</f>
        <v>-260.96511483374371</v>
      </c>
      <c r="AH35" s="46" t="str">
        <f>IF('Datos Vida'!AH449=0,"",Índice!$G$51*'Datos Vida'!AH449)</f>
        <v/>
      </c>
      <c r="AI35" s="46" t="str">
        <f>IF('Datos Vida'!AI449=0,"",Índice!$G$51*'Datos Vida'!AI449)</f>
        <v/>
      </c>
      <c r="AJ35" s="46" t="str">
        <f>IF('Datos Vida'!AJ449=0,"",Índice!$G$51*'Datos Vida'!AJ449)</f>
        <v/>
      </c>
      <c r="AK35" s="46" t="str">
        <f>IF('Datos Vida'!AK449=0,"",Índice!$G$51*'Datos Vida'!AK449)</f>
        <v/>
      </c>
      <c r="AL35" s="46" t="str">
        <f>IF('Datos Vida'!AL449=0,"",Índice!$G$51*'Datos Vida'!AL449)</f>
        <v/>
      </c>
      <c r="AM35" s="46" t="str">
        <f>IF('Datos Vida'!AM449=0,"",Índice!$G$51*'Datos Vida'!AM449)</f>
        <v/>
      </c>
      <c r="AN35" s="46" t="str">
        <f>IF('Datos Vida'!AN449=0,"",Índice!$G$51*'Datos Vida'!AN449)</f>
        <v/>
      </c>
      <c r="AO35" s="46" t="str">
        <f>IF('Datos Vida'!AO449=0,"",Índice!$G$51*'Datos Vida'!AO449)</f>
        <v/>
      </c>
      <c r="AP35" s="46" t="str">
        <f>IF('Datos Vida'!AP449=0,"",Índice!$G$51*'Datos Vida'!AP449)</f>
        <v/>
      </c>
      <c r="AQ35" s="46">
        <f>IF('Datos Vida'!AQ449=0,"",Índice!$G$51*'Datos Vida'!AQ449)</f>
        <v>-66078.692025734796</v>
      </c>
      <c r="AS35" s="46">
        <f>IF('Datos Vida'!AS449=0,"",Índice!$F$51*'Datos Vida'!AS449)</f>
        <v>-20087.004359757942</v>
      </c>
      <c r="AT35" s="71">
        <f t="shared" si="0"/>
        <v>2.2896240197028104</v>
      </c>
      <c r="AV35" s="75">
        <f t="shared" si="2"/>
        <v>5.9140335884644486E-4</v>
      </c>
      <c r="AW35" s="75">
        <f t="shared" si="1"/>
        <v>2.0524534616833941E-4</v>
      </c>
    </row>
    <row r="36" spans="2:49">
      <c r="B36" s="30" t="s">
        <v>431</v>
      </c>
      <c r="C36" s="46" t="str">
        <f>IF('Datos Vida'!C450=0,"",Índice!$G$51*'Datos Vida'!C450)</f>
        <v/>
      </c>
      <c r="D36" s="46" t="str">
        <f>IF('Datos Vida'!D450=0,"",Índice!$G$51*'Datos Vida'!D450)</f>
        <v/>
      </c>
      <c r="E36" s="46" t="str">
        <f>IF('Datos Vida'!E450=0,"",Índice!$G$51*'Datos Vida'!E450)</f>
        <v/>
      </c>
      <c r="F36" s="46" t="str">
        <f>IF('Datos Vida'!F450=0,"",Índice!$G$51*'Datos Vida'!F450)</f>
        <v/>
      </c>
      <c r="G36" s="46" t="str">
        <f>IF('Datos Vida'!G450=0,"",Índice!$G$51*'Datos Vida'!G450)</f>
        <v/>
      </c>
      <c r="H36" s="46" t="str">
        <f>IF('Datos Vida'!H450=0,"",Índice!$G$51*'Datos Vida'!H450)</f>
        <v/>
      </c>
      <c r="I36" s="46">
        <f>IF('Datos Vida'!I450=0,"",Índice!$G$51*'Datos Vida'!I450)</f>
        <v>5389.9663804913898</v>
      </c>
      <c r="J36" s="46" t="str">
        <f>IF('Datos Vida'!J450=0,"",Índice!$G$51*'Datos Vida'!J450)</f>
        <v/>
      </c>
      <c r="K36" s="46" t="str">
        <f>IF('Datos Vida'!K450=0,"",Índice!$G$51*'Datos Vida'!K450)</f>
        <v/>
      </c>
      <c r="L36" s="46" t="str">
        <f>IF('Datos Vida'!L450=0,"",Índice!$G$51*'Datos Vida'!L450)</f>
        <v/>
      </c>
      <c r="M36" s="46" t="str">
        <f>IF('Datos Vida'!M450=0,"",Índice!$G$51*'Datos Vida'!M450)</f>
        <v/>
      </c>
      <c r="N36" s="46" t="str">
        <f>IF('Datos Vida'!N450=0,"",Índice!$G$51*'Datos Vida'!N450)</f>
        <v/>
      </c>
      <c r="O36" s="46" t="str">
        <f>IF('Datos Vida'!O450=0,"",Índice!$G$51*'Datos Vida'!O450)</f>
        <v/>
      </c>
      <c r="P36" s="46" t="str">
        <f>IF('Datos Vida'!P450=0,"",Índice!$G$51*'Datos Vida'!P450)</f>
        <v/>
      </c>
      <c r="Q36" s="46" t="str">
        <f>IF('Datos Vida'!Q450=0,"",Índice!$G$51*'Datos Vida'!Q450)</f>
        <v/>
      </c>
      <c r="R36" s="46" t="str">
        <f>IF('Datos Vida'!R450=0,"",Índice!$G$51*'Datos Vida'!R450)</f>
        <v/>
      </c>
      <c r="S36" s="46" t="str">
        <f>IF('Datos Vida'!S450=0,"",Índice!$G$51*'Datos Vida'!S450)</f>
        <v/>
      </c>
      <c r="T36" s="46" t="str">
        <f>IF('Datos Vida'!T450=0,"",Índice!$G$51*'Datos Vida'!T450)</f>
        <v/>
      </c>
      <c r="U36" s="46" t="str">
        <f>IF('Datos Vida'!U450=0,"",Índice!$G$51*'Datos Vida'!U450)</f>
        <v/>
      </c>
      <c r="V36" s="46" t="str">
        <f>IF('Datos Vida'!V450=0,"",Índice!$G$51*'Datos Vida'!V450)</f>
        <v/>
      </c>
      <c r="W36" s="46" t="str">
        <f>IF('Datos Vida'!W450=0,"",Índice!$G$51*'Datos Vida'!W450)</f>
        <v/>
      </c>
      <c r="X36" s="46" t="str">
        <f>IF('Datos Vida'!X450=0,"",Índice!$G$51*'Datos Vida'!X450)</f>
        <v/>
      </c>
      <c r="Y36" s="46" t="str">
        <f>IF('Datos Vida'!Y450=0,"",Índice!$G$51*'Datos Vida'!Y450)</f>
        <v/>
      </c>
      <c r="Z36" s="46" t="str">
        <f>IF('Datos Vida'!Z450=0,"",Índice!$G$51*'Datos Vida'!Z450)</f>
        <v/>
      </c>
      <c r="AA36" s="46" t="str">
        <f>IF('Datos Vida'!AA450=0,"",Índice!$G$51*'Datos Vida'!AA450)</f>
        <v/>
      </c>
      <c r="AB36" s="46" t="str">
        <f>IF('Datos Vida'!AB450=0,"",Índice!$G$51*'Datos Vida'!AB450)</f>
        <v/>
      </c>
      <c r="AC36" s="46" t="str">
        <f>IF('Datos Vida'!AC450=0,"",Índice!$G$51*'Datos Vida'!AC450)</f>
        <v/>
      </c>
      <c r="AD36" s="46" t="str">
        <f>IF('Datos Vida'!AD450=0,"",Índice!$G$51*'Datos Vida'!AD450)</f>
        <v/>
      </c>
      <c r="AE36" s="46" t="str">
        <f>IF('Datos Vida'!AE450=0,"",Índice!$G$51*'Datos Vida'!AE450)</f>
        <v/>
      </c>
      <c r="AF36" s="46" t="str">
        <f>IF('Datos Vida'!AF450=0,"",Índice!$G$51*'Datos Vida'!AF450)</f>
        <v/>
      </c>
      <c r="AG36" s="46" t="str">
        <f>IF('Datos Vida'!AG450=0,"",Índice!$G$51*'Datos Vida'!AG450)</f>
        <v/>
      </c>
      <c r="AH36" s="46" t="str">
        <f>IF('Datos Vida'!AH450=0,"",Índice!$G$51*'Datos Vida'!AH450)</f>
        <v/>
      </c>
      <c r="AI36" s="46" t="str">
        <f>IF('Datos Vida'!AI450=0,"",Índice!$G$51*'Datos Vida'!AI450)</f>
        <v/>
      </c>
      <c r="AJ36" s="46" t="str">
        <f>IF('Datos Vida'!AJ450=0,"",Índice!$G$51*'Datos Vida'!AJ450)</f>
        <v/>
      </c>
      <c r="AK36" s="46" t="str">
        <f>IF('Datos Vida'!AK450=0,"",Índice!$G$51*'Datos Vida'!AK450)</f>
        <v/>
      </c>
      <c r="AL36" s="46" t="str">
        <f>IF('Datos Vida'!AL450=0,"",Índice!$G$51*'Datos Vida'!AL450)</f>
        <v/>
      </c>
      <c r="AM36" s="46" t="str">
        <f>IF('Datos Vida'!AM450=0,"",Índice!$G$51*'Datos Vida'!AM450)</f>
        <v/>
      </c>
      <c r="AN36" s="46" t="str">
        <f>IF('Datos Vida'!AN450=0,"",Índice!$G$51*'Datos Vida'!AN450)</f>
        <v/>
      </c>
      <c r="AO36" s="46" t="str">
        <f>IF('Datos Vida'!AO450=0,"",Índice!$G$51*'Datos Vida'!AO450)</f>
        <v/>
      </c>
      <c r="AP36" s="46" t="str">
        <f>IF('Datos Vida'!AP450=0,"",Índice!$G$51*'Datos Vida'!AP450)</f>
        <v/>
      </c>
      <c r="AQ36" s="46">
        <f>IF('Datos Vida'!AQ450=0,"",Índice!$G$51*'Datos Vida'!AQ450)</f>
        <v>5389.9663804913898</v>
      </c>
      <c r="AS36" s="46">
        <f>IF('Datos Vida'!AS450=0,"",Índice!$F$51*'Datos Vida'!AS450)</f>
        <v>-83.906146863468308</v>
      </c>
      <c r="AT36" s="71">
        <f t="shared" si="0"/>
        <v>-65.238039547471033</v>
      </c>
      <c r="AV36" s="75">
        <f t="shared" si="2"/>
        <v>-4.8240122856102745E-5</v>
      </c>
      <c r="AW36" s="75">
        <f t="shared" si="1"/>
        <v>8.5733770203909121E-7</v>
      </c>
    </row>
    <row r="37" spans="2:49">
      <c r="B37" s="30" t="s">
        <v>432</v>
      </c>
      <c r="C37" s="46" t="str">
        <f>IF('Datos Vida'!C451=0,"",Índice!$G$51*'Datos Vida'!C451)</f>
        <v/>
      </c>
      <c r="D37" s="46">
        <f>IF('Datos Vida'!D451=0,"",Índice!$G$51*'Datos Vida'!D451)</f>
        <v>-2651.4801658178803</v>
      </c>
      <c r="E37" s="46" t="str">
        <f>IF('Datos Vida'!E451=0,"",Índice!$G$51*'Datos Vida'!E451)</f>
        <v/>
      </c>
      <c r="F37" s="46">
        <f>IF('Datos Vida'!F451=0,"",Índice!$G$51*'Datos Vida'!F451)</f>
        <v>-165686.18988493233</v>
      </c>
      <c r="G37" s="46">
        <f>IF('Datos Vida'!G451=0,"",Índice!$G$51*'Datos Vida'!G451)</f>
        <v>-875814.90564252087</v>
      </c>
      <c r="H37" s="46">
        <f>IF('Datos Vida'!H451=0,"",Índice!$G$51*'Datos Vida'!H451)</f>
        <v>-128188.46401561682</v>
      </c>
      <c r="I37" s="46">
        <f>IF('Datos Vida'!I451=0,"",Índice!$G$51*'Datos Vida'!I451)</f>
        <v>32325.854707948503</v>
      </c>
      <c r="J37" s="46">
        <f>IF('Datos Vida'!J451=0,"",Índice!$G$51*'Datos Vida'!J451)</f>
        <v>-302377.22460886062</v>
      </c>
      <c r="K37" s="46" t="str">
        <f>IF('Datos Vida'!K451=0,"",Índice!$G$51*'Datos Vida'!K451)</f>
        <v/>
      </c>
      <c r="L37" s="46" t="str">
        <f>IF('Datos Vida'!L451=0,"",Índice!$G$51*'Datos Vida'!L451)</f>
        <v/>
      </c>
      <c r="M37" s="46">
        <f>IF('Datos Vida'!M451=0,"",Índice!$G$51*'Datos Vida'!M451)</f>
        <v>-188440.06808005826</v>
      </c>
      <c r="N37" s="46" t="str">
        <f>IF('Datos Vida'!N451=0,"",Índice!$G$51*'Datos Vida'!N451)</f>
        <v/>
      </c>
      <c r="O37" s="46">
        <f>IF('Datos Vida'!O451=0,"",Índice!$G$51*'Datos Vida'!O451)</f>
        <v>-19661.680178654824</v>
      </c>
      <c r="P37" s="46">
        <f>IF('Datos Vida'!P451=0,"",Índice!$G$51*'Datos Vida'!P451)</f>
        <v>-513975.40176308766</v>
      </c>
      <c r="Q37" s="46">
        <f>IF('Datos Vida'!Q451=0,"",Índice!$G$51*'Datos Vida'!Q451)</f>
        <v>-1020546.8094665809</v>
      </c>
      <c r="R37" s="46" t="str">
        <f>IF('Datos Vida'!R451=0,"",Índice!$G$51*'Datos Vida'!R451)</f>
        <v/>
      </c>
      <c r="S37" s="46" t="str">
        <f>IF('Datos Vida'!S451=0,"",Índice!$G$51*'Datos Vida'!S451)</f>
        <v/>
      </c>
      <c r="T37" s="46">
        <f>IF('Datos Vida'!T451=0,"",Índice!$G$51*'Datos Vida'!T451)</f>
        <v>-205783.79490993117</v>
      </c>
      <c r="U37" s="46" t="str">
        <f>IF('Datos Vida'!U451=0,"",Índice!$G$51*'Datos Vida'!U451)</f>
        <v/>
      </c>
      <c r="V37" s="46" t="str">
        <f>IF('Datos Vida'!V451=0,"",Índice!$G$51*'Datos Vida'!V451)</f>
        <v/>
      </c>
      <c r="W37" s="46">
        <f>IF('Datos Vida'!W451=0,"",Índice!$G$51*'Datos Vida'!W451)</f>
        <v>-3548.0865209895073</v>
      </c>
      <c r="X37" s="46">
        <f>IF('Datos Vida'!X451=0,"",Índice!$G$51*'Datos Vida'!X451)</f>
        <v>-1332424.3450392967</v>
      </c>
      <c r="Y37" s="46" t="str">
        <f>IF('Datos Vida'!Y451=0,"",Índice!$G$51*'Datos Vida'!Y451)</f>
        <v/>
      </c>
      <c r="Z37" s="46">
        <f>IF('Datos Vida'!Z451=0,"",Índice!$G$51*'Datos Vida'!Z451)</f>
        <v>-807.5385604414671</v>
      </c>
      <c r="AA37" s="46" t="str">
        <f>IF('Datos Vida'!AA451=0,"",Índice!$G$51*'Datos Vida'!AA451)</f>
        <v/>
      </c>
      <c r="AB37" s="46" t="str">
        <f>IF('Datos Vida'!AB451=0,"",Índice!$G$51*'Datos Vida'!AB451)</f>
        <v/>
      </c>
      <c r="AC37" s="46">
        <f>IF('Datos Vida'!AC451=0,"",Índice!$G$51*'Datos Vida'!AC451)</f>
        <v>-1565.1330947432723</v>
      </c>
      <c r="AD37" s="46" t="str">
        <f>IF('Datos Vida'!AD451=0,"",Índice!$G$51*'Datos Vida'!AD451)</f>
        <v/>
      </c>
      <c r="AE37" s="46">
        <f>IF('Datos Vida'!AE451=0,"",Índice!$G$51*'Datos Vida'!AE451)</f>
        <v>-642890.96788329899</v>
      </c>
      <c r="AF37" s="46">
        <f>IF('Datos Vida'!AF451=0,"",Índice!$G$51*'Datos Vida'!AF451)</f>
        <v>-339616.44102421094</v>
      </c>
      <c r="AG37" s="46">
        <f>IF('Datos Vida'!AG451=0,"",Índice!$G$51*'Datos Vida'!AG451)</f>
        <v>-811.2688285740096</v>
      </c>
      <c r="AH37" s="46" t="str">
        <f>IF('Datos Vida'!AH451=0,"",Índice!$G$51*'Datos Vida'!AH451)</f>
        <v/>
      </c>
      <c r="AI37" s="46" t="str">
        <f>IF('Datos Vida'!AI451=0,"",Índice!$G$51*'Datos Vida'!AI451)</f>
        <v/>
      </c>
      <c r="AJ37" s="46" t="str">
        <f>IF('Datos Vida'!AJ451=0,"",Índice!$G$51*'Datos Vida'!AJ451)</f>
        <v/>
      </c>
      <c r="AK37" s="46" t="str">
        <f>IF('Datos Vida'!AK451=0,"",Índice!$G$51*'Datos Vida'!AK451)</f>
        <v/>
      </c>
      <c r="AL37" s="46" t="str">
        <f>IF('Datos Vida'!AL451=0,"",Índice!$G$51*'Datos Vida'!AL451)</f>
        <v/>
      </c>
      <c r="AM37" s="46" t="str">
        <f>IF('Datos Vida'!AM451=0,"",Índice!$G$51*'Datos Vida'!AM451)</f>
        <v/>
      </c>
      <c r="AN37" s="46" t="str">
        <f>IF('Datos Vida'!AN451=0,"",Índice!$G$51*'Datos Vida'!AN451)</f>
        <v/>
      </c>
      <c r="AO37" s="46" t="str">
        <f>IF('Datos Vida'!AO451=0,"",Índice!$G$51*'Datos Vida'!AO451)</f>
        <v/>
      </c>
      <c r="AP37" s="46" t="str">
        <f>IF('Datos Vida'!AP451=0,"",Índice!$G$51*'Datos Vida'!AP451)</f>
        <v/>
      </c>
      <c r="AQ37" s="46">
        <f>IF('Datos Vida'!AQ451=0,"",Índice!$G$51*'Datos Vida'!AQ451)</f>
        <v>-5712463.9449596675</v>
      </c>
      <c r="AS37" s="46">
        <f>IF('Datos Vida'!AS451=0,"",Índice!$F$51*'Datos Vida'!AS451)</f>
        <v>-5143713.6033805963</v>
      </c>
      <c r="AT37" s="71">
        <f t="shared" si="0"/>
        <v>0.11057193021113632</v>
      </c>
      <c r="AV37" s="75">
        <f t="shared" si="2"/>
        <v>5.1126471495873904E-2</v>
      </c>
      <c r="AW37" s="75">
        <f t="shared" si="1"/>
        <v>5.2557527255366665E-2</v>
      </c>
    </row>
    <row r="38" spans="2:49">
      <c r="B38" s="30" t="s">
        <v>433</v>
      </c>
      <c r="C38" s="46" t="str">
        <f>IF('Datos Vida'!C452=0,"",Índice!$G$51*'Datos Vida'!C452)</f>
        <v/>
      </c>
      <c r="D38" s="46">
        <f>IF('Datos Vida'!D452=0,"",Índice!$G$51*'Datos Vida'!D452)</f>
        <v>-8873.8694305930858</v>
      </c>
      <c r="E38" s="46" t="str">
        <f>IF('Datos Vida'!E452=0,"",Índice!$G$51*'Datos Vida'!E452)</f>
        <v/>
      </c>
      <c r="F38" s="46">
        <f>IF('Datos Vida'!F452=0,"",Índice!$G$51*'Datos Vida'!F452)</f>
        <v>-6036.5941379440092</v>
      </c>
      <c r="G38" s="46">
        <f>IF('Datos Vida'!G452=0,"",Índice!$G$51*'Datos Vida'!G452)</f>
        <v>-3631.6128736557098</v>
      </c>
      <c r="H38" s="46" t="str">
        <f>IF('Datos Vida'!H452=0,"",Índice!$G$51*'Datos Vida'!H452)</f>
        <v/>
      </c>
      <c r="I38" s="46">
        <f>IF('Datos Vida'!I452=0,"",Índice!$G$51*'Datos Vida'!I452)</f>
        <v>42616.345853778381</v>
      </c>
      <c r="J38" s="46">
        <f>IF('Datos Vida'!J452=0,"",Índice!$G$51*'Datos Vida'!J452)</f>
        <v>-10408.723808764977</v>
      </c>
      <c r="K38" s="46" t="str">
        <f>IF('Datos Vida'!K452=0,"",Índice!$G$51*'Datos Vida'!K452)</f>
        <v/>
      </c>
      <c r="L38" s="46" t="str">
        <f>IF('Datos Vida'!L452=0,"",Índice!$G$51*'Datos Vida'!L452)</f>
        <v/>
      </c>
      <c r="M38" s="46">
        <f>IF('Datos Vida'!M452=0,"",Índice!$G$51*'Datos Vida'!M452)</f>
        <v>-4831.293808831374</v>
      </c>
      <c r="N38" s="46" t="str">
        <f>IF('Datos Vida'!N452=0,"",Índice!$G$51*'Datos Vida'!N452)</f>
        <v/>
      </c>
      <c r="O38" s="46">
        <f>IF('Datos Vida'!O452=0,"",Índice!$G$51*'Datos Vida'!O452)</f>
        <v>-9124.9410717961327</v>
      </c>
      <c r="P38" s="46">
        <f>IF('Datos Vida'!P452=0,"",Índice!$G$51*'Datos Vida'!P452)</f>
        <v>-29054.514951717607</v>
      </c>
      <c r="Q38" s="46">
        <f>IF('Datos Vida'!Q452=0,"",Índice!$G$51*'Datos Vida'!Q452)</f>
        <v>-974.81082109950626</v>
      </c>
      <c r="R38" s="46" t="str">
        <f>IF('Datos Vida'!R452=0,"",Índice!$G$51*'Datos Vida'!R452)</f>
        <v/>
      </c>
      <c r="S38" s="46">
        <f>IF('Datos Vida'!S452=0,"",Índice!$G$51*'Datos Vida'!S452)</f>
        <v>-10609.467023445126</v>
      </c>
      <c r="T38" s="46" t="str">
        <f>IF('Datos Vida'!T452=0,"",Índice!$G$51*'Datos Vida'!T452)</f>
        <v/>
      </c>
      <c r="U38" s="46" t="str">
        <f>IF('Datos Vida'!U452=0,"",Índice!$G$51*'Datos Vida'!U452)</f>
        <v/>
      </c>
      <c r="V38" s="46" t="str">
        <f>IF('Datos Vida'!V452=0,"",Índice!$G$51*'Datos Vida'!V452)</f>
        <v/>
      </c>
      <c r="W38" s="46">
        <f>IF('Datos Vida'!W452=0,"",Índice!$G$51*'Datos Vida'!W452)</f>
        <v>-28278.189814107802</v>
      </c>
      <c r="X38" s="46">
        <f>IF('Datos Vida'!X452=0,"",Índice!$G$51*'Datos Vida'!X452)</f>
        <v>-60328.758512773871</v>
      </c>
      <c r="Y38" s="46" t="str">
        <f>IF('Datos Vida'!Y452=0,"",Índice!$G$51*'Datos Vida'!Y452)</f>
        <v/>
      </c>
      <c r="Z38" s="46" t="str">
        <f>IF('Datos Vida'!Z452=0,"",Índice!$G$51*'Datos Vida'!Z452)</f>
        <v/>
      </c>
      <c r="AA38" s="46" t="str">
        <f>IF('Datos Vida'!AA452=0,"",Índice!$G$51*'Datos Vida'!AA452)</f>
        <v/>
      </c>
      <c r="AB38" s="46" t="str">
        <f>IF('Datos Vida'!AB452=0,"",Índice!$G$51*'Datos Vida'!AB452)</f>
        <v/>
      </c>
      <c r="AC38" s="46">
        <f>IF('Datos Vida'!AC452=0,"",Índice!$G$51*'Datos Vida'!AC452)</f>
        <v>-420.87463840768805</v>
      </c>
      <c r="AD38" s="46" t="str">
        <f>IF('Datos Vida'!AD452=0,"",Índice!$G$51*'Datos Vida'!AD452)</f>
        <v/>
      </c>
      <c r="AE38" s="46">
        <f>IF('Datos Vida'!AE452=0,"",Índice!$G$51*'Datos Vida'!AE452)</f>
        <v>-2867.7285916325272</v>
      </c>
      <c r="AF38" s="46">
        <f>IF('Datos Vida'!AF452=0,"",Índice!$G$51*'Datos Vida'!AF452)</f>
        <v>-454.69334094696796</v>
      </c>
      <c r="AG38" s="46">
        <f>IF('Datos Vida'!AG452=0,"",Índice!$G$51*'Datos Vida'!AG452)</f>
        <v>-30532.265561801672</v>
      </c>
      <c r="AH38" s="46" t="str">
        <f>IF('Datos Vida'!AH452=0,"",Índice!$G$51*'Datos Vida'!AH452)</f>
        <v/>
      </c>
      <c r="AI38" s="46" t="str">
        <f>IF('Datos Vida'!AI452=0,"",Índice!$G$51*'Datos Vida'!AI452)</f>
        <v/>
      </c>
      <c r="AJ38" s="46" t="str">
        <f>IF('Datos Vida'!AJ452=0,"",Índice!$G$51*'Datos Vida'!AJ452)</f>
        <v/>
      </c>
      <c r="AK38" s="46" t="str">
        <f>IF('Datos Vida'!AK452=0,"",Índice!$G$51*'Datos Vida'!AK452)</f>
        <v/>
      </c>
      <c r="AL38" s="46" t="str">
        <f>IF('Datos Vida'!AL452=0,"",Índice!$G$51*'Datos Vida'!AL452)</f>
        <v/>
      </c>
      <c r="AM38" s="46" t="str">
        <f>IF('Datos Vida'!AM452=0,"",Índice!$G$51*'Datos Vida'!AM452)</f>
        <v/>
      </c>
      <c r="AN38" s="46" t="str">
        <f>IF('Datos Vida'!AN452=0,"",Índice!$G$51*'Datos Vida'!AN452)</f>
        <v/>
      </c>
      <c r="AO38" s="46" t="str">
        <f>IF('Datos Vida'!AO452=0,"",Índice!$G$51*'Datos Vida'!AO452)</f>
        <v/>
      </c>
      <c r="AP38" s="46" t="str">
        <f>IF('Datos Vida'!AP452=0,"",Índice!$G$51*'Datos Vida'!AP452)</f>
        <v/>
      </c>
      <c r="AQ38" s="46">
        <f>IF('Datos Vida'!AQ452=0,"",Índice!$G$51*'Datos Vida'!AQ452)</f>
        <v>-163811.99253373969</v>
      </c>
      <c r="AS38" s="46">
        <f>IF('Datos Vida'!AS452=0,"",Índice!$F$51*'Datos Vida'!AS452)</f>
        <v>-147526.67665787326</v>
      </c>
      <c r="AT38" s="71">
        <f t="shared" si="0"/>
        <v>0.11038895638944979</v>
      </c>
      <c r="AV38" s="75">
        <f t="shared" si="2"/>
        <v>1.4661150158064907E-3</v>
      </c>
      <c r="AW38" s="75">
        <f t="shared" si="1"/>
        <v>1.5074006694781618E-3</v>
      </c>
    </row>
    <row r="39" spans="2:49">
      <c r="B39" s="30" t="s">
        <v>434</v>
      </c>
      <c r="C39" s="46" t="str">
        <f>IF('Datos Vida'!C453=0,"",Índice!$G$51*'Datos Vida'!C453)</f>
        <v/>
      </c>
      <c r="D39" s="46" t="str">
        <f>IF('Datos Vida'!D453=0,"",Índice!$G$51*'Datos Vida'!D453)</f>
        <v/>
      </c>
      <c r="E39" s="46" t="str">
        <f>IF('Datos Vida'!E453=0,"",Índice!$G$51*'Datos Vida'!E453)</f>
        <v/>
      </c>
      <c r="F39" s="46" t="str">
        <f>IF('Datos Vida'!F453=0,"",Índice!$G$51*'Datos Vida'!F453)</f>
        <v/>
      </c>
      <c r="G39" s="46" t="str">
        <f>IF('Datos Vida'!G453=0,"",Índice!$G$51*'Datos Vida'!G453)</f>
        <v/>
      </c>
      <c r="H39" s="46" t="str">
        <f>IF('Datos Vida'!H453=0,"",Índice!$G$51*'Datos Vida'!H453)</f>
        <v/>
      </c>
      <c r="I39" s="46" t="str">
        <f>IF('Datos Vida'!I453=0,"",Índice!$G$51*'Datos Vida'!I453)</f>
        <v/>
      </c>
      <c r="J39" s="46" t="str">
        <f>IF('Datos Vida'!J453=0,"",Índice!$G$51*'Datos Vida'!J453)</f>
        <v/>
      </c>
      <c r="K39" s="46" t="str">
        <f>IF('Datos Vida'!K453=0,"",Índice!$G$51*'Datos Vida'!K453)</f>
        <v/>
      </c>
      <c r="L39" s="46" t="str">
        <f>IF('Datos Vida'!L453=0,"",Índice!$G$51*'Datos Vida'!L453)</f>
        <v/>
      </c>
      <c r="M39" s="46" t="str">
        <f>IF('Datos Vida'!M453=0,"",Índice!$G$51*'Datos Vida'!M453)</f>
        <v/>
      </c>
      <c r="N39" s="46" t="str">
        <f>IF('Datos Vida'!N453=0,"",Índice!$G$51*'Datos Vida'!N453)</f>
        <v/>
      </c>
      <c r="O39" s="46" t="str">
        <f>IF('Datos Vida'!O453=0,"",Índice!$G$51*'Datos Vida'!O453)</f>
        <v/>
      </c>
      <c r="P39" s="46" t="str">
        <f>IF('Datos Vida'!P453=0,"",Índice!$G$51*'Datos Vida'!P453)</f>
        <v/>
      </c>
      <c r="Q39" s="46" t="str">
        <f>IF('Datos Vida'!Q453=0,"",Índice!$G$51*'Datos Vida'!Q453)</f>
        <v/>
      </c>
      <c r="R39" s="46" t="str">
        <f>IF('Datos Vida'!R453=0,"",Índice!$G$51*'Datos Vida'!R453)</f>
        <v/>
      </c>
      <c r="S39" s="46" t="str">
        <f>IF('Datos Vida'!S453=0,"",Índice!$G$51*'Datos Vida'!S453)</f>
        <v/>
      </c>
      <c r="T39" s="46" t="str">
        <f>IF('Datos Vida'!T453=0,"",Índice!$G$51*'Datos Vida'!T453)</f>
        <v/>
      </c>
      <c r="U39" s="46" t="str">
        <f>IF('Datos Vida'!U453=0,"",Índice!$G$51*'Datos Vida'!U453)</f>
        <v/>
      </c>
      <c r="V39" s="46" t="str">
        <f>IF('Datos Vida'!V453=0,"",Índice!$G$51*'Datos Vida'!V453)</f>
        <v/>
      </c>
      <c r="W39" s="46" t="str">
        <f>IF('Datos Vida'!W453=0,"",Índice!$G$51*'Datos Vida'!W453)</f>
        <v/>
      </c>
      <c r="X39" s="46" t="str">
        <f>IF('Datos Vida'!X453=0,"",Índice!$G$51*'Datos Vida'!X453)</f>
        <v/>
      </c>
      <c r="Y39" s="46" t="str">
        <f>IF('Datos Vida'!Y453=0,"",Índice!$G$51*'Datos Vida'!Y453)</f>
        <v/>
      </c>
      <c r="Z39" s="46" t="str">
        <f>IF('Datos Vida'!Z453=0,"",Índice!$G$51*'Datos Vida'!Z453)</f>
        <v/>
      </c>
      <c r="AA39" s="46" t="str">
        <f>IF('Datos Vida'!AA453=0,"",Índice!$G$51*'Datos Vida'!AA453)</f>
        <v/>
      </c>
      <c r="AB39" s="46" t="str">
        <f>IF('Datos Vida'!AB453=0,"",Índice!$G$51*'Datos Vida'!AB453)</f>
        <v/>
      </c>
      <c r="AC39" s="46" t="str">
        <f>IF('Datos Vida'!AC453=0,"",Índice!$G$51*'Datos Vida'!AC453)</f>
        <v/>
      </c>
      <c r="AD39" s="46" t="str">
        <f>IF('Datos Vida'!AD453=0,"",Índice!$G$51*'Datos Vida'!AD453)</f>
        <v/>
      </c>
      <c r="AE39" s="46" t="str">
        <f>IF('Datos Vida'!AE453=0,"",Índice!$G$51*'Datos Vida'!AE453)</f>
        <v/>
      </c>
      <c r="AF39" s="46" t="str">
        <f>IF('Datos Vida'!AF453=0,"",Índice!$G$51*'Datos Vida'!AF453)</f>
        <v/>
      </c>
      <c r="AG39" s="46">
        <f>IF('Datos Vida'!AG453=0,"",Índice!$G$51*'Datos Vida'!AG453)</f>
        <v>-25.945408239159839</v>
      </c>
      <c r="AH39" s="46" t="str">
        <f>IF('Datos Vida'!AH453=0,"",Índice!$G$51*'Datos Vida'!AH453)</f>
        <v/>
      </c>
      <c r="AI39" s="46" t="str">
        <f>IF('Datos Vida'!AI453=0,"",Índice!$G$51*'Datos Vida'!AI453)</f>
        <v/>
      </c>
      <c r="AJ39" s="46" t="str">
        <f>IF('Datos Vida'!AJ453=0,"",Índice!$G$51*'Datos Vida'!AJ453)</f>
        <v/>
      </c>
      <c r="AK39" s="46" t="str">
        <f>IF('Datos Vida'!AK453=0,"",Índice!$G$51*'Datos Vida'!AK453)</f>
        <v/>
      </c>
      <c r="AL39" s="46" t="str">
        <f>IF('Datos Vida'!AL453=0,"",Índice!$G$51*'Datos Vida'!AL453)</f>
        <v/>
      </c>
      <c r="AM39" s="46" t="str">
        <f>IF('Datos Vida'!AM453=0,"",Índice!$G$51*'Datos Vida'!AM453)</f>
        <v/>
      </c>
      <c r="AN39" s="46" t="str">
        <f>IF('Datos Vida'!AN453=0,"",Índice!$G$51*'Datos Vida'!AN453)</f>
        <v/>
      </c>
      <c r="AO39" s="46" t="str">
        <f>IF('Datos Vida'!AO453=0,"",Índice!$G$51*'Datos Vida'!AO453)</f>
        <v/>
      </c>
      <c r="AP39" s="46" t="str">
        <f>IF('Datos Vida'!AP453=0,"",Índice!$G$51*'Datos Vida'!AP453)</f>
        <v/>
      </c>
      <c r="AQ39" s="46">
        <f>IF('Datos Vida'!AQ453=0,"",Índice!$G$51*'Datos Vida'!AQ453)</f>
        <v>-25.945408239159839</v>
      </c>
      <c r="AS39" s="46">
        <f>IF('Datos Vida'!AS453=0,"",Índice!$F$51*'Datos Vida'!AS453)</f>
        <v>-57.10342534238206</v>
      </c>
      <c r="AT39" s="71">
        <f t="shared" si="0"/>
        <v>-0.54564182299755659</v>
      </c>
      <c r="AV39" s="75">
        <f t="shared" si="2"/>
        <v>2.3221103670310925E-7</v>
      </c>
      <c r="AW39" s="75">
        <f t="shared" si="1"/>
        <v>5.8347238303364244E-7</v>
      </c>
    </row>
    <row r="40" spans="2:49">
      <c r="B40" s="30" t="s">
        <v>435</v>
      </c>
      <c r="C40" s="46">
        <f>IF('Datos Vida'!C454=0,"",Índice!$G$51*'Datos Vida'!C454)</f>
        <v>-80394.935162376263</v>
      </c>
      <c r="D40" s="46">
        <f>IF('Datos Vida'!D454=0,"",Índice!$G$51*'Datos Vida'!D454)</f>
        <v>-579798.36120941699</v>
      </c>
      <c r="E40" s="46">
        <f>IF('Datos Vida'!E454=0,"",Índice!$G$51*'Datos Vida'!E454)</f>
        <v>-99934.620126111899</v>
      </c>
      <c r="F40" s="46">
        <f>IF('Datos Vida'!F454=0,"",Índice!$G$51*'Datos Vida'!F454)</f>
        <v>-522557.51724687434</v>
      </c>
      <c r="G40" s="46">
        <f>IF('Datos Vida'!G454=0,"",Índice!$G$51*'Datos Vida'!G454)</f>
        <v>-119149.2753550472</v>
      </c>
      <c r="H40" s="46" t="str">
        <f>IF('Datos Vida'!H454=0,"",Índice!$G$51*'Datos Vida'!H454)</f>
        <v/>
      </c>
      <c r="I40" s="46">
        <f>IF('Datos Vida'!I454=0,"",Índice!$G$51*'Datos Vida'!I454)</f>
        <v>-239417.15856500695</v>
      </c>
      <c r="J40" s="46">
        <f>IF('Datos Vida'!J454=0,"",Índice!$G$51*'Datos Vida'!J454)</f>
        <v>-2918.0139922668491</v>
      </c>
      <c r="K40" s="46" t="str">
        <f>IF('Datos Vida'!K454=0,"",Índice!$G$51*'Datos Vida'!K454)</f>
        <v/>
      </c>
      <c r="L40" s="46">
        <f>IF('Datos Vida'!L454=0,"",Índice!$G$51*'Datos Vida'!L454)</f>
        <v>472.08961070866565</v>
      </c>
      <c r="M40" s="46">
        <f>IF('Datos Vida'!M454=0,"",Índice!$G$51*'Datos Vida'!M454)</f>
        <v>-16902.401614798782</v>
      </c>
      <c r="N40" s="46" t="str">
        <f>IF('Datos Vida'!N454=0,"",Índice!$G$51*'Datos Vida'!N454)</f>
        <v/>
      </c>
      <c r="O40" s="46">
        <f>IF('Datos Vida'!O454=0,"",Índice!$G$51*'Datos Vida'!O454)</f>
        <v>-100096.7639839671</v>
      </c>
      <c r="P40" s="46">
        <f>IF('Datos Vida'!P454=0,"",Índice!$G$51*'Datos Vida'!P454)</f>
        <v>-100818.86410768867</v>
      </c>
      <c r="Q40" s="46">
        <f>IF('Datos Vida'!Q454=0,"",Índice!$G$51*'Datos Vida'!Q454)</f>
        <v>-2788.0067548874445</v>
      </c>
      <c r="R40" s="46">
        <f>IF('Datos Vida'!R454=0,"",Índice!$G$51*'Datos Vida'!R454)</f>
        <v>-4168.3321492360919</v>
      </c>
      <c r="S40" s="46">
        <f>IF('Datos Vida'!S454=0,"",Índice!$G$51*'Datos Vida'!S454)</f>
        <v>-142008.18465719832</v>
      </c>
      <c r="T40" s="46">
        <f>IF('Datos Vida'!T454=0,"",Índice!$G$51*'Datos Vida'!T454)</f>
        <v>-7740.3662069713455</v>
      </c>
      <c r="U40" s="46" t="str">
        <f>IF('Datos Vida'!U454=0,"",Índice!$G$51*'Datos Vida'!U454)</f>
        <v/>
      </c>
      <c r="V40" s="46">
        <f>IF('Datos Vida'!V454=0,"",Índice!$G$51*'Datos Vida'!V454)</f>
        <v>-418.6613725346985</v>
      </c>
      <c r="W40" s="46">
        <f>IF('Datos Vida'!W454=0,"",Índice!$G$51*'Datos Vida'!W454)</f>
        <v>-4319.3654124088971</v>
      </c>
      <c r="X40" s="46">
        <f>IF('Datos Vida'!X454=0,"",Índice!$G$51*'Datos Vida'!X454)</f>
        <v>-426483.89517087524</v>
      </c>
      <c r="Y40" s="46">
        <f>IF('Datos Vida'!Y454=0,"",Índice!$G$51*'Datos Vida'!Y454)</f>
        <v>-52.321605237472369</v>
      </c>
      <c r="Z40" s="46">
        <f>IF('Datos Vida'!Z454=0,"",Índice!$G$51*'Datos Vida'!Z454)</f>
        <v>-55939.752282681387</v>
      </c>
      <c r="AA40" s="46">
        <f>IF('Datos Vida'!AA454=0,"",Índice!$G$51*'Datos Vida'!AA454)</f>
        <v>-4.7806542856573735</v>
      </c>
      <c r="AB40" s="46" t="str">
        <f>IF('Datos Vida'!AB454=0,"",Índice!$G$51*'Datos Vida'!AB454)</f>
        <v/>
      </c>
      <c r="AC40" s="46">
        <f>IF('Datos Vida'!AC454=0,"",Índice!$G$51*'Datos Vida'!AC454)</f>
        <v>-1310.1648661748791</v>
      </c>
      <c r="AD40" s="46" t="str">
        <f>IF('Datos Vida'!AD454=0,"",Índice!$G$51*'Datos Vida'!AD454)</f>
        <v/>
      </c>
      <c r="AE40" s="46">
        <f>IF('Datos Vida'!AE454=0,"",Índice!$G$51*'Datos Vida'!AE454)</f>
        <v>-23765.34069908216</v>
      </c>
      <c r="AF40" s="46">
        <f>IF('Datos Vida'!AF454=0,"",Índice!$G$51*'Datos Vida'!AF454)</f>
        <v>-395706.75112489238</v>
      </c>
      <c r="AG40" s="46">
        <f>IF('Datos Vida'!AG454=0,"",Índice!$G$51*'Datos Vida'!AG454)</f>
        <v>-563382.0264303711</v>
      </c>
      <c r="AH40" s="46" t="str">
        <f>IF('Datos Vida'!AH454=0,"",Índice!$G$51*'Datos Vida'!AH454)</f>
        <v/>
      </c>
      <c r="AI40" s="46" t="str">
        <f>IF('Datos Vida'!AI454=0,"",Índice!$G$51*'Datos Vida'!AI454)</f>
        <v/>
      </c>
      <c r="AJ40" s="46" t="str">
        <f>IF('Datos Vida'!AJ454=0,"",Índice!$G$51*'Datos Vida'!AJ454)</f>
        <v/>
      </c>
      <c r="AK40" s="46" t="str">
        <f>IF('Datos Vida'!AK454=0,"",Índice!$G$51*'Datos Vida'!AK454)</f>
        <v/>
      </c>
      <c r="AL40" s="46" t="str">
        <f>IF('Datos Vida'!AL454=0,"",Índice!$G$51*'Datos Vida'!AL454)</f>
        <v/>
      </c>
      <c r="AM40" s="46" t="str">
        <f>IF('Datos Vida'!AM454=0,"",Índice!$G$51*'Datos Vida'!AM454)</f>
        <v/>
      </c>
      <c r="AN40" s="46" t="str">
        <f>IF('Datos Vida'!AN454=0,"",Índice!$G$51*'Datos Vida'!AN454)</f>
        <v/>
      </c>
      <c r="AO40" s="46" t="str">
        <f>IF('Datos Vida'!AO454=0,"",Índice!$G$51*'Datos Vida'!AO454)</f>
        <v/>
      </c>
      <c r="AP40" s="46" t="str">
        <f>IF('Datos Vida'!AP454=0,"",Índice!$G$51*'Datos Vida'!AP454)</f>
        <v/>
      </c>
      <c r="AQ40" s="46">
        <f>IF('Datos Vida'!AQ454=0,"",Índice!$G$51*'Datos Vida'!AQ454)</f>
        <v>-3489603.7711396837</v>
      </c>
      <c r="AS40" s="46">
        <f>IF('Datos Vida'!AS454=0,"",Índice!$F$51*'Datos Vida'!AS454)</f>
        <v>-3402923.2229227782</v>
      </c>
      <c r="AT40" s="71">
        <f t="shared" si="0"/>
        <v>2.547237846361261E-2</v>
      </c>
      <c r="AV40" s="75">
        <f t="shared" si="2"/>
        <v>3.1231904385932503E-2</v>
      </c>
      <c r="AW40" s="75">
        <f t="shared" si="1"/>
        <v>3.4770448712218197E-2</v>
      </c>
    </row>
    <row r="41" spans="2:49">
      <c r="B41" s="30" t="s">
        <v>436</v>
      </c>
      <c r="C41" s="46" t="str">
        <f>IF('Datos Vida'!C455=0,"",Índice!$G$51*'Datos Vida'!C455)</f>
        <v/>
      </c>
      <c r="D41" s="46" t="str">
        <f>IF('Datos Vida'!D455=0,"",Índice!$G$51*'Datos Vida'!D455)</f>
        <v/>
      </c>
      <c r="E41" s="46" t="str">
        <f>IF('Datos Vida'!E455=0,"",Índice!$G$51*'Datos Vida'!E455)</f>
        <v/>
      </c>
      <c r="F41" s="46" t="str">
        <f>IF('Datos Vida'!F455=0,"",Índice!$G$51*'Datos Vida'!F455)</f>
        <v/>
      </c>
      <c r="G41" s="46">
        <f>IF('Datos Vida'!G455=0,"",Índice!$G$51*'Datos Vida'!G455)</f>
        <v>-21168.737176890849</v>
      </c>
      <c r="H41" s="46" t="str">
        <f>IF('Datos Vida'!H455=0,"",Índice!$G$51*'Datos Vida'!H455)</f>
        <v/>
      </c>
      <c r="I41" s="46" t="str">
        <f>IF('Datos Vida'!I455=0,"",Índice!$G$51*'Datos Vida'!I455)</f>
        <v/>
      </c>
      <c r="J41" s="46" t="str">
        <f>IF('Datos Vida'!J455=0,"",Índice!$G$51*'Datos Vida'!J455)</f>
        <v/>
      </c>
      <c r="K41" s="46" t="str">
        <f>IF('Datos Vida'!K455=0,"",Índice!$G$51*'Datos Vida'!K455)</f>
        <v/>
      </c>
      <c r="L41" s="46" t="str">
        <f>IF('Datos Vida'!L455=0,"",Índice!$G$51*'Datos Vida'!L455)</f>
        <v/>
      </c>
      <c r="M41" s="46" t="str">
        <f>IF('Datos Vida'!M455=0,"",Índice!$G$51*'Datos Vida'!M455)</f>
        <v/>
      </c>
      <c r="N41" s="46" t="str">
        <f>IF('Datos Vida'!N455=0,"",Índice!$G$51*'Datos Vida'!N455)</f>
        <v/>
      </c>
      <c r="O41" s="46" t="str">
        <f>IF('Datos Vida'!O455=0,"",Índice!$G$51*'Datos Vida'!O455)</f>
        <v/>
      </c>
      <c r="P41" s="46" t="str">
        <f>IF('Datos Vida'!P455=0,"",Índice!$G$51*'Datos Vida'!P455)</f>
        <v/>
      </c>
      <c r="Q41" s="46" t="str">
        <f>IF('Datos Vida'!Q455=0,"",Índice!$G$51*'Datos Vida'!Q455)</f>
        <v/>
      </c>
      <c r="R41" s="46" t="str">
        <f>IF('Datos Vida'!R455=0,"",Índice!$G$51*'Datos Vida'!R455)</f>
        <v/>
      </c>
      <c r="S41" s="46" t="str">
        <f>IF('Datos Vida'!S455=0,"",Índice!$G$51*'Datos Vida'!S455)</f>
        <v/>
      </c>
      <c r="T41" s="46" t="str">
        <f>IF('Datos Vida'!T455=0,"",Índice!$G$51*'Datos Vida'!T455)</f>
        <v/>
      </c>
      <c r="U41" s="46">
        <f>IF('Datos Vida'!U455=0,"",Índice!$G$51*'Datos Vida'!U455)</f>
        <v>-3583.4102443224201</v>
      </c>
      <c r="V41" s="46" t="str">
        <f>IF('Datos Vida'!V455=0,"",Índice!$G$51*'Datos Vida'!V455)</f>
        <v/>
      </c>
      <c r="W41" s="46" t="str">
        <f>IF('Datos Vida'!W455=0,"",Índice!$G$51*'Datos Vida'!W455)</f>
        <v/>
      </c>
      <c r="X41" s="46" t="str">
        <f>IF('Datos Vida'!X455=0,"",Índice!$G$51*'Datos Vida'!X455)</f>
        <v/>
      </c>
      <c r="Y41" s="46" t="str">
        <f>IF('Datos Vida'!Y455=0,"",Índice!$G$51*'Datos Vida'!Y455)</f>
        <v/>
      </c>
      <c r="Z41" s="46" t="str">
        <f>IF('Datos Vida'!Z455=0,"",Índice!$G$51*'Datos Vida'!Z455)</f>
        <v/>
      </c>
      <c r="AA41" s="46" t="str">
        <f>IF('Datos Vida'!AA455=0,"",Índice!$G$51*'Datos Vida'!AA455)</f>
        <v/>
      </c>
      <c r="AB41" s="46" t="str">
        <f>IF('Datos Vida'!AB455=0,"",Índice!$G$51*'Datos Vida'!AB455)</f>
        <v/>
      </c>
      <c r="AC41" s="46" t="str">
        <f>IF('Datos Vida'!AC455=0,"",Índice!$G$51*'Datos Vida'!AC455)</f>
        <v/>
      </c>
      <c r="AD41" s="46" t="str">
        <f>IF('Datos Vida'!AD455=0,"",Índice!$G$51*'Datos Vida'!AD455)</f>
        <v/>
      </c>
      <c r="AE41" s="46" t="str">
        <f>IF('Datos Vida'!AE455=0,"",Índice!$G$51*'Datos Vida'!AE455)</f>
        <v/>
      </c>
      <c r="AF41" s="46" t="str">
        <f>IF('Datos Vida'!AF455=0,"",Índice!$G$51*'Datos Vida'!AF455)</f>
        <v/>
      </c>
      <c r="AG41" s="46" t="str">
        <f>IF('Datos Vida'!AG455=0,"",Índice!$G$51*'Datos Vida'!AG455)</f>
        <v/>
      </c>
      <c r="AH41" s="46" t="str">
        <f>IF('Datos Vida'!AH455=0,"",Índice!$G$51*'Datos Vida'!AH455)</f>
        <v/>
      </c>
      <c r="AI41" s="46" t="str">
        <f>IF('Datos Vida'!AI455=0,"",Índice!$G$51*'Datos Vida'!AI455)</f>
        <v/>
      </c>
      <c r="AJ41" s="46" t="str">
        <f>IF('Datos Vida'!AJ455=0,"",Índice!$G$51*'Datos Vida'!AJ455)</f>
        <v/>
      </c>
      <c r="AK41" s="46" t="str">
        <f>IF('Datos Vida'!AK455=0,"",Índice!$G$51*'Datos Vida'!AK455)</f>
        <v/>
      </c>
      <c r="AL41" s="46" t="str">
        <f>IF('Datos Vida'!AL455=0,"",Índice!$G$51*'Datos Vida'!AL455)</f>
        <v/>
      </c>
      <c r="AM41" s="46" t="str">
        <f>IF('Datos Vida'!AM455=0,"",Índice!$G$51*'Datos Vida'!AM455)</f>
        <v/>
      </c>
      <c r="AN41" s="46" t="str">
        <f>IF('Datos Vida'!AN455=0,"",Índice!$G$51*'Datos Vida'!AN455)</f>
        <v/>
      </c>
      <c r="AO41" s="46" t="str">
        <f>IF('Datos Vida'!AO455=0,"",Índice!$G$51*'Datos Vida'!AO455)</f>
        <v/>
      </c>
      <c r="AP41" s="46" t="str">
        <f>IF('Datos Vida'!AP455=0,"",Índice!$G$51*'Datos Vida'!AP455)</f>
        <v/>
      </c>
      <c r="AQ41" s="46">
        <f>IF('Datos Vida'!AQ455=0,"",Índice!$G$51*'Datos Vida'!AQ455)</f>
        <v>-24752.147421213271</v>
      </c>
      <c r="AS41" s="46" t="str">
        <f>IF('Datos Vida'!AS455=0,"",Índice!$F$51*'Datos Vida'!AS455)</f>
        <v/>
      </c>
      <c r="AT41" s="71" t="str">
        <f t="shared" si="0"/>
        <v/>
      </c>
      <c r="AV41" s="75">
        <f t="shared" si="2"/>
        <v>2.2153136926298167E-4</v>
      </c>
      <c r="AW41" s="75" t="str">
        <f t="shared" si="1"/>
        <v/>
      </c>
    </row>
    <row r="42" spans="2:49">
      <c r="B42" s="30" t="s">
        <v>437</v>
      </c>
      <c r="C42" s="46" t="str">
        <f>IF('Datos Vida'!C456=0,"",Índice!$G$51*'Datos Vida'!C456)</f>
        <v/>
      </c>
      <c r="D42" s="46" t="str">
        <f>IF('Datos Vida'!D456=0,"",Índice!$G$51*'Datos Vida'!D456)</f>
        <v/>
      </c>
      <c r="E42" s="46" t="str">
        <f>IF('Datos Vida'!E456=0,"",Índice!$G$51*'Datos Vida'!E456)</f>
        <v/>
      </c>
      <c r="F42" s="46" t="str">
        <f>IF('Datos Vida'!F456=0,"",Índice!$G$51*'Datos Vida'!F456)</f>
        <v/>
      </c>
      <c r="G42" s="46" t="str">
        <f>IF('Datos Vida'!G456=0,"",Índice!$G$51*'Datos Vida'!G456)</f>
        <v/>
      </c>
      <c r="H42" s="46" t="str">
        <f>IF('Datos Vida'!H456=0,"",Índice!$G$51*'Datos Vida'!H456)</f>
        <v/>
      </c>
      <c r="I42" s="46" t="str">
        <f>IF('Datos Vida'!I456=0,"",Índice!$G$51*'Datos Vida'!I456)</f>
        <v/>
      </c>
      <c r="J42" s="46">
        <f>IF('Datos Vida'!J456=0,"",Índice!$G$51*'Datos Vida'!J456)</f>
        <v>-2842.2760340931477</v>
      </c>
      <c r="K42" s="46" t="str">
        <f>IF('Datos Vida'!K456=0,"",Índice!$G$51*'Datos Vida'!K456)</f>
        <v/>
      </c>
      <c r="L42" s="46" t="str">
        <f>IF('Datos Vida'!L456=0,"",Índice!$G$51*'Datos Vida'!L456)</f>
        <v/>
      </c>
      <c r="M42" s="46" t="str">
        <f>IF('Datos Vida'!M456=0,"",Índice!$G$51*'Datos Vida'!M456)</f>
        <v/>
      </c>
      <c r="N42" s="46" t="str">
        <f>IF('Datos Vida'!N456=0,"",Índice!$G$51*'Datos Vida'!N456)</f>
        <v/>
      </c>
      <c r="O42" s="46" t="str">
        <f>IF('Datos Vida'!O456=0,"",Índice!$G$51*'Datos Vida'!O456)</f>
        <v/>
      </c>
      <c r="P42" s="46" t="str">
        <f>IF('Datos Vida'!P456=0,"",Índice!$G$51*'Datos Vida'!P456)</f>
        <v/>
      </c>
      <c r="Q42" s="46" t="str">
        <f>IF('Datos Vida'!Q456=0,"",Índice!$G$51*'Datos Vida'!Q456)</f>
        <v/>
      </c>
      <c r="R42" s="46" t="str">
        <f>IF('Datos Vida'!R456=0,"",Índice!$G$51*'Datos Vida'!R456)</f>
        <v/>
      </c>
      <c r="S42" s="46" t="str">
        <f>IF('Datos Vida'!S456=0,"",Índice!$G$51*'Datos Vida'!S456)</f>
        <v/>
      </c>
      <c r="T42" s="46" t="str">
        <f>IF('Datos Vida'!T456=0,"",Índice!$G$51*'Datos Vida'!T456)</f>
        <v/>
      </c>
      <c r="U42" s="46" t="str">
        <f>IF('Datos Vida'!U456=0,"",Índice!$G$51*'Datos Vida'!U456)</f>
        <v/>
      </c>
      <c r="V42" s="46" t="str">
        <f>IF('Datos Vida'!V456=0,"",Índice!$G$51*'Datos Vida'!V456)</f>
        <v/>
      </c>
      <c r="W42" s="46" t="str">
        <f>IF('Datos Vida'!W456=0,"",Índice!$G$51*'Datos Vida'!W456)</f>
        <v/>
      </c>
      <c r="X42" s="46" t="str">
        <f>IF('Datos Vida'!X456=0,"",Índice!$G$51*'Datos Vida'!X456)</f>
        <v/>
      </c>
      <c r="Y42" s="46">
        <f>IF('Datos Vida'!Y456=0,"",Índice!$G$51*'Datos Vida'!Y456)</f>
        <v>-88956.998457353693</v>
      </c>
      <c r="Z42" s="46" t="str">
        <f>IF('Datos Vida'!Z456=0,"",Índice!$G$51*'Datos Vida'!Z456)</f>
        <v/>
      </c>
      <c r="AA42" s="46" t="str">
        <f>IF('Datos Vida'!AA456=0,"",Índice!$G$51*'Datos Vida'!AA456)</f>
        <v/>
      </c>
      <c r="AB42" s="46" t="str">
        <f>IF('Datos Vida'!AB456=0,"",Índice!$G$51*'Datos Vida'!AB456)</f>
        <v/>
      </c>
      <c r="AC42" s="46" t="str">
        <f>IF('Datos Vida'!AC456=0,"",Índice!$G$51*'Datos Vida'!AC456)</f>
        <v/>
      </c>
      <c r="AD42" s="46" t="str">
        <f>IF('Datos Vida'!AD456=0,"",Índice!$G$51*'Datos Vida'!AD456)</f>
        <v/>
      </c>
      <c r="AE42" s="46" t="str">
        <f>IF('Datos Vida'!AE456=0,"",Índice!$G$51*'Datos Vida'!AE456)</f>
        <v/>
      </c>
      <c r="AF42" s="46" t="str">
        <f>IF('Datos Vida'!AF456=0,"",Índice!$G$51*'Datos Vida'!AF456)</f>
        <v/>
      </c>
      <c r="AG42" s="46" t="str">
        <f>IF('Datos Vida'!AG456=0,"",Índice!$G$51*'Datos Vida'!AG456)</f>
        <v/>
      </c>
      <c r="AH42" s="46" t="str">
        <f>IF('Datos Vida'!AH456=0,"",Índice!$G$51*'Datos Vida'!AH456)</f>
        <v/>
      </c>
      <c r="AI42" s="46" t="str">
        <f>IF('Datos Vida'!AI456=0,"",Índice!$G$51*'Datos Vida'!AI456)</f>
        <v/>
      </c>
      <c r="AJ42" s="46" t="str">
        <f>IF('Datos Vida'!AJ456=0,"",Índice!$G$51*'Datos Vida'!AJ456)</f>
        <v/>
      </c>
      <c r="AK42" s="46" t="str">
        <f>IF('Datos Vida'!AK456=0,"",Índice!$G$51*'Datos Vida'!AK456)</f>
        <v/>
      </c>
      <c r="AL42" s="46" t="str">
        <f>IF('Datos Vida'!AL456=0,"",Índice!$G$51*'Datos Vida'!AL456)</f>
        <v/>
      </c>
      <c r="AM42" s="46" t="str">
        <f>IF('Datos Vida'!AM456=0,"",Índice!$G$51*'Datos Vida'!AM456)</f>
        <v/>
      </c>
      <c r="AN42" s="46" t="str">
        <f>IF('Datos Vida'!AN456=0,"",Índice!$G$51*'Datos Vida'!AN456)</f>
        <v/>
      </c>
      <c r="AO42" s="46" t="str">
        <f>IF('Datos Vida'!AO456=0,"",Índice!$G$51*'Datos Vida'!AO456)</f>
        <v/>
      </c>
      <c r="AP42" s="46" t="str">
        <f>IF('Datos Vida'!AP456=0,"",Índice!$G$51*'Datos Vida'!AP456)</f>
        <v/>
      </c>
      <c r="AQ42" s="46">
        <f>IF('Datos Vida'!AQ456=0,"",Índice!$G$51*'Datos Vida'!AQ456)</f>
        <v>-91799.274491446835</v>
      </c>
      <c r="AS42" s="46">
        <f>IF('Datos Vida'!AS456=0,"",Índice!$F$51*'Datos Vida'!AS456)</f>
        <v>-87784.273525861689</v>
      </c>
      <c r="AT42" s="71">
        <f t="shared" si="0"/>
        <v>4.5737132681314518E-2</v>
      </c>
      <c r="AV42" s="75">
        <f t="shared" si="2"/>
        <v>8.2160220805769981E-4</v>
      </c>
      <c r="AW42" s="75"/>
    </row>
    <row r="43" spans="2:49">
      <c r="B43" s="29" t="s">
        <v>438</v>
      </c>
      <c r="C43" s="43" t="str">
        <f>IF('Datos Vida'!C457=0,"",Índice!$G$51*'Datos Vida'!C457)</f>
        <v/>
      </c>
      <c r="D43" s="43" t="str">
        <f>IF('Datos Vida'!D457=0,"",Índice!$G$51*'Datos Vida'!D457)</f>
        <v/>
      </c>
      <c r="E43" s="43" t="str">
        <f>IF('Datos Vida'!E457=0,"",Índice!$G$51*'Datos Vida'!E457)</f>
        <v/>
      </c>
      <c r="F43" s="43" t="str">
        <f>IF('Datos Vida'!F457=0,"",Índice!$G$51*'Datos Vida'!F457)</f>
        <v/>
      </c>
      <c r="G43" s="43" t="str">
        <f>IF('Datos Vida'!G457=0,"",Índice!$G$51*'Datos Vida'!G457)</f>
        <v/>
      </c>
      <c r="H43" s="43" t="str">
        <f>IF('Datos Vida'!H457=0,"",Índice!$G$51*'Datos Vida'!H457)</f>
        <v/>
      </c>
      <c r="I43" s="43" t="str">
        <f>IF('Datos Vida'!I457=0,"",Índice!$G$51*'Datos Vida'!I457)</f>
        <v/>
      </c>
      <c r="J43" s="43" t="str">
        <f>IF('Datos Vida'!J457=0,"",Índice!$G$51*'Datos Vida'!J457)</f>
        <v/>
      </c>
      <c r="K43" s="43" t="str">
        <f>IF('Datos Vida'!K457=0,"",Índice!$G$51*'Datos Vida'!K457)</f>
        <v/>
      </c>
      <c r="L43" s="43" t="str">
        <f>IF('Datos Vida'!L457=0,"",Índice!$G$51*'Datos Vida'!L457)</f>
        <v/>
      </c>
      <c r="M43" s="43" t="str">
        <f>IF('Datos Vida'!M457=0,"",Índice!$G$51*'Datos Vida'!M457)</f>
        <v/>
      </c>
      <c r="N43" s="43" t="str">
        <f>IF('Datos Vida'!N457=0,"",Índice!$G$51*'Datos Vida'!N457)</f>
        <v/>
      </c>
      <c r="O43" s="43" t="str">
        <f>IF('Datos Vida'!O457=0,"",Índice!$G$51*'Datos Vida'!O457)</f>
        <v/>
      </c>
      <c r="P43" s="43" t="str">
        <f>IF('Datos Vida'!P457=0,"",Índice!$G$51*'Datos Vida'!P457)</f>
        <v/>
      </c>
      <c r="Q43" s="43" t="str">
        <f>IF('Datos Vida'!Q457=0,"",Índice!$G$51*'Datos Vida'!Q457)</f>
        <v/>
      </c>
      <c r="R43" s="43" t="str">
        <f>IF('Datos Vida'!R457=0,"",Índice!$G$51*'Datos Vida'!R457)</f>
        <v/>
      </c>
      <c r="S43" s="43" t="str">
        <f>IF('Datos Vida'!S457=0,"",Índice!$G$51*'Datos Vida'!S457)</f>
        <v/>
      </c>
      <c r="T43" s="43" t="str">
        <f>IF('Datos Vida'!T457=0,"",Índice!$G$51*'Datos Vida'!T457)</f>
        <v/>
      </c>
      <c r="U43" s="43" t="str">
        <f>IF('Datos Vida'!U457=0,"",Índice!$G$51*'Datos Vida'!U457)</f>
        <v/>
      </c>
      <c r="V43" s="43" t="str">
        <f>IF('Datos Vida'!V457=0,"",Índice!$G$51*'Datos Vida'!V457)</f>
        <v/>
      </c>
      <c r="W43" s="43" t="str">
        <f>IF('Datos Vida'!W457=0,"",Índice!$G$51*'Datos Vida'!W457)</f>
        <v/>
      </c>
      <c r="X43" s="43" t="str">
        <f>IF('Datos Vida'!X457=0,"",Índice!$G$51*'Datos Vida'!X457)</f>
        <v/>
      </c>
      <c r="Y43" s="43" t="str">
        <f>IF('Datos Vida'!Y457=0,"",Índice!$G$51*'Datos Vida'!Y457)</f>
        <v/>
      </c>
      <c r="Z43" s="43" t="str">
        <f>IF('Datos Vida'!Z457=0,"",Índice!$G$51*'Datos Vida'!Z457)</f>
        <v/>
      </c>
      <c r="AA43" s="43" t="str">
        <f>IF('Datos Vida'!AA457=0,"",Índice!$G$51*'Datos Vida'!AA457)</f>
        <v/>
      </c>
      <c r="AB43" s="43" t="str">
        <f>IF('Datos Vida'!AB457=0,"",Índice!$G$51*'Datos Vida'!AB457)</f>
        <v/>
      </c>
      <c r="AC43" s="43" t="str">
        <f>IF('Datos Vida'!AC457=0,"",Índice!$G$51*'Datos Vida'!AC457)</f>
        <v/>
      </c>
      <c r="AD43" s="43" t="str">
        <f>IF('Datos Vida'!AD457=0,"",Índice!$G$51*'Datos Vida'!AD457)</f>
        <v/>
      </c>
      <c r="AE43" s="43" t="str">
        <f>IF('Datos Vida'!AE457=0,"",Índice!$G$51*'Datos Vida'!AE457)</f>
        <v/>
      </c>
      <c r="AF43" s="43" t="str">
        <f>IF('Datos Vida'!AF457=0,"",Índice!$G$51*'Datos Vida'!AF457)</f>
        <v/>
      </c>
      <c r="AG43" s="43" t="str">
        <f>IF('Datos Vida'!AG457=0,"",Índice!$G$51*'Datos Vida'!AG457)</f>
        <v/>
      </c>
      <c r="AH43" s="43" t="str">
        <f>IF('Datos Vida'!AH457=0,"",Índice!$G$51*'Datos Vida'!AH457)</f>
        <v/>
      </c>
      <c r="AI43" s="43" t="str">
        <f>IF('Datos Vida'!AI457=0,"",Índice!$G$51*'Datos Vida'!AI457)</f>
        <v/>
      </c>
      <c r="AJ43" s="43" t="str">
        <f>IF('Datos Vida'!AJ457=0,"",Índice!$G$51*'Datos Vida'!AJ457)</f>
        <v/>
      </c>
      <c r="AK43" s="43" t="str">
        <f>IF('Datos Vida'!AK457=0,"",Índice!$G$51*'Datos Vida'!AK457)</f>
        <v/>
      </c>
      <c r="AL43" s="43" t="str">
        <f>IF('Datos Vida'!AL457=0,"",Índice!$G$51*'Datos Vida'!AL457)</f>
        <v/>
      </c>
      <c r="AM43" s="43" t="str">
        <f>IF('Datos Vida'!AM457=0,"",Índice!$G$51*'Datos Vida'!AM457)</f>
        <v/>
      </c>
      <c r="AN43" s="43" t="str">
        <f>IF('Datos Vida'!AN457=0,"",Índice!$G$51*'Datos Vida'!AN457)</f>
        <v/>
      </c>
      <c r="AO43" s="43" t="str">
        <f>IF('Datos Vida'!AO457=0,"",Índice!$G$51*'Datos Vida'!AO457)</f>
        <v/>
      </c>
      <c r="AP43" s="43" t="str">
        <f>IF('Datos Vida'!AP457=0,"",Índice!$G$51*'Datos Vida'!AP457)</f>
        <v/>
      </c>
      <c r="AQ43" s="43" t="str">
        <f>IF('Datos Vida'!AQ457=0,"",Índice!$G$51*'Datos Vida'!AQ457)</f>
        <v/>
      </c>
      <c r="AS43" s="43"/>
      <c r="AT43" s="107"/>
      <c r="AV43" s="98"/>
      <c r="AW43" s="98"/>
    </row>
    <row r="44" spans="2:49">
      <c r="B44" s="30" t="s">
        <v>439</v>
      </c>
      <c r="C44" s="46" t="str">
        <f>IF('Datos Vida'!C458=0,"",Índice!$G$51*'Datos Vida'!C458)</f>
        <v/>
      </c>
      <c r="D44" s="46">
        <f>IF('Datos Vida'!D458=0,"",Índice!$G$51*'Datos Vida'!D458)</f>
        <v>-404872.48034066579</v>
      </c>
      <c r="E44" s="46">
        <f>IF('Datos Vida'!E458=0,"",Índice!$G$51*'Datos Vida'!E458)</f>
        <v>-1350567.1936452712</v>
      </c>
      <c r="F44" s="46" t="str">
        <f>IF('Datos Vida'!F458=0,"",Índice!$G$51*'Datos Vida'!F458)</f>
        <v/>
      </c>
      <c r="G44" s="46">
        <f>IF('Datos Vida'!G458=0,"",Índice!$G$51*'Datos Vida'!G458)</f>
        <v>-117141.68044498774</v>
      </c>
      <c r="H44" s="46">
        <f>IF('Datos Vida'!H458=0,"",Índice!$G$51*'Datos Vida'!H458)</f>
        <v>-2712553.1128477873</v>
      </c>
      <c r="I44" s="46" t="str">
        <f>IF('Datos Vida'!I458=0,"",Índice!$G$51*'Datos Vida'!I458)</f>
        <v/>
      </c>
      <c r="J44" s="46">
        <f>IF('Datos Vida'!J458=0,"",Índice!$G$51*'Datos Vida'!J458)</f>
        <v>-2181660.7461804566</v>
      </c>
      <c r="K44" s="46" t="str">
        <f>IF('Datos Vida'!K458=0,"",Índice!$G$51*'Datos Vida'!K458)</f>
        <v/>
      </c>
      <c r="L44" s="46" t="str">
        <f>IF('Datos Vida'!L458=0,"",Índice!$G$51*'Datos Vida'!L458)</f>
        <v/>
      </c>
      <c r="M44" s="46">
        <f>IF('Datos Vida'!M458=0,"",Índice!$G$51*'Datos Vida'!M458)</f>
        <v>-387.32152777316685</v>
      </c>
      <c r="N44" s="46" t="str">
        <f>IF('Datos Vida'!N458=0,"",Índice!$G$51*'Datos Vida'!N458)</f>
        <v/>
      </c>
      <c r="O44" s="46" t="str">
        <f>IF('Datos Vida'!O458=0,"",Índice!$G$51*'Datos Vida'!O458)</f>
        <v/>
      </c>
      <c r="P44" s="46">
        <f>IF('Datos Vida'!P458=0,"",Índice!$G$51*'Datos Vida'!P458)</f>
        <v>-372432.31279643934</v>
      </c>
      <c r="Q44" s="46">
        <f>IF('Datos Vida'!Q458=0,"",Índice!$G$51*'Datos Vida'!Q458)</f>
        <v>-224045.00897479313</v>
      </c>
      <c r="R44" s="46" t="str">
        <f>IF('Datos Vida'!R458=0,"",Índice!$G$51*'Datos Vida'!R458)</f>
        <v/>
      </c>
      <c r="S44" s="46" t="str">
        <f>IF('Datos Vida'!S458=0,"",Índice!$G$51*'Datos Vida'!S458)</f>
        <v/>
      </c>
      <c r="T44" s="46" t="str">
        <f>IF('Datos Vida'!T458=0,"",Índice!$G$51*'Datos Vida'!T458)</f>
        <v/>
      </c>
      <c r="U44" s="46" t="str">
        <f>IF('Datos Vida'!U458=0,"",Índice!$G$51*'Datos Vida'!U458)</f>
        <v/>
      </c>
      <c r="V44" s="46" t="str">
        <f>IF('Datos Vida'!V458=0,"",Índice!$G$51*'Datos Vida'!V458)</f>
        <v/>
      </c>
      <c r="W44" s="46" t="str">
        <f>IF('Datos Vida'!W458=0,"",Índice!$G$51*'Datos Vida'!W458)</f>
        <v/>
      </c>
      <c r="X44" s="46">
        <f>IF('Datos Vida'!X458=0,"",Índice!$G$51*'Datos Vida'!X458)</f>
        <v>-647145.90149519383</v>
      </c>
      <c r="Y44" s="46" t="str">
        <f>IF('Datos Vida'!Y458=0,"",Índice!$G$51*'Datos Vida'!Y458)</f>
        <v/>
      </c>
      <c r="Z44" s="46">
        <f>IF('Datos Vida'!Z458=0,"",Índice!$G$51*'Datos Vida'!Z458)</f>
        <v>-726178.50246875524</v>
      </c>
      <c r="AA44" s="46">
        <f>IF('Datos Vida'!AA458=0,"",Índice!$G$51*'Datos Vida'!AA458)</f>
        <v>-144717.84180018195</v>
      </c>
      <c r="AB44" s="46" t="str">
        <f>IF('Datos Vida'!AB458=0,"",Índice!$G$51*'Datos Vida'!AB458)</f>
        <v/>
      </c>
      <c r="AC44" s="46">
        <f>IF('Datos Vida'!AC458=0,"",Índice!$G$51*'Datos Vida'!AC458)</f>
        <v>-12.261492936361968</v>
      </c>
      <c r="AD44" s="46">
        <f>IF('Datos Vida'!AD458=0,"",Índice!$G$51*'Datos Vida'!AD458)</f>
        <v>-723113.13551162963</v>
      </c>
      <c r="AE44" s="46">
        <f>IF('Datos Vida'!AE458=0,"",Índice!$G$51*'Datos Vida'!AE458)</f>
        <v>-1175348.0692575157</v>
      </c>
      <c r="AF44" s="46">
        <f>IF('Datos Vida'!AF458=0,"",Índice!$G$51*'Datos Vida'!AF458)</f>
        <v>128877.09955933878</v>
      </c>
      <c r="AG44" s="46" t="str">
        <f>IF('Datos Vida'!AG458=0,"",Índice!$G$51*'Datos Vida'!AG458)</f>
        <v/>
      </c>
      <c r="AH44" s="46" t="str">
        <f>IF('Datos Vida'!AH458=0,"",Índice!$G$51*'Datos Vida'!AH458)</f>
        <v/>
      </c>
      <c r="AI44" s="46" t="str">
        <f>IF('Datos Vida'!AI458=0,"",Índice!$G$51*'Datos Vida'!AI458)</f>
        <v/>
      </c>
      <c r="AJ44" s="46" t="str">
        <f>IF('Datos Vida'!AJ458=0,"",Índice!$G$51*'Datos Vida'!AJ458)</f>
        <v/>
      </c>
      <c r="AK44" s="46" t="str">
        <f>IF('Datos Vida'!AK458=0,"",Índice!$G$51*'Datos Vida'!AK458)</f>
        <v/>
      </c>
      <c r="AL44" s="46" t="str">
        <f>IF('Datos Vida'!AL458=0,"",Índice!$G$51*'Datos Vida'!AL458)</f>
        <v/>
      </c>
      <c r="AM44" s="46" t="str">
        <f>IF('Datos Vida'!AM458=0,"",Índice!$G$51*'Datos Vida'!AM458)</f>
        <v/>
      </c>
      <c r="AN44" s="46" t="str">
        <f>IF('Datos Vida'!AN458=0,"",Índice!$G$51*'Datos Vida'!AN458)</f>
        <v/>
      </c>
      <c r="AO44" s="46" t="str">
        <f>IF('Datos Vida'!AO458=0,"",Índice!$G$51*'Datos Vida'!AO458)</f>
        <v/>
      </c>
      <c r="AP44" s="46" t="str">
        <f>IF('Datos Vida'!AP458=0,"",Índice!$G$51*'Datos Vida'!AP458)</f>
        <v/>
      </c>
      <c r="AQ44" s="46">
        <f>IF('Datos Vida'!AQ458=0,"",Índice!$G$51*'Datos Vida'!AQ458)</f>
        <v>-10651298.469225047</v>
      </c>
      <c r="AS44" s="46">
        <f>IF('Datos Vida'!AS458=0,"",Índice!$F$51*'Datos Vida'!AS458)</f>
        <v>-11046984.353116317</v>
      </c>
      <c r="AT44" s="71">
        <f t="shared" si="0"/>
        <v>-3.5818452461159445E-2</v>
      </c>
      <c r="AV44" s="75">
        <f t="shared" si="2"/>
        <v>9.532897062070203E-2</v>
      </c>
      <c r="AW44" s="75">
        <f t="shared" si="1"/>
        <v>0.11287607086967895</v>
      </c>
    </row>
    <row r="45" spans="2:49">
      <c r="B45" s="30" t="s">
        <v>440</v>
      </c>
      <c r="C45" s="46" t="str">
        <f>IF('Datos Vida'!C459=0,"",Índice!$G$51*'Datos Vida'!C459)</f>
        <v/>
      </c>
      <c r="D45" s="46" t="str">
        <f>IF('Datos Vida'!D459=0,"",Índice!$G$51*'Datos Vida'!D459)</f>
        <v/>
      </c>
      <c r="E45" s="46">
        <f>IF('Datos Vida'!E459=0,"",Índice!$G$51*'Datos Vida'!E459)</f>
        <v>-30481.805847891093</v>
      </c>
      <c r="F45" s="46">
        <f>IF('Datos Vida'!F459=0,"",Índice!$G$51*'Datos Vida'!F459)</f>
        <v>-36064.547685919868</v>
      </c>
      <c r="G45" s="46">
        <f>IF('Datos Vida'!G459=0,"",Índice!$G$51*'Datos Vida'!G459)</f>
        <v>-4039675.6214359202</v>
      </c>
      <c r="H45" s="46" t="str">
        <f>IF('Datos Vida'!H459=0,"",Índice!$G$51*'Datos Vida'!H459)</f>
        <v/>
      </c>
      <c r="I45" s="46" t="str">
        <f>IF('Datos Vida'!I459=0,"",Índice!$G$51*'Datos Vida'!I459)</f>
        <v/>
      </c>
      <c r="J45" s="46">
        <f>IF('Datos Vida'!J459=0,"",Índice!$G$51*'Datos Vida'!J459)</f>
        <v>-3131403.3212267691</v>
      </c>
      <c r="K45" s="46" t="str">
        <f>IF('Datos Vida'!K459=0,"",Índice!$G$51*'Datos Vida'!K459)</f>
        <v/>
      </c>
      <c r="L45" s="46">
        <f>IF('Datos Vida'!L459=0,"",Índice!$G$51*'Datos Vida'!L459)</f>
        <v>-969268.62629227072</v>
      </c>
      <c r="M45" s="46">
        <f>IF('Datos Vida'!M459=0,"",Índice!$G$51*'Datos Vida'!M459)</f>
        <v>-6794232.4061962599</v>
      </c>
      <c r="N45" s="46">
        <f>IF('Datos Vida'!N459=0,"",Índice!$G$51*'Datos Vida'!N459)</f>
        <v>-3063659.8564475756</v>
      </c>
      <c r="O45" s="46">
        <f>IF('Datos Vida'!O459=0,"",Índice!$G$51*'Datos Vida'!O459)</f>
        <v>-6984514.0000132797</v>
      </c>
      <c r="P45" s="46">
        <f>IF('Datos Vida'!P459=0,"",Índice!$G$51*'Datos Vida'!P459)</f>
        <v>-2809972.0464520245</v>
      </c>
      <c r="Q45" s="46">
        <f>IF('Datos Vida'!Q459=0,"",Índice!$G$51*'Datos Vida'!Q459)</f>
        <v>-1976997.0851288454</v>
      </c>
      <c r="R45" s="46" t="str">
        <f>IF('Datos Vida'!R459=0,"",Índice!$G$51*'Datos Vida'!R459)</f>
        <v/>
      </c>
      <c r="S45" s="46" t="str">
        <f>IF('Datos Vida'!S459=0,"",Índice!$G$51*'Datos Vida'!S459)</f>
        <v/>
      </c>
      <c r="T45" s="46" t="str">
        <f>IF('Datos Vida'!T459=0,"",Índice!$G$51*'Datos Vida'!T459)</f>
        <v/>
      </c>
      <c r="U45" s="46" t="str">
        <f>IF('Datos Vida'!U459=0,"",Índice!$G$51*'Datos Vida'!U459)</f>
        <v/>
      </c>
      <c r="V45" s="46" t="str">
        <f>IF('Datos Vida'!V459=0,"",Índice!$G$51*'Datos Vida'!V459)</f>
        <v/>
      </c>
      <c r="W45" s="46">
        <f>IF('Datos Vida'!W459=0,"",Índice!$G$51*'Datos Vida'!W459)</f>
        <v>-39607.897817941179</v>
      </c>
      <c r="X45" s="46">
        <f>IF('Datos Vida'!X459=0,"",Índice!$G$51*'Datos Vida'!X459)</f>
        <v>-9205745.0019366071</v>
      </c>
      <c r="Y45" s="46" t="str">
        <f>IF('Datos Vida'!Y459=0,"",Índice!$G$51*'Datos Vida'!Y459)</f>
        <v/>
      </c>
      <c r="Z45" s="46">
        <f>IF('Datos Vida'!Z459=0,"",Índice!$G$51*'Datos Vida'!Z459)</f>
        <v>-1205177.3600607321</v>
      </c>
      <c r="AA45" s="46">
        <f>IF('Datos Vida'!AA459=0,"",Índice!$G$51*'Datos Vida'!AA459)</f>
        <v>-3823417.371038531</v>
      </c>
      <c r="AB45" s="46">
        <f>IF('Datos Vida'!AB459=0,"",Índice!$G$51*'Datos Vida'!AB459)</f>
        <v>-5491627.9234475605</v>
      </c>
      <c r="AC45" s="46">
        <f>IF('Datos Vida'!AC459=0,"",Índice!$G$51*'Datos Vida'!AC459)</f>
        <v>-1783340.1280595635</v>
      </c>
      <c r="AD45" s="46" t="str">
        <f>IF('Datos Vida'!AD459=0,"",Índice!$G$51*'Datos Vida'!AD459)</f>
        <v/>
      </c>
      <c r="AE45" s="46">
        <f>IF('Datos Vida'!AE459=0,"",Índice!$G$51*'Datos Vida'!AE459)</f>
        <v>-1604509.2193589942</v>
      </c>
      <c r="AF45" s="46">
        <f>IF('Datos Vida'!AF459=0,"",Índice!$G$51*'Datos Vida'!AF459)</f>
        <v>-1193533.6781601564</v>
      </c>
      <c r="AG45" s="46" t="str">
        <f>IF('Datos Vida'!AG459=0,"",Índice!$G$51*'Datos Vida'!AG459)</f>
        <v/>
      </c>
      <c r="AH45" s="46" t="str">
        <f>IF('Datos Vida'!AH459=0,"",Índice!$G$51*'Datos Vida'!AH459)</f>
        <v/>
      </c>
      <c r="AI45" s="46" t="str">
        <f>IF('Datos Vida'!AI459=0,"",Índice!$G$51*'Datos Vida'!AI459)</f>
        <v/>
      </c>
      <c r="AJ45" s="46" t="str">
        <f>IF('Datos Vida'!AJ459=0,"",Índice!$G$51*'Datos Vida'!AJ459)</f>
        <v/>
      </c>
      <c r="AK45" s="46" t="str">
        <f>IF('Datos Vida'!AK459=0,"",Índice!$G$51*'Datos Vida'!AK459)</f>
        <v/>
      </c>
      <c r="AL45" s="46" t="str">
        <f>IF('Datos Vida'!AL459=0,"",Índice!$G$51*'Datos Vida'!AL459)</f>
        <v/>
      </c>
      <c r="AM45" s="46" t="str">
        <f>IF('Datos Vida'!AM459=0,"",Índice!$G$51*'Datos Vida'!AM459)</f>
        <v/>
      </c>
      <c r="AN45" s="46" t="str">
        <f>IF('Datos Vida'!AN459=0,"",Índice!$G$51*'Datos Vida'!AN459)</f>
        <v/>
      </c>
      <c r="AO45" s="46" t="str">
        <f>IF('Datos Vida'!AO459=0,"",Índice!$G$51*'Datos Vida'!AO459)</f>
        <v/>
      </c>
      <c r="AP45" s="46" t="str">
        <f>IF('Datos Vida'!AP459=0,"",Índice!$G$51*'Datos Vida'!AP459)</f>
        <v/>
      </c>
      <c r="AQ45" s="46">
        <f>IF('Datos Vida'!AQ459=0,"",Índice!$G$51*'Datos Vida'!AQ459)</f>
        <v>-54183227.89660684</v>
      </c>
      <c r="AS45" s="46">
        <f>IF('Datos Vida'!AS459=0,"",Índice!$F$51*'Datos Vida'!AS459)</f>
        <v>-44470122.779178739</v>
      </c>
      <c r="AT45" s="71">
        <f t="shared" si="0"/>
        <v>0.21841867101783352</v>
      </c>
      <c r="AV45" s="75">
        <f t="shared" si="2"/>
        <v>0.48493912317023269</v>
      </c>
      <c r="AW45" s="75">
        <f t="shared" si="1"/>
        <v>0.45438760207801759</v>
      </c>
    </row>
    <row r="46" spans="2:49">
      <c r="B46" s="30" t="s">
        <v>441</v>
      </c>
      <c r="C46" s="46" t="str">
        <f>IF('Datos Vida'!C460=0,"",Índice!$G$51*'Datos Vida'!C460)</f>
        <v/>
      </c>
      <c r="D46" s="46" t="str">
        <f>IF('Datos Vida'!D460=0,"",Índice!$G$51*'Datos Vida'!D460)</f>
        <v/>
      </c>
      <c r="E46" s="46">
        <f>IF('Datos Vida'!E460=0,"",Índice!$G$51*'Datos Vida'!E460)</f>
        <v>-55667.797645527768</v>
      </c>
      <c r="F46" s="46">
        <f>IF('Datos Vida'!F460=0,"",Índice!$G$51*'Datos Vida'!F460)</f>
        <v>-4686.5019554203991</v>
      </c>
      <c r="G46" s="46">
        <f>IF('Datos Vida'!G460=0,"",Índice!$G$51*'Datos Vida'!G460)</f>
        <v>-2226614.1052273214</v>
      </c>
      <c r="H46" s="46" t="str">
        <f>IF('Datos Vida'!H460=0,"",Índice!$G$51*'Datos Vida'!H460)</f>
        <v/>
      </c>
      <c r="I46" s="46" t="str">
        <f>IF('Datos Vida'!I460=0,"",Índice!$G$51*'Datos Vida'!I460)</f>
        <v/>
      </c>
      <c r="J46" s="46">
        <f>IF('Datos Vida'!J460=0,"",Índice!$G$51*'Datos Vida'!J460)</f>
        <v>-802573.58555711224</v>
      </c>
      <c r="K46" s="46" t="str">
        <f>IF('Datos Vida'!K460=0,"",Índice!$G$51*'Datos Vida'!K460)</f>
        <v/>
      </c>
      <c r="L46" s="46">
        <f>IF('Datos Vida'!L460=0,"",Índice!$G$51*'Datos Vida'!L460)</f>
        <v>-220167.0130427758</v>
      </c>
      <c r="M46" s="46">
        <f>IF('Datos Vida'!M460=0,"",Índice!$G$51*'Datos Vida'!M460)</f>
        <v>-1354563.466505541</v>
      </c>
      <c r="N46" s="46">
        <f>IF('Datos Vida'!N460=0,"",Índice!$G$51*'Datos Vida'!N460)</f>
        <v>-709911.5800283741</v>
      </c>
      <c r="O46" s="46">
        <f>IF('Datos Vida'!O460=0,"",Índice!$G$51*'Datos Vida'!O460)</f>
        <v>-1731192.1313971684</v>
      </c>
      <c r="P46" s="46">
        <f>IF('Datos Vida'!P460=0,"",Índice!$G$51*'Datos Vida'!P460)</f>
        <v>-673953.97734943707</v>
      </c>
      <c r="Q46" s="46">
        <f>IF('Datos Vida'!Q460=0,"",Índice!$G$51*'Datos Vida'!Q460)</f>
        <v>-358825.41980120447</v>
      </c>
      <c r="R46" s="46" t="str">
        <f>IF('Datos Vida'!R460=0,"",Índice!$G$51*'Datos Vida'!R460)</f>
        <v/>
      </c>
      <c r="S46" s="46" t="str">
        <f>IF('Datos Vida'!S460=0,"",Índice!$G$51*'Datos Vida'!S460)</f>
        <v/>
      </c>
      <c r="T46" s="46" t="str">
        <f>IF('Datos Vida'!T460=0,"",Índice!$G$51*'Datos Vida'!T460)</f>
        <v/>
      </c>
      <c r="U46" s="46" t="str">
        <f>IF('Datos Vida'!U460=0,"",Índice!$G$51*'Datos Vida'!U460)</f>
        <v/>
      </c>
      <c r="V46" s="46" t="str">
        <f>IF('Datos Vida'!V460=0,"",Índice!$G$51*'Datos Vida'!V460)</f>
        <v/>
      </c>
      <c r="W46" s="46">
        <f>IF('Datos Vida'!W460=0,"",Índice!$G$51*'Datos Vida'!W460)</f>
        <v>-4282.6694642347302</v>
      </c>
      <c r="X46" s="46">
        <f>IF('Datos Vida'!X460=0,"",Índice!$G$51*'Datos Vida'!X460)</f>
        <v>-1603104.6365706774</v>
      </c>
      <c r="Y46" s="46" t="str">
        <f>IF('Datos Vida'!Y460=0,"",Índice!$G$51*'Datos Vida'!Y460)</f>
        <v/>
      </c>
      <c r="Z46" s="46">
        <f>IF('Datos Vida'!Z460=0,"",Índice!$G$51*'Datos Vida'!Z460)</f>
        <v>-447336.57798110315</v>
      </c>
      <c r="AA46" s="46">
        <f>IF('Datos Vida'!AA460=0,"",Índice!$G$51*'Datos Vida'!AA460)</f>
        <v>-1701793.2322756138</v>
      </c>
      <c r="AB46" s="46">
        <f>IF('Datos Vida'!AB460=0,"",Índice!$G$51*'Datos Vida'!AB460)</f>
        <v>-713045.2989126225</v>
      </c>
      <c r="AC46" s="46">
        <f>IF('Datos Vida'!AC460=0,"",Índice!$G$51*'Datos Vida'!AC460)</f>
        <v>-457269.18403527065</v>
      </c>
      <c r="AD46" s="46" t="str">
        <f>IF('Datos Vida'!AD460=0,"",Índice!$G$51*'Datos Vida'!AD460)</f>
        <v/>
      </c>
      <c r="AE46" s="46">
        <f>IF('Datos Vida'!AE460=0,"",Índice!$G$51*'Datos Vida'!AE460)</f>
        <v>-207909.32692371539</v>
      </c>
      <c r="AF46" s="46" t="str">
        <f>IF('Datos Vida'!AF460=0,"",Índice!$G$51*'Datos Vida'!AF460)</f>
        <v/>
      </c>
      <c r="AG46" s="46" t="str">
        <f>IF('Datos Vida'!AG460=0,"",Índice!$G$51*'Datos Vida'!AG460)</f>
        <v/>
      </c>
      <c r="AH46" s="46" t="str">
        <f>IF('Datos Vida'!AH460=0,"",Índice!$G$51*'Datos Vida'!AH460)</f>
        <v/>
      </c>
      <c r="AI46" s="46" t="str">
        <f>IF('Datos Vida'!AI460=0,"",Índice!$G$51*'Datos Vida'!AI460)</f>
        <v/>
      </c>
      <c r="AJ46" s="46" t="str">
        <f>IF('Datos Vida'!AJ460=0,"",Índice!$G$51*'Datos Vida'!AJ460)</f>
        <v/>
      </c>
      <c r="AK46" s="46" t="str">
        <f>IF('Datos Vida'!AK460=0,"",Índice!$G$51*'Datos Vida'!AK460)</f>
        <v/>
      </c>
      <c r="AL46" s="46" t="str">
        <f>IF('Datos Vida'!AL460=0,"",Índice!$G$51*'Datos Vida'!AL460)</f>
        <v/>
      </c>
      <c r="AM46" s="46" t="str">
        <f>IF('Datos Vida'!AM460=0,"",Índice!$G$51*'Datos Vida'!AM460)</f>
        <v/>
      </c>
      <c r="AN46" s="46" t="str">
        <f>IF('Datos Vida'!AN460=0,"",Índice!$G$51*'Datos Vida'!AN460)</f>
        <v/>
      </c>
      <c r="AO46" s="46" t="str">
        <f>IF('Datos Vida'!AO460=0,"",Índice!$G$51*'Datos Vida'!AO460)</f>
        <v/>
      </c>
      <c r="AP46" s="46" t="str">
        <f>IF('Datos Vida'!AP460=0,"",Índice!$G$51*'Datos Vida'!AP460)</f>
        <v/>
      </c>
      <c r="AQ46" s="46">
        <f>IF('Datos Vida'!AQ460=0,"",Índice!$G$51*'Datos Vida'!AQ460)</f>
        <v>-13272896.504673121</v>
      </c>
      <c r="AS46" s="46">
        <f>IF('Datos Vida'!AS460=0,"",Índice!$F$51*'Datos Vida'!AS460)</f>
        <v>-12185148.566576825</v>
      </c>
      <c r="AT46" s="71">
        <f t="shared" si="0"/>
        <v>8.9268336135016613E-2</v>
      </c>
      <c r="AV46" s="75">
        <f t="shared" si="2"/>
        <v>0.11879223595145964</v>
      </c>
      <c r="AW46" s="75">
        <f t="shared" si="1"/>
        <v>0.12450562517276434</v>
      </c>
    </row>
    <row r="47" spans="2:49">
      <c r="B47" s="30" t="s">
        <v>442</v>
      </c>
      <c r="C47" s="46" t="str">
        <f>IF('Datos Vida'!C461=0,"",Índice!$G$51*'Datos Vida'!C461)</f>
        <v/>
      </c>
      <c r="D47" s="46" t="str">
        <f>IF('Datos Vida'!D461=0,"",Índice!$G$51*'Datos Vida'!D461)</f>
        <v/>
      </c>
      <c r="E47" s="46">
        <f>IF('Datos Vida'!E461=0,"",Índice!$G$51*'Datos Vida'!E461)</f>
        <v>-19451.596981990657</v>
      </c>
      <c r="F47" s="46">
        <f>IF('Datos Vida'!F461=0,"",Índice!$G$51*'Datos Vida'!F461)</f>
        <v>-35273.305136326111</v>
      </c>
      <c r="G47" s="46">
        <f>IF('Datos Vida'!G461=0,"",Índice!$G$51*'Datos Vida'!G461)</f>
        <v>-586056.33214071218</v>
      </c>
      <c r="H47" s="46" t="str">
        <f>IF('Datos Vida'!H461=0,"",Índice!$G$51*'Datos Vida'!H461)</f>
        <v/>
      </c>
      <c r="I47" s="46" t="str">
        <f>IF('Datos Vida'!I461=0,"",Índice!$G$51*'Datos Vida'!I461)</f>
        <v/>
      </c>
      <c r="J47" s="46">
        <f>IF('Datos Vida'!J461=0,"",Índice!$G$51*'Datos Vida'!J461)</f>
        <v>-1313004.8846777817</v>
      </c>
      <c r="K47" s="46" t="str">
        <f>IF('Datos Vida'!K461=0,"",Índice!$G$51*'Datos Vida'!K461)</f>
        <v/>
      </c>
      <c r="L47" s="46">
        <f>IF('Datos Vida'!L461=0,"",Índice!$G$51*'Datos Vida'!L461)</f>
        <v>-173670.54652174204</v>
      </c>
      <c r="M47" s="46">
        <f>IF('Datos Vida'!M461=0,"",Índice!$G$51*'Datos Vida'!M461)</f>
        <v>-1547913.310802287</v>
      </c>
      <c r="N47" s="46">
        <f>IF('Datos Vida'!N461=0,"",Índice!$G$51*'Datos Vida'!N461)</f>
        <v>-608590.70295537391</v>
      </c>
      <c r="O47" s="46">
        <f>IF('Datos Vida'!O461=0,"",Índice!$G$51*'Datos Vida'!O461)</f>
        <v>-955395.96433100721</v>
      </c>
      <c r="P47" s="46">
        <f>IF('Datos Vida'!P461=0,"",Índice!$G$51*'Datos Vida'!P461)</f>
        <v>-280542.16160824755</v>
      </c>
      <c r="Q47" s="46">
        <f>IF('Datos Vida'!Q461=0,"",Índice!$G$51*'Datos Vida'!Q461)</f>
        <v>-94231.565155227407</v>
      </c>
      <c r="R47" s="46" t="str">
        <f>IF('Datos Vida'!R461=0,"",Índice!$G$51*'Datos Vida'!R461)</f>
        <v/>
      </c>
      <c r="S47" s="46" t="str">
        <f>IF('Datos Vida'!S461=0,"",Índice!$G$51*'Datos Vida'!S461)</f>
        <v/>
      </c>
      <c r="T47" s="46" t="str">
        <f>IF('Datos Vida'!T461=0,"",Índice!$G$51*'Datos Vida'!T461)</f>
        <v/>
      </c>
      <c r="U47" s="46" t="str">
        <f>IF('Datos Vida'!U461=0,"",Índice!$G$51*'Datos Vida'!U461)</f>
        <v/>
      </c>
      <c r="V47" s="46" t="str">
        <f>IF('Datos Vida'!V461=0,"",Índice!$G$51*'Datos Vida'!V461)</f>
        <v/>
      </c>
      <c r="W47" s="46">
        <f>IF('Datos Vida'!W461=0,"",Índice!$G$51*'Datos Vida'!W461)</f>
        <v>-8198.9106305373152</v>
      </c>
      <c r="X47" s="46">
        <f>IF('Datos Vida'!X461=0,"",Índice!$G$51*'Datos Vida'!X461)</f>
        <v>-1716681.3848847223</v>
      </c>
      <c r="Y47" s="46" t="str">
        <f>IF('Datos Vida'!Y461=0,"",Índice!$G$51*'Datos Vida'!Y461)</f>
        <v/>
      </c>
      <c r="Z47" s="46">
        <f>IF('Datos Vida'!Z461=0,"",Índice!$G$51*'Datos Vida'!Z461)</f>
        <v>-343614.2631705919</v>
      </c>
      <c r="AA47" s="46">
        <f>IF('Datos Vida'!AA461=0,"",Índice!$G$51*'Datos Vida'!AA461)</f>
        <v>-374348.8682464959</v>
      </c>
      <c r="AB47" s="46">
        <f>IF('Datos Vida'!AB461=0,"",Índice!$G$51*'Datos Vida'!AB461)</f>
        <v>-1062195.3384194183</v>
      </c>
      <c r="AC47" s="46">
        <f>IF('Datos Vida'!AC461=0,"",Índice!$G$51*'Datos Vida'!AC461)</f>
        <v>-288302.49147339322</v>
      </c>
      <c r="AD47" s="46" t="str">
        <f>IF('Datos Vida'!AD461=0,"",Índice!$G$51*'Datos Vida'!AD461)</f>
        <v/>
      </c>
      <c r="AE47" s="46">
        <f>IF('Datos Vida'!AE461=0,"",Índice!$G$51*'Datos Vida'!AE461)</f>
        <v>-239448.63120572086</v>
      </c>
      <c r="AF47" s="46" t="str">
        <f>IF('Datos Vida'!AF461=0,"",Índice!$G$51*'Datos Vida'!AF461)</f>
        <v/>
      </c>
      <c r="AG47" s="46" t="str">
        <f>IF('Datos Vida'!AG461=0,"",Índice!$G$51*'Datos Vida'!AG461)</f>
        <v/>
      </c>
      <c r="AH47" s="46" t="str">
        <f>IF('Datos Vida'!AH461=0,"",Índice!$G$51*'Datos Vida'!AH461)</f>
        <v/>
      </c>
      <c r="AI47" s="46" t="str">
        <f>IF('Datos Vida'!AI461=0,"",Índice!$G$51*'Datos Vida'!AI461)</f>
        <v/>
      </c>
      <c r="AJ47" s="46" t="str">
        <f>IF('Datos Vida'!AJ461=0,"",Índice!$G$51*'Datos Vida'!AJ461)</f>
        <v/>
      </c>
      <c r="AK47" s="46" t="str">
        <f>IF('Datos Vida'!AK461=0,"",Índice!$G$51*'Datos Vida'!AK461)</f>
        <v/>
      </c>
      <c r="AL47" s="46" t="str">
        <f>IF('Datos Vida'!AL461=0,"",Índice!$G$51*'Datos Vida'!AL461)</f>
        <v/>
      </c>
      <c r="AM47" s="46" t="str">
        <f>IF('Datos Vida'!AM461=0,"",Índice!$G$51*'Datos Vida'!AM461)</f>
        <v/>
      </c>
      <c r="AN47" s="46" t="str">
        <f>IF('Datos Vida'!AN461=0,"",Índice!$G$51*'Datos Vida'!AN461)</f>
        <v/>
      </c>
      <c r="AO47" s="46" t="str">
        <f>IF('Datos Vida'!AO461=0,"",Índice!$G$51*'Datos Vida'!AO461)</f>
        <v/>
      </c>
      <c r="AP47" s="46" t="str">
        <f>IF('Datos Vida'!AP461=0,"",Índice!$G$51*'Datos Vida'!AP461)</f>
        <v/>
      </c>
      <c r="AQ47" s="46">
        <f>IF('Datos Vida'!AQ461=0,"",Índice!$G$51*'Datos Vida'!AQ461)</f>
        <v>-9646920.258341575</v>
      </c>
      <c r="AS47" s="46">
        <f>IF('Datos Vida'!AS461=0,"",Índice!$F$51*'Datos Vida'!AS461)</f>
        <v>-9083175.5228461418</v>
      </c>
      <c r="AT47" s="71">
        <f t="shared" si="0"/>
        <v>6.2064718894564441E-2</v>
      </c>
      <c r="AV47" s="75">
        <f t="shared" si="2"/>
        <v>8.6339799841756618E-2</v>
      </c>
      <c r="AW47" s="75">
        <f t="shared" si="1"/>
        <v>9.2810230490576212E-2</v>
      </c>
    </row>
    <row r="48" spans="2:49">
      <c r="B48" s="30" t="s">
        <v>443</v>
      </c>
      <c r="C48" s="46" t="str">
        <f>IF('Datos Vida'!C462=0,"",Índice!$G$51*'Datos Vida'!C462)</f>
        <v/>
      </c>
      <c r="D48" s="46" t="str">
        <f>IF('Datos Vida'!D462=0,"",Índice!$G$51*'Datos Vida'!D462)</f>
        <v/>
      </c>
      <c r="E48" s="46" t="str">
        <f>IF('Datos Vida'!E462=0,"",Índice!$G$51*'Datos Vida'!E462)</f>
        <v/>
      </c>
      <c r="F48" s="46" t="str">
        <f>IF('Datos Vida'!F462=0,"",Índice!$G$51*'Datos Vida'!F462)</f>
        <v/>
      </c>
      <c r="G48" s="46">
        <f>IF('Datos Vida'!G462=0,"",Índice!$G$51*'Datos Vida'!G462)</f>
        <v>-33262.018700404413</v>
      </c>
      <c r="H48" s="46" t="str">
        <f>IF('Datos Vida'!H462=0,"",Índice!$G$51*'Datos Vida'!H462)</f>
        <v/>
      </c>
      <c r="I48" s="46" t="str">
        <f>IF('Datos Vida'!I462=0,"",Índice!$G$51*'Datos Vida'!I462)</f>
        <v/>
      </c>
      <c r="J48" s="46">
        <f>IF('Datos Vida'!J462=0,"",Índice!$G$51*'Datos Vida'!J462)</f>
        <v>-20884.332512211695</v>
      </c>
      <c r="K48" s="46" t="str">
        <f>IF('Datos Vida'!K462=0,"",Índice!$G$51*'Datos Vida'!K462)</f>
        <v/>
      </c>
      <c r="L48" s="46">
        <f>IF('Datos Vida'!L462=0,"",Índice!$G$51*'Datos Vida'!L462)</f>
        <v>-678528.93070485885</v>
      </c>
      <c r="M48" s="46">
        <f>IF('Datos Vida'!M462=0,"",Índice!$G$51*'Datos Vida'!M462)</f>
        <v>-172365.29510580518</v>
      </c>
      <c r="N48" s="46">
        <f>IF('Datos Vida'!N462=0,"",Índice!$G$51*'Datos Vida'!N462)</f>
        <v>-130837.07928582338</v>
      </c>
      <c r="O48" s="46" t="str">
        <f>IF('Datos Vida'!O462=0,"",Índice!$G$51*'Datos Vida'!O462)</f>
        <v/>
      </c>
      <c r="P48" s="46">
        <f>IF('Datos Vida'!P462=0,"",Índice!$G$51*'Datos Vida'!P462)</f>
        <v>-32527.527494295311</v>
      </c>
      <c r="Q48" s="46">
        <f>IF('Datos Vida'!Q462=0,"",Índice!$G$51*'Datos Vida'!Q462)</f>
        <v>-47219.850338961674</v>
      </c>
      <c r="R48" s="46" t="str">
        <f>IF('Datos Vida'!R462=0,"",Índice!$G$51*'Datos Vida'!R462)</f>
        <v/>
      </c>
      <c r="S48" s="46" t="str">
        <f>IF('Datos Vida'!S462=0,"",Índice!$G$51*'Datos Vida'!S462)</f>
        <v/>
      </c>
      <c r="T48" s="46" t="str">
        <f>IF('Datos Vida'!T462=0,"",Índice!$G$51*'Datos Vida'!T462)</f>
        <v/>
      </c>
      <c r="U48" s="46" t="str">
        <f>IF('Datos Vida'!U462=0,"",Índice!$G$51*'Datos Vida'!U462)</f>
        <v/>
      </c>
      <c r="V48" s="46" t="str">
        <f>IF('Datos Vida'!V462=0,"",Índice!$G$51*'Datos Vida'!V462)</f>
        <v/>
      </c>
      <c r="W48" s="46" t="str">
        <f>IF('Datos Vida'!W462=0,"",Índice!$G$51*'Datos Vida'!W462)</f>
        <v/>
      </c>
      <c r="X48" s="46">
        <f>IF('Datos Vida'!X462=0,"",Índice!$G$51*'Datos Vida'!X462)</f>
        <v>30955.134887488632</v>
      </c>
      <c r="Y48" s="46" t="str">
        <f>IF('Datos Vida'!Y462=0,"",Índice!$G$51*'Datos Vida'!Y462)</f>
        <v/>
      </c>
      <c r="Z48" s="46" t="str">
        <f>IF('Datos Vida'!Z462=0,"",Índice!$G$51*'Datos Vida'!Z462)</f>
        <v/>
      </c>
      <c r="AA48" s="46">
        <f>IF('Datos Vida'!AA462=0,"",Índice!$G$51*'Datos Vida'!AA462)</f>
        <v>-27769.05013268529</v>
      </c>
      <c r="AB48" s="46" t="str">
        <f>IF('Datos Vida'!AB462=0,"",Índice!$G$51*'Datos Vida'!AB462)</f>
        <v/>
      </c>
      <c r="AC48" s="46">
        <f>IF('Datos Vida'!AC462=0,"",Índice!$G$51*'Datos Vida'!AC462)</f>
        <v>-20921.692440147759</v>
      </c>
      <c r="AD48" s="46" t="str">
        <f>IF('Datos Vida'!AD462=0,"",Índice!$G$51*'Datos Vida'!AD462)</f>
        <v/>
      </c>
      <c r="AE48" s="46">
        <f>IF('Datos Vida'!AE462=0,"",Índice!$G$51*'Datos Vida'!AE462)</f>
        <v>-1719.3977260906422</v>
      </c>
      <c r="AF48" s="46" t="str">
        <f>IF('Datos Vida'!AF462=0,"",Índice!$G$51*'Datos Vida'!AF462)</f>
        <v/>
      </c>
      <c r="AG48" s="46" t="str">
        <f>IF('Datos Vida'!AG462=0,"",Índice!$G$51*'Datos Vida'!AG462)</f>
        <v/>
      </c>
      <c r="AH48" s="46" t="str">
        <f>IF('Datos Vida'!AH462=0,"",Índice!$G$51*'Datos Vida'!AH462)</f>
        <v/>
      </c>
      <c r="AI48" s="46" t="str">
        <f>IF('Datos Vida'!AI462=0,"",Índice!$G$51*'Datos Vida'!AI462)</f>
        <v/>
      </c>
      <c r="AJ48" s="46" t="str">
        <f>IF('Datos Vida'!AJ462=0,"",Índice!$G$51*'Datos Vida'!AJ462)</f>
        <v/>
      </c>
      <c r="AK48" s="46" t="str">
        <f>IF('Datos Vida'!AK462=0,"",Índice!$G$51*'Datos Vida'!AK462)</f>
        <v/>
      </c>
      <c r="AL48" s="46" t="str">
        <f>IF('Datos Vida'!AL462=0,"",Índice!$G$51*'Datos Vida'!AL462)</f>
        <v/>
      </c>
      <c r="AM48" s="46" t="str">
        <f>IF('Datos Vida'!AM462=0,"",Índice!$G$51*'Datos Vida'!AM462)</f>
        <v/>
      </c>
      <c r="AN48" s="46" t="str">
        <f>IF('Datos Vida'!AN462=0,"",Índice!$G$51*'Datos Vida'!AN462)</f>
        <v/>
      </c>
      <c r="AO48" s="46" t="str">
        <f>IF('Datos Vida'!AO462=0,"",Índice!$G$51*'Datos Vida'!AO462)</f>
        <v/>
      </c>
      <c r="AP48" s="46" t="str">
        <f>IF('Datos Vida'!AP462=0,"",Índice!$G$51*'Datos Vida'!AP462)</f>
        <v/>
      </c>
      <c r="AQ48" s="46">
        <f>IF('Datos Vida'!AQ462=0,"",Índice!$G$51*'Datos Vida'!AQ462)</f>
        <v>-1135080.0395537955</v>
      </c>
      <c r="AS48" s="46">
        <f>IF('Datos Vida'!AS462=0,"",Índice!$F$51*'Datos Vida'!AS462)</f>
        <v>-544992.22948217602</v>
      </c>
      <c r="AT48" s="71">
        <f t="shared" si="0"/>
        <v>1.082745364337196</v>
      </c>
      <c r="AV48" s="75">
        <f t="shared" si="2"/>
        <v>1.0158950296568093E-2</v>
      </c>
      <c r="AW48" s="75">
        <f t="shared" si="1"/>
        <v>5.568631180427156E-3</v>
      </c>
    </row>
    <row r="49" spans="2:49">
      <c r="B49" s="31" t="s">
        <v>327</v>
      </c>
      <c r="C49" s="77">
        <f>IF('Datos Vida'!C463=0,"",Índice!$G$51*'Datos Vida'!C463)</f>
        <v>-159541.23424984675</v>
      </c>
      <c r="D49" s="77">
        <f>IF('Datos Vida'!D463=0,"",Índice!$G$51*'Datos Vida'!D463)</f>
        <v>-1107282.0146031282</v>
      </c>
      <c r="E49" s="77">
        <f>IF('Datos Vida'!E463=0,"",Índice!$G$51*'Datos Vida'!E463)</f>
        <v>-1563517.2778600375</v>
      </c>
      <c r="F49" s="77">
        <f>IF('Datos Vida'!F463=0,"",Índice!$G$51*'Datos Vida'!F463)</f>
        <v>-954629.46609387349</v>
      </c>
      <c r="G49" s="77">
        <f>IF('Datos Vida'!G463=0,"",Índice!$G$51*'Datos Vida'!G463)</f>
        <v>-8569847.8586346675</v>
      </c>
      <c r="H49" s="77">
        <f>IF('Datos Vida'!H463=0,"",Índice!$G$51*'Datos Vida'!H463)</f>
        <v>-2842228.316080926</v>
      </c>
      <c r="I49" s="77">
        <f>IF('Datos Vida'!I463=0,"",Índice!$G$51*'Datos Vida'!I463)</f>
        <v>-130200.94240860872</v>
      </c>
      <c r="J49" s="77">
        <f>IF('Datos Vida'!J463=0,"",Índice!$G$51*'Datos Vida'!J463)</f>
        <v>-8976248.2044880614</v>
      </c>
      <c r="K49" s="77">
        <f>IF('Datos Vida'!K463=0,"",Índice!$G$51*'Datos Vida'!K463)</f>
        <v>-229803.66118440713</v>
      </c>
      <c r="L49" s="77">
        <f>IF('Datos Vida'!L463=0,"",Índice!$G$51*'Datos Vida'!L463)</f>
        <v>-2043405.5079334518</v>
      </c>
      <c r="M49" s="77">
        <f>IF('Datos Vida'!M463=0,"",Índice!$G$51*'Datos Vida'!M463)</f>
        <v>-11212647.840627152</v>
      </c>
      <c r="N49" s="77">
        <f>IF('Datos Vida'!N463=0,"",Índice!$G$51*'Datos Vida'!N463)</f>
        <v>-4517125.8529373361</v>
      </c>
      <c r="O49" s="77">
        <f>IF('Datos Vida'!O463=0,"",Índice!$G$51*'Datos Vida'!O463)</f>
        <v>-10504285.635240505</v>
      </c>
      <c r="P49" s="77">
        <f>IF('Datos Vida'!P463=0,"",Índice!$G$51*'Datos Vida'!P463)</f>
        <v>-5370605.793002096</v>
      </c>
      <c r="Q49" s="77">
        <f>IF('Datos Vida'!Q463=0,"",Índice!$G$51*'Datos Vida'!Q463)</f>
        <v>-4948385.7102702176</v>
      </c>
      <c r="R49" s="77">
        <f>IF('Datos Vida'!R463=0,"",Índice!$G$51*'Datos Vida'!R463)</f>
        <v>-4379.6105094716713</v>
      </c>
      <c r="S49" s="77">
        <f>IF('Datos Vida'!S463=0,"",Índice!$G$51*'Datos Vida'!S463)</f>
        <v>-188461.13837116913</v>
      </c>
      <c r="T49" s="77">
        <f>IF('Datos Vida'!T463=0,"",Índice!$G$51*'Datos Vida'!T463)</f>
        <v>-408285.84771402838</v>
      </c>
      <c r="U49" s="77">
        <f>IF('Datos Vida'!U463=0,"",Índice!$G$51*'Datos Vida'!U463)</f>
        <v>-362645.02977949235</v>
      </c>
      <c r="V49" s="77">
        <f>IF('Datos Vida'!V463=0,"",Índice!$G$51*'Datos Vida'!V463)</f>
        <v>-605.81513475469274</v>
      </c>
      <c r="W49" s="77">
        <f>IF('Datos Vida'!W463=0,"",Índice!$G$51*'Datos Vida'!W463)</f>
        <v>-123944.70376542924</v>
      </c>
      <c r="X49" s="77">
        <f>IF('Datos Vida'!X463=0,"",Índice!$G$51*'Datos Vida'!X463)</f>
        <v>-16702341.194586927</v>
      </c>
      <c r="Y49" s="77">
        <f>IF('Datos Vida'!Y463=0,"",Índice!$G$51*'Datos Vida'!Y463)</f>
        <v>-417995.00244565884</v>
      </c>
      <c r="Z49" s="77">
        <f>IF('Datos Vida'!Z463=0,"",Índice!$G$51*'Datos Vida'!Z463)</f>
        <v>-2816831.1315668803</v>
      </c>
      <c r="AA49" s="77">
        <f>IF('Datos Vida'!AA463=0,"",Índice!$G$51*'Datos Vida'!AA463)</f>
        <v>-6279804.3030315107</v>
      </c>
      <c r="AB49" s="77">
        <f>IF('Datos Vida'!AB463=0,"",Índice!$G$51*'Datos Vida'!AB463)</f>
        <v>-7483588.7220824184</v>
      </c>
      <c r="AC49" s="77">
        <f>IF('Datos Vida'!AC463=0,"",Índice!$G$51*'Datos Vida'!AC463)</f>
        <v>-2553717.5120235672</v>
      </c>
      <c r="AD49" s="77">
        <f>IF('Datos Vida'!AD463=0,"",Índice!$G$51*'Datos Vida'!AD463)</f>
        <v>-723113.13551162963</v>
      </c>
      <c r="AE49" s="77">
        <f>IF('Datos Vida'!AE463=0,"",Índice!$G$51*'Datos Vida'!AE463)</f>
        <v>-4516815.1104087681</v>
      </c>
      <c r="AF49" s="77">
        <f>IF('Datos Vida'!AF463=0,"",Índice!$G$51*'Datos Vida'!AF463)</f>
        <v>-3808747.7563017216</v>
      </c>
      <c r="AG49" s="77">
        <f>IF('Datos Vida'!AG463=0,"",Índice!$G$51*'Datos Vida'!AG463)</f>
        <v>-2210988.852139791</v>
      </c>
      <c r="AH49" s="77" t="str">
        <f>IF('Datos Vida'!AH463=0,"",Índice!$G$51*'Datos Vida'!AH463)</f>
        <v/>
      </c>
      <c r="AI49" s="77" t="str">
        <f>IF('Datos Vida'!AI463=0,"",Índice!$G$51*'Datos Vida'!AI463)</f>
        <v/>
      </c>
      <c r="AJ49" s="77" t="str">
        <f>IF('Datos Vida'!AJ463=0,"",Índice!$G$51*'Datos Vida'!AJ463)</f>
        <v/>
      </c>
      <c r="AK49" s="77" t="str">
        <f>IF('Datos Vida'!AK463=0,"",Índice!$G$51*'Datos Vida'!AK463)</f>
        <v/>
      </c>
      <c r="AL49" s="77" t="str">
        <f>IF('Datos Vida'!AL463=0,"",Índice!$G$51*'Datos Vida'!AL463)</f>
        <v/>
      </c>
      <c r="AM49" s="77" t="str">
        <f>IF('Datos Vida'!AM463=0,"",Índice!$G$51*'Datos Vida'!AM463)</f>
        <v/>
      </c>
      <c r="AN49" s="77" t="str">
        <f>IF('Datos Vida'!AN463=0,"",Índice!$G$51*'Datos Vida'!AN463)</f>
        <v/>
      </c>
      <c r="AO49" s="77" t="str">
        <f>IF('Datos Vida'!AO463=0,"",Índice!$G$51*'Datos Vida'!AO463)</f>
        <v/>
      </c>
      <c r="AP49" s="77" t="str">
        <f>IF('Datos Vida'!AP463=0,"",Índice!$G$51*'Datos Vida'!AP463)</f>
        <v/>
      </c>
      <c r="AQ49" s="77">
        <f>IF('Datos Vida'!AQ463=0,"",Índice!$G$51*'Datos Vida'!AQ463)</f>
        <v>-111732020.18098754</v>
      </c>
      <c r="AS49" s="77">
        <f>IF('Datos Vida'!AS463=0,"",Índice!$F$51*'Datos Vida'!AS463)</f>
        <v>-97868257.355189219</v>
      </c>
      <c r="AT49" s="85">
        <f t="shared" si="0"/>
        <v>0.14165739945162348</v>
      </c>
      <c r="AV49" s="79">
        <f t="shared" si="2"/>
        <v>1</v>
      </c>
      <c r="AW49" s="79">
        <f t="shared" si="1"/>
        <v>1</v>
      </c>
    </row>
    <row r="50" spans="2:49">
      <c r="AT50" s="86"/>
    </row>
    <row r="51" spans="2:49">
      <c r="B51" s="80" t="s">
        <v>450</v>
      </c>
      <c r="C51" s="70">
        <f>IF(SUM(C12:C27)=0,"",SUM(C12:C27))</f>
        <v>-3197.7265332952652</v>
      </c>
      <c r="D51" s="70">
        <f t="shared" ref="D51:AS51" si="3">IF(SUM(D12:D27)=0,"",SUM(D12:D27))</f>
        <v>-66845.63369121842</v>
      </c>
      <c r="E51" s="70">
        <f t="shared" si="3"/>
        <v>-3179.1350999621536</v>
      </c>
      <c r="F51" s="70">
        <f t="shared" si="3"/>
        <v>-156075.65828060228</v>
      </c>
      <c r="G51" s="70">
        <f t="shared" si="3"/>
        <v>-270575.33113937586</v>
      </c>
      <c r="H51" s="70">
        <f t="shared" si="3"/>
        <v>-121.24270452236617</v>
      </c>
      <c r="I51" s="70">
        <f t="shared" si="3"/>
        <v>7407.7566115784794</v>
      </c>
      <c r="J51" s="70">
        <f t="shared" si="3"/>
        <v>-1010965.2716451872</v>
      </c>
      <c r="K51" s="70">
        <f t="shared" si="3"/>
        <v>-229803.66118440713</v>
      </c>
      <c r="L51" s="70">
        <f t="shared" si="3"/>
        <v>-405.2047160269222</v>
      </c>
      <c r="M51" s="70">
        <f t="shared" si="3"/>
        <v>-1127944.3407898264</v>
      </c>
      <c r="N51" s="70">
        <f t="shared" si="3"/>
        <v>-4126.6342201889693</v>
      </c>
      <c r="O51" s="70">
        <f t="shared" si="3"/>
        <v>-644783.79712319712</v>
      </c>
      <c r="P51" s="70">
        <f t="shared" si="3"/>
        <v>-400618.03236237366</v>
      </c>
      <c r="Q51" s="70">
        <f t="shared" si="3"/>
        <v>-1066062.9320018329</v>
      </c>
      <c r="R51" s="70">
        <f t="shared" si="3"/>
        <v>-211.27836023558004</v>
      </c>
      <c r="S51" s="70" t="str">
        <f t="shared" si="3"/>
        <v/>
      </c>
      <c r="T51" s="70">
        <f t="shared" si="3"/>
        <v>-109538.91032068011</v>
      </c>
      <c r="U51" s="70">
        <f t="shared" si="3"/>
        <v>-146092.05858072115</v>
      </c>
      <c r="V51" s="70" t="str">
        <f t="shared" si="3"/>
        <v/>
      </c>
      <c r="W51" s="70">
        <f t="shared" si="3"/>
        <v>-12555.104787072758</v>
      </c>
      <c r="X51" s="70">
        <f t="shared" si="3"/>
        <v>-1344115.4793601895</v>
      </c>
      <c r="Y51" s="70">
        <f t="shared" si="3"/>
        <v>-316251.25879496528</v>
      </c>
      <c r="Z51" s="70">
        <f t="shared" si="3"/>
        <v>-35590.333941583063</v>
      </c>
      <c r="AA51" s="70">
        <f t="shared" si="3"/>
        <v>-207269.02910665949</v>
      </c>
      <c r="AB51" s="70">
        <f t="shared" si="3"/>
        <v>-216338.19587845632</v>
      </c>
      <c r="AC51" s="70">
        <f t="shared" si="3"/>
        <v>206.58623658484223</v>
      </c>
      <c r="AD51" s="70" t="str">
        <f t="shared" si="3"/>
        <v/>
      </c>
      <c r="AE51" s="70">
        <f t="shared" si="3"/>
        <v>-573445.36885182397</v>
      </c>
      <c r="AF51" s="70">
        <f t="shared" si="3"/>
        <v>-1264207.1528326483</v>
      </c>
      <c r="AG51" s="70">
        <f t="shared" si="3"/>
        <v>-1468961.3807191895</v>
      </c>
      <c r="AH51" s="70" t="str">
        <f t="shared" si="3"/>
        <v/>
      </c>
      <c r="AI51" s="70" t="str">
        <f t="shared" si="3"/>
        <v/>
      </c>
      <c r="AJ51" s="70" t="str">
        <f t="shared" si="3"/>
        <v/>
      </c>
      <c r="AK51" s="70" t="str">
        <f t="shared" si="3"/>
        <v/>
      </c>
      <c r="AL51" s="70" t="str">
        <f t="shared" si="3"/>
        <v/>
      </c>
      <c r="AM51" s="70" t="str">
        <f t="shared" si="3"/>
        <v/>
      </c>
      <c r="AN51" s="70" t="str">
        <f t="shared" si="3"/>
        <v/>
      </c>
      <c r="AO51" s="70" t="str">
        <f t="shared" si="3"/>
        <v/>
      </c>
      <c r="AP51" s="70" t="str">
        <f t="shared" si="3"/>
        <v/>
      </c>
      <c r="AQ51" s="70">
        <f t="shared" si="3"/>
        <v>-10671665.810178077</v>
      </c>
      <c r="AR51" s="81"/>
      <c r="AS51" s="70">
        <f t="shared" si="3"/>
        <v>-9173428.372452436</v>
      </c>
      <c r="AT51" s="71">
        <f t="shared" si="0"/>
        <v>0.16332360998476947</v>
      </c>
      <c r="AV51" s="71">
        <f>IFERROR(AQ51/$AQ$49,"")</f>
        <v>9.551125803410454E-2</v>
      </c>
      <c r="AW51" s="71">
        <f>IFERROR(AS51/$AS$49,"")</f>
        <v>9.3732417643441757E-2</v>
      </c>
    </row>
    <row r="52" spans="2:49">
      <c r="B52" s="80" t="s">
        <v>451</v>
      </c>
      <c r="C52" s="70">
        <f>IF(SUM(C29:C42)=0,"",SUM(C29:C42))</f>
        <v>-156343.50771655148</v>
      </c>
      <c r="D52" s="70">
        <f t="shared" ref="D52:AS52" si="4">IF(SUM(D29:D42)=0,"",SUM(D29:D42))</f>
        <v>-635563.90057124384</v>
      </c>
      <c r="E52" s="70">
        <f t="shared" si="4"/>
        <v>-104169.74863939482</v>
      </c>
      <c r="F52" s="70">
        <f t="shared" si="4"/>
        <v>-722529.45303560491</v>
      </c>
      <c r="G52" s="70">
        <f t="shared" si="4"/>
        <v>-1296522.7695459467</v>
      </c>
      <c r="H52" s="70">
        <f t="shared" si="4"/>
        <v>-129553.96052861643</v>
      </c>
      <c r="I52" s="70">
        <f t="shared" si="4"/>
        <v>-137608.6990201872</v>
      </c>
      <c r="J52" s="70">
        <f t="shared" si="4"/>
        <v>-515756.06268854265</v>
      </c>
      <c r="K52" s="70" t="str">
        <f t="shared" si="4"/>
        <v/>
      </c>
      <c r="L52" s="70">
        <f t="shared" si="4"/>
        <v>-1365.1866557773988</v>
      </c>
      <c r="M52" s="70">
        <f t="shared" si="4"/>
        <v>-215241.69969965983</v>
      </c>
      <c r="N52" s="70" t="str">
        <f t="shared" si="4"/>
        <v/>
      </c>
      <c r="O52" s="70">
        <f t="shared" si="4"/>
        <v>-188399.74237585237</v>
      </c>
      <c r="P52" s="70">
        <f t="shared" si="4"/>
        <v>-800559.73493927903</v>
      </c>
      <c r="Q52" s="70">
        <f t="shared" si="4"/>
        <v>-1181003.8488693533</v>
      </c>
      <c r="R52" s="70">
        <f t="shared" si="4"/>
        <v>-4168.3321492360919</v>
      </c>
      <c r="S52" s="70">
        <f t="shared" si="4"/>
        <v>-188461.13837116913</v>
      </c>
      <c r="T52" s="70">
        <f t="shared" si="4"/>
        <v>-298746.93739334831</v>
      </c>
      <c r="U52" s="70">
        <f t="shared" si="4"/>
        <v>-216552.97119877121</v>
      </c>
      <c r="V52" s="70">
        <f t="shared" si="4"/>
        <v>-605.81513475469274</v>
      </c>
      <c r="W52" s="70">
        <f t="shared" si="4"/>
        <v>-59300.121065643252</v>
      </c>
      <c r="X52" s="70">
        <f t="shared" si="4"/>
        <v>-2216503.925227026</v>
      </c>
      <c r="Y52" s="70">
        <f t="shared" si="4"/>
        <v>-101743.74365069353</v>
      </c>
      <c r="Z52" s="70">
        <f t="shared" si="4"/>
        <v>-58934.093944114771</v>
      </c>
      <c r="AA52" s="70">
        <f t="shared" si="4"/>
        <v>-488.91043134338599</v>
      </c>
      <c r="AB52" s="70">
        <f t="shared" si="4"/>
        <v>-381.96542436053221</v>
      </c>
      <c r="AC52" s="70">
        <f t="shared" si="4"/>
        <v>-4078.3407588403375</v>
      </c>
      <c r="AD52" s="70" t="str">
        <f t="shared" si="4"/>
        <v/>
      </c>
      <c r="AE52" s="70">
        <f t="shared" si="4"/>
        <v>-714435.09708490758</v>
      </c>
      <c r="AF52" s="70">
        <f t="shared" si="4"/>
        <v>-1479884.0248682555</v>
      </c>
      <c r="AG52" s="70">
        <f t="shared" si="4"/>
        <v>-742027.47142060159</v>
      </c>
      <c r="AH52" s="70" t="str">
        <f t="shared" si="4"/>
        <v/>
      </c>
      <c r="AI52" s="70" t="str">
        <f t="shared" si="4"/>
        <v/>
      </c>
      <c r="AJ52" s="70" t="str">
        <f t="shared" si="4"/>
        <v/>
      </c>
      <c r="AK52" s="70" t="str">
        <f t="shared" si="4"/>
        <v/>
      </c>
      <c r="AL52" s="70" t="str">
        <f t="shared" si="4"/>
        <v/>
      </c>
      <c r="AM52" s="70" t="str">
        <f t="shared" si="4"/>
        <v/>
      </c>
      <c r="AN52" s="70" t="str">
        <f t="shared" si="4"/>
        <v/>
      </c>
      <c r="AO52" s="70" t="str">
        <f t="shared" si="4"/>
        <v/>
      </c>
      <c r="AP52" s="70" t="str">
        <f t="shared" si="4"/>
        <v/>
      </c>
      <c r="AQ52" s="70">
        <f t="shared" si="4"/>
        <v>-12170931.202409076</v>
      </c>
      <c r="AR52" s="81"/>
      <c r="AS52" s="70">
        <f t="shared" si="4"/>
        <v>-11364405.531536585</v>
      </c>
      <c r="AT52" s="71">
        <f t="shared" si="0"/>
        <v>7.0969455343207866E-2</v>
      </c>
      <c r="AV52" s="71">
        <f t="shared" ref="AV52:AV55" si="5">IFERROR(AQ52/$AQ$49,"")</f>
        <v>0.10892966208517633</v>
      </c>
      <c r="AW52" s="71">
        <f t="shared" ref="AW52:AW55" si="6">IFERROR(AS52/$AS$49,"")</f>
        <v>0.11611942256509399</v>
      </c>
    </row>
    <row r="53" spans="2:49">
      <c r="B53" s="80" t="s">
        <v>452</v>
      </c>
      <c r="C53" s="70" t="str">
        <f>IF(SUM(C44:C48)=0,"",SUM(C44:C48))</f>
        <v/>
      </c>
      <c r="D53" s="70">
        <f t="shared" ref="D53:AS53" si="7">IF(SUM(D44:D48)=0,"",SUM(D44:D48))</f>
        <v>-404872.48034066579</v>
      </c>
      <c r="E53" s="70">
        <f t="shared" si="7"/>
        <v>-1456168.3941206809</v>
      </c>
      <c r="F53" s="70">
        <f t="shared" si="7"/>
        <v>-76024.354777666376</v>
      </c>
      <c r="G53" s="70">
        <f t="shared" si="7"/>
        <v>-7002749.7579493457</v>
      </c>
      <c r="H53" s="70">
        <f t="shared" si="7"/>
        <v>-2712553.1128477873</v>
      </c>
      <c r="I53" s="70" t="str">
        <f t="shared" si="7"/>
        <v/>
      </c>
      <c r="J53" s="70">
        <f t="shared" si="7"/>
        <v>-7449526.8701543324</v>
      </c>
      <c r="K53" s="70" t="str">
        <f t="shared" si="7"/>
        <v/>
      </c>
      <c r="L53" s="70">
        <f t="shared" si="7"/>
        <v>-2041635.1165616475</v>
      </c>
      <c r="M53" s="70">
        <f t="shared" si="7"/>
        <v>-9869461.800137667</v>
      </c>
      <c r="N53" s="70">
        <f t="shared" si="7"/>
        <v>-4512999.2187171476</v>
      </c>
      <c r="O53" s="70">
        <f t="shared" si="7"/>
        <v>-9671102.0957414545</v>
      </c>
      <c r="P53" s="70">
        <f t="shared" si="7"/>
        <v>-4169428.0257004439</v>
      </c>
      <c r="Q53" s="70">
        <f t="shared" si="7"/>
        <v>-2701318.9293990317</v>
      </c>
      <c r="R53" s="70" t="str">
        <f t="shared" si="7"/>
        <v/>
      </c>
      <c r="S53" s="70" t="str">
        <f t="shared" si="7"/>
        <v/>
      </c>
      <c r="T53" s="70" t="str">
        <f t="shared" si="7"/>
        <v/>
      </c>
      <c r="U53" s="70" t="str">
        <f t="shared" si="7"/>
        <v/>
      </c>
      <c r="V53" s="70" t="str">
        <f t="shared" si="7"/>
        <v/>
      </c>
      <c r="W53" s="70">
        <f t="shared" si="7"/>
        <v>-52089.477912713221</v>
      </c>
      <c r="X53" s="70">
        <f t="shared" si="7"/>
        <v>-13141721.789999712</v>
      </c>
      <c r="Y53" s="70" t="str">
        <f t="shared" si="7"/>
        <v/>
      </c>
      <c r="Z53" s="70">
        <f t="shared" si="7"/>
        <v>-2722306.7036811826</v>
      </c>
      <c r="AA53" s="70">
        <f t="shared" si="7"/>
        <v>-6072046.3634935077</v>
      </c>
      <c r="AB53" s="70">
        <f t="shared" si="7"/>
        <v>-7266868.5607796013</v>
      </c>
      <c r="AC53" s="70">
        <f t="shared" si="7"/>
        <v>-2549845.7575013116</v>
      </c>
      <c r="AD53" s="70">
        <f t="shared" si="7"/>
        <v>-723113.13551162963</v>
      </c>
      <c r="AE53" s="70">
        <f t="shared" si="7"/>
        <v>-3228934.644472037</v>
      </c>
      <c r="AF53" s="70">
        <f t="shared" si="7"/>
        <v>-1064656.5786008176</v>
      </c>
      <c r="AG53" s="70" t="str">
        <f t="shared" si="7"/>
        <v/>
      </c>
      <c r="AH53" s="70" t="str">
        <f t="shared" si="7"/>
        <v/>
      </c>
      <c r="AI53" s="70" t="str">
        <f t="shared" si="7"/>
        <v/>
      </c>
      <c r="AJ53" s="70" t="str">
        <f t="shared" si="7"/>
        <v/>
      </c>
      <c r="AK53" s="70" t="str">
        <f t="shared" si="7"/>
        <v/>
      </c>
      <c r="AL53" s="70" t="str">
        <f t="shared" si="7"/>
        <v/>
      </c>
      <c r="AM53" s="70" t="str">
        <f t="shared" si="7"/>
        <v/>
      </c>
      <c r="AN53" s="70" t="str">
        <f t="shared" si="7"/>
        <v/>
      </c>
      <c r="AO53" s="70" t="str">
        <f t="shared" si="7"/>
        <v/>
      </c>
      <c r="AP53" s="70" t="str">
        <f t="shared" si="7"/>
        <v/>
      </c>
      <c r="AQ53" s="70">
        <f t="shared" si="7"/>
        <v>-88889423.168400377</v>
      </c>
      <c r="AR53" s="81"/>
      <c r="AS53" s="70">
        <f t="shared" si="7"/>
        <v>-77330423.451200202</v>
      </c>
      <c r="AT53" s="71">
        <f t="shared" si="0"/>
        <v>0.1494754483595262</v>
      </c>
      <c r="AV53" s="71">
        <f t="shared" si="5"/>
        <v>0.79555907988071906</v>
      </c>
      <c r="AW53" s="71">
        <f t="shared" si="6"/>
        <v>0.79014815979146424</v>
      </c>
    </row>
    <row r="54" spans="2:49">
      <c r="B54" s="80" t="s">
        <v>453</v>
      </c>
      <c r="C54" s="70">
        <f>IF(SUM(C21,C37)=0,"",SUM(C21,C37))</f>
        <v>-75.516631586402582</v>
      </c>
      <c r="D54" s="70">
        <f t="shared" ref="D54:AS54" si="8">IF(SUM(D21,D37)=0,"",SUM(D21,D37))</f>
        <v>-41232.708572642718</v>
      </c>
      <c r="E54" s="70" t="str">
        <f t="shared" si="8"/>
        <v/>
      </c>
      <c r="F54" s="70">
        <f t="shared" si="8"/>
        <v>-199954.49525365137</v>
      </c>
      <c r="G54" s="70">
        <f t="shared" si="8"/>
        <v>-898283.44577376789</v>
      </c>
      <c r="H54" s="70">
        <f t="shared" si="8"/>
        <v>-128188.46401561682</v>
      </c>
      <c r="I54" s="70">
        <f t="shared" si="8"/>
        <v>33232.939593334529</v>
      </c>
      <c r="J54" s="70">
        <f t="shared" si="8"/>
        <v>-302377.22460886062</v>
      </c>
      <c r="K54" s="70">
        <f t="shared" si="8"/>
        <v>-229803.66118440713</v>
      </c>
      <c r="L54" s="70" t="str">
        <f t="shared" si="8"/>
        <v/>
      </c>
      <c r="M54" s="70">
        <f t="shared" si="8"/>
        <v>-185113.57373827248</v>
      </c>
      <c r="N54" s="70" t="str">
        <f t="shared" si="8"/>
        <v/>
      </c>
      <c r="O54" s="70">
        <f t="shared" si="8"/>
        <v>-43852.144986620813</v>
      </c>
      <c r="P54" s="70">
        <f t="shared" si="8"/>
        <v>-529933.35856456438</v>
      </c>
      <c r="Q54" s="70">
        <f t="shared" si="8"/>
        <v>-1057722.4608860589</v>
      </c>
      <c r="R54" s="70" t="str">
        <f t="shared" si="8"/>
        <v/>
      </c>
      <c r="S54" s="70" t="str">
        <f t="shared" si="8"/>
        <v/>
      </c>
      <c r="T54" s="70">
        <f t="shared" si="8"/>
        <v>-205783.79490993117</v>
      </c>
      <c r="U54" s="70" t="str">
        <f t="shared" si="8"/>
        <v/>
      </c>
      <c r="V54" s="70" t="str">
        <f t="shared" si="8"/>
        <v/>
      </c>
      <c r="W54" s="70">
        <f t="shared" si="8"/>
        <v>-3548.0865209895073</v>
      </c>
      <c r="X54" s="70">
        <f t="shared" si="8"/>
        <v>-1508257.8720333939</v>
      </c>
      <c r="Y54" s="70" t="str">
        <f t="shared" si="8"/>
        <v/>
      </c>
      <c r="Z54" s="70">
        <f t="shared" si="8"/>
        <v>-807.5385604414671</v>
      </c>
      <c r="AA54" s="70">
        <f t="shared" si="8"/>
        <v>-4504.2173781209822</v>
      </c>
      <c r="AB54" s="70" t="str">
        <f t="shared" si="8"/>
        <v/>
      </c>
      <c r="AC54" s="70">
        <f t="shared" si="8"/>
        <v>-1565.1330947432723</v>
      </c>
      <c r="AD54" s="70" t="str">
        <f t="shared" si="8"/>
        <v/>
      </c>
      <c r="AE54" s="70">
        <f t="shared" si="8"/>
        <v>-648400.18502902705</v>
      </c>
      <c r="AF54" s="70">
        <f t="shared" si="8"/>
        <v>-389337.94577941269</v>
      </c>
      <c r="AG54" s="70">
        <f t="shared" si="8"/>
        <v>-410437.68783633027</v>
      </c>
      <c r="AH54" s="70" t="str">
        <f t="shared" si="8"/>
        <v/>
      </c>
      <c r="AI54" s="70" t="str">
        <f t="shared" si="8"/>
        <v/>
      </c>
      <c r="AJ54" s="70" t="str">
        <f t="shared" si="8"/>
        <v/>
      </c>
      <c r="AK54" s="70" t="str">
        <f t="shared" si="8"/>
        <v/>
      </c>
      <c r="AL54" s="70" t="str">
        <f t="shared" si="8"/>
        <v/>
      </c>
      <c r="AM54" s="70" t="str">
        <f t="shared" si="8"/>
        <v/>
      </c>
      <c r="AN54" s="70" t="str">
        <f t="shared" si="8"/>
        <v/>
      </c>
      <c r="AO54" s="70" t="str">
        <f t="shared" si="8"/>
        <v/>
      </c>
      <c r="AP54" s="70" t="str">
        <f t="shared" si="8"/>
        <v/>
      </c>
      <c r="AQ54" s="70">
        <f t="shared" si="8"/>
        <v>-6755946.575765105</v>
      </c>
      <c r="AR54" s="81"/>
      <c r="AS54" s="70">
        <f t="shared" si="8"/>
        <v>-5771720.9028065186</v>
      </c>
      <c r="AT54" s="71">
        <f t="shared" si="0"/>
        <v>0.17052551388616233</v>
      </c>
      <c r="AV54" s="71">
        <f t="shared" si="5"/>
        <v>6.0465626279929248E-2</v>
      </c>
      <c r="AW54" s="71">
        <f t="shared" si="6"/>
        <v>5.8974391276422247E-2</v>
      </c>
    </row>
    <row r="55" spans="2:49">
      <c r="B55" s="80" t="s">
        <v>454</v>
      </c>
      <c r="C55" s="70">
        <f>IF(SUM(C13:C14,C19:C20,C23,C29:C30,C35:C36,C39)=0,"",SUM(C13:C14,C19:C20,C23,C29:C30,C35:C36,C39))</f>
        <v>-76161.97564964887</v>
      </c>
      <c r="D55" s="70">
        <f t="shared" ref="D55:AS55" si="9">IF(SUM(D13:D14,D19:D20,D23,D29:D30,D35:D36,D39)=0,"",SUM(D13:D14,D19:D20,D23,D29:D30,D35:D36,D39))</f>
        <v>-64675.881643394147</v>
      </c>
      <c r="E55" s="70">
        <f t="shared" si="9"/>
        <v>-4235.1285132829153</v>
      </c>
      <c r="F55" s="70">
        <f t="shared" si="9"/>
        <v>-22272.227275845966</v>
      </c>
      <c r="G55" s="70">
        <f t="shared" si="9"/>
        <v>-286460.94770687626</v>
      </c>
      <c r="H55" s="70">
        <f t="shared" si="9"/>
        <v>-1365.4965129996172</v>
      </c>
      <c r="I55" s="70">
        <f t="shared" si="9"/>
        <v>28943.497535528455</v>
      </c>
      <c r="J55" s="70">
        <f t="shared" si="9"/>
        <v>-423471.90590964124</v>
      </c>
      <c r="K55" s="70" t="str">
        <f t="shared" si="9"/>
        <v/>
      </c>
      <c r="L55" s="70">
        <f t="shared" si="9"/>
        <v>-1837.2762664860643</v>
      </c>
      <c r="M55" s="70">
        <f t="shared" si="9"/>
        <v>-52712.954909134372</v>
      </c>
      <c r="N55" s="70" t="str">
        <f t="shared" si="9"/>
        <v/>
      </c>
      <c r="O55" s="70">
        <f t="shared" si="9"/>
        <v>-74370.115598876553</v>
      </c>
      <c r="P55" s="70">
        <f t="shared" si="9"/>
        <v>-157569.96686740991</v>
      </c>
      <c r="Q55" s="70">
        <f t="shared" si="9"/>
        <v>-163444.01875964156</v>
      </c>
      <c r="R55" s="70" t="str">
        <f t="shared" si="9"/>
        <v/>
      </c>
      <c r="S55" s="70">
        <f t="shared" si="9"/>
        <v>-35843.486690525679</v>
      </c>
      <c r="T55" s="70">
        <f t="shared" si="9"/>
        <v>-85222.776276445773</v>
      </c>
      <c r="U55" s="70">
        <f t="shared" si="9"/>
        <v>-221671.10426474203</v>
      </c>
      <c r="V55" s="70">
        <f t="shared" si="9"/>
        <v>-187.15376221999421</v>
      </c>
      <c r="W55" s="70">
        <f t="shared" si="9"/>
        <v>-29435.329477824183</v>
      </c>
      <c r="X55" s="70">
        <f t="shared" si="9"/>
        <v>-416487.36999829579</v>
      </c>
      <c r="Y55" s="70">
        <f t="shared" si="9"/>
        <v>-79401.887030483325</v>
      </c>
      <c r="Z55" s="70">
        <f t="shared" si="9"/>
        <v>-27659.430923558823</v>
      </c>
      <c r="AA55" s="70">
        <f t="shared" si="9"/>
        <v>-9251.0529612390746</v>
      </c>
      <c r="AB55" s="70">
        <f t="shared" si="9"/>
        <v>-540.87791404118002</v>
      </c>
      <c r="AC55" s="70">
        <f t="shared" si="9"/>
        <v>-879.19773538635877</v>
      </c>
      <c r="AD55" s="70" t="str">
        <f t="shared" si="9"/>
        <v/>
      </c>
      <c r="AE55" s="70">
        <f t="shared" si="9"/>
        <v>-116681.16355813477</v>
      </c>
      <c r="AF55" s="70">
        <f t="shared" si="9"/>
        <v>-749753.72990631254</v>
      </c>
      <c r="AG55" s="70">
        <f t="shared" si="9"/>
        <v>-256195.26412710015</v>
      </c>
      <c r="AH55" s="70" t="str">
        <f t="shared" si="9"/>
        <v/>
      </c>
      <c r="AI55" s="70" t="str">
        <f t="shared" si="9"/>
        <v/>
      </c>
      <c r="AJ55" s="70" t="str">
        <f t="shared" si="9"/>
        <v/>
      </c>
      <c r="AK55" s="70" t="str">
        <f t="shared" si="9"/>
        <v/>
      </c>
      <c r="AL55" s="70" t="str">
        <f t="shared" si="9"/>
        <v/>
      </c>
      <c r="AM55" s="70" t="str">
        <f t="shared" si="9"/>
        <v/>
      </c>
      <c r="AN55" s="70" t="str">
        <f t="shared" si="9"/>
        <v/>
      </c>
      <c r="AO55" s="70" t="str">
        <f t="shared" si="9"/>
        <v/>
      </c>
      <c r="AP55" s="70" t="str">
        <f t="shared" si="9"/>
        <v/>
      </c>
      <c r="AQ55" s="70">
        <f t="shared" si="9"/>
        <v>-3328844.2227040185</v>
      </c>
      <c r="AR55" s="81"/>
      <c r="AS55" s="70">
        <f t="shared" si="9"/>
        <v>-3182750.2681407868</v>
      </c>
      <c r="AT55" s="71">
        <f t="shared" si="0"/>
        <v>4.5901796325532374E-2</v>
      </c>
      <c r="AV55" s="71">
        <f t="shared" si="5"/>
        <v>2.9793108701622301E-2</v>
      </c>
      <c r="AW55" s="71">
        <f t="shared" si="6"/>
        <v>3.2520761625393642E-2</v>
      </c>
    </row>
    <row r="57" spans="2:49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9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9" hidden="1">
      <c r="B59" s="49" t="s">
        <v>102</v>
      </c>
      <c r="C59" s="50">
        <f>IFERROR(RANK(C61,$C$61:$AP$61,0),"")</f>
        <v>27</v>
      </c>
      <c r="D59" s="50">
        <f t="shared" ref="D59:AP59" si="10">IFERROR(RANK(D61,$C$61:$AP$61,0),"")</f>
        <v>19</v>
      </c>
      <c r="E59" s="50">
        <f t="shared" si="10"/>
        <v>18</v>
      </c>
      <c r="F59" s="50">
        <f t="shared" si="10"/>
        <v>20</v>
      </c>
      <c r="G59" s="50">
        <f t="shared" si="10"/>
        <v>5</v>
      </c>
      <c r="H59" s="50">
        <f t="shared" si="10"/>
        <v>13</v>
      </c>
      <c r="I59" s="50">
        <f t="shared" si="10"/>
        <v>28</v>
      </c>
      <c r="J59" s="50">
        <f t="shared" si="10"/>
        <v>4</v>
      </c>
      <c r="K59" s="50">
        <f t="shared" si="10"/>
        <v>25</v>
      </c>
      <c r="L59" s="50">
        <f t="shared" si="10"/>
        <v>17</v>
      </c>
      <c r="M59" s="50">
        <f t="shared" si="10"/>
        <v>2</v>
      </c>
      <c r="N59" s="50">
        <f t="shared" si="10"/>
        <v>10</v>
      </c>
      <c r="O59" s="50">
        <f t="shared" si="10"/>
        <v>3</v>
      </c>
      <c r="P59" s="50">
        <f t="shared" si="10"/>
        <v>8</v>
      </c>
      <c r="Q59" s="50">
        <f t="shared" si="10"/>
        <v>9</v>
      </c>
      <c r="R59" s="50">
        <f t="shared" si="10"/>
        <v>30</v>
      </c>
      <c r="S59" s="50">
        <f t="shared" si="10"/>
        <v>26</v>
      </c>
      <c r="T59" s="50">
        <f t="shared" si="10"/>
        <v>23</v>
      </c>
      <c r="U59" s="50">
        <f t="shared" si="10"/>
        <v>24</v>
      </c>
      <c r="V59" s="50">
        <f t="shared" si="10"/>
        <v>31</v>
      </c>
      <c r="W59" s="50">
        <f t="shared" si="10"/>
        <v>29</v>
      </c>
      <c r="X59" s="50">
        <f t="shared" si="10"/>
        <v>1</v>
      </c>
      <c r="Y59" s="50">
        <f t="shared" si="10"/>
        <v>22</v>
      </c>
      <c r="Z59" s="50">
        <f t="shared" si="10"/>
        <v>14</v>
      </c>
      <c r="AA59" s="50">
        <f t="shared" si="10"/>
        <v>7</v>
      </c>
      <c r="AB59" s="50">
        <f t="shared" si="10"/>
        <v>6</v>
      </c>
      <c r="AC59" s="50">
        <f t="shared" si="10"/>
        <v>15</v>
      </c>
      <c r="AD59" s="50">
        <f t="shared" si="10"/>
        <v>21</v>
      </c>
      <c r="AE59" s="50">
        <f t="shared" si="10"/>
        <v>11</v>
      </c>
      <c r="AF59" s="50">
        <f t="shared" si="10"/>
        <v>12</v>
      </c>
      <c r="AG59" s="50">
        <f t="shared" si="10"/>
        <v>16</v>
      </c>
      <c r="AH59" s="50" t="str">
        <f t="shared" si="10"/>
        <v/>
      </c>
      <c r="AI59" s="50" t="str">
        <f t="shared" si="10"/>
        <v/>
      </c>
      <c r="AJ59" s="50" t="str">
        <f t="shared" si="10"/>
        <v/>
      </c>
      <c r="AK59" s="50" t="str">
        <f t="shared" si="10"/>
        <v/>
      </c>
      <c r="AL59" s="50" t="str">
        <f t="shared" si="10"/>
        <v/>
      </c>
      <c r="AM59" s="50" t="str">
        <f t="shared" si="10"/>
        <v/>
      </c>
      <c r="AN59" s="50" t="str">
        <f t="shared" si="10"/>
        <v/>
      </c>
      <c r="AO59" s="50" t="str">
        <f t="shared" si="10"/>
        <v/>
      </c>
      <c r="AP59" s="50" t="str">
        <f t="shared" si="10"/>
        <v/>
      </c>
    </row>
    <row r="60" spans="2:49" hidden="1">
      <c r="C60" s="50" t="str">
        <f>C11</f>
        <v>Ace Vida</v>
      </c>
      <c r="D60" s="50" t="str">
        <f t="shared" ref="D60:AP60" si="11">D11</f>
        <v>BanChile</v>
      </c>
      <c r="E60" s="50" t="str">
        <f t="shared" si="11"/>
        <v>BBVA Vida</v>
      </c>
      <c r="F60" s="50" t="str">
        <f t="shared" si="11"/>
        <v>BCI Seguros Vida</v>
      </c>
      <c r="G60" s="50" t="str">
        <f t="shared" si="11"/>
        <v>BICE Vida</v>
      </c>
      <c r="H60" s="50" t="str">
        <f t="shared" si="11"/>
        <v>Cámara</v>
      </c>
      <c r="I60" s="50" t="str">
        <f t="shared" si="11"/>
        <v>Cardif</v>
      </c>
      <c r="J60" s="50" t="str">
        <f t="shared" si="11"/>
        <v>Chilena Consolidada</v>
      </c>
      <c r="K60" s="50" t="str">
        <f t="shared" si="11"/>
        <v>CLC</v>
      </c>
      <c r="L60" s="50" t="str">
        <f t="shared" si="11"/>
        <v>CN Life</v>
      </c>
      <c r="M60" s="50" t="str">
        <f t="shared" si="11"/>
        <v>Consorcio Nacional</v>
      </c>
      <c r="N60" s="50" t="str">
        <f t="shared" si="11"/>
        <v>CorpSeguros</v>
      </c>
      <c r="O60" s="50" t="str">
        <f t="shared" si="11"/>
        <v>CorpVida</v>
      </c>
      <c r="P60" s="50" t="str">
        <f t="shared" si="11"/>
        <v>Cruz del Sur</v>
      </c>
      <c r="Q60" s="50" t="str">
        <f t="shared" si="11"/>
        <v>EuroAmérica</v>
      </c>
      <c r="R60" s="50" t="str">
        <f t="shared" si="11"/>
        <v>Huelen</v>
      </c>
      <c r="S60" s="50" t="str">
        <f t="shared" si="11"/>
        <v>Itaú</v>
      </c>
      <c r="T60" s="50" t="str">
        <f t="shared" si="11"/>
        <v>M. de Carabineros</v>
      </c>
      <c r="U60" s="50" t="str">
        <f t="shared" si="11"/>
        <v>M. del Ej. y Av.</v>
      </c>
      <c r="V60" s="50" t="str">
        <f t="shared" si="11"/>
        <v>Magallanes Vida</v>
      </c>
      <c r="W60" s="50" t="str">
        <f t="shared" si="11"/>
        <v>Mapfre Vida</v>
      </c>
      <c r="X60" s="50" t="str">
        <f t="shared" si="11"/>
        <v>Metlife</v>
      </c>
      <c r="Y60" s="50" t="str">
        <f t="shared" si="11"/>
        <v>Mutual de Seguros</v>
      </c>
      <c r="Z60" s="50" t="str">
        <f t="shared" si="11"/>
        <v>Ohio National</v>
      </c>
      <c r="AA60" s="50" t="str">
        <f t="shared" si="11"/>
        <v>Penta Vida</v>
      </c>
      <c r="AB60" s="50" t="str">
        <f t="shared" si="11"/>
        <v>Principal</v>
      </c>
      <c r="AC60" s="50" t="str">
        <f t="shared" si="11"/>
        <v>Renta Nacional</v>
      </c>
      <c r="AD60" s="50" t="str">
        <f t="shared" si="11"/>
        <v>Rigel</v>
      </c>
      <c r="AE60" s="50" t="str">
        <f t="shared" si="11"/>
        <v>Security Previsión</v>
      </c>
      <c r="AF60" s="50" t="str">
        <f t="shared" si="11"/>
        <v>Sura</v>
      </c>
      <c r="AG60" s="50" t="str">
        <f t="shared" si="11"/>
        <v>Zurich Santander</v>
      </c>
      <c r="AH60" s="50" t="str">
        <f t="shared" si="11"/>
        <v/>
      </c>
      <c r="AI60" s="50" t="str">
        <f t="shared" si="11"/>
        <v/>
      </c>
      <c r="AJ60" s="50" t="str">
        <f t="shared" si="11"/>
        <v/>
      </c>
      <c r="AK60" s="50" t="str">
        <f t="shared" si="11"/>
        <v/>
      </c>
      <c r="AL60" s="50" t="str">
        <f t="shared" si="11"/>
        <v/>
      </c>
      <c r="AM60" s="50" t="str">
        <f t="shared" si="11"/>
        <v/>
      </c>
      <c r="AN60" s="50" t="str">
        <f t="shared" si="11"/>
        <v/>
      </c>
      <c r="AO60" s="50" t="str">
        <f t="shared" si="11"/>
        <v/>
      </c>
      <c r="AP60" s="50" t="str">
        <f t="shared" si="11"/>
        <v/>
      </c>
    </row>
    <row r="61" spans="2:49" hidden="1">
      <c r="C61" s="52">
        <f>IFERROR(IF(C57=1,(VLOOKUP($B$77,$B$12:$AQ$49,C64+1,FALSE)+C62/1000000)*(-1),""),"")</f>
        <v>159541.23420984673</v>
      </c>
      <c r="D61" s="52">
        <f t="shared" ref="D61:AP61" si="12">IFERROR(IF(D57=1,(VLOOKUP($B$77,$B$12:$AQ$49,D64+1,FALSE)+D62/1000000)*(-1),""),"")</f>
        <v>1107282.0145641281</v>
      </c>
      <c r="E61" s="52">
        <f t="shared" si="12"/>
        <v>1563517.2778220375</v>
      </c>
      <c r="F61" s="52">
        <f t="shared" si="12"/>
        <v>954629.46605687344</v>
      </c>
      <c r="G61" s="52">
        <f t="shared" si="12"/>
        <v>8569847.8585986681</v>
      </c>
      <c r="H61" s="52">
        <f t="shared" si="12"/>
        <v>2842228.316045926</v>
      </c>
      <c r="I61" s="52">
        <f t="shared" si="12"/>
        <v>130200.94237460873</v>
      </c>
      <c r="J61" s="52">
        <f t="shared" si="12"/>
        <v>8976248.2044550609</v>
      </c>
      <c r="K61" s="52">
        <f t="shared" si="12"/>
        <v>229803.66115240712</v>
      </c>
      <c r="L61" s="52">
        <f t="shared" si="12"/>
        <v>2043405.5079024518</v>
      </c>
      <c r="M61" s="52">
        <f t="shared" si="12"/>
        <v>11212647.840597153</v>
      </c>
      <c r="N61" s="52">
        <f t="shared" si="12"/>
        <v>4517125.8529083356</v>
      </c>
      <c r="O61" s="52">
        <f t="shared" si="12"/>
        <v>10504285.635212505</v>
      </c>
      <c r="P61" s="52">
        <f t="shared" si="12"/>
        <v>5370605.792975096</v>
      </c>
      <c r="Q61" s="52">
        <f t="shared" si="12"/>
        <v>4948385.7102442179</v>
      </c>
      <c r="R61" s="52">
        <f t="shared" si="12"/>
        <v>4379.610484471671</v>
      </c>
      <c r="S61" s="52">
        <f t="shared" si="12"/>
        <v>188461.13834716912</v>
      </c>
      <c r="T61" s="52">
        <f t="shared" si="12"/>
        <v>408285.84769102838</v>
      </c>
      <c r="U61" s="52">
        <f t="shared" si="12"/>
        <v>362645.02975749236</v>
      </c>
      <c r="V61" s="52">
        <f t="shared" si="12"/>
        <v>605.81511375469279</v>
      </c>
      <c r="W61" s="52">
        <f t="shared" si="12"/>
        <v>123944.70374542923</v>
      </c>
      <c r="X61" s="52">
        <f t="shared" si="12"/>
        <v>16702341.194567926</v>
      </c>
      <c r="Y61" s="52">
        <f t="shared" si="12"/>
        <v>417995.00242765882</v>
      </c>
      <c r="Z61" s="52">
        <f t="shared" si="12"/>
        <v>2816831.1315498804</v>
      </c>
      <c r="AA61" s="52">
        <f t="shared" si="12"/>
        <v>6279804.3030155106</v>
      </c>
      <c r="AB61" s="52">
        <f t="shared" si="12"/>
        <v>7483588.7220674185</v>
      </c>
      <c r="AC61" s="52">
        <f t="shared" si="12"/>
        <v>2553717.5120095671</v>
      </c>
      <c r="AD61" s="52">
        <f t="shared" si="12"/>
        <v>723113.13549862965</v>
      </c>
      <c r="AE61" s="52">
        <f t="shared" si="12"/>
        <v>4516815.110396768</v>
      </c>
      <c r="AF61" s="52">
        <f t="shared" si="12"/>
        <v>3808747.7562907217</v>
      </c>
      <c r="AG61" s="52">
        <f t="shared" si="12"/>
        <v>2210988.8521297909</v>
      </c>
      <c r="AH61" s="52" t="str">
        <f t="shared" si="12"/>
        <v/>
      </c>
      <c r="AI61" s="52" t="str">
        <f t="shared" si="12"/>
        <v/>
      </c>
      <c r="AJ61" s="52" t="str">
        <f t="shared" si="12"/>
        <v/>
      </c>
      <c r="AK61" s="52" t="str">
        <f t="shared" si="12"/>
        <v/>
      </c>
      <c r="AL61" s="52" t="str">
        <f t="shared" si="12"/>
        <v/>
      </c>
      <c r="AM61" s="52" t="str">
        <f t="shared" si="12"/>
        <v/>
      </c>
      <c r="AN61" s="52" t="str">
        <f t="shared" si="12"/>
        <v/>
      </c>
      <c r="AO61" s="52" t="str">
        <f t="shared" si="12"/>
        <v/>
      </c>
      <c r="AP61" s="52" t="str">
        <f t="shared" si="12"/>
        <v/>
      </c>
    </row>
    <row r="62" spans="2:49" hidden="1">
      <c r="C62" s="50">
        <v>40</v>
      </c>
      <c r="D62" s="50">
        <f>C62-1</f>
        <v>39</v>
      </c>
      <c r="E62" s="50">
        <f t="shared" ref="E62:AP62" si="13">D62-1</f>
        <v>38</v>
      </c>
      <c r="F62" s="50">
        <f t="shared" si="13"/>
        <v>37</v>
      </c>
      <c r="G62" s="50">
        <f t="shared" si="13"/>
        <v>36</v>
      </c>
      <c r="H62" s="50">
        <f t="shared" si="13"/>
        <v>35</v>
      </c>
      <c r="I62" s="50">
        <f t="shared" si="13"/>
        <v>34</v>
      </c>
      <c r="J62" s="50">
        <f t="shared" si="13"/>
        <v>33</v>
      </c>
      <c r="K62" s="50">
        <f t="shared" si="13"/>
        <v>32</v>
      </c>
      <c r="L62" s="50">
        <f t="shared" si="13"/>
        <v>31</v>
      </c>
      <c r="M62" s="50">
        <f t="shared" si="13"/>
        <v>30</v>
      </c>
      <c r="N62" s="50">
        <f t="shared" si="13"/>
        <v>29</v>
      </c>
      <c r="O62" s="50">
        <f t="shared" si="13"/>
        <v>28</v>
      </c>
      <c r="P62" s="50">
        <f t="shared" si="13"/>
        <v>27</v>
      </c>
      <c r="Q62" s="50">
        <f t="shared" si="13"/>
        <v>26</v>
      </c>
      <c r="R62" s="50">
        <f t="shared" si="13"/>
        <v>25</v>
      </c>
      <c r="S62" s="50">
        <f t="shared" si="13"/>
        <v>24</v>
      </c>
      <c r="T62" s="50">
        <f t="shared" si="13"/>
        <v>23</v>
      </c>
      <c r="U62" s="50">
        <f t="shared" si="13"/>
        <v>22</v>
      </c>
      <c r="V62" s="50">
        <f t="shared" si="13"/>
        <v>21</v>
      </c>
      <c r="W62" s="50">
        <f t="shared" si="13"/>
        <v>20</v>
      </c>
      <c r="X62" s="50">
        <f t="shared" si="13"/>
        <v>19</v>
      </c>
      <c r="Y62" s="50">
        <f t="shared" si="13"/>
        <v>18</v>
      </c>
      <c r="Z62" s="50">
        <f t="shared" si="13"/>
        <v>17</v>
      </c>
      <c r="AA62" s="50">
        <f t="shared" si="13"/>
        <v>16</v>
      </c>
      <c r="AB62" s="50">
        <f t="shared" si="13"/>
        <v>15</v>
      </c>
      <c r="AC62" s="50">
        <f t="shared" si="13"/>
        <v>14</v>
      </c>
      <c r="AD62" s="50">
        <f t="shared" si="13"/>
        <v>13</v>
      </c>
      <c r="AE62" s="50">
        <f t="shared" si="13"/>
        <v>12</v>
      </c>
      <c r="AF62" s="50">
        <f t="shared" si="13"/>
        <v>11</v>
      </c>
      <c r="AG62" s="50">
        <f t="shared" si="13"/>
        <v>10</v>
      </c>
      <c r="AH62" s="50">
        <f t="shared" si="13"/>
        <v>9</v>
      </c>
      <c r="AI62" s="50">
        <f t="shared" si="13"/>
        <v>8</v>
      </c>
      <c r="AJ62" s="50">
        <f t="shared" si="13"/>
        <v>7</v>
      </c>
      <c r="AK62" s="50">
        <f t="shared" si="13"/>
        <v>6</v>
      </c>
      <c r="AL62" s="50">
        <f t="shared" si="13"/>
        <v>5</v>
      </c>
      <c r="AM62" s="50">
        <f t="shared" si="13"/>
        <v>4</v>
      </c>
      <c r="AN62" s="50">
        <f t="shared" si="13"/>
        <v>3</v>
      </c>
      <c r="AO62" s="50">
        <f t="shared" si="13"/>
        <v>2</v>
      </c>
      <c r="AP62" s="50">
        <f t="shared" si="13"/>
        <v>1</v>
      </c>
    </row>
    <row r="63" spans="2:49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9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14">IFERROR(HLOOKUP(C64,$C$59:$AP$60,2,FALSE),"")</f>
        <v>Metlife</v>
      </c>
      <c r="D65" s="50" t="str">
        <f t="shared" si="14"/>
        <v>Consorcio Nacional</v>
      </c>
      <c r="E65" s="50" t="str">
        <f t="shared" si="14"/>
        <v>CorpVida</v>
      </c>
      <c r="F65" s="50" t="str">
        <f t="shared" si="14"/>
        <v>Chilena Consolidada</v>
      </c>
      <c r="G65" s="50" t="str">
        <f t="shared" si="14"/>
        <v>BICE Vida</v>
      </c>
      <c r="H65" s="50" t="str">
        <f t="shared" si="14"/>
        <v>Principal</v>
      </c>
      <c r="I65" s="50" t="str">
        <f t="shared" si="14"/>
        <v>Penta Vida</v>
      </c>
      <c r="J65" s="50" t="str">
        <f t="shared" si="14"/>
        <v>Cruz del Sur</v>
      </c>
      <c r="K65" s="50" t="str">
        <f t="shared" si="14"/>
        <v>EuroAmérica</v>
      </c>
      <c r="L65" s="50" t="str">
        <f t="shared" si="14"/>
        <v>CorpSeguros</v>
      </c>
      <c r="M65" s="50" t="str">
        <f t="shared" si="14"/>
        <v>Security Previsión</v>
      </c>
      <c r="N65" s="50" t="str">
        <f t="shared" si="14"/>
        <v>Sura</v>
      </c>
      <c r="O65" s="50" t="str">
        <f t="shared" si="14"/>
        <v>Cámara</v>
      </c>
      <c r="P65" s="50" t="str">
        <f t="shared" si="14"/>
        <v>Ohio National</v>
      </c>
      <c r="Q65" s="50" t="str">
        <f t="shared" si="14"/>
        <v>Renta Nacional</v>
      </c>
      <c r="R65" s="50" t="str">
        <f t="shared" si="14"/>
        <v>Zurich Santander</v>
      </c>
      <c r="S65" s="50" t="str">
        <f t="shared" si="14"/>
        <v>CN Life</v>
      </c>
      <c r="T65" s="50" t="str">
        <f t="shared" si="14"/>
        <v>BBVA Vida</v>
      </c>
      <c r="U65" s="50" t="str">
        <f t="shared" si="14"/>
        <v>BanChile</v>
      </c>
      <c r="V65" s="50" t="str">
        <f t="shared" si="14"/>
        <v>BCI Seguros Vida</v>
      </c>
      <c r="W65" s="50" t="str">
        <f t="shared" si="14"/>
        <v>Rigel</v>
      </c>
      <c r="X65" s="50" t="str">
        <f t="shared" si="14"/>
        <v>Mutual de Seguros</v>
      </c>
      <c r="Y65" s="50" t="str">
        <f t="shared" si="14"/>
        <v>M. de Carabineros</v>
      </c>
      <c r="Z65" s="50" t="str">
        <f t="shared" si="14"/>
        <v>M. del Ej. y Av.</v>
      </c>
      <c r="AA65" s="50" t="str">
        <f t="shared" si="14"/>
        <v>CLC</v>
      </c>
      <c r="AB65" s="50" t="str">
        <f t="shared" si="14"/>
        <v>Itaú</v>
      </c>
      <c r="AC65" s="50" t="str">
        <f t="shared" si="14"/>
        <v>Ace Vida</v>
      </c>
      <c r="AD65" s="50" t="str">
        <f t="shared" si="14"/>
        <v>Cardif</v>
      </c>
      <c r="AE65" s="50" t="str">
        <f t="shared" si="14"/>
        <v>Mapfre Vida</v>
      </c>
      <c r="AF65" s="50" t="str">
        <f t="shared" si="14"/>
        <v>Huelen</v>
      </c>
      <c r="AG65" s="50" t="str">
        <f t="shared" si="14"/>
        <v>Magallanes Vida</v>
      </c>
      <c r="AH65" s="50" t="str">
        <f t="shared" si="14"/>
        <v/>
      </c>
      <c r="AI65" s="50" t="str">
        <f t="shared" si="14"/>
        <v/>
      </c>
      <c r="AJ65" s="50" t="str">
        <f t="shared" si="14"/>
        <v/>
      </c>
      <c r="AK65" s="50" t="str">
        <f t="shared" si="14"/>
        <v/>
      </c>
      <c r="AL65" s="50" t="str">
        <f t="shared" si="14"/>
        <v/>
      </c>
      <c r="AM65" s="50" t="str">
        <f t="shared" si="14"/>
        <v/>
      </c>
      <c r="AN65" s="50" t="str">
        <f t="shared" si="14"/>
        <v/>
      </c>
      <c r="AO65" s="50" t="str">
        <f t="shared" si="14"/>
        <v/>
      </c>
      <c r="AP65" s="50" t="str">
        <f t="shared" si="14"/>
        <v/>
      </c>
    </row>
    <row r="66" spans="1:42" hidden="1">
      <c r="C66" s="52">
        <f t="shared" ref="C66:AP66" si="15">IFERROR((HLOOKUP(C64,$C$59:$AP$61,3,FALSE)-HLOOKUP(C64,$C$59:$AP$62,4,FALSE)/1000000)/$C$71,"")</f>
        <v>16702.341194548924</v>
      </c>
      <c r="D66" s="52">
        <f t="shared" si="15"/>
        <v>11212.647840567153</v>
      </c>
      <c r="E66" s="52">
        <f t="shared" si="15"/>
        <v>10504.285635184506</v>
      </c>
      <c r="F66" s="52">
        <f t="shared" si="15"/>
        <v>8976.2482044220596</v>
      </c>
      <c r="G66" s="52">
        <f t="shared" si="15"/>
        <v>8569.847858562669</v>
      </c>
      <c r="H66" s="52">
        <f t="shared" si="15"/>
        <v>7483.5887220524182</v>
      </c>
      <c r="I66" s="52">
        <f t="shared" si="15"/>
        <v>6279.8043029995106</v>
      </c>
      <c r="J66" s="52">
        <f t="shared" si="15"/>
        <v>5370.6057929480958</v>
      </c>
      <c r="K66" s="52">
        <f t="shared" si="15"/>
        <v>4948.3857102182183</v>
      </c>
      <c r="L66" s="52">
        <f t="shared" si="15"/>
        <v>4517.1258528793351</v>
      </c>
      <c r="M66" s="52">
        <f t="shared" si="15"/>
        <v>4516.8151103847676</v>
      </c>
      <c r="N66" s="52">
        <f t="shared" si="15"/>
        <v>3808.7477562797217</v>
      </c>
      <c r="O66" s="52">
        <f t="shared" si="15"/>
        <v>2842.2283160109259</v>
      </c>
      <c r="P66" s="52">
        <f t="shared" si="15"/>
        <v>2816.8311315328806</v>
      </c>
      <c r="Q66" s="52">
        <f t="shared" si="15"/>
        <v>2553.7175119955668</v>
      </c>
      <c r="R66" s="52">
        <f t="shared" si="15"/>
        <v>2210.9888521197909</v>
      </c>
      <c r="S66" s="52">
        <f t="shared" si="15"/>
        <v>2043.4055078714518</v>
      </c>
      <c r="T66" s="52">
        <f t="shared" si="15"/>
        <v>1563.5172777840373</v>
      </c>
      <c r="U66" s="52">
        <f t="shared" si="15"/>
        <v>1107.282014525128</v>
      </c>
      <c r="V66" s="52">
        <f t="shared" si="15"/>
        <v>954.62946601987335</v>
      </c>
      <c r="W66" s="52">
        <f t="shared" si="15"/>
        <v>723.11313548562964</v>
      </c>
      <c r="X66" s="52">
        <f t="shared" si="15"/>
        <v>417.99500240965881</v>
      </c>
      <c r="Y66" s="52">
        <f t="shared" si="15"/>
        <v>408.2858476680284</v>
      </c>
      <c r="Z66" s="52">
        <f t="shared" si="15"/>
        <v>362.64502973549236</v>
      </c>
      <c r="AA66" s="52">
        <f t="shared" si="15"/>
        <v>229.8036611204071</v>
      </c>
      <c r="AB66" s="52">
        <f t="shared" si="15"/>
        <v>188.46113832316911</v>
      </c>
      <c r="AC66" s="52">
        <f t="shared" si="15"/>
        <v>159.54123416984672</v>
      </c>
      <c r="AD66" s="52">
        <f t="shared" si="15"/>
        <v>130.20094234060872</v>
      </c>
      <c r="AE66" s="52">
        <f t="shared" si="15"/>
        <v>123.94470372542922</v>
      </c>
      <c r="AF66" s="52">
        <f t="shared" si="15"/>
        <v>4.3796104594716709</v>
      </c>
      <c r="AG66" s="52">
        <f t="shared" si="15"/>
        <v>0.60581509275469281</v>
      </c>
      <c r="AH66" s="52" t="str">
        <f t="shared" si="15"/>
        <v/>
      </c>
      <c r="AI66" s="52" t="str">
        <f t="shared" si="15"/>
        <v/>
      </c>
      <c r="AJ66" s="52" t="str">
        <f t="shared" si="15"/>
        <v/>
      </c>
      <c r="AK66" s="52" t="str">
        <f t="shared" si="15"/>
        <v/>
      </c>
      <c r="AL66" s="52" t="str">
        <f t="shared" si="15"/>
        <v/>
      </c>
      <c r="AM66" s="52" t="str">
        <f t="shared" si="15"/>
        <v/>
      </c>
      <c r="AN66" s="52" t="str">
        <f t="shared" si="15"/>
        <v/>
      </c>
      <c r="AO66" s="52" t="str">
        <f t="shared" si="15"/>
        <v/>
      </c>
      <c r="AP66" s="52" t="str">
        <f t="shared" si="15"/>
        <v/>
      </c>
    </row>
    <row r="67" spans="1:42" hidden="1">
      <c r="C67" s="52" t="str">
        <f>IF(ISNUMBER(C66),CONCATENATE(C65," - ",C64),"")</f>
        <v>Metlife - 1</v>
      </c>
      <c r="D67" s="52" t="str">
        <f t="shared" ref="D67:AP67" si="16">IF(ISNUMBER(D66),CONCATENATE(D65," - ",D64),"")</f>
        <v>Consorcio Nacional - 2</v>
      </c>
      <c r="E67" s="52" t="str">
        <f t="shared" si="16"/>
        <v>CorpVida - 3</v>
      </c>
      <c r="F67" s="52" t="str">
        <f t="shared" si="16"/>
        <v>Chilena Consolidada - 4</v>
      </c>
      <c r="G67" s="52" t="str">
        <f t="shared" si="16"/>
        <v>BICE Vida - 5</v>
      </c>
      <c r="H67" s="52" t="str">
        <f t="shared" si="16"/>
        <v>Principal - 6</v>
      </c>
      <c r="I67" s="52" t="str">
        <f t="shared" si="16"/>
        <v>Penta Vida - 7</v>
      </c>
      <c r="J67" s="52" t="str">
        <f t="shared" si="16"/>
        <v>Cruz del Sur - 8</v>
      </c>
      <c r="K67" s="52" t="str">
        <f t="shared" si="16"/>
        <v>EuroAmérica - 9</v>
      </c>
      <c r="L67" s="52" t="str">
        <f t="shared" si="16"/>
        <v>CorpSeguros - 10</v>
      </c>
      <c r="M67" s="52" t="str">
        <f t="shared" si="16"/>
        <v>Security Previsión - 11</v>
      </c>
      <c r="N67" s="52" t="str">
        <f t="shared" si="16"/>
        <v>Sura - 12</v>
      </c>
      <c r="O67" s="52" t="str">
        <f t="shared" si="16"/>
        <v>Cámara - 13</v>
      </c>
      <c r="P67" s="52" t="str">
        <f t="shared" si="16"/>
        <v>Ohio National - 14</v>
      </c>
      <c r="Q67" s="52" t="str">
        <f t="shared" si="16"/>
        <v>Renta Nacional - 15</v>
      </c>
      <c r="R67" s="52" t="str">
        <f t="shared" si="16"/>
        <v>Zurich Santander - 16</v>
      </c>
      <c r="S67" s="52" t="str">
        <f t="shared" si="16"/>
        <v>CN Life - 17</v>
      </c>
      <c r="T67" s="52" t="str">
        <f t="shared" si="16"/>
        <v>BBVA Vida - 18</v>
      </c>
      <c r="U67" s="52" t="str">
        <f t="shared" si="16"/>
        <v>BanChile - 19</v>
      </c>
      <c r="V67" s="52" t="str">
        <f t="shared" si="16"/>
        <v>BCI Seguros Vida - 20</v>
      </c>
      <c r="W67" s="52" t="str">
        <f t="shared" si="16"/>
        <v>Rigel - 21</v>
      </c>
      <c r="X67" s="52" t="str">
        <f t="shared" si="16"/>
        <v>Mutual de Seguros - 22</v>
      </c>
      <c r="Y67" s="52" t="str">
        <f t="shared" si="16"/>
        <v>M. de Carabineros - 23</v>
      </c>
      <c r="Z67" s="52" t="str">
        <f t="shared" si="16"/>
        <v>M. del Ej. y Av. - 24</v>
      </c>
      <c r="AA67" s="52" t="str">
        <f t="shared" si="16"/>
        <v>CLC - 25</v>
      </c>
      <c r="AB67" s="52" t="str">
        <f t="shared" si="16"/>
        <v>Itaú - 26</v>
      </c>
      <c r="AC67" s="52" t="str">
        <f t="shared" si="16"/>
        <v>Ace Vida - 27</v>
      </c>
      <c r="AD67" s="52" t="str">
        <f t="shared" si="16"/>
        <v>Cardif - 28</v>
      </c>
      <c r="AE67" s="52" t="str">
        <f t="shared" si="16"/>
        <v>Mapfre Vida - 29</v>
      </c>
      <c r="AF67" s="52" t="str">
        <f t="shared" si="16"/>
        <v>Huelen - 30</v>
      </c>
      <c r="AG67" s="52" t="str">
        <f t="shared" si="16"/>
        <v>Magallanes Vida - 31</v>
      </c>
      <c r="AH67" s="52" t="str">
        <f t="shared" si="16"/>
        <v/>
      </c>
      <c r="AI67" s="52" t="str">
        <f t="shared" si="16"/>
        <v/>
      </c>
      <c r="AJ67" s="52" t="str">
        <f t="shared" si="16"/>
        <v/>
      </c>
      <c r="AK67" s="52" t="str">
        <f t="shared" si="16"/>
        <v/>
      </c>
      <c r="AL67" s="52" t="str">
        <f t="shared" si="16"/>
        <v/>
      </c>
      <c r="AM67" s="52" t="str">
        <f t="shared" si="16"/>
        <v/>
      </c>
      <c r="AN67" s="52" t="str">
        <f t="shared" si="16"/>
        <v/>
      </c>
      <c r="AO67" s="52" t="str">
        <f t="shared" si="16"/>
        <v/>
      </c>
      <c r="AP67" s="52" t="str">
        <f t="shared" si="16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7">IF($B$80=D65,D66,"")</f>
        <v/>
      </c>
      <c r="E69" s="52" t="str">
        <f t="shared" si="17"/>
        <v/>
      </c>
      <c r="F69" s="52" t="str">
        <f t="shared" si="17"/>
        <v/>
      </c>
      <c r="G69" s="52" t="str">
        <f t="shared" si="17"/>
        <v/>
      </c>
      <c r="H69" s="52" t="str">
        <f t="shared" si="17"/>
        <v/>
      </c>
      <c r="I69" s="52" t="str">
        <f t="shared" si="17"/>
        <v/>
      </c>
      <c r="J69" s="52" t="str">
        <f t="shared" si="17"/>
        <v/>
      </c>
      <c r="K69" s="52" t="str">
        <f t="shared" si="17"/>
        <v/>
      </c>
      <c r="L69" s="52" t="str">
        <f t="shared" si="17"/>
        <v/>
      </c>
      <c r="M69" s="52" t="str">
        <f t="shared" si="17"/>
        <v/>
      </c>
      <c r="N69" s="52" t="str">
        <f t="shared" si="17"/>
        <v/>
      </c>
      <c r="O69" s="52" t="str">
        <f t="shared" si="17"/>
        <v/>
      </c>
      <c r="P69" s="52" t="str">
        <f t="shared" si="17"/>
        <v/>
      </c>
      <c r="Q69" s="52" t="str">
        <f t="shared" si="17"/>
        <v/>
      </c>
      <c r="R69" s="52" t="str">
        <f t="shared" si="17"/>
        <v/>
      </c>
      <c r="S69" s="52" t="str">
        <f t="shared" si="17"/>
        <v/>
      </c>
      <c r="T69" s="52" t="str">
        <f t="shared" si="17"/>
        <v/>
      </c>
      <c r="U69" s="52" t="str">
        <f t="shared" si="17"/>
        <v/>
      </c>
      <c r="V69" s="52" t="str">
        <f t="shared" si="17"/>
        <v/>
      </c>
      <c r="W69" s="52" t="str">
        <f t="shared" si="17"/>
        <v/>
      </c>
      <c r="X69" s="52" t="str">
        <f t="shared" si="17"/>
        <v/>
      </c>
      <c r="Y69" s="52" t="str">
        <f t="shared" si="17"/>
        <v/>
      </c>
      <c r="Z69" s="52" t="str">
        <f t="shared" si="17"/>
        <v/>
      </c>
      <c r="AA69" s="52" t="str">
        <f t="shared" si="17"/>
        <v/>
      </c>
      <c r="AB69" s="52" t="str">
        <f t="shared" si="17"/>
        <v/>
      </c>
      <c r="AC69" s="52" t="str">
        <f t="shared" si="17"/>
        <v/>
      </c>
      <c r="AD69" s="52" t="str">
        <f t="shared" si="17"/>
        <v/>
      </c>
      <c r="AE69" s="52" t="str">
        <f t="shared" si="17"/>
        <v/>
      </c>
      <c r="AF69" s="52" t="str">
        <f t="shared" si="17"/>
        <v/>
      </c>
      <c r="AG69" s="52" t="str">
        <f t="shared" si="17"/>
        <v/>
      </c>
      <c r="AH69" s="52" t="str">
        <f t="shared" si="17"/>
        <v/>
      </c>
      <c r="AI69" s="52" t="str">
        <f t="shared" si="17"/>
        <v/>
      </c>
      <c r="AJ69" s="52" t="str">
        <f t="shared" si="17"/>
        <v/>
      </c>
      <c r="AK69" s="52" t="str">
        <f t="shared" si="17"/>
        <v/>
      </c>
      <c r="AL69" s="52" t="str">
        <f t="shared" si="17"/>
        <v/>
      </c>
      <c r="AM69" s="52" t="str">
        <f t="shared" si="17"/>
        <v/>
      </c>
      <c r="AN69" s="52" t="str">
        <f t="shared" si="17"/>
        <v/>
      </c>
      <c r="AO69" s="52" t="str">
        <f t="shared" si="17"/>
        <v/>
      </c>
      <c r="AP69" s="52" t="str">
        <f t="shared" si="17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1000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Miles de UF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30.09.2012</v>
      </c>
      <c r="D72" s="37" t="s">
        <v>372</v>
      </c>
      <c r="E72" s="37" t="s">
        <v>105</v>
      </c>
      <c r="F72" s="37" t="s">
        <v>22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30.09.2012</v>
      </c>
      <c r="D73" s="37" t="s">
        <v>373</v>
      </c>
      <c r="E73" s="37" t="s">
        <v>106</v>
      </c>
      <c r="F73" s="37" t="s">
        <v>370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30.09.2012</v>
      </c>
      <c r="D74" s="37" t="s">
        <v>374</v>
      </c>
      <c r="E74" s="37" t="s">
        <v>107</v>
      </c>
      <c r="F74" s="37" t="s">
        <v>371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8">IFERROR(RANK(C113,$C$113:$AJ$113,0),"")</f>
        <v>19</v>
      </c>
      <c r="D111" s="50">
        <f t="shared" si="18"/>
        <v>16</v>
      </c>
      <c r="E111" s="50">
        <f t="shared" si="18"/>
        <v>6</v>
      </c>
      <c r="F111" s="50">
        <f t="shared" si="18"/>
        <v>13</v>
      </c>
      <c r="G111" s="50">
        <f t="shared" si="18"/>
        <v>10</v>
      </c>
      <c r="H111" s="50" t="str">
        <f t="shared" si="18"/>
        <v/>
      </c>
      <c r="I111" s="50">
        <f t="shared" si="18"/>
        <v>14</v>
      </c>
      <c r="J111" s="50">
        <f t="shared" si="18"/>
        <v>31</v>
      </c>
      <c r="K111" s="50">
        <f t="shared" si="18"/>
        <v>12</v>
      </c>
      <c r="L111" s="50">
        <f t="shared" si="18"/>
        <v>21</v>
      </c>
      <c r="M111" s="50">
        <f t="shared" si="18"/>
        <v>24</v>
      </c>
      <c r="N111" s="50">
        <f t="shared" si="18"/>
        <v>23</v>
      </c>
      <c r="O111" s="50">
        <f t="shared" si="18"/>
        <v>28</v>
      </c>
      <c r="P111" s="50">
        <f t="shared" si="18"/>
        <v>8</v>
      </c>
      <c r="Q111" s="50">
        <f t="shared" si="18"/>
        <v>30</v>
      </c>
      <c r="R111" s="50">
        <f t="shared" si="18"/>
        <v>15</v>
      </c>
      <c r="S111" s="50">
        <f t="shared" si="18"/>
        <v>9</v>
      </c>
      <c r="T111" s="50">
        <f t="shared" si="18"/>
        <v>25</v>
      </c>
      <c r="U111" s="50">
        <f t="shared" si="18"/>
        <v>26</v>
      </c>
      <c r="V111" s="50" t="str">
        <f t="shared" si="18"/>
        <v/>
      </c>
      <c r="W111" s="50">
        <f t="shared" si="18"/>
        <v>27</v>
      </c>
      <c r="X111" s="50">
        <f t="shared" si="18"/>
        <v>20</v>
      </c>
      <c r="Y111" s="50">
        <f t="shared" si="18"/>
        <v>32</v>
      </c>
      <c r="Z111" s="50">
        <f t="shared" si="18"/>
        <v>5</v>
      </c>
      <c r="AA111" s="50">
        <f t="shared" si="18"/>
        <v>17</v>
      </c>
      <c r="AB111" s="50">
        <f t="shared" si="18"/>
        <v>29</v>
      </c>
      <c r="AC111" s="50">
        <f t="shared" si="18"/>
        <v>7</v>
      </c>
      <c r="AD111" s="50">
        <f t="shared" si="18"/>
        <v>22</v>
      </c>
      <c r="AE111" s="50">
        <f t="shared" si="18"/>
        <v>18</v>
      </c>
      <c r="AF111" s="50">
        <f t="shared" si="18"/>
        <v>3</v>
      </c>
      <c r="AG111" s="50">
        <f t="shared" si="18"/>
        <v>1</v>
      </c>
      <c r="AH111" s="50">
        <f t="shared" si="18"/>
        <v>2</v>
      </c>
      <c r="AI111" s="50">
        <f t="shared" si="18"/>
        <v>4</v>
      </c>
      <c r="AJ111" s="50">
        <f t="shared" si="18"/>
        <v>11</v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9">IFERROR((HLOOKUP($B$133,$C$11:$AQ$49,C116,FALSE)+C114/1000000)*(-1),"")</f>
        <v>81135.726992294454</v>
      </c>
      <c r="D113" s="52">
        <f t="shared" si="19"/>
        <v>231267.22420234926</v>
      </c>
      <c r="E113" s="52">
        <f t="shared" si="19"/>
        <v>4346164.5384046268</v>
      </c>
      <c r="F113" s="52">
        <f t="shared" si="19"/>
        <v>828304.09390405146</v>
      </c>
      <c r="G113" s="52">
        <f t="shared" si="19"/>
        <v>1260123.0299356952</v>
      </c>
      <c r="H113" s="52" t="str">
        <f t="shared" si="19"/>
        <v/>
      </c>
      <c r="I113" s="52">
        <f t="shared" si="19"/>
        <v>326763.50767368742</v>
      </c>
      <c r="J113" s="52">
        <f t="shared" si="19"/>
        <v>-1190.2276336319405</v>
      </c>
      <c r="K113" s="52">
        <f t="shared" si="19"/>
        <v>1043482.6307794377</v>
      </c>
      <c r="L113" s="52">
        <f t="shared" si="19"/>
        <v>62494.561075152873</v>
      </c>
      <c r="M113" s="52">
        <f t="shared" si="19"/>
        <v>12882.924295980521</v>
      </c>
      <c r="N113" s="52">
        <f t="shared" si="19"/>
        <v>19030.021916156682</v>
      </c>
      <c r="O113" s="52">
        <f t="shared" si="19"/>
        <v>507.76743458125679</v>
      </c>
      <c r="P113" s="52">
        <f t="shared" si="19"/>
        <v>2460698.6828821711</v>
      </c>
      <c r="Q113" s="52">
        <f t="shared" si="19"/>
        <v>1.327939523793715</v>
      </c>
      <c r="R113" s="52">
        <f t="shared" si="19"/>
        <v>235922.76585509616</v>
      </c>
      <c r="S113" s="52">
        <f t="shared" si="19"/>
        <v>2381347.6300817602</v>
      </c>
      <c r="T113" s="52">
        <f t="shared" si="19"/>
        <v>4419.3607475505632</v>
      </c>
      <c r="U113" s="52">
        <f t="shared" si="19"/>
        <v>3480.8917530855451</v>
      </c>
      <c r="V113" s="52" t="str">
        <f t="shared" si="19"/>
        <v/>
      </c>
      <c r="W113" s="52">
        <f t="shared" si="19"/>
        <v>2614.7522883498245</v>
      </c>
      <c r="X113" s="52">
        <f t="shared" si="19"/>
        <v>66078.692012734798</v>
      </c>
      <c r="Y113" s="52">
        <f t="shared" si="19"/>
        <v>-5389.9663924913903</v>
      </c>
      <c r="Z113" s="52">
        <f t="shared" si="19"/>
        <v>5712463.9449486677</v>
      </c>
      <c r="AA113" s="52">
        <f t="shared" si="19"/>
        <v>163811.9925237397</v>
      </c>
      <c r="AB113" s="52">
        <f t="shared" si="19"/>
        <v>25.94539923915984</v>
      </c>
      <c r="AC113" s="52">
        <f t="shared" si="19"/>
        <v>3489603.7711316836</v>
      </c>
      <c r="AD113" s="52">
        <f t="shared" si="19"/>
        <v>24752.147414213272</v>
      </c>
      <c r="AE113" s="52">
        <f t="shared" si="19"/>
        <v>91799.274485446833</v>
      </c>
      <c r="AF113" s="52">
        <f t="shared" si="19"/>
        <v>10651298.469220048</v>
      </c>
      <c r="AG113" s="52">
        <f t="shared" si="19"/>
        <v>54183227.896602839</v>
      </c>
      <c r="AH113" s="52">
        <f t="shared" si="19"/>
        <v>13272896.504670121</v>
      </c>
      <c r="AI113" s="52">
        <f t="shared" si="19"/>
        <v>9646920.2583395746</v>
      </c>
      <c r="AJ113" s="52">
        <f t="shared" si="19"/>
        <v>1135080.0395527955</v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J114" si="20">D114-1</f>
        <v>32</v>
      </c>
      <c r="F114" s="50">
        <f t="shared" si="20"/>
        <v>31</v>
      </c>
      <c r="G114" s="50">
        <f t="shared" si="20"/>
        <v>30</v>
      </c>
      <c r="H114" s="50">
        <f t="shared" si="20"/>
        <v>29</v>
      </c>
      <c r="I114" s="50">
        <f t="shared" si="20"/>
        <v>28</v>
      </c>
      <c r="J114" s="50">
        <f t="shared" si="20"/>
        <v>27</v>
      </c>
      <c r="K114" s="50">
        <f t="shared" si="20"/>
        <v>26</v>
      </c>
      <c r="L114" s="50">
        <f t="shared" si="20"/>
        <v>25</v>
      </c>
      <c r="M114" s="50">
        <f t="shared" si="20"/>
        <v>24</v>
      </c>
      <c r="N114" s="50">
        <f t="shared" si="20"/>
        <v>23</v>
      </c>
      <c r="O114" s="50">
        <f t="shared" si="20"/>
        <v>22</v>
      </c>
      <c r="P114" s="50">
        <f t="shared" si="20"/>
        <v>21</v>
      </c>
      <c r="Q114" s="50">
        <f t="shared" si="20"/>
        <v>20</v>
      </c>
      <c r="R114" s="50">
        <f t="shared" si="20"/>
        <v>19</v>
      </c>
      <c r="S114" s="50">
        <f t="shared" si="20"/>
        <v>18</v>
      </c>
      <c r="T114" s="50">
        <f t="shared" si="20"/>
        <v>17</v>
      </c>
      <c r="U114" s="50">
        <f t="shared" si="20"/>
        <v>16</v>
      </c>
      <c r="V114" s="50">
        <f t="shared" si="20"/>
        <v>15</v>
      </c>
      <c r="W114" s="50">
        <f t="shared" si="20"/>
        <v>14</v>
      </c>
      <c r="X114" s="50">
        <f t="shared" si="20"/>
        <v>13</v>
      </c>
      <c r="Y114" s="50">
        <f t="shared" si="20"/>
        <v>12</v>
      </c>
      <c r="Z114" s="50">
        <f t="shared" si="20"/>
        <v>11</v>
      </c>
      <c r="AA114" s="50">
        <f t="shared" si="20"/>
        <v>10</v>
      </c>
      <c r="AB114" s="50">
        <f t="shared" si="20"/>
        <v>9</v>
      </c>
      <c r="AC114" s="50">
        <f t="shared" si="20"/>
        <v>8</v>
      </c>
      <c r="AD114" s="50">
        <f t="shared" si="20"/>
        <v>7</v>
      </c>
      <c r="AE114" s="50">
        <f t="shared" si="20"/>
        <v>6</v>
      </c>
      <c r="AF114" s="50">
        <f t="shared" si="20"/>
        <v>5</v>
      </c>
      <c r="AG114" s="50">
        <f t="shared" si="20"/>
        <v>4</v>
      </c>
      <c r="AH114" s="50">
        <f t="shared" si="20"/>
        <v>3</v>
      </c>
      <c r="AI114" s="50">
        <f t="shared" si="20"/>
        <v>2</v>
      </c>
      <c r="AJ114" s="50">
        <f t="shared" si="20"/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449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421 Renta Vitalicia Vejez</v>
      </c>
      <c r="D119" s="80" t="str">
        <f t="shared" ref="D119:AJ119" si="21">IFERROR(HLOOKUP(D118,$C$111:$AJ$112,2,FALSE),"")</f>
        <v>422 Renta Vitalicia Invalidez</v>
      </c>
      <c r="E119" s="80" t="str">
        <f t="shared" si="21"/>
        <v>420 Seguro de AFP</v>
      </c>
      <c r="F119" s="80" t="str">
        <f t="shared" si="21"/>
        <v>423 Renta Vitalicia Sobrevivencia</v>
      </c>
      <c r="G119" s="80" t="str">
        <f t="shared" si="21"/>
        <v>209 Salud</v>
      </c>
      <c r="H119" s="80" t="str">
        <f t="shared" si="21"/>
        <v>103 Otros Seguros con CUI</v>
      </c>
      <c r="I119" s="80" t="str">
        <f t="shared" si="21"/>
        <v>212 Desgravamen</v>
      </c>
      <c r="J119" s="80" t="str">
        <f t="shared" si="21"/>
        <v>114 Seguros con APV</v>
      </c>
      <c r="K119" s="80" t="str">
        <f t="shared" si="21"/>
        <v>202 Temporal de Vida</v>
      </c>
      <c r="L119" s="80" t="str">
        <f t="shared" si="21"/>
        <v>105 Renta</v>
      </c>
      <c r="M119" s="80" t="str">
        <f t="shared" si="21"/>
        <v>424 Invalidez y Sobrevivencia</v>
      </c>
      <c r="N119" s="80" t="str">
        <f t="shared" si="21"/>
        <v>109 Salud</v>
      </c>
      <c r="O119" s="80" t="str">
        <f t="shared" si="21"/>
        <v>104 Mixto o Dotal</v>
      </c>
      <c r="P119" s="80" t="str">
        <f t="shared" si="21"/>
        <v>107 Protección Familiar</v>
      </c>
      <c r="Q119" s="80" t="str">
        <f t="shared" si="21"/>
        <v>201 Vida Entera</v>
      </c>
      <c r="R119" s="80" t="str">
        <f t="shared" si="21"/>
        <v>102 Temporal de Vida</v>
      </c>
      <c r="S119" s="80" t="str">
        <f t="shared" si="21"/>
        <v>210 Accidentes Personales</v>
      </c>
      <c r="T119" s="80" t="str">
        <f t="shared" si="21"/>
        <v>250 Otros</v>
      </c>
      <c r="U119" s="80" t="str">
        <f t="shared" si="21"/>
        <v>101 Vida Entera</v>
      </c>
      <c r="V119" s="80" t="str">
        <f t="shared" si="21"/>
        <v>207 Protección Familiar</v>
      </c>
      <c r="W119" s="80" t="str">
        <f t="shared" si="21"/>
        <v>110 Accidentes Personales</v>
      </c>
      <c r="X119" s="80" t="str">
        <f t="shared" si="21"/>
        <v>213 Seguros con APV</v>
      </c>
      <c r="Y119" s="80" t="str">
        <f t="shared" si="21"/>
        <v>112 Desgravamen</v>
      </c>
      <c r="Z119" s="80" t="str">
        <f t="shared" si="21"/>
        <v>111 Asistencia</v>
      </c>
      <c r="AA119" s="80" t="str">
        <f t="shared" si="21"/>
        <v>203 Otros Seguros con CUI</v>
      </c>
      <c r="AB119" s="80" t="str">
        <f t="shared" si="21"/>
        <v>204 Mixto o Dotal</v>
      </c>
      <c r="AC119" s="80" t="str">
        <f t="shared" si="21"/>
        <v>206 Dotal Puro o Capital Diferido</v>
      </c>
      <c r="AD119" s="80" t="str">
        <f t="shared" si="21"/>
        <v>113 SOAP</v>
      </c>
      <c r="AE119" s="80" t="str">
        <f t="shared" si="21"/>
        <v>211 Asistencia</v>
      </c>
      <c r="AF119" s="80" t="str">
        <f t="shared" si="21"/>
        <v>150 Otros</v>
      </c>
      <c r="AG119" s="80" t="str">
        <f t="shared" si="21"/>
        <v>108 Incapacidad o Invalidez</v>
      </c>
      <c r="AH119" s="80" t="str">
        <f t="shared" si="21"/>
        <v>208 Incapacidad o Invalidez</v>
      </c>
      <c r="AI119" s="80" t="str">
        <f t="shared" si="21"/>
        <v/>
      </c>
      <c r="AJ119" s="80" t="str">
        <f t="shared" si="21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54183.227896598837</v>
      </c>
      <c r="D120" s="52">
        <f t="shared" ref="D120:AJ120" si="22">IFERROR((HLOOKUP(D118,$C$111:$AJ$113,3,FALSE)-HLOOKUP(D118,$C$111:$AJ$114,4,FALSE)/1000000)/$C$127,"")</f>
        <v>13272.89650466712</v>
      </c>
      <c r="E120" s="52">
        <f t="shared" si="22"/>
        <v>10651.298469215048</v>
      </c>
      <c r="F120" s="52">
        <f t="shared" si="22"/>
        <v>9646.9202583375736</v>
      </c>
      <c r="G120" s="52">
        <f t="shared" si="22"/>
        <v>5712.4639449376682</v>
      </c>
      <c r="H120" s="52">
        <f t="shared" si="22"/>
        <v>4346.1645383726263</v>
      </c>
      <c r="I120" s="52">
        <f t="shared" si="22"/>
        <v>3489.6037711236836</v>
      </c>
      <c r="J120" s="52">
        <f t="shared" si="22"/>
        <v>2460.6986828611712</v>
      </c>
      <c r="K120" s="52">
        <f t="shared" si="22"/>
        <v>2381.3476300637599</v>
      </c>
      <c r="L120" s="52">
        <f t="shared" si="22"/>
        <v>1260.1230299056951</v>
      </c>
      <c r="M120" s="52">
        <f t="shared" si="22"/>
        <v>1135.0800395517954</v>
      </c>
      <c r="N120" s="52">
        <f t="shared" si="22"/>
        <v>1043.4826307534377</v>
      </c>
      <c r="O120" s="52">
        <f t="shared" si="22"/>
        <v>828.30409387305144</v>
      </c>
      <c r="P120" s="52">
        <f t="shared" si="22"/>
        <v>326.76350764568741</v>
      </c>
      <c r="Q120" s="52">
        <f t="shared" si="22"/>
        <v>235.92276583609618</v>
      </c>
      <c r="R120" s="52">
        <f t="shared" si="22"/>
        <v>231.26722416934928</v>
      </c>
      <c r="S120" s="52">
        <f t="shared" si="22"/>
        <v>163.81199251373971</v>
      </c>
      <c r="T120" s="52">
        <f t="shared" si="22"/>
        <v>91.799274479446836</v>
      </c>
      <c r="U120" s="52">
        <f t="shared" si="22"/>
        <v>81.135726958294455</v>
      </c>
      <c r="V120" s="52">
        <f t="shared" si="22"/>
        <v>66.078691999734801</v>
      </c>
      <c r="W120" s="52">
        <f t="shared" si="22"/>
        <v>62.494561050152875</v>
      </c>
      <c r="X120" s="52">
        <f t="shared" si="22"/>
        <v>24.752147407213272</v>
      </c>
      <c r="Y120" s="52">
        <f t="shared" si="22"/>
        <v>19.030021893156682</v>
      </c>
      <c r="Z120" s="52">
        <f t="shared" si="22"/>
        <v>12.882924271980521</v>
      </c>
      <c r="AA120" s="52">
        <f t="shared" si="22"/>
        <v>4.4193607305505633</v>
      </c>
      <c r="AB120" s="52">
        <f t="shared" si="22"/>
        <v>3.4808917370855452</v>
      </c>
      <c r="AC120" s="52">
        <f t="shared" si="22"/>
        <v>2.6147522743498244</v>
      </c>
      <c r="AD120" s="52">
        <f t="shared" si="22"/>
        <v>0.50776741258125679</v>
      </c>
      <c r="AE120" s="52">
        <f t="shared" si="22"/>
        <v>2.5945390239159843E-2</v>
      </c>
      <c r="AF120" s="52">
        <f t="shared" si="22"/>
        <v>1.3279195237937151E-3</v>
      </c>
      <c r="AG120" s="52">
        <f t="shared" si="22"/>
        <v>-1.1902276606319406</v>
      </c>
      <c r="AH120" s="52">
        <f t="shared" si="22"/>
        <v>-5.3899664044913909</v>
      </c>
      <c r="AI120" s="52" t="str">
        <f t="shared" si="22"/>
        <v/>
      </c>
      <c r="AJ120" s="52" t="str">
        <f t="shared" si="22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J122" si="23">IF($B$136=D119,D120,"")</f>
        <v/>
      </c>
      <c r="E122" s="52" t="str">
        <f t="shared" si="23"/>
        <v/>
      </c>
      <c r="F122" s="52" t="str">
        <f t="shared" si="23"/>
        <v/>
      </c>
      <c r="G122" s="52" t="str">
        <f t="shared" si="23"/>
        <v/>
      </c>
      <c r="H122" s="52" t="str">
        <f t="shared" si="23"/>
        <v/>
      </c>
      <c r="I122" s="52" t="str">
        <f t="shared" si="23"/>
        <v/>
      </c>
      <c r="J122" s="52" t="str">
        <f t="shared" si="23"/>
        <v/>
      </c>
      <c r="K122" s="52" t="str">
        <f t="shared" si="23"/>
        <v/>
      </c>
      <c r="L122" s="52" t="str">
        <f t="shared" si="23"/>
        <v/>
      </c>
      <c r="M122" s="52" t="str">
        <f t="shared" si="23"/>
        <v/>
      </c>
      <c r="N122" s="52" t="str">
        <f t="shared" si="23"/>
        <v/>
      </c>
      <c r="O122" s="52" t="str">
        <f t="shared" si="23"/>
        <v/>
      </c>
      <c r="P122" s="52" t="str">
        <f t="shared" si="23"/>
        <v/>
      </c>
      <c r="Q122" s="52" t="str">
        <f t="shared" si="23"/>
        <v/>
      </c>
      <c r="R122" s="52" t="str">
        <f t="shared" si="23"/>
        <v/>
      </c>
      <c r="S122" s="52" t="str">
        <f t="shared" si="23"/>
        <v/>
      </c>
      <c r="T122" s="52" t="str">
        <f t="shared" si="23"/>
        <v/>
      </c>
      <c r="U122" s="52" t="str">
        <f t="shared" si="23"/>
        <v/>
      </c>
      <c r="V122" s="52" t="str">
        <f t="shared" si="23"/>
        <v/>
      </c>
      <c r="W122" s="52" t="str">
        <f t="shared" si="23"/>
        <v/>
      </c>
      <c r="X122" s="52" t="str">
        <f t="shared" si="23"/>
        <v/>
      </c>
      <c r="Y122" s="52" t="str">
        <f t="shared" si="23"/>
        <v/>
      </c>
      <c r="Z122" s="52" t="str">
        <f t="shared" si="23"/>
        <v/>
      </c>
      <c r="AA122" s="52" t="str">
        <f t="shared" si="23"/>
        <v/>
      </c>
      <c r="AB122" s="52" t="str">
        <f t="shared" si="23"/>
        <v/>
      </c>
      <c r="AC122" s="52" t="str">
        <f t="shared" si="23"/>
        <v/>
      </c>
      <c r="AD122" s="52" t="str">
        <f t="shared" si="23"/>
        <v/>
      </c>
      <c r="AE122" s="52" t="str">
        <f t="shared" si="23"/>
        <v/>
      </c>
      <c r="AF122" s="52" t="str">
        <f t="shared" si="23"/>
        <v/>
      </c>
      <c r="AG122" s="52" t="str">
        <f t="shared" si="23"/>
        <v/>
      </c>
      <c r="AH122" s="52" t="str">
        <f t="shared" si="23"/>
        <v/>
      </c>
      <c r="AI122" s="52" t="str">
        <f t="shared" si="23"/>
        <v/>
      </c>
      <c r="AJ122" s="52" t="str">
        <f t="shared" si="23"/>
        <v/>
      </c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24">IF(C62&gt;$C$125,C60,IF(C62=$C$125,$AQ$11,IF(C62&lt;$C$125,"")))</f>
        <v>Ace Vida</v>
      </c>
      <c r="D124" s="50" t="str">
        <f t="shared" si="24"/>
        <v>BanChile</v>
      </c>
      <c r="E124" s="50" t="str">
        <f t="shared" si="24"/>
        <v>BBVA Vida</v>
      </c>
      <c r="F124" s="50" t="str">
        <f t="shared" si="24"/>
        <v>BCI Seguros Vida</v>
      </c>
      <c r="G124" s="50" t="str">
        <f t="shared" si="24"/>
        <v>BICE Vida</v>
      </c>
      <c r="H124" s="50" t="str">
        <f t="shared" si="24"/>
        <v>Cámara</v>
      </c>
      <c r="I124" s="50" t="str">
        <f t="shared" si="24"/>
        <v>Cardif</v>
      </c>
      <c r="J124" s="50" t="str">
        <f t="shared" si="24"/>
        <v>Chilena Consolidada</v>
      </c>
      <c r="K124" s="50" t="str">
        <f t="shared" si="24"/>
        <v>CLC</v>
      </c>
      <c r="L124" s="50" t="str">
        <f t="shared" si="24"/>
        <v>CN Life</v>
      </c>
      <c r="M124" s="50" t="str">
        <f t="shared" si="24"/>
        <v>Consorcio Nacional</v>
      </c>
      <c r="N124" s="50" t="str">
        <f t="shared" si="24"/>
        <v>CorpSeguros</v>
      </c>
      <c r="O124" s="50" t="str">
        <f t="shared" si="24"/>
        <v>CorpVida</v>
      </c>
      <c r="P124" s="50" t="str">
        <f t="shared" si="24"/>
        <v>Cruz del Sur</v>
      </c>
      <c r="Q124" s="50" t="str">
        <f t="shared" si="24"/>
        <v>EuroAmérica</v>
      </c>
      <c r="R124" s="50" t="str">
        <f t="shared" si="24"/>
        <v>Huelen</v>
      </c>
      <c r="S124" s="50" t="str">
        <f t="shared" si="24"/>
        <v>Itaú</v>
      </c>
      <c r="T124" s="50" t="str">
        <f t="shared" si="24"/>
        <v>M. de Carabineros</v>
      </c>
      <c r="U124" s="50" t="str">
        <f t="shared" si="24"/>
        <v>M. del Ej. y Av.</v>
      </c>
      <c r="V124" s="50" t="str">
        <f t="shared" si="24"/>
        <v>Magallanes Vida</v>
      </c>
      <c r="W124" s="50" t="str">
        <f t="shared" si="24"/>
        <v>Mapfre Vida</v>
      </c>
      <c r="X124" s="50" t="str">
        <f t="shared" si="24"/>
        <v>Metlife</v>
      </c>
      <c r="Y124" s="50" t="str">
        <f t="shared" si="24"/>
        <v>Mutual de Seguros</v>
      </c>
      <c r="Z124" s="50" t="str">
        <f t="shared" si="24"/>
        <v>Ohio National</v>
      </c>
      <c r="AA124" s="50" t="str">
        <f t="shared" si="24"/>
        <v>Penta Vida</v>
      </c>
      <c r="AB124" s="50" t="str">
        <f t="shared" si="24"/>
        <v>Principal</v>
      </c>
      <c r="AC124" s="50" t="str">
        <f t="shared" si="24"/>
        <v>Renta Nacional</v>
      </c>
      <c r="AD124" s="50" t="str">
        <f t="shared" si="24"/>
        <v>Rigel</v>
      </c>
      <c r="AE124" s="50" t="str">
        <f t="shared" si="24"/>
        <v>Security Previsión</v>
      </c>
      <c r="AF124" s="50" t="str">
        <f t="shared" si="24"/>
        <v>Sura</v>
      </c>
      <c r="AG124" s="50" t="str">
        <f t="shared" si="24"/>
        <v>Zurich Santander</v>
      </c>
      <c r="AH124" s="50" t="str">
        <f t="shared" si="24"/>
        <v>Mercado</v>
      </c>
      <c r="AI124" s="50" t="str">
        <f t="shared" si="24"/>
        <v/>
      </c>
      <c r="AJ124" s="50" t="str">
        <f t="shared" si="24"/>
        <v/>
      </c>
      <c r="AK124" s="50" t="str">
        <f t="shared" si="24"/>
        <v/>
      </c>
      <c r="AL124" s="50" t="str">
        <f t="shared" si="24"/>
        <v/>
      </c>
      <c r="AM124" s="50" t="str">
        <f t="shared" si="24"/>
        <v/>
      </c>
      <c r="AN124" s="50" t="str">
        <f t="shared" si="24"/>
        <v/>
      </c>
      <c r="AO124" s="50" t="str">
        <f t="shared" si="24"/>
        <v/>
      </c>
      <c r="AP124" s="50" t="str">
        <f t="shared" si="24"/>
        <v/>
      </c>
    </row>
    <row r="125" spans="2:43" hidden="1">
      <c r="B125" s="49" t="s">
        <v>386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1000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Miles de UF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30.09.2012</v>
      </c>
      <c r="D128" s="37" t="s">
        <v>372</v>
      </c>
      <c r="E128" s="37" t="s">
        <v>105</v>
      </c>
      <c r="F128" s="37" t="s">
        <v>22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30.09.2012</v>
      </c>
      <c r="D129" s="37" t="s">
        <v>373</v>
      </c>
      <c r="E129" s="37" t="s">
        <v>106</v>
      </c>
      <c r="F129" s="37" t="s">
        <v>370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30.09.2012</v>
      </c>
      <c r="D130" s="37" t="s">
        <v>374</v>
      </c>
      <c r="E130" s="37" t="s">
        <v>107</v>
      </c>
      <c r="F130" s="37" t="s">
        <v>371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385</v>
      </c>
    </row>
    <row r="133" spans="2:42">
      <c r="B133" s="59" t="s">
        <v>341</v>
      </c>
    </row>
    <row r="135" spans="2:42">
      <c r="B135" s="39" t="s">
        <v>384</v>
      </c>
    </row>
    <row r="136" spans="2:42">
      <c r="B136" s="59"/>
    </row>
  </sheetData>
  <sheetProtection sheet="1" objects="1" scenarios="1"/>
  <conditionalFormatting sqref="A1:XFD1048576">
    <cfRule type="cellIs" dxfId="13" priority="1" operator="lessThan">
      <formula>0</formula>
    </cfRule>
  </conditionalFormatting>
  <dataValidations count="5">
    <dataValidation type="list" allowBlank="1" showInputMessage="1" showErrorMessage="1" sqref="B133">
      <formula1>$C$124:$AH$124</formula1>
    </dataValidation>
    <dataValidation type="list" allowBlank="1" showInputMessage="1" showErrorMessage="1" sqref="B136">
      <formula1>$B$112:$AJ$112</formula1>
    </dataValidation>
    <dataValidation showInputMessage="1" showErrorMessage="1" sqref="E133"/>
    <dataValidation type="list" allowBlank="1" showInputMessage="1" showErrorMessage="1" sqref="B77">
      <formula1>$C$112:$AK$112</formula1>
    </dataValidation>
    <dataValidation type="list" allowBlank="1" showInputMessage="1" showErrorMessage="1" sqref="B80">
      <formula1>$B$124:$AG$124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dimension ref="A2:AT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 customWidth="1"/>
    <col min="34" max="42" width="11.42578125" style="39" hidden="1" customWidth="1"/>
    <col min="43" max="43" width="11.42578125" style="39" customWidth="1"/>
    <col min="44" max="44" width="2.85546875" style="39" customWidth="1"/>
    <col min="45" max="45" width="11.42578125" style="39" customWidth="1"/>
    <col min="46" max="16384" width="11.42578125" style="39"/>
  </cols>
  <sheetData>
    <row r="2" spans="2:46">
      <c r="C2" s="96" t="s">
        <v>390</v>
      </c>
    </row>
    <row r="8" spans="2:46" ht="15.75">
      <c r="B8" s="38" t="s">
        <v>461</v>
      </c>
    </row>
    <row r="9" spans="2:46">
      <c r="B9" s="40" t="str">
        <f>Índice!H51</f>
        <v>Cifras en UF al 30.09.2012</v>
      </c>
    </row>
    <row r="11" spans="2:46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30.09.2011</v>
      </c>
      <c r="AT11" s="199" t="s">
        <v>338</v>
      </c>
    </row>
    <row r="12" spans="2:46">
      <c r="B12" s="29" t="s">
        <v>407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S12" s="43"/>
      <c r="AT12" s="97"/>
    </row>
    <row r="13" spans="2:46">
      <c r="B13" s="30" t="s">
        <v>408</v>
      </c>
      <c r="C13" s="103" t="str">
        <f>IFERROR('Vida Siniestros Directos'!C13/'Vida Número de Siniestros'!C13,"")</f>
        <v/>
      </c>
      <c r="D13" s="103" t="str">
        <f>IFERROR('Vida Siniestros Directos'!D13/'Vida Número de Siniestros'!D13,"")</f>
        <v/>
      </c>
      <c r="E13" s="103" t="str">
        <f>IFERROR('Vida Siniestros Directos'!E13/'Vida Número de Siniestros'!E13,"")</f>
        <v/>
      </c>
      <c r="F13" s="103" t="str">
        <f>IFERROR('Vida Siniestros Directos'!F13/'Vida Número de Siniestros'!F13,"")</f>
        <v/>
      </c>
      <c r="G13" s="103">
        <f>IFERROR('Vida Siniestros Directos'!G13/'Vida Número de Siniestros'!G13,"")</f>
        <v>-267.42689566096249</v>
      </c>
      <c r="H13" s="103" t="str">
        <f>IFERROR('Vida Siniestros Directos'!H13/'Vida Número de Siniestros'!H13,"")</f>
        <v/>
      </c>
      <c r="I13" s="103" t="str">
        <f>IFERROR('Vida Siniestros Directos'!I13/'Vida Número de Siniestros'!I13,"")</f>
        <v/>
      </c>
      <c r="J13" s="103">
        <f>IFERROR('Vida Siniestros Directos'!J13/'Vida Número de Siniestros'!J13,"")</f>
        <v>-8.7839445171666402</v>
      </c>
      <c r="K13" s="103" t="str">
        <f>IFERROR('Vida Siniestros Directos'!K13/'Vida Número de Siniestros'!K13,"")</f>
        <v/>
      </c>
      <c r="L13" s="103" t="str">
        <f>IFERROR('Vida Siniestros Directos'!L13/'Vida Número de Siniestros'!L13,"")</f>
        <v/>
      </c>
      <c r="M13" s="103">
        <f>IFERROR('Vida Siniestros Directos'!M13/'Vida Número de Siniestros'!M13,"")</f>
        <v>-173.22958438174371</v>
      </c>
      <c r="N13" s="103" t="str">
        <f>IFERROR('Vida Siniestros Directos'!N13/'Vida Número de Siniestros'!N13,"")</f>
        <v/>
      </c>
      <c r="O13" s="103" t="str">
        <f>IFERROR('Vida Siniestros Directos'!O13/'Vida Número de Siniestros'!O13,"")</f>
        <v/>
      </c>
      <c r="P13" s="103">
        <f>IFERROR('Vida Siniestros Directos'!P13/'Vida Número de Siniestros'!P13,"")</f>
        <v>-135.51826940314859</v>
      </c>
      <c r="Q13" s="103">
        <f>IFERROR('Vida Siniestros Directos'!Q13/'Vida Número de Siniestros'!Q13,"")</f>
        <v>-215.35417446630075</v>
      </c>
      <c r="R13" s="103" t="str">
        <f>IFERROR('Vida Siniestros Directos'!R13/'Vida Número de Siniestros'!R13,"")</f>
        <v/>
      </c>
      <c r="S13" s="103" t="str">
        <f>IFERROR('Vida Siniestros Directos'!S13/'Vida Número de Siniestros'!S13,"")</f>
        <v/>
      </c>
      <c r="T13" s="103" t="str">
        <f>IFERROR('Vida Siniestros Directos'!T13/'Vida Número de Siniestros'!T13,"")</f>
        <v/>
      </c>
      <c r="U13" s="103">
        <f>IFERROR('Vida Siniestros Directos'!U13/'Vida Número de Siniestros'!U13,"")</f>
        <v>-14.232910753038615</v>
      </c>
      <c r="V13" s="103" t="str">
        <f>IFERROR('Vida Siniestros Directos'!V13/'Vida Número de Siniestros'!V13,"")</f>
        <v/>
      </c>
      <c r="W13" s="103" t="str">
        <f>IFERROR('Vida Siniestros Directos'!W13/'Vida Número de Siniestros'!W13,"")</f>
        <v/>
      </c>
      <c r="X13" s="103">
        <f>IFERROR('Vida Siniestros Directos'!X13/'Vida Número de Siniestros'!X13,"")</f>
        <v>-33.863650612278953</v>
      </c>
      <c r="Y13" s="103">
        <f>IFERROR('Vida Siniestros Directos'!Y13/'Vida Número de Siniestros'!Y13,"")</f>
        <v>-27.317344902239341</v>
      </c>
      <c r="Z13" s="103">
        <f>IFERROR('Vida Siniestros Directos'!Z13/'Vida Número de Siniestros'!Z13,"")</f>
        <v>-167.61263507965396</v>
      </c>
      <c r="AA13" s="103">
        <f>IFERROR('Vida Siniestros Directos'!AA13/'Vida Número de Siniestros'!AA13,"")</f>
        <v>-903.64694572998314</v>
      </c>
      <c r="AB13" s="103" t="str">
        <f>IFERROR('Vida Siniestros Directos'!AB13/'Vida Número de Siniestros'!AB13,"")</f>
        <v/>
      </c>
      <c r="AC13" s="103" t="str">
        <f>IFERROR('Vida Siniestros Directos'!AC13/'Vida Número de Siniestros'!AC13,"")</f>
        <v/>
      </c>
      <c r="AD13" s="103" t="str">
        <f>IFERROR('Vida Siniestros Directos'!AD13/'Vida Número de Siniestros'!AD13,"")</f>
        <v/>
      </c>
      <c r="AE13" s="103">
        <f>IFERROR('Vida Siniestros Directos'!AE13/'Vida Número de Siniestros'!AE13,"")</f>
        <v>-14.017350528933656</v>
      </c>
      <c r="AF13" s="103">
        <f>IFERROR('Vida Siniestros Directos'!AF13/'Vida Número de Siniestros'!AF13,"")</f>
        <v>-330.868492906114</v>
      </c>
      <c r="AG13" s="103" t="str">
        <f>IFERROR('Vida Siniestros Directos'!AG13/'Vida Número de Siniestros'!AG13,"")</f>
        <v/>
      </c>
      <c r="AH13" s="103" t="str">
        <f>IFERROR('Vida Siniestros Directos'!AH13/'Vida Número de Siniestros'!AH13,"")</f>
        <v/>
      </c>
      <c r="AI13" s="103" t="str">
        <f>IFERROR('Vida Siniestros Directos'!AI13/'Vida Número de Siniestros'!AI13,"")</f>
        <v/>
      </c>
      <c r="AJ13" s="103" t="str">
        <f>IFERROR('Vida Siniestros Directos'!AJ13/'Vida Número de Siniestros'!AJ13,"")</f>
        <v/>
      </c>
      <c r="AK13" s="103" t="str">
        <f>IFERROR('Vida Siniestros Directos'!AK13/'Vida Número de Siniestros'!AK13,"")</f>
        <v/>
      </c>
      <c r="AL13" s="103" t="str">
        <f>IFERROR('Vida Siniestros Directos'!AL13/'Vida Número de Siniestros'!AL13,"")</f>
        <v/>
      </c>
      <c r="AM13" s="103" t="str">
        <f>IFERROR('Vida Siniestros Directos'!AM13/'Vida Número de Siniestros'!AM13,"")</f>
        <v/>
      </c>
      <c r="AN13" s="103" t="str">
        <f>IFERROR('Vida Siniestros Directos'!AN13/'Vida Número de Siniestros'!AN13,"")</f>
        <v/>
      </c>
      <c r="AO13" s="103" t="str">
        <f>IFERROR('Vida Siniestros Directos'!AO13/'Vida Número de Siniestros'!AO13,"")</f>
        <v/>
      </c>
      <c r="AP13" s="103" t="str">
        <f>IFERROR('Vida Siniestros Directos'!AP13/'Vida Número de Siniestros'!AP13,"")</f>
        <v/>
      </c>
      <c r="AQ13" s="103">
        <f>IFERROR('Vida Siniestros Directos'!AQ13/'Vida Número de Siniestros'!AQ13,"")</f>
        <v>-37.031367880554292</v>
      </c>
      <c r="AR13" s="111"/>
      <c r="AS13" s="92">
        <f>IFERROR('Vida Siniestros Directos'!AS13/'Vida Número de Siniestros'!AS13,"")</f>
        <v>-22.070032331080206</v>
      </c>
      <c r="AT13" s="71">
        <f t="shared" ref="AT13" si="0">IFERROR(AQ13/AS13-1,"")</f>
        <v>0.67790274726533717</v>
      </c>
    </row>
    <row r="14" spans="2:46">
      <c r="B14" s="30" t="s">
        <v>409</v>
      </c>
      <c r="C14" s="103">
        <f>IFERROR('Vida Siniestros Directos'!C14/'Vida Número de Siniestros'!C14,"")</f>
        <v>-30.486156496235711</v>
      </c>
      <c r="D14" s="103">
        <f>IFERROR('Vida Siniestros Directos'!D14/'Vida Número de Siniestros'!D14,"")</f>
        <v>-725.00212947795001</v>
      </c>
      <c r="E14" s="103" t="str">
        <f>IFERROR('Vida Siniestros Directos'!E14/'Vida Número de Siniestros'!E14,"")</f>
        <v/>
      </c>
      <c r="F14" s="103">
        <f>IFERROR('Vida Siniestros Directos'!F14/'Vida Número de Siniestros'!F14,"")</f>
        <v>1195.3848980016423</v>
      </c>
      <c r="G14" s="103">
        <f>IFERROR('Vida Siniestros Directos'!G14/'Vida Número de Siniestros'!G14,"")</f>
        <v>-160.44193561947893</v>
      </c>
      <c r="H14" s="103" t="str">
        <f>IFERROR('Vida Siniestros Directos'!H14/'Vida Número de Siniestros'!H14,"")</f>
        <v/>
      </c>
      <c r="I14" s="103">
        <f>IFERROR('Vida Siniestros Directos'!I14/'Vida Número de Siniestros'!I14,"")</f>
        <v>109.62305868917116</v>
      </c>
      <c r="J14" s="103" t="str">
        <f>IFERROR('Vida Siniestros Directos'!J14/'Vida Número de Siniestros'!J14,"")</f>
        <v/>
      </c>
      <c r="K14" s="103" t="str">
        <f>IFERROR('Vida Siniestros Directos'!K14/'Vida Número de Siniestros'!K14,"")</f>
        <v/>
      </c>
      <c r="L14" s="103" t="str">
        <f>IFERROR('Vida Siniestros Directos'!L14/'Vida Número de Siniestros'!L14,"")</f>
        <v/>
      </c>
      <c r="M14" s="103">
        <f>IFERROR('Vida Siniestros Directos'!M14/'Vida Número de Siniestros'!M14,"")</f>
        <v>-300.89125729889702</v>
      </c>
      <c r="N14" s="103" t="str">
        <f>IFERROR('Vida Siniestros Directos'!N14/'Vida Número de Siniestros'!N14,"")</f>
        <v/>
      </c>
      <c r="O14" s="103">
        <f>IFERROR('Vida Siniestros Directos'!O14/'Vida Número de Siniestros'!O14,"")</f>
        <v>-164.50185639540211</v>
      </c>
      <c r="P14" s="103">
        <f>IFERROR('Vida Siniestros Directos'!P14/'Vida Número de Siniestros'!P14,"")</f>
        <v>-83.996601688342452</v>
      </c>
      <c r="Q14" s="103">
        <f>IFERROR('Vida Siniestros Directos'!Q14/'Vida Número de Siniestros'!Q14,"")</f>
        <v>-165.38998113559722</v>
      </c>
      <c r="R14" s="103" t="str">
        <f>IFERROR('Vida Siniestros Directos'!R14/'Vida Número de Siniestros'!R14,"")</f>
        <v/>
      </c>
      <c r="S14" s="103" t="str">
        <f>IFERROR('Vida Siniestros Directos'!S14/'Vida Número de Siniestros'!S14,"")</f>
        <v/>
      </c>
      <c r="T14" s="103" t="str">
        <f>IFERROR('Vida Siniestros Directos'!T14/'Vida Número de Siniestros'!T14,"")</f>
        <v/>
      </c>
      <c r="U14" s="103">
        <f>IFERROR('Vida Siniestros Directos'!U14/'Vida Número de Siniestros'!U14,"")</f>
        <v>-1237.0274954019403</v>
      </c>
      <c r="V14" s="103" t="str">
        <f>IFERROR('Vida Siniestros Directos'!V14/'Vida Número de Siniestros'!V14,"")</f>
        <v/>
      </c>
      <c r="W14" s="103">
        <f>IFERROR('Vida Siniestros Directos'!W14/'Vida Número de Siniestros'!W14,"")</f>
        <v>-195.18434755528008</v>
      </c>
      <c r="X14" s="103" t="str">
        <f>IFERROR('Vida Siniestros Directos'!X14/'Vida Número de Siniestros'!X14,"")</f>
        <v/>
      </c>
      <c r="Y14" s="103" t="str">
        <f>IFERROR('Vida Siniestros Directos'!Y14/'Vida Número de Siniestros'!Y14,"")</f>
        <v/>
      </c>
      <c r="Z14" s="103">
        <f>IFERROR('Vida Siniestros Directos'!Z14/'Vida Número de Siniestros'!Z14,"")</f>
        <v>-664.51587326274853</v>
      </c>
      <c r="AA14" s="103">
        <f>IFERROR('Vida Siniestros Directos'!AA14/'Vida Número de Siniestros'!AA14,"")</f>
        <v>-17.094514673478468</v>
      </c>
      <c r="AB14" s="103" t="str">
        <f>IFERROR('Vida Siniestros Directos'!AB14/'Vida Número de Siniestros'!AB14,"")</f>
        <v/>
      </c>
      <c r="AC14" s="103" t="str">
        <f>IFERROR('Vida Siniestros Directos'!AC14/'Vida Número de Siniestros'!AC14,"")</f>
        <v/>
      </c>
      <c r="AD14" s="103" t="str">
        <f>IFERROR('Vida Siniestros Directos'!AD14/'Vida Número de Siniestros'!AD14,"")</f>
        <v/>
      </c>
      <c r="AE14" s="103">
        <f>IFERROR('Vida Siniestros Directos'!AE14/'Vida Número de Siniestros'!AE14,"")</f>
        <v>-130.07122963181936</v>
      </c>
      <c r="AF14" s="103">
        <f>IFERROR('Vida Siniestros Directos'!AF14/'Vida Número de Siniestros'!AF14,"")</f>
        <v>-103.44411220864507</v>
      </c>
      <c r="AG14" s="103">
        <f>IFERROR('Vida Siniestros Directos'!AG14/'Vida Número de Siniestros'!AG14,"")</f>
        <v>-27.980609864825972</v>
      </c>
      <c r="AH14" s="103" t="str">
        <f>IFERROR('Vida Siniestros Directos'!AH14/'Vida Número de Siniestros'!AH14,"")</f>
        <v/>
      </c>
      <c r="AI14" s="103" t="str">
        <f>IFERROR('Vida Siniestros Directos'!AI14/'Vida Número de Siniestros'!AI14,"")</f>
        <v/>
      </c>
      <c r="AJ14" s="103" t="str">
        <f>IFERROR('Vida Siniestros Directos'!AJ14/'Vida Número de Siniestros'!AJ14,"")</f>
        <v/>
      </c>
      <c r="AK14" s="103" t="str">
        <f>IFERROR('Vida Siniestros Directos'!AK14/'Vida Número de Siniestros'!AK14,"")</f>
        <v/>
      </c>
      <c r="AL14" s="103" t="str">
        <f>IFERROR('Vida Siniestros Directos'!AL14/'Vida Número de Siniestros'!AL14,"")</f>
        <v/>
      </c>
      <c r="AM14" s="103" t="str">
        <f>IFERROR('Vida Siniestros Directos'!AM14/'Vida Número de Siniestros'!AM14,"")</f>
        <v/>
      </c>
      <c r="AN14" s="103" t="str">
        <f>IFERROR('Vida Siniestros Directos'!AN14/'Vida Número de Siniestros'!AN14,"")</f>
        <v/>
      </c>
      <c r="AO14" s="103" t="str">
        <f>IFERROR('Vida Siniestros Directos'!AO14/'Vida Número de Siniestros'!AO14,"")</f>
        <v/>
      </c>
      <c r="AP14" s="103" t="str">
        <f>IFERROR('Vida Siniestros Directos'!AP14/'Vida Número de Siniestros'!AP14,"")</f>
        <v/>
      </c>
      <c r="AQ14" s="103">
        <f>IFERROR('Vida Siniestros Directos'!AQ14/'Vida Número de Siniestros'!AQ14,"")</f>
        <v>-55.579722238728493</v>
      </c>
      <c r="AR14" s="111"/>
      <c r="AS14" s="92">
        <f>IFERROR('Vida Siniestros Directos'!AS14/'Vida Número de Siniestros'!AS14,"")</f>
        <v>-93.835094433276524</v>
      </c>
      <c r="AT14" s="71">
        <f t="shared" ref="AT14:AT27" si="1">IFERROR(AQ14/AS14-1,"")</f>
        <v>-0.40768725630420011</v>
      </c>
    </row>
    <row r="15" spans="2:46">
      <c r="B15" s="30" t="s">
        <v>410</v>
      </c>
      <c r="C15" s="103" t="str">
        <f>IFERROR('Vida Siniestros Directos'!C15/'Vida Número de Siniestros'!C15,"")</f>
        <v/>
      </c>
      <c r="D15" s="103">
        <f>IFERROR('Vida Siniestros Directos'!D15/'Vida Número de Siniestros'!D15,"")</f>
        <v>-132.59423237668605</v>
      </c>
      <c r="E15" s="103" t="str">
        <f>IFERROR('Vida Siniestros Directos'!E15/'Vida Número de Siniestros'!E15,"")</f>
        <v/>
      </c>
      <c r="F15" s="103">
        <f>IFERROR('Vida Siniestros Directos'!F15/'Vida Número de Siniestros'!F15,"")</f>
        <v>-197.49669094804153</v>
      </c>
      <c r="G15" s="103">
        <f>IFERROR('Vida Siniestros Directos'!G15/'Vida Número de Siniestros'!G15,"")</f>
        <v>-297.55120221242305</v>
      </c>
      <c r="H15" s="103" t="str">
        <f>IFERROR('Vida Siniestros Directos'!H15/'Vida Número de Siniestros'!H15,"")</f>
        <v/>
      </c>
      <c r="I15" s="103" t="str">
        <f>IFERROR('Vida Siniestros Directos'!I15/'Vida Número de Siniestros'!I15,"")</f>
        <v/>
      </c>
      <c r="J15" s="103">
        <f>IFERROR('Vida Siniestros Directos'!J15/'Vida Número de Siniestros'!J15,"")</f>
        <v>-487.79809110200051</v>
      </c>
      <c r="K15" s="103" t="str">
        <f>IFERROR('Vida Siniestros Directos'!K15/'Vida Número de Siniestros'!K15,"")</f>
        <v/>
      </c>
      <c r="L15" s="103" t="str">
        <f>IFERROR('Vida Siniestros Directos'!L15/'Vida Número de Siniestros'!L15,"")</f>
        <v/>
      </c>
      <c r="M15" s="103">
        <f>IFERROR('Vida Siniestros Directos'!M15/'Vida Número de Siniestros'!M15,"")</f>
        <v>-310.7417908124383</v>
      </c>
      <c r="N15" s="103" t="str">
        <f>IFERROR('Vida Siniestros Directos'!N15/'Vida Número de Siniestros'!N15,"")</f>
        <v/>
      </c>
      <c r="O15" s="103">
        <f>IFERROR('Vida Siniestros Directos'!O15/'Vida Número de Siniestros'!O15,"")</f>
        <v>-243.88931733026587</v>
      </c>
      <c r="P15" s="103">
        <f>IFERROR('Vida Siniestros Directos'!P15/'Vida Número de Siniestros'!P15,"")</f>
        <v>-74.535018969523492</v>
      </c>
      <c r="Q15" s="103">
        <f>IFERROR('Vida Siniestros Directos'!Q15/'Vida Número de Siniestros'!Q15,"")</f>
        <v>-534.94722588084028</v>
      </c>
      <c r="R15" s="103" t="str">
        <f>IFERROR('Vida Siniestros Directos'!R15/'Vida Número de Siniestros'!R15,"")</f>
        <v/>
      </c>
      <c r="S15" s="103" t="str">
        <f>IFERROR('Vida Siniestros Directos'!S15/'Vida Número de Siniestros'!S15,"")</f>
        <v/>
      </c>
      <c r="T15" s="103" t="str">
        <f>IFERROR('Vida Siniestros Directos'!T15/'Vida Número de Siniestros'!T15,"")</f>
        <v/>
      </c>
      <c r="U15" s="103" t="str">
        <f>IFERROR('Vida Siniestros Directos'!U15/'Vida Número de Siniestros'!U15,"")</f>
        <v/>
      </c>
      <c r="V15" s="103" t="str">
        <f>IFERROR('Vida Siniestros Directos'!V15/'Vida Número de Siniestros'!V15,"")</f>
        <v/>
      </c>
      <c r="W15" s="103">
        <f>IFERROR('Vida Siniestros Directos'!W15/'Vida Número de Siniestros'!W15,"")</f>
        <v>-87.096754814722772</v>
      </c>
      <c r="X15" s="103">
        <f>IFERROR('Vida Siniestros Directos'!X15/'Vida Número de Siniestros'!X15,"")</f>
        <v>-74.824350677864246</v>
      </c>
      <c r="Y15" s="103">
        <f>IFERROR('Vida Siniestros Directos'!Y15/'Vida Número de Siniestros'!Y15,"")</f>
        <v>-21.264142673529015</v>
      </c>
      <c r="Z15" s="103">
        <f>IFERROR('Vida Siniestros Directos'!Z15/'Vida Número de Siniestros'!Z15,"")</f>
        <v>-50.837617464388231</v>
      </c>
      <c r="AA15" s="103">
        <f>IFERROR('Vida Siniestros Directos'!AA15/'Vida Número de Siniestros'!AA15,"")</f>
        <v>-54.230242577427596</v>
      </c>
      <c r="AB15" s="103">
        <f>IFERROR('Vida Siniestros Directos'!AB15/'Vida Número de Siniestros'!AB15,"")</f>
        <v>-184.31476337256211</v>
      </c>
      <c r="AC15" s="103" t="str">
        <f>IFERROR('Vida Siniestros Directos'!AC15/'Vida Número de Siniestros'!AC15,"")</f>
        <v/>
      </c>
      <c r="AD15" s="103" t="str">
        <f>IFERROR('Vida Siniestros Directos'!AD15/'Vida Número de Siniestros'!AD15,"")</f>
        <v/>
      </c>
      <c r="AE15" s="103">
        <f>IFERROR('Vida Siniestros Directos'!AE15/'Vida Número de Siniestros'!AE15,"")</f>
        <v>-57.161266315826715</v>
      </c>
      <c r="AF15" s="103">
        <f>IFERROR('Vida Siniestros Directos'!AF15/'Vida Número de Siniestros'!AF15,"")</f>
        <v>-184.54480234606058</v>
      </c>
      <c r="AG15" s="103">
        <f>IFERROR('Vida Siniestros Directos'!AG15/'Vida Número de Siniestros'!AG15,"")</f>
        <v>-1537.5359942578484</v>
      </c>
      <c r="AH15" s="103" t="str">
        <f>IFERROR('Vida Siniestros Directos'!AH15/'Vida Número de Siniestros'!AH15,"")</f>
        <v/>
      </c>
      <c r="AI15" s="103" t="str">
        <f>IFERROR('Vida Siniestros Directos'!AI15/'Vida Número de Siniestros'!AI15,"")</f>
        <v/>
      </c>
      <c r="AJ15" s="103" t="str">
        <f>IFERROR('Vida Siniestros Directos'!AJ15/'Vida Número de Siniestros'!AJ15,"")</f>
        <v/>
      </c>
      <c r="AK15" s="103" t="str">
        <f>IFERROR('Vida Siniestros Directos'!AK15/'Vida Número de Siniestros'!AK15,"")</f>
        <v/>
      </c>
      <c r="AL15" s="103" t="str">
        <f>IFERROR('Vida Siniestros Directos'!AL15/'Vida Número de Siniestros'!AL15,"")</f>
        <v/>
      </c>
      <c r="AM15" s="103" t="str">
        <f>IFERROR('Vida Siniestros Directos'!AM15/'Vida Número de Siniestros'!AM15,"")</f>
        <v/>
      </c>
      <c r="AN15" s="103" t="str">
        <f>IFERROR('Vida Siniestros Directos'!AN15/'Vida Número de Siniestros'!AN15,"")</f>
        <v/>
      </c>
      <c r="AO15" s="103" t="str">
        <f>IFERROR('Vida Siniestros Directos'!AO15/'Vida Número de Siniestros'!AO15,"")</f>
        <v/>
      </c>
      <c r="AP15" s="103" t="str">
        <f>IFERROR('Vida Siniestros Directos'!AP15/'Vida Número de Siniestros'!AP15,"")</f>
        <v/>
      </c>
      <c r="AQ15" s="103">
        <f>IFERROR('Vida Siniestros Directos'!AQ15/'Vida Número de Siniestros'!AQ15,"")</f>
        <v>-176.917875862437</v>
      </c>
      <c r="AR15" s="111"/>
      <c r="AS15" s="92">
        <f>IFERROR('Vida Siniestros Directos'!AS15/'Vida Número de Siniestros'!AS15,"")</f>
        <v>-154.49334272398244</v>
      </c>
      <c r="AT15" s="71">
        <f t="shared" si="1"/>
        <v>0.14514886365374458</v>
      </c>
    </row>
    <row r="16" spans="2:46">
      <c r="B16" s="30" t="s">
        <v>411</v>
      </c>
      <c r="C16" s="103" t="str">
        <f>IFERROR('Vida Siniestros Directos'!C16/'Vida Número de Siniestros'!C16,"")</f>
        <v/>
      </c>
      <c r="D16" s="103" t="str">
        <f>IFERROR('Vida Siniestros Directos'!D16/'Vida Número de Siniestros'!D16,"")</f>
        <v/>
      </c>
      <c r="E16" s="103" t="str">
        <f>IFERROR('Vida Siniestros Directos'!E16/'Vida Número de Siniestros'!E16,"")</f>
        <v/>
      </c>
      <c r="F16" s="103" t="str">
        <f>IFERROR('Vida Siniestros Directos'!F16/'Vida Número de Siniestros'!F16,"")</f>
        <v/>
      </c>
      <c r="G16" s="103">
        <f>IFERROR('Vida Siniestros Directos'!G16/'Vida Número de Siniestros'!G16,"")</f>
        <v>-407.3415594272567</v>
      </c>
      <c r="H16" s="103" t="str">
        <f>IFERROR('Vida Siniestros Directos'!H16/'Vida Número de Siniestros'!H16,"")</f>
        <v/>
      </c>
      <c r="I16" s="103" t="str">
        <f>IFERROR('Vida Siniestros Directos'!I16/'Vida Número de Siniestros'!I16,"")</f>
        <v/>
      </c>
      <c r="J16" s="103">
        <f>IFERROR('Vida Siniestros Directos'!J16/'Vida Número de Siniestros'!J16,"")</f>
        <v>-587.08813888686007</v>
      </c>
      <c r="K16" s="103" t="str">
        <f>IFERROR('Vida Siniestros Directos'!K16/'Vida Número de Siniestros'!K16,"")</f>
        <v/>
      </c>
      <c r="L16" s="103" t="str">
        <f>IFERROR('Vida Siniestros Directos'!L16/'Vida Número de Siniestros'!L16,"")</f>
        <v/>
      </c>
      <c r="M16" s="103">
        <f>IFERROR('Vida Siniestros Directos'!M16/'Vida Número de Siniestros'!M16,"")</f>
        <v>-378.18906921294104</v>
      </c>
      <c r="N16" s="103" t="str">
        <f>IFERROR('Vida Siniestros Directos'!N16/'Vida Número de Siniestros'!N16,"")</f>
        <v/>
      </c>
      <c r="O16" s="103" t="str">
        <f>IFERROR('Vida Siniestros Directos'!O16/'Vida Número de Siniestros'!O16,"")</f>
        <v/>
      </c>
      <c r="P16" s="103">
        <f>IFERROR('Vida Siniestros Directos'!P16/'Vida Número de Siniestros'!P16,"")</f>
        <v>-515.22687652996467</v>
      </c>
      <c r="Q16" s="103">
        <f>IFERROR('Vida Siniestros Directos'!Q16/'Vida Número de Siniestros'!Q16,"")</f>
        <v>-298.63469225059555</v>
      </c>
      <c r="R16" s="103" t="str">
        <f>IFERROR('Vida Siniestros Directos'!R16/'Vida Número de Siniestros'!R16,"")</f>
        <v/>
      </c>
      <c r="S16" s="103" t="str">
        <f>IFERROR('Vida Siniestros Directos'!S16/'Vida Número de Siniestros'!S16,"")</f>
        <v/>
      </c>
      <c r="T16" s="103">
        <f>IFERROR('Vida Siniestros Directos'!T16/'Vida Número de Siniestros'!T16,"")</f>
        <v>-49.297439388244875</v>
      </c>
      <c r="U16" s="103">
        <f>IFERROR('Vida Siniestros Directos'!U16/'Vida Número de Siniestros'!U16,"")</f>
        <v>-29.077357729191089</v>
      </c>
      <c r="V16" s="103" t="str">
        <f>IFERROR('Vida Siniestros Directos'!V16/'Vida Número de Siniestros'!V16,"")</f>
        <v/>
      </c>
      <c r="W16" s="103">
        <f>IFERROR('Vida Siniestros Directos'!W16/'Vida Número de Siniestros'!W16,"")</f>
        <v>-75.096111070534576</v>
      </c>
      <c r="X16" s="103">
        <f>IFERROR('Vida Siniestros Directos'!X16/'Vida Número de Siniestros'!X16,"")</f>
        <v>-335.61229251041851</v>
      </c>
      <c r="Y16" s="103">
        <f>IFERROR('Vida Siniestros Directos'!Y16/'Vida Número de Siniestros'!Y16,"")</f>
        <v>-41.979227559434236</v>
      </c>
      <c r="Z16" s="103">
        <f>IFERROR('Vida Siniestros Directos'!Z16/'Vida Número de Siniestros'!Z16,"")</f>
        <v>-152.07029689301737</v>
      </c>
      <c r="AA16" s="103" t="str">
        <f>IFERROR('Vida Siniestros Directos'!AA16/'Vida Número de Siniestros'!AA16,"")</f>
        <v/>
      </c>
      <c r="AB16" s="103" t="str">
        <f>IFERROR('Vida Siniestros Directos'!AB16/'Vida Número de Siniestros'!AB16,"")</f>
        <v/>
      </c>
      <c r="AC16" s="103" t="str">
        <f>IFERROR('Vida Siniestros Directos'!AC16/'Vida Número de Siniestros'!AC16,"")</f>
        <v/>
      </c>
      <c r="AD16" s="103" t="str">
        <f>IFERROR('Vida Siniestros Directos'!AD16/'Vida Número de Siniestros'!AD16,"")</f>
        <v/>
      </c>
      <c r="AE16" s="103">
        <f>IFERROR('Vida Siniestros Directos'!AE16/'Vida Número de Siniestros'!AE16,"")</f>
        <v>-11.902105089212629</v>
      </c>
      <c r="AF16" s="103">
        <f>IFERROR('Vida Siniestros Directos'!AF16/'Vida Número de Siniestros'!AF16,"")</f>
        <v>-612.79233246007709</v>
      </c>
      <c r="AG16" s="103" t="str">
        <f>IFERROR('Vida Siniestros Directos'!AG16/'Vida Número de Siniestros'!AG16,"")</f>
        <v/>
      </c>
      <c r="AH16" s="103" t="str">
        <f>IFERROR('Vida Siniestros Directos'!AH16/'Vida Número de Siniestros'!AH16,"")</f>
        <v/>
      </c>
      <c r="AI16" s="103" t="str">
        <f>IFERROR('Vida Siniestros Directos'!AI16/'Vida Número de Siniestros'!AI16,"")</f>
        <v/>
      </c>
      <c r="AJ16" s="103" t="str">
        <f>IFERROR('Vida Siniestros Directos'!AJ16/'Vida Número de Siniestros'!AJ16,"")</f>
        <v/>
      </c>
      <c r="AK16" s="103" t="str">
        <f>IFERROR('Vida Siniestros Directos'!AK16/'Vida Número de Siniestros'!AK16,"")</f>
        <v/>
      </c>
      <c r="AL16" s="103" t="str">
        <f>IFERROR('Vida Siniestros Directos'!AL16/'Vida Número de Siniestros'!AL16,"")</f>
        <v/>
      </c>
      <c r="AM16" s="103" t="str">
        <f>IFERROR('Vida Siniestros Directos'!AM16/'Vida Número de Siniestros'!AM16,"")</f>
        <v/>
      </c>
      <c r="AN16" s="103" t="str">
        <f>IFERROR('Vida Siniestros Directos'!AN16/'Vida Número de Siniestros'!AN16,"")</f>
        <v/>
      </c>
      <c r="AO16" s="103" t="str">
        <f>IFERROR('Vida Siniestros Directos'!AO16/'Vida Número de Siniestros'!AO16,"")</f>
        <v/>
      </c>
      <c r="AP16" s="103" t="str">
        <f>IFERROR('Vida Siniestros Directos'!AP16/'Vida Número de Siniestros'!AP16,"")</f>
        <v/>
      </c>
      <c r="AQ16" s="103">
        <f>IFERROR('Vida Siniestros Directos'!AQ16/'Vida Número de Siniestros'!AQ16,"")</f>
        <v>-69.904978811296431</v>
      </c>
      <c r="AR16" s="111"/>
      <c r="AS16" s="92">
        <f>IFERROR('Vida Siniestros Directos'!AS16/'Vida Número de Siniestros'!AS16,"")</f>
        <v>-67.061121297903938</v>
      </c>
      <c r="AT16" s="71">
        <f t="shared" si="1"/>
        <v>4.2406948442739179E-2</v>
      </c>
    </row>
    <row r="17" spans="2:46">
      <c r="B17" s="30" t="s">
        <v>412</v>
      </c>
      <c r="C17" s="103" t="str">
        <f>IFERROR('Vida Siniestros Directos'!C17/'Vida Número de Siniestros'!C17,"")</f>
        <v/>
      </c>
      <c r="D17" s="103" t="str">
        <f>IFERROR('Vida Siniestros Directos'!D17/'Vida Número de Siniestros'!D17,"")</f>
        <v/>
      </c>
      <c r="E17" s="103" t="str">
        <f>IFERROR('Vida Siniestros Directos'!E17/'Vida Número de Siniestros'!E17,"")</f>
        <v/>
      </c>
      <c r="F17" s="103" t="str">
        <f>IFERROR('Vida Siniestros Directos'!F17/'Vida Número de Siniestros'!F17,"")</f>
        <v/>
      </c>
      <c r="G17" s="103">
        <f>IFERROR('Vida Siniestros Directos'!G17/'Vida Número de Siniestros'!G17,"")</f>
        <v>-2602.0677216775789</v>
      </c>
      <c r="H17" s="103" t="str">
        <f>IFERROR('Vida Siniestros Directos'!H17/'Vida Número de Siniestros'!H17,"")</f>
        <v/>
      </c>
      <c r="I17" s="103" t="str">
        <f>IFERROR('Vida Siniestros Directos'!I17/'Vida Número de Siniestros'!I17,"")</f>
        <v/>
      </c>
      <c r="J17" s="103">
        <f>IFERROR('Vida Siniestros Directos'!J17/'Vida Número de Siniestros'!J17,"")</f>
        <v>-6.2571150070403103</v>
      </c>
      <c r="K17" s="103" t="str">
        <f>IFERROR('Vida Siniestros Directos'!K17/'Vida Número de Siniestros'!K17,"")</f>
        <v/>
      </c>
      <c r="L17" s="103" t="str">
        <f>IFERROR('Vida Siniestros Directos'!L17/'Vida Número de Siniestros'!L17,"")</f>
        <v/>
      </c>
      <c r="M17" s="103">
        <f>IFERROR('Vida Siniestros Directos'!M17/'Vida Número de Siniestros'!M17,"")</f>
        <v>-21928.51815210006</v>
      </c>
      <c r="N17" s="103" t="str">
        <f>IFERROR('Vida Siniestros Directos'!N17/'Vida Número de Siniestros'!N17,"")</f>
        <v/>
      </c>
      <c r="O17" s="103">
        <f>IFERROR('Vida Siniestros Directos'!O17/'Vida Número de Siniestros'!O17,"")</f>
        <v>-3070.2649540817756</v>
      </c>
      <c r="P17" s="103" t="str">
        <f>IFERROR('Vida Siniestros Directos'!P17/'Vida Número de Siniestros'!P17,"")</f>
        <v/>
      </c>
      <c r="Q17" s="103">
        <f>IFERROR('Vida Siniestros Directos'!Q17/'Vida Número de Siniestros'!Q17,"")</f>
        <v>-4243.0520051082185</v>
      </c>
      <c r="R17" s="103" t="str">
        <f>IFERROR('Vida Siniestros Directos'!R17/'Vida Número de Siniestros'!R17,"")</f>
        <v/>
      </c>
      <c r="S17" s="103" t="str">
        <f>IFERROR('Vida Siniestros Directos'!S17/'Vida Número de Siniestros'!S17,"")</f>
        <v/>
      </c>
      <c r="T17" s="103" t="str">
        <f>IFERROR('Vida Siniestros Directos'!T17/'Vida Número de Siniestros'!T17,"")</f>
        <v/>
      </c>
      <c r="U17" s="103" t="str">
        <f>IFERROR('Vida Siniestros Directos'!U17/'Vida Número de Siniestros'!U17,"")</f>
        <v/>
      </c>
      <c r="V17" s="103" t="str">
        <f>IFERROR('Vida Siniestros Directos'!V17/'Vida Número de Siniestros'!V17,"")</f>
        <v/>
      </c>
      <c r="W17" s="103" t="str">
        <f>IFERROR('Vida Siniestros Directos'!W17/'Vida Número de Siniestros'!W17,"")</f>
        <v/>
      </c>
      <c r="X17" s="103">
        <f>IFERROR('Vida Siniestros Directos'!X17/'Vida Número de Siniestros'!X17,"")</f>
        <v>-193.77668576681833</v>
      </c>
      <c r="Y17" s="103">
        <f>IFERROR('Vida Siniestros Directos'!Y17/'Vida Número de Siniestros'!Y17,"")</f>
        <v>-126.1881832713534</v>
      </c>
      <c r="Z17" s="103">
        <f>IFERROR('Vida Siniestros Directos'!Z17/'Vida Número de Siniestros'!Z17,"")</f>
        <v>-3103.375009129722</v>
      </c>
      <c r="AA17" s="103">
        <f>IFERROR('Vida Siniestros Directos'!AA17/'Vida Número de Siniestros'!AA17,"")</f>
        <v>-5280.5867810482478</v>
      </c>
      <c r="AB17" s="103">
        <f>IFERROR('Vida Siniestros Directos'!AB17/'Vida Número de Siniestros'!AB17,"")</f>
        <v>-5792.8168374119323</v>
      </c>
      <c r="AC17" s="103" t="str">
        <f>IFERROR('Vida Siniestros Directos'!AC17/'Vida Número de Siniestros'!AC17,"")</f>
        <v/>
      </c>
      <c r="AD17" s="103" t="str">
        <f>IFERROR('Vida Siniestros Directos'!AD17/'Vida Número de Siniestros'!AD17,"")</f>
        <v/>
      </c>
      <c r="AE17" s="103">
        <f>IFERROR('Vida Siniestros Directos'!AE17/'Vida Número de Siniestros'!AE17,"")</f>
        <v>-343.78941442242052</v>
      </c>
      <c r="AF17" s="103">
        <f>IFERROR('Vida Siniestros Directos'!AF17/'Vida Número de Siniestros'!AF17,"")</f>
        <v>-2982.2872332184652</v>
      </c>
      <c r="AG17" s="103" t="str">
        <f>IFERROR('Vida Siniestros Directos'!AG17/'Vida Número de Siniestros'!AG17,"")</f>
        <v/>
      </c>
      <c r="AH17" s="103" t="str">
        <f>IFERROR('Vida Siniestros Directos'!AH17/'Vida Número de Siniestros'!AH17,"")</f>
        <v/>
      </c>
      <c r="AI17" s="103" t="str">
        <f>IFERROR('Vida Siniestros Directos'!AI17/'Vida Número de Siniestros'!AI17,"")</f>
        <v/>
      </c>
      <c r="AJ17" s="103" t="str">
        <f>IFERROR('Vida Siniestros Directos'!AJ17/'Vida Número de Siniestros'!AJ17,"")</f>
        <v/>
      </c>
      <c r="AK17" s="103" t="str">
        <f>IFERROR('Vida Siniestros Directos'!AK17/'Vida Número de Siniestros'!AK17,"")</f>
        <v/>
      </c>
      <c r="AL17" s="103" t="str">
        <f>IFERROR('Vida Siniestros Directos'!AL17/'Vida Número de Siniestros'!AL17,"")</f>
        <v/>
      </c>
      <c r="AM17" s="103" t="str">
        <f>IFERROR('Vida Siniestros Directos'!AM17/'Vida Número de Siniestros'!AM17,"")</f>
        <v/>
      </c>
      <c r="AN17" s="103" t="str">
        <f>IFERROR('Vida Siniestros Directos'!AN17/'Vida Número de Siniestros'!AN17,"")</f>
        <v/>
      </c>
      <c r="AO17" s="103" t="str">
        <f>IFERROR('Vida Siniestros Directos'!AO17/'Vida Número de Siniestros'!AO17,"")</f>
        <v/>
      </c>
      <c r="AP17" s="103" t="str">
        <f>IFERROR('Vida Siniestros Directos'!AP17/'Vida Número de Siniestros'!AP17,"")</f>
        <v/>
      </c>
      <c r="AQ17" s="103">
        <f>IFERROR('Vida Siniestros Directos'!AQ17/'Vida Número de Siniestros'!AQ17,"")</f>
        <v>-348.10028452091029</v>
      </c>
      <c r="AR17" s="111"/>
      <c r="AS17" s="92">
        <f>IFERROR('Vida Siniestros Directos'!AS17/'Vida Número de Siniestros'!AS17,"")</f>
        <v>-358.42783832035826</v>
      </c>
      <c r="AT17" s="71">
        <f t="shared" si="1"/>
        <v>-2.881348125146832E-2</v>
      </c>
    </row>
    <row r="18" spans="2:46">
      <c r="B18" s="30" t="s">
        <v>413</v>
      </c>
      <c r="C18" s="103" t="str">
        <f>IFERROR('Vida Siniestros Directos'!C18/'Vida Número de Siniestros'!C18,"")</f>
        <v/>
      </c>
      <c r="D18" s="103" t="str">
        <f>IFERROR('Vida Siniestros Directos'!D18/'Vida Número de Siniestros'!D18,"")</f>
        <v/>
      </c>
      <c r="E18" s="103" t="str">
        <f>IFERROR('Vida Siniestros Directos'!E18/'Vida Número de Siniestros'!E18,"")</f>
        <v/>
      </c>
      <c r="F18" s="103" t="str">
        <f>IFERROR('Vida Siniestros Directos'!F18/'Vida Número de Siniestros'!F18,"")</f>
        <v/>
      </c>
      <c r="G18" s="103" t="str">
        <f>IFERROR('Vida Siniestros Directos'!G18/'Vida Número de Siniestros'!G18,"")</f>
        <v/>
      </c>
      <c r="H18" s="103" t="str">
        <f>IFERROR('Vida Siniestros Directos'!H18/'Vida Número de Siniestros'!H18,"")</f>
        <v/>
      </c>
      <c r="I18" s="103" t="str">
        <f>IFERROR('Vida Siniestros Directos'!I18/'Vida Número de Siniestros'!I18,"")</f>
        <v/>
      </c>
      <c r="J18" s="103" t="str">
        <f>IFERROR('Vida Siniestros Directos'!J18/'Vida Número de Siniestros'!J18,"")</f>
        <v/>
      </c>
      <c r="K18" s="103" t="str">
        <f>IFERROR('Vida Siniestros Directos'!K18/'Vida Número de Siniestros'!K18,"")</f>
        <v/>
      </c>
      <c r="L18" s="103" t="str">
        <f>IFERROR('Vida Siniestros Directos'!L18/'Vida Número de Siniestros'!L18,"")</f>
        <v/>
      </c>
      <c r="M18" s="103" t="str">
        <f>IFERROR('Vida Siniestros Directos'!M18/'Vida Número de Siniestros'!M18,"")</f>
        <v/>
      </c>
      <c r="N18" s="103" t="str">
        <f>IFERROR('Vida Siniestros Directos'!N18/'Vida Número de Siniestros'!N18,"")</f>
        <v/>
      </c>
      <c r="O18" s="103" t="str">
        <f>IFERROR('Vida Siniestros Directos'!O18/'Vida Número de Siniestros'!O18,"")</f>
        <v/>
      </c>
      <c r="P18" s="103" t="str">
        <f>IFERROR('Vida Siniestros Directos'!P18/'Vida Número de Siniestros'!P18,"")</f>
        <v/>
      </c>
      <c r="Q18" s="103" t="str">
        <f>IFERROR('Vida Siniestros Directos'!Q18/'Vida Número de Siniestros'!Q18,"")</f>
        <v/>
      </c>
      <c r="R18" s="103" t="str">
        <f>IFERROR('Vida Siniestros Directos'!R18/'Vida Número de Siniestros'!R18,"")</f>
        <v/>
      </c>
      <c r="S18" s="103" t="str">
        <f>IFERROR('Vida Siniestros Directos'!S18/'Vida Número de Siniestros'!S18,"")</f>
        <v/>
      </c>
      <c r="T18" s="103" t="str">
        <f>IFERROR('Vida Siniestros Directos'!T18/'Vida Número de Siniestros'!T18,"")</f>
        <v/>
      </c>
      <c r="U18" s="103" t="str">
        <f>IFERROR('Vida Siniestros Directos'!U18/'Vida Número de Siniestros'!U18,"")</f>
        <v/>
      </c>
      <c r="V18" s="103" t="str">
        <f>IFERROR('Vida Siniestros Directos'!V18/'Vida Número de Siniestros'!V18,"")</f>
        <v/>
      </c>
      <c r="W18" s="103" t="str">
        <f>IFERROR('Vida Siniestros Directos'!W18/'Vida Número de Siniestros'!W18,"")</f>
        <v/>
      </c>
      <c r="X18" s="103" t="str">
        <f>IFERROR('Vida Siniestros Directos'!X18/'Vida Número de Siniestros'!X18,"")</f>
        <v/>
      </c>
      <c r="Y18" s="103" t="str">
        <f>IFERROR('Vida Siniestros Directos'!Y18/'Vida Número de Siniestros'!Y18,"")</f>
        <v/>
      </c>
      <c r="Z18" s="103" t="str">
        <f>IFERROR('Vida Siniestros Directos'!Z18/'Vida Número de Siniestros'!Z18,"")</f>
        <v/>
      </c>
      <c r="AA18" s="103" t="str">
        <f>IFERROR('Vida Siniestros Directos'!AA18/'Vida Número de Siniestros'!AA18,"")</f>
        <v/>
      </c>
      <c r="AB18" s="103" t="str">
        <f>IFERROR('Vida Siniestros Directos'!AB18/'Vida Número de Siniestros'!AB18,"")</f>
        <v/>
      </c>
      <c r="AC18" s="103" t="str">
        <f>IFERROR('Vida Siniestros Directos'!AC18/'Vida Número de Siniestros'!AC18,"")</f>
        <v/>
      </c>
      <c r="AD18" s="103" t="str">
        <f>IFERROR('Vida Siniestros Directos'!AD18/'Vida Número de Siniestros'!AD18,"")</f>
        <v/>
      </c>
      <c r="AE18" s="103" t="str">
        <f>IFERROR('Vida Siniestros Directos'!AE18/'Vida Número de Siniestros'!AE18,"")</f>
        <v/>
      </c>
      <c r="AF18" s="103" t="str">
        <f>IFERROR('Vida Siniestros Directos'!AF18/'Vida Número de Siniestros'!AF18,"")</f>
        <v/>
      </c>
      <c r="AG18" s="103" t="str">
        <f>IFERROR('Vida Siniestros Directos'!AG18/'Vida Número de Siniestros'!AG18,"")</f>
        <v/>
      </c>
      <c r="AH18" s="103" t="str">
        <f>IFERROR('Vida Siniestros Directos'!AH18/'Vida Número de Siniestros'!AH18,"")</f>
        <v/>
      </c>
      <c r="AI18" s="103" t="str">
        <f>IFERROR('Vida Siniestros Directos'!AI18/'Vida Número de Siniestros'!AI18,"")</f>
        <v/>
      </c>
      <c r="AJ18" s="103" t="str">
        <f>IFERROR('Vida Siniestros Directos'!AJ18/'Vida Número de Siniestros'!AJ18,"")</f>
        <v/>
      </c>
      <c r="AK18" s="103" t="str">
        <f>IFERROR('Vida Siniestros Directos'!AK18/'Vida Número de Siniestros'!AK18,"")</f>
        <v/>
      </c>
      <c r="AL18" s="103" t="str">
        <f>IFERROR('Vida Siniestros Directos'!AL18/'Vida Número de Siniestros'!AL18,"")</f>
        <v/>
      </c>
      <c r="AM18" s="103" t="str">
        <f>IFERROR('Vida Siniestros Directos'!AM18/'Vida Número de Siniestros'!AM18,"")</f>
        <v/>
      </c>
      <c r="AN18" s="103" t="str">
        <f>IFERROR('Vida Siniestros Directos'!AN18/'Vida Número de Siniestros'!AN18,"")</f>
        <v/>
      </c>
      <c r="AO18" s="103" t="str">
        <f>IFERROR('Vida Siniestros Directos'!AO18/'Vida Número de Siniestros'!AO18,"")</f>
        <v/>
      </c>
      <c r="AP18" s="103" t="str">
        <f>IFERROR('Vida Siniestros Directos'!AP18/'Vida Número de Siniestros'!AP18,"")</f>
        <v/>
      </c>
      <c r="AQ18" s="103" t="str">
        <f>IFERROR('Vida Siniestros Directos'!AQ18/'Vida Número de Siniestros'!AQ18,"")</f>
        <v/>
      </c>
      <c r="AR18" s="111"/>
      <c r="AS18" s="92">
        <f>IFERROR('Vida Siniestros Directos'!AS18/'Vida Número de Siniestros'!AS18,"")</f>
        <v>-219.36437573054454</v>
      </c>
      <c r="AT18" s="71" t="str">
        <f t="shared" si="1"/>
        <v/>
      </c>
    </row>
    <row r="19" spans="2:46">
      <c r="B19" s="30" t="s">
        <v>414</v>
      </c>
      <c r="C19" s="103" t="str">
        <f>IFERROR('Vida Siniestros Directos'!C19/'Vida Número de Siniestros'!C19,"")</f>
        <v/>
      </c>
      <c r="D19" s="103" t="str">
        <f>IFERROR('Vida Siniestros Directos'!D19/'Vida Número de Siniestros'!D19,"")</f>
        <v/>
      </c>
      <c r="E19" s="103" t="str">
        <f>IFERROR('Vida Siniestros Directos'!E19/'Vida Número de Siniestros'!E19,"")</f>
        <v/>
      </c>
      <c r="F19" s="103" t="str">
        <f>IFERROR('Vida Siniestros Directos'!F19/'Vida Número de Siniestros'!F19,"")</f>
        <v/>
      </c>
      <c r="G19" s="103" t="str">
        <f>IFERROR('Vida Siniestros Directos'!G19/'Vida Número de Siniestros'!G19,"")</f>
        <v/>
      </c>
      <c r="H19" s="103" t="str">
        <f>IFERROR('Vida Siniestros Directos'!H19/'Vida Número de Siniestros'!H19,"")</f>
        <v/>
      </c>
      <c r="I19" s="103" t="str">
        <f>IFERROR('Vida Siniestros Directos'!I19/'Vida Número de Siniestros'!I19,"")</f>
        <v/>
      </c>
      <c r="J19" s="103">
        <f>IFERROR('Vida Siniestros Directos'!J19/'Vida Número de Siniestros'!J19,"")</f>
        <v>-93.135345233453492</v>
      </c>
      <c r="K19" s="103" t="str">
        <f>IFERROR('Vida Siniestros Directos'!K19/'Vida Número de Siniestros'!K19,"")</f>
        <v/>
      </c>
      <c r="L19" s="103" t="str">
        <f>IFERROR('Vida Siniestros Directos'!L19/'Vida Número de Siniestros'!L19,"")</f>
        <v/>
      </c>
      <c r="M19" s="103">
        <f>IFERROR('Vida Siniestros Directos'!M19/'Vida Número de Siniestros'!M19,"")</f>
        <v>-6.4923555349629209</v>
      </c>
      <c r="N19" s="103" t="str">
        <f>IFERROR('Vida Siniestros Directos'!N19/'Vida Número de Siniestros'!N19,"")</f>
        <v/>
      </c>
      <c r="O19" s="103" t="str">
        <f>IFERROR('Vida Siniestros Directos'!O19/'Vida Número de Siniestros'!O19,"")</f>
        <v/>
      </c>
      <c r="P19" s="103" t="str">
        <f>IFERROR('Vida Siniestros Directos'!P19/'Vida Número de Siniestros'!P19,"")</f>
        <v/>
      </c>
      <c r="Q19" s="103">
        <f>IFERROR('Vida Siniestros Directos'!Q19/'Vida Número de Siniestros'!Q19,"")</f>
        <v>-79.124254959375506</v>
      </c>
      <c r="R19" s="103" t="str">
        <f>IFERROR('Vida Siniestros Directos'!R19/'Vida Número de Siniestros'!R19,"")</f>
        <v/>
      </c>
      <c r="S19" s="103" t="str">
        <f>IFERROR('Vida Siniestros Directos'!S19/'Vida Número de Siniestros'!S19,"")</f>
        <v/>
      </c>
      <c r="T19" s="103" t="str">
        <f>IFERROR('Vida Siniestros Directos'!T19/'Vida Número de Siniestros'!T19,"")</f>
        <v/>
      </c>
      <c r="U19" s="103">
        <f>IFERROR('Vida Siniestros Directos'!U19/'Vida Número de Siniestros'!U19,"")</f>
        <v>-19.321811071198553</v>
      </c>
      <c r="V19" s="103" t="str">
        <f>IFERROR('Vida Siniestros Directos'!V19/'Vida Número de Siniestros'!V19,"")</f>
        <v/>
      </c>
      <c r="W19" s="103">
        <f>IFERROR('Vida Siniestros Directos'!W19/'Vida Número de Siniestros'!W19,"")</f>
        <v>-16.438241819532198</v>
      </c>
      <c r="X19" s="103" t="str">
        <f>IFERROR('Vida Siniestros Directos'!X19/'Vida Número de Siniestros'!X19,"")</f>
        <v/>
      </c>
      <c r="Y19" s="103">
        <f>IFERROR('Vida Siniestros Directos'!Y19/'Vida Número de Siniestros'!Y19,"")</f>
        <v>-43.318825594751516</v>
      </c>
      <c r="Z19" s="103" t="str">
        <f>IFERROR('Vida Siniestros Directos'!Z19/'Vida Número de Siniestros'!Z19,"")</f>
        <v/>
      </c>
      <c r="AA19" s="103" t="str">
        <f>IFERROR('Vida Siniestros Directos'!AA19/'Vida Número de Siniestros'!AA19,"")</f>
        <v/>
      </c>
      <c r="AB19" s="103">
        <f>IFERROR('Vida Siniestros Directos'!AB19/'Vida Número de Siniestros'!AB19,"")</f>
        <v>-31.782497936129573</v>
      </c>
      <c r="AC19" s="103">
        <f>IFERROR('Vida Siniestros Directos'!AC19/'Vida Número de Siniestros'!AC19,"")</f>
        <v>-4.4104352669027627</v>
      </c>
      <c r="AD19" s="103" t="str">
        <f>IFERROR('Vida Siniestros Directos'!AD19/'Vida Número de Siniestros'!AD19,"")</f>
        <v/>
      </c>
      <c r="AE19" s="103">
        <f>IFERROR('Vida Siniestros Directos'!AE19/'Vida Número de Siniestros'!AE19,"")</f>
        <v>-12.995948250512424</v>
      </c>
      <c r="AF19" s="103" t="str">
        <f>IFERROR('Vida Siniestros Directos'!AF19/'Vida Número de Siniestros'!AF19,"")</f>
        <v/>
      </c>
      <c r="AG19" s="103" t="str">
        <f>IFERROR('Vida Siniestros Directos'!AG19/'Vida Número de Siniestros'!AG19,"")</f>
        <v/>
      </c>
      <c r="AH19" s="103" t="str">
        <f>IFERROR('Vida Siniestros Directos'!AH19/'Vida Número de Siniestros'!AH19,"")</f>
        <v/>
      </c>
      <c r="AI19" s="103" t="str">
        <f>IFERROR('Vida Siniestros Directos'!AI19/'Vida Número de Siniestros'!AI19,"")</f>
        <v/>
      </c>
      <c r="AJ19" s="103" t="str">
        <f>IFERROR('Vida Siniestros Directos'!AJ19/'Vida Número de Siniestros'!AJ19,"")</f>
        <v/>
      </c>
      <c r="AK19" s="103" t="str">
        <f>IFERROR('Vida Siniestros Directos'!AK19/'Vida Número de Siniestros'!AK19,"")</f>
        <v/>
      </c>
      <c r="AL19" s="103" t="str">
        <f>IFERROR('Vida Siniestros Directos'!AL19/'Vida Número de Siniestros'!AL19,"")</f>
        <v/>
      </c>
      <c r="AM19" s="103" t="str">
        <f>IFERROR('Vida Siniestros Directos'!AM19/'Vida Número de Siniestros'!AM19,"")</f>
        <v/>
      </c>
      <c r="AN19" s="103" t="str">
        <f>IFERROR('Vida Siniestros Directos'!AN19/'Vida Número de Siniestros'!AN19,"")</f>
        <v/>
      </c>
      <c r="AO19" s="103" t="str">
        <f>IFERROR('Vida Siniestros Directos'!AO19/'Vida Número de Siniestros'!AO19,"")</f>
        <v/>
      </c>
      <c r="AP19" s="103" t="str">
        <f>IFERROR('Vida Siniestros Directos'!AP19/'Vida Número de Siniestros'!AP19,"")</f>
        <v/>
      </c>
      <c r="AQ19" s="103">
        <f>IFERROR('Vida Siniestros Directos'!AQ19/'Vida Número de Siniestros'!AQ19,"")</f>
        <v>-36.897415052132722</v>
      </c>
      <c r="AR19" s="111"/>
      <c r="AS19" s="92">
        <f>IFERROR('Vida Siniestros Directos'!AS19/'Vida Número de Siniestros'!AS19,"")</f>
        <v>-11.618087393388016</v>
      </c>
      <c r="AT19" s="71">
        <f t="shared" si="1"/>
        <v>2.1758596576861224</v>
      </c>
    </row>
    <row r="20" spans="2:46">
      <c r="B20" s="30" t="s">
        <v>415</v>
      </c>
      <c r="C20" s="103" t="str">
        <f>IFERROR('Vida Siniestros Directos'!C20/'Vida Número de Siniestros'!C20,"")</f>
        <v/>
      </c>
      <c r="D20" s="103" t="str">
        <f>IFERROR('Vida Siniestros Directos'!D20/'Vida Número de Siniestros'!D20,"")</f>
        <v/>
      </c>
      <c r="E20" s="103" t="str">
        <f>IFERROR('Vida Siniestros Directos'!E20/'Vida Número de Siniestros'!E20,"")</f>
        <v/>
      </c>
      <c r="F20" s="103" t="str">
        <f>IFERROR('Vida Siniestros Directos'!F20/'Vida Número de Siniestros'!F20,"")</f>
        <v/>
      </c>
      <c r="G20" s="103">
        <f>IFERROR('Vida Siniestros Directos'!G20/'Vida Número de Siniestros'!G20,"")</f>
        <v>-16.17935541718979</v>
      </c>
      <c r="H20" s="103" t="str">
        <f>IFERROR('Vida Siniestros Directos'!H20/'Vida Número de Siniestros'!H20,"")</f>
        <v/>
      </c>
      <c r="I20" s="103" t="str">
        <f>IFERROR('Vida Siniestros Directos'!I20/'Vida Número de Siniestros'!I20,"")</f>
        <v/>
      </c>
      <c r="J20" s="103" t="str">
        <f>IFERROR('Vida Siniestros Directos'!J20/'Vida Número de Siniestros'!J20,"")</f>
        <v/>
      </c>
      <c r="K20" s="103" t="str">
        <f>IFERROR('Vida Siniestros Directos'!K20/'Vida Número de Siniestros'!K20,"")</f>
        <v/>
      </c>
      <c r="L20" s="103" t="str">
        <f>IFERROR('Vida Siniestros Directos'!L20/'Vida Número de Siniestros'!L20,"")</f>
        <v/>
      </c>
      <c r="M20" s="103" t="str">
        <f>IFERROR('Vida Siniestros Directos'!M20/'Vida Número de Siniestros'!M20,"")</f>
        <v/>
      </c>
      <c r="N20" s="103" t="str">
        <f>IFERROR('Vida Siniestros Directos'!N20/'Vida Número de Siniestros'!N20,"")</f>
        <v/>
      </c>
      <c r="O20" s="103">
        <f>IFERROR('Vida Siniestros Directos'!O20/'Vida Número de Siniestros'!O20,"")</f>
        <v>-19.372112568311948</v>
      </c>
      <c r="P20" s="103" t="str">
        <f>IFERROR('Vida Siniestros Directos'!P20/'Vida Número de Siniestros'!P20,"")</f>
        <v/>
      </c>
      <c r="Q20" s="103" t="str">
        <f>IFERROR('Vida Siniestros Directos'!Q20/'Vida Número de Siniestros'!Q20,"")</f>
        <v/>
      </c>
      <c r="R20" s="103" t="str">
        <f>IFERROR('Vida Siniestros Directos'!R20/'Vida Número de Siniestros'!R20,"")</f>
        <v/>
      </c>
      <c r="S20" s="103" t="str">
        <f>IFERROR('Vida Siniestros Directos'!S20/'Vida Número de Siniestros'!S20,"")</f>
        <v/>
      </c>
      <c r="T20" s="103" t="str">
        <f>IFERROR('Vida Siniestros Directos'!T20/'Vida Número de Siniestros'!T20,"")</f>
        <v/>
      </c>
      <c r="U20" s="103" t="str">
        <f>IFERROR('Vida Siniestros Directos'!U20/'Vida Número de Siniestros'!U20,"")</f>
        <v/>
      </c>
      <c r="V20" s="103" t="str">
        <f>IFERROR('Vida Siniestros Directos'!V20/'Vida Número de Siniestros'!V20,"")</f>
        <v/>
      </c>
      <c r="W20" s="103" t="str">
        <f>IFERROR('Vida Siniestros Directos'!W20/'Vida Número de Siniestros'!W20,"")</f>
        <v/>
      </c>
      <c r="X20" s="103" t="str">
        <f>IFERROR('Vida Siniestros Directos'!X20/'Vida Número de Siniestros'!X20,"")</f>
        <v/>
      </c>
      <c r="Y20" s="103" t="str">
        <f>IFERROR('Vida Siniestros Directos'!Y20/'Vida Número de Siniestros'!Y20,"")</f>
        <v/>
      </c>
      <c r="Z20" s="103" t="str">
        <f>IFERROR('Vida Siniestros Directos'!Z20/'Vida Número de Siniestros'!Z20,"")</f>
        <v/>
      </c>
      <c r="AA20" s="103" t="str">
        <f>IFERROR('Vida Siniestros Directos'!AA20/'Vida Número de Siniestros'!AA20,"")</f>
        <v/>
      </c>
      <c r="AB20" s="103" t="str">
        <f>IFERROR('Vida Siniestros Directos'!AB20/'Vida Número de Siniestros'!AB20,"")</f>
        <v/>
      </c>
      <c r="AC20" s="103" t="str">
        <f>IFERROR('Vida Siniestros Directos'!AC20/'Vida Número de Siniestros'!AC20,"")</f>
        <v/>
      </c>
      <c r="AD20" s="103" t="str">
        <f>IFERROR('Vida Siniestros Directos'!AD20/'Vida Número de Siniestros'!AD20,"")</f>
        <v/>
      </c>
      <c r="AE20" s="103" t="str">
        <f>IFERROR('Vida Siniestros Directos'!AE20/'Vida Número de Siniestros'!AE20,"")</f>
        <v/>
      </c>
      <c r="AF20" s="103" t="str">
        <f>IFERROR('Vida Siniestros Directos'!AF20/'Vida Número de Siniestros'!AF20,"")</f>
        <v/>
      </c>
      <c r="AG20" s="103" t="str">
        <f>IFERROR('Vida Siniestros Directos'!AG20/'Vida Número de Siniestros'!AG20,"")</f>
        <v/>
      </c>
      <c r="AH20" s="103" t="str">
        <f>IFERROR('Vida Siniestros Directos'!AH20/'Vida Número de Siniestros'!AH20,"")</f>
        <v/>
      </c>
      <c r="AI20" s="103" t="str">
        <f>IFERROR('Vida Siniestros Directos'!AI20/'Vida Número de Siniestros'!AI20,"")</f>
        <v/>
      </c>
      <c r="AJ20" s="103" t="str">
        <f>IFERROR('Vida Siniestros Directos'!AJ20/'Vida Número de Siniestros'!AJ20,"")</f>
        <v/>
      </c>
      <c r="AK20" s="103" t="str">
        <f>IFERROR('Vida Siniestros Directos'!AK20/'Vida Número de Siniestros'!AK20,"")</f>
        <v/>
      </c>
      <c r="AL20" s="103" t="str">
        <f>IFERROR('Vida Siniestros Directos'!AL20/'Vida Número de Siniestros'!AL20,"")</f>
        <v/>
      </c>
      <c r="AM20" s="103" t="str">
        <f>IFERROR('Vida Siniestros Directos'!AM20/'Vida Número de Siniestros'!AM20,"")</f>
        <v/>
      </c>
      <c r="AN20" s="103" t="str">
        <f>IFERROR('Vida Siniestros Directos'!AN20/'Vida Número de Siniestros'!AN20,"")</f>
        <v/>
      </c>
      <c r="AO20" s="103" t="str">
        <f>IFERROR('Vida Siniestros Directos'!AO20/'Vida Número de Siniestros'!AO20,"")</f>
        <v/>
      </c>
      <c r="AP20" s="103" t="str">
        <f>IFERROR('Vida Siniestros Directos'!AP20/'Vida Número de Siniestros'!AP20,"")</f>
        <v/>
      </c>
      <c r="AQ20" s="103">
        <f>IFERROR('Vida Siniestros Directos'!AQ20/'Vida Número de Siniestros'!AQ20,"")</f>
        <v>99.185633885995045</v>
      </c>
      <c r="AR20" s="111"/>
      <c r="AS20" s="92">
        <f>IFERROR('Vida Siniestros Directos'!AS20/'Vida Número de Siniestros'!AS20,"")</f>
        <v>-123.25058514324799</v>
      </c>
      <c r="AT20" s="71">
        <f t="shared" si="1"/>
        <v>-1.804747772764864</v>
      </c>
    </row>
    <row r="21" spans="2:46">
      <c r="B21" s="30" t="s">
        <v>416</v>
      </c>
      <c r="C21" s="103">
        <f>IFERROR('Vida Siniestros Directos'!C21/'Vida Número de Siniestros'!C21,"")</f>
        <v>-2.1576180453257883</v>
      </c>
      <c r="D21" s="103">
        <f>IFERROR('Vida Siniestros Directos'!D21/'Vida Número de Siniestros'!D21,"")</f>
        <v>-158.11978855256083</v>
      </c>
      <c r="E21" s="103" t="str">
        <f>IFERROR('Vida Siniestros Directos'!E21/'Vida Número de Siniestros'!E21,"")</f>
        <v/>
      </c>
      <c r="F21" s="103">
        <f>IFERROR('Vida Siniestros Directos'!F21/'Vida Número de Siniestros'!F21,"")</f>
        <v>-28.320913527866971</v>
      </c>
      <c r="G21" s="103">
        <f>IFERROR('Vida Siniestros Directos'!G21/'Vida Número de Siniestros'!G21,"")</f>
        <v>-45.027134531557195</v>
      </c>
      <c r="H21" s="103" t="str">
        <f>IFERROR('Vida Siniestros Directos'!H21/'Vida Número de Siniestros'!H21,"")</f>
        <v/>
      </c>
      <c r="I21" s="103">
        <f>IFERROR('Vida Siniestros Directos'!I21/'Vida Número de Siniestros'!I21,"")</f>
        <v>7.5590407115502236</v>
      </c>
      <c r="J21" s="103" t="str">
        <f>IFERROR('Vida Siniestros Directos'!J21/'Vida Número de Siniestros'!J21,"")</f>
        <v/>
      </c>
      <c r="K21" s="103">
        <f>IFERROR('Vida Siniestros Directos'!K21/'Vida Número de Siniestros'!K21,"")</f>
        <v>-46.378135455985294</v>
      </c>
      <c r="L21" s="103" t="str">
        <f>IFERROR('Vida Siniestros Directos'!L21/'Vida Número de Siniestros'!L21,"")</f>
        <v/>
      </c>
      <c r="M21" s="103">
        <f>IFERROR('Vida Siniestros Directos'!M21/'Vida Número de Siniestros'!M21,"")</f>
        <v>36.157547193323865</v>
      </c>
      <c r="N21" s="103" t="str">
        <f>IFERROR('Vida Siniestros Directos'!N21/'Vida Número de Siniestros'!N21,"")</f>
        <v/>
      </c>
      <c r="O21" s="103">
        <f>IFERROR('Vida Siniestros Directos'!O21/'Vida Número de Siniestros'!O21,"")</f>
        <v>-205.00393905055924</v>
      </c>
      <c r="P21" s="103">
        <f>IFERROR('Vida Siniestros Directos'!P21/'Vida Número de Siniestros'!P21,"")</f>
        <v>-19.55631960965281</v>
      </c>
      <c r="Q21" s="103">
        <f>IFERROR('Vida Siniestros Directos'!Q21/'Vida Número de Siniestros'!Q21,"")</f>
        <v>-180.46432727901976</v>
      </c>
      <c r="R21" s="103" t="str">
        <f>IFERROR('Vida Siniestros Directos'!R21/'Vida Número de Siniestros'!R21,"")</f>
        <v/>
      </c>
      <c r="S21" s="103" t="str">
        <f>IFERROR('Vida Siniestros Directos'!S21/'Vida Número de Siniestros'!S21,"")</f>
        <v/>
      </c>
      <c r="T21" s="103" t="str">
        <f>IFERROR('Vida Siniestros Directos'!T21/'Vida Número de Siniestros'!T21,"")</f>
        <v/>
      </c>
      <c r="U21" s="103" t="str">
        <f>IFERROR('Vida Siniestros Directos'!U21/'Vida Número de Siniestros'!U21,"")</f>
        <v/>
      </c>
      <c r="V21" s="103" t="str">
        <f>IFERROR('Vida Siniestros Directos'!V21/'Vida Número de Siniestros'!V21,"")</f>
        <v/>
      </c>
      <c r="W21" s="103" t="str">
        <f>IFERROR('Vida Siniestros Directos'!W21/'Vida Número de Siniestros'!W21,"")</f>
        <v/>
      </c>
      <c r="X21" s="103">
        <f>IFERROR('Vida Siniestros Directos'!X21/'Vida Número de Siniestros'!X21,"")</f>
        <v>-76.58254660021656</v>
      </c>
      <c r="Y21" s="103" t="str">
        <f>IFERROR('Vida Siniestros Directos'!Y21/'Vida Número de Siniestros'!Y21,"")</f>
        <v/>
      </c>
      <c r="Z21" s="103" t="str">
        <f>IFERROR('Vida Siniestros Directos'!Z21/'Vida Número de Siniestros'!Z21,"")</f>
        <v/>
      </c>
      <c r="AA21" s="103">
        <f>IFERROR('Vida Siniestros Directos'!AA21/'Vida Número de Siniestros'!AA21,"")</f>
        <v>-9.306234252316079</v>
      </c>
      <c r="AB21" s="103" t="str">
        <f>IFERROR('Vida Siniestros Directos'!AB21/'Vida Número de Siniestros'!AB21,"")</f>
        <v/>
      </c>
      <c r="AC21" s="103" t="str">
        <f>IFERROR('Vida Siniestros Directos'!AC21/'Vida Número de Siniestros'!AC21,"")</f>
        <v/>
      </c>
      <c r="AD21" s="103" t="str">
        <f>IFERROR('Vida Siniestros Directos'!AD21/'Vida Número de Siniestros'!AD21,"")</f>
        <v/>
      </c>
      <c r="AE21" s="103">
        <f>IFERROR('Vida Siniestros Directos'!AE21/'Vida Número de Siniestros'!AE21,"")</f>
        <v>-119.76559012452317</v>
      </c>
      <c r="AF21" s="103">
        <f>IFERROR('Vida Siniestros Directos'!AF21/'Vida Número de Siniestros'!AF21,"")</f>
        <v>-40.788765180641292</v>
      </c>
      <c r="AG21" s="103">
        <f>IFERROR('Vida Siniestros Directos'!AG21/'Vida Número de Siniestros'!AG21,"")</f>
        <v>-71.864284036448467</v>
      </c>
      <c r="AH21" s="103" t="str">
        <f>IFERROR('Vida Siniestros Directos'!AH21/'Vida Número de Siniestros'!AH21,"")</f>
        <v/>
      </c>
      <c r="AI21" s="103" t="str">
        <f>IFERROR('Vida Siniestros Directos'!AI21/'Vida Número de Siniestros'!AI21,"")</f>
        <v/>
      </c>
      <c r="AJ21" s="103" t="str">
        <f>IFERROR('Vida Siniestros Directos'!AJ21/'Vida Número de Siniestros'!AJ21,"")</f>
        <v/>
      </c>
      <c r="AK21" s="103" t="str">
        <f>IFERROR('Vida Siniestros Directos'!AK21/'Vida Número de Siniestros'!AK21,"")</f>
        <v/>
      </c>
      <c r="AL21" s="103" t="str">
        <f>IFERROR('Vida Siniestros Directos'!AL21/'Vida Número de Siniestros'!AL21,"")</f>
        <v/>
      </c>
      <c r="AM21" s="103" t="str">
        <f>IFERROR('Vida Siniestros Directos'!AM21/'Vida Número de Siniestros'!AM21,"")</f>
        <v/>
      </c>
      <c r="AN21" s="103" t="str">
        <f>IFERROR('Vida Siniestros Directos'!AN21/'Vida Número de Siniestros'!AN21,"")</f>
        <v/>
      </c>
      <c r="AO21" s="103" t="str">
        <f>IFERROR('Vida Siniestros Directos'!AO21/'Vida Número de Siniestros'!AO21,"")</f>
        <v/>
      </c>
      <c r="AP21" s="103" t="str">
        <f>IFERROR('Vida Siniestros Directos'!AP21/'Vida Número de Siniestros'!AP21,"")</f>
        <v/>
      </c>
      <c r="AQ21" s="103">
        <f>IFERROR('Vida Siniestros Directos'!AQ21/'Vida Número de Siniestros'!AQ21,"")</f>
        <v>-57.839511712512483</v>
      </c>
      <c r="AR21" s="111"/>
      <c r="AS21" s="92">
        <f>IFERROR('Vida Siniestros Directos'!AS21/'Vida Número de Siniestros'!AS21,"")</f>
        <v>-53.662078050578664</v>
      </c>
      <c r="AT21" s="71">
        <f t="shared" si="1"/>
        <v>7.7847034883673727E-2</v>
      </c>
    </row>
    <row r="22" spans="2:46">
      <c r="B22" s="30" t="s">
        <v>417</v>
      </c>
      <c r="C22" s="103">
        <f>IFERROR('Vida Siniestros Directos'!C22/'Vida Número de Siniestros'!C22,"")</f>
        <v>-27.441573643728422</v>
      </c>
      <c r="D22" s="103">
        <f>IFERROR('Vida Siniestros Directos'!D22/'Vida Número de Siniestros'!D22,"")</f>
        <v>-46.347618418770516</v>
      </c>
      <c r="E22" s="103">
        <f>IFERROR('Vida Siniestros Directos'!E22/'Vida Número de Siniestros'!E22,"")</f>
        <v>-31.476585148140135</v>
      </c>
      <c r="F22" s="103">
        <f>IFERROR('Vida Siniestros Directos'!F22/'Vida Número de Siniestros'!F22,"")</f>
        <v>-11357.727949785425</v>
      </c>
      <c r="G22" s="103">
        <f>IFERROR('Vida Siniestros Directos'!G22/'Vida Número de Siniestros'!G22,"")</f>
        <v>-21.584984851325117</v>
      </c>
      <c r="H22" s="103" t="str">
        <f>IFERROR('Vida Siniestros Directos'!H22/'Vida Número de Siniestros'!H22,"")</f>
        <v/>
      </c>
      <c r="I22" s="103">
        <f>IFERROR('Vida Siniestros Directos'!I22/'Vida Número de Siniestros'!I22,"")</f>
        <v>201.05307190236843</v>
      </c>
      <c r="J22" s="103" t="str">
        <f>IFERROR('Vida Siniestros Directos'!J22/'Vida Número de Siniestros'!J22,"")</f>
        <v/>
      </c>
      <c r="K22" s="103" t="str">
        <f>IFERROR('Vida Siniestros Directos'!K22/'Vida Número de Siniestros'!K22,"")</f>
        <v/>
      </c>
      <c r="L22" s="103" t="str">
        <f>IFERROR('Vida Siniestros Directos'!L22/'Vida Número de Siniestros'!L22,"")</f>
        <v/>
      </c>
      <c r="M22" s="103">
        <f>IFERROR('Vida Siniestros Directos'!M22/'Vida Número de Siniestros'!M22,"")</f>
        <v>-247.1406449309203</v>
      </c>
      <c r="N22" s="103" t="str">
        <f>IFERROR('Vida Siniestros Directos'!N22/'Vida Número de Siniestros'!N22,"")</f>
        <v/>
      </c>
      <c r="O22" s="103" t="str">
        <f>IFERROR('Vida Siniestros Directos'!O22/'Vida Número de Siniestros'!O22,"")</f>
        <v/>
      </c>
      <c r="P22" s="103">
        <f>IFERROR('Vida Siniestros Directos'!P22/'Vida Número de Siniestros'!P22,"")</f>
        <v>29.220784564161697</v>
      </c>
      <c r="Q22" s="103" t="str">
        <f>IFERROR('Vida Siniestros Directos'!Q22/'Vida Número de Siniestros'!Q22,"")</f>
        <v/>
      </c>
      <c r="R22" s="103" t="str">
        <f>IFERROR('Vida Siniestros Directos'!R22/'Vida Número de Siniestros'!R22,"")</f>
        <v/>
      </c>
      <c r="S22" s="103" t="str">
        <f>IFERROR('Vida Siniestros Directos'!S22/'Vida Número de Siniestros'!S22,"")</f>
        <v/>
      </c>
      <c r="T22" s="103" t="str">
        <f>IFERROR('Vida Siniestros Directos'!T22/'Vida Número de Siniestros'!T22,"")</f>
        <v/>
      </c>
      <c r="U22" s="103" t="str">
        <f>IFERROR('Vida Siniestros Directos'!U22/'Vida Número de Siniestros'!U22,"")</f>
        <v/>
      </c>
      <c r="V22" s="103" t="str">
        <f>IFERROR('Vida Siniestros Directos'!V22/'Vida Número de Siniestros'!V22,"")</f>
        <v/>
      </c>
      <c r="W22" s="103">
        <f>IFERROR('Vida Siniestros Directos'!W22/'Vida Número de Siniestros'!W22,"")</f>
        <v>-46.383923653904475</v>
      </c>
      <c r="X22" s="103">
        <f>IFERROR('Vida Siniestros Directos'!X22/'Vida Número de Siniestros'!X22,"")</f>
        <v>41.545712607506758</v>
      </c>
      <c r="Y22" s="103" t="str">
        <f>IFERROR('Vida Siniestros Directos'!Y22/'Vida Número de Siniestros'!Y22,"")</f>
        <v/>
      </c>
      <c r="Z22" s="103" t="str">
        <f>IFERROR('Vida Siniestros Directos'!Z22/'Vida Número de Siniestros'!Z22,"")</f>
        <v/>
      </c>
      <c r="AA22" s="103" t="str">
        <f>IFERROR('Vida Siniestros Directos'!AA22/'Vida Número de Siniestros'!AA22,"")</f>
        <v/>
      </c>
      <c r="AB22" s="103" t="str">
        <f>IFERROR('Vida Siniestros Directos'!AB22/'Vida Número de Siniestros'!AB22,"")</f>
        <v/>
      </c>
      <c r="AC22" s="103" t="str">
        <f>IFERROR('Vida Siniestros Directos'!AC22/'Vida Número de Siniestros'!AC22,"")</f>
        <v/>
      </c>
      <c r="AD22" s="103" t="str">
        <f>IFERROR('Vida Siniestros Directos'!AD22/'Vida Número de Siniestros'!AD22,"")</f>
        <v/>
      </c>
      <c r="AE22" s="103">
        <f>IFERROR('Vida Siniestros Directos'!AE22/'Vida Número de Siniestros'!AE22,"")</f>
        <v>-86.059825381370857</v>
      </c>
      <c r="AF22" s="103" t="str">
        <f>IFERROR('Vida Siniestros Directos'!AF22/'Vida Número de Siniestros'!AF22,"")</f>
        <v/>
      </c>
      <c r="AG22" s="103">
        <f>IFERROR('Vida Siniestros Directos'!AG22/'Vida Número de Siniestros'!AG22,"")</f>
        <v>-25.201889657944033</v>
      </c>
      <c r="AH22" s="103" t="str">
        <f>IFERROR('Vida Siniestros Directos'!AH22/'Vida Número de Siniestros'!AH22,"")</f>
        <v/>
      </c>
      <c r="AI22" s="103" t="str">
        <f>IFERROR('Vida Siniestros Directos'!AI22/'Vida Número de Siniestros'!AI22,"")</f>
        <v/>
      </c>
      <c r="AJ22" s="103" t="str">
        <f>IFERROR('Vida Siniestros Directos'!AJ22/'Vida Número de Siniestros'!AJ22,"")</f>
        <v/>
      </c>
      <c r="AK22" s="103" t="str">
        <f>IFERROR('Vida Siniestros Directos'!AK22/'Vida Número de Siniestros'!AK22,"")</f>
        <v/>
      </c>
      <c r="AL22" s="103" t="str">
        <f>IFERROR('Vida Siniestros Directos'!AL22/'Vida Número de Siniestros'!AL22,"")</f>
        <v/>
      </c>
      <c r="AM22" s="103" t="str">
        <f>IFERROR('Vida Siniestros Directos'!AM22/'Vida Número de Siniestros'!AM22,"")</f>
        <v/>
      </c>
      <c r="AN22" s="103" t="str">
        <f>IFERROR('Vida Siniestros Directos'!AN22/'Vida Número de Siniestros'!AN22,"")</f>
        <v/>
      </c>
      <c r="AO22" s="103" t="str">
        <f>IFERROR('Vida Siniestros Directos'!AO22/'Vida Número de Siniestros'!AO22,"")</f>
        <v/>
      </c>
      <c r="AP22" s="103" t="str">
        <f>IFERROR('Vida Siniestros Directos'!AP22/'Vida Número de Siniestros'!AP22,"")</f>
        <v/>
      </c>
      <c r="AQ22" s="103">
        <f>IFERROR('Vida Siniestros Directos'!AQ22/'Vida Número de Siniestros'!AQ22,"")</f>
        <v>-16.768060397143245</v>
      </c>
      <c r="AR22" s="111"/>
      <c r="AS22" s="92">
        <f>IFERROR('Vida Siniestros Directos'!AS22/'Vida Número de Siniestros'!AS22,"")</f>
        <v>-60.507082190058462</v>
      </c>
      <c r="AT22" s="71">
        <f t="shared" si="1"/>
        <v>-0.72287441750251347</v>
      </c>
    </row>
    <row r="23" spans="2:46">
      <c r="B23" s="30" t="s">
        <v>418</v>
      </c>
      <c r="C23" s="103" t="str">
        <f>IFERROR('Vida Siniestros Directos'!C23/'Vida Número de Siniestros'!C23,"")</f>
        <v/>
      </c>
      <c r="D23" s="103">
        <f>IFERROR('Vida Siniestros Directos'!D23/'Vida Número de Siniestros'!D23,"")</f>
        <v>-22.605375432601239</v>
      </c>
      <c r="E23" s="103" t="str">
        <f>IFERROR('Vida Siniestros Directos'!E23/'Vida Número de Siniestros'!E23,"")</f>
        <v/>
      </c>
      <c r="F23" s="103" t="str">
        <f>IFERROR('Vida Siniestros Directos'!F23/'Vida Número de Siniestros'!F23,"")</f>
        <v/>
      </c>
      <c r="G23" s="103" t="str">
        <f>IFERROR('Vida Siniestros Directos'!G23/'Vida Número de Siniestros'!G23,"")</f>
        <v/>
      </c>
      <c r="H23" s="103" t="str">
        <f>IFERROR('Vida Siniestros Directos'!H23/'Vida Número de Siniestros'!H23,"")</f>
        <v/>
      </c>
      <c r="I23" s="103" t="str">
        <f>IFERROR('Vida Siniestros Directos'!I23/'Vida Número de Siniestros'!I23,"")</f>
        <v/>
      </c>
      <c r="J23" s="103" t="str">
        <f>IFERROR('Vida Siniestros Directos'!J23/'Vida Número de Siniestros'!J23,"")</f>
        <v/>
      </c>
      <c r="K23" s="103" t="str">
        <f>IFERROR('Vida Siniestros Directos'!K23/'Vida Número de Siniestros'!K23,"")</f>
        <v/>
      </c>
      <c r="L23" s="103" t="str">
        <f>IFERROR('Vida Siniestros Directos'!L23/'Vida Número de Siniestros'!L23,"")</f>
        <v/>
      </c>
      <c r="M23" s="103" t="str">
        <f>IFERROR('Vida Siniestros Directos'!M23/'Vida Número de Siniestros'!M23,"")</f>
        <v/>
      </c>
      <c r="N23" s="103" t="str">
        <f>IFERROR('Vida Siniestros Directos'!N23/'Vida Número de Siniestros'!N23,"")</f>
        <v/>
      </c>
      <c r="O23" s="103" t="str">
        <f>IFERROR('Vida Siniestros Directos'!O23/'Vida Número de Siniestros'!O23,"")</f>
        <v/>
      </c>
      <c r="P23" s="103" t="str">
        <f>IFERROR('Vida Siniestros Directos'!P23/'Vida Número de Siniestros'!P23,"")</f>
        <v/>
      </c>
      <c r="Q23" s="103" t="str">
        <f>IFERROR('Vida Siniestros Directos'!Q23/'Vida Número de Siniestros'!Q23,"")</f>
        <v/>
      </c>
      <c r="R23" s="103" t="str">
        <f>IFERROR('Vida Siniestros Directos'!R23/'Vida Número de Siniestros'!R23,"")</f>
        <v/>
      </c>
      <c r="S23" s="103" t="str">
        <f>IFERROR('Vida Siniestros Directos'!S23/'Vida Número de Siniestros'!S23,"")</f>
        <v/>
      </c>
      <c r="T23" s="103" t="str">
        <f>IFERROR('Vida Siniestros Directos'!T23/'Vida Número de Siniestros'!T23,"")</f>
        <v/>
      </c>
      <c r="U23" s="103" t="str">
        <f>IFERROR('Vida Siniestros Directos'!U23/'Vida Número de Siniestros'!U23,"")</f>
        <v/>
      </c>
      <c r="V23" s="103" t="str">
        <f>IFERROR('Vida Siniestros Directos'!V23/'Vida Número de Siniestros'!V23,"")</f>
        <v/>
      </c>
      <c r="W23" s="103" t="str">
        <f>IFERROR('Vida Siniestros Directos'!W23/'Vida Número de Siniestros'!W23,"")</f>
        <v/>
      </c>
      <c r="X23" s="103" t="str">
        <f>IFERROR('Vida Siniestros Directos'!X23/'Vida Número de Siniestros'!X23,"")</f>
        <v/>
      </c>
      <c r="Y23" s="103" t="str">
        <f>IFERROR('Vida Siniestros Directos'!Y23/'Vida Número de Siniestros'!Y23,"")</f>
        <v/>
      </c>
      <c r="Z23" s="103" t="str">
        <f>IFERROR('Vida Siniestros Directos'!Z23/'Vida Número de Siniestros'!Z23,"")</f>
        <v/>
      </c>
      <c r="AA23" s="103" t="str">
        <f>IFERROR('Vida Siniestros Directos'!AA23/'Vida Número de Siniestros'!AA23,"")</f>
        <v/>
      </c>
      <c r="AB23" s="103" t="str">
        <f>IFERROR('Vida Siniestros Directos'!AB23/'Vida Número de Siniestros'!AB23,"")</f>
        <v/>
      </c>
      <c r="AC23" s="103" t="str">
        <f>IFERROR('Vida Siniestros Directos'!AC23/'Vida Número de Siniestros'!AC23,"")</f>
        <v/>
      </c>
      <c r="AD23" s="103" t="str">
        <f>IFERROR('Vida Siniestros Directos'!AD23/'Vida Número de Siniestros'!AD23,"")</f>
        <v/>
      </c>
      <c r="AE23" s="103" t="str">
        <f>IFERROR('Vida Siniestros Directos'!AE23/'Vida Número de Siniestros'!AE23,"")</f>
        <v/>
      </c>
      <c r="AF23" s="103" t="str">
        <f>IFERROR('Vida Siniestros Directos'!AF23/'Vida Número de Siniestros'!AF23,"")</f>
        <v/>
      </c>
      <c r="AG23" s="103">
        <f>IFERROR('Vida Siniestros Directos'!AG23/'Vida Número de Siniestros'!AG23,"")</f>
        <v>-96.647545131974198</v>
      </c>
      <c r="AH23" s="103" t="str">
        <f>IFERROR('Vida Siniestros Directos'!AH23/'Vida Número de Siniestros'!AH23,"")</f>
        <v/>
      </c>
      <c r="AI23" s="103" t="str">
        <f>IFERROR('Vida Siniestros Directos'!AI23/'Vida Número de Siniestros'!AI23,"")</f>
        <v/>
      </c>
      <c r="AJ23" s="103" t="str">
        <f>IFERROR('Vida Siniestros Directos'!AJ23/'Vida Número de Siniestros'!AJ23,"")</f>
        <v/>
      </c>
      <c r="AK23" s="103" t="str">
        <f>IFERROR('Vida Siniestros Directos'!AK23/'Vida Número de Siniestros'!AK23,"")</f>
        <v/>
      </c>
      <c r="AL23" s="103" t="str">
        <f>IFERROR('Vida Siniestros Directos'!AL23/'Vida Número de Siniestros'!AL23,"")</f>
        <v/>
      </c>
      <c r="AM23" s="103" t="str">
        <f>IFERROR('Vida Siniestros Directos'!AM23/'Vida Número de Siniestros'!AM23,"")</f>
        <v/>
      </c>
      <c r="AN23" s="103" t="str">
        <f>IFERROR('Vida Siniestros Directos'!AN23/'Vida Número de Siniestros'!AN23,"")</f>
        <v/>
      </c>
      <c r="AO23" s="103" t="str">
        <f>IFERROR('Vida Siniestros Directos'!AO23/'Vida Número de Siniestros'!AO23,"")</f>
        <v/>
      </c>
      <c r="AP23" s="103" t="str">
        <f>IFERROR('Vida Siniestros Directos'!AP23/'Vida Número de Siniestros'!AP23,"")</f>
        <v/>
      </c>
      <c r="AQ23" s="103">
        <f>IFERROR('Vida Siniestros Directos'!AQ23/'Vida Número de Siniestros'!AQ23,"")</f>
        <v>-101.44034897622458</v>
      </c>
      <c r="AR23" s="111"/>
      <c r="AS23" s="92">
        <f>IFERROR('Vida Siniestros Directos'!AS23/'Vida Número de Siniestros'!AS23,"")</f>
        <v>-10.25684026628687</v>
      </c>
      <c r="AT23" s="71">
        <f t="shared" si="1"/>
        <v>8.8900193765957418</v>
      </c>
    </row>
    <row r="24" spans="2:46">
      <c r="B24" s="30" t="s">
        <v>419</v>
      </c>
      <c r="C24" s="103" t="str">
        <f>IFERROR('Vida Siniestros Directos'!C24/'Vida Número de Siniestros'!C24,"")</f>
        <v/>
      </c>
      <c r="D24" s="103" t="str">
        <f>IFERROR('Vida Siniestros Directos'!D24/'Vida Número de Siniestros'!D24,"")</f>
        <v/>
      </c>
      <c r="E24" s="103" t="str">
        <f>IFERROR('Vida Siniestros Directos'!E24/'Vida Número de Siniestros'!E24,"")</f>
        <v/>
      </c>
      <c r="F24" s="103" t="str">
        <f>IFERROR('Vida Siniestros Directos'!F24/'Vida Número de Siniestros'!F24,"")</f>
        <v/>
      </c>
      <c r="G24" s="103" t="str">
        <f>IFERROR('Vida Siniestros Directos'!G24/'Vida Número de Siniestros'!G24,"")</f>
        <v/>
      </c>
      <c r="H24" s="103" t="str">
        <f>IFERROR('Vida Siniestros Directos'!H24/'Vida Número de Siniestros'!H24,"")</f>
        <v/>
      </c>
      <c r="I24" s="103" t="str">
        <f>IFERROR('Vida Siniestros Directos'!I24/'Vida Número de Siniestros'!I24,"")</f>
        <v/>
      </c>
      <c r="J24" s="103" t="str">
        <f>IFERROR('Vida Siniestros Directos'!J24/'Vida Número de Siniestros'!J24,"")</f>
        <v/>
      </c>
      <c r="K24" s="103" t="str">
        <f>IFERROR('Vida Siniestros Directos'!K24/'Vida Número de Siniestros'!K24,"")</f>
        <v/>
      </c>
      <c r="L24" s="103" t="str">
        <f>IFERROR('Vida Siniestros Directos'!L24/'Vida Número de Siniestros'!L24,"")</f>
        <v/>
      </c>
      <c r="M24" s="103" t="str">
        <f>IFERROR('Vida Siniestros Directos'!M24/'Vida Número de Siniestros'!M24,"")</f>
        <v/>
      </c>
      <c r="N24" s="103" t="str">
        <f>IFERROR('Vida Siniestros Directos'!N24/'Vida Número de Siniestros'!N24,"")</f>
        <v/>
      </c>
      <c r="O24" s="103">
        <f>IFERROR('Vida Siniestros Directos'!O24/'Vida Número de Siniestros'!O24,"")</f>
        <v>-65.025751348432237</v>
      </c>
      <c r="P24" s="103" t="str">
        <f>IFERROR('Vida Siniestros Directos'!P24/'Vida Número de Siniestros'!P24,"")</f>
        <v/>
      </c>
      <c r="Q24" s="103" t="str">
        <f>IFERROR('Vida Siniestros Directos'!Q24/'Vida Número de Siniestros'!Q24,"")</f>
        <v/>
      </c>
      <c r="R24" s="103" t="str">
        <f>IFERROR('Vida Siniestros Directos'!R24/'Vida Número de Siniestros'!R24,"")</f>
        <v/>
      </c>
      <c r="S24" s="103" t="str">
        <f>IFERROR('Vida Siniestros Directos'!S24/'Vida Número de Siniestros'!S24,"")</f>
        <v/>
      </c>
      <c r="T24" s="103" t="str">
        <f>IFERROR('Vida Siniestros Directos'!T24/'Vida Número de Siniestros'!T24,"")</f>
        <v/>
      </c>
      <c r="U24" s="103" t="str">
        <f>IFERROR('Vida Siniestros Directos'!U24/'Vida Número de Siniestros'!U24,"")</f>
        <v/>
      </c>
      <c r="V24" s="103" t="str">
        <f>IFERROR('Vida Siniestros Directos'!V24/'Vida Número de Siniestros'!V24,"")</f>
        <v/>
      </c>
      <c r="W24" s="103" t="str">
        <f>IFERROR('Vida Siniestros Directos'!W24/'Vida Número de Siniestros'!W24,"")</f>
        <v/>
      </c>
      <c r="X24" s="103" t="str">
        <f>IFERROR('Vida Siniestros Directos'!X24/'Vida Número de Siniestros'!X24,"")</f>
        <v/>
      </c>
      <c r="Y24" s="103" t="str">
        <f>IFERROR('Vida Siniestros Directos'!Y24/'Vida Número de Siniestros'!Y24,"")</f>
        <v/>
      </c>
      <c r="Z24" s="103" t="str">
        <f>IFERROR('Vida Siniestros Directos'!Z24/'Vida Número de Siniestros'!Z24,"")</f>
        <v/>
      </c>
      <c r="AA24" s="103" t="str">
        <f>IFERROR('Vida Siniestros Directos'!AA24/'Vida Número de Siniestros'!AA24,"")</f>
        <v/>
      </c>
      <c r="AB24" s="103" t="str">
        <f>IFERROR('Vida Siniestros Directos'!AB24/'Vida Número de Siniestros'!AB24,"")</f>
        <v/>
      </c>
      <c r="AC24" s="103" t="str">
        <f>IFERROR('Vida Siniestros Directos'!AC24/'Vida Número de Siniestros'!AC24,"")</f>
        <v/>
      </c>
      <c r="AD24" s="103" t="str">
        <f>IFERROR('Vida Siniestros Directos'!AD24/'Vida Número de Siniestros'!AD24,"")</f>
        <v/>
      </c>
      <c r="AE24" s="103" t="str">
        <f>IFERROR('Vida Siniestros Directos'!AE24/'Vida Número de Siniestros'!AE24,"")</f>
        <v/>
      </c>
      <c r="AF24" s="103" t="str">
        <f>IFERROR('Vida Siniestros Directos'!AF24/'Vida Número de Siniestros'!AF24,"")</f>
        <v/>
      </c>
      <c r="AG24" s="103" t="str">
        <f>IFERROR('Vida Siniestros Directos'!AG24/'Vida Número de Siniestros'!AG24,"")</f>
        <v/>
      </c>
      <c r="AH24" s="103" t="str">
        <f>IFERROR('Vida Siniestros Directos'!AH24/'Vida Número de Siniestros'!AH24,"")</f>
        <v/>
      </c>
      <c r="AI24" s="103" t="str">
        <f>IFERROR('Vida Siniestros Directos'!AI24/'Vida Número de Siniestros'!AI24,"")</f>
        <v/>
      </c>
      <c r="AJ24" s="103" t="str">
        <f>IFERROR('Vida Siniestros Directos'!AJ24/'Vida Número de Siniestros'!AJ24,"")</f>
        <v/>
      </c>
      <c r="AK24" s="103" t="str">
        <f>IFERROR('Vida Siniestros Directos'!AK24/'Vida Número de Siniestros'!AK24,"")</f>
        <v/>
      </c>
      <c r="AL24" s="103" t="str">
        <f>IFERROR('Vida Siniestros Directos'!AL24/'Vida Número de Siniestros'!AL24,"")</f>
        <v/>
      </c>
      <c r="AM24" s="103" t="str">
        <f>IFERROR('Vida Siniestros Directos'!AM24/'Vida Número de Siniestros'!AM24,"")</f>
        <v/>
      </c>
      <c r="AN24" s="103" t="str">
        <f>IFERROR('Vida Siniestros Directos'!AN24/'Vida Número de Siniestros'!AN24,"")</f>
        <v/>
      </c>
      <c r="AO24" s="103" t="str">
        <f>IFERROR('Vida Siniestros Directos'!AO24/'Vida Número de Siniestros'!AO24,"")</f>
        <v/>
      </c>
      <c r="AP24" s="103" t="str">
        <f>IFERROR('Vida Siniestros Directos'!AP24/'Vida Número de Siniestros'!AP24,"")</f>
        <v/>
      </c>
      <c r="AQ24" s="103">
        <f>IFERROR('Vida Siniestros Directos'!AQ24/'Vida Número de Siniestros'!AQ24,"")</f>
        <v>-19030.021939156682</v>
      </c>
      <c r="AR24" s="111"/>
      <c r="AS24" s="92" t="str">
        <f>IFERROR('Vida Siniestros Directos'!AS24/'Vida Número de Siniestros'!AS24,"")</f>
        <v/>
      </c>
      <c r="AT24" s="71" t="str">
        <f t="shared" si="1"/>
        <v/>
      </c>
    </row>
    <row r="25" spans="2:46">
      <c r="B25" s="30" t="s">
        <v>420</v>
      </c>
      <c r="C25" s="103" t="str">
        <f>IFERROR('Vida Siniestros Directos'!C25/'Vida Número de Siniestros'!C25,"")</f>
        <v/>
      </c>
      <c r="D25" s="103" t="str">
        <f>IFERROR('Vida Siniestros Directos'!D25/'Vida Número de Siniestros'!D25,"")</f>
        <v/>
      </c>
      <c r="E25" s="103" t="str">
        <f>IFERROR('Vida Siniestros Directos'!E25/'Vida Número de Siniestros'!E25,"")</f>
        <v/>
      </c>
      <c r="F25" s="103" t="str">
        <f>IFERROR('Vida Siniestros Directos'!F25/'Vida Número de Siniestros'!F25,"")</f>
        <v/>
      </c>
      <c r="G25" s="103" t="str">
        <f>IFERROR('Vida Siniestros Directos'!G25/'Vida Número de Siniestros'!G25,"")</f>
        <v/>
      </c>
      <c r="H25" s="103" t="str">
        <f>IFERROR('Vida Siniestros Directos'!H25/'Vida Número de Siniestros'!H25,"")</f>
        <v/>
      </c>
      <c r="I25" s="103" t="str">
        <f>IFERROR('Vida Siniestros Directos'!I25/'Vida Número de Siniestros'!I25,"")</f>
        <v/>
      </c>
      <c r="J25" s="103" t="str">
        <f>IFERROR('Vida Siniestros Directos'!J25/'Vida Número de Siniestros'!J25,"")</f>
        <v/>
      </c>
      <c r="K25" s="103" t="str">
        <f>IFERROR('Vida Siniestros Directos'!K25/'Vida Número de Siniestros'!K25,"")</f>
        <v/>
      </c>
      <c r="L25" s="103" t="str">
        <f>IFERROR('Vida Siniestros Directos'!L25/'Vida Número de Siniestros'!L25,"")</f>
        <v/>
      </c>
      <c r="M25" s="103" t="str">
        <f>IFERROR('Vida Siniestros Directos'!M25/'Vida Número de Siniestros'!M25,"")</f>
        <v/>
      </c>
      <c r="N25" s="103" t="str">
        <f>IFERROR('Vida Siniestros Directos'!N25/'Vida Número de Siniestros'!N25,"")</f>
        <v/>
      </c>
      <c r="O25" s="103" t="str">
        <f>IFERROR('Vida Siniestros Directos'!O25/'Vida Número de Siniestros'!O25,"")</f>
        <v/>
      </c>
      <c r="P25" s="103" t="str">
        <f>IFERROR('Vida Siniestros Directos'!P25/'Vida Número de Siniestros'!P25,"")</f>
        <v/>
      </c>
      <c r="Q25" s="103" t="str">
        <f>IFERROR('Vida Siniestros Directos'!Q25/'Vida Número de Siniestros'!Q25,"")</f>
        <v/>
      </c>
      <c r="R25" s="103" t="str">
        <f>IFERROR('Vida Siniestros Directos'!R25/'Vida Número de Siniestros'!R25,"")</f>
        <v/>
      </c>
      <c r="S25" s="103" t="str">
        <f>IFERROR('Vida Siniestros Directos'!S25/'Vida Número de Siniestros'!S25,"")</f>
        <v/>
      </c>
      <c r="T25" s="103" t="str">
        <f>IFERROR('Vida Siniestros Directos'!T25/'Vida Número de Siniestros'!T25,"")</f>
        <v/>
      </c>
      <c r="U25" s="103" t="str">
        <f>IFERROR('Vida Siniestros Directos'!U25/'Vida Número de Siniestros'!U25,"")</f>
        <v/>
      </c>
      <c r="V25" s="103" t="str">
        <f>IFERROR('Vida Siniestros Directos'!V25/'Vida Número de Siniestros'!V25,"")</f>
        <v/>
      </c>
      <c r="W25" s="103" t="str">
        <f>IFERROR('Vida Siniestros Directos'!W25/'Vida Número de Siniestros'!W25,"")</f>
        <v/>
      </c>
      <c r="X25" s="103" t="str">
        <f>IFERROR('Vida Siniestros Directos'!X25/'Vida Número de Siniestros'!X25,"")</f>
        <v/>
      </c>
      <c r="Y25" s="103">
        <f>IFERROR('Vida Siniestros Directos'!Y25/'Vida Número de Siniestros'!Y25,"")</f>
        <v>-46.160677871023346</v>
      </c>
      <c r="Z25" s="103" t="str">
        <f>IFERROR('Vida Siniestros Directos'!Z25/'Vida Número de Siniestros'!Z25,"")</f>
        <v/>
      </c>
      <c r="AA25" s="103" t="str">
        <f>IFERROR('Vida Siniestros Directos'!AA25/'Vida Número de Siniestros'!AA25,"")</f>
        <v/>
      </c>
      <c r="AB25" s="103" t="str">
        <f>IFERROR('Vida Siniestros Directos'!AB25/'Vida Número de Siniestros'!AB25,"")</f>
        <v/>
      </c>
      <c r="AC25" s="103" t="str">
        <f>IFERROR('Vida Siniestros Directos'!AC25/'Vida Número de Siniestros'!AC25,"")</f>
        <v/>
      </c>
      <c r="AD25" s="103" t="str">
        <f>IFERROR('Vida Siniestros Directos'!AD25/'Vida Número de Siniestros'!AD25,"")</f>
        <v/>
      </c>
      <c r="AE25" s="103" t="str">
        <f>IFERROR('Vida Siniestros Directos'!AE25/'Vida Número de Siniestros'!AE25,"")</f>
        <v/>
      </c>
      <c r="AF25" s="103" t="str">
        <f>IFERROR('Vida Siniestros Directos'!AF25/'Vida Número de Siniestros'!AF25,"")</f>
        <v/>
      </c>
      <c r="AG25" s="103" t="str">
        <f>IFERROR('Vida Siniestros Directos'!AG25/'Vida Número de Siniestros'!AG25,"")</f>
        <v/>
      </c>
      <c r="AH25" s="103" t="str">
        <f>IFERROR('Vida Siniestros Directos'!AH25/'Vida Número de Siniestros'!AH25,"")</f>
        <v/>
      </c>
      <c r="AI25" s="103" t="str">
        <f>IFERROR('Vida Siniestros Directos'!AI25/'Vida Número de Siniestros'!AI25,"")</f>
        <v/>
      </c>
      <c r="AJ25" s="103" t="str">
        <f>IFERROR('Vida Siniestros Directos'!AJ25/'Vida Número de Siniestros'!AJ25,"")</f>
        <v/>
      </c>
      <c r="AK25" s="103" t="str">
        <f>IFERROR('Vida Siniestros Directos'!AK25/'Vida Número de Siniestros'!AK25,"")</f>
        <v/>
      </c>
      <c r="AL25" s="103" t="str">
        <f>IFERROR('Vida Siniestros Directos'!AL25/'Vida Número de Siniestros'!AL25,"")</f>
        <v/>
      </c>
      <c r="AM25" s="103" t="str">
        <f>IFERROR('Vida Siniestros Directos'!AM25/'Vida Número de Siniestros'!AM25,"")</f>
        <v/>
      </c>
      <c r="AN25" s="103" t="str">
        <f>IFERROR('Vida Siniestros Directos'!AN25/'Vida Número de Siniestros'!AN25,"")</f>
        <v/>
      </c>
      <c r="AO25" s="103" t="str">
        <f>IFERROR('Vida Siniestros Directos'!AO25/'Vida Número de Siniestros'!AO25,"")</f>
        <v/>
      </c>
      <c r="AP25" s="103" t="str">
        <f>IFERROR('Vida Siniestros Directos'!AP25/'Vida Número de Siniestros'!AP25,"")</f>
        <v/>
      </c>
      <c r="AQ25" s="103">
        <f>IFERROR('Vida Siniestros Directos'!AQ25/'Vida Número de Siniestros'!AQ25,"")</f>
        <v>-46.160677871023346</v>
      </c>
      <c r="AR25" s="111"/>
      <c r="AS25" s="92" t="str">
        <f>IFERROR('Vida Siniestros Directos'!AS25/'Vida Número de Siniestros'!AS25,"")</f>
        <v/>
      </c>
      <c r="AT25" s="71" t="str">
        <f t="shared" si="1"/>
        <v/>
      </c>
    </row>
    <row r="26" spans="2:46">
      <c r="B26" s="30" t="s">
        <v>421</v>
      </c>
      <c r="C26" s="103" t="str">
        <f>IFERROR('Vida Siniestros Directos'!C26/'Vida Número de Siniestros'!C26,"")</f>
        <v/>
      </c>
      <c r="D26" s="103" t="str">
        <f>IFERROR('Vida Siniestros Directos'!D26/'Vida Número de Siniestros'!D26,"")</f>
        <v/>
      </c>
      <c r="E26" s="103" t="str">
        <f>IFERROR('Vida Siniestros Directos'!E26/'Vida Número de Siniestros'!E26,"")</f>
        <v/>
      </c>
      <c r="F26" s="103">
        <f>IFERROR('Vida Siniestros Directos'!F26/'Vida Número de Siniestros'!F26,"")</f>
        <v>-1041.6514504637898</v>
      </c>
      <c r="G26" s="103" t="str">
        <f>IFERROR('Vida Siniestros Directos'!G26/'Vida Número de Siniestros'!G26,"")</f>
        <v/>
      </c>
      <c r="H26" s="103" t="str">
        <f>IFERROR('Vida Siniestros Directos'!H26/'Vida Número de Siniestros'!H26,"")</f>
        <v/>
      </c>
      <c r="I26" s="103" t="str">
        <f>IFERROR('Vida Siniestros Directos'!I26/'Vida Número de Siniestros'!I26,"")</f>
        <v/>
      </c>
      <c r="J26" s="103">
        <f>IFERROR('Vida Siniestros Directos'!J26/'Vida Número de Siniestros'!J26,"")</f>
        <v>-305.33944602389414</v>
      </c>
      <c r="K26" s="103" t="str">
        <f>IFERROR('Vida Siniestros Directos'!K26/'Vida Número de Siniestros'!K26,"")</f>
        <v/>
      </c>
      <c r="L26" s="103" t="str">
        <f>IFERROR('Vida Siniestros Directos'!L26/'Vida Número de Siniestros'!L26,"")</f>
        <v/>
      </c>
      <c r="M26" s="103">
        <f>IFERROR('Vida Siniestros Directos'!M26/'Vida Número de Siniestros'!M26,"")</f>
        <v>-191.48511817443745</v>
      </c>
      <c r="N26" s="103" t="str">
        <f>IFERROR('Vida Siniestros Directos'!N26/'Vida Número de Siniestros'!N26,"")</f>
        <v/>
      </c>
      <c r="O26" s="103">
        <f>IFERROR('Vida Siniestros Directos'!O26/'Vida Número de Siniestros'!O26,"")</f>
        <v>-397.97719055655278</v>
      </c>
      <c r="P26" s="103">
        <f>IFERROR('Vida Siniestros Directos'!P26/'Vida Número de Siniestros'!P26,"")</f>
        <v>-73.967905795784091</v>
      </c>
      <c r="Q26" s="103" t="str">
        <f>IFERROR('Vida Siniestros Directos'!Q26/'Vida Número de Siniestros'!Q26,"")</f>
        <v/>
      </c>
      <c r="R26" s="103" t="str">
        <f>IFERROR('Vida Siniestros Directos'!R26/'Vida Número de Siniestros'!R26,"")</f>
        <v/>
      </c>
      <c r="S26" s="103" t="str">
        <f>IFERROR('Vida Siniestros Directos'!S26/'Vida Número de Siniestros'!S26,"")</f>
        <v/>
      </c>
      <c r="T26" s="103" t="str">
        <f>IFERROR('Vida Siniestros Directos'!T26/'Vida Número de Siniestros'!T26,"")</f>
        <v/>
      </c>
      <c r="U26" s="103" t="str">
        <f>IFERROR('Vida Siniestros Directos'!U26/'Vida Número de Siniestros'!U26,"")</f>
        <v/>
      </c>
      <c r="V26" s="103" t="str">
        <f>IFERROR('Vida Siniestros Directos'!V26/'Vida Número de Siniestros'!V26,"")</f>
        <v/>
      </c>
      <c r="W26" s="103" t="str">
        <f>IFERROR('Vida Siniestros Directos'!W26/'Vida Número de Siniestros'!W26,"")</f>
        <v/>
      </c>
      <c r="X26" s="103">
        <f>IFERROR('Vida Siniestros Directos'!X26/'Vida Número de Siniestros'!X26,"")</f>
        <v>-67.814103996975419</v>
      </c>
      <c r="Y26" s="103" t="str">
        <f>IFERROR('Vida Siniestros Directos'!Y26/'Vida Número de Siniestros'!Y26,"")</f>
        <v/>
      </c>
      <c r="Z26" s="103" t="str">
        <f>IFERROR('Vida Siniestros Directos'!Z26/'Vida Número de Siniestros'!Z26,"")</f>
        <v/>
      </c>
      <c r="AA26" s="103" t="str">
        <f>IFERROR('Vida Siniestros Directos'!AA26/'Vida Número de Siniestros'!AA26,"")</f>
        <v/>
      </c>
      <c r="AB26" s="103">
        <f>IFERROR('Vida Siniestros Directos'!AB26/'Vida Número de Siniestros'!AB26,"")</f>
        <v>-98.608126276162949</v>
      </c>
      <c r="AC26" s="103" t="str">
        <f>IFERROR('Vida Siniestros Directos'!AC26/'Vida Número de Siniestros'!AC26,"")</f>
        <v/>
      </c>
      <c r="AD26" s="103" t="str">
        <f>IFERROR('Vida Siniestros Directos'!AD26/'Vida Número de Siniestros'!AD26,"")</f>
        <v/>
      </c>
      <c r="AE26" s="103">
        <f>IFERROR('Vida Siniestros Directos'!AE26/'Vida Número de Siniestros'!AE26,"")</f>
        <v>-62.980628389333717</v>
      </c>
      <c r="AF26" s="103">
        <f>IFERROR('Vida Siniestros Directos'!AF26/'Vida Número de Siniestros'!AF26,"")</f>
        <v>-308.54525098590869</v>
      </c>
      <c r="AG26" s="103">
        <f>IFERROR('Vida Siniestros Directos'!AG26/'Vida Número de Siniestros'!AG26,"")</f>
        <v>-32.247283769457376</v>
      </c>
      <c r="AH26" s="103" t="str">
        <f>IFERROR('Vida Siniestros Directos'!AH26/'Vida Número de Siniestros'!AH26,"")</f>
        <v/>
      </c>
      <c r="AI26" s="103" t="str">
        <f>IFERROR('Vida Siniestros Directos'!AI26/'Vida Número de Siniestros'!AI26,"")</f>
        <v/>
      </c>
      <c r="AJ26" s="103" t="str">
        <f>IFERROR('Vida Siniestros Directos'!AJ26/'Vida Número de Siniestros'!AJ26,"")</f>
        <v/>
      </c>
      <c r="AK26" s="103" t="str">
        <f>IFERROR('Vida Siniestros Directos'!AK26/'Vida Número de Siniestros'!AK26,"")</f>
        <v/>
      </c>
      <c r="AL26" s="103" t="str">
        <f>IFERROR('Vida Siniestros Directos'!AL26/'Vida Número de Siniestros'!AL26,"")</f>
        <v/>
      </c>
      <c r="AM26" s="103" t="str">
        <f>IFERROR('Vida Siniestros Directos'!AM26/'Vida Número de Siniestros'!AM26,"")</f>
        <v/>
      </c>
      <c r="AN26" s="103" t="str">
        <f>IFERROR('Vida Siniestros Directos'!AN26/'Vida Número de Siniestros'!AN26,"")</f>
        <v/>
      </c>
      <c r="AO26" s="103" t="str">
        <f>IFERROR('Vida Siniestros Directos'!AO26/'Vida Número de Siniestros'!AO26,"")</f>
        <v/>
      </c>
      <c r="AP26" s="103" t="str">
        <f>IFERROR('Vida Siniestros Directos'!AP26/'Vida Número de Siniestros'!AP26,"")</f>
        <v/>
      </c>
      <c r="AQ26" s="103">
        <f>IFERROR('Vida Siniestros Directos'!AQ26/'Vida Número de Siniestros'!AQ26,"")</f>
        <v>-171.48921060026282</v>
      </c>
      <c r="AR26" s="111"/>
      <c r="AS26" s="92">
        <f>IFERROR('Vida Siniestros Directos'!AS26/'Vida Número de Siniestros'!AS26,"")</f>
        <v>-253.72144844219818</v>
      </c>
      <c r="AT26" s="71">
        <f t="shared" si="1"/>
        <v>-0.32410440010817287</v>
      </c>
    </row>
    <row r="27" spans="2:46">
      <c r="B27" s="30" t="s">
        <v>422</v>
      </c>
      <c r="C27" s="103" t="str">
        <f>IFERROR('Vida Siniestros Directos'!C27/'Vida Número de Siniestros'!C27,"")</f>
        <v/>
      </c>
      <c r="D27" s="103" t="str">
        <f>IFERROR('Vida Siniestros Directos'!D27/'Vida Número de Siniestros'!D27,"")</f>
        <v/>
      </c>
      <c r="E27" s="103" t="str">
        <f>IFERROR('Vida Siniestros Directos'!E27/'Vida Número de Siniestros'!E27,"")</f>
        <v/>
      </c>
      <c r="F27" s="103" t="str">
        <f>IFERROR('Vida Siniestros Directos'!F27/'Vida Número de Siniestros'!F27,"")</f>
        <v/>
      </c>
      <c r="G27" s="103" t="str">
        <f>IFERROR('Vida Siniestros Directos'!G27/'Vida Número de Siniestros'!G27,"")</f>
        <v/>
      </c>
      <c r="H27" s="103" t="str">
        <f>IFERROR('Vida Siniestros Directos'!H27/'Vida Número de Siniestros'!H27,"")</f>
        <v/>
      </c>
      <c r="I27" s="103" t="str">
        <f>IFERROR('Vida Siniestros Directos'!I27/'Vida Número de Siniestros'!I27,"")</f>
        <v/>
      </c>
      <c r="J27" s="103" t="str">
        <f>IFERROR('Vida Siniestros Directos'!J27/'Vida Número de Siniestros'!J27,"")</f>
        <v/>
      </c>
      <c r="K27" s="103" t="str">
        <f>IFERROR('Vida Siniestros Directos'!K27/'Vida Número de Siniestros'!K27,"")</f>
        <v/>
      </c>
      <c r="L27" s="103" t="str">
        <f>IFERROR('Vida Siniestros Directos'!L27/'Vida Número de Siniestros'!L27,"")</f>
        <v/>
      </c>
      <c r="M27" s="103" t="str">
        <f>IFERROR('Vida Siniestros Directos'!M27/'Vida Número de Siniestros'!M27,"")</f>
        <v/>
      </c>
      <c r="N27" s="103" t="str">
        <f>IFERROR('Vida Siniestros Directos'!N27/'Vida Número de Siniestros'!N27,"")</f>
        <v/>
      </c>
      <c r="O27" s="103" t="str">
        <f>IFERROR('Vida Siniestros Directos'!O27/'Vida Número de Siniestros'!O27,"")</f>
        <v/>
      </c>
      <c r="P27" s="103" t="str">
        <f>IFERROR('Vida Siniestros Directos'!P27/'Vida Número de Siniestros'!P27,"")</f>
        <v/>
      </c>
      <c r="Q27" s="103" t="str">
        <f>IFERROR('Vida Siniestros Directos'!Q27/'Vida Número de Siniestros'!Q27,"")</f>
        <v/>
      </c>
      <c r="R27" s="103" t="str">
        <f>IFERROR('Vida Siniestros Directos'!R27/'Vida Número de Siniestros'!R27,"")</f>
        <v/>
      </c>
      <c r="S27" s="103" t="str">
        <f>IFERROR('Vida Siniestros Directos'!S27/'Vida Número de Siniestros'!S27,"")</f>
        <v/>
      </c>
      <c r="T27" s="103" t="str">
        <f>IFERROR('Vida Siniestros Directos'!T27/'Vida Número de Siniestros'!T27,"")</f>
        <v/>
      </c>
      <c r="U27" s="103" t="str">
        <f>IFERROR('Vida Siniestros Directos'!U27/'Vida Número de Siniestros'!U27,"")</f>
        <v/>
      </c>
      <c r="V27" s="103" t="str">
        <f>IFERROR('Vida Siniestros Directos'!V27/'Vida Número de Siniestros'!V27,"")</f>
        <v/>
      </c>
      <c r="W27" s="103" t="str">
        <f>IFERROR('Vida Siniestros Directos'!W27/'Vida Número de Siniestros'!W27,"")</f>
        <v/>
      </c>
      <c r="X27" s="103" t="str">
        <f>IFERROR('Vida Siniestros Directos'!X27/'Vida Número de Siniestros'!X27,"")</f>
        <v/>
      </c>
      <c r="Y27" s="103" t="str">
        <f>IFERROR('Vida Siniestros Directos'!Y27/'Vida Número de Siniestros'!Y27,"")</f>
        <v/>
      </c>
      <c r="Z27" s="103" t="str">
        <f>IFERROR('Vida Siniestros Directos'!Z27/'Vida Número de Siniestros'!Z27,"")</f>
        <v/>
      </c>
      <c r="AA27" s="103" t="str">
        <f>IFERROR('Vida Siniestros Directos'!AA27/'Vida Número de Siniestros'!AA27,"")</f>
        <v/>
      </c>
      <c r="AB27" s="103" t="str">
        <f>IFERROR('Vida Siniestros Directos'!AB27/'Vida Número de Siniestros'!AB27,"")</f>
        <v/>
      </c>
      <c r="AC27" s="103" t="str">
        <f>IFERROR('Vida Siniestros Directos'!AC27/'Vida Número de Siniestros'!AC27,"")</f>
        <v/>
      </c>
      <c r="AD27" s="103" t="str">
        <f>IFERROR('Vida Siniestros Directos'!AD27/'Vida Número de Siniestros'!AD27,"")</f>
        <v/>
      </c>
      <c r="AE27" s="103" t="str">
        <f>IFERROR('Vida Siniestros Directos'!AE27/'Vida Número de Siniestros'!AE27,"")</f>
        <v/>
      </c>
      <c r="AF27" s="103" t="str">
        <f>IFERROR('Vida Siniestros Directos'!AF27/'Vida Número de Siniestros'!AF27,"")</f>
        <v/>
      </c>
      <c r="AG27" s="103" t="str">
        <f>IFERROR('Vida Siniestros Directos'!AG27/'Vida Número de Siniestros'!AG27,"")</f>
        <v/>
      </c>
      <c r="AH27" s="103" t="str">
        <f>IFERROR('Vida Siniestros Directos'!AH27/'Vida Número de Siniestros'!AH27,"")</f>
        <v/>
      </c>
      <c r="AI27" s="103" t="str">
        <f>IFERROR('Vida Siniestros Directos'!AI27/'Vida Número de Siniestros'!AI27,"")</f>
        <v/>
      </c>
      <c r="AJ27" s="103" t="str">
        <f>IFERROR('Vida Siniestros Directos'!AJ27/'Vida Número de Siniestros'!AJ27,"")</f>
        <v/>
      </c>
      <c r="AK27" s="103" t="str">
        <f>IFERROR('Vida Siniestros Directos'!AK27/'Vida Número de Siniestros'!AK27,"")</f>
        <v/>
      </c>
      <c r="AL27" s="103" t="str">
        <f>IFERROR('Vida Siniestros Directos'!AL27/'Vida Número de Siniestros'!AL27,"")</f>
        <v/>
      </c>
      <c r="AM27" s="103" t="str">
        <f>IFERROR('Vida Siniestros Directos'!AM27/'Vida Número de Siniestros'!AM27,"")</f>
        <v/>
      </c>
      <c r="AN27" s="103" t="str">
        <f>IFERROR('Vida Siniestros Directos'!AN27/'Vida Número de Siniestros'!AN27,"")</f>
        <v/>
      </c>
      <c r="AO27" s="103" t="str">
        <f>IFERROR('Vida Siniestros Directos'!AO27/'Vida Número de Siniestros'!AO27,"")</f>
        <v/>
      </c>
      <c r="AP27" s="103" t="str">
        <f>IFERROR('Vida Siniestros Directos'!AP27/'Vida Número de Siniestros'!AP27,"")</f>
        <v/>
      </c>
      <c r="AQ27" s="103" t="str">
        <f>IFERROR('Vida Siniestros Directos'!AQ27/'Vida Número de Siniestros'!AQ27,"")</f>
        <v/>
      </c>
      <c r="AR27" s="111"/>
      <c r="AS27" s="92" t="str">
        <f>IFERROR('Vida Siniestros Directos'!AS27/'Vida Número de Siniestros'!AS27,"")</f>
        <v/>
      </c>
      <c r="AT27" s="71" t="str">
        <f t="shared" si="1"/>
        <v/>
      </c>
    </row>
    <row r="28" spans="2:46">
      <c r="B28" s="29" t="s">
        <v>423</v>
      </c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11"/>
      <c r="AS28" s="112" t="str">
        <f>IFERROR('Vida Siniestros Directos'!AS28/'Vida Número de Siniestros'!AS28,"")</f>
        <v/>
      </c>
      <c r="AT28" s="107"/>
    </row>
    <row r="29" spans="2:46">
      <c r="B29" s="30" t="s">
        <v>424</v>
      </c>
      <c r="C29" s="103" t="str">
        <f>IFERROR('Vida Siniestros Directos'!C29/'Vida Número de Siniestros'!C29,"")</f>
        <v/>
      </c>
      <c r="D29" s="103" t="str">
        <f>IFERROR('Vida Siniestros Directos'!D29/'Vida Número de Siniestros'!D29,"")</f>
        <v/>
      </c>
      <c r="E29" s="103" t="str">
        <f>IFERROR('Vida Siniestros Directos'!E29/'Vida Número de Siniestros'!E29,"")</f>
        <v/>
      </c>
      <c r="F29" s="103" t="str">
        <f>IFERROR('Vida Siniestros Directos'!F29/'Vida Número de Siniestros'!F29,"")</f>
        <v/>
      </c>
      <c r="G29" s="103" t="str">
        <f>IFERROR('Vida Siniestros Directos'!G29/'Vida Número de Siniestros'!G29,"")</f>
        <v/>
      </c>
      <c r="H29" s="103" t="str">
        <f>IFERROR('Vida Siniestros Directos'!H29/'Vida Número de Siniestros'!H29,"")</f>
        <v/>
      </c>
      <c r="I29" s="103" t="str">
        <f>IFERROR('Vida Siniestros Directos'!I29/'Vida Número de Siniestros'!I29,"")</f>
        <v/>
      </c>
      <c r="J29" s="103">
        <f>IFERROR('Vida Siniestros Directos'!J29/'Vida Número de Siniestros'!J29,"")</f>
        <v>-1.3114884136206917</v>
      </c>
      <c r="K29" s="103" t="str">
        <f>IFERROR('Vida Siniestros Directos'!K29/'Vida Número de Siniestros'!K29,"")</f>
        <v/>
      </c>
      <c r="L29" s="103" t="str">
        <f>IFERROR('Vida Siniestros Directos'!L29/'Vida Número de Siniestros'!L29,"")</f>
        <v/>
      </c>
      <c r="M29" s="103" t="str">
        <f>IFERROR('Vida Siniestros Directos'!M29/'Vida Número de Siniestros'!M29,"")</f>
        <v/>
      </c>
      <c r="N29" s="103" t="str">
        <f>IFERROR('Vida Siniestros Directos'!N29/'Vida Número de Siniestros'!N29,"")</f>
        <v/>
      </c>
      <c r="O29" s="103" t="str">
        <f>IFERROR('Vida Siniestros Directos'!O29/'Vida Número de Siniestros'!O29,"")</f>
        <v/>
      </c>
      <c r="P29" s="103" t="str">
        <f>IFERROR('Vida Siniestros Directos'!P29/'Vida Número de Siniestros'!P29,"")</f>
        <v/>
      </c>
      <c r="Q29" s="103" t="str">
        <f>IFERROR('Vida Siniestros Directos'!Q29/'Vida Número de Siniestros'!Q29,"")</f>
        <v/>
      </c>
      <c r="R29" s="103" t="str">
        <f>IFERROR('Vida Siniestros Directos'!R29/'Vida Número de Siniestros'!R29,"")</f>
        <v/>
      </c>
      <c r="S29" s="103" t="str">
        <f>IFERROR('Vida Siniestros Directos'!S29/'Vida Número de Siniestros'!S29,"")</f>
        <v/>
      </c>
      <c r="T29" s="103">
        <f>IFERROR('Vida Siniestros Directos'!T29/'Vida Número de Siniestros'!T29,"")</f>
        <v>-55.782336641987229</v>
      </c>
      <c r="U29" s="103" t="str">
        <f>IFERROR('Vida Siniestros Directos'!U29/'Vida Número de Siniestros'!U29,"")</f>
        <v/>
      </c>
      <c r="V29" s="103" t="str">
        <f>IFERROR('Vida Siniestros Directos'!V29/'Vida Número de Siniestros'!V29,"")</f>
        <v/>
      </c>
      <c r="W29" s="103" t="str">
        <f>IFERROR('Vida Siniestros Directos'!W29/'Vida Número de Siniestros'!W29,"")</f>
        <v/>
      </c>
      <c r="X29" s="103" t="str">
        <f>IFERROR('Vida Siniestros Directos'!X29/'Vida Número de Siniestros'!X29,"")</f>
        <v/>
      </c>
      <c r="Y29" s="103" t="str">
        <f>IFERROR('Vida Siniestros Directos'!Y29/'Vida Número de Siniestros'!Y29,"")</f>
        <v/>
      </c>
      <c r="Z29" s="103" t="str">
        <f>IFERROR('Vida Siniestros Directos'!Z29/'Vida Número de Siniestros'!Z29,"")</f>
        <v/>
      </c>
      <c r="AA29" s="103" t="str">
        <f>IFERROR('Vida Siniestros Directos'!AA29/'Vida Número de Siniestros'!AA29,"")</f>
        <v/>
      </c>
      <c r="AB29" s="103" t="str">
        <f>IFERROR('Vida Siniestros Directos'!AB29/'Vida Número de Siniestros'!AB29,"")</f>
        <v/>
      </c>
      <c r="AC29" s="103" t="str">
        <f>IFERROR('Vida Siniestros Directos'!AC29/'Vida Número de Siniestros'!AC29,"")</f>
        <v/>
      </c>
      <c r="AD29" s="103" t="str">
        <f>IFERROR('Vida Siniestros Directos'!AD29/'Vida Número de Siniestros'!AD29,"")</f>
        <v/>
      </c>
      <c r="AE29" s="103" t="str">
        <f>IFERROR('Vida Siniestros Directos'!AE29/'Vida Número de Siniestros'!AE29,"")</f>
        <v/>
      </c>
      <c r="AF29" s="103" t="str">
        <f>IFERROR('Vida Siniestros Directos'!AF29/'Vida Número de Siniestros'!AF29,"")</f>
        <v/>
      </c>
      <c r="AG29" s="103" t="str">
        <f>IFERROR('Vida Siniestros Directos'!AG29/'Vida Número de Siniestros'!AG29,"")</f>
        <v/>
      </c>
      <c r="AH29" s="103" t="str">
        <f>IFERROR('Vida Siniestros Directos'!AH29/'Vida Número de Siniestros'!AH29,"")</f>
        <v/>
      </c>
      <c r="AI29" s="103" t="str">
        <f>IFERROR('Vida Siniestros Directos'!AI29/'Vida Número de Siniestros'!AI29,"")</f>
        <v/>
      </c>
      <c r="AJ29" s="103" t="str">
        <f>IFERROR('Vida Siniestros Directos'!AJ29/'Vida Número de Siniestros'!AJ29,"")</f>
        <v/>
      </c>
      <c r="AK29" s="103" t="str">
        <f>IFERROR('Vida Siniestros Directos'!AK29/'Vida Número de Siniestros'!AK29,"")</f>
        <v/>
      </c>
      <c r="AL29" s="103" t="str">
        <f>IFERROR('Vida Siniestros Directos'!AL29/'Vida Número de Siniestros'!AL29,"")</f>
        <v/>
      </c>
      <c r="AM29" s="103" t="str">
        <f>IFERROR('Vida Siniestros Directos'!AM29/'Vida Número de Siniestros'!AM29,"")</f>
        <v/>
      </c>
      <c r="AN29" s="103" t="str">
        <f>IFERROR('Vida Siniestros Directos'!AN29/'Vida Número de Siniestros'!AN29,"")</f>
        <v/>
      </c>
      <c r="AO29" s="103" t="str">
        <f>IFERROR('Vida Siniestros Directos'!AO29/'Vida Número de Siniestros'!AO29,"")</f>
        <v/>
      </c>
      <c r="AP29" s="103" t="str">
        <f>IFERROR('Vida Siniestros Directos'!AP29/'Vida Número de Siniestros'!AP29,"")</f>
        <v/>
      </c>
      <c r="AQ29" s="103">
        <f>IFERROR('Vida Siniestros Directos'!AQ29/'Vida Número de Siniestros'!AQ29,"")</f>
        <v>-1.5617301550597171</v>
      </c>
      <c r="AR29" s="111"/>
      <c r="AS29" s="92">
        <f>IFERROR('Vida Siniestros Directos'!AS29/'Vida Número de Siniestros'!AS29,"")</f>
        <v>-1.3544340613588322</v>
      </c>
      <c r="AT29" s="71">
        <f t="shared" ref="AT29:AT41" si="2">IFERROR(AQ29/AS29-1,"")</f>
        <v>0.15304997091768047</v>
      </c>
    </row>
    <row r="30" spans="2:46">
      <c r="B30" s="30" t="s">
        <v>425</v>
      </c>
      <c r="C30" s="103">
        <f>IFERROR('Vida Siniestros Directos'!C30/'Vida Número de Siniestros'!C30,"")</f>
        <v>-179.12399187305476</v>
      </c>
      <c r="D30" s="103">
        <f>IFERROR('Vida Siniestros Directos'!D30/'Vida Número de Siniestros'!D30,"")</f>
        <v>-27.41027866506564</v>
      </c>
      <c r="E30" s="103">
        <f>IFERROR('Vida Siniestros Directos'!E30/'Vida Número de Siniestros'!E30,"")</f>
        <v>-847.02570265658301</v>
      </c>
      <c r="F30" s="103">
        <f>IFERROR('Vida Siniestros Directos'!F30/'Vida Número de Siniestros'!F30,"")</f>
        <v>-1228.223989819747</v>
      </c>
      <c r="G30" s="103">
        <f>IFERROR('Vida Siniestros Directos'!G30/'Vida Número de Siniestros'!G30,"")</f>
        <v>-114.38310984785763</v>
      </c>
      <c r="H30" s="103">
        <f>IFERROR('Vida Siniestros Directos'!H30/'Vida Número de Siniestros'!H30,"")</f>
        <v>-682.74825649980858</v>
      </c>
      <c r="I30" s="103">
        <f>IFERROR('Vida Siniestros Directos'!I30/'Vida Número de Siniestros'!I30,"")</f>
        <v>48.370028384237557</v>
      </c>
      <c r="J30" s="103" t="str">
        <f>IFERROR('Vida Siniestros Directos'!J30/'Vida Número de Siniestros'!J30,"")</f>
        <v/>
      </c>
      <c r="K30" s="103" t="str">
        <f>IFERROR('Vida Siniestros Directos'!K30/'Vida Número de Siniestros'!K30,"")</f>
        <v/>
      </c>
      <c r="L30" s="103" t="str">
        <f>IFERROR('Vida Siniestros Directos'!L30/'Vida Número de Siniestros'!L30,"")</f>
        <v/>
      </c>
      <c r="M30" s="103">
        <f>IFERROR('Vida Siniestros Directos'!M30/'Vida Número de Siniestros'!M30,"")</f>
        <v>-21.939117731477985</v>
      </c>
      <c r="N30" s="103" t="str">
        <f>IFERROR('Vida Siniestros Directos'!N30/'Vida Número de Siniestros'!N30,"")</f>
        <v/>
      </c>
      <c r="O30" s="103">
        <f>IFERROR('Vida Siniestros Directos'!O30/'Vida Número de Siniestros'!O30,"")</f>
        <v>-193.8643555095581</v>
      </c>
      <c r="P30" s="103">
        <f>IFERROR('Vida Siniestros Directos'!P30/'Vida Número de Siniestros'!P30,"")</f>
        <v>-248.74754621711938</v>
      </c>
      <c r="Q30" s="103">
        <f>IFERROR('Vida Siniestros Directos'!Q30/'Vida Número de Siniestros'!Q30,"")</f>
        <v>-276.97940981948744</v>
      </c>
      <c r="R30" s="103" t="str">
        <f>IFERROR('Vida Siniestros Directos'!R30/'Vida Número de Siniestros'!R30,"")</f>
        <v/>
      </c>
      <c r="S30" s="103">
        <f>IFERROR('Vida Siniestros Directos'!S30/'Vida Número de Siniestros'!S30,"")</f>
        <v>-465.49982714968417</v>
      </c>
      <c r="T30" s="103">
        <f>IFERROR('Vida Siniestros Directos'!T30/'Vida Número de Siniestros'!T30,"")</f>
        <v>-79.913805235234761</v>
      </c>
      <c r="U30" s="103">
        <f>IFERROR('Vida Siniestros Directos'!U30/'Vida Número de Siniestros'!U30,"")</f>
        <v>-409.55684798932458</v>
      </c>
      <c r="V30" s="103" t="str">
        <f>IFERROR('Vida Siniestros Directos'!V30/'Vida Número de Siniestros'!V30,"")</f>
        <v/>
      </c>
      <c r="W30" s="103">
        <f>IFERROR('Vida Siniestros Directos'!W30/'Vida Número de Siniestros'!W30,"")</f>
        <v>-204.90689662068186</v>
      </c>
      <c r="X30" s="103">
        <f>IFERROR('Vida Siniestros Directos'!X30/'Vida Número de Siniestros'!X30,"")</f>
        <v>-362.80084612244764</v>
      </c>
      <c r="Y30" s="103">
        <f>IFERROR('Vida Siniestros Directos'!Y30/'Vida Número de Siniestros'!Y30,"")</f>
        <v>-85.06529292415739</v>
      </c>
      <c r="Z30" s="103">
        <f>IFERROR('Vida Siniestros Directos'!Z30/'Vida Número de Siniestros'!Z30,"")</f>
        <v>-4.0198586415292628</v>
      </c>
      <c r="AA30" s="103" t="str">
        <f>IFERROR('Vida Siniestros Directos'!AA30/'Vida Número de Siniestros'!AA30,"")</f>
        <v/>
      </c>
      <c r="AB30" s="103" t="str">
        <f>IFERROR('Vida Siniestros Directos'!AB30/'Vida Número de Siniestros'!AB30,"")</f>
        <v/>
      </c>
      <c r="AC30" s="103">
        <f>IFERROR('Vida Siniestros Directos'!AC30/'Vida Número de Siniestros'!AC30,"")</f>
        <v>-260.72271983816603</v>
      </c>
      <c r="AD30" s="103" t="str">
        <f>IFERROR('Vida Siniestros Directos'!AD30/'Vida Número de Siniestros'!AD30,"")</f>
        <v/>
      </c>
      <c r="AE30" s="103">
        <f>IFERROR('Vida Siniestros Directos'!AE30/'Vida Número de Siniestros'!AE30,"")</f>
        <v>-91.282642095312852</v>
      </c>
      <c r="AF30" s="103">
        <f>IFERROR('Vida Siniestros Directos'!AF30/'Vida Número de Siniestros'!AF30,"")</f>
        <v>-0.83922186738374394</v>
      </c>
      <c r="AG30" s="103">
        <f>IFERROR('Vida Siniestros Directos'!AG30/'Vida Número de Siniestros'!AG30,"")</f>
        <v>-52.467880113055628</v>
      </c>
      <c r="AH30" s="103" t="str">
        <f>IFERROR('Vida Siniestros Directos'!AH30/'Vida Número de Siniestros'!AH30,"")</f>
        <v/>
      </c>
      <c r="AI30" s="103" t="str">
        <f>IFERROR('Vida Siniestros Directos'!AI30/'Vida Número de Siniestros'!AI30,"")</f>
        <v/>
      </c>
      <c r="AJ30" s="103" t="str">
        <f>IFERROR('Vida Siniestros Directos'!AJ30/'Vida Número de Siniestros'!AJ30,"")</f>
        <v/>
      </c>
      <c r="AK30" s="103" t="str">
        <f>IFERROR('Vida Siniestros Directos'!AK30/'Vida Número de Siniestros'!AK30,"")</f>
        <v/>
      </c>
      <c r="AL30" s="103" t="str">
        <f>IFERROR('Vida Siniestros Directos'!AL30/'Vida Número de Siniestros'!AL30,"")</f>
        <v/>
      </c>
      <c r="AM30" s="103" t="str">
        <f>IFERROR('Vida Siniestros Directos'!AM30/'Vida Número de Siniestros'!AM30,"")</f>
        <v/>
      </c>
      <c r="AN30" s="103" t="str">
        <f>IFERROR('Vida Siniestros Directos'!AN30/'Vida Número de Siniestros'!AN30,"")</f>
        <v/>
      </c>
      <c r="AO30" s="103" t="str">
        <f>IFERROR('Vida Siniestros Directos'!AO30/'Vida Número de Siniestros'!AO30,"")</f>
        <v/>
      </c>
      <c r="AP30" s="103" t="str">
        <f>IFERROR('Vida Siniestros Directos'!AP30/'Vida Número de Siniestros'!AP30,"")</f>
        <v/>
      </c>
      <c r="AQ30" s="103">
        <f>IFERROR('Vida Siniestros Directos'!AQ30/'Vida Número de Siniestros'!AQ30,"")</f>
        <v>-2.6481515465680365</v>
      </c>
      <c r="AR30" s="111"/>
      <c r="AS30" s="92">
        <f>IFERROR('Vida Siniestros Directos'!AS30/'Vida Número de Siniestros'!AS30,"")</f>
        <v>-2.9789700727243966</v>
      </c>
      <c r="AT30" s="71">
        <f t="shared" si="2"/>
        <v>-0.1110513090364188</v>
      </c>
    </row>
    <row r="31" spans="2:46">
      <c r="B31" s="30" t="s">
        <v>426</v>
      </c>
      <c r="C31" s="103" t="str">
        <f>IFERROR('Vida Siniestros Directos'!C31/'Vida Número de Siniestros'!C31,"")</f>
        <v/>
      </c>
      <c r="D31" s="103" t="str">
        <f>IFERROR('Vida Siniestros Directos'!D31/'Vida Número de Siniestros'!D31,"")</f>
        <v/>
      </c>
      <c r="E31" s="103" t="str">
        <f>IFERROR('Vida Siniestros Directos'!E31/'Vida Número de Siniestros'!E31,"")</f>
        <v/>
      </c>
      <c r="F31" s="103" t="str">
        <f>IFERROR('Vida Siniestros Directos'!F31/'Vida Número de Siniestros'!F31,"")</f>
        <v/>
      </c>
      <c r="G31" s="103" t="str">
        <f>IFERROR('Vida Siniestros Directos'!G31/'Vida Número de Siniestros'!G31,"")</f>
        <v/>
      </c>
      <c r="H31" s="103" t="str">
        <f>IFERROR('Vida Siniestros Directos'!H31/'Vida Número de Siniestros'!H31,"")</f>
        <v/>
      </c>
      <c r="I31" s="103" t="str">
        <f>IFERROR('Vida Siniestros Directos'!I31/'Vida Número de Siniestros'!I31,"")</f>
        <v/>
      </c>
      <c r="J31" s="103" t="str">
        <f>IFERROR('Vida Siniestros Directos'!J31/'Vida Número de Siniestros'!J31,"")</f>
        <v/>
      </c>
      <c r="K31" s="103" t="str">
        <f>IFERROR('Vida Siniestros Directos'!K31/'Vida Número de Siniestros'!K31,"")</f>
        <v/>
      </c>
      <c r="L31" s="103" t="str">
        <f>IFERROR('Vida Siniestros Directos'!L31/'Vida Número de Siniestros'!L31,"")</f>
        <v/>
      </c>
      <c r="M31" s="103" t="str">
        <f>IFERROR('Vida Siniestros Directos'!M31/'Vida Número de Siniestros'!M31,"")</f>
        <v/>
      </c>
      <c r="N31" s="103" t="str">
        <f>IFERROR('Vida Siniestros Directos'!N31/'Vida Número de Siniestros'!N31,"")</f>
        <v/>
      </c>
      <c r="O31" s="103" t="str">
        <f>IFERROR('Vida Siniestros Directos'!O31/'Vida Número de Siniestros'!O31,"")</f>
        <v/>
      </c>
      <c r="P31" s="103" t="str">
        <f>IFERROR('Vida Siniestros Directos'!P31/'Vida Número de Siniestros'!P31,"")</f>
        <v/>
      </c>
      <c r="Q31" s="103" t="str">
        <f>IFERROR('Vida Siniestros Directos'!Q31/'Vida Número de Siniestros'!Q31,"")</f>
        <v/>
      </c>
      <c r="R31" s="103" t="str">
        <f>IFERROR('Vida Siniestros Directos'!R31/'Vida Número de Siniestros'!R31,"")</f>
        <v/>
      </c>
      <c r="S31" s="103" t="str">
        <f>IFERROR('Vida Siniestros Directos'!S31/'Vida Número de Siniestros'!S31,"")</f>
        <v/>
      </c>
      <c r="T31" s="103" t="str">
        <f>IFERROR('Vida Siniestros Directos'!T31/'Vida Número de Siniestros'!T31,"")</f>
        <v/>
      </c>
      <c r="U31" s="103" t="str">
        <f>IFERROR('Vida Siniestros Directos'!U31/'Vida Número de Siniestros'!U31,"")</f>
        <v/>
      </c>
      <c r="V31" s="103" t="str">
        <f>IFERROR('Vida Siniestros Directos'!V31/'Vida Número de Siniestros'!V31,"")</f>
        <v/>
      </c>
      <c r="W31" s="103" t="str">
        <f>IFERROR('Vida Siniestros Directos'!W31/'Vida Número de Siniestros'!W31,"")</f>
        <v/>
      </c>
      <c r="X31" s="103" t="str">
        <f>IFERROR('Vida Siniestros Directos'!X31/'Vida Número de Siniestros'!X31,"")</f>
        <v/>
      </c>
      <c r="Y31" s="103">
        <f>IFERROR('Vida Siniestros Directos'!Y31/'Vida Número de Siniestros'!Y31,"")</f>
        <v>-28.697147821756907</v>
      </c>
      <c r="Z31" s="103" t="str">
        <f>IFERROR('Vida Siniestros Directos'!Z31/'Vida Número de Siniestros'!Z31,"")</f>
        <v/>
      </c>
      <c r="AA31" s="103" t="str">
        <f>IFERROR('Vida Siniestros Directos'!AA31/'Vida Número de Siniestros'!AA31,"")</f>
        <v/>
      </c>
      <c r="AB31" s="103" t="str">
        <f>IFERROR('Vida Siniestros Directos'!AB31/'Vida Número de Siniestros'!AB31,"")</f>
        <v/>
      </c>
      <c r="AC31" s="103" t="str">
        <f>IFERROR('Vida Siniestros Directos'!AC31/'Vida Número de Siniestros'!AC31,"")</f>
        <v/>
      </c>
      <c r="AD31" s="103" t="str">
        <f>IFERROR('Vida Siniestros Directos'!AD31/'Vida Número de Siniestros'!AD31,"")</f>
        <v/>
      </c>
      <c r="AE31" s="103" t="str">
        <f>IFERROR('Vida Siniestros Directos'!AE31/'Vida Número de Siniestros'!AE31,"")</f>
        <v/>
      </c>
      <c r="AF31" s="103" t="str">
        <f>IFERROR('Vida Siniestros Directos'!AF31/'Vida Número de Siniestros'!AF31,"")</f>
        <v/>
      </c>
      <c r="AG31" s="103" t="str">
        <f>IFERROR('Vida Siniestros Directos'!AG31/'Vida Número de Siniestros'!AG31,"")</f>
        <v/>
      </c>
      <c r="AH31" s="103" t="str">
        <f>IFERROR('Vida Siniestros Directos'!AH31/'Vida Número de Siniestros'!AH31,"")</f>
        <v/>
      </c>
      <c r="AI31" s="103" t="str">
        <f>IFERROR('Vida Siniestros Directos'!AI31/'Vida Número de Siniestros'!AI31,"")</f>
        <v/>
      </c>
      <c r="AJ31" s="103" t="str">
        <f>IFERROR('Vida Siniestros Directos'!AJ31/'Vida Número de Siniestros'!AJ31,"")</f>
        <v/>
      </c>
      <c r="AK31" s="103" t="str">
        <f>IFERROR('Vida Siniestros Directos'!AK31/'Vida Número de Siniestros'!AK31,"")</f>
        <v/>
      </c>
      <c r="AL31" s="103" t="str">
        <f>IFERROR('Vida Siniestros Directos'!AL31/'Vida Número de Siniestros'!AL31,"")</f>
        <v/>
      </c>
      <c r="AM31" s="103" t="str">
        <f>IFERROR('Vida Siniestros Directos'!AM31/'Vida Número de Siniestros'!AM31,"")</f>
        <v/>
      </c>
      <c r="AN31" s="103" t="str">
        <f>IFERROR('Vida Siniestros Directos'!AN31/'Vida Número de Siniestros'!AN31,"")</f>
        <v/>
      </c>
      <c r="AO31" s="103" t="str">
        <f>IFERROR('Vida Siniestros Directos'!AO31/'Vida Número de Siniestros'!AO31,"")</f>
        <v/>
      </c>
      <c r="AP31" s="103" t="str">
        <f>IFERROR('Vida Siniestros Directos'!AP31/'Vida Número de Siniestros'!AP31,"")</f>
        <v/>
      </c>
      <c r="AQ31" s="103">
        <f>IFERROR('Vida Siniestros Directos'!AQ31/'Vida Número de Siniestros'!AQ31,"")</f>
        <v>-28.697147821756907</v>
      </c>
      <c r="AR31" s="111"/>
      <c r="AS31" s="92">
        <f>IFERROR('Vida Siniestros Directos'!AS31/'Vida Número de Siniestros'!AS31,"")</f>
        <v>-41.167219380734153</v>
      </c>
      <c r="AT31" s="71">
        <f t="shared" si="2"/>
        <v>-0.30291265105005161</v>
      </c>
    </row>
    <row r="32" spans="2:46">
      <c r="B32" s="30" t="s">
        <v>427</v>
      </c>
      <c r="C32" s="103" t="str">
        <f>IFERROR('Vida Siniestros Directos'!C32/'Vida Número de Siniestros'!C32,"")</f>
        <v/>
      </c>
      <c r="D32" s="103" t="str">
        <f>IFERROR('Vida Siniestros Directos'!D32/'Vida Número de Siniestros'!D32,"")</f>
        <v/>
      </c>
      <c r="E32" s="103" t="str">
        <f>IFERROR('Vida Siniestros Directos'!E32/'Vida Número de Siniestros'!E32,"")</f>
        <v/>
      </c>
      <c r="F32" s="103" t="str">
        <f>IFERROR('Vida Siniestros Directos'!F32/'Vida Número de Siniestros'!F32,"")</f>
        <v/>
      </c>
      <c r="G32" s="103" t="str">
        <f>IFERROR('Vida Siniestros Directos'!G32/'Vida Número de Siniestros'!G32,"")</f>
        <v/>
      </c>
      <c r="H32" s="103" t="str">
        <f>IFERROR('Vida Siniestros Directos'!H32/'Vida Número de Siniestros'!H32,"")</f>
        <v/>
      </c>
      <c r="I32" s="103" t="str">
        <f>IFERROR('Vida Siniestros Directos'!I32/'Vida Número de Siniestros'!I32,"")</f>
        <v/>
      </c>
      <c r="J32" s="103" t="str">
        <f>IFERROR('Vida Siniestros Directos'!J32/'Vida Número de Siniestros'!J32,"")</f>
        <v/>
      </c>
      <c r="K32" s="103" t="str">
        <f>IFERROR('Vida Siniestros Directos'!K32/'Vida Número de Siniestros'!K32,"")</f>
        <v/>
      </c>
      <c r="L32" s="103" t="str">
        <f>IFERROR('Vida Siniestros Directos'!L32/'Vida Número de Siniestros'!L32,"")</f>
        <v/>
      </c>
      <c r="M32" s="103" t="str">
        <f>IFERROR('Vida Siniestros Directos'!M32/'Vida Número de Siniestros'!M32,"")</f>
        <v/>
      </c>
      <c r="N32" s="103" t="str">
        <f>IFERROR('Vida Siniestros Directos'!N32/'Vida Número de Siniestros'!N32,"")</f>
        <v/>
      </c>
      <c r="O32" s="103" t="str">
        <f>IFERROR('Vida Siniestros Directos'!O32/'Vida Número de Siniestros'!O32,"")</f>
        <v/>
      </c>
      <c r="P32" s="103" t="str">
        <f>IFERROR('Vida Siniestros Directos'!P32/'Vida Número de Siniestros'!P32,"")</f>
        <v/>
      </c>
      <c r="Q32" s="103" t="str">
        <f>IFERROR('Vida Siniestros Directos'!Q32/'Vida Número de Siniestros'!Q32,"")</f>
        <v/>
      </c>
      <c r="R32" s="103" t="str">
        <f>IFERROR('Vida Siniestros Directos'!R32/'Vida Número de Siniestros'!R32,"")</f>
        <v/>
      </c>
      <c r="S32" s="103" t="str">
        <f>IFERROR('Vida Siniestros Directos'!S32/'Vida Número de Siniestros'!S32,"")</f>
        <v/>
      </c>
      <c r="T32" s="103" t="str">
        <f>IFERROR('Vida Siniestros Directos'!T32/'Vida Número de Siniestros'!T32,"")</f>
        <v/>
      </c>
      <c r="U32" s="103" t="str">
        <f>IFERROR('Vida Siniestros Directos'!U32/'Vida Número de Siniestros'!U32,"")</f>
        <v/>
      </c>
      <c r="V32" s="103" t="str">
        <f>IFERROR('Vida Siniestros Directos'!V32/'Vida Número de Siniestros'!V32,"")</f>
        <v/>
      </c>
      <c r="W32" s="103" t="str">
        <f>IFERROR('Vida Siniestros Directos'!W32/'Vida Número de Siniestros'!W32,"")</f>
        <v/>
      </c>
      <c r="X32" s="103" t="str">
        <f>IFERROR('Vida Siniestros Directos'!X32/'Vida Número de Siniestros'!X32,"")</f>
        <v/>
      </c>
      <c r="Y32" s="103">
        <f>IFERROR('Vida Siniestros Directos'!Y32/'Vida Número de Siniestros'!Y32,"")</f>
        <v>-599.35239840556335</v>
      </c>
      <c r="Z32" s="103" t="str">
        <f>IFERROR('Vida Siniestros Directos'!Z32/'Vida Número de Siniestros'!Z32,"")</f>
        <v/>
      </c>
      <c r="AA32" s="103" t="str">
        <f>IFERROR('Vida Siniestros Directos'!AA32/'Vida Número de Siniestros'!AA32,"")</f>
        <v/>
      </c>
      <c r="AB32" s="103" t="str">
        <f>IFERROR('Vida Siniestros Directos'!AB32/'Vida Número de Siniestros'!AB32,"")</f>
        <v/>
      </c>
      <c r="AC32" s="103" t="str">
        <f>IFERROR('Vida Siniestros Directos'!AC32/'Vida Número de Siniestros'!AC32,"")</f>
        <v/>
      </c>
      <c r="AD32" s="103" t="str">
        <f>IFERROR('Vida Siniestros Directos'!AD32/'Vida Número de Siniestros'!AD32,"")</f>
        <v/>
      </c>
      <c r="AE32" s="103" t="str">
        <f>IFERROR('Vida Siniestros Directos'!AE32/'Vida Número de Siniestros'!AE32,"")</f>
        <v/>
      </c>
      <c r="AF32" s="103" t="str">
        <f>IFERROR('Vida Siniestros Directos'!AF32/'Vida Número de Siniestros'!AF32,"")</f>
        <v/>
      </c>
      <c r="AG32" s="103" t="str">
        <f>IFERROR('Vida Siniestros Directos'!AG32/'Vida Número de Siniestros'!AG32,"")</f>
        <v/>
      </c>
      <c r="AH32" s="103" t="str">
        <f>IFERROR('Vida Siniestros Directos'!AH32/'Vida Número de Siniestros'!AH32,"")</f>
        <v/>
      </c>
      <c r="AI32" s="103" t="str">
        <f>IFERROR('Vida Siniestros Directos'!AI32/'Vida Número de Siniestros'!AI32,"")</f>
        <v/>
      </c>
      <c r="AJ32" s="103" t="str">
        <f>IFERROR('Vida Siniestros Directos'!AJ32/'Vida Número de Siniestros'!AJ32,"")</f>
        <v/>
      </c>
      <c r="AK32" s="103" t="str">
        <f>IFERROR('Vida Siniestros Directos'!AK32/'Vida Número de Siniestros'!AK32,"")</f>
        <v/>
      </c>
      <c r="AL32" s="103" t="str">
        <f>IFERROR('Vida Siniestros Directos'!AL32/'Vida Número de Siniestros'!AL32,"")</f>
        <v/>
      </c>
      <c r="AM32" s="103" t="str">
        <f>IFERROR('Vida Siniestros Directos'!AM32/'Vida Número de Siniestros'!AM32,"")</f>
        <v/>
      </c>
      <c r="AN32" s="103" t="str">
        <f>IFERROR('Vida Siniestros Directos'!AN32/'Vida Número de Siniestros'!AN32,"")</f>
        <v/>
      </c>
      <c r="AO32" s="103" t="str">
        <f>IFERROR('Vida Siniestros Directos'!AO32/'Vida Número de Siniestros'!AO32,"")</f>
        <v/>
      </c>
      <c r="AP32" s="103" t="str">
        <f>IFERROR('Vida Siniestros Directos'!AP32/'Vida Número de Siniestros'!AP32,"")</f>
        <v/>
      </c>
      <c r="AQ32" s="103">
        <f>IFERROR('Vida Siniestros Directos'!AQ32/'Vida Número de Siniestros'!AQ32,"")</f>
        <v>-696.17835381710904</v>
      </c>
      <c r="AR32" s="111"/>
      <c r="AS32" s="92">
        <f>IFERROR('Vida Siniestros Directos'!AS32/'Vida Número de Siniestros'!AS32,"")</f>
        <v>-755.38246347902054</v>
      </c>
      <c r="AT32" s="71">
        <f t="shared" si="2"/>
        <v>-7.8376335862019642E-2</v>
      </c>
    </row>
    <row r="33" spans="2:46">
      <c r="B33" s="30" t="s">
        <v>428</v>
      </c>
      <c r="C33" s="103" t="str">
        <f>IFERROR('Vida Siniestros Directos'!C33/'Vida Número de Siniestros'!C33,"")</f>
        <v/>
      </c>
      <c r="D33" s="103" t="str">
        <f>IFERROR('Vida Siniestros Directos'!D33/'Vida Número de Siniestros'!D33,"")</f>
        <v/>
      </c>
      <c r="E33" s="103" t="str">
        <f>IFERROR('Vida Siniestros Directos'!E33/'Vida Número de Siniestros'!E33,"")</f>
        <v/>
      </c>
      <c r="F33" s="103" t="str">
        <f>IFERROR('Vida Siniestros Directos'!F33/'Vida Número de Siniestros'!F33,"")</f>
        <v/>
      </c>
      <c r="G33" s="103" t="str">
        <f>IFERROR('Vida Siniestros Directos'!G33/'Vida Número de Siniestros'!G33,"")</f>
        <v/>
      </c>
      <c r="H33" s="103" t="str">
        <f>IFERROR('Vida Siniestros Directos'!H33/'Vida Número de Siniestros'!H33,"")</f>
        <v/>
      </c>
      <c r="I33" s="103" t="str">
        <f>IFERROR('Vida Siniestros Directos'!I33/'Vida Número de Siniestros'!I33,"")</f>
        <v/>
      </c>
      <c r="J33" s="103" t="str">
        <f>IFERROR('Vida Siniestros Directos'!J33/'Vida Número de Siniestros'!J33,"")</f>
        <v/>
      </c>
      <c r="K33" s="103" t="str">
        <f>IFERROR('Vida Siniestros Directos'!K33/'Vida Número de Siniestros'!K33,"")</f>
        <v/>
      </c>
      <c r="L33" s="103" t="str">
        <f>IFERROR('Vida Siniestros Directos'!L33/'Vida Número de Siniestros'!L33,"")</f>
        <v/>
      </c>
      <c r="M33" s="103" t="str">
        <f>IFERROR('Vida Siniestros Directos'!M33/'Vida Número de Siniestros'!M33,"")</f>
        <v/>
      </c>
      <c r="N33" s="103" t="str">
        <f>IFERROR('Vida Siniestros Directos'!N33/'Vida Número de Siniestros'!N33,"")</f>
        <v/>
      </c>
      <c r="O33" s="103" t="str">
        <f>IFERROR('Vida Siniestros Directos'!O33/'Vida Número de Siniestros'!O33,"")</f>
        <v/>
      </c>
      <c r="P33" s="103" t="str">
        <f>IFERROR('Vida Siniestros Directos'!P33/'Vida Número de Siniestros'!P33,"")</f>
        <v/>
      </c>
      <c r="Q33" s="103" t="str">
        <f>IFERROR('Vida Siniestros Directos'!Q33/'Vida Número de Siniestros'!Q33,"")</f>
        <v/>
      </c>
      <c r="R33" s="103" t="str">
        <f>IFERROR('Vida Siniestros Directos'!R33/'Vida Número de Siniestros'!R33,"")</f>
        <v/>
      </c>
      <c r="S33" s="103" t="str">
        <f>IFERROR('Vida Siniestros Directos'!S33/'Vida Número de Siniestros'!S33,"")</f>
        <v/>
      </c>
      <c r="T33" s="103" t="str">
        <f>IFERROR('Vida Siniestros Directos'!T33/'Vida Número de Siniestros'!T33,"")</f>
        <v/>
      </c>
      <c r="U33" s="103" t="str">
        <f>IFERROR('Vida Siniestros Directos'!U33/'Vida Número de Siniestros'!U33,"")</f>
        <v/>
      </c>
      <c r="V33" s="103" t="str">
        <f>IFERROR('Vida Siniestros Directos'!V33/'Vida Número de Siniestros'!V33,"")</f>
        <v/>
      </c>
      <c r="W33" s="103" t="str">
        <f>IFERROR('Vida Siniestros Directos'!W33/'Vida Número de Siniestros'!W33,"")</f>
        <v/>
      </c>
      <c r="X33" s="103" t="str">
        <f>IFERROR('Vida Siniestros Directos'!X33/'Vida Número de Siniestros'!X33,"")</f>
        <v/>
      </c>
      <c r="Y33" s="103" t="str">
        <f>IFERROR('Vida Siniestros Directos'!Y33/'Vida Número de Siniestros'!Y33,"")</f>
        <v/>
      </c>
      <c r="Z33" s="103" t="str">
        <f>IFERROR('Vida Siniestros Directos'!Z33/'Vida Número de Siniestros'!Z33,"")</f>
        <v/>
      </c>
      <c r="AA33" s="103" t="str">
        <f>IFERROR('Vida Siniestros Directos'!AA33/'Vida Número de Siniestros'!AA33,"")</f>
        <v/>
      </c>
      <c r="AB33" s="103" t="str">
        <f>IFERROR('Vida Siniestros Directos'!AB33/'Vida Número de Siniestros'!AB33,"")</f>
        <v/>
      </c>
      <c r="AC33" s="103" t="str">
        <f>IFERROR('Vida Siniestros Directos'!AC33/'Vida Número de Siniestros'!AC33,"")</f>
        <v/>
      </c>
      <c r="AD33" s="103" t="str">
        <f>IFERROR('Vida Siniestros Directos'!AD33/'Vida Número de Siniestros'!AD33,"")</f>
        <v/>
      </c>
      <c r="AE33" s="103" t="str">
        <f>IFERROR('Vida Siniestros Directos'!AE33/'Vida Número de Siniestros'!AE33,"")</f>
        <v/>
      </c>
      <c r="AF33" s="103" t="str">
        <f>IFERROR('Vida Siniestros Directos'!AF33/'Vida Número de Siniestros'!AF33,"")</f>
        <v/>
      </c>
      <c r="AG33" s="103" t="str">
        <f>IFERROR('Vida Siniestros Directos'!AG33/'Vida Número de Siniestros'!AG33,"")</f>
        <v/>
      </c>
      <c r="AH33" s="103" t="str">
        <f>IFERROR('Vida Siniestros Directos'!AH33/'Vida Número de Siniestros'!AH33,"")</f>
        <v/>
      </c>
      <c r="AI33" s="103" t="str">
        <f>IFERROR('Vida Siniestros Directos'!AI33/'Vida Número de Siniestros'!AI33,"")</f>
        <v/>
      </c>
      <c r="AJ33" s="103" t="str">
        <f>IFERROR('Vida Siniestros Directos'!AJ33/'Vida Número de Siniestros'!AJ33,"")</f>
        <v/>
      </c>
      <c r="AK33" s="103" t="str">
        <f>IFERROR('Vida Siniestros Directos'!AK33/'Vida Número de Siniestros'!AK33,"")</f>
        <v/>
      </c>
      <c r="AL33" s="103" t="str">
        <f>IFERROR('Vida Siniestros Directos'!AL33/'Vida Número de Siniestros'!AL33,"")</f>
        <v/>
      </c>
      <c r="AM33" s="103" t="str">
        <f>IFERROR('Vida Siniestros Directos'!AM33/'Vida Número de Siniestros'!AM33,"")</f>
        <v/>
      </c>
      <c r="AN33" s="103" t="str">
        <f>IFERROR('Vida Siniestros Directos'!AN33/'Vida Número de Siniestros'!AN33,"")</f>
        <v/>
      </c>
      <c r="AO33" s="103" t="str">
        <f>IFERROR('Vida Siniestros Directos'!AO33/'Vida Número de Siniestros'!AO33,"")</f>
        <v/>
      </c>
      <c r="AP33" s="103" t="str">
        <f>IFERROR('Vida Siniestros Directos'!AP33/'Vida Número de Siniestros'!AP33,"")</f>
        <v/>
      </c>
      <c r="AQ33" s="103" t="str">
        <f>IFERROR('Vida Siniestros Directos'!AQ33/'Vida Número de Siniestros'!AQ33,"")</f>
        <v/>
      </c>
      <c r="AR33" s="111"/>
      <c r="AS33" s="92" t="str">
        <f>IFERROR('Vida Siniestros Directos'!AS33/'Vida Número de Siniestros'!AS33,"")</f>
        <v/>
      </c>
      <c r="AT33" s="71" t="str">
        <f t="shared" si="2"/>
        <v/>
      </c>
    </row>
    <row r="34" spans="2:46">
      <c r="B34" s="30" t="s">
        <v>429</v>
      </c>
      <c r="C34" s="103" t="str">
        <f>IFERROR('Vida Siniestros Directos'!C34/'Vida Número de Siniestros'!C34,"")</f>
        <v/>
      </c>
      <c r="D34" s="103" t="str">
        <f>IFERROR('Vida Siniestros Directos'!D34/'Vida Número de Siniestros'!D34,"")</f>
        <v/>
      </c>
      <c r="E34" s="103" t="str">
        <f>IFERROR('Vida Siniestros Directos'!E34/'Vida Número de Siniestros'!E34,"")</f>
        <v/>
      </c>
      <c r="F34" s="103" t="str">
        <f>IFERROR('Vida Siniestros Directos'!F34/'Vida Número de Siniestros'!F34,"")</f>
        <v/>
      </c>
      <c r="G34" s="103" t="str">
        <f>IFERROR('Vida Siniestros Directos'!G34/'Vida Número de Siniestros'!G34,"")</f>
        <v/>
      </c>
      <c r="H34" s="103" t="str">
        <f>IFERROR('Vida Siniestros Directos'!H34/'Vida Número de Siniestros'!H34,"")</f>
        <v/>
      </c>
      <c r="I34" s="103" t="str">
        <f>IFERROR('Vida Siniestros Directos'!I34/'Vida Número de Siniestros'!I34,"")</f>
        <v/>
      </c>
      <c r="J34" s="103" t="str">
        <f>IFERROR('Vida Siniestros Directos'!J34/'Vida Número de Siniestros'!J34,"")</f>
        <v/>
      </c>
      <c r="K34" s="103" t="str">
        <f>IFERROR('Vida Siniestros Directos'!K34/'Vida Número de Siniestros'!K34,"")</f>
        <v/>
      </c>
      <c r="L34" s="103" t="str">
        <f>IFERROR('Vida Siniestros Directos'!L34/'Vida Número de Siniestros'!L34,"")</f>
        <v/>
      </c>
      <c r="M34" s="103" t="str">
        <f>IFERROR('Vida Siniestros Directos'!M34/'Vida Número de Siniestros'!M34,"")</f>
        <v/>
      </c>
      <c r="N34" s="103" t="str">
        <f>IFERROR('Vida Siniestros Directos'!N34/'Vida Número de Siniestros'!N34,"")</f>
        <v/>
      </c>
      <c r="O34" s="103" t="str">
        <f>IFERROR('Vida Siniestros Directos'!O34/'Vida Número de Siniestros'!O34,"")</f>
        <v/>
      </c>
      <c r="P34" s="103" t="str">
        <f>IFERROR('Vida Siniestros Directos'!P34/'Vida Número de Siniestros'!P34,"")</f>
        <v/>
      </c>
      <c r="Q34" s="103" t="str">
        <f>IFERROR('Vida Siniestros Directos'!Q34/'Vida Número de Siniestros'!Q34,"")</f>
        <v/>
      </c>
      <c r="R34" s="103" t="str">
        <f>IFERROR('Vida Siniestros Directos'!R34/'Vida Número de Siniestros'!R34,"")</f>
        <v/>
      </c>
      <c r="S34" s="103" t="str">
        <f>IFERROR('Vida Siniestros Directos'!S34/'Vida Número de Siniestros'!S34,"")</f>
        <v/>
      </c>
      <c r="T34" s="103" t="str">
        <f>IFERROR('Vida Siniestros Directos'!T34/'Vida Número de Siniestros'!T34,"")</f>
        <v/>
      </c>
      <c r="U34" s="103" t="str">
        <f>IFERROR('Vida Siniestros Directos'!U34/'Vida Número de Siniestros'!U34,"")</f>
        <v/>
      </c>
      <c r="V34" s="103" t="str">
        <f>IFERROR('Vida Siniestros Directos'!V34/'Vida Número de Siniestros'!V34,"")</f>
        <v/>
      </c>
      <c r="W34" s="103" t="str">
        <f>IFERROR('Vida Siniestros Directos'!W34/'Vida Número de Siniestros'!W34,"")</f>
        <v/>
      </c>
      <c r="X34" s="103" t="str">
        <f>IFERROR('Vida Siniestros Directos'!X34/'Vida Número de Siniestros'!X34,"")</f>
        <v/>
      </c>
      <c r="Y34" s="103" t="str">
        <f>IFERROR('Vida Siniestros Directos'!Y34/'Vida Número de Siniestros'!Y34,"")</f>
        <v/>
      </c>
      <c r="Z34" s="103" t="str">
        <f>IFERROR('Vida Siniestros Directos'!Z34/'Vida Número de Siniestros'!Z34,"")</f>
        <v/>
      </c>
      <c r="AA34" s="103" t="str">
        <f>IFERROR('Vida Siniestros Directos'!AA34/'Vida Número de Siniestros'!AA34,"")</f>
        <v/>
      </c>
      <c r="AB34" s="103" t="str">
        <f>IFERROR('Vida Siniestros Directos'!AB34/'Vida Número de Siniestros'!AB34,"")</f>
        <v/>
      </c>
      <c r="AC34" s="103" t="str">
        <f>IFERROR('Vida Siniestros Directos'!AC34/'Vida Número de Siniestros'!AC34,"")</f>
        <v/>
      </c>
      <c r="AD34" s="103" t="str">
        <f>IFERROR('Vida Siniestros Directos'!AD34/'Vida Número de Siniestros'!AD34,"")</f>
        <v/>
      </c>
      <c r="AE34" s="103" t="str">
        <f>IFERROR('Vida Siniestros Directos'!AE34/'Vida Número de Siniestros'!AE34,"")</f>
        <v/>
      </c>
      <c r="AF34" s="103" t="str">
        <f>IFERROR('Vida Siniestros Directos'!AF34/'Vida Número de Siniestros'!AF34,"")</f>
        <v/>
      </c>
      <c r="AG34" s="103" t="str">
        <f>IFERROR('Vida Siniestros Directos'!AG34/'Vida Número de Siniestros'!AG34,"")</f>
        <v/>
      </c>
      <c r="AH34" s="103" t="str">
        <f>IFERROR('Vida Siniestros Directos'!AH34/'Vida Número de Siniestros'!AH34,"")</f>
        <v/>
      </c>
      <c r="AI34" s="103" t="str">
        <f>IFERROR('Vida Siniestros Directos'!AI34/'Vida Número de Siniestros'!AI34,"")</f>
        <v/>
      </c>
      <c r="AJ34" s="103" t="str">
        <f>IFERROR('Vida Siniestros Directos'!AJ34/'Vida Número de Siniestros'!AJ34,"")</f>
        <v/>
      </c>
      <c r="AK34" s="103" t="str">
        <f>IFERROR('Vida Siniestros Directos'!AK34/'Vida Número de Siniestros'!AK34,"")</f>
        <v/>
      </c>
      <c r="AL34" s="103" t="str">
        <f>IFERROR('Vida Siniestros Directos'!AL34/'Vida Número de Siniestros'!AL34,"")</f>
        <v/>
      </c>
      <c r="AM34" s="103" t="str">
        <f>IFERROR('Vida Siniestros Directos'!AM34/'Vida Número de Siniestros'!AM34,"")</f>
        <v/>
      </c>
      <c r="AN34" s="103" t="str">
        <f>IFERROR('Vida Siniestros Directos'!AN34/'Vida Número de Siniestros'!AN34,"")</f>
        <v/>
      </c>
      <c r="AO34" s="103" t="str">
        <f>IFERROR('Vida Siniestros Directos'!AO34/'Vida Número de Siniestros'!AO34,"")</f>
        <v/>
      </c>
      <c r="AP34" s="103" t="str">
        <f>IFERROR('Vida Siniestros Directos'!AP34/'Vida Número de Siniestros'!AP34,"")</f>
        <v/>
      </c>
      <c r="AQ34" s="103" t="str">
        <f>IFERROR('Vida Siniestros Directos'!AQ34/'Vida Número de Siniestros'!AQ34,"")</f>
        <v/>
      </c>
      <c r="AR34" s="111"/>
      <c r="AS34" s="92" t="str">
        <f>IFERROR('Vida Siniestros Directos'!AS34/'Vida Número de Siniestros'!AS34,"")</f>
        <v/>
      </c>
      <c r="AT34" s="71" t="str">
        <f t="shared" si="2"/>
        <v/>
      </c>
    </row>
    <row r="35" spans="2:46">
      <c r="B35" s="30" t="s">
        <v>430</v>
      </c>
      <c r="C35" s="103" t="str">
        <f>IFERROR('Vida Siniestros Directos'!C35/'Vida Número de Siniestros'!C35,"")</f>
        <v/>
      </c>
      <c r="D35" s="103" t="str">
        <f>IFERROR('Vida Siniestros Directos'!D35/'Vida Número de Siniestros'!D35,"")</f>
        <v/>
      </c>
      <c r="E35" s="103" t="str">
        <f>IFERROR('Vida Siniestros Directos'!E35/'Vida Número de Siniestros'!E35,"")</f>
        <v/>
      </c>
      <c r="F35" s="103" t="str">
        <f>IFERROR('Vida Siniestros Directos'!F35/'Vida Número de Siniestros'!F35,"")</f>
        <v/>
      </c>
      <c r="G35" s="103">
        <f>IFERROR('Vida Siniestros Directos'!G35/'Vida Número de Siniestros'!G35,"")</f>
        <v>-86.839799885272413</v>
      </c>
      <c r="H35" s="103" t="str">
        <f>IFERROR('Vida Siniestros Directos'!H35/'Vida Número de Siniestros'!H35,"")</f>
        <v/>
      </c>
      <c r="I35" s="103" t="str">
        <f>IFERROR('Vida Siniestros Directos'!I35/'Vida Número de Siniestros'!I35,"")</f>
        <v/>
      </c>
      <c r="J35" s="103" t="str">
        <f>IFERROR('Vida Siniestros Directos'!J35/'Vida Número de Siniestros'!J35,"")</f>
        <v/>
      </c>
      <c r="K35" s="103" t="str">
        <f>IFERROR('Vida Siniestros Directos'!K35/'Vida Número de Siniestros'!K35,"")</f>
        <v/>
      </c>
      <c r="L35" s="103" t="str">
        <f>IFERROR('Vida Siniestros Directos'!L35/'Vida Número de Siniestros'!L35,"")</f>
        <v/>
      </c>
      <c r="M35" s="103" t="str">
        <f>IFERROR('Vida Siniestros Directos'!M35/'Vida Número de Siniestros'!M35,"")</f>
        <v/>
      </c>
      <c r="N35" s="103" t="str">
        <f>IFERROR('Vida Siniestros Directos'!N35/'Vida Número de Siniestros'!N35,"")</f>
        <v/>
      </c>
      <c r="O35" s="103" t="str">
        <f>IFERROR('Vida Siniestros Directos'!O35/'Vida Número de Siniestros'!O35,"")</f>
        <v/>
      </c>
      <c r="P35" s="103" t="str">
        <f>IFERROR('Vida Siniestros Directos'!P35/'Vida Número de Siniestros'!P35,"")</f>
        <v/>
      </c>
      <c r="Q35" s="103" t="str">
        <f>IFERROR('Vida Siniestros Directos'!Q35/'Vida Número de Siniestros'!Q35,"")</f>
        <v/>
      </c>
      <c r="R35" s="103" t="str">
        <f>IFERROR('Vida Siniestros Directos'!R35/'Vida Número de Siniestros'!R35,"")</f>
        <v/>
      </c>
      <c r="S35" s="103" t="str">
        <f>IFERROR('Vida Siniestros Directos'!S35/'Vida Número de Siniestros'!S35,"")</f>
        <v/>
      </c>
      <c r="T35" s="103" t="str">
        <f>IFERROR('Vida Siniestros Directos'!T35/'Vida Número de Siniestros'!T35,"")</f>
        <v/>
      </c>
      <c r="U35" s="103" t="str">
        <f>IFERROR('Vida Siniestros Directos'!U35/'Vida Número de Siniestros'!U35,"")</f>
        <v/>
      </c>
      <c r="V35" s="103" t="str">
        <f>IFERROR('Vida Siniestros Directos'!V35/'Vida Número de Siniestros'!V35,"")</f>
        <v/>
      </c>
      <c r="W35" s="103" t="str">
        <f>IFERROR('Vida Siniestros Directos'!W35/'Vida Número de Siniestros'!W35,"")</f>
        <v/>
      </c>
      <c r="X35" s="103" t="str">
        <f>IFERROR('Vida Siniestros Directos'!X35/'Vida Número de Siniestros'!X35,"")</f>
        <v/>
      </c>
      <c r="Y35" s="103">
        <f>IFERROR('Vida Siniestros Directos'!Y35/'Vida Número de Siniestros'!Y35,"")</f>
        <v>-248.57072531867829</v>
      </c>
      <c r="Z35" s="103" t="str">
        <f>IFERROR('Vida Siniestros Directos'!Z35/'Vida Número de Siniestros'!Z35,"")</f>
        <v/>
      </c>
      <c r="AA35" s="103" t="str">
        <f>IFERROR('Vida Siniestros Directos'!AA35/'Vida Número de Siniestros'!AA35,"")</f>
        <v/>
      </c>
      <c r="AB35" s="103" t="str">
        <f>IFERROR('Vida Siniestros Directos'!AB35/'Vida Número de Siniestros'!AB35,"")</f>
        <v/>
      </c>
      <c r="AC35" s="103" t="str">
        <f>IFERROR('Vida Siniestros Directos'!AC35/'Vida Número de Siniestros'!AC35,"")</f>
        <v/>
      </c>
      <c r="AD35" s="103" t="str">
        <f>IFERROR('Vida Siniestros Directos'!AD35/'Vida Número de Siniestros'!AD35,"")</f>
        <v/>
      </c>
      <c r="AE35" s="103" t="str">
        <f>IFERROR('Vida Siniestros Directos'!AE35/'Vida Número de Siniestros'!AE35,"")</f>
        <v/>
      </c>
      <c r="AF35" s="103" t="str">
        <f>IFERROR('Vida Siniestros Directos'!AF35/'Vida Número de Siniestros'!AF35,"")</f>
        <v/>
      </c>
      <c r="AG35" s="103">
        <f>IFERROR('Vida Siniestros Directos'!AG35/'Vida Número de Siniestros'!AG35,"")</f>
        <v>-9.6653746234719886</v>
      </c>
      <c r="AH35" s="103" t="str">
        <f>IFERROR('Vida Siniestros Directos'!AH35/'Vida Número de Siniestros'!AH35,"")</f>
        <v/>
      </c>
      <c r="AI35" s="103" t="str">
        <f>IFERROR('Vida Siniestros Directos'!AI35/'Vida Número de Siniestros'!AI35,"")</f>
        <v/>
      </c>
      <c r="AJ35" s="103" t="str">
        <f>IFERROR('Vida Siniestros Directos'!AJ35/'Vida Número de Siniestros'!AJ35,"")</f>
        <v/>
      </c>
      <c r="AK35" s="103" t="str">
        <f>IFERROR('Vida Siniestros Directos'!AK35/'Vida Número de Siniestros'!AK35,"")</f>
        <v/>
      </c>
      <c r="AL35" s="103" t="str">
        <f>IFERROR('Vida Siniestros Directos'!AL35/'Vida Número de Siniestros'!AL35,"")</f>
        <v/>
      </c>
      <c r="AM35" s="103" t="str">
        <f>IFERROR('Vida Siniestros Directos'!AM35/'Vida Número de Siniestros'!AM35,"")</f>
        <v/>
      </c>
      <c r="AN35" s="103" t="str">
        <f>IFERROR('Vida Siniestros Directos'!AN35/'Vida Número de Siniestros'!AN35,"")</f>
        <v/>
      </c>
      <c r="AO35" s="103" t="str">
        <f>IFERROR('Vida Siniestros Directos'!AO35/'Vida Número de Siniestros'!AO35,"")</f>
        <v/>
      </c>
      <c r="AP35" s="103" t="str">
        <f>IFERROR('Vida Siniestros Directos'!AP35/'Vida Número de Siniestros'!AP35,"")</f>
        <v/>
      </c>
      <c r="AQ35" s="103">
        <f>IFERROR('Vida Siniestros Directos'!AQ35/'Vida Número de Siniestros'!AQ35,"")</f>
        <v>-322.33508305236484</v>
      </c>
      <c r="AR35" s="111"/>
      <c r="AS35" s="92">
        <f>IFERROR('Vida Siniestros Directos'!AS35/'Vida Número de Siniestros'!AS35,"")</f>
        <v>-98.950760392896271</v>
      </c>
      <c r="AT35" s="71">
        <f t="shared" si="2"/>
        <v>2.2575301268276604</v>
      </c>
    </row>
    <row r="36" spans="2:46">
      <c r="B36" s="30" t="s">
        <v>431</v>
      </c>
      <c r="C36" s="103" t="str">
        <f>IFERROR('Vida Siniestros Directos'!C36/'Vida Número de Siniestros'!C36,"")</f>
        <v/>
      </c>
      <c r="D36" s="103" t="str">
        <f>IFERROR('Vida Siniestros Directos'!D36/'Vida Número de Siniestros'!D36,"")</f>
        <v/>
      </c>
      <c r="E36" s="103" t="str">
        <f>IFERROR('Vida Siniestros Directos'!E36/'Vida Número de Siniestros'!E36,"")</f>
        <v/>
      </c>
      <c r="F36" s="103" t="str">
        <f>IFERROR('Vida Siniestros Directos'!F36/'Vida Número de Siniestros'!F36,"")</f>
        <v/>
      </c>
      <c r="G36" s="103" t="str">
        <f>IFERROR('Vida Siniestros Directos'!G36/'Vida Número de Siniestros'!G36,"")</f>
        <v/>
      </c>
      <c r="H36" s="103" t="str">
        <f>IFERROR('Vida Siniestros Directos'!H36/'Vida Número de Siniestros'!H36,"")</f>
        <v/>
      </c>
      <c r="I36" s="103" t="str">
        <f>IFERROR('Vida Siniestros Directos'!I36/'Vida Número de Siniestros'!I36,"")</f>
        <v/>
      </c>
      <c r="J36" s="103" t="str">
        <f>IFERROR('Vida Siniestros Directos'!J36/'Vida Número de Siniestros'!J36,"")</f>
        <v/>
      </c>
      <c r="K36" s="103" t="str">
        <f>IFERROR('Vida Siniestros Directos'!K36/'Vida Número de Siniestros'!K36,"")</f>
        <v/>
      </c>
      <c r="L36" s="103" t="str">
        <f>IFERROR('Vida Siniestros Directos'!L36/'Vida Número de Siniestros'!L36,"")</f>
        <v/>
      </c>
      <c r="M36" s="103" t="str">
        <f>IFERROR('Vida Siniestros Directos'!M36/'Vida Número de Siniestros'!M36,"")</f>
        <v/>
      </c>
      <c r="N36" s="103" t="str">
        <f>IFERROR('Vida Siniestros Directos'!N36/'Vida Número de Siniestros'!N36,"")</f>
        <v/>
      </c>
      <c r="O36" s="103" t="str">
        <f>IFERROR('Vida Siniestros Directos'!O36/'Vida Número de Siniestros'!O36,"")</f>
        <v/>
      </c>
      <c r="P36" s="103" t="str">
        <f>IFERROR('Vida Siniestros Directos'!P36/'Vida Número de Siniestros'!P36,"")</f>
        <v/>
      </c>
      <c r="Q36" s="103" t="str">
        <f>IFERROR('Vida Siniestros Directos'!Q36/'Vida Número de Siniestros'!Q36,"")</f>
        <v/>
      </c>
      <c r="R36" s="103" t="str">
        <f>IFERROR('Vida Siniestros Directos'!R36/'Vida Número de Siniestros'!R36,"")</f>
        <v/>
      </c>
      <c r="S36" s="103" t="str">
        <f>IFERROR('Vida Siniestros Directos'!S36/'Vida Número de Siniestros'!S36,"")</f>
        <v/>
      </c>
      <c r="T36" s="103" t="str">
        <f>IFERROR('Vida Siniestros Directos'!T36/'Vida Número de Siniestros'!T36,"")</f>
        <v/>
      </c>
      <c r="U36" s="103" t="str">
        <f>IFERROR('Vida Siniestros Directos'!U36/'Vida Número de Siniestros'!U36,"")</f>
        <v/>
      </c>
      <c r="V36" s="103" t="str">
        <f>IFERROR('Vida Siniestros Directos'!V36/'Vida Número de Siniestros'!V36,"")</f>
        <v/>
      </c>
      <c r="W36" s="103" t="str">
        <f>IFERROR('Vida Siniestros Directos'!W36/'Vida Número de Siniestros'!W36,"")</f>
        <v/>
      </c>
      <c r="X36" s="103" t="str">
        <f>IFERROR('Vida Siniestros Directos'!X36/'Vida Número de Siniestros'!X36,"")</f>
        <v/>
      </c>
      <c r="Y36" s="103" t="str">
        <f>IFERROR('Vida Siniestros Directos'!Y36/'Vida Número de Siniestros'!Y36,"")</f>
        <v/>
      </c>
      <c r="Z36" s="103" t="str">
        <f>IFERROR('Vida Siniestros Directos'!Z36/'Vida Número de Siniestros'!Z36,"")</f>
        <v/>
      </c>
      <c r="AA36" s="103" t="str">
        <f>IFERROR('Vida Siniestros Directos'!AA36/'Vida Número de Siniestros'!AA36,"")</f>
        <v/>
      </c>
      <c r="AB36" s="103" t="str">
        <f>IFERROR('Vida Siniestros Directos'!AB36/'Vida Número de Siniestros'!AB36,"")</f>
        <v/>
      </c>
      <c r="AC36" s="103" t="str">
        <f>IFERROR('Vida Siniestros Directos'!AC36/'Vida Número de Siniestros'!AC36,"")</f>
        <v/>
      </c>
      <c r="AD36" s="103" t="str">
        <f>IFERROR('Vida Siniestros Directos'!AD36/'Vida Número de Siniestros'!AD36,"")</f>
        <v/>
      </c>
      <c r="AE36" s="103" t="str">
        <f>IFERROR('Vida Siniestros Directos'!AE36/'Vida Número de Siniestros'!AE36,"")</f>
        <v/>
      </c>
      <c r="AF36" s="103" t="str">
        <f>IFERROR('Vida Siniestros Directos'!AF36/'Vida Número de Siniestros'!AF36,"")</f>
        <v/>
      </c>
      <c r="AG36" s="103" t="str">
        <f>IFERROR('Vida Siniestros Directos'!AG36/'Vida Número de Siniestros'!AG36,"")</f>
        <v/>
      </c>
      <c r="AH36" s="103" t="str">
        <f>IFERROR('Vida Siniestros Directos'!AH36/'Vida Número de Siniestros'!AH36,"")</f>
        <v/>
      </c>
      <c r="AI36" s="103" t="str">
        <f>IFERROR('Vida Siniestros Directos'!AI36/'Vida Número de Siniestros'!AI36,"")</f>
        <v/>
      </c>
      <c r="AJ36" s="103" t="str">
        <f>IFERROR('Vida Siniestros Directos'!AJ36/'Vida Número de Siniestros'!AJ36,"")</f>
        <v/>
      </c>
      <c r="AK36" s="103" t="str">
        <f>IFERROR('Vida Siniestros Directos'!AK36/'Vida Número de Siniestros'!AK36,"")</f>
        <v/>
      </c>
      <c r="AL36" s="103" t="str">
        <f>IFERROR('Vida Siniestros Directos'!AL36/'Vida Número de Siniestros'!AL36,"")</f>
        <v/>
      </c>
      <c r="AM36" s="103" t="str">
        <f>IFERROR('Vida Siniestros Directos'!AM36/'Vida Número de Siniestros'!AM36,"")</f>
        <v/>
      </c>
      <c r="AN36" s="103" t="str">
        <f>IFERROR('Vida Siniestros Directos'!AN36/'Vida Número de Siniestros'!AN36,"")</f>
        <v/>
      </c>
      <c r="AO36" s="103" t="str">
        <f>IFERROR('Vida Siniestros Directos'!AO36/'Vida Número de Siniestros'!AO36,"")</f>
        <v/>
      </c>
      <c r="AP36" s="103" t="str">
        <f>IFERROR('Vida Siniestros Directos'!AP36/'Vida Número de Siniestros'!AP36,"")</f>
        <v/>
      </c>
      <c r="AQ36" s="103" t="str">
        <f>IFERROR('Vida Siniestros Directos'!AQ36/'Vida Número de Siniestros'!AQ36,"")</f>
        <v/>
      </c>
      <c r="AR36" s="111"/>
      <c r="AS36" s="92" t="str">
        <f>IFERROR('Vida Siniestros Directos'!AS36/'Vida Número de Siniestros'!AS36,"")</f>
        <v/>
      </c>
      <c r="AT36" s="71" t="str">
        <f t="shared" si="2"/>
        <v/>
      </c>
    </row>
    <row r="37" spans="2:46">
      <c r="B37" s="30" t="s">
        <v>432</v>
      </c>
      <c r="C37" s="103" t="str">
        <f>IFERROR('Vida Siniestros Directos'!C37/'Vida Número de Siniestros'!C37,"")</f>
        <v/>
      </c>
      <c r="D37" s="103">
        <f>IFERROR('Vida Siniestros Directos'!D37/'Vida Número de Siniestros'!D37,"")</f>
        <v>-2.0117451940955084</v>
      </c>
      <c r="E37" s="103" t="str">
        <f>IFERROR('Vida Siniestros Directos'!E37/'Vida Número de Siniestros'!E37,"")</f>
        <v/>
      </c>
      <c r="F37" s="103">
        <f>IFERROR('Vida Siniestros Directos'!F37/'Vida Número de Siniestros'!F37,"")</f>
        <v>-0.59512007515923515</v>
      </c>
      <c r="G37" s="103">
        <f>IFERROR('Vida Siniestros Directos'!G37/'Vida Número de Siniestros'!G37,"")</f>
        <v>-0.77194506541988306</v>
      </c>
      <c r="H37" s="103">
        <f>IFERROR('Vida Siniestros Directos'!H37/'Vida Número de Siniestros'!H37,"")</f>
        <v>-0.54559426612932349</v>
      </c>
      <c r="I37" s="103">
        <f>IFERROR('Vida Siniestros Directos'!I37/'Vida Número de Siniestros'!I37,"")</f>
        <v>64.011593481086152</v>
      </c>
      <c r="J37" s="103">
        <f>IFERROR('Vida Siniestros Directos'!J37/'Vida Número de Siniestros'!J37,"")</f>
        <v>-1.0986825883803408</v>
      </c>
      <c r="K37" s="103" t="str">
        <f>IFERROR('Vida Siniestros Directos'!K37/'Vida Número de Siniestros'!K37,"")</f>
        <v/>
      </c>
      <c r="L37" s="103" t="str">
        <f>IFERROR('Vida Siniestros Directos'!L37/'Vida Número de Siniestros'!L37,"")</f>
        <v/>
      </c>
      <c r="M37" s="103">
        <f>IFERROR('Vida Siniestros Directos'!M37/'Vida Número de Siniestros'!M37,"")</f>
        <v>-1.6613920287777457</v>
      </c>
      <c r="N37" s="103" t="str">
        <f>IFERROR('Vida Siniestros Directos'!N37/'Vida Número de Siniestros'!N37,"")</f>
        <v/>
      </c>
      <c r="O37" s="103">
        <f>IFERROR('Vida Siniestros Directos'!O37/'Vida Número de Siniestros'!O37,"")</f>
        <v>-0.14123755605671162</v>
      </c>
      <c r="P37" s="103">
        <f>IFERROR('Vida Siniestros Directos'!P37/'Vida Número de Siniestros'!P37,"")</f>
        <v>-1.27389068742106</v>
      </c>
      <c r="Q37" s="103">
        <f>IFERROR('Vida Siniestros Directos'!Q37/'Vida Número de Siniestros'!Q37,"")</f>
        <v>-1.1854692982373627</v>
      </c>
      <c r="R37" s="103" t="str">
        <f>IFERROR('Vida Siniestros Directos'!R37/'Vida Número de Siniestros'!R37,"")</f>
        <v/>
      </c>
      <c r="S37" s="103" t="str">
        <f>IFERROR('Vida Siniestros Directos'!S37/'Vida Número de Siniestros'!S37,"")</f>
        <v/>
      </c>
      <c r="T37" s="103">
        <f>IFERROR('Vida Siniestros Directos'!T37/'Vida Número de Siniestros'!T37,"")</f>
        <v>-0.15652957326733763</v>
      </c>
      <c r="U37" s="103" t="str">
        <f>IFERROR('Vida Siniestros Directos'!U37/'Vida Número de Siniestros'!U37,"")</f>
        <v/>
      </c>
      <c r="V37" s="103" t="str">
        <f>IFERROR('Vida Siniestros Directos'!V37/'Vida Número de Siniestros'!V37,"")</f>
        <v/>
      </c>
      <c r="W37" s="103">
        <f>IFERROR('Vida Siniestros Directos'!W37/'Vida Número de Siniestros'!W37,"")</f>
        <v>-1.4186671415391872</v>
      </c>
      <c r="X37" s="103">
        <f>IFERROR('Vida Siniestros Directos'!X37/'Vida Número de Siniestros'!X37,"")</f>
        <v>-0.77597545218164665</v>
      </c>
      <c r="Y37" s="103" t="str">
        <f>IFERROR('Vida Siniestros Directos'!Y37/'Vida Número de Siniestros'!Y37,"")</f>
        <v/>
      </c>
      <c r="Z37" s="103" t="str">
        <f>IFERROR('Vida Siniestros Directos'!Z37/'Vida Número de Siniestros'!Z37,"")</f>
        <v/>
      </c>
      <c r="AA37" s="103" t="str">
        <f>IFERROR('Vida Siniestros Directos'!AA37/'Vida Número de Siniestros'!AA37,"")</f>
        <v/>
      </c>
      <c r="AB37" s="103" t="str">
        <f>IFERROR('Vida Siniestros Directos'!AB37/'Vida Número de Siniestros'!AB37,"")</f>
        <v/>
      </c>
      <c r="AC37" s="103">
        <f>IFERROR('Vida Siniestros Directos'!AC37/'Vida Número de Siniestros'!AC37,"")</f>
        <v>-2.6129100079186514</v>
      </c>
      <c r="AD37" s="103" t="str">
        <f>IFERROR('Vida Siniestros Directos'!AD37/'Vida Número de Siniestros'!AD37,"")</f>
        <v/>
      </c>
      <c r="AE37" s="103">
        <f>IFERROR('Vida Siniestros Directos'!AE37/'Vida Número de Siniestros'!AE37,"")</f>
        <v>-0.88265914638466991</v>
      </c>
      <c r="AF37" s="103">
        <f>IFERROR('Vida Siniestros Directos'!AF37/'Vida Número de Siniestros'!AF37,"")</f>
        <v>-2.7317045865980094</v>
      </c>
      <c r="AG37" s="103">
        <f>IFERROR('Vida Siniestros Directos'!AG37/'Vida Número de Siniestros'!AG37,"")</f>
        <v>-13.299488993016551</v>
      </c>
      <c r="AH37" s="103" t="str">
        <f>IFERROR('Vida Siniestros Directos'!AH37/'Vida Número de Siniestros'!AH37,"")</f>
        <v/>
      </c>
      <c r="AI37" s="103" t="str">
        <f>IFERROR('Vida Siniestros Directos'!AI37/'Vida Número de Siniestros'!AI37,"")</f>
        <v/>
      </c>
      <c r="AJ37" s="103" t="str">
        <f>IFERROR('Vida Siniestros Directos'!AJ37/'Vida Número de Siniestros'!AJ37,"")</f>
        <v/>
      </c>
      <c r="AK37" s="103" t="str">
        <f>IFERROR('Vida Siniestros Directos'!AK37/'Vida Número de Siniestros'!AK37,"")</f>
        <v/>
      </c>
      <c r="AL37" s="103" t="str">
        <f>IFERROR('Vida Siniestros Directos'!AL37/'Vida Número de Siniestros'!AL37,"")</f>
        <v/>
      </c>
      <c r="AM37" s="103" t="str">
        <f>IFERROR('Vida Siniestros Directos'!AM37/'Vida Número de Siniestros'!AM37,"")</f>
        <v/>
      </c>
      <c r="AN37" s="103" t="str">
        <f>IFERROR('Vida Siniestros Directos'!AN37/'Vida Número de Siniestros'!AN37,"")</f>
        <v/>
      </c>
      <c r="AO37" s="103" t="str">
        <f>IFERROR('Vida Siniestros Directos'!AO37/'Vida Número de Siniestros'!AO37,"")</f>
        <v/>
      </c>
      <c r="AP37" s="103" t="str">
        <f>IFERROR('Vida Siniestros Directos'!AP37/'Vida Número de Siniestros'!AP37,"")</f>
        <v/>
      </c>
      <c r="AQ37" s="103">
        <f>IFERROR('Vida Siniestros Directos'!AQ37/'Vida Número de Siniestros'!AQ37,"")</f>
        <v>-0.7793753994908641</v>
      </c>
      <c r="AR37" s="111"/>
      <c r="AS37" s="92">
        <f>IFERROR('Vida Siniestros Directos'!AS37/'Vida Número de Siniestros'!AS37,"")</f>
        <v>-0.86026253907991879</v>
      </c>
      <c r="AT37" s="71">
        <f t="shared" si="2"/>
        <v>-9.4026109373036681E-2</v>
      </c>
    </row>
    <row r="38" spans="2:46">
      <c r="B38" s="30" t="s">
        <v>433</v>
      </c>
      <c r="C38" s="103" t="str">
        <f>IFERROR('Vida Siniestros Directos'!C38/'Vida Número de Siniestros'!C38,"")</f>
        <v/>
      </c>
      <c r="D38" s="103">
        <f>IFERROR('Vida Siniestros Directos'!D38/'Vida Número de Siniestros'!D38,"")</f>
        <v>-233.52287975244963</v>
      </c>
      <c r="E38" s="103" t="str">
        <f>IFERROR('Vida Siniestros Directos'!E38/'Vida Número de Siniestros'!E38,"")</f>
        <v/>
      </c>
      <c r="F38" s="103">
        <f>IFERROR('Vida Siniestros Directos'!F38/'Vida Número de Siniestros'!F38,"")</f>
        <v>-3018.2970689720046</v>
      </c>
      <c r="G38" s="103">
        <f>IFERROR('Vida Siniestros Directos'!G38/'Vida Número de Siniestros'!G38,"")</f>
        <v>-1.9410010014194066</v>
      </c>
      <c r="H38" s="103" t="str">
        <f>IFERROR('Vida Siniestros Directos'!H38/'Vida Número de Siniestros'!H38,"")</f>
        <v/>
      </c>
      <c r="I38" s="103">
        <f>IFERROR('Vida Siniestros Directos'!I38/'Vida Número de Siniestros'!I38,"")</f>
        <v>122.81367681204145</v>
      </c>
      <c r="J38" s="103" t="str">
        <f>IFERROR('Vida Siniestros Directos'!J38/'Vida Número de Siniestros'!J38,"")</f>
        <v/>
      </c>
      <c r="K38" s="103" t="str">
        <f>IFERROR('Vida Siniestros Directos'!K38/'Vida Número de Siniestros'!K38,"")</f>
        <v/>
      </c>
      <c r="L38" s="103" t="str">
        <f>IFERROR('Vida Siniestros Directos'!L38/'Vida Número de Siniestros'!L38,"")</f>
        <v/>
      </c>
      <c r="M38" s="103">
        <f>IFERROR('Vida Siniestros Directos'!M38/'Vida Número de Siniestros'!M38,"")</f>
        <v>-45.578243479541264</v>
      </c>
      <c r="N38" s="103" t="str">
        <f>IFERROR('Vida Siniestros Directos'!N38/'Vida Número de Siniestros'!N38,"")</f>
        <v/>
      </c>
      <c r="O38" s="103">
        <f>IFERROR('Vida Siniestros Directos'!O38/'Vida Número de Siniestros'!O38,"")</f>
        <v>-1013.8823413106815</v>
      </c>
      <c r="P38" s="103">
        <f>IFERROR('Vida Siniestros Directos'!P38/'Vida Número de Siniestros'!P38,"")</f>
        <v>-6.1883950908876688</v>
      </c>
      <c r="Q38" s="103">
        <f>IFERROR('Vida Siniestros Directos'!Q38/'Vida Número de Siniestros'!Q38,"")</f>
        <v>-5.9079443703000383</v>
      </c>
      <c r="R38" s="103" t="str">
        <f>IFERROR('Vida Siniestros Directos'!R38/'Vida Número de Siniestros'!R38,"")</f>
        <v/>
      </c>
      <c r="S38" s="103">
        <f>IFERROR('Vida Siniestros Directos'!S38/'Vida Número de Siniestros'!S38,"")</f>
        <v>-16.148351633858638</v>
      </c>
      <c r="T38" s="103" t="str">
        <f>IFERROR('Vida Siniestros Directos'!T38/'Vida Número de Siniestros'!T38,"")</f>
        <v/>
      </c>
      <c r="U38" s="103" t="str">
        <f>IFERROR('Vida Siniestros Directos'!U38/'Vida Número de Siniestros'!U38,"")</f>
        <v/>
      </c>
      <c r="V38" s="103" t="str">
        <f>IFERROR('Vida Siniestros Directos'!V38/'Vida Número de Siniestros'!V38,"")</f>
        <v/>
      </c>
      <c r="W38" s="103">
        <f>IFERROR('Vida Siniestros Directos'!W38/'Vida Número de Siniestros'!W38,"")</f>
        <v>-29.703980897172062</v>
      </c>
      <c r="X38" s="103">
        <f>IFERROR('Vida Siniestros Directos'!X38/'Vida Número de Siniestros'!X38,"")</f>
        <v>-285.91828679039747</v>
      </c>
      <c r="Y38" s="103" t="str">
        <f>IFERROR('Vida Siniestros Directos'!Y38/'Vida Número de Siniestros'!Y38,"")</f>
        <v/>
      </c>
      <c r="Z38" s="103" t="str">
        <f>IFERROR('Vida Siniestros Directos'!Z38/'Vida Número de Siniestros'!Z38,"")</f>
        <v/>
      </c>
      <c r="AA38" s="103" t="str">
        <f>IFERROR('Vida Siniestros Directos'!AA38/'Vida Número de Siniestros'!AA38,"")</f>
        <v/>
      </c>
      <c r="AB38" s="103" t="str">
        <f>IFERROR('Vida Siniestros Directos'!AB38/'Vida Número de Siniestros'!AB38,"")</f>
        <v/>
      </c>
      <c r="AC38" s="103">
        <f>IFERROR('Vida Siniestros Directos'!AC38/'Vida Número de Siniestros'!AC38,"")</f>
        <v>-3.7578092714972149</v>
      </c>
      <c r="AD38" s="103" t="str">
        <f>IFERROR('Vida Siniestros Directos'!AD38/'Vida Número de Siniestros'!AD38,"")</f>
        <v/>
      </c>
      <c r="AE38" s="103">
        <f>IFERROR('Vida Siniestros Directos'!AE38/'Vida Número de Siniestros'!AE38,"")</f>
        <v>-5.3402767069507027</v>
      </c>
      <c r="AF38" s="103">
        <f>IFERROR('Vida Siniestros Directos'!AF38/'Vida Número de Siniestros'!AF38,"")</f>
        <v>-12.991238312770513</v>
      </c>
      <c r="AG38" s="103">
        <f>IFERROR('Vida Siniestros Directos'!AG38/'Vida Número de Siniestros'!AG38,"")</f>
        <v>-8.5404938634410268</v>
      </c>
      <c r="AH38" s="103" t="str">
        <f>IFERROR('Vida Siniestros Directos'!AH38/'Vida Número de Siniestros'!AH38,"")</f>
        <v/>
      </c>
      <c r="AI38" s="103" t="str">
        <f>IFERROR('Vida Siniestros Directos'!AI38/'Vida Número de Siniestros'!AI38,"")</f>
        <v/>
      </c>
      <c r="AJ38" s="103" t="str">
        <f>IFERROR('Vida Siniestros Directos'!AJ38/'Vida Número de Siniestros'!AJ38,"")</f>
        <v/>
      </c>
      <c r="AK38" s="103" t="str">
        <f>IFERROR('Vida Siniestros Directos'!AK38/'Vida Número de Siniestros'!AK38,"")</f>
        <v/>
      </c>
      <c r="AL38" s="103" t="str">
        <f>IFERROR('Vida Siniestros Directos'!AL38/'Vida Número de Siniestros'!AL38,"")</f>
        <v/>
      </c>
      <c r="AM38" s="103" t="str">
        <f>IFERROR('Vida Siniestros Directos'!AM38/'Vida Número de Siniestros'!AM38,"")</f>
        <v/>
      </c>
      <c r="AN38" s="103" t="str">
        <f>IFERROR('Vida Siniestros Directos'!AN38/'Vida Número de Siniestros'!AN38,"")</f>
        <v/>
      </c>
      <c r="AO38" s="103" t="str">
        <f>IFERROR('Vida Siniestros Directos'!AO38/'Vida Número de Siniestros'!AO38,"")</f>
        <v/>
      </c>
      <c r="AP38" s="103" t="str">
        <f>IFERROR('Vida Siniestros Directos'!AP38/'Vida Número de Siniestros'!AP38,"")</f>
        <v/>
      </c>
      <c r="AQ38" s="103">
        <f>IFERROR('Vida Siniestros Directos'!AQ38/'Vida Número de Siniestros'!AQ38,"")</f>
        <v>-12.305588381440781</v>
      </c>
      <c r="AR38" s="111"/>
      <c r="AS38" s="92">
        <f>IFERROR('Vida Siniestros Directos'!AS38/'Vida Número de Siniestros'!AS38,"")</f>
        <v>-15.056815335565755</v>
      </c>
      <c r="AT38" s="71">
        <f t="shared" si="2"/>
        <v>-0.18272303224881103</v>
      </c>
    </row>
    <row r="39" spans="2:46">
      <c r="B39" s="30" t="s">
        <v>434</v>
      </c>
      <c r="C39" s="103" t="str">
        <f>IFERROR('Vida Siniestros Directos'!C39/'Vida Número de Siniestros'!C39,"")</f>
        <v/>
      </c>
      <c r="D39" s="103" t="str">
        <f>IFERROR('Vida Siniestros Directos'!D39/'Vida Número de Siniestros'!D39,"")</f>
        <v/>
      </c>
      <c r="E39" s="103" t="str">
        <f>IFERROR('Vida Siniestros Directos'!E39/'Vida Número de Siniestros'!E39,"")</f>
        <v/>
      </c>
      <c r="F39" s="103" t="str">
        <f>IFERROR('Vida Siniestros Directos'!F39/'Vida Número de Siniestros'!F39,"")</f>
        <v/>
      </c>
      <c r="G39" s="103" t="str">
        <f>IFERROR('Vida Siniestros Directos'!G39/'Vida Número de Siniestros'!G39,"")</f>
        <v/>
      </c>
      <c r="H39" s="103" t="str">
        <f>IFERROR('Vida Siniestros Directos'!H39/'Vida Número de Siniestros'!H39,"")</f>
        <v/>
      </c>
      <c r="I39" s="103" t="str">
        <f>IFERROR('Vida Siniestros Directos'!I39/'Vida Número de Siniestros'!I39,"")</f>
        <v/>
      </c>
      <c r="J39" s="103" t="str">
        <f>IFERROR('Vida Siniestros Directos'!J39/'Vida Número de Siniestros'!J39,"")</f>
        <v/>
      </c>
      <c r="K39" s="103" t="str">
        <f>IFERROR('Vida Siniestros Directos'!K39/'Vida Número de Siniestros'!K39,"")</f>
        <v/>
      </c>
      <c r="L39" s="103" t="str">
        <f>IFERROR('Vida Siniestros Directos'!L39/'Vida Número de Siniestros'!L39,"")</f>
        <v/>
      </c>
      <c r="M39" s="103" t="str">
        <f>IFERROR('Vida Siniestros Directos'!M39/'Vida Número de Siniestros'!M39,"")</f>
        <v/>
      </c>
      <c r="N39" s="103" t="str">
        <f>IFERROR('Vida Siniestros Directos'!N39/'Vida Número de Siniestros'!N39,"")</f>
        <v/>
      </c>
      <c r="O39" s="103" t="str">
        <f>IFERROR('Vida Siniestros Directos'!O39/'Vida Número de Siniestros'!O39,"")</f>
        <v/>
      </c>
      <c r="P39" s="103" t="str">
        <f>IFERROR('Vida Siniestros Directos'!P39/'Vida Número de Siniestros'!P39,"")</f>
        <v/>
      </c>
      <c r="Q39" s="103" t="str">
        <f>IFERROR('Vida Siniestros Directos'!Q39/'Vida Número de Siniestros'!Q39,"")</f>
        <v/>
      </c>
      <c r="R39" s="103" t="str">
        <f>IFERROR('Vida Siniestros Directos'!R39/'Vida Número de Siniestros'!R39,"")</f>
        <v/>
      </c>
      <c r="S39" s="103" t="str">
        <f>IFERROR('Vida Siniestros Directos'!S39/'Vida Número de Siniestros'!S39,"")</f>
        <v/>
      </c>
      <c r="T39" s="103" t="str">
        <f>IFERROR('Vida Siniestros Directos'!T39/'Vida Número de Siniestros'!T39,"")</f>
        <v/>
      </c>
      <c r="U39" s="103" t="str">
        <f>IFERROR('Vida Siniestros Directos'!U39/'Vida Número de Siniestros'!U39,"")</f>
        <v/>
      </c>
      <c r="V39" s="103" t="str">
        <f>IFERROR('Vida Siniestros Directos'!V39/'Vida Número de Siniestros'!V39,"")</f>
        <v/>
      </c>
      <c r="W39" s="103" t="str">
        <f>IFERROR('Vida Siniestros Directos'!W39/'Vida Número de Siniestros'!W39,"")</f>
        <v/>
      </c>
      <c r="X39" s="103" t="str">
        <f>IFERROR('Vida Siniestros Directos'!X39/'Vida Número de Siniestros'!X39,"")</f>
        <v/>
      </c>
      <c r="Y39" s="103" t="str">
        <f>IFERROR('Vida Siniestros Directos'!Y39/'Vida Número de Siniestros'!Y39,"")</f>
        <v/>
      </c>
      <c r="Z39" s="103" t="str">
        <f>IFERROR('Vida Siniestros Directos'!Z39/'Vida Número de Siniestros'!Z39,"")</f>
        <v/>
      </c>
      <c r="AA39" s="103" t="str">
        <f>IFERROR('Vida Siniestros Directos'!AA39/'Vida Número de Siniestros'!AA39,"")</f>
        <v/>
      </c>
      <c r="AB39" s="103" t="str">
        <f>IFERROR('Vida Siniestros Directos'!AB39/'Vida Número de Siniestros'!AB39,"")</f>
        <v/>
      </c>
      <c r="AC39" s="103" t="str">
        <f>IFERROR('Vida Siniestros Directos'!AC39/'Vida Número de Siniestros'!AC39,"")</f>
        <v/>
      </c>
      <c r="AD39" s="103" t="str">
        <f>IFERROR('Vida Siniestros Directos'!AD39/'Vida Número de Siniestros'!AD39,"")</f>
        <v/>
      </c>
      <c r="AE39" s="103" t="str">
        <f>IFERROR('Vida Siniestros Directos'!AE39/'Vida Número de Siniestros'!AE39,"")</f>
        <v/>
      </c>
      <c r="AF39" s="103" t="str">
        <f>IFERROR('Vida Siniestros Directos'!AF39/'Vida Número de Siniestros'!AF39,"")</f>
        <v/>
      </c>
      <c r="AG39" s="103" t="str">
        <f>IFERROR('Vida Siniestros Directos'!AG39/'Vida Número de Siniestros'!AG39,"")</f>
        <v/>
      </c>
      <c r="AH39" s="103" t="str">
        <f>IFERROR('Vida Siniestros Directos'!AH39/'Vida Número de Siniestros'!AH39,"")</f>
        <v/>
      </c>
      <c r="AI39" s="103" t="str">
        <f>IFERROR('Vida Siniestros Directos'!AI39/'Vida Número de Siniestros'!AI39,"")</f>
        <v/>
      </c>
      <c r="AJ39" s="103" t="str">
        <f>IFERROR('Vida Siniestros Directos'!AJ39/'Vida Número de Siniestros'!AJ39,"")</f>
        <v/>
      </c>
      <c r="AK39" s="103" t="str">
        <f>IFERROR('Vida Siniestros Directos'!AK39/'Vida Número de Siniestros'!AK39,"")</f>
        <v/>
      </c>
      <c r="AL39" s="103" t="str">
        <f>IFERROR('Vida Siniestros Directos'!AL39/'Vida Número de Siniestros'!AL39,"")</f>
        <v/>
      </c>
      <c r="AM39" s="103" t="str">
        <f>IFERROR('Vida Siniestros Directos'!AM39/'Vida Número de Siniestros'!AM39,"")</f>
        <v/>
      </c>
      <c r="AN39" s="103" t="str">
        <f>IFERROR('Vida Siniestros Directos'!AN39/'Vida Número de Siniestros'!AN39,"")</f>
        <v/>
      </c>
      <c r="AO39" s="103" t="str">
        <f>IFERROR('Vida Siniestros Directos'!AO39/'Vida Número de Siniestros'!AO39,"")</f>
        <v/>
      </c>
      <c r="AP39" s="103" t="str">
        <f>IFERROR('Vida Siniestros Directos'!AP39/'Vida Número de Siniestros'!AP39,"")</f>
        <v/>
      </c>
      <c r="AQ39" s="103">
        <f>IFERROR('Vida Siniestros Directos'!AQ39/'Vida Número de Siniestros'!AQ39,"")</f>
        <v>-25.945408239159839</v>
      </c>
      <c r="AR39" s="111"/>
      <c r="AS39" s="92">
        <f>IFERROR('Vida Siniestros Directos'!AS39/'Vida Número de Siniestros'!AS39,"")</f>
        <v>-57.10342534238206</v>
      </c>
      <c r="AT39" s="71">
        <f t="shared" si="2"/>
        <v>-0.54564182299755659</v>
      </c>
    </row>
    <row r="40" spans="2:46">
      <c r="B40" s="30" t="s">
        <v>435</v>
      </c>
      <c r="C40" s="103">
        <f>IFERROR('Vida Siniestros Directos'!C40/'Vida Número de Siniestros'!C40,"")</f>
        <v>-375.67726711390776</v>
      </c>
      <c r="D40" s="103">
        <f>IFERROR('Vida Siniestros Directos'!D40/'Vida Número de Siniestros'!D40,"")</f>
        <v>-54.682482430389229</v>
      </c>
      <c r="E40" s="103">
        <f>IFERROR('Vida Siniestros Directos'!E40/'Vida Número de Siniestros'!E40,"")</f>
        <v>-88.437716925762743</v>
      </c>
      <c r="F40" s="103">
        <f>IFERROR('Vida Siniestros Directos'!F40/'Vida Número de Siniestros'!F40,"")</f>
        <v>-173.6648445486455</v>
      </c>
      <c r="G40" s="103">
        <f>IFERROR('Vida Siniestros Directos'!G40/'Vida Número de Siniestros'!G40,"")</f>
        <v>-37.176060953212854</v>
      </c>
      <c r="H40" s="103" t="str">
        <f>IFERROR('Vida Siniestros Directos'!H40/'Vida Número de Siniestros'!H40,"")</f>
        <v/>
      </c>
      <c r="I40" s="103">
        <f>IFERROR('Vida Siniestros Directos'!I40/'Vida Número de Siniestros'!I40,"")</f>
        <v>-40.21114520742475</v>
      </c>
      <c r="J40" s="103">
        <f>IFERROR('Vida Siniestros Directos'!J40/'Vida Número de Siniestros'!J40,"")</f>
        <v>-9.443410978209867</v>
      </c>
      <c r="K40" s="103" t="str">
        <f>IFERROR('Vida Siniestros Directos'!K40/'Vida Número de Siniestros'!K40,"")</f>
        <v/>
      </c>
      <c r="L40" s="103">
        <f>IFERROR('Vida Siniestros Directos'!L40/'Vida Número de Siniestros'!L40,"")</f>
        <v>94.417922141733129</v>
      </c>
      <c r="M40" s="103">
        <f>IFERROR('Vida Siniestros Directos'!M40/'Vida Número de Siniestros'!M40,"")</f>
        <v>-77.179916049309512</v>
      </c>
      <c r="N40" s="103" t="str">
        <f>IFERROR('Vida Siniestros Directos'!N40/'Vida Número de Siniestros'!N40,"")</f>
        <v/>
      </c>
      <c r="O40" s="103">
        <f>IFERROR('Vida Siniestros Directos'!O40/'Vida Número de Siniestros'!O40,"")</f>
        <v>-147.85341799699719</v>
      </c>
      <c r="P40" s="103">
        <f>IFERROR('Vida Siniestros Directos'!P40/'Vida Número de Siniestros'!P40,"")</f>
        <v>-32.016152463540386</v>
      </c>
      <c r="Q40" s="103" t="str">
        <f>IFERROR('Vida Siniestros Directos'!Q40/'Vida Número de Siniestros'!Q40,"")</f>
        <v/>
      </c>
      <c r="R40" s="103">
        <f>IFERROR('Vida Siniestros Directos'!R40/'Vida Número de Siniestros'!R40,"")</f>
        <v>-94.734821573547549</v>
      </c>
      <c r="S40" s="103">
        <f>IFERROR('Vida Siniestros Directos'!S40/'Vida Número de Siniestros'!S40,"")</f>
        <v>-49.862424388061207</v>
      </c>
      <c r="T40" s="103">
        <f>IFERROR('Vida Siniestros Directos'!T40/'Vida Número de Siniestros'!T40,"")</f>
        <v>-45.531565923360859</v>
      </c>
      <c r="U40" s="103" t="str">
        <f>IFERROR('Vida Siniestros Directos'!U40/'Vida Número de Siniestros'!U40,"")</f>
        <v/>
      </c>
      <c r="V40" s="103" t="str">
        <f>IFERROR('Vida Siniestros Directos'!V40/'Vida Número de Siniestros'!V40,"")</f>
        <v/>
      </c>
      <c r="W40" s="103">
        <f>IFERROR('Vida Siniestros Directos'!W40/'Vida Número de Siniestros'!W40,"")</f>
        <v>-116.739605740781</v>
      </c>
      <c r="X40" s="103">
        <f>IFERROR('Vida Siniestros Directos'!X40/'Vida Número de Siniestros'!X40,"")</f>
        <v>-164.66559659107153</v>
      </c>
      <c r="Y40" s="103">
        <f>IFERROR('Vida Siniestros Directos'!Y40/'Vida Número de Siniestros'!Y40,"")</f>
        <v>-52.321605237472369</v>
      </c>
      <c r="Z40" s="103">
        <f>IFERROR('Vida Siniestros Directos'!Z40/'Vida Número de Siniestros'!Z40,"")</f>
        <v>-13.122156294318881</v>
      </c>
      <c r="AA40" s="103">
        <f>IFERROR('Vida Siniestros Directos'!AA40/'Vida Número de Siniestros'!AA40,"")</f>
        <v>-6.2086419294251606E-2</v>
      </c>
      <c r="AB40" s="103" t="str">
        <f>IFERROR('Vida Siniestros Directos'!AB40/'Vida Número de Siniestros'!AB40,"")</f>
        <v/>
      </c>
      <c r="AC40" s="103">
        <f>IFERROR('Vida Siniestros Directos'!AC40/'Vida Número de Siniestros'!AC40,"")</f>
        <v>-655.08243308743954</v>
      </c>
      <c r="AD40" s="103" t="str">
        <f>IFERROR('Vida Siniestros Directos'!AD40/'Vida Número de Siniestros'!AD40,"")</f>
        <v/>
      </c>
      <c r="AE40" s="103">
        <f>IFERROR('Vida Siniestros Directos'!AE40/'Vida Número de Siniestros'!AE40,"")</f>
        <v>-129.86524972176045</v>
      </c>
      <c r="AF40" s="103">
        <f>IFERROR('Vida Siniestros Directos'!AF40/'Vida Número de Siniestros'!AF40,"")</f>
        <v>-101.56744125382248</v>
      </c>
      <c r="AG40" s="103">
        <f>IFERROR('Vida Siniestros Directos'!AG40/'Vida Número de Siniestros'!AG40,"")</f>
        <v>-174.20594509287912</v>
      </c>
      <c r="AH40" s="103" t="str">
        <f>IFERROR('Vida Siniestros Directos'!AH40/'Vida Número de Siniestros'!AH40,"")</f>
        <v/>
      </c>
      <c r="AI40" s="103" t="str">
        <f>IFERROR('Vida Siniestros Directos'!AI40/'Vida Número de Siniestros'!AI40,"")</f>
        <v/>
      </c>
      <c r="AJ40" s="103" t="str">
        <f>IFERROR('Vida Siniestros Directos'!AJ40/'Vida Número de Siniestros'!AJ40,"")</f>
        <v/>
      </c>
      <c r="AK40" s="103" t="str">
        <f>IFERROR('Vida Siniestros Directos'!AK40/'Vida Número de Siniestros'!AK40,"")</f>
        <v/>
      </c>
      <c r="AL40" s="103" t="str">
        <f>IFERROR('Vida Siniestros Directos'!AL40/'Vida Número de Siniestros'!AL40,"")</f>
        <v/>
      </c>
      <c r="AM40" s="103" t="str">
        <f>IFERROR('Vida Siniestros Directos'!AM40/'Vida Número de Siniestros'!AM40,"")</f>
        <v/>
      </c>
      <c r="AN40" s="103" t="str">
        <f>IFERROR('Vida Siniestros Directos'!AN40/'Vida Número de Siniestros'!AN40,"")</f>
        <v/>
      </c>
      <c r="AO40" s="103" t="str">
        <f>IFERROR('Vida Siniestros Directos'!AO40/'Vida Número de Siniestros'!AO40,"")</f>
        <v/>
      </c>
      <c r="AP40" s="103" t="str">
        <f>IFERROR('Vida Siniestros Directos'!AP40/'Vida Número de Siniestros'!AP40,"")</f>
        <v/>
      </c>
      <c r="AQ40" s="103">
        <f>IFERROR('Vida Siniestros Directos'!AQ40/'Vida Número de Siniestros'!AQ40,"")</f>
        <v>-76.160627057327389</v>
      </c>
      <c r="AR40" s="111"/>
      <c r="AS40" s="92">
        <f>IFERROR('Vida Siniestros Directos'!AS40/'Vida Número de Siniestros'!AS40,"")</f>
        <v>-69.622178589577473</v>
      </c>
      <c r="AT40" s="71">
        <f t="shared" si="2"/>
        <v>9.3913298897094988E-2</v>
      </c>
    </row>
    <row r="41" spans="2:46">
      <c r="B41" s="30" t="s">
        <v>436</v>
      </c>
      <c r="C41" s="103" t="str">
        <f>IFERROR('Vida Siniestros Directos'!C41/'Vida Número de Siniestros'!C41,"")</f>
        <v/>
      </c>
      <c r="D41" s="103" t="str">
        <f>IFERROR('Vida Siniestros Directos'!D41/'Vida Número de Siniestros'!D41,"")</f>
        <v/>
      </c>
      <c r="E41" s="103" t="str">
        <f>IFERROR('Vida Siniestros Directos'!E41/'Vida Número de Siniestros'!E41,"")</f>
        <v/>
      </c>
      <c r="F41" s="103" t="str">
        <f>IFERROR('Vida Siniestros Directos'!F41/'Vida Número de Siniestros'!F41,"")</f>
        <v/>
      </c>
      <c r="G41" s="103" t="str">
        <f>IFERROR('Vida Siniestros Directos'!G41/'Vida Número de Siniestros'!G41,"")</f>
        <v/>
      </c>
      <c r="H41" s="103" t="str">
        <f>IFERROR('Vida Siniestros Directos'!H41/'Vida Número de Siniestros'!H41,"")</f>
        <v/>
      </c>
      <c r="I41" s="103" t="str">
        <f>IFERROR('Vida Siniestros Directos'!I41/'Vida Número de Siniestros'!I41,"")</f>
        <v/>
      </c>
      <c r="J41" s="103" t="str">
        <f>IFERROR('Vida Siniestros Directos'!J41/'Vida Número de Siniestros'!J41,"")</f>
        <v/>
      </c>
      <c r="K41" s="103" t="str">
        <f>IFERROR('Vida Siniestros Directos'!K41/'Vida Número de Siniestros'!K41,"")</f>
        <v/>
      </c>
      <c r="L41" s="103" t="str">
        <f>IFERROR('Vida Siniestros Directos'!L41/'Vida Número de Siniestros'!L41,"")</f>
        <v/>
      </c>
      <c r="M41" s="103" t="str">
        <f>IFERROR('Vida Siniestros Directos'!M41/'Vida Número de Siniestros'!M41,"")</f>
        <v/>
      </c>
      <c r="N41" s="103" t="str">
        <f>IFERROR('Vida Siniestros Directos'!N41/'Vida Número de Siniestros'!N41,"")</f>
        <v/>
      </c>
      <c r="O41" s="103" t="str">
        <f>IFERROR('Vida Siniestros Directos'!O41/'Vida Número de Siniestros'!O41,"")</f>
        <v/>
      </c>
      <c r="P41" s="103" t="str">
        <f>IFERROR('Vida Siniestros Directos'!P41/'Vida Número de Siniestros'!P41,"")</f>
        <v/>
      </c>
      <c r="Q41" s="103" t="str">
        <f>IFERROR('Vida Siniestros Directos'!Q41/'Vida Número de Siniestros'!Q41,"")</f>
        <v/>
      </c>
      <c r="R41" s="103" t="str">
        <f>IFERROR('Vida Siniestros Directos'!R41/'Vida Número de Siniestros'!R41,"")</f>
        <v/>
      </c>
      <c r="S41" s="103" t="str">
        <f>IFERROR('Vida Siniestros Directos'!S41/'Vida Número de Siniestros'!S41,"")</f>
        <v/>
      </c>
      <c r="T41" s="103" t="str">
        <f>IFERROR('Vida Siniestros Directos'!T41/'Vida Número de Siniestros'!T41,"")</f>
        <v/>
      </c>
      <c r="U41" s="103">
        <f>IFERROR('Vida Siniestros Directos'!U41/'Vida Número de Siniestros'!U41,"")</f>
        <v>-71.668204886448407</v>
      </c>
      <c r="V41" s="103" t="str">
        <f>IFERROR('Vida Siniestros Directos'!V41/'Vida Número de Siniestros'!V41,"")</f>
        <v/>
      </c>
      <c r="W41" s="103" t="str">
        <f>IFERROR('Vida Siniestros Directos'!W41/'Vida Número de Siniestros'!W41,"")</f>
        <v/>
      </c>
      <c r="X41" s="103" t="str">
        <f>IFERROR('Vida Siniestros Directos'!X41/'Vida Número de Siniestros'!X41,"")</f>
        <v/>
      </c>
      <c r="Y41" s="103" t="str">
        <f>IFERROR('Vida Siniestros Directos'!Y41/'Vida Número de Siniestros'!Y41,"")</f>
        <v/>
      </c>
      <c r="Z41" s="103" t="str">
        <f>IFERROR('Vida Siniestros Directos'!Z41/'Vida Número de Siniestros'!Z41,"")</f>
        <v/>
      </c>
      <c r="AA41" s="103" t="str">
        <f>IFERROR('Vida Siniestros Directos'!AA41/'Vida Número de Siniestros'!AA41,"")</f>
        <v/>
      </c>
      <c r="AB41" s="103" t="str">
        <f>IFERROR('Vida Siniestros Directos'!AB41/'Vida Número de Siniestros'!AB41,"")</f>
        <v/>
      </c>
      <c r="AC41" s="103" t="str">
        <f>IFERROR('Vida Siniestros Directos'!AC41/'Vida Número de Siniestros'!AC41,"")</f>
        <v/>
      </c>
      <c r="AD41" s="103" t="str">
        <f>IFERROR('Vida Siniestros Directos'!AD41/'Vida Número de Siniestros'!AD41,"")</f>
        <v/>
      </c>
      <c r="AE41" s="103" t="str">
        <f>IFERROR('Vida Siniestros Directos'!AE41/'Vida Número de Siniestros'!AE41,"")</f>
        <v/>
      </c>
      <c r="AF41" s="103" t="str">
        <f>IFERROR('Vida Siniestros Directos'!AF41/'Vida Número de Siniestros'!AF41,"")</f>
        <v/>
      </c>
      <c r="AG41" s="103" t="str">
        <f>IFERROR('Vida Siniestros Directos'!AG41/'Vida Número de Siniestros'!AG41,"")</f>
        <v/>
      </c>
      <c r="AH41" s="103" t="str">
        <f>IFERROR('Vida Siniestros Directos'!AH41/'Vida Número de Siniestros'!AH41,"")</f>
        <v/>
      </c>
      <c r="AI41" s="103" t="str">
        <f>IFERROR('Vida Siniestros Directos'!AI41/'Vida Número de Siniestros'!AI41,"")</f>
        <v/>
      </c>
      <c r="AJ41" s="103" t="str">
        <f>IFERROR('Vida Siniestros Directos'!AJ41/'Vida Número de Siniestros'!AJ41,"")</f>
        <v/>
      </c>
      <c r="AK41" s="103" t="str">
        <f>IFERROR('Vida Siniestros Directos'!AK41/'Vida Número de Siniestros'!AK41,"")</f>
        <v/>
      </c>
      <c r="AL41" s="103" t="str">
        <f>IFERROR('Vida Siniestros Directos'!AL41/'Vida Número de Siniestros'!AL41,"")</f>
        <v/>
      </c>
      <c r="AM41" s="103" t="str">
        <f>IFERROR('Vida Siniestros Directos'!AM41/'Vida Número de Siniestros'!AM41,"")</f>
        <v/>
      </c>
      <c r="AN41" s="103" t="str">
        <f>IFERROR('Vida Siniestros Directos'!AN41/'Vida Número de Siniestros'!AN41,"")</f>
        <v/>
      </c>
      <c r="AO41" s="103" t="str">
        <f>IFERROR('Vida Siniestros Directos'!AO41/'Vida Número de Siniestros'!AO41,"")</f>
        <v/>
      </c>
      <c r="AP41" s="103" t="str">
        <f>IFERROR('Vida Siniestros Directos'!AP41/'Vida Número de Siniestros'!AP41,"")</f>
        <v/>
      </c>
      <c r="AQ41" s="103">
        <f>IFERROR('Vida Siniestros Directos'!AQ41/'Vida Número de Siniestros'!AQ41,"")</f>
        <v>-233.51082472842708</v>
      </c>
      <c r="AR41" s="111"/>
      <c r="AS41" s="92" t="str">
        <f>IFERROR('Vida Siniestros Directos'!AS41/'Vida Número de Siniestros'!AS41,"")</f>
        <v/>
      </c>
      <c r="AT41" s="71" t="str">
        <f t="shared" si="2"/>
        <v/>
      </c>
    </row>
    <row r="42" spans="2:46">
      <c r="B42" s="30" t="s">
        <v>437</v>
      </c>
      <c r="C42" s="103" t="str">
        <f>IFERROR('Vida Siniestros Directos'!C42/'Vida Número de Siniestros'!C42,"")</f>
        <v/>
      </c>
      <c r="D42" s="103" t="str">
        <f>IFERROR('Vida Siniestros Directos'!D42/'Vida Número de Siniestros'!D42,"")</f>
        <v/>
      </c>
      <c r="E42" s="103" t="str">
        <f>IFERROR('Vida Siniestros Directos'!E42/'Vida Número de Siniestros'!E42,"")</f>
        <v/>
      </c>
      <c r="F42" s="103" t="str">
        <f>IFERROR('Vida Siniestros Directos'!F42/'Vida Número de Siniestros'!F42,"")</f>
        <v/>
      </c>
      <c r="G42" s="103" t="str">
        <f>IFERROR('Vida Siniestros Directos'!G42/'Vida Número de Siniestros'!G42,"")</f>
        <v/>
      </c>
      <c r="H42" s="103" t="str">
        <f>IFERROR('Vida Siniestros Directos'!H42/'Vida Número de Siniestros'!H42,"")</f>
        <v/>
      </c>
      <c r="I42" s="103" t="str">
        <f>IFERROR('Vida Siniestros Directos'!I42/'Vida Número de Siniestros'!I42,"")</f>
        <v/>
      </c>
      <c r="J42" s="103" t="str">
        <f>IFERROR('Vida Siniestros Directos'!J42/'Vida Número de Siniestros'!J42,"")</f>
        <v/>
      </c>
      <c r="K42" s="103" t="str">
        <f>IFERROR('Vida Siniestros Directos'!K42/'Vida Número de Siniestros'!K42,"")</f>
        <v/>
      </c>
      <c r="L42" s="103" t="str">
        <f>IFERROR('Vida Siniestros Directos'!L42/'Vida Número de Siniestros'!L42,"")</f>
        <v/>
      </c>
      <c r="M42" s="103" t="str">
        <f>IFERROR('Vida Siniestros Directos'!M42/'Vida Número de Siniestros'!M42,"")</f>
        <v/>
      </c>
      <c r="N42" s="103" t="str">
        <f>IFERROR('Vida Siniestros Directos'!N42/'Vida Número de Siniestros'!N42,"")</f>
        <v/>
      </c>
      <c r="O42" s="103" t="str">
        <f>IFERROR('Vida Siniestros Directos'!O42/'Vida Número de Siniestros'!O42,"")</f>
        <v/>
      </c>
      <c r="P42" s="103" t="str">
        <f>IFERROR('Vida Siniestros Directos'!P42/'Vida Número de Siniestros'!P42,"")</f>
        <v/>
      </c>
      <c r="Q42" s="103" t="str">
        <f>IFERROR('Vida Siniestros Directos'!Q42/'Vida Número de Siniestros'!Q42,"")</f>
        <v/>
      </c>
      <c r="R42" s="103" t="str">
        <f>IFERROR('Vida Siniestros Directos'!R42/'Vida Número de Siniestros'!R42,"")</f>
        <v/>
      </c>
      <c r="S42" s="103" t="str">
        <f>IFERROR('Vida Siniestros Directos'!S42/'Vida Número de Siniestros'!S42,"")</f>
        <v/>
      </c>
      <c r="T42" s="103" t="str">
        <f>IFERROR('Vida Siniestros Directos'!T42/'Vida Número de Siniestros'!T42,"")</f>
        <v/>
      </c>
      <c r="U42" s="103" t="str">
        <f>IFERROR('Vida Siniestros Directos'!U42/'Vida Número de Siniestros'!U42,"")</f>
        <v/>
      </c>
      <c r="V42" s="103" t="str">
        <f>IFERROR('Vida Siniestros Directos'!V42/'Vida Número de Siniestros'!V42,"")</f>
        <v/>
      </c>
      <c r="W42" s="103" t="str">
        <f>IFERROR('Vida Siniestros Directos'!W42/'Vida Número de Siniestros'!W42,"")</f>
        <v/>
      </c>
      <c r="X42" s="103" t="str">
        <f>IFERROR('Vida Siniestros Directos'!X42/'Vida Número de Siniestros'!X42,"")</f>
        <v/>
      </c>
      <c r="Y42" s="103">
        <f>IFERROR('Vida Siniestros Directos'!Y42/'Vida Número de Siniestros'!Y42,"")</f>
        <v>-202.17499649398567</v>
      </c>
      <c r="Z42" s="103" t="str">
        <f>IFERROR('Vida Siniestros Directos'!Z42/'Vida Número de Siniestros'!Z42,"")</f>
        <v/>
      </c>
      <c r="AA42" s="103" t="str">
        <f>IFERROR('Vida Siniestros Directos'!AA42/'Vida Número de Siniestros'!AA42,"")</f>
        <v/>
      </c>
      <c r="AB42" s="103" t="str">
        <f>IFERROR('Vida Siniestros Directos'!AB42/'Vida Número de Siniestros'!AB42,"")</f>
        <v/>
      </c>
      <c r="AC42" s="103" t="str">
        <f>IFERROR('Vida Siniestros Directos'!AC42/'Vida Número de Siniestros'!AC42,"")</f>
        <v/>
      </c>
      <c r="AD42" s="103" t="str">
        <f>IFERROR('Vida Siniestros Directos'!AD42/'Vida Número de Siniestros'!AD42,"")</f>
        <v/>
      </c>
      <c r="AE42" s="103" t="str">
        <f>IFERROR('Vida Siniestros Directos'!AE42/'Vida Número de Siniestros'!AE42,"")</f>
        <v/>
      </c>
      <c r="AF42" s="103" t="str">
        <f>IFERROR('Vida Siniestros Directos'!AF42/'Vida Número de Siniestros'!AF42,"")</f>
        <v/>
      </c>
      <c r="AG42" s="103" t="str">
        <f>IFERROR('Vida Siniestros Directos'!AG42/'Vida Número de Siniestros'!AG42,"")</f>
        <v/>
      </c>
      <c r="AH42" s="103" t="str">
        <f>IFERROR('Vida Siniestros Directos'!AH42/'Vida Número de Siniestros'!AH42,"")</f>
        <v/>
      </c>
      <c r="AI42" s="103" t="str">
        <f>IFERROR('Vida Siniestros Directos'!AI42/'Vida Número de Siniestros'!AI42,"")</f>
        <v/>
      </c>
      <c r="AJ42" s="103" t="str">
        <f>IFERROR('Vida Siniestros Directos'!AJ42/'Vida Número de Siniestros'!AJ42,"")</f>
        <v/>
      </c>
      <c r="AK42" s="103" t="str">
        <f>IFERROR('Vida Siniestros Directos'!AK42/'Vida Número de Siniestros'!AK42,"")</f>
        <v/>
      </c>
      <c r="AL42" s="103" t="str">
        <f>IFERROR('Vida Siniestros Directos'!AL42/'Vida Número de Siniestros'!AL42,"")</f>
        <v/>
      </c>
      <c r="AM42" s="103" t="str">
        <f>IFERROR('Vida Siniestros Directos'!AM42/'Vida Número de Siniestros'!AM42,"")</f>
        <v/>
      </c>
      <c r="AN42" s="103" t="str">
        <f>IFERROR('Vida Siniestros Directos'!AN42/'Vida Número de Siniestros'!AN42,"")</f>
        <v/>
      </c>
      <c r="AO42" s="103" t="str">
        <f>IFERROR('Vida Siniestros Directos'!AO42/'Vida Número de Siniestros'!AO42,"")</f>
        <v/>
      </c>
      <c r="AP42" s="103" t="str">
        <f>IFERROR('Vida Siniestros Directos'!AP42/'Vida Número de Siniestros'!AP42,"")</f>
        <v/>
      </c>
      <c r="AQ42" s="103">
        <f>IFERROR('Vida Siniestros Directos'!AQ42/'Vida Número de Siniestros'!AQ42,"")</f>
        <v>-208.63471475328825</v>
      </c>
      <c r="AR42" s="111"/>
      <c r="AS42" s="92">
        <f>IFERROR('Vida Siniestros Directos'!AS42/'Vida Número de Siniestros'!AS42,"")</f>
        <v>-206.06636977901806</v>
      </c>
      <c r="AT42" s="71"/>
    </row>
    <row r="43" spans="2:46">
      <c r="B43" s="29" t="s">
        <v>438</v>
      </c>
      <c r="C43" s="104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11"/>
      <c r="AS43" s="112" t="str">
        <f>IFERROR('Vida Siniestros Directos'!AS43/'Vida Número de Siniestros'!AS43,"")</f>
        <v/>
      </c>
      <c r="AT43" s="107"/>
    </row>
    <row r="44" spans="2:46">
      <c r="B44" s="30" t="s">
        <v>439</v>
      </c>
      <c r="C44" s="103" t="str">
        <f>IFERROR('Vida Siniestros Directos'!C44/'Vida Número de Siniestros'!C44,"")</f>
        <v/>
      </c>
      <c r="D44" s="103">
        <f>IFERROR('Vida Siniestros Directos'!D44/'Vida Número de Siniestros'!D44,"")</f>
        <v>-58.456898691981777</v>
      </c>
      <c r="E44" s="103">
        <f>IFERROR('Vida Siniestros Directos'!E44/'Vida Número de Siniestros'!E44,"")</f>
        <v>-326.22395981769836</v>
      </c>
      <c r="F44" s="103" t="str">
        <f>IFERROR('Vida Siniestros Directos'!F44/'Vida Número de Siniestros'!F44,"")</f>
        <v/>
      </c>
      <c r="G44" s="103" t="str">
        <f>IFERROR('Vida Siniestros Directos'!G44/'Vida Número de Siniestros'!G44,"")</f>
        <v/>
      </c>
      <c r="H44" s="103">
        <f>IFERROR('Vida Siniestros Directos'!H44/'Vida Número de Siniestros'!H44,"")</f>
        <v>-268.43672566529318</v>
      </c>
      <c r="I44" s="103" t="str">
        <f>IFERROR('Vida Siniestros Directos'!I44/'Vida Número de Siniestros'!I44,"")</f>
        <v/>
      </c>
      <c r="J44" s="103">
        <f>IFERROR('Vida Siniestros Directos'!J44/'Vida Número de Siniestros'!J44,"")</f>
        <v>-200.18909397875359</v>
      </c>
      <c r="K44" s="103" t="str">
        <f>IFERROR('Vida Siniestros Directos'!K44/'Vida Número de Siniestros'!K44,"")</f>
        <v/>
      </c>
      <c r="L44" s="103" t="str">
        <f>IFERROR('Vida Siniestros Directos'!L44/'Vida Número de Siniestros'!L44,"")</f>
        <v/>
      </c>
      <c r="M44" s="103" t="str">
        <f>IFERROR('Vida Siniestros Directos'!M44/'Vida Número de Siniestros'!M44,"")</f>
        <v/>
      </c>
      <c r="N44" s="103" t="str">
        <f>IFERROR('Vida Siniestros Directos'!N44/'Vida Número de Siniestros'!N44,"")</f>
        <v/>
      </c>
      <c r="O44" s="103" t="str">
        <f>IFERROR('Vida Siniestros Directos'!O44/'Vida Número de Siniestros'!O44,"")</f>
        <v/>
      </c>
      <c r="P44" s="103" t="str">
        <f>IFERROR('Vida Siniestros Directos'!P44/'Vida Número de Siniestros'!P44,"")</f>
        <v/>
      </c>
      <c r="Q44" s="103" t="str">
        <f>IFERROR('Vida Siniestros Directos'!Q44/'Vida Número de Siniestros'!Q44,"")</f>
        <v/>
      </c>
      <c r="R44" s="103" t="str">
        <f>IFERROR('Vida Siniestros Directos'!R44/'Vida Número de Siniestros'!R44,"")</f>
        <v/>
      </c>
      <c r="S44" s="103" t="str">
        <f>IFERROR('Vida Siniestros Directos'!S44/'Vida Número de Siniestros'!S44,"")</f>
        <v/>
      </c>
      <c r="T44" s="103" t="str">
        <f>IFERROR('Vida Siniestros Directos'!T44/'Vida Número de Siniestros'!T44,"")</f>
        <v/>
      </c>
      <c r="U44" s="103" t="str">
        <f>IFERROR('Vida Siniestros Directos'!U44/'Vida Número de Siniestros'!U44,"")</f>
        <v/>
      </c>
      <c r="V44" s="103" t="str">
        <f>IFERROR('Vida Siniestros Directos'!V44/'Vida Número de Siniestros'!V44,"")</f>
        <v/>
      </c>
      <c r="W44" s="103" t="str">
        <f>IFERROR('Vida Siniestros Directos'!W44/'Vida Número de Siniestros'!W44,"")</f>
        <v/>
      </c>
      <c r="X44" s="103">
        <f>IFERROR('Vida Siniestros Directos'!X44/'Vida Número de Siniestros'!X44,"")</f>
        <v>-9.0058991552115817</v>
      </c>
      <c r="Y44" s="103" t="str">
        <f>IFERROR('Vida Siniestros Directos'!Y44/'Vida Número de Siniestros'!Y44,"")</f>
        <v/>
      </c>
      <c r="Z44" s="103">
        <f>IFERROR('Vida Siniestros Directos'!Z44/'Vida Número de Siniestros'!Z44,"")</f>
        <v>-25.689065461608717</v>
      </c>
      <c r="AA44" s="103" t="str">
        <f>IFERROR('Vida Siniestros Directos'!AA44/'Vida Número de Siniestros'!AA44,"")</f>
        <v/>
      </c>
      <c r="AB44" s="103" t="str">
        <f>IFERROR('Vida Siniestros Directos'!AB44/'Vida Número de Siniestros'!AB44,"")</f>
        <v/>
      </c>
      <c r="AC44" s="103">
        <f>IFERROR('Vida Siniestros Directos'!AC44/'Vida Número de Siniestros'!AC44,"")</f>
        <v>-12.261492936361968</v>
      </c>
      <c r="AD44" s="103">
        <f>IFERROR('Vida Siniestros Directos'!AD44/'Vida Número de Siniestros'!AD44,"")</f>
        <v>-166.11834034266704</v>
      </c>
      <c r="AE44" s="103" t="str">
        <f>IFERROR('Vida Siniestros Directos'!AE44/'Vida Número de Siniestros'!AE44,"")</f>
        <v/>
      </c>
      <c r="AF44" s="103">
        <f>IFERROR('Vida Siniestros Directos'!AF44/'Vida Número de Siniestros'!AF44,"")</f>
        <v>163.75743273105309</v>
      </c>
      <c r="AG44" s="103" t="str">
        <f>IFERROR('Vida Siniestros Directos'!AG44/'Vida Número de Siniestros'!AG44,"")</f>
        <v/>
      </c>
      <c r="AH44" s="103" t="str">
        <f>IFERROR('Vida Siniestros Directos'!AH44/'Vida Número de Siniestros'!AH44,"")</f>
        <v/>
      </c>
      <c r="AI44" s="103" t="str">
        <f>IFERROR('Vida Siniestros Directos'!AI44/'Vida Número de Siniestros'!AI44,"")</f>
        <v/>
      </c>
      <c r="AJ44" s="103" t="str">
        <f>IFERROR('Vida Siniestros Directos'!AJ44/'Vida Número de Siniestros'!AJ44,"")</f>
        <v/>
      </c>
      <c r="AK44" s="103" t="str">
        <f>IFERROR('Vida Siniestros Directos'!AK44/'Vida Número de Siniestros'!AK44,"")</f>
        <v/>
      </c>
      <c r="AL44" s="103" t="str">
        <f>IFERROR('Vida Siniestros Directos'!AL44/'Vida Número de Siniestros'!AL44,"")</f>
        <v/>
      </c>
      <c r="AM44" s="103" t="str">
        <f>IFERROR('Vida Siniestros Directos'!AM44/'Vida Número de Siniestros'!AM44,"")</f>
        <v/>
      </c>
      <c r="AN44" s="103" t="str">
        <f>IFERROR('Vida Siniestros Directos'!AN44/'Vida Número de Siniestros'!AN44,"")</f>
        <v/>
      </c>
      <c r="AO44" s="103" t="str">
        <f>IFERROR('Vida Siniestros Directos'!AO44/'Vida Número de Siniestros'!AO44,"")</f>
        <v/>
      </c>
      <c r="AP44" s="103" t="str">
        <f>IFERROR('Vida Siniestros Directos'!AP44/'Vida Número de Siniestros'!AP44,"")</f>
        <v/>
      </c>
      <c r="AQ44" s="103">
        <f>IFERROR('Vida Siniestros Directos'!AQ44/'Vida Número de Siniestros'!AQ44,"")</f>
        <v>-77.556492611005467</v>
      </c>
      <c r="AR44" s="111"/>
      <c r="AS44" s="92">
        <f>IFERROR('Vida Siniestros Directos'!AS44/'Vida Número de Siniestros'!AS44,"")</f>
        <v>-119.89997669850021</v>
      </c>
      <c r="AT44" s="71">
        <f t="shared" ref="AT44:AT49" si="3">IFERROR(AQ44/AS44-1,"")</f>
        <v>-0.35315673324917674</v>
      </c>
    </row>
    <row r="45" spans="2:46">
      <c r="B45" s="30" t="s">
        <v>440</v>
      </c>
      <c r="C45" s="103" t="str">
        <f>IFERROR('Vida Siniestros Directos'!C45/'Vida Número de Siniestros'!C45,"")</f>
        <v/>
      </c>
      <c r="D45" s="103" t="str">
        <f>IFERROR('Vida Siniestros Directos'!D45/'Vida Número de Siniestros'!D45,"")</f>
        <v/>
      </c>
      <c r="E45" s="103" t="str">
        <f>IFERROR('Vida Siniestros Directos'!E45/'Vida Número de Siniestros'!E45,"")</f>
        <v/>
      </c>
      <c r="F45" s="103" t="str">
        <f>IFERROR('Vida Siniestros Directos'!F45/'Vida Número de Siniestros'!F45,"")</f>
        <v/>
      </c>
      <c r="G45" s="103">
        <f>IFERROR('Vida Siniestros Directos'!G45/'Vida Número de Siniestros'!G45,"")</f>
        <v>-4035.6399814544657</v>
      </c>
      <c r="H45" s="103" t="str">
        <f>IFERROR('Vida Siniestros Directos'!H45/'Vida Número de Siniestros'!H45,"")</f>
        <v/>
      </c>
      <c r="I45" s="103" t="str">
        <f>IFERROR('Vida Siniestros Directos'!I45/'Vida Número de Siniestros'!I45,"")</f>
        <v/>
      </c>
      <c r="J45" s="103">
        <f>IFERROR('Vida Siniestros Directos'!J45/'Vida Número de Siniestros'!J45,"")</f>
        <v>-2793.4017138508198</v>
      </c>
      <c r="K45" s="103" t="str">
        <f>IFERROR('Vida Siniestros Directos'!K45/'Vida Número de Siniestros'!K45,"")</f>
        <v/>
      </c>
      <c r="L45" s="103">
        <f>IFERROR('Vida Siniestros Directos'!L45/'Vida Número de Siniestros'!L45,"")</f>
        <v>-5128.4054301178348</v>
      </c>
      <c r="M45" s="103">
        <f>IFERROR('Vida Siniestros Directos'!M45/'Vida Número de Siniestros'!M45,"")</f>
        <v>-2701.4840581297258</v>
      </c>
      <c r="N45" s="103">
        <f>IFERROR('Vida Siniestros Directos'!N45/'Vida Número de Siniestros'!N45,"")</f>
        <v>-13862.714282568215</v>
      </c>
      <c r="O45" s="103">
        <f>IFERROR('Vida Siniestros Directos'!O45/'Vida Número de Siniestros'!O45,"")</f>
        <v>-2856.6519427457179</v>
      </c>
      <c r="P45" s="103">
        <f>IFERROR('Vida Siniestros Directos'!P45/'Vida Número de Siniestros'!P45,"")</f>
        <v>-3692.473122801609</v>
      </c>
      <c r="Q45" s="103">
        <f>IFERROR('Vida Siniestros Directos'!Q45/'Vida Número de Siniestros'!Q45,"")</f>
        <v>-4917.903196837924</v>
      </c>
      <c r="R45" s="103" t="str">
        <f>IFERROR('Vida Siniestros Directos'!R45/'Vida Número de Siniestros'!R45,"")</f>
        <v/>
      </c>
      <c r="S45" s="103" t="str">
        <f>IFERROR('Vida Siniestros Directos'!S45/'Vida Número de Siniestros'!S45,"")</f>
        <v/>
      </c>
      <c r="T45" s="103" t="str">
        <f>IFERROR('Vida Siniestros Directos'!T45/'Vida Número de Siniestros'!T45,"")</f>
        <v/>
      </c>
      <c r="U45" s="103" t="str">
        <f>IFERROR('Vida Siniestros Directos'!U45/'Vida Número de Siniestros'!U45,"")</f>
        <v/>
      </c>
      <c r="V45" s="103" t="str">
        <f>IFERROR('Vida Siniestros Directos'!V45/'Vida Número de Siniestros'!V45,"")</f>
        <v/>
      </c>
      <c r="W45" s="103" t="str">
        <f>IFERROR('Vida Siniestros Directos'!W45/'Vida Número de Siniestros'!W45,"")</f>
        <v/>
      </c>
      <c r="X45" s="103" t="str">
        <f>IFERROR('Vida Siniestros Directos'!X45/'Vida Número de Siniestros'!X45,"")</f>
        <v/>
      </c>
      <c r="Y45" s="103" t="str">
        <f>IFERROR('Vida Siniestros Directos'!Y45/'Vida Número de Siniestros'!Y45,"")</f>
        <v/>
      </c>
      <c r="Z45" s="103">
        <f>IFERROR('Vida Siniestros Directos'!Z45/'Vida Número de Siniestros'!Z45,"")</f>
        <v>-3719.6832100639881</v>
      </c>
      <c r="AA45" s="103">
        <f>IFERROR('Vida Siniestros Directos'!AA45/'Vida Número de Siniestros'!AA45,"")</f>
        <v>-4050.2302659306474</v>
      </c>
      <c r="AB45" s="103">
        <f>IFERROR('Vida Siniestros Directos'!AB45/'Vida Número de Siniestros'!AB45,"")</f>
        <v>-3497.8521805398473</v>
      </c>
      <c r="AC45" s="103">
        <f>IFERROR('Vida Siniestros Directos'!AC45/'Vida Número de Siniestros'!AC45,"")</f>
        <v>-3566.6802561191271</v>
      </c>
      <c r="AD45" s="103" t="str">
        <f>IFERROR('Vida Siniestros Directos'!AD45/'Vida Número de Siniestros'!AD45,"")</f>
        <v/>
      </c>
      <c r="AE45" s="103" t="str">
        <f>IFERROR('Vida Siniestros Directos'!AE45/'Vida Número de Siniestros'!AE45,"")</f>
        <v/>
      </c>
      <c r="AF45" s="103">
        <f>IFERROR('Vida Siniestros Directos'!AF45/'Vida Número de Siniestros'!AF45,"")</f>
        <v>-3616.7687216974437</v>
      </c>
      <c r="AG45" s="103" t="str">
        <f>IFERROR('Vida Siniestros Directos'!AG45/'Vida Número de Siniestros'!AG45,"")</f>
        <v/>
      </c>
      <c r="AH45" s="103" t="str">
        <f>IFERROR('Vida Siniestros Directos'!AH45/'Vida Número de Siniestros'!AH45,"")</f>
        <v/>
      </c>
      <c r="AI45" s="103" t="str">
        <f>IFERROR('Vida Siniestros Directos'!AI45/'Vida Número de Siniestros'!AI45,"")</f>
        <v/>
      </c>
      <c r="AJ45" s="103" t="str">
        <f>IFERROR('Vida Siniestros Directos'!AJ45/'Vida Número de Siniestros'!AJ45,"")</f>
        <v/>
      </c>
      <c r="AK45" s="103" t="str">
        <f>IFERROR('Vida Siniestros Directos'!AK45/'Vida Número de Siniestros'!AK45,"")</f>
        <v/>
      </c>
      <c r="AL45" s="103" t="str">
        <f>IFERROR('Vida Siniestros Directos'!AL45/'Vida Número de Siniestros'!AL45,"")</f>
        <v/>
      </c>
      <c r="AM45" s="103" t="str">
        <f>IFERROR('Vida Siniestros Directos'!AM45/'Vida Número de Siniestros'!AM45,"")</f>
        <v/>
      </c>
      <c r="AN45" s="103" t="str">
        <f>IFERROR('Vida Siniestros Directos'!AN45/'Vida Número de Siniestros'!AN45,"")</f>
        <v/>
      </c>
      <c r="AO45" s="103" t="str">
        <f>IFERROR('Vida Siniestros Directos'!AO45/'Vida Número de Siniestros'!AO45,"")</f>
        <v/>
      </c>
      <c r="AP45" s="103" t="str">
        <f>IFERROR('Vida Siniestros Directos'!AP45/'Vida Número de Siniestros'!AP45,"")</f>
        <v/>
      </c>
      <c r="AQ45" s="103">
        <f>IFERROR('Vida Siniestros Directos'!AQ45/'Vida Número de Siniestros'!AQ45,"")</f>
        <v>-4396.9185990916858</v>
      </c>
      <c r="AR45" s="111"/>
      <c r="AS45" s="92">
        <f>IFERROR('Vida Siniestros Directos'!AS45/'Vida Número de Siniestros'!AS45,"")</f>
        <v>-3531.3366774540409</v>
      </c>
      <c r="AT45" s="71">
        <f t="shared" si="3"/>
        <v>0.24511452764161157</v>
      </c>
    </row>
    <row r="46" spans="2:46">
      <c r="B46" s="30" t="s">
        <v>441</v>
      </c>
      <c r="C46" s="103" t="str">
        <f>IFERROR('Vida Siniestros Directos'!C46/'Vida Número de Siniestros'!C46,"")</f>
        <v/>
      </c>
      <c r="D46" s="103" t="str">
        <f>IFERROR('Vida Siniestros Directos'!D46/'Vida Número de Siniestros'!D46,"")</f>
        <v/>
      </c>
      <c r="E46" s="103">
        <f>IFERROR('Vida Siniestros Directos'!E46/'Vida Número de Siniestros'!E46,"")</f>
        <v>-4282.1382804252125</v>
      </c>
      <c r="F46" s="103" t="str">
        <f>IFERROR('Vida Siniestros Directos'!F46/'Vida Número de Siniestros'!F46,"")</f>
        <v/>
      </c>
      <c r="G46" s="103">
        <f>IFERROR('Vida Siniestros Directos'!G46/'Vida Número de Siniestros'!G46,"")</f>
        <v>-4033.721205121959</v>
      </c>
      <c r="H46" s="103" t="str">
        <f>IFERROR('Vida Siniestros Directos'!H46/'Vida Número de Siniestros'!H46,"")</f>
        <v/>
      </c>
      <c r="I46" s="103" t="str">
        <f>IFERROR('Vida Siniestros Directos'!I46/'Vida Número de Siniestros'!I46,"")</f>
        <v/>
      </c>
      <c r="J46" s="103">
        <f>IFERROR('Vida Siniestros Directos'!J46/'Vida Número de Siniestros'!J46,"")</f>
        <v>-2856.1337564310043</v>
      </c>
      <c r="K46" s="103" t="str">
        <f>IFERROR('Vida Siniestros Directos'!K46/'Vida Número de Siniestros'!K46,"")</f>
        <v/>
      </c>
      <c r="L46" s="103">
        <f>IFERROR('Vida Siniestros Directos'!L46/'Vida Número de Siniestros'!L46,"")</f>
        <v>-3795.9829834961342</v>
      </c>
      <c r="M46" s="103">
        <f>IFERROR('Vida Siniestros Directos'!M46/'Vida Número de Siniestros'!M46,"")</f>
        <v>-2299.7681944066908</v>
      </c>
      <c r="N46" s="103">
        <f>IFERROR('Vida Siniestros Directos'!N46/'Vida Número de Siniestros'!N46,"")</f>
        <v>-8159.9032187169432</v>
      </c>
      <c r="O46" s="103">
        <f>IFERROR('Vida Siniestros Directos'!O46/'Vida Número de Siniestros'!O46,"")</f>
        <v>-3291.2397935307386</v>
      </c>
      <c r="P46" s="103">
        <f>IFERROR('Vida Siniestros Directos'!P46/'Vida Número de Siniestros'!P46,"")</f>
        <v>-3287.5803773143271</v>
      </c>
      <c r="Q46" s="103">
        <f>IFERROR('Vida Siniestros Directos'!Q46/'Vida Número de Siniestros'!Q46,"")</f>
        <v>-3040.8933881458006</v>
      </c>
      <c r="R46" s="103" t="str">
        <f>IFERROR('Vida Siniestros Directos'!R46/'Vida Número de Siniestros'!R46,"")</f>
        <v/>
      </c>
      <c r="S46" s="103" t="str">
        <f>IFERROR('Vida Siniestros Directos'!S46/'Vida Número de Siniestros'!S46,"")</f>
        <v/>
      </c>
      <c r="T46" s="103" t="str">
        <f>IFERROR('Vida Siniestros Directos'!T46/'Vida Número de Siniestros'!T46,"")</f>
        <v/>
      </c>
      <c r="U46" s="103" t="str">
        <f>IFERROR('Vida Siniestros Directos'!U46/'Vida Número de Siniestros'!U46,"")</f>
        <v/>
      </c>
      <c r="V46" s="103" t="str">
        <f>IFERROR('Vida Siniestros Directos'!V46/'Vida Número de Siniestros'!V46,"")</f>
        <v/>
      </c>
      <c r="W46" s="103" t="str">
        <f>IFERROR('Vida Siniestros Directos'!W46/'Vida Número de Siniestros'!W46,"")</f>
        <v/>
      </c>
      <c r="X46" s="103" t="str">
        <f>IFERROR('Vida Siniestros Directos'!X46/'Vida Número de Siniestros'!X46,"")</f>
        <v/>
      </c>
      <c r="Y46" s="103" t="str">
        <f>IFERROR('Vida Siniestros Directos'!Y46/'Vida Número de Siniestros'!Y46,"")</f>
        <v/>
      </c>
      <c r="Z46" s="103">
        <f>IFERROR('Vida Siniestros Directos'!Z46/'Vida Número de Siniestros'!Z46,"")</f>
        <v>-2943.0038025072577</v>
      </c>
      <c r="AA46" s="103">
        <f>IFERROR('Vida Siniestros Directos'!AA46/'Vida Número de Siniestros'!AA46,"")</f>
        <v>-3403.5864645512274</v>
      </c>
      <c r="AB46" s="103">
        <f>IFERROR('Vida Siniestros Directos'!AB46/'Vida Número de Siniestros'!AB46,"")</f>
        <v>-2922.3167988222235</v>
      </c>
      <c r="AC46" s="103">
        <f>IFERROR('Vida Siniestros Directos'!AC46/'Vida Número de Siniestros'!AC46,"")</f>
        <v>-2219.7533205595664</v>
      </c>
      <c r="AD46" s="103" t="str">
        <f>IFERROR('Vida Siniestros Directos'!AD46/'Vida Número de Siniestros'!AD46,"")</f>
        <v/>
      </c>
      <c r="AE46" s="103" t="str">
        <f>IFERROR('Vida Siniestros Directos'!AE46/'Vida Número de Siniestros'!AE46,"")</f>
        <v/>
      </c>
      <c r="AF46" s="103" t="str">
        <f>IFERROR('Vida Siniestros Directos'!AF46/'Vida Número de Siniestros'!AF46,"")</f>
        <v/>
      </c>
      <c r="AG46" s="103" t="str">
        <f>IFERROR('Vida Siniestros Directos'!AG46/'Vida Número de Siniestros'!AG46,"")</f>
        <v/>
      </c>
      <c r="AH46" s="103" t="str">
        <f>IFERROR('Vida Siniestros Directos'!AH46/'Vida Número de Siniestros'!AH46,"")</f>
        <v/>
      </c>
      <c r="AI46" s="103" t="str">
        <f>IFERROR('Vida Siniestros Directos'!AI46/'Vida Número de Siniestros'!AI46,"")</f>
        <v/>
      </c>
      <c r="AJ46" s="103" t="str">
        <f>IFERROR('Vida Siniestros Directos'!AJ46/'Vida Número de Siniestros'!AJ46,"")</f>
        <v/>
      </c>
      <c r="AK46" s="103" t="str">
        <f>IFERROR('Vida Siniestros Directos'!AK46/'Vida Número de Siniestros'!AK46,"")</f>
        <v/>
      </c>
      <c r="AL46" s="103" t="str">
        <f>IFERROR('Vida Siniestros Directos'!AL46/'Vida Número de Siniestros'!AL46,"")</f>
        <v/>
      </c>
      <c r="AM46" s="103" t="str">
        <f>IFERROR('Vida Siniestros Directos'!AM46/'Vida Número de Siniestros'!AM46,"")</f>
        <v/>
      </c>
      <c r="AN46" s="103" t="str">
        <f>IFERROR('Vida Siniestros Directos'!AN46/'Vida Número de Siniestros'!AN46,"")</f>
        <v/>
      </c>
      <c r="AO46" s="103" t="str">
        <f>IFERROR('Vida Siniestros Directos'!AO46/'Vida Número de Siniestros'!AO46,"")</f>
        <v/>
      </c>
      <c r="AP46" s="103" t="str">
        <f>IFERROR('Vida Siniestros Directos'!AP46/'Vida Número de Siniestros'!AP46,"")</f>
        <v/>
      </c>
      <c r="AQ46" s="103">
        <f>IFERROR('Vida Siniestros Directos'!AQ46/'Vida Número de Siniestros'!AQ46,"")</f>
        <v>-3758.9624765429403</v>
      </c>
      <c r="AR46" s="111"/>
      <c r="AS46" s="92">
        <f>IFERROR('Vida Siniestros Directos'!AS46/'Vida Número de Siniestros'!AS46,"")</f>
        <v>-3045.5257602041552</v>
      </c>
      <c r="AT46" s="71">
        <f t="shared" si="3"/>
        <v>0.23425732451889036</v>
      </c>
    </row>
    <row r="47" spans="2:46">
      <c r="B47" s="30" t="s">
        <v>442</v>
      </c>
      <c r="C47" s="103" t="str">
        <f>IFERROR('Vida Siniestros Directos'!C47/'Vida Número de Siniestros'!C47,"")</f>
        <v/>
      </c>
      <c r="D47" s="103" t="str">
        <f>IFERROR('Vida Siniestros Directos'!D47/'Vida Número de Siniestros'!D47,"")</f>
        <v/>
      </c>
      <c r="E47" s="103">
        <f>IFERROR('Vida Siniestros Directos'!E47/'Vida Número de Siniestros'!E47,"")</f>
        <v>-3241.9328303317761</v>
      </c>
      <c r="F47" s="103" t="str">
        <f>IFERROR('Vida Siniestros Directos'!F47/'Vida Número de Siniestros'!F47,"")</f>
        <v/>
      </c>
      <c r="G47" s="103">
        <f>IFERROR('Vida Siniestros Directos'!G47/'Vida Número de Siniestros'!G47,"")</f>
        <v>-3292.4513041613045</v>
      </c>
      <c r="H47" s="103" t="str">
        <f>IFERROR('Vida Siniestros Directos'!H47/'Vida Número de Siniestros'!H47,"")</f>
        <v/>
      </c>
      <c r="I47" s="103" t="str">
        <f>IFERROR('Vida Siniestros Directos'!I47/'Vida Número de Siniestros'!I47,"")</f>
        <v/>
      </c>
      <c r="J47" s="103">
        <f>IFERROR('Vida Siniestros Directos'!J47/'Vida Número de Siniestros'!J47,"")</f>
        <v>-12747.620239590115</v>
      </c>
      <c r="K47" s="103" t="str">
        <f>IFERROR('Vida Siniestros Directos'!K47/'Vida Número de Siniestros'!K47,"")</f>
        <v/>
      </c>
      <c r="L47" s="103">
        <f>IFERROR('Vida Siniestros Directos'!L47/'Vida Número de Siniestros'!L47,"")</f>
        <v>-8683.5273260871018</v>
      </c>
      <c r="M47" s="103">
        <f>IFERROR('Vida Siniestros Directos'!M47/'Vida Número de Siniestros'!M47,"")</f>
        <v>-4062.7645952815928</v>
      </c>
      <c r="N47" s="103">
        <f>IFERROR('Vida Siniestros Directos'!N47/'Vida Número de Siniestros'!N47,"")</f>
        <v>-38036.91893471087</v>
      </c>
      <c r="O47" s="103">
        <f>IFERROR('Vida Siniestros Directos'!O47/'Vida Número de Siniestros'!O47,"")</f>
        <v>-3703.0851330659193</v>
      </c>
      <c r="P47" s="103">
        <f>IFERROR('Vida Siniestros Directos'!P47/'Vida Número de Siniestros'!P47,"")</f>
        <v>-3691.344231687468</v>
      </c>
      <c r="Q47" s="103">
        <f>IFERROR('Vida Siniestros Directos'!Q47/'Vida Número de Siniestros'!Q47,"")</f>
        <v>-2855.5019744008305</v>
      </c>
      <c r="R47" s="103" t="str">
        <f>IFERROR('Vida Siniestros Directos'!R47/'Vida Número de Siniestros'!R47,"")</f>
        <v/>
      </c>
      <c r="S47" s="103" t="str">
        <f>IFERROR('Vida Siniestros Directos'!S47/'Vida Número de Siniestros'!S47,"")</f>
        <v/>
      </c>
      <c r="T47" s="103" t="str">
        <f>IFERROR('Vida Siniestros Directos'!T47/'Vida Número de Siniestros'!T47,"")</f>
        <v/>
      </c>
      <c r="U47" s="103" t="str">
        <f>IFERROR('Vida Siniestros Directos'!U47/'Vida Número de Siniestros'!U47,"")</f>
        <v/>
      </c>
      <c r="V47" s="103" t="str">
        <f>IFERROR('Vida Siniestros Directos'!V47/'Vida Número de Siniestros'!V47,"")</f>
        <v/>
      </c>
      <c r="W47" s="103" t="str">
        <f>IFERROR('Vida Siniestros Directos'!W47/'Vida Número de Siniestros'!W47,"")</f>
        <v/>
      </c>
      <c r="X47" s="103" t="str">
        <f>IFERROR('Vida Siniestros Directos'!X47/'Vida Número de Siniestros'!X47,"")</f>
        <v/>
      </c>
      <c r="Y47" s="103" t="str">
        <f>IFERROR('Vida Siniestros Directos'!Y47/'Vida Número de Siniestros'!Y47,"")</f>
        <v/>
      </c>
      <c r="Z47" s="103">
        <f>IFERROR('Vida Siniestros Directos'!Z47/'Vida Número de Siniestros'!Z47,"")</f>
        <v>-5368.9728620404985</v>
      </c>
      <c r="AA47" s="103">
        <f>IFERROR('Vida Siniestros Directos'!AA47/'Vida Número de Siniestros'!AA47,"")</f>
        <v>-3859.266682953566</v>
      </c>
      <c r="AB47" s="103">
        <f>IFERROR('Vida Siniestros Directos'!AB47/'Vida Número de Siniestros'!AB47,"")</f>
        <v>-6476.8008440208432</v>
      </c>
      <c r="AC47" s="103">
        <f>IFERROR('Vida Siniestros Directos'!AC47/'Vida Número de Siniestros'!AC47,"")</f>
        <v>-2574.1293881552965</v>
      </c>
      <c r="AD47" s="103" t="str">
        <f>IFERROR('Vida Siniestros Directos'!AD47/'Vida Número de Siniestros'!AD47,"")</f>
        <v/>
      </c>
      <c r="AE47" s="103" t="str">
        <f>IFERROR('Vida Siniestros Directos'!AE47/'Vida Número de Siniestros'!AE47,"")</f>
        <v/>
      </c>
      <c r="AF47" s="103" t="str">
        <f>IFERROR('Vida Siniestros Directos'!AF47/'Vida Número de Siniestros'!AF47,"")</f>
        <v/>
      </c>
      <c r="AG47" s="103" t="str">
        <f>IFERROR('Vida Siniestros Directos'!AG47/'Vida Número de Siniestros'!AG47,"")</f>
        <v/>
      </c>
      <c r="AH47" s="103" t="str">
        <f>IFERROR('Vida Siniestros Directos'!AH47/'Vida Número de Siniestros'!AH47,"")</f>
        <v/>
      </c>
      <c r="AI47" s="103" t="str">
        <f>IFERROR('Vida Siniestros Directos'!AI47/'Vida Número de Siniestros'!AI47,"")</f>
        <v/>
      </c>
      <c r="AJ47" s="103" t="str">
        <f>IFERROR('Vida Siniestros Directos'!AJ47/'Vida Número de Siniestros'!AJ47,"")</f>
        <v/>
      </c>
      <c r="AK47" s="103" t="str">
        <f>IFERROR('Vida Siniestros Directos'!AK47/'Vida Número de Siniestros'!AK47,"")</f>
        <v/>
      </c>
      <c r="AL47" s="103" t="str">
        <f>IFERROR('Vida Siniestros Directos'!AL47/'Vida Número de Siniestros'!AL47,"")</f>
        <v/>
      </c>
      <c r="AM47" s="103" t="str">
        <f>IFERROR('Vida Siniestros Directos'!AM47/'Vida Número de Siniestros'!AM47,"")</f>
        <v/>
      </c>
      <c r="AN47" s="103" t="str">
        <f>IFERROR('Vida Siniestros Directos'!AN47/'Vida Número de Siniestros'!AN47,"")</f>
        <v/>
      </c>
      <c r="AO47" s="103" t="str">
        <f>IFERROR('Vida Siniestros Directos'!AO47/'Vida Número de Siniestros'!AO47,"")</f>
        <v/>
      </c>
      <c r="AP47" s="103" t="str">
        <f>IFERROR('Vida Siniestros Directos'!AP47/'Vida Número de Siniestros'!AP47,"")</f>
        <v/>
      </c>
      <c r="AQ47" s="103">
        <f>IFERROR('Vida Siniestros Directos'!AQ47/'Vida Número de Siniestros'!AQ47,"")</f>
        <v>-6397.1619750275695</v>
      </c>
      <c r="AR47" s="111"/>
      <c r="AS47" s="92">
        <f>IFERROR('Vida Siniestros Directos'!AS47/'Vida Número de Siniestros'!AS47,"")</f>
        <v>-5841.2704326984831</v>
      </c>
      <c r="AT47" s="71">
        <f t="shared" si="3"/>
        <v>9.516620549141086E-2</v>
      </c>
    </row>
    <row r="48" spans="2:46">
      <c r="B48" s="30" t="s">
        <v>443</v>
      </c>
      <c r="C48" s="103" t="str">
        <f>IFERROR('Vida Siniestros Directos'!C48/'Vida Número de Siniestros'!C48,"")</f>
        <v/>
      </c>
      <c r="D48" s="103" t="str">
        <f>IFERROR('Vida Siniestros Directos'!D48/'Vida Número de Siniestros'!D48,"")</f>
        <v/>
      </c>
      <c r="E48" s="103" t="str">
        <f>IFERROR('Vida Siniestros Directos'!E48/'Vida Número de Siniestros'!E48,"")</f>
        <v/>
      </c>
      <c r="F48" s="103" t="str">
        <f>IFERROR('Vida Siniestros Directos'!F48/'Vida Número de Siniestros'!F48,"")</f>
        <v/>
      </c>
      <c r="G48" s="103" t="str">
        <f>IFERROR('Vida Siniestros Directos'!G48/'Vida Número de Siniestros'!G48,"")</f>
        <v/>
      </c>
      <c r="H48" s="103" t="str">
        <f>IFERROR('Vida Siniestros Directos'!H48/'Vida Número de Siniestros'!H48,"")</f>
        <v/>
      </c>
      <c r="I48" s="103" t="str">
        <f>IFERROR('Vida Siniestros Directos'!I48/'Vida Número de Siniestros'!I48,"")</f>
        <v/>
      </c>
      <c r="J48" s="103" t="str">
        <f>IFERROR('Vida Siniestros Directos'!J48/'Vida Número de Siniestros'!J48,"")</f>
        <v/>
      </c>
      <c r="K48" s="103" t="str">
        <f>IFERROR('Vida Siniestros Directos'!K48/'Vida Número de Siniestros'!K48,"")</f>
        <v/>
      </c>
      <c r="L48" s="103">
        <f>IFERROR('Vida Siniestros Directos'!L48/'Vida Número de Siniestros'!L48,"")</f>
        <v>-1780.9158286216768</v>
      </c>
      <c r="M48" s="103" t="str">
        <f>IFERROR('Vida Siniestros Directos'!M48/'Vida Número de Siniestros'!M48,"")</f>
        <v/>
      </c>
      <c r="N48" s="103" t="str">
        <f>IFERROR('Vida Siniestros Directos'!N48/'Vida Número de Siniestros'!N48,"")</f>
        <v/>
      </c>
      <c r="O48" s="103" t="str">
        <f>IFERROR('Vida Siniestros Directos'!O48/'Vida Número de Siniestros'!O48,"")</f>
        <v/>
      </c>
      <c r="P48" s="103" t="str">
        <f>IFERROR('Vida Siniestros Directos'!P48/'Vida Número de Siniestros'!P48,"")</f>
        <v/>
      </c>
      <c r="Q48" s="103" t="str">
        <f>IFERROR('Vida Siniestros Directos'!Q48/'Vida Número de Siniestros'!Q48,"")</f>
        <v/>
      </c>
      <c r="R48" s="103" t="str">
        <f>IFERROR('Vida Siniestros Directos'!R48/'Vida Número de Siniestros'!R48,"")</f>
        <v/>
      </c>
      <c r="S48" s="103" t="str">
        <f>IFERROR('Vida Siniestros Directos'!S48/'Vida Número de Siniestros'!S48,"")</f>
        <v/>
      </c>
      <c r="T48" s="103" t="str">
        <f>IFERROR('Vida Siniestros Directos'!T48/'Vida Número de Siniestros'!T48,"")</f>
        <v/>
      </c>
      <c r="U48" s="103" t="str">
        <f>IFERROR('Vida Siniestros Directos'!U48/'Vida Número de Siniestros'!U48,"")</f>
        <v/>
      </c>
      <c r="V48" s="103" t="str">
        <f>IFERROR('Vida Siniestros Directos'!V48/'Vida Número de Siniestros'!V48,"")</f>
        <v/>
      </c>
      <c r="W48" s="103" t="str">
        <f>IFERROR('Vida Siniestros Directos'!W48/'Vida Número de Siniestros'!W48,"")</f>
        <v/>
      </c>
      <c r="X48" s="103" t="str">
        <f>IFERROR('Vida Siniestros Directos'!X48/'Vida Número de Siniestros'!X48,"")</f>
        <v/>
      </c>
      <c r="Y48" s="103" t="str">
        <f>IFERROR('Vida Siniestros Directos'!Y48/'Vida Número de Siniestros'!Y48,"")</f>
        <v/>
      </c>
      <c r="Z48" s="103" t="str">
        <f>IFERROR('Vida Siniestros Directos'!Z48/'Vida Número de Siniestros'!Z48,"")</f>
        <v/>
      </c>
      <c r="AA48" s="103" t="str">
        <f>IFERROR('Vida Siniestros Directos'!AA48/'Vida Número de Siniestros'!AA48,"")</f>
        <v/>
      </c>
      <c r="AB48" s="103" t="str">
        <f>IFERROR('Vida Siniestros Directos'!AB48/'Vida Número de Siniestros'!AB48,"")</f>
        <v/>
      </c>
      <c r="AC48" s="103" t="str">
        <f>IFERROR('Vida Siniestros Directos'!AC48/'Vida Número de Siniestros'!AC48,"")</f>
        <v/>
      </c>
      <c r="AD48" s="103" t="str">
        <f>IFERROR('Vida Siniestros Directos'!AD48/'Vida Número de Siniestros'!AD48,"")</f>
        <v/>
      </c>
      <c r="AE48" s="103" t="str">
        <f>IFERROR('Vida Siniestros Directos'!AE48/'Vida Número de Siniestros'!AE48,"")</f>
        <v/>
      </c>
      <c r="AF48" s="103" t="str">
        <f>IFERROR('Vida Siniestros Directos'!AF48/'Vida Número de Siniestros'!AF48,"")</f>
        <v/>
      </c>
      <c r="AG48" s="103" t="str">
        <f>IFERROR('Vida Siniestros Directos'!AG48/'Vida Número de Siniestros'!AG48,"")</f>
        <v/>
      </c>
      <c r="AH48" s="103" t="str">
        <f>IFERROR('Vida Siniestros Directos'!AH48/'Vida Número de Siniestros'!AH48,"")</f>
        <v/>
      </c>
      <c r="AI48" s="103" t="str">
        <f>IFERROR('Vida Siniestros Directos'!AI48/'Vida Número de Siniestros'!AI48,"")</f>
        <v/>
      </c>
      <c r="AJ48" s="103" t="str">
        <f>IFERROR('Vida Siniestros Directos'!AJ48/'Vida Número de Siniestros'!AJ48,"")</f>
        <v/>
      </c>
      <c r="AK48" s="103" t="str">
        <f>IFERROR('Vida Siniestros Directos'!AK48/'Vida Número de Siniestros'!AK48,"")</f>
        <v/>
      </c>
      <c r="AL48" s="103" t="str">
        <f>IFERROR('Vida Siniestros Directos'!AL48/'Vida Número de Siniestros'!AL48,"")</f>
        <v/>
      </c>
      <c r="AM48" s="103" t="str">
        <f>IFERROR('Vida Siniestros Directos'!AM48/'Vida Número de Siniestros'!AM48,"")</f>
        <v/>
      </c>
      <c r="AN48" s="103" t="str">
        <f>IFERROR('Vida Siniestros Directos'!AN48/'Vida Número de Siniestros'!AN48,"")</f>
        <v/>
      </c>
      <c r="AO48" s="103" t="str">
        <f>IFERROR('Vida Siniestros Directos'!AO48/'Vida Número de Siniestros'!AO48,"")</f>
        <v/>
      </c>
      <c r="AP48" s="103" t="str">
        <f>IFERROR('Vida Siniestros Directos'!AP48/'Vida Número de Siniestros'!AP48,"")</f>
        <v/>
      </c>
      <c r="AQ48" s="103">
        <f>IFERROR('Vida Siniestros Directos'!AQ48/'Vida Número de Siniestros'!AQ48,"")</f>
        <v>-2979.2127022409331</v>
      </c>
      <c r="AR48" s="111"/>
      <c r="AS48" s="92" t="str">
        <f>IFERROR('Vida Siniestros Directos'!AS48/'Vida Número de Siniestros'!AS48,"")</f>
        <v/>
      </c>
      <c r="AT48" s="71" t="str">
        <f t="shared" si="3"/>
        <v/>
      </c>
    </row>
    <row r="49" spans="2:46">
      <c r="B49" s="31" t="s">
        <v>327</v>
      </c>
      <c r="C49" s="105">
        <f>IFERROR('Vida Siniestros Directos'!C49/'Vida Número de Siniestros'!C49,"")</f>
        <v>-202.9786695290671</v>
      </c>
      <c r="D49" s="105">
        <f>IFERROR('Vida Siniestros Directos'!D49/'Vida Número de Siniestros'!D49,"")</f>
        <v>-52.934411253615458</v>
      </c>
      <c r="E49" s="105">
        <f>IFERROR('Vida Siniestros Directos'!E49/'Vida Número de Siniestros'!E49,"")</f>
        <v>-289.32592114360426</v>
      </c>
      <c r="F49" s="105">
        <f>IFERROR('Vida Siniestros Directos'!F49/'Vida Número de Siniestros'!F49,"")</f>
        <v>-3.3715929846961155</v>
      </c>
      <c r="G49" s="105">
        <f>IFERROR('Vida Siniestros Directos'!G49/'Vida Número de Siniestros'!G49,"")</f>
        <v>-7.4848251503626475</v>
      </c>
      <c r="H49" s="105">
        <f>IFERROR('Vida Siniestros Directos'!H49/'Vida Número de Siniestros'!H49,"")</f>
        <v>-11.59813888117117</v>
      </c>
      <c r="I49" s="105">
        <f>IFERROR('Vida Siniestros Directos'!I49/'Vida Número de Siniestros'!I49,"")</f>
        <v>-17.608999514283031</v>
      </c>
      <c r="J49" s="105">
        <f>IFERROR('Vida Siniestros Directos'!J49/'Vida Número de Siniestros'!J49,"")</f>
        <v>-20.220965165052355</v>
      </c>
      <c r="K49" s="105">
        <f>IFERROR('Vida Siniestros Directos'!K49/'Vida Número de Siniestros'!K49,"")</f>
        <v>-46.378135455985294</v>
      </c>
      <c r="L49" s="105">
        <f>IFERROR('Vida Siniestros Directos'!L49/'Vida Número de Siniestros'!L49,"")</f>
        <v>-3124.4732537208743</v>
      </c>
      <c r="M49" s="105">
        <f>IFERROR('Vida Siniestros Directos'!M49/'Vida Número de Siniestros'!M49,"")</f>
        <v>-91.492981270213079</v>
      </c>
      <c r="N49" s="105">
        <f>IFERROR('Vida Siniestros Directos'!N49/'Vida Número de Siniestros'!N49,"")</f>
        <v>-13941.746459683136</v>
      </c>
      <c r="O49" s="105">
        <f>IFERROR('Vida Siniestros Directos'!O49/'Vida Número de Siniestros'!O49,"")</f>
        <v>-72.467838340132218</v>
      </c>
      <c r="P49" s="105">
        <f>IFERROR('Vida Siniestros Directos'!P49/'Vida Número de Siniestros'!P49,"")</f>
        <v>-12.847417154276238</v>
      </c>
      <c r="Q49" s="105">
        <f>IFERROR('Vida Siniestros Directos'!Q49/'Vida Número de Siniestros'!Q49,"")</f>
        <v>-5.7302363483478427</v>
      </c>
      <c r="R49" s="105">
        <f>IFERROR('Vida Siniestros Directos'!R49/'Vida Número de Siniestros'!R49,"")</f>
        <v>-99.536602487992525</v>
      </c>
      <c r="S49" s="105">
        <f>IFERROR('Vida Siniestros Directos'!S49/'Vida Número de Siniestros'!S49,"")</f>
        <v>-52.61338312986296</v>
      </c>
      <c r="T49" s="105">
        <f>IFERROR('Vida Siniestros Directos'!T49/'Vida Número de Siniestros'!T49,"")</f>
        <v>-0.30969880706379604</v>
      </c>
      <c r="U49" s="105">
        <f>IFERROR('Vida Siniestros Directos'!U49/'Vida Número de Siniestros'!U49,"")</f>
        <v>-65.200472811846879</v>
      </c>
      <c r="V49" s="105" t="str">
        <f>IFERROR('Vida Siniestros Directos'!V49/'Vida Número de Siniestros'!V49,"")</f>
        <v/>
      </c>
      <c r="W49" s="105">
        <f>IFERROR('Vida Siniestros Directos'!W49/'Vida Número de Siniestros'!W49,"")</f>
        <v>-33.1137333062862</v>
      </c>
      <c r="X49" s="105">
        <f>IFERROR('Vida Siniestros Directos'!X49/'Vida Número de Siniestros'!X49,"")</f>
        <v>-9.2309595008834098</v>
      </c>
      <c r="Y49" s="105">
        <f>IFERROR('Vida Siniestros Directos'!Y49/'Vida Número de Siniestros'!Y49,"")</f>
        <v>-62.846940677440813</v>
      </c>
      <c r="Z49" s="105">
        <f>IFERROR('Vida Siniestros Directos'!Z49/'Vida Número de Siniestros'!Z49,"")</f>
        <v>-83.474029680452816</v>
      </c>
      <c r="AA49" s="105">
        <f>IFERROR('Vida Siniestros Directos'!AA49/'Vida Número de Siniestros'!AA49,"")</f>
        <v>-1081.7923002638261</v>
      </c>
      <c r="AB49" s="105">
        <f>IFERROR('Vida Siniestros Directos'!AB49/'Vida Número de Siniestros'!AB49,"")</f>
        <v>-3094.9498437065417</v>
      </c>
      <c r="AC49" s="105">
        <f>IFERROR('Vida Siniestros Directos'!AC49/'Vida Número de Siniestros'!AC49,"")</f>
        <v>-1640.1525446522589</v>
      </c>
      <c r="AD49" s="105">
        <f>IFERROR('Vida Siniestros Directos'!AD49/'Vida Número de Siniestros'!AD49,"")</f>
        <v>-166.11834034266704</v>
      </c>
      <c r="AE49" s="105">
        <f>IFERROR('Vida Siniestros Directos'!AE49/'Vida Número de Siniestros'!AE49,"")</f>
        <v>-6.0980357910203429</v>
      </c>
      <c r="AF49" s="105">
        <f>IFERROR('Vida Siniestros Directos'!AF49/'Vida Número de Siniestros'!AF49,"")</f>
        <v>-3.7265220473274416</v>
      </c>
      <c r="AG49" s="105">
        <f>IFERROR('Vida Siniestros Directos'!AG49/'Vida Número de Siniestros'!AG49,"")</f>
        <v>-99.904606757028191</v>
      </c>
      <c r="AH49" s="105" t="str">
        <f>IFERROR('Vida Siniestros Directos'!AH49/'Vida Número de Siniestros'!AH49,"")</f>
        <v/>
      </c>
      <c r="AI49" s="105" t="str">
        <f>IFERROR('Vida Siniestros Directos'!AI49/'Vida Número de Siniestros'!AI49,"")</f>
        <v/>
      </c>
      <c r="AJ49" s="105" t="str">
        <f>IFERROR('Vida Siniestros Directos'!AJ49/'Vida Número de Siniestros'!AJ49,"")</f>
        <v/>
      </c>
      <c r="AK49" s="105" t="str">
        <f>IFERROR('Vida Siniestros Directos'!AK49/'Vida Número de Siniestros'!AK49,"")</f>
        <v/>
      </c>
      <c r="AL49" s="105" t="str">
        <f>IFERROR('Vida Siniestros Directos'!AL49/'Vida Número de Siniestros'!AL49,"")</f>
        <v/>
      </c>
      <c r="AM49" s="105" t="str">
        <f>IFERROR('Vida Siniestros Directos'!AM49/'Vida Número de Siniestros'!AM49,"")</f>
        <v/>
      </c>
      <c r="AN49" s="105" t="str">
        <f>IFERROR('Vida Siniestros Directos'!AN49/'Vida Número de Siniestros'!AN49,"")</f>
        <v/>
      </c>
      <c r="AO49" s="105" t="str">
        <f>IFERROR('Vida Siniestros Directos'!AO49/'Vida Número de Siniestros'!AO49,"")</f>
        <v/>
      </c>
      <c r="AP49" s="105" t="str">
        <f>IFERROR('Vida Siniestros Directos'!AP49/'Vida Número de Siniestros'!AP49,"")</f>
        <v/>
      </c>
      <c r="AQ49" s="105">
        <f>IFERROR('Vida Siniestros Directos'!AQ49/'Vida Número de Siniestros'!AQ49,"")</f>
        <v>-12.862476011333181</v>
      </c>
      <c r="AR49" s="111"/>
      <c r="AS49" s="93">
        <f>IFERROR('Vida Siniestros Directos'!AS49/'Vida Número de Siniestros'!AS49,"")</f>
        <v>-13.596635686919381</v>
      </c>
      <c r="AT49" s="85">
        <f t="shared" si="3"/>
        <v>-5.399568632205809E-2</v>
      </c>
    </row>
    <row r="50" spans="2:46">
      <c r="AT50" s="86"/>
    </row>
    <row r="51" spans="2:46">
      <c r="B51" s="80" t="s">
        <v>450</v>
      </c>
      <c r="C51" s="91">
        <f>IFERROR(SUM('Vida Siniestros Directos'!C13:C27)/SUM('Vida Número de Siniestros'!C13:C27),"")</f>
        <v>-21.606260360103143</v>
      </c>
      <c r="D51" s="91">
        <f>IFERROR(SUM('Vida Siniestros Directos'!D13:D27)/SUM('Vida Número de Siniestros'!D13:D27),"")</f>
        <v>-159.53611859479335</v>
      </c>
      <c r="E51" s="91">
        <f>IFERROR(SUM('Vida Siniestros Directos'!E13:E27)/SUM('Vida Número de Siniestros'!E13:E27),"")</f>
        <v>-31.476585148140135</v>
      </c>
      <c r="F51" s="91">
        <f>IFERROR(SUM('Vida Siniestros Directos'!F13:F27)/SUM('Vida Número de Siniestros'!F13:F27),"")</f>
        <v>-91.971513424043764</v>
      </c>
      <c r="G51" s="91">
        <f>IFERROR(SUM('Vida Siniestros Directos'!G13:G27)/SUM('Vida Número de Siniestros'!G13:G27),"")</f>
        <v>-232.25350312392777</v>
      </c>
      <c r="H51" s="91" t="str">
        <f>IFERROR(SUM('Vida Siniestros Directos'!H13:H27)/SUM('Vida Número de Siniestros'!H13:H27),"")</f>
        <v/>
      </c>
      <c r="I51" s="91">
        <f>IFERROR(SUM('Vida Siniestros Directos'!I13:I27)/SUM('Vida Número de Siniestros'!I13:I27),"")</f>
        <v>51.44275424707277</v>
      </c>
      <c r="J51" s="91">
        <f>IFERROR(SUM('Vida Siniestros Directos'!J13:J27)/SUM('Vida Número de Siniestros'!J13:J27),"")</f>
        <v>-180.30413262799843</v>
      </c>
      <c r="K51" s="91">
        <f>IFERROR(SUM('Vida Siniestros Directos'!K13:K27)/SUM('Vida Número de Siniestros'!K13:K27),"")</f>
        <v>-46.378135455985294</v>
      </c>
      <c r="L51" s="91">
        <f>IFERROR(SUM('Vida Siniestros Directos'!L13:L27)/SUM('Vida Número de Siniestros'!L13:L27),"")</f>
        <v>-405.2047160269222</v>
      </c>
      <c r="M51" s="91">
        <f>IFERROR(SUM('Vida Siniestros Directos'!M13:M27)/SUM('Vida Número de Siniestros'!M13:M27),"")</f>
        <v>-221.68717389737154</v>
      </c>
      <c r="N51" s="91" t="str">
        <f>IFERROR(SUM('Vida Siniestros Directos'!N13:N27)/SUM('Vida Número de Siniestros'!N13:N27),"")</f>
        <v/>
      </c>
      <c r="O51" s="91">
        <f>IFERROR(SUM('Vida Siniestros Directos'!O13:O27)/SUM('Vida Número de Siniestros'!O13:O27),"")</f>
        <v>-424.47912911336215</v>
      </c>
      <c r="P51" s="91">
        <f>IFERROR(SUM('Vida Siniestros Directos'!P13:P27)/SUM('Vida Número de Siniestros'!P13:P27),"")</f>
        <v>-79.408926137239575</v>
      </c>
      <c r="Q51" s="91">
        <f>IFERROR(SUM('Vida Siniestros Directos'!Q13:Q27)/SUM('Vida Número de Siniestros'!Q13:Q27),"")</f>
        <v>-796.16350410891175</v>
      </c>
      <c r="R51" s="91" t="str">
        <f>IFERROR(SUM('Vida Siniestros Directos'!R13:R27)/SUM('Vida Número de Siniestros'!R13:R27),"")</f>
        <v/>
      </c>
      <c r="S51" s="91" t="str">
        <f>IFERROR(SUM('Vida Siniestros Directos'!S13:S27)/SUM('Vida Número de Siniestros'!S13:S27),"")</f>
        <v/>
      </c>
      <c r="T51" s="91">
        <f>IFERROR(SUM('Vida Siniestros Directos'!T13:T27)/SUM('Vida Número de Siniestros'!T13:T27),"")</f>
        <v>-49.297439388244875</v>
      </c>
      <c r="U51" s="91">
        <f>IFERROR(SUM('Vida Siniestros Directos'!U13:U27)/SUM('Vida Número de Siniestros'!U13:U27),"")</f>
        <v>-29.265236093894462</v>
      </c>
      <c r="V51" s="91" t="str">
        <f>IFERROR(SUM('Vida Siniestros Directos'!V13:V27)/SUM('Vida Número de Siniestros'!V13:V27),"")</f>
        <v/>
      </c>
      <c r="W51" s="91">
        <f>IFERROR(SUM('Vida Siniestros Directos'!W13:W27)/SUM('Vida Número de Siniestros'!W13:W27),"")</f>
        <v>-89.67931990766256</v>
      </c>
      <c r="X51" s="91">
        <f>IFERROR(SUM('Vida Siniestros Directos'!X13:X27)/SUM('Vida Número de Siniestros'!X13:X27),"")</f>
        <v>-81.298946311025801</v>
      </c>
      <c r="Y51" s="91">
        <f>IFERROR(SUM('Vida Siniestros Directos'!Y13:Y27)/SUM('Vida Número de Siniestros'!Y13:Y27),"")</f>
        <v>-52.489835484641539</v>
      </c>
      <c r="Z51" s="91">
        <f>IFERROR(SUM('Vida Siniestros Directos'!Z13:Z27)/SUM('Vida Número de Siniestros'!Z13:Z27),"")</f>
        <v>-273.77179955063895</v>
      </c>
      <c r="AA51" s="91">
        <f>IFERROR(SUM('Vida Siniestros Directos'!AA13:AA27)/SUM('Vida Número de Siniestros'!AA13:AA27),"")</f>
        <v>-49.514818229015646</v>
      </c>
      <c r="AB51" s="91">
        <f>IFERROR(SUM('Vida Siniestros Directos'!AB13:AB27)/SUM('Vida Número de Siniestros'!AB13:AB27),"")</f>
        <v>-491.67771790558254</v>
      </c>
      <c r="AC51" s="91">
        <f>IFERROR(SUM('Vida Siniestros Directos'!AC13:AC27)/SUM('Vida Número de Siniestros'!AC13:AC27),"")</f>
        <v>9.3902834811291918</v>
      </c>
      <c r="AD51" s="91" t="str">
        <f>IFERROR(SUM('Vida Siniestros Directos'!AD13:AD27)/SUM('Vida Número de Siniestros'!AD13:AD27),"")</f>
        <v/>
      </c>
      <c r="AE51" s="91">
        <f>IFERROR(SUM('Vida Siniestros Directos'!AE13:AE27)/SUM('Vida Número de Siniestros'!AE13:AE27),"")</f>
        <v>-51.522494955240248</v>
      </c>
      <c r="AF51" s="91">
        <f>IFERROR(SUM('Vida Siniestros Directos'!AF13:AF27)/SUM('Vida Número de Siniestros'!AF13:AF27),"")</f>
        <v>-209.61816495318325</v>
      </c>
      <c r="AG51" s="91">
        <f>IFERROR(SUM('Vida Siniestros Directos'!AG13:AG27)/SUM('Vida Número de Siniestros'!AG13:AG27),"")</f>
        <v>-118.15969922129904</v>
      </c>
      <c r="AH51" s="91" t="str">
        <f>IFERROR(SUM('Vida Siniestros Directos'!AH13:AH27)/SUM('Vida Número de Siniestros'!AH13:AH27),"")</f>
        <v/>
      </c>
      <c r="AI51" s="91" t="str">
        <f>IFERROR(SUM('Vida Siniestros Directos'!AI13:AI27)/SUM('Vida Número de Siniestros'!AI13:AI27),"")</f>
        <v/>
      </c>
      <c r="AJ51" s="91" t="str">
        <f>IFERROR(SUM('Vida Siniestros Directos'!AJ13:AJ27)/SUM('Vida Número de Siniestros'!AJ13:AJ27),"")</f>
        <v/>
      </c>
      <c r="AK51" s="91" t="str">
        <f>IFERROR(SUM('Vida Siniestros Directos'!AK13:AK27)/SUM('Vida Número de Siniestros'!AK13:AK27),"")</f>
        <v/>
      </c>
      <c r="AL51" s="91" t="str">
        <f>IFERROR(SUM('Vida Siniestros Directos'!AL13:AL27)/SUM('Vida Número de Siniestros'!AL13:AL27),"")</f>
        <v/>
      </c>
      <c r="AM51" s="91" t="str">
        <f>IFERROR(SUM('Vida Siniestros Directos'!AM13:AM27)/SUM('Vida Número de Siniestros'!AM13:AM27),"")</f>
        <v/>
      </c>
      <c r="AN51" s="91" t="str">
        <f>IFERROR(SUM('Vida Siniestros Directos'!AN13:AN27)/SUM('Vida Número de Siniestros'!AN13:AN27),"")</f>
        <v/>
      </c>
      <c r="AO51" s="91" t="str">
        <f>IFERROR(SUM('Vida Siniestros Directos'!AO13:AO27)/SUM('Vida Número de Siniestros'!AO13:AO27),"")</f>
        <v/>
      </c>
      <c r="AP51" s="91" t="str">
        <f>IFERROR(SUM('Vida Siniestros Directos'!AP13:AP27)/SUM('Vida Número de Siniestros'!AP13:AP27),"")</f>
        <v/>
      </c>
      <c r="AQ51" s="91">
        <f>IFERROR(SUM('Vida Siniestros Directos'!AQ13:AQ27)/SUM('Vida Número de Siniestros'!AQ13:AQ27),"")</f>
        <v>-116.6162079987988</v>
      </c>
      <c r="AR51" s="106"/>
      <c r="AS51" s="91">
        <f>IFERROR(SUM('Vida Siniestros Directos'!AS13:AS27)/SUM('Vida Número de Siniestros'!AS13:AS27),"")</f>
        <v>-95.668158397843698</v>
      </c>
      <c r="AT51" s="71">
        <f>IFERROR(AQ51/AS51-1,"")</f>
        <v>0.21896574525706836</v>
      </c>
    </row>
    <row r="52" spans="2:46">
      <c r="B52" s="80" t="s">
        <v>451</v>
      </c>
      <c r="C52" s="91">
        <f>IFERROR(SUM('Vida Siniestros Directos'!C29:C42)/SUM('Vida Número de Siniestros'!C29:C42),"")</f>
        <v>-245.05251993189887</v>
      </c>
      <c r="D52" s="91">
        <f>IFERROR(SUM('Vida Siniestros Directos'!D29:D42)/SUM('Vida Número de Siniestros'!D29:D42),"")</f>
        <v>-46.825602340767986</v>
      </c>
      <c r="E52" s="91">
        <f>IFERROR(SUM('Vida Siniestros Directos'!E29:E42)/SUM('Vida Número de Siniestros'!E29:E42),"")</f>
        <v>-91.057472586883577</v>
      </c>
      <c r="F52" s="91">
        <f>IFERROR(SUM('Vida Siniestros Directos'!F29:F42)/SUM('Vida Número de Siniestros'!F29:F42),"")</f>
        <v>-2.5672410409093342</v>
      </c>
      <c r="G52" s="91">
        <f>IFERROR(SUM('Vida Siniestros Directos'!G29:G42)/SUM('Vida Número de Siniestros'!G29:G42),"")</f>
        <v>-1.1352423014989022</v>
      </c>
      <c r="H52" s="91">
        <f>IFERROR(SUM('Vida Siniestros Directos'!H29:H42)/SUM('Vida Número de Siniestros'!H29:H42),"")</f>
        <v>-0.55140138294566776</v>
      </c>
      <c r="I52" s="91">
        <f>IFERROR(SUM('Vida Siniestros Directos'!I29:I42)/SUM('Vida Número de Siniestros'!I29:I42),"")</f>
        <v>-18.980510209680993</v>
      </c>
      <c r="J52" s="91">
        <f>IFERROR(SUM('Vida Siniestros Directos'!J29:J42)/SUM('Vida Número de Siniestros'!J29:J42),"")</f>
        <v>-1.210984936976794</v>
      </c>
      <c r="K52" s="91" t="str">
        <f>IFERROR(SUM('Vida Siniestros Directos'!K29:K42)/SUM('Vida Número de Siniestros'!K29:K42),"")</f>
        <v/>
      </c>
      <c r="L52" s="91">
        <f>IFERROR(SUM('Vida Siniestros Directos'!L29:L42)/SUM('Vida Número de Siniestros'!L29:L42),"")</f>
        <v>-273.03733115547976</v>
      </c>
      <c r="M52" s="91">
        <f>IFERROR(SUM('Vida Siniestros Directos'!M29:M42)/SUM('Vida Número de Siniestros'!M29:M42),"")</f>
        <v>-1.8884329543131615</v>
      </c>
      <c r="N52" s="91" t="str">
        <f>IFERROR(SUM('Vida Siniestros Directos'!N29:N42)/SUM('Vida Número de Siniestros'!N29:N42),"")</f>
        <v/>
      </c>
      <c r="O52" s="91">
        <f>IFERROR(SUM('Vida Siniestros Directos'!O29:O42)/SUM('Vida Número de Siniestros'!O29:O42),"")</f>
        <v>-1.3437639877595513</v>
      </c>
      <c r="P52" s="91">
        <f>IFERROR(SUM('Vida Siniestros Directos'!P29:P42)/SUM('Vida Número de Siniestros'!P29:P42),"")</f>
        <v>-1.9433750177555609</v>
      </c>
      <c r="Q52" s="91">
        <f>IFERROR(SUM('Vida Siniestros Directos'!Q29:Q42)/SUM('Vida Número de Siniestros'!Q29:Q42),"")</f>
        <v>-1.3708899250590587</v>
      </c>
      <c r="R52" s="91">
        <f>IFERROR(SUM('Vida Siniestros Directos'!R29:R42)/SUM('Vida Número de Siniestros'!R29:R42),"")</f>
        <v>-94.734821573547549</v>
      </c>
      <c r="S52" s="91">
        <f>IFERROR(SUM('Vida Siniestros Directos'!S29:S42)/SUM('Vida Número de Siniestros'!S29:S42),"")</f>
        <v>-52.61338312986296</v>
      </c>
      <c r="T52" s="91">
        <f>IFERROR(SUM('Vida Siniestros Directos'!T29:T42)/SUM('Vida Número de Siniestros'!T29:T42),"")</f>
        <v>-0.22699237707588904</v>
      </c>
      <c r="U52" s="91">
        <f>IFERROR(SUM('Vida Siniestros Directos'!U29:U42)/SUM('Vida Número de Siniestros'!U29:U42),"")</f>
        <v>-379.91749333117758</v>
      </c>
      <c r="V52" s="91" t="str">
        <f>IFERROR(SUM('Vida Siniestros Directos'!V29:V42)/SUM('Vida Número de Siniestros'!V29:V42),"")</f>
        <v/>
      </c>
      <c r="W52" s="91">
        <f>IFERROR(SUM('Vida Siniestros Directos'!W29:W42)/SUM('Vida Número de Siniestros'!W29:W42),"")</f>
        <v>-16.458540401233208</v>
      </c>
      <c r="X52" s="91">
        <f>IFERROR(SUM('Vida Siniestros Directos'!X29:X42)/SUM('Vida Número de Siniestros'!X29:X42),"")</f>
        <v>-1.2879222711244596</v>
      </c>
      <c r="Y52" s="91">
        <f>IFERROR(SUM('Vida Siniestros Directos'!Y29:Y42)/SUM('Vida Número de Siniestros'!Y29:Y42),"")</f>
        <v>-162.52994193401523</v>
      </c>
      <c r="Z52" s="91">
        <f>IFERROR(SUM('Vida Siniestros Directos'!Z29:Z42)/SUM('Vida Número de Siniestros'!Z29:Z42),"")</f>
        <v>-12.260056988582228</v>
      </c>
      <c r="AA52" s="91">
        <f>IFERROR(SUM('Vida Siniestros Directos'!AA29:AA42)/SUM('Vida Número de Siniestros'!AA29:AA42),"")</f>
        <v>-6.268082453120333</v>
      </c>
      <c r="AB52" s="91" t="str">
        <f>IFERROR(SUM('Vida Siniestros Directos'!AB29:AB42)/SUM('Vida Número de Siniestros'!AB29:AB42),"")</f>
        <v/>
      </c>
      <c r="AC52" s="91">
        <f>IFERROR(SUM('Vida Siniestros Directos'!AC29:AC42)/SUM('Vida Número de Siniestros'!AC29:AC42),"")</f>
        <v>-5.6960066464250527</v>
      </c>
      <c r="AD52" s="91" t="str">
        <f>IFERROR(SUM('Vida Siniestros Directos'!AD29:AD42)/SUM('Vida Número de Siniestros'!AD29:AD42),"")</f>
        <v/>
      </c>
      <c r="AE52" s="91">
        <f>IFERROR(SUM('Vida Siniestros Directos'!AE29:AE42)/SUM('Vida Número de Siniestros'!AE29:AE42),"")</f>
        <v>-0.97925503664474634</v>
      </c>
      <c r="AF52" s="91">
        <f>IFERROR(SUM('Vida Siniestros Directos'!AF29:AF42)/SUM('Vida Número de Siniestros'!AF29:AF42),"")</f>
        <v>-1.4581330541002422</v>
      </c>
      <c r="AG52" s="91">
        <f>IFERROR(SUM('Vida Siniestros Directos'!AG29:AG42)/SUM('Vida Número de Siniestros'!AG29:AG42),"")</f>
        <v>-76.505564637653535</v>
      </c>
      <c r="AH52" s="91" t="str">
        <f>IFERROR(SUM('Vida Siniestros Directos'!AH29:AH42)/SUM('Vida Número de Siniestros'!AH29:AH42),"")</f>
        <v/>
      </c>
      <c r="AI52" s="91" t="str">
        <f>IFERROR(SUM('Vida Siniestros Directos'!AI29:AI42)/SUM('Vida Número de Siniestros'!AI29:AI42),"")</f>
        <v/>
      </c>
      <c r="AJ52" s="91" t="str">
        <f>IFERROR(SUM('Vida Siniestros Directos'!AJ29:AJ42)/SUM('Vida Número de Siniestros'!AJ29:AJ42),"")</f>
        <v/>
      </c>
      <c r="AK52" s="91" t="str">
        <f>IFERROR(SUM('Vida Siniestros Directos'!AK29:AK42)/SUM('Vida Número de Siniestros'!AK29:AK42),"")</f>
        <v/>
      </c>
      <c r="AL52" s="91" t="str">
        <f>IFERROR(SUM('Vida Siniestros Directos'!AL29:AL42)/SUM('Vida Número de Siniestros'!AL29:AL42),"")</f>
        <v/>
      </c>
      <c r="AM52" s="91" t="str">
        <f>IFERROR(SUM('Vida Siniestros Directos'!AM29:AM42)/SUM('Vida Número de Siniestros'!AM29:AM42),"")</f>
        <v/>
      </c>
      <c r="AN52" s="91" t="str">
        <f>IFERROR(SUM('Vida Siniestros Directos'!AN29:AN42)/SUM('Vida Número de Siniestros'!AN29:AN42),"")</f>
        <v/>
      </c>
      <c r="AO52" s="91" t="str">
        <f>IFERROR(SUM('Vida Siniestros Directos'!AO29:AO42)/SUM('Vida Número de Siniestros'!AO29:AO42),"")</f>
        <v/>
      </c>
      <c r="AP52" s="91" t="str">
        <f>IFERROR(SUM('Vida Siniestros Directos'!AP29:AP42)/SUM('Vida Número de Siniestros'!AP29:AP42),"")</f>
        <v/>
      </c>
      <c r="AQ52" s="91">
        <f>IFERROR(SUM('Vida Siniestros Directos'!AQ29:AQ42)/SUM('Vida Número de Siniestros'!AQ29:AQ42),"")</f>
        <v>-1.4420710587355599</v>
      </c>
      <c r="AR52" s="106"/>
      <c r="AS52" s="91">
        <f>IFERROR(SUM('Vida Siniestros Directos'!AS29:AS42)/SUM('Vida Número de Siniestros'!AS29:AS42),"")</f>
        <v>-1.625389603532448</v>
      </c>
      <c r="AT52" s="71">
        <f>IFERROR(AQ52/AS52-1,"")</f>
        <v>-0.11278437145068676</v>
      </c>
    </row>
    <row r="53" spans="2:46">
      <c r="B53" s="80" t="s">
        <v>452</v>
      </c>
      <c r="C53" s="91" t="str">
        <f>IFERROR(SUM('Vida Siniestros Directos'!C44:C48)/SUM('Vida Número de Siniestros'!C44:C48),"")</f>
        <v/>
      </c>
      <c r="D53" s="91">
        <f>IFERROR(SUM('Vida Siniestros Directos'!D44:D48)/SUM('Vida Número de Siniestros'!D44:D48),"")</f>
        <v>-58.456898691981777</v>
      </c>
      <c r="E53" s="91">
        <f>IFERROR(SUM('Vida Siniestros Directos'!E44:E48)/SUM('Vida Número de Siniestros'!E44:E48),"")</f>
        <v>-350.12464393380162</v>
      </c>
      <c r="F53" s="91" t="str">
        <f>IFERROR(SUM('Vida Siniestros Directos'!F44:F48)/SUM('Vida Número de Siniestros'!F44:F48),"")</f>
        <v/>
      </c>
      <c r="G53" s="91">
        <f>IFERROR(SUM('Vida Siniestros Directos'!G44:G48)/SUM('Vida Número de Siniestros'!G44:G48),"")</f>
        <v>-4045.4937943092696</v>
      </c>
      <c r="H53" s="91">
        <f>IFERROR(SUM('Vida Siniestros Directos'!H44:H48)/SUM('Vida Número de Siniestros'!H44:H48),"")</f>
        <v>-268.43672566529318</v>
      </c>
      <c r="I53" s="91" t="str">
        <f>IFERROR(SUM('Vida Siniestros Directos'!I44:I48)/SUM('Vida Número de Siniestros'!I44:I48),"")</f>
        <v/>
      </c>
      <c r="J53" s="91">
        <f>IFERROR(SUM('Vida Siniestros Directos'!J44:J48)/SUM('Vida Número de Siniestros'!J44:J48),"")</f>
        <v>-600.62298396793778</v>
      </c>
      <c r="K53" s="91" t="str">
        <f>IFERROR(SUM('Vida Siniestros Directos'!K44:K48)/SUM('Vida Número de Siniestros'!K44:K48),"")</f>
        <v/>
      </c>
      <c r="L53" s="91">
        <f>IFERROR(SUM('Vida Siniestros Directos'!L44:L48)/SUM('Vida Número de Siniestros'!L44:L48),"")</f>
        <v>-3150.6714761753819</v>
      </c>
      <c r="M53" s="91">
        <f>IFERROR(SUM('Vida Siniestros Directos'!M44:M48)/SUM('Vida Número de Siniestros'!M44:M48),"")</f>
        <v>-2831.9832998960305</v>
      </c>
      <c r="N53" s="91">
        <f>IFERROR(SUM('Vida Siniestros Directos'!N44:N48)/SUM('Vida Número de Siniestros'!N44:N48),"")</f>
        <v>-13929.009934312184</v>
      </c>
      <c r="O53" s="91">
        <f>IFERROR(SUM('Vida Siniestros Directos'!O44:O48)/SUM('Vida Número de Siniestros'!O44:O48),"")</f>
        <v>-2995.0765239211692</v>
      </c>
      <c r="P53" s="91">
        <f>IFERROR(SUM('Vida Siniestros Directos'!P44:P48)/SUM('Vida Número de Siniestros'!P44:P48),"")</f>
        <v>-4001.3704661232669</v>
      </c>
      <c r="Q53" s="91">
        <f>IFERROR(SUM('Vida Siniestros Directos'!Q44:Q48)/SUM('Vida Número de Siniestros'!Q44:Q48),"")</f>
        <v>-4884.8443569602741</v>
      </c>
      <c r="R53" s="91" t="str">
        <f>IFERROR(SUM('Vida Siniestros Directos'!R44:R48)/SUM('Vida Número de Siniestros'!R44:R48),"")</f>
        <v/>
      </c>
      <c r="S53" s="91" t="str">
        <f>IFERROR(SUM('Vida Siniestros Directos'!S44:S48)/SUM('Vida Número de Siniestros'!S44:S48),"")</f>
        <v/>
      </c>
      <c r="T53" s="91" t="str">
        <f>IFERROR(SUM('Vida Siniestros Directos'!T44:T48)/SUM('Vida Número de Siniestros'!T44:T48),"")</f>
        <v/>
      </c>
      <c r="U53" s="91" t="str">
        <f>IFERROR(SUM('Vida Siniestros Directos'!U44:U48)/SUM('Vida Número de Siniestros'!U44:U48),"")</f>
        <v/>
      </c>
      <c r="V53" s="91" t="str">
        <f>IFERROR(SUM('Vida Siniestros Directos'!V44:V48)/SUM('Vida Número de Siniestros'!V44:V48),"")</f>
        <v/>
      </c>
      <c r="W53" s="91" t="str">
        <f>IFERROR(SUM('Vida Siniestros Directos'!W44:W48)/SUM('Vida Número de Siniestros'!W44:W48),"")</f>
        <v/>
      </c>
      <c r="X53" s="91">
        <f>IFERROR(SUM('Vida Siniestros Directos'!X44:X48)/SUM('Vida Número de Siniestros'!X44:X48),"")</f>
        <v>-182.88460282779528</v>
      </c>
      <c r="Y53" s="91" t="str">
        <f>IFERROR(SUM('Vida Siniestros Directos'!Y44:Y48)/SUM('Vida Número de Siniestros'!Y44:Y48),"")</f>
        <v/>
      </c>
      <c r="Z53" s="91">
        <f>IFERROR(SUM('Vida Siniestros Directos'!Z44:Z48)/SUM('Vida Número de Siniestros'!Z44:Z48),"")</f>
        <v>-94.498288797597283</v>
      </c>
      <c r="AA53" s="91">
        <f>IFERROR(SUM('Vida Siniestros Directos'!AA44:AA48)/SUM('Vida Número de Siniestros'!AA44:AA48),"")</f>
        <v>-3940.3285940905307</v>
      </c>
      <c r="AB53" s="91">
        <f>IFERROR(SUM('Vida Siniestros Directos'!AB44:AB48)/SUM('Vida Número de Siniestros'!AB44:AB48),"")</f>
        <v>-3673.8465929118306</v>
      </c>
      <c r="AC53" s="91">
        <f>IFERROR(SUM('Vida Siniestros Directos'!AC44:AC48)/SUM('Vida Número de Siniestros'!AC44:AC48),"")</f>
        <v>-3113.3647832738848</v>
      </c>
      <c r="AD53" s="91">
        <f>IFERROR(SUM('Vida Siniestros Directos'!AD44:AD48)/SUM('Vida Número de Siniestros'!AD44:AD48),"")</f>
        <v>-166.11834034266704</v>
      </c>
      <c r="AE53" s="91" t="str">
        <f>IFERROR(SUM('Vida Siniestros Directos'!AE44:AE48)/SUM('Vida Número de Siniestros'!AE44:AE48),"")</f>
        <v/>
      </c>
      <c r="AF53" s="91">
        <f>IFERROR(SUM('Vida Siniestros Directos'!AF44:AF48)/SUM('Vida Número de Siniestros'!AF44:AF48),"")</f>
        <v>-953.13928254325663</v>
      </c>
      <c r="AG53" s="91" t="str">
        <f>IFERROR(SUM('Vida Siniestros Directos'!AG44:AG48)/SUM('Vida Número de Siniestros'!AG44:AG48),"")</f>
        <v/>
      </c>
      <c r="AH53" s="91" t="str">
        <f>IFERROR(SUM('Vida Siniestros Directos'!AH44:AH48)/SUM('Vida Número de Siniestros'!AH44:AH48),"")</f>
        <v/>
      </c>
      <c r="AI53" s="91" t="str">
        <f>IFERROR(SUM('Vida Siniestros Directos'!AI44:AI48)/SUM('Vida Número de Siniestros'!AI44:AI48),"")</f>
        <v/>
      </c>
      <c r="AJ53" s="91" t="str">
        <f>IFERROR(SUM('Vida Siniestros Directos'!AJ44:AJ48)/SUM('Vida Número de Siniestros'!AJ44:AJ48),"")</f>
        <v/>
      </c>
      <c r="AK53" s="91" t="str">
        <f>IFERROR(SUM('Vida Siniestros Directos'!AK44:AK48)/SUM('Vida Número de Siniestros'!AK44:AK48),"")</f>
        <v/>
      </c>
      <c r="AL53" s="91" t="str">
        <f>IFERROR(SUM('Vida Siniestros Directos'!AL44:AL48)/SUM('Vida Número de Siniestros'!AL44:AL48),"")</f>
        <v/>
      </c>
      <c r="AM53" s="91" t="str">
        <f>IFERROR(SUM('Vida Siniestros Directos'!AM44:AM48)/SUM('Vida Número de Siniestros'!AM44:AM48),"")</f>
        <v/>
      </c>
      <c r="AN53" s="91" t="str">
        <f>IFERROR(SUM('Vida Siniestros Directos'!AN44:AN48)/SUM('Vida Número de Siniestros'!AN44:AN48),"")</f>
        <v/>
      </c>
      <c r="AO53" s="91" t="str">
        <f>IFERROR(SUM('Vida Siniestros Directos'!AO44:AO48)/SUM('Vida Número de Siniestros'!AO44:AO48),"")</f>
        <v/>
      </c>
      <c r="AP53" s="91" t="str">
        <f>IFERROR(SUM('Vida Siniestros Directos'!AP44:AP48)/SUM('Vida Número de Siniestros'!AP44:AP48),"")</f>
        <v/>
      </c>
      <c r="AQ53" s="91">
        <f>IFERROR(SUM('Vida Siniestros Directos'!AQ44:AQ48)/SUM('Vida Número de Siniestros'!AQ44:AQ48),"")</f>
        <v>-573.18800848857927</v>
      </c>
      <c r="AR53" s="106"/>
      <c r="AS53" s="91">
        <f>IFERROR(SUM('Vida Siniestros Directos'!AS44:AS48)/SUM('Vida Número de Siniestros'!AS44:AS48),"")</f>
        <v>-701.19349544086356</v>
      </c>
      <c r="AT53" s="71">
        <f>IFERROR(AQ53/AS53-1,"")</f>
        <v>-0.18255372844239381</v>
      </c>
    </row>
    <row r="54" spans="2:46">
      <c r="B54" s="80" t="s">
        <v>453</v>
      </c>
      <c r="C54" s="91">
        <f>IFERROR(SUM('Vida Siniestros Directos'!C21,'Vida Siniestros Directos'!C37)/SUM('Vida Número de Siniestros'!C21,'Vida Número de Siniestros'!C37),"")</f>
        <v>-2.1576180453257883</v>
      </c>
      <c r="D54" s="91">
        <f>IFERROR(SUM('Vida Siniestros Directos'!D21,'Vida Siniestros Directos'!D37)/SUM('Vida Número de Siniestros'!D21,'Vida Número de Siniestros'!D37),"")</f>
        <v>-26.397380648298796</v>
      </c>
      <c r="E54" s="91" t="str">
        <f>IFERROR(SUM('Vida Siniestros Directos'!E21,'Vida Siniestros Directos'!E37)/SUM('Vida Número de Siniestros'!E21,'Vida Número de Siniestros'!E37),"")</f>
        <v/>
      </c>
      <c r="F54" s="91">
        <f>IFERROR(SUM('Vida Siniestros Directos'!F21,'Vida Siniestros Directos'!F37)/SUM('Vida Número de Siniestros'!F21,'Vida Número de Siniestros'!F37),"")</f>
        <v>-0.71509879640670981</v>
      </c>
      <c r="G54" s="91">
        <f>IFERROR(SUM('Vida Siniestros Directos'!G21,'Vida Siniestros Directos'!G37)/SUM('Vida Número de Siniestros'!G21,'Vida Número de Siniestros'!G37),"")</f>
        <v>-0.79140080945308189</v>
      </c>
      <c r="H54" s="91">
        <f>IFERROR(SUM('Vida Siniestros Directos'!H21,'Vida Siniestros Directos'!H37)/SUM('Vida Número de Siniestros'!H21,'Vida Número de Siniestros'!H37),"")</f>
        <v>-0.54559426612932349</v>
      </c>
      <c r="I54" s="91">
        <f>IFERROR(SUM('Vida Siniestros Directos'!I21,'Vida Siniestros Directos'!I37)/SUM('Vida Número de Siniestros'!I21,'Vida Número de Siniestros'!I37),"")</f>
        <v>53.172703349335244</v>
      </c>
      <c r="J54" s="91">
        <f>IFERROR(SUM('Vida Siniestros Directos'!J21,'Vida Siniestros Directos'!J37)/SUM('Vida Número de Siniestros'!J21,'Vida Número de Siniestros'!J37),"")</f>
        <v>-1.0986825883803408</v>
      </c>
      <c r="K54" s="91">
        <f>IFERROR(SUM('Vida Siniestros Directos'!K21,'Vida Siniestros Directos'!K37)/SUM('Vida Número de Siniestros'!K21,'Vida Número de Siniestros'!K37),"")</f>
        <v>-46.378135455985294</v>
      </c>
      <c r="L54" s="91" t="str">
        <f>IFERROR(SUM('Vida Siniestros Directos'!L21,'Vida Siniestros Directos'!L37)/SUM('Vida Número de Siniestros'!L21,'Vida Número de Siniestros'!L37),"")</f>
        <v/>
      </c>
      <c r="M54" s="91">
        <f>IFERROR(SUM('Vida Siniestros Directos'!M21,'Vida Siniestros Directos'!M37)/SUM('Vida Número de Siniestros'!M21,'Vida Número de Siniestros'!M37),"")</f>
        <v>-1.6307410803706337</v>
      </c>
      <c r="N54" s="91" t="str">
        <f>IFERROR(SUM('Vida Siniestros Directos'!N21,'Vida Siniestros Directos'!N37)/SUM('Vida Número de Siniestros'!N21,'Vida Número de Siniestros'!N37),"")</f>
        <v/>
      </c>
      <c r="O54" s="91">
        <f>IFERROR(SUM('Vida Siniestros Directos'!O21,'Vida Siniestros Directos'!O37)/SUM('Vida Número de Siniestros'!O21,'Vida Número de Siniestros'!O37),"")</f>
        <v>-0.31474036077903089</v>
      </c>
      <c r="P54" s="91">
        <f>IFERROR(SUM('Vida Siniestros Directos'!P21,'Vida Siniestros Directos'!P37)/SUM('Vida Número de Siniestros'!P21,'Vida Número de Siniestros'!P37),"")</f>
        <v>-1.310791542017548</v>
      </c>
      <c r="Q54" s="91">
        <f>IFERROR(SUM('Vida Siniestros Directos'!Q21,'Vida Siniestros Directos'!Q37)/SUM('Vida Número de Siniestros'!Q21,'Vida Número de Siniestros'!Q37),"")</f>
        <v>-1.228358678327204</v>
      </c>
      <c r="R54" s="91" t="str">
        <f>IFERROR(SUM('Vida Siniestros Directos'!R21,'Vida Siniestros Directos'!R37)/SUM('Vida Número de Siniestros'!R21,'Vida Número de Siniestros'!R37),"")</f>
        <v/>
      </c>
      <c r="S54" s="91" t="str">
        <f>IFERROR(SUM('Vida Siniestros Directos'!S21,'Vida Siniestros Directos'!S37)/SUM('Vida Número de Siniestros'!S21,'Vida Número de Siniestros'!S37),"")</f>
        <v/>
      </c>
      <c r="T54" s="91">
        <f>IFERROR(SUM('Vida Siniestros Directos'!T21,'Vida Siniestros Directos'!T37)/SUM('Vida Número de Siniestros'!T21,'Vida Número de Siniestros'!T37),"")</f>
        <v>-0.15652957326733763</v>
      </c>
      <c r="U54" s="91" t="str">
        <f>IFERROR(SUM('Vida Siniestros Directos'!U21,'Vida Siniestros Directos'!U37)/SUM('Vida Número de Siniestros'!U21,'Vida Número de Siniestros'!U37),"")</f>
        <v/>
      </c>
      <c r="V54" s="91" t="str">
        <f>IFERROR(SUM('Vida Siniestros Directos'!V21,'Vida Siniestros Directos'!V37)/SUM('Vida Número de Siniestros'!V21,'Vida Número de Siniestros'!V37),"")</f>
        <v/>
      </c>
      <c r="W54" s="91">
        <f>IFERROR(SUM('Vida Siniestros Directos'!W21,'Vida Siniestros Directos'!W37)/SUM('Vida Número de Siniestros'!W21,'Vida Número de Siniestros'!W37),"")</f>
        <v>-1.4186671415391872</v>
      </c>
      <c r="X54" s="91">
        <f>IFERROR(SUM('Vida Siniestros Directos'!X21,'Vida Siniestros Directos'!X37)/SUM('Vida Número de Siniestros'!X21,'Vida Número de Siniestros'!X37),"")</f>
        <v>-0.87720419312954456</v>
      </c>
      <c r="Y54" s="91" t="str">
        <f>IFERROR(SUM('Vida Siniestros Directos'!Y21,'Vida Siniestros Directos'!Y37)/SUM('Vida Número de Siniestros'!Y21,'Vida Número de Siniestros'!Y37),"")</f>
        <v/>
      </c>
      <c r="Z54" s="91">
        <f>IFERROR(SUM('Vida Siniestros Directos'!Z21,'Vida Siniestros Directos'!Z37)/SUM('Vida Número de Siniestros'!Z21,'Vida Número de Siniestros'!Z37),"")</f>
        <v>-807.5385604414671</v>
      </c>
      <c r="AA54" s="91">
        <f>IFERROR(SUM('Vida Siniestros Directos'!AA21,'Vida Siniestros Directos'!AA37)/SUM('Vida Número de Siniestros'!AA21,'Vida Número de Siniestros'!AA37),"")</f>
        <v>-9.306234252316079</v>
      </c>
      <c r="AB54" s="91" t="str">
        <f>IFERROR(SUM('Vida Siniestros Directos'!AB21,'Vida Siniestros Directos'!AB37)/SUM('Vida Número de Siniestros'!AB21,'Vida Número de Siniestros'!AB37),"")</f>
        <v/>
      </c>
      <c r="AC54" s="91">
        <f>IFERROR(SUM('Vida Siniestros Directos'!AC21,'Vida Siniestros Directos'!AC37)/SUM('Vida Número de Siniestros'!AC21,'Vida Número de Siniestros'!AC37),"")</f>
        <v>-2.6129100079186514</v>
      </c>
      <c r="AD54" s="91" t="str">
        <f>IFERROR(SUM('Vida Siniestros Directos'!AD21,'Vida Siniestros Directos'!AD37)/SUM('Vida Número de Siniestros'!AD21,'Vida Número de Siniestros'!AD37),"")</f>
        <v/>
      </c>
      <c r="AE54" s="91">
        <f>IFERROR(SUM('Vida Siniestros Directos'!AE21,'Vida Siniestros Directos'!AE37)/SUM('Vida Número de Siniestros'!AE21,'Vida Número de Siniestros'!AE37),"")</f>
        <v>-0.89016682389971902</v>
      </c>
      <c r="AF54" s="91">
        <f>IFERROR(SUM('Vida Siniestros Directos'!AF21,'Vida Siniestros Directos'!AF37)/SUM('Vida Número de Siniestros'!AF21,'Vida Número de Siniestros'!AF37),"")</f>
        <v>-3.1012318152299425</v>
      </c>
      <c r="AG54" s="91">
        <f>IFERROR(SUM('Vida Siniestros Directos'!AG21,'Vida Siniestros Directos'!AG37)/SUM('Vida Número de Siniestros'!AG21,'Vida Número de Siniestros'!AG37),"")</f>
        <v>-71.244174246889472</v>
      </c>
      <c r="AH54" s="91" t="str">
        <f>IFERROR(SUM('Vida Siniestros Directos'!AH21,'Vida Siniestros Directos'!AH37)/SUM('Vida Número de Siniestros'!AH21,'Vida Número de Siniestros'!AH37),"")</f>
        <v/>
      </c>
      <c r="AI54" s="91" t="str">
        <f>IFERROR(SUM('Vida Siniestros Directos'!AI21,'Vida Siniestros Directos'!AI37)/SUM('Vida Número de Siniestros'!AI21,'Vida Número de Siniestros'!AI37),"")</f>
        <v/>
      </c>
      <c r="AJ54" s="91" t="str">
        <f>IFERROR(SUM('Vida Siniestros Directos'!AJ21,'Vida Siniestros Directos'!AJ37)/SUM('Vida Número de Siniestros'!AJ21,'Vida Número de Siniestros'!AJ37),"")</f>
        <v/>
      </c>
      <c r="AK54" s="91" t="str">
        <f>IFERROR(SUM('Vida Siniestros Directos'!AK21,'Vida Siniestros Directos'!AK37)/SUM('Vida Número de Siniestros'!AK21,'Vida Número de Siniestros'!AK37),"")</f>
        <v/>
      </c>
      <c r="AL54" s="91" t="str">
        <f>IFERROR(SUM('Vida Siniestros Directos'!AL21,'Vida Siniestros Directos'!AL37)/SUM('Vida Número de Siniestros'!AL21,'Vida Número de Siniestros'!AL37),"")</f>
        <v/>
      </c>
      <c r="AM54" s="91" t="str">
        <f>IFERROR(SUM('Vida Siniestros Directos'!AM21,'Vida Siniestros Directos'!AM37)/SUM('Vida Número de Siniestros'!AM21,'Vida Número de Siniestros'!AM37),"")</f>
        <v/>
      </c>
      <c r="AN54" s="91" t="str">
        <f>IFERROR(SUM('Vida Siniestros Directos'!AN21,'Vida Siniestros Directos'!AN37)/SUM('Vida Número de Siniestros'!AN21,'Vida Número de Siniestros'!AN37),"")</f>
        <v/>
      </c>
      <c r="AO54" s="91" t="str">
        <f>IFERROR(SUM('Vida Siniestros Directos'!AO21,'Vida Siniestros Directos'!AO37)/SUM('Vida Número de Siniestros'!AO21,'Vida Número de Siniestros'!AO37),"")</f>
        <v/>
      </c>
      <c r="AP54" s="91" t="str">
        <f>IFERROR(SUM('Vida Siniestros Directos'!AP21,'Vida Siniestros Directos'!AP37)/SUM('Vida Número de Siniestros'!AP21,'Vida Número de Siniestros'!AP37),"")</f>
        <v/>
      </c>
      <c r="AQ54" s="91">
        <f>IFERROR(SUM('Vida Siniestros Directos'!AQ21,'Vida Siniestros Directos'!AQ37)/SUM('Vida Número de Siniestros'!AQ21,'Vida Número de Siniestros'!AQ37),"")</f>
        <v>-0.91947889465746757</v>
      </c>
      <c r="AR54" s="106"/>
      <c r="AS54" s="91">
        <f>IFERROR(SUM('Vida Siniestros Directos'!AS21,'Vida Siniestros Directos'!AS37)/SUM('Vida Número de Siniestros'!AS21,'Vida Número de Siniestros'!AS37),"")</f>
        <v>-0.96340823022873179</v>
      </c>
      <c r="AT54" s="71">
        <f>IFERROR(AQ54/AS54-1,"")</f>
        <v>-4.5597841281503793E-2</v>
      </c>
    </row>
    <row r="55" spans="2:46">
      <c r="B55" s="80" t="s">
        <v>454</v>
      </c>
      <c r="C55" s="91">
        <f>IFERROR(SUM('Vida Siniestros Directos'!C13:C14,'Vida Siniestros Directos'!C19:C20,'Vida Siniestros Directos'!C23,'Vida Siniestros Directos'!C29:C30,'Vida Siniestros Directos'!C35:C36,'Vida Siniestros Directos'!C39)/SUM('Vida Número de Siniestros'!C13:C14,'Vida Número de Siniestros'!C19:C20,'Vida Número de Siniestros'!C23,'Vida Número de Siniestros'!C29:C30,'Vida Número de Siniestros'!C35:C36,'Vida Número de Siniestros'!C39),"")</f>
        <v>-176.70992030080944</v>
      </c>
      <c r="D55" s="91">
        <f>IFERROR(SUM('Vida Siniestros Directos'!D13:D14,'Vida Siniestros Directos'!D19:D20,'Vida Siniestros Directos'!D23,'Vida Siniestros Directos'!D29:D30,'Vida Siniestros Directos'!D35:D36,'Vida Siniestros Directos'!D39)/SUM('Vida Número de Siniestros'!D13:D14,'Vida Número de Siniestros'!D19:D20,'Vida Número de Siniestros'!D23,'Vida Número de Siniestros'!D29:D30,'Vida Número de Siniestros'!D35:D36,'Vida Número de Siniestros'!D39),"")</f>
        <v>-39.245073812739165</v>
      </c>
      <c r="E55" s="91">
        <f>IFERROR(SUM('Vida Siniestros Directos'!E13:E14,'Vida Siniestros Directos'!E19:E20,'Vida Siniestros Directos'!E23,'Vida Siniestros Directos'!E29:E30,'Vida Siniestros Directos'!E35:E36,'Vida Siniestros Directos'!E39)/SUM('Vida Número de Siniestros'!E13:E14,'Vida Número de Siniestros'!E19:E20,'Vida Número de Siniestros'!E23,'Vida Número de Siniestros'!E29:E30,'Vida Número de Siniestros'!E35:E36,'Vida Número de Siniestros'!E39),"")</f>
        <v>-847.02570265658301</v>
      </c>
      <c r="F55" s="91">
        <f>IFERROR(SUM('Vida Siniestros Directos'!F13:F14,'Vida Siniestros Directos'!F19:F20,'Vida Siniestros Directos'!F23,'Vida Siniestros Directos'!F29:F30,'Vida Siniestros Directos'!F35:F36,'Vida Siniestros Directos'!F39)/SUM('Vida Número de Siniestros'!F13:F14,'Vida Número de Siniestros'!F19:F20,'Vida Número de Siniestros'!F23,'Vida Número de Siniestros'!F29:F30,'Vida Número de Siniestros'!F35:F36,'Vida Número de Siniestros'!F39),"")</f>
        <v>-795.43668842307022</v>
      </c>
      <c r="G55" s="91">
        <f>IFERROR(SUM('Vida Siniestros Directos'!G13:G14,'Vida Siniestros Directos'!G19:G20,'Vida Siniestros Directos'!G23,'Vida Siniestros Directos'!G29:G30,'Vida Siniestros Directos'!G35:G36,'Vida Siniestros Directos'!G39)/SUM('Vida Número de Siniestros'!G13:G14,'Vida Número de Siniestros'!G19:G20,'Vida Número de Siniestros'!G23,'Vida Número de Siniestros'!G29:G30,'Vida Número de Siniestros'!G35:G36,'Vida Número de Siniestros'!G39),"")</f>
        <v>-114.95222620661167</v>
      </c>
      <c r="H55" s="91">
        <f>IFERROR(SUM('Vida Siniestros Directos'!H13:H14,'Vida Siniestros Directos'!H19:H20,'Vida Siniestros Directos'!H23,'Vida Siniestros Directos'!H29:H30,'Vida Siniestros Directos'!H35:H36,'Vida Siniestros Directos'!H39)/SUM('Vida Número de Siniestros'!H13:H14,'Vida Número de Siniestros'!H19:H20,'Vida Número de Siniestros'!H23,'Vida Número de Siniestros'!H29:H30,'Vida Número de Siniestros'!H35:H36,'Vida Número de Siniestros'!H39),"")</f>
        <v>-682.74825649980858</v>
      </c>
      <c r="I55" s="91">
        <f>IFERROR(SUM('Vida Siniestros Directos'!I13:I14,'Vida Siniestros Directos'!I19:I20,'Vida Siniestros Directos'!I23,'Vida Siniestros Directos'!I29:I30,'Vida Siniestros Directos'!I35:I36,'Vida Siniestros Directos'!I39)/SUM('Vida Número de Siniestros'!I13:I14,'Vida Número de Siniestros'!I19:I20,'Vida Número de Siniestros'!I23,'Vida Número de Siniestros'!I29:I30,'Vida Número de Siniestros'!I35:I36,'Vida Número de Siniestros'!I39),"")</f>
        <v>64.318883412285459</v>
      </c>
      <c r="J55" s="91">
        <f>IFERROR(SUM('Vida Siniestros Directos'!J13:J14,'Vida Siniestros Directos'!J19:J20,'Vida Siniestros Directos'!J23,'Vida Siniestros Directos'!J29:J30,'Vida Siniestros Directos'!J35:J36,'Vida Siniestros Directos'!J39)/SUM('Vida Número de Siniestros'!J13:J14,'Vida Número de Siniestros'!J19:J20,'Vida Número de Siniestros'!J23,'Vida Número de Siniestros'!J29:J30,'Vida Número de Siniestros'!J35:J36,'Vida Número de Siniestros'!J39),"")</f>
        <v>-2.7616712376475734</v>
      </c>
      <c r="K55" s="91" t="str">
        <f>IFERROR(SUM('Vida Siniestros Directos'!K13:K14,'Vida Siniestros Directos'!K19:K20,'Vida Siniestros Directos'!K23,'Vida Siniestros Directos'!K29:K30,'Vida Siniestros Directos'!K35:K36,'Vida Siniestros Directos'!K39)/SUM('Vida Número de Siniestros'!K13:K14,'Vida Número de Siniestros'!K19:K20,'Vida Número de Siniestros'!K23,'Vida Número de Siniestros'!K29:K30,'Vida Número de Siniestros'!K35:K36,'Vida Número de Siniestros'!K39),"")</f>
        <v/>
      </c>
      <c r="L55" s="91">
        <f>IFERROR(SUM('Vida Siniestros Directos'!L13:L14,'Vida Siniestros Directos'!L19:L20,'Vida Siniestros Directos'!L23,'Vida Siniestros Directos'!L29:L30,'Vida Siniestros Directos'!L35:L36,'Vida Siniestros Directos'!L39)/SUM('Vida Número de Siniestros'!L13:L14,'Vida Número de Siniestros'!L19:L20,'Vida Número de Siniestros'!L23,'Vida Número de Siniestros'!L29:L30,'Vida Número de Siniestros'!L35:L36,'Vida Número de Siniestros'!L39),"")</f>
        <v>-1837.2762664860643</v>
      </c>
      <c r="M55" s="91">
        <f>IFERROR(SUM('Vida Siniestros Directos'!M13:M14,'Vida Siniestros Directos'!M19:M20,'Vida Siniestros Directos'!M23,'Vida Siniestros Directos'!M29:M30,'Vida Siniestros Directos'!M35:M36,'Vida Siniestros Directos'!M39)/SUM('Vida Número de Siniestros'!M13:M14,'Vida Número de Siniestros'!M19:M20,'Vida Número de Siniestros'!M23,'Vida Número de Siniestros'!M29:M30,'Vida Número de Siniestros'!M35:M36,'Vida Número de Siniestros'!M39),"")</f>
        <v>-48.538632513015074</v>
      </c>
      <c r="N55" s="91" t="str">
        <f>IFERROR(SUM('Vida Siniestros Directos'!N13:N14,'Vida Siniestros Directos'!N19:N20,'Vida Siniestros Directos'!N23,'Vida Siniestros Directos'!N29:N30,'Vida Siniestros Directos'!N35:N36,'Vida Siniestros Directos'!N39)/SUM('Vida Número de Siniestros'!N13:N14,'Vida Número de Siniestros'!N19:N20,'Vida Número de Siniestros'!N23,'Vida Número de Siniestros'!N29:N30,'Vida Número de Siniestros'!N35:N36,'Vida Número de Siniestros'!N39),"")</f>
        <v/>
      </c>
      <c r="O55" s="91">
        <f>IFERROR(SUM('Vida Siniestros Directos'!O13:O14,'Vida Siniestros Directos'!O19:O20,'Vida Siniestros Directos'!O23,'Vida Siniestros Directos'!O29:O30,'Vida Siniestros Directos'!O35:O36,'Vida Siniestros Directos'!O39)/SUM('Vida Número de Siniestros'!O13:O14,'Vida Número de Siniestros'!O19:O20,'Vida Número de Siniestros'!O23,'Vida Número de Siniestros'!O29:O30,'Vida Número de Siniestros'!O35:O36,'Vida Número de Siniestros'!O39),"")</f>
        <v>-182.72755675399645</v>
      </c>
      <c r="P55" s="91">
        <f>IFERROR(SUM('Vida Siniestros Directos'!P13:P14,'Vida Siniestros Directos'!P19:P20,'Vida Siniestros Directos'!P23,'Vida Siniestros Directos'!P29:P30,'Vida Siniestros Directos'!P35:P36,'Vida Siniestros Directos'!P39)/SUM('Vida Número de Siniestros'!P13:P14,'Vida Número de Siniestros'!P19:P20,'Vida Número de Siniestros'!P23,'Vida Número de Siniestros'!P29:P30,'Vida Número de Siniestros'!P35:P36,'Vida Número de Siniestros'!P39),"")</f>
        <v>-246.5883675546321</v>
      </c>
      <c r="Q55" s="91">
        <f>IFERROR(SUM('Vida Siniestros Directos'!Q13:Q14,'Vida Siniestros Directos'!Q19:Q20,'Vida Siniestros Directos'!Q23,'Vida Siniestros Directos'!Q29:Q30,'Vida Siniestros Directos'!Q35:Q36,'Vida Siniestros Directos'!Q39)/SUM('Vida Número de Siniestros'!Q13:Q14,'Vida Número de Siniestros'!Q19:Q20,'Vida Número de Siniestros'!Q23,'Vida Número de Siniestros'!Q29:Q30,'Vida Número de Siniestros'!Q35:Q36,'Vida Número de Siniestros'!Q39),"")</f>
        <v>-380.9883887171132</v>
      </c>
      <c r="R55" s="91" t="str">
        <f>IFERROR(SUM('Vida Siniestros Directos'!R13:R14,'Vida Siniestros Directos'!R19:R20,'Vida Siniestros Directos'!R23,'Vida Siniestros Directos'!R29:R30,'Vida Siniestros Directos'!R35:R36,'Vida Siniestros Directos'!R39)/SUM('Vida Número de Siniestros'!R13:R14,'Vida Número de Siniestros'!R19:R20,'Vida Número de Siniestros'!R23,'Vida Número de Siniestros'!R29:R30,'Vida Número de Siniestros'!R35:R36,'Vida Número de Siniestros'!R39),"")</f>
        <v/>
      </c>
      <c r="S55" s="91">
        <f>IFERROR(SUM('Vida Siniestros Directos'!S13:S14,'Vida Siniestros Directos'!S19:S20,'Vida Siniestros Directos'!S23,'Vida Siniestros Directos'!S29:S30,'Vida Siniestros Directos'!S35:S36,'Vida Siniestros Directos'!S39)/SUM('Vida Número de Siniestros'!S13:S14,'Vida Número de Siniestros'!S19:S20,'Vida Número de Siniestros'!S23,'Vida Número de Siniestros'!S29:S30,'Vida Número de Siniestros'!S35:S36,'Vida Número de Siniestros'!S39),"")</f>
        <v>-465.49982714968417</v>
      </c>
      <c r="T55" s="91">
        <f>IFERROR(SUM('Vida Siniestros Directos'!T13:T14,'Vida Siniestros Directos'!T19:T20,'Vida Siniestros Directos'!T23,'Vida Siniestros Directos'!T29:T30,'Vida Siniestros Directos'!T35:T36,'Vida Siniestros Directos'!T39)/SUM('Vida Número de Siniestros'!T13:T14,'Vida Número de Siniestros'!T19:T20,'Vida Número de Siniestros'!T23,'Vida Número de Siniestros'!T29:T30,'Vida Número de Siniestros'!T35:T36,'Vida Número de Siniestros'!T39),"")</f>
        <v>-66.789009621039014</v>
      </c>
      <c r="U55" s="91">
        <f>IFERROR(SUM('Vida Siniestros Directos'!U13:U14,'Vida Siniestros Directos'!U19:U20,'Vida Siniestros Directos'!U23,'Vida Siniestros Directos'!U29:U30,'Vida Siniestros Directos'!U35:U36,'Vida Siniestros Directos'!U39)/SUM('Vida Número de Siniestros'!U13:U14,'Vida Número de Siniestros'!U19:U20,'Vida Número de Siniestros'!U23,'Vida Número de Siniestros'!U29:U30,'Vida Número de Siniestros'!U35:U36,'Vida Número de Siniestros'!U39),"")</f>
        <v>-281.66595205176878</v>
      </c>
      <c r="V55" s="91" t="str">
        <f>IFERROR(SUM('Vida Siniestros Directos'!V13:V14,'Vida Siniestros Directos'!V19:V20,'Vida Siniestros Directos'!V23,'Vida Siniestros Directos'!V29:V30,'Vida Siniestros Directos'!V35:V36,'Vida Siniestros Directos'!V39)/SUM('Vida Número de Siniestros'!V13:V14,'Vida Número de Siniestros'!V19:V20,'Vida Número de Siniestros'!V23,'Vida Número de Siniestros'!V29:V30,'Vida Número de Siniestros'!V35:V36,'Vida Número de Siniestros'!V39),"")</f>
        <v/>
      </c>
      <c r="W55" s="91">
        <f>IFERROR(SUM('Vida Siniestros Directos'!W13:W14,'Vida Siniestros Directos'!W19:W20,'Vida Siniestros Directos'!W23,'Vida Siniestros Directos'!W29:W30,'Vida Siniestros Directos'!W35:W36,'Vida Siniestros Directos'!W39)/SUM('Vida Número de Siniestros'!W13:W14,'Vida Número de Siniestros'!W19:W20,'Vida Número de Siniestros'!W23,'Vida Número de Siniestros'!W29:W30,'Vida Número de Siniestros'!W35:W36,'Vida Número de Siniestros'!W39),"")</f>
        <v>-186.2995536571151</v>
      </c>
      <c r="X55" s="91">
        <f>IFERROR(SUM('Vida Siniestros Directos'!X13:X14,'Vida Siniestros Directos'!X19:X20,'Vida Siniestros Directos'!X23,'Vida Siniestros Directos'!X29:X30,'Vida Siniestros Directos'!X35:X36,'Vida Siniestros Directos'!X39)/SUM('Vida Número de Siniestros'!X13:X14,'Vida Número de Siniestros'!X19:X20,'Vida Número de Siniestros'!X23,'Vida Número de Siniestros'!X29:X30,'Vida Número de Siniestros'!X35:X36,'Vida Número de Siniestros'!X39),"")</f>
        <v>-280.65186657567102</v>
      </c>
      <c r="Y55" s="91">
        <f>IFERROR(SUM('Vida Siniestros Directos'!Y13:Y14,'Vida Siniestros Directos'!Y19:Y20,'Vida Siniestros Directos'!Y23,'Vida Siniestros Directos'!Y29:Y30,'Vida Siniestros Directos'!Y35:Y36,'Vida Siniestros Directos'!Y39)/SUM('Vida Número de Siniestros'!Y13:Y14,'Vida Número de Siniestros'!Y19:Y20,'Vida Número de Siniestros'!Y23,'Vida Número de Siniestros'!Y29:Y30,'Vida Número de Siniestros'!Y35:Y36,'Vida Número de Siniestros'!Y39),"")</f>
        <v>-40.971045939361879</v>
      </c>
      <c r="Z55" s="91">
        <f>IFERROR(SUM('Vida Siniestros Directos'!Z13:Z14,'Vida Siniestros Directos'!Z19:Z20,'Vida Siniestros Directos'!Z23,'Vida Siniestros Directos'!Z29:Z30,'Vida Siniestros Directos'!Z35:Z36,'Vida Siniestros Directos'!Z39)/SUM('Vida Número de Siniestros'!Z13:Z14,'Vida Número de Siniestros'!Z19:Z20,'Vida Número de Siniestros'!Z23,'Vida Número de Siniestros'!Z29:Z30,'Vida Número de Siniestros'!Z35:Z36,'Vida Número de Siniestros'!Z39),"")</f>
        <v>-45.343329382883319</v>
      </c>
      <c r="AA55" s="91">
        <f>IFERROR(SUM('Vida Siniestros Directos'!AA13:AA14,'Vida Siniestros Directos'!AA19:AA20,'Vida Siniestros Directos'!AA23,'Vida Siniestros Directos'!AA29:AA30,'Vida Siniestros Directos'!AA35:AA36,'Vida Siniestros Directos'!AA39)/SUM('Vida Número de Siniestros'!AA13:AA14,'Vida Número de Siniestros'!AA19:AA20,'Vida Número de Siniestros'!AA23,'Vida Número de Siniestros'!AA29:AA30,'Vida Número de Siniestros'!AA35:AA36,'Vida Número de Siniestros'!AA39),"")</f>
        <v>-40.047848317052271</v>
      </c>
      <c r="AB55" s="91">
        <f>IFERROR(SUM('Vida Siniestros Directos'!AB13:AB14,'Vida Siniestros Directos'!AB19:AB20,'Vida Siniestros Directos'!AB23,'Vida Siniestros Directos'!AB29:AB30,'Vida Siniestros Directos'!AB35:AB36,'Vida Siniestros Directos'!AB39)/SUM('Vida Número de Siniestros'!AB13:AB14,'Vida Número de Siniestros'!AB19:AB20,'Vida Número de Siniestros'!AB23,'Vida Número de Siniestros'!AB29:AB30,'Vida Número de Siniestros'!AB35:AB36,'Vida Número de Siniestros'!AB39),"")</f>
        <v>-108.175582808236</v>
      </c>
      <c r="AC55" s="91">
        <f>IFERROR(SUM('Vida Siniestros Directos'!AC13:AC14,'Vida Siniestros Directos'!AC19:AC20,'Vida Siniestros Directos'!AC23,'Vida Siniestros Directos'!AC29:AC30,'Vida Siniestros Directos'!AC35:AC36,'Vida Siniestros Directos'!AC39)/SUM('Vida Número de Siniestros'!AC13:AC14,'Vida Número de Siniestros'!AC19:AC20,'Vida Número de Siniestros'!AC23,'Vida Número de Siniestros'!AC29:AC30,'Vida Número de Siniestros'!AC35:AC36,'Vida Número de Siniestros'!AC39),"")</f>
        <v>-35.167909415454353</v>
      </c>
      <c r="AD55" s="91" t="str">
        <f>IFERROR(SUM('Vida Siniestros Directos'!AD13:AD14,'Vida Siniestros Directos'!AD19:AD20,'Vida Siniestros Directos'!AD23,'Vida Siniestros Directos'!AD29:AD30,'Vida Siniestros Directos'!AD35:AD36,'Vida Siniestros Directos'!AD39)/SUM('Vida Número de Siniestros'!AD13:AD14,'Vida Número de Siniestros'!AD19:AD20,'Vida Número de Siniestros'!AD23,'Vida Número de Siniestros'!AD29:AD30,'Vida Número de Siniestros'!AD35:AD36,'Vida Número de Siniestros'!AD39),"")</f>
        <v/>
      </c>
      <c r="AE55" s="91">
        <f>IFERROR(SUM('Vida Siniestros Directos'!AE13:AE14,'Vida Siniestros Directos'!AE19:AE20,'Vida Siniestros Directos'!AE23,'Vida Siniestros Directos'!AE29:AE30,'Vida Siniestros Directos'!AE35:AE36,'Vida Siniestros Directos'!AE39)/SUM('Vida Número de Siniestros'!AE13:AE14,'Vida Número de Siniestros'!AE19:AE20,'Vida Número de Siniestros'!AE23,'Vida Número de Siniestros'!AE29:AE30,'Vida Número de Siniestros'!AE35:AE36,'Vida Número de Siniestros'!AE39),"")</f>
        <v>-22.499260231032544</v>
      </c>
      <c r="AF55" s="91">
        <f>IFERROR(SUM('Vida Siniestros Directos'!AF13:AF14,'Vida Siniestros Directos'!AF19:AF20,'Vida Siniestros Directos'!AF23,'Vida Siniestros Directos'!AF29:AF30,'Vida Siniestros Directos'!AF35:AF36,'Vida Siniestros Directos'!AF39)/SUM('Vida Número de Siniestros'!AF13:AF14,'Vida Número de Siniestros'!AF19:AF20,'Vida Número de Siniestros'!AF23,'Vida Número de Siniestros'!AF29:AF30,'Vida Número de Siniestros'!AF35:AF36,'Vida Número de Siniestros'!AF39),"")</f>
        <v>-0.84554558977152905</v>
      </c>
      <c r="AG55" s="91">
        <f>IFERROR(SUM('Vida Siniestros Directos'!AG13:AG14,'Vida Siniestros Directos'!AG19:AG20,'Vida Siniestros Directos'!AG23,'Vida Siniestros Directos'!AG29:AG30,'Vida Siniestros Directos'!AG35:AG36,'Vida Siniestros Directos'!AG39)/SUM('Vida Número de Siniestros'!AG13:AG14,'Vida Número de Siniestros'!AG19:AG20,'Vida Número de Siniestros'!AG23,'Vida Número de Siniestros'!AG29:AG30,'Vida Número de Siniestros'!AG35:AG36,'Vida Número de Siniestros'!AG39),"")</f>
        <v>-39.887165518776293</v>
      </c>
      <c r="AH55" s="91" t="str">
        <f>IFERROR(SUM('Vida Siniestros Directos'!AH13:AH14,'Vida Siniestros Directos'!AH19:AH20,'Vida Siniestros Directos'!AH23,'Vida Siniestros Directos'!AH29:AH30,'Vida Siniestros Directos'!AH35:AH36,'Vida Siniestros Directos'!AH39)/SUM('Vida Número de Siniestros'!AH13:AH14,'Vida Número de Siniestros'!AH19:AH20,'Vida Número de Siniestros'!AH23,'Vida Número de Siniestros'!AH29:AH30,'Vida Número de Siniestros'!AH35:AH36,'Vida Número de Siniestros'!AH39),"")</f>
        <v/>
      </c>
      <c r="AI55" s="91" t="str">
        <f>IFERROR(SUM('Vida Siniestros Directos'!AI13:AI14,'Vida Siniestros Directos'!AI19:AI20,'Vida Siniestros Directos'!AI23,'Vida Siniestros Directos'!AI29:AI30,'Vida Siniestros Directos'!AI35:AI36,'Vida Siniestros Directos'!AI39)/SUM('Vida Número de Siniestros'!AI13:AI14,'Vida Número de Siniestros'!AI19:AI20,'Vida Número de Siniestros'!AI23,'Vida Número de Siniestros'!AI29:AI30,'Vida Número de Siniestros'!AI35:AI36,'Vida Número de Siniestros'!AI39),"")</f>
        <v/>
      </c>
      <c r="AJ55" s="91" t="str">
        <f>IFERROR(SUM('Vida Siniestros Directos'!AJ13:AJ14,'Vida Siniestros Directos'!AJ19:AJ20,'Vida Siniestros Directos'!AJ23,'Vida Siniestros Directos'!AJ29:AJ30,'Vida Siniestros Directos'!AJ35:AJ36,'Vida Siniestros Directos'!AJ39)/SUM('Vida Número de Siniestros'!AJ13:AJ14,'Vida Número de Siniestros'!AJ19:AJ20,'Vida Número de Siniestros'!AJ23,'Vida Número de Siniestros'!AJ29:AJ30,'Vida Número de Siniestros'!AJ35:AJ36,'Vida Número de Siniestros'!AJ39),"")</f>
        <v/>
      </c>
      <c r="AK55" s="91" t="str">
        <f>IFERROR(SUM('Vida Siniestros Directos'!AK13:AK14,'Vida Siniestros Directos'!AK19:AK20,'Vida Siniestros Directos'!AK23,'Vida Siniestros Directos'!AK29:AK30,'Vida Siniestros Directos'!AK35:AK36,'Vida Siniestros Directos'!AK39)/SUM('Vida Número de Siniestros'!AK13:AK14,'Vida Número de Siniestros'!AK19:AK20,'Vida Número de Siniestros'!AK23,'Vida Número de Siniestros'!AK29:AK30,'Vida Número de Siniestros'!AK35:AK36,'Vida Número de Siniestros'!AK39),"")</f>
        <v/>
      </c>
      <c r="AL55" s="91" t="str">
        <f>IFERROR(SUM('Vida Siniestros Directos'!AL13:AL14,'Vida Siniestros Directos'!AL19:AL20,'Vida Siniestros Directos'!AL23,'Vida Siniestros Directos'!AL29:AL30,'Vida Siniestros Directos'!AL35:AL36,'Vida Siniestros Directos'!AL39)/SUM('Vida Número de Siniestros'!AL13:AL14,'Vida Número de Siniestros'!AL19:AL20,'Vida Número de Siniestros'!AL23,'Vida Número de Siniestros'!AL29:AL30,'Vida Número de Siniestros'!AL35:AL36,'Vida Número de Siniestros'!AL39),"")</f>
        <v/>
      </c>
      <c r="AM55" s="91" t="str">
        <f>IFERROR(SUM('Vida Siniestros Directos'!AM13:AM14,'Vida Siniestros Directos'!AM19:AM20,'Vida Siniestros Directos'!AM23,'Vida Siniestros Directos'!AM29:AM30,'Vida Siniestros Directos'!AM35:AM36,'Vida Siniestros Directos'!AM39)/SUM('Vida Número de Siniestros'!AM13:AM14,'Vida Número de Siniestros'!AM19:AM20,'Vida Número de Siniestros'!AM23,'Vida Número de Siniestros'!AM29:AM30,'Vida Número de Siniestros'!AM35:AM36,'Vida Número de Siniestros'!AM39),"")</f>
        <v/>
      </c>
      <c r="AN55" s="91" t="str">
        <f>IFERROR(SUM('Vida Siniestros Directos'!AN13:AN14,'Vida Siniestros Directos'!AN19:AN20,'Vida Siniestros Directos'!AN23,'Vida Siniestros Directos'!AN29:AN30,'Vida Siniestros Directos'!AN35:AN36,'Vida Siniestros Directos'!AN39)/SUM('Vida Número de Siniestros'!AN13:AN14,'Vida Número de Siniestros'!AN19:AN20,'Vida Número de Siniestros'!AN23,'Vida Número de Siniestros'!AN29:AN30,'Vida Número de Siniestros'!AN35:AN36,'Vida Número de Siniestros'!AN39),"")</f>
        <v/>
      </c>
      <c r="AO55" s="91" t="str">
        <f>IFERROR(SUM('Vida Siniestros Directos'!AO13:AO14,'Vida Siniestros Directos'!AO19:AO20,'Vida Siniestros Directos'!AO23,'Vida Siniestros Directos'!AO29:AO30,'Vida Siniestros Directos'!AO35:AO36,'Vida Siniestros Directos'!AO39)/SUM('Vida Número de Siniestros'!AO13:AO14,'Vida Número de Siniestros'!AO19:AO20,'Vida Número de Siniestros'!AO23,'Vida Número de Siniestros'!AO29:AO30,'Vida Número de Siniestros'!AO35:AO36,'Vida Número de Siniestros'!AO39),"")</f>
        <v/>
      </c>
      <c r="AP55" s="91" t="str">
        <f>IFERROR(SUM('Vida Siniestros Directos'!AP13:AP14,'Vida Siniestros Directos'!AP19:AP20,'Vida Siniestros Directos'!AP23,'Vida Siniestros Directos'!AP29:AP30,'Vida Siniestros Directos'!AP35:AP36,'Vida Siniestros Directos'!AP39)/SUM('Vida Número de Siniestros'!AP13:AP14,'Vida Número de Siniestros'!AP19:AP20,'Vida Número de Siniestros'!AP23,'Vida Número de Siniestros'!AP29:AP30,'Vida Número de Siniestros'!AP35:AP36,'Vida Número de Siniestros'!AP39),"")</f>
        <v/>
      </c>
      <c r="AQ55" s="91">
        <f>IFERROR(SUM('Vida Siniestros Directos'!AQ13:AQ14,'Vida Siniestros Directos'!AQ19:AQ20,'Vida Siniestros Directos'!AQ23,'Vida Siniestros Directos'!AQ29:AQ30,'Vida Siniestros Directos'!AQ35:AQ36,'Vida Siniestros Directos'!AQ39)/SUM('Vida Número de Siniestros'!AQ13:AQ14,'Vida Número de Siniestros'!AQ19:AQ20,'Vida Número de Siniestros'!AQ23,'Vida Número de Siniestros'!AQ29:AQ30,'Vida Número de Siniestros'!AQ35:AQ36,'Vida Número de Siniestros'!AQ39),"")</f>
        <v>-3.12313283243033</v>
      </c>
      <c r="AR55" s="106"/>
      <c r="AS55" s="91">
        <f>IFERROR(SUM('Vida Siniestros Directos'!AS13:AS14,'Vida Siniestros Directos'!AS19:AS20,'Vida Siniestros Directos'!AS23,'Vida Siniestros Directos'!AS29:AS30,'Vida Siniestros Directos'!AS35:AS36,'Vida Siniestros Directos'!AS39)/SUM('Vida Número de Siniestros'!AS13:AS14,'Vida Número de Siniestros'!AS19:AS20,'Vida Número de Siniestros'!AS23,'Vida Número de Siniestros'!AS29:AS30,'Vida Número de Siniestros'!AS35:AS36,'Vida Número de Siniestros'!AS39),"")</f>
        <v>-3.2181076165235307</v>
      </c>
      <c r="AT55" s="71">
        <f>IFERROR(AQ55/AS55-1,"")</f>
        <v>-2.9512619032858955E-2</v>
      </c>
    </row>
    <row r="57" spans="2:46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6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6" hidden="1">
      <c r="B59" s="49" t="s">
        <v>102</v>
      </c>
      <c r="C59" s="50">
        <f>IFERROR(RANK(C61,$C$61:$AP$61,0),"")</f>
        <v>7</v>
      </c>
      <c r="D59" s="50">
        <f t="shared" ref="D59:AP59" si="4">IFERROR(RANK(D61,$C$61:$AP$61,0),"")</f>
        <v>16</v>
      </c>
      <c r="E59" s="50">
        <f t="shared" si="4"/>
        <v>6</v>
      </c>
      <c r="F59" s="50">
        <f t="shared" si="4"/>
        <v>29</v>
      </c>
      <c r="G59" s="50">
        <f t="shared" si="4"/>
        <v>25</v>
      </c>
      <c r="H59" s="50">
        <f t="shared" si="4"/>
        <v>23</v>
      </c>
      <c r="I59" s="50">
        <f t="shared" si="4"/>
        <v>21</v>
      </c>
      <c r="J59" s="50">
        <f t="shared" si="4"/>
        <v>20</v>
      </c>
      <c r="K59" s="50">
        <f t="shared" si="4"/>
        <v>18</v>
      </c>
      <c r="L59" s="50">
        <f t="shared" si="4"/>
        <v>2</v>
      </c>
      <c r="M59" s="50">
        <f t="shared" si="4"/>
        <v>11</v>
      </c>
      <c r="N59" s="50">
        <f t="shared" si="4"/>
        <v>1</v>
      </c>
      <c r="O59" s="50">
        <f t="shared" si="4"/>
        <v>13</v>
      </c>
      <c r="P59" s="50">
        <f t="shared" si="4"/>
        <v>22</v>
      </c>
      <c r="Q59" s="50">
        <f t="shared" si="4"/>
        <v>27</v>
      </c>
      <c r="R59" s="50">
        <f t="shared" si="4"/>
        <v>10</v>
      </c>
      <c r="S59" s="50">
        <f t="shared" si="4"/>
        <v>17</v>
      </c>
      <c r="T59" s="50">
        <f t="shared" si="4"/>
        <v>30</v>
      </c>
      <c r="U59" s="50">
        <f t="shared" si="4"/>
        <v>14</v>
      </c>
      <c r="V59" s="50" t="str">
        <f t="shared" si="4"/>
        <v/>
      </c>
      <c r="W59" s="50">
        <f t="shared" si="4"/>
        <v>19</v>
      </c>
      <c r="X59" s="50">
        <f t="shared" si="4"/>
        <v>24</v>
      </c>
      <c r="Y59" s="50">
        <f t="shared" si="4"/>
        <v>15</v>
      </c>
      <c r="Z59" s="50">
        <f t="shared" si="4"/>
        <v>12</v>
      </c>
      <c r="AA59" s="50">
        <f t="shared" si="4"/>
        <v>5</v>
      </c>
      <c r="AB59" s="50">
        <f t="shared" si="4"/>
        <v>3</v>
      </c>
      <c r="AC59" s="50">
        <f t="shared" si="4"/>
        <v>4</v>
      </c>
      <c r="AD59" s="50">
        <f t="shared" si="4"/>
        <v>8</v>
      </c>
      <c r="AE59" s="50">
        <f t="shared" si="4"/>
        <v>26</v>
      </c>
      <c r="AF59" s="50">
        <f t="shared" si="4"/>
        <v>28</v>
      </c>
      <c r="AG59" s="50">
        <f t="shared" si="4"/>
        <v>9</v>
      </c>
      <c r="AH59" s="50" t="str">
        <f t="shared" si="4"/>
        <v/>
      </c>
      <c r="AI59" s="50" t="str">
        <f t="shared" si="4"/>
        <v/>
      </c>
      <c r="AJ59" s="50" t="str">
        <f t="shared" si="4"/>
        <v/>
      </c>
      <c r="AK59" s="50" t="str">
        <f t="shared" si="4"/>
        <v/>
      </c>
      <c r="AL59" s="50" t="str">
        <f t="shared" si="4"/>
        <v/>
      </c>
      <c r="AM59" s="50" t="str">
        <f t="shared" si="4"/>
        <v/>
      </c>
      <c r="AN59" s="50" t="str">
        <f t="shared" si="4"/>
        <v/>
      </c>
      <c r="AO59" s="50" t="str">
        <f t="shared" si="4"/>
        <v/>
      </c>
      <c r="AP59" s="50" t="str">
        <f t="shared" si="4"/>
        <v/>
      </c>
    </row>
    <row r="60" spans="2:46" hidden="1">
      <c r="C60" s="50" t="str">
        <f>C11</f>
        <v>Ace Vida</v>
      </c>
      <c r="D60" s="50" t="str">
        <f t="shared" ref="D60:AP60" si="5">D11</f>
        <v>BanChile</v>
      </c>
      <c r="E60" s="50" t="str">
        <f t="shared" si="5"/>
        <v>BBVA Vida</v>
      </c>
      <c r="F60" s="50" t="str">
        <f t="shared" si="5"/>
        <v>BCI Seguros Vida</v>
      </c>
      <c r="G60" s="50" t="str">
        <f t="shared" si="5"/>
        <v>BICE Vida</v>
      </c>
      <c r="H60" s="50" t="str">
        <f t="shared" si="5"/>
        <v>Cámara</v>
      </c>
      <c r="I60" s="50" t="str">
        <f t="shared" si="5"/>
        <v>Cardif</v>
      </c>
      <c r="J60" s="50" t="str">
        <f t="shared" si="5"/>
        <v>Chilena Consolidada</v>
      </c>
      <c r="K60" s="50" t="str">
        <f t="shared" si="5"/>
        <v>CLC</v>
      </c>
      <c r="L60" s="50" t="str">
        <f t="shared" si="5"/>
        <v>CN Life</v>
      </c>
      <c r="M60" s="50" t="str">
        <f t="shared" si="5"/>
        <v>Consorcio Nacional</v>
      </c>
      <c r="N60" s="50" t="str">
        <f t="shared" si="5"/>
        <v>CorpSeguros</v>
      </c>
      <c r="O60" s="50" t="str">
        <f t="shared" si="5"/>
        <v>CorpVida</v>
      </c>
      <c r="P60" s="50" t="str">
        <f t="shared" si="5"/>
        <v>Cruz del Sur</v>
      </c>
      <c r="Q60" s="50" t="str">
        <f t="shared" si="5"/>
        <v>EuroAmérica</v>
      </c>
      <c r="R60" s="50" t="str">
        <f t="shared" si="5"/>
        <v>Huelen</v>
      </c>
      <c r="S60" s="50" t="str">
        <f t="shared" si="5"/>
        <v>Itaú</v>
      </c>
      <c r="T60" s="50" t="str">
        <f t="shared" si="5"/>
        <v>M. de Carabineros</v>
      </c>
      <c r="U60" s="50" t="str">
        <f t="shared" si="5"/>
        <v>M. del Ej. y Av.</v>
      </c>
      <c r="V60" s="50" t="str">
        <f t="shared" si="5"/>
        <v>Magallanes Vida</v>
      </c>
      <c r="W60" s="50" t="str">
        <f t="shared" si="5"/>
        <v>Mapfre Vida</v>
      </c>
      <c r="X60" s="50" t="str">
        <f t="shared" si="5"/>
        <v>Metlife</v>
      </c>
      <c r="Y60" s="50" t="str">
        <f t="shared" si="5"/>
        <v>Mutual de Seguros</v>
      </c>
      <c r="Z60" s="50" t="str">
        <f t="shared" si="5"/>
        <v>Ohio National</v>
      </c>
      <c r="AA60" s="50" t="str">
        <f t="shared" si="5"/>
        <v>Penta Vida</v>
      </c>
      <c r="AB60" s="50" t="str">
        <f t="shared" si="5"/>
        <v>Principal</v>
      </c>
      <c r="AC60" s="50" t="str">
        <f t="shared" si="5"/>
        <v>Renta Nacional</v>
      </c>
      <c r="AD60" s="50" t="str">
        <f t="shared" si="5"/>
        <v>Rigel</v>
      </c>
      <c r="AE60" s="50" t="str">
        <f t="shared" si="5"/>
        <v>Security Previsión</v>
      </c>
      <c r="AF60" s="50" t="str">
        <f t="shared" si="5"/>
        <v>Sura</v>
      </c>
      <c r="AG60" s="50" t="str">
        <f t="shared" si="5"/>
        <v>Zurich Santander</v>
      </c>
      <c r="AH60" s="50" t="str">
        <f t="shared" si="5"/>
        <v/>
      </c>
      <c r="AI60" s="50" t="str">
        <f t="shared" si="5"/>
        <v/>
      </c>
      <c r="AJ60" s="50" t="str">
        <f t="shared" si="5"/>
        <v/>
      </c>
      <c r="AK60" s="50" t="str">
        <f t="shared" si="5"/>
        <v/>
      </c>
      <c r="AL60" s="50" t="str">
        <f t="shared" si="5"/>
        <v/>
      </c>
      <c r="AM60" s="50" t="str">
        <f t="shared" si="5"/>
        <v/>
      </c>
      <c r="AN60" s="50" t="str">
        <f t="shared" si="5"/>
        <v/>
      </c>
      <c r="AO60" s="50" t="str">
        <f t="shared" si="5"/>
        <v/>
      </c>
      <c r="AP60" s="50" t="str">
        <f t="shared" si="5"/>
        <v/>
      </c>
    </row>
    <row r="61" spans="2:46" hidden="1">
      <c r="C61" s="52">
        <f>IFERROR(IF(C57=1,(VLOOKUP($B$77,$B$12:$AQ$49,C64+1,FALSE)+C62/1000000)*(-1),""),"")</f>
        <v>202.97862952906709</v>
      </c>
      <c r="D61" s="52">
        <f t="shared" ref="D61:AP61" si="6">IFERROR(IF(D57=1,(VLOOKUP($B$77,$B$12:$AQ$49,D64+1,FALSE)+D62/1000000)*(-1),""),"")</f>
        <v>52.934372253615457</v>
      </c>
      <c r="E61" s="52">
        <f t="shared" si="6"/>
        <v>289.32588314360424</v>
      </c>
      <c r="F61" s="52">
        <f t="shared" si="6"/>
        <v>3.3715559846961156</v>
      </c>
      <c r="G61" s="52">
        <f t="shared" si="6"/>
        <v>7.4847891503626478</v>
      </c>
      <c r="H61" s="52">
        <f t="shared" si="6"/>
        <v>11.59810388117117</v>
      </c>
      <c r="I61" s="52">
        <f t="shared" si="6"/>
        <v>17.608965514283032</v>
      </c>
      <c r="J61" s="52">
        <f t="shared" si="6"/>
        <v>20.220932165052357</v>
      </c>
      <c r="K61" s="52">
        <f t="shared" si="6"/>
        <v>46.378103455985297</v>
      </c>
      <c r="L61" s="52">
        <f t="shared" si="6"/>
        <v>3124.4732227208742</v>
      </c>
      <c r="M61" s="52">
        <f t="shared" si="6"/>
        <v>91.492951270213084</v>
      </c>
      <c r="N61" s="52">
        <f t="shared" si="6"/>
        <v>13941.746430683135</v>
      </c>
      <c r="O61" s="52">
        <f t="shared" si="6"/>
        <v>72.467810340132218</v>
      </c>
      <c r="P61" s="52">
        <f t="shared" si="6"/>
        <v>12.847390154276239</v>
      </c>
      <c r="Q61" s="52">
        <f t="shared" si="6"/>
        <v>5.7302103483478426</v>
      </c>
      <c r="R61" s="52">
        <f t="shared" si="6"/>
        <v>99.536577487992531</v>
      </c>
      <c r="S61" s="52">
        <f t="shared" si="6"/>
        <v>52.613359129862957</v>
      </c>
      <c r="T61" s="52">
        <f t="shared" si="6"/>
        <v>0.30967580706379605</v>
      </c>
      <c r="U61" s="52">
        <f t="shared" si="6"/>
        <v>65.200450811846878</v>
      </c>
      <c r="V61" s="52" t="str">
        <f t="shared" si="6"/>
        <v/>
      </c>
      <c r="W61" s="52">
        <f t="shared" si="6"/>
        <v>33.113713306286201</v>
      </c>
      <c r="X61" s="52">
        <f t="shared" si="6"/>
        <v>9.2309405008834098</v>
      </c>
      <c r="Y61" s="52">
        <f t="shared" si="6"/>
        <v>62.846922677440816</v>
      </c>
      <c r="Z61" s="52">
        <f t="shared" si="6"/>
        <v>83.474012680452816</v>
      </c>
      <c r="AA61" s="52">
        <f t="shared" si="6"/>
        <v>1081.7922842638261</v>
      </c>
      <c r="AB61" s="52">
        <f t="shared" si="6"/>
        <v>3094.9498287065417</v>
      </c>
      <c r="AC61" s="52">
        <f t="shared" si="6"/>
        <v>1640.152530652259</v>
      </c>
      <c r="AD61" s="52">
        <f t="shared" si="6"/>
        <v>166.11832734266704</v>
      </c>
      <c r="AE61" s="52">
        <f t="shared" si="6"/>
        <v>6.098023791020343</v>
      </c>
      <c r="AF61" s="52">
        <f t="shared" si="6"/>
        <v>3.7265110473274414</v>
      </c>
      <c r="AG61" s="52">
        <f t="shared" si="6"/>
        <v>99.904596757028187</v>
      </c>
      <c r="AH61" s="52" t="str">
        <f t="shared" si="6"/>
        <v/>
      </c>
      <c r="AI61" s="52" t="str">
        <f t="shared" si="6"/>
        <v/>
      </c>
      <c r="AJ61" s="52" t="str">
        <f t="shared" si="6"/>
        <v/>
      </c>
      <c r="AK61" s="52" t="str">
        <f t="shared" si="6"/>
        <v/>
      </c>
      <c r="AL61" s="52" t="str">
        <f t="shared" si="6"/>
        <v/>
      </c>
      <c r="AM61" s="52" t="str">
        <f t="shared" si="6"/>
        <v/>
      </c>
      <c r="AN61" s="52" t="str">
        <f t="shared" si="6"/>
        <v/>
      </c>
      <c r="AO61" s="52" t="str">
        <f t="shared" si="6"/>
        <v/>
      </c>
      <c r="AP61" s="52" t="str">
        <f t="shared" si="6"/>
        <v/>
      </c>
    </row>
    <row r="62" spans="2:46" hidden="1">
      <c r="C62" s="50">
        <v>40</v>
      </c>
      <c r="D62" s="50">
        <f>C62-1</f>
        <v>39</v>
      </c>
      <c r="E62" s="50">
        <f t="shared" ref="E62:AP62" si="7">D62-1</f>
        <v>38</v>
      </c>
      <c r="F62" s="50">
        <f t="shared" si="7"/>
        <v>37</v>
      </c>
      <c r="G62" s="50">
        <f t="shared" si="7"/>
        <v>36</v>
      </c>
      <c r="H62" s="50">
        <f t="shared" si="7"/>
        <v>35</v>
      </c>
      <c r="I62" s="50">
        <f t="shared" si="7"/>
        <v>34</v>
      </c>
      <c r="J62" s="50">
        <f t="shared" si="7"/>
        <v>33</v>
      </c>
      <c r="K62" s="50">
        <f t="shared" si="7"/>
        <v>32</v>
      </c>
      <c r="L62" s="50">
        <f t="shared" si="7"/>
        <v>31</v>
      </c>
      <c r="M62" s="50">
        <f t="shared" si="7"/>
        <v>30</v>
      </c>
      <c r="N62" s="50">
        <f t="shared" si="7"/>
        <v>29</v>
      </c>
      <c r="O62" s="50">
        <f t="shared" si="7"/>
        <v>28</v>
      </c>
      <c r="P62" s="50">
        <f t="shared" si="7"/>
        <v>27</v>
      </c>
      <c r="Q62" s="50">
        <f t="shared" si="7"/>
        <v>26</v>
      </c>
      <c r="R62" s="50">
        <f t="shared" si="7"/>
        <v>25</v>
      </c>
      <c r="S62" s="50">
        <f t="shared" si="7"/>
        <v>24</v>
      </c>
      <c r="T62" s="50">
        <f t="shared" si="7"/>
        <v>23</v>
      </c>
      <c r="U62" s="50">
        <f t="shared" si="7"/>
        <v>22</v>
      </c>
      <c r="V62" s="50">
        <f t="shared" si="7"/>
        <v>21</v>
      </c>
      <c r="W62" s="50">
        <f t="shared" si="7"/>
        <v>20</v>
      </c>
      <c r="X62" s="50">
        <f t="shared" si="7"/>
        <v>19</v>
      </c>
      <c r="Y62" s="50">
        <f t="shared" si="7"/>
        <v>18</v>
      </c>
      <c r="Z62" s="50">
        <f t="shared" si="7"/>
        <v>17</v>
      </c>
      <c r="AA62" s="50">
        <f t="shared" si="7"/>
        <v>16</v>
      </c>
      <c r="AB62" s="50">
        <f t="shared" si="7"/>
        <v>15</v>
      </c>
      <c r="AC62" s="50">
        <f t="shared" si="7"/>
        <v>14</v>
      </c>
      <c r="AD62" s="50">
        <f t="shared" si="7"/>
        <v>13</v>
      </c>
      <c r="AE62" s="50">
        <f t="shared" si="7"/>
        <v>12</v>
      </c>
      <c r="AF62" s="50">
        <f t="shared" si="7"/>
        <v>11</v>
      </c>
      <c r="AG62" s="50">
        <f t="shared" si="7"/>
        <v>10</v>
      </c>
      <c r="AH62" s="50">
        <f t="shared" si="7"/>
        <v>9</v>
      </c>
      <c r="AI62" s="50">
        <f t="shared" si="7"/>
        <v>8</v>
      </c>
      <c r="AJ62" s="50">
        <f t="shared" si="7"/>
        <v>7</v>
      </c>
      <c r="AK62" s="50">
        <f t="shared" si="7"/>
        <v>6</v>
      </c>
      <c r="AL62" s="50">
        <f t="shared" si="7"/>
        <v>5</v>
      </c>
      <c r="AM62" s="50">
        <f t="shared" si="7"/>
        <v>4</v>
      </c>
      <c r="AN62" s="50">
        <f t="shared" si="7"/>
        <v>3</v>
      </c>
      <c r="AO62" s="50">
        <f t="shared" si="7"/>
        <v>2</v>
      </c>
      <c r="AP62" s="50">
        <f t="shared" si="7"/>
        <v>1</v>
      </c>
    </row>
    <row r="63" spans="2:46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6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8">IFERROR(HLOOKUP(C64,$C$59:$AP$60,2,FALSE),"")</f>
        <v>CorpSeguros</v>
      </c>
      <c r="D65" s="50" t="str">
        <f t="shared" si="8"/>
        <v>CN Life</v>
      </c>
      <c r="E65" s="50" t="str">
        <f t="shared" si="8"/>
        <v>Principal</v>
      </c>
      <c r="F65" s="50" t="str">
        <f t="shared" si="8"/>
        <v>Renta Nacional</v>
      </c>
      <c r="G65" s="50" t="str">
        <f t="shared" si="8"/>
        <v>Penta Vida</v>
      </c>
      <c r="H65" s="50" t="str">
        <f t="shared" si="8"/>
        <v>BBVA Vida</v>
      </c>
      <c r="I65" s="50" t="str">
        <f t="shared" si="8"/>
        <v>Ace Vida</v>
      </c>
      <c r="J65" s="50" t="str">
        <f t="shared" si="8"/>
        <v>Rigel</v>
      </c>
      <c r="K65" s="50" t="str">
        <f t="shared" si="8"/>
        <v>Zurich Santander</v>
      </c>
      <c r="L65" s="50" t="str">
        <f t="shared" si="8"/>
        <v>Huelen</v>
      </c>
      <c r="M65" s="50" t="str">
        <f t="shared" si="8"/>
        <v>Consorcio Nacional</v>
      </c>
      <c r="N65" s="50" t="str">
        <f t="shared" si="8"/>
        <v>Ohio National</v>
      </c>
      <c r="O65" s="50" t="str">
        <f t="shared" si="8"/>
        <v>CorpVida</v>
      </c>
      <c r="P65" s="50" t="str">
        <f t="shared" si="8"/>
        <v>M. del Ej. y Av.</v>
      </c>
      <c r="Q65" s="50" t="str">
        <f t="shared" si="8"/>
        <v>Mutual de Seguros</v>
      </c>
      <c r="R65" s="50" t="str">
        <f t="shared" si="8"/>
        <v>BanChile</v>
      </c>
      <c r="S65" s="50" t="str">
        <f t="shared" si="8"/>
        <v>Itaú</v>
      </c>
      <c r="T65" s="50" t="str">
        <f t="shared" si="8"/>
        <v>CLC</v>
      </c>
      <c r="U65" s="50" t="str">
        <f t="shared" si="8"/>
        <v>Mapfre Vida</v>
      </c>
      <c r="V65" s="50" t="str">
        <f t="shared" si="8"/>
        <v>Chilena Consolidada</v>
      </c>
      <c r="W65" s="50" t="str">
        <f t="shared" si="8"/>
        <v>Cardif</v>
      </c>
      <c r="X65" s="50" t="str">
        <f t="shared" si="8"/>
        <v>Cruz del Sur</v>
      </c>
      <c r="Y65" s="50" t="str">
        <f t="shared" si="8"/>
        <v>Cámara</v>
      </c>
      <c r="Z65" s="50" t="str">
        <f t="shared" si="8"/>
        <v>Metlife</v>
      </c>
      <c r="AA65" s="50" t="str">
        <f t="shared" si="8"/>
        <v>BICE Vida</v>
      </c>
      <c r="AB65" s="50" t="str">
        <f t="shared" si="8"/>
        <v>Security Previsión</v>
      </c>
      <c r="AC65" s="50" t="str">
        <f t="shared" si="8"/>
        <v>EuroAmérica</v>
      </c>
      <c r="AD65" s="50" t="str">
        <f t="shared" si="8"/>
        <v>Sura</v>
      </c>
      <c r="AE65" s="50" t="str">
        <f t="shared" si="8"/>
        <v>BCI Seguros Vida</v>
      </c>
      <c r="AF65" s="50" t="str">
        <f t="shared" si="8"/>
        <v>M. de Carabineros</v>
      </c>
      <c r="AG65" s="50" t="str">
        <f t="shared" si="8"/>
        <v/>
      </c>
      <c r="AH65" s="50" t="str">
        <f t="shared" si="8"/>
        <v/>
      </c>
      <c r="AI65" s="50" t="str">
        <f t="shared" si="8"/>
        <v/>
      </c>
      <c r="AJ65" s="50" t="str">
        <f t="shared" si="8"/>
        <v/>
      </c>
      <c r="AK65" s="50" t="str">
        <f t="shared" si="8"/>
        <v/>
      </c>
      <c r="AL65" s="50" t="str">
        <f t="shared" si="8"/>
        <v/>
      </c>
      <c r="AM65" s="50" t="str">
        <f t="shared" si="8"/>
        <v/>
      </c>
      <c r="AN65" s="50" t="str">
        <f t="shared" si="8"/>
        <v/>
      </c>
      <c r="AO65" s="50" t="str">
        <f t="shared" si="8"/>
        <v/>
      </c>
      <c r="AP65" s="50" t="str">
        <f t="shared" si="8"/>
        <v/>
      </c>
    </row>
    <row r="66" spans="1:42" hidden="1">
      <c r="C66" s="52">
        <f t="shared" ref="C66:AP66" si="9">IFERROR((HLOOKUP(C64,$C$59:$AP$61,3,FALSE)-HLOOKUP(C64,$C$59:$AP$62,4,FALSE)/1000000)/$C$71,"")</f>
        <v>13941.746401683135</v>
      </c>
      <c r="D66" s="52">
        <f t="shared" si="9"/>
        <v>3124.4731917208742</v>
      </c>
      <c r="E66" s="52">
        <f t="shared" si="9"/>
        <v>3094.9498137065416</v>
      </c>
      <c r="F66" s="52">
        <f t="shared" si="9"/>
        <v>1640.152516652259</v>
      </c>
      <c r="G66" s="52">
        <f t="shared" si="9"/>
        <v>1081.7922682638261</v>
      </c>
      <c r="H66" s="52">
        <f t="shared" si="9"/>
        <v>289.32584514360423</v>
      </c>
      <c r="I66" s="52">
        <f t="shared" si="9"/>
        <v>202.97858952906708</v>
      </c>
      <c r="J66" s="52">
        <f t="shared" si="9"/>
        <v>166.11831434266705</v>
      </c>
      <c r="K66" s="52">
        <f t="shared" si="9"/>
        <v>99.904586757028184</v>
      </c>
      <c r="L66" s="52">
        <f t="shared" si="9"/>
        <v>99.536552487992537</v>
      </c>
      <c r="M66" s="52">
        <f t="shared" si="9"/>
        <v>91.492921270213088</v>
      </c>
      <c r="N66" s="52">
        <f t="shared" si="9"/>
        <v>83.473995680452816</v>
      </c>
      <c r="O66" s="52">
        <f t="shared" si="9"/>
        <v>72.467782340132217</v>
      </c>
      <c r="P66" s="52">
        <f t="shared" si="9"/>
        <v>65.200428811846876</v>
      </c>
      <c r="Q66" s="52">
        <f t="shared" si="9"/>
        <v>62.846904677440818</v>
      </c>
      <c r="R66" s="52">
        <f t="shared" si="9"/>
        <v>52.934333253615456</v>
      </c>
      <c r="S66" s="52">
        <f t="shared" si="9"/>
        <v>52.613335129862953</v>
      </c>
      <c r="T66" s="52">
        <f t="shared" si="9"/>
        <v>46.3780714559853</v>
      </c>
      <c r="U66" s="52">
        <f t="shared" si="9"/>
        <v>33.113693306286201</v>
      </c>
      <c r="V66" s="52">
        <f t="shared" si="9"/>
        <v>20.220899165052359</v>
      </c>
      <c r="W66" s="52">
        <f t="shared" si="9"/>
        <v>17.608931514283032</v>
      </c>
      <c r="X66" s="52">
        <f t="shared" si="9"/>
        <v>12.847363154276239</v>
      </c>
      <c r="Y66" s="52">
        <f t="shared" si="9"/>
        <v>11.598068881171169</v>
      </c>
      <c r="Z66" s="52">
        <f t="shared" si="9"/>
        <v>9.2309215008834098</v>
      </c>
      <c r="AA66" s="52">
        <f t="shared" si="9"/>
        <v>7.4847531503626481</v>
      </c>
      <c r="AB66" s="52">
        <f t="shared" si="9"/>
        <v>6.0980117910203431</v>
      </c>
      <c r="AC66" s="52">
        <f t="shared" si="9"/>
        <v>5.7301843483478425</v>
      </c>
      <c r="AD66" s="52">
        <f t="shared" si="9"/>
        <v>3.7265000473274412</v>
      </c>
      <c r="AE66" s="52">
        <f t="shared" si="9"/>
        <v>3.3715189846961158</v>
      </c>
      <c r="AF66" s="52">
        <f t="shared" si="9"/>
        <v>0.30965280706379605</v>
      </c>
      <c r="AG66" s="52" t="str">
        <f t="shared" si="9"/>
        <v/>
      </c>
      <c r="AH66" s="52" t="str">
        <f t="shared" si="9"/>
        <v/>
      </c>
      <c r="AI66" s="52" t="str">
        <f t="shared" si="9"/>
        <v/>
      </c>
      <c r="AJ66" s="52" t="str">
        <f t="shared" si="9"/>
        <v/>
      </c>
      <c r="AK66" s="52" t="str">
        <f t="shared" si="9"/>
        <v/>
      </c>
      <c r="AL66" s="52" t="str">
        <f t="shared" si="9"/>
        <v/>
      </c>
      <c r="AM66" s="52" t="str">
        <f t="shared" si="9"/>
        <v/>
      </c>
      <c r="AN66" s="52" t="str">
        <f t="shared" si="9"/>
        <v/>
      </c>
      <c r="AO66" s="52" t="str">
        <f t="shared" si="9"/>
        <v/>
      </c>
      <c r="AP66" s="52" t="str">
        <f t="shared" si="9"/>
        <v/>
      </c>
    </row>
    <row r="67" spans="1:42" hidden="1">
      <c r="C67" s="52" t="str">
        <f>IF(ISNUMBER(C66),CONCATENATE(C65," - ",C64),"")</f>
        <v>CorpSeguros - 1</v>
      </c>
      <c r="D67" s="52" t="str">
        <f t="shared" ref="D67:AP67" si="10">IF(ISNUMBER(D66),CONCATENATE(D65," - ",D64),"")</f>
        <v>CN Life - 2</v>
      </c>
      <c r="E67" s="52" t="str">
        <f t="shared" si="10"/>
        <v>Principal - 3</v>
      </c>
      <c r="F67" s="52" t="str">
        <f t="shared" si="10"/>
        <v>Renta Nacional - 4</v>
      </c>
      <c r="G67" s="52" t="str">
        <f t="shared" si="10"/>
        <v>Penta Vida - 5</v>
      </c>
      <c r="H67" s="52" t="str">
        <f t="shared" si="10"/>
        <v>BBVA Vida - 6</v>
      </c>
      <c r="I67" s="52" t="str">
        <f t="shared" si="10"/>
        <v>Ace Vida - 7</v>
      </c>
      <c r="J67" s="52" t="str">
        <f t="shared" si="10"/>
        <v>Rigel - 8</v>
      </c>
      <c r="K67" s="52" t="str">
        <f t="shared" si="10"/>
        <v>Zurich Santander - 9</v>
      </c>
      <c r="L67" s="52" t="str">
        <f t="shared" si="10"/>
        <v>Huelen - 10</v>
      </c>
      <c r="M67" s="52" t="str">
        <f t="shared" si="10"/>
        <v>Consorcio Nacional - 11</v>
      </c>
      <c r="N67" s="52" t="str">
        <f t="shared" si="10"/>
        <v>Ohio National - 12</v>
      </c>
      <c r="O67" s="52" t="str">
        <f t="shared" si="10"/>
        <v>CorpVida - 13</v>
      </c>
      <c r="P67" s="52" t="str">
        <f t="shared" si="10"/>
        <v>M. del Ej. y Av. - 14</v>
      </c>
      <c r="Q67" s="52" t="str">
        <f t="shared" si="10"/>
        <v>Mutual de Seguros - 15</v>
      </c>
      <c r="R67" s="52" t="str">
        <f t="shared" si="10"/>
        <v>BanChile - 16</v>
      </c>
      <c r="S67" s="52" t="str">
        <f t="shared" si="10"/>
        <v>Itaú - 17</v>
      </c>
      <c r="T67" s="52" t="str">
        <f t="shared" si="10"/>
        <v>CLC - 18</v>
      </c>
      <c r="U67" s="52" t="str">
        <f t="shared" si="10"/>
        <v>Mapfre Vida - 19</v>
      </c>
      <c r="V67" s="52" t="str">
        <f t="shared" si="10"/>
        <v>Chilena Consolidada - 20</v>
      </c>
      <c r="W67" s="52" t="str">
        <f t="shared" si="10"/>
        <v>Cardif - 21</v>
      </c>
      <c r="X67" s="52" t="str">
        <f t="shared" si="10"/>
        <v>Cruz del Sur - 22</v>
      </c>
      <c r="Y67" s="52" t="str">
        <f t="shared" si="10"/>
        <v>Cámara - 23</v>
      </c>
      <c r="Z67" s="52" t="str">
        <f t="shared" si="10"/>
        <v>Metlife - 24</v>
      </c>
      <c r="AA67" s="52" t="str">
        <f t="shared" si="10"/>
        <v>BICE Vida - 25</v>
      </c>
      <c r="AB67" s="52" t="str">
        <f t="shared" si="10"/>
        <v>Security Previsión - 26</v>
      </c>
      <c r="AC67" s="52" t="str">
        <f t="shared" si="10"/>
        <v>EuroAmérica - 27</v>
      </c>
      <c r="AD67" s="52" t="str">
        <f t="shared" si="10"/>
        <v>Sura - 28</v>
      </c>
      <c r="AE67" s="52" t="str">
        <f t="shared" si="10"/>
        <v>BCI Seguros Vida - 29</v>
      </c>
      <c r="AF67" s="52" t="str">
        <f t="shared" si="10"/>
        <v>M. de Carabineros - 30</v>
      </c>
      <c r="AG67" s="52" t="str">
        <f t="shared" si="10"/>
        <v/>
      </c>
      <c r="AH67" s="52" t="str">
        <f t="shared" si="10"/>
        <v/>
      </c>
      <c r="AI67" s="52" t="str">
        <f t="shared" si="10"/>
        <v/>
      </c>
      <c r="AJ67" s="52" t="str">
        <f t="shared" si="10"/>
        <v/>
      </c>
      <c r="AK67" s="52" t="str">
        <f t="shared" si="10"/>
        <v/>
      </c>
      <c r="AL67" s="52" t="str">
        <f t="shared" si="10"/>
        <v/>
      </c>
      <c r="AM67" s="52" t="str">
        <f t="shared" si="10"/>
        <v/>
      </c>
      <c r="AN67" s="52" t="str">
        <f t="shared" si="10"/>
        <v/>
      </c>
      <c r="AO67" s="52" t="str">
        <f t="shared" si="10"/>
        <v/>
      </c>
      <c r="AP67" s="52" t="str">
        <f t="shared" si="10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1">IF($B$80=D65,D66,"")</f>
        <v/>
      </c>
      <c r="E69" s="52" t="str">
        <f t="shared" si="11"/>
        <v/>
      </c>
      <c r="F69" s="52" t="str">
        <f t="shared" si="11"/>
        <v/>
      </c>
      <c r="G69" s="52" t="str">
        <f t="shared" si="11"/>
        <v/>
      </c>
      <c r="H69" s="52" t="str">
        <f t="shared" si="11"/>
        <v/>
      </c>
      <c r="I69" s="52" t="str">
        <f t="shared" si="11"/>
        <v/>
      </c>
      <c r="J69" s="52" t="str">
        <f t="shared" si="11"/>
        <v/>
      </c>
      <c r="K69" s="52" t="str">
        <f t="shared" si="11"/>
        <v/>
      </c>
      <c r="L69" s="52" t="str">
        <f t="shared" si="11"/>
        <v/>
      </c>
      <c r="M69" s="52" t="str">
        <f t="shared" si="11"/>
        <v/>
      </c>
      <c r="N69" s="52" t="str">
        <f t="shared" si="11"/>
        <v/>
      </c>
      <c r="O69" s="52" t="str">
        <f t="shared" si="11"/>
        <v/>
      </c>
      <c r="P69" s="52" t="str">
        <f t="shared" si="11"/>
        <v/>
      </c>
      <c r="Q69" s="52" t="str">
        <f t="shared" si="11"/>
        <v/>
      </c>
      <c r="R69" s="52" t="str">
        <f t="shared" si="11"/>
        <v/>
      </c>
      <c r="S69" s="52" t="str">
        <f t="shared" si="11"/>
        <v/>
      </c>
      <c r="T69" s="52" t="str">
        <f t="shared" si="11"/>
        <v/>
      </c>
      <c r="U69" s="52" t="str">
        <f t="shared" si="11"/>
        <v/>
      </c>
      <c r="V69" s="52" t="str">
        <f t="shared" si="11"/>
        <v/>
      </c>
      <c r="W69" s="52" t="str">
        <f t="shared" si="11"/>
        <v/>
      </c>
      <c r="X69" s="52" t="str">
        <f t="shared" si="11"/>
        <v/>
      </c>
      <c r="Y69" s="52" t="str">
        <f t="shared" si="11"/>
        <v/>
      </c>
      <c r="Z69" s="52" t="str">
        <f t="shared" si="11"/>
        <v/>
      </c>
      <c r="AA69" s="52" t="str">
        <f t="shared" si="11"/>
        <v/>
      </c>
      <c r="AB69" s="52" t="str">
        <f t="shared" si="11"/>
        <v/>
      </c>
      <c r="AC69" s="52" t="str">
        <f t="shared" si="11"/>
        <v/>
      </c>
      <c r="AD69" s="52" t="str">
        <f t="shared" si="11"/>
        <v/>
      </c>
      <c r="AE69" s="52" t="str">
        <f t="shared" si="11"/>
        <v/>
      </c>
      <c r="AF69" s="52" t="str">
        <f t="shared" si="11"/>
        <v/>
      </c>
      <c r="AG69" s="52" t="str">
        <f t="shared" si="11"/>
        <v/>
      </c>
      <c r="AH69" s="52" t="str">
        <f t="shared" si="11"/>
        <v/>
      </c>
      <c r="AI69" s="52" t="str">
        <f t="shared" si="11"/>
        <v/>
      </c>
      <c r="AJ69" s="52" t="str">
        <f t="shared" si="11"/>
        <v/>
      </c>
      <c r="AK69" s="52" t="str">
        <f t="shared" si="11"/>
        <v/>
      </c>
      <c r="AL69" s="52" t="str">
        <f t="shared" si="11"/>
        <v/>
      </c>
      <c r="AM69" s="52" t="str">
        <f t="shared" si="11"/>
        <v/>
      </c>
      <c r="AN69" s="52" t="str">
        <f t="shared" si="11"/>
        <v/>
      </c>
      <c r="AO69" s="52" t="str">
        <f t="shared" si="11"/>
        <v/>
      </c>
      <c r="AP69" s="52" t="str">
        <f t="shared" si="11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UF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30.09.2012</v>
      </c>
      <c r="D72" s="37" t="s">
        <v>372</v>
      </c>
      <c r="E72" s="37" t="s">
        <v>105</v>
      </c>
      <c r="F72" s="37" t="s">
        <v>22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30.09.2012</v>
      </c>
      <c r="D73" s="37" t="s">
        <v>373</v>
      </c>
      <c r="E73" s="37" t="s">
        <v>106</v>
      </c>
      <c r="F73" s="37" t="s">
        <v>370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30.09.2012</v>
      </c>
      <c r="D74" s="37" t="s">
        <v>374</v>
      </c>
      <c r="E74" s="37" t="s">
        <v>107</v>
      </c>
      <c r="F74" s="37" t="s">
        <v>371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2">IFERROR(RANK(C113,$C$113:$AJ$113,0),"")</f>
        <v>20</v>
      </c>
      <c r="D111" s="50">
        <f t="shared" si="12"/>
        <v>18</v>
      </c>
      <c r="E111" s="50">
        <f t="shared" si="12"/>
        <v>11</v>
      </c>
      <c r="F111" s="50">
        <f t="shared" si="12"/>
        <v>16</v>
      </c>
      <c r="G111" s="50">
        <f t="shared" si="12"/>
        <v>7</v>
      </c>
      <c r="H111" s="50" t="str">
        <f t="shared" si="12"/>
        <v/>
      </c>
      <c r="I111" s="50">
        <f t="shared" si="12"/>
        <v>21</v>
      </c>
      <c r="J111" s="50">
        <f t="shared" si="12"/>
        <v>29</v>
      </c>
      <c r="K111" s="50">
        <f t="shared" si="12"/>
        <v>17</v>
      </c>
      <c r="L111" s="50">
        <f t="shared" si="12"/>
        <v>24</v>
      </c>
      <c r="M111" s="50">
        <f t="shared" si="12"/>
        <v>13</v>
      </c>
      <c r="N111" s="50">
        <f t="shared" si="12"/>
        <v>1</v>
      </c>
      <c r="O111" s="50">
        <f t="shared" si="12"/>
        <v>19</v>
      </c>
      <c r="P111" s="50">
        <f t="shared" si="12"/>
        <v>12</v>
      </c>
      <c r="Q111" s="50" t="str">
        <f t="shared" si="12"/>
        <v/>
      </c>
      <c r="R111" s="50">
        <f t="shared" si="12"/>
        <v>27</v>
      </c>
      <c r="S111" s="50">
        <f t="shared" si="12"/>
        <v>26</v>
      </c>
      <c r="T111" s="50">
        <f t="shared" si="12"/>
        <v>22</v>
      </c>
      <c r="U111" s="50">
        <f t="shared" si="12"/>
        <v>6</v>
      </c>
      <c r="V111" s="50" t="str">
        <f t="shared" si="12"/>
        <v/>
      </c>
      <c r="W111" s="50" t="str">
        <f t="shared" si="12"/>
        <v/>
      </c>
      <c r="X111" s="50">
        <f t="shared" si="12"/>
        <v>8</v>
      </c>
      <c r="Y111" s="50" t="str">
        <f t="shared" si="12"/>
        <v/>
      </c>
      <c r="Z111" s="50">
        <f t="shared" si="12"/>
        <v>28</v>
      </c>
      <c r="AA111" s="50">
        <f t="shared" si="12"/>
        <v>25</v>
      </c>
      <c r="AB111" s="50">
        <f t="shared" si="12"/>
        <v>23</v>
      </c>
      <c r="AC111" s="50">
        <f t="shared" si="12"/>
        <v>15</v>
      </c>
      <c r="AD111" s="50">
        <f t="shared" si="12"/>
        <v>9</v>
      </c>
      <c r="AE111" s="50">
        <f t="shared" si="12"/>
        <v>10</v>
      </c>
      <c r="AF111" s="50">
        <f t="shared" si="12"/>
        <v>14</v>
      </c>
      <c r="AG111" s="50">
        <f t="shared" si="12"/>
        <v>3</v>
      </c>
      <c r="AH111" s="50">
        <f t="shared" si="12"/>
        <v>4</v>
      </c>
      <c r="AI111" s="50">
        <f t="shared" si="12"/>
        <v>2</v>
      </c>
      <c r="AJ111" s="50">
        <f t="shared" si="12"/>
        <v>5</v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3">IFERROR((HLOOKUP($B$133,$C$11:$AQ$49,C116,FALSE)+C114/1000000)*(-1),"")</f>
        <v>37.031333880554293</v>
      </c>
      <c r="D113" s="52">
        <f t="shared" si="13"/>
        <v>55.579689238728491</v>
      </c>
      <c r="E113" s="52">
        <f t="shared" si="13"/>
        <v>176.917843862437</v>
      </c>
      <c r="F113" s="52">
        <f t="shared" si="13"/>
        <v>69.904947811296424</v>
      </c>
      <c r="G113" s="52">
        <f t="shared" si="13"/>
        <v>348.10025452091031</v>
      </c>
      <c r="H113" s="52" t="str">
        <f t="shared" si="13"/>
        <v/>
      </c>
      <c r="I113" s="52">
        <f t="shared" si="13"/>
        <v>36.897387052132721</v>
      </c>
      <c r="J113" s="52">
        <f t="shared" si="13"/>
        <v>-99.185660885995048</v>
      </c>
      <c r="K113" s="52">
        <f t="shared" si="13"/>
        <v>57.839485712512484</v>
      </c>
      <c r="L113" s="52">
        <f t="shared" si="13"/>
        <v>16.768035397143244</v>
      </c>
      <c r="M113" s="52">
        <f t="shared" si="13"/>
        <v>101.44032497622459</v>
      </c>
      <c r="N113" s="52">
        <f t="shared" si="13"/>
        <v>19030.021916156682</v>
      </c>
      <c r="O113" s="52">
        <f t="shared" si="13"/>
        <v>46.160655871023344</v>
      </c>
      <c r="P113" s="52">
        <f t="shared" si="13"/>
        <v>171.48918960026282</v>
      </c>
      <c r="Q113" s="52" t="str">
        <f t="shared" si="13"/>
        <v/>
      </c>
      <c r="R113" s="52">
        <f t="shared" si="13"/>
        <v>1.5617111550597171</v>
      </c>
      <c r="S113" s="52">
        <f t="shared" si="13"/>
        <v>2.6481335465680367</v>
      </c>
      <c r="T113" s="52">
        <f t="shared" si="13"/>
        <v>28.697130821756907</v>
      </c>
      <c r="U113" s="52">
        <f t="shared" si="13"/>
        <v>696.17833781710908</v>
      </c>
      <c r="V113" s="52" t="str">
        <f t="shared" si="13"/>
        <v/>
      </c>
      <c r="W113" s="52" t="str">
        <f t="shared" si="13"/>
        <v/>
      </c>
      <c r="X113" s="52">
        <f t="shared" si="13"/>
        <v>322.33507005236481</v>
      </c>
      <c r="Y113" s="52" t="str">
        <f t="shared" si="13"/>
        <v/>
      </c>
      <c r="Z113" s="52">
        <f t="shared" si="13"/>
        <v>0.77936439949086411</v>
      </c>
      <c r="AA113" s="52">
        <f t="shared" si="13"/>
        <v>12.305578381440782</v>
      </c>
      <c r="AB113" s="52">
        <f t="shared" si="13"/>
        <v>25.94539923915984</v>
      </c>
      <c r="AC113" s="52">
        <f t="shared" si="13"/>
        <v>76.160619057327395</v>
      </c>
      <c r="AD113" s="52">
        <f t="shared" si="13"/>
        <v>233.51081772842707</v>
      </c>
      <c r="AE113" s="52">
        <f t="shared" si="13"/>
        <v>208.63470875328824</v>
      </c>
      <c r="AF113" s="52">
        <f t="shared" si="13"/>
        <v>77.556487611005466</v>
      </c>
      <c r="AG113" s="52">
        <f t="shared" si="13"/>
        <v>4396.9185950916853</v>
      </c>
      <c r="AH113" s="52">
        <f t="shared" si="13"/>
        <v>3758.9624735429402</v>
      </c>
      <c r="AI113" s="52">
        <f t="shared" si="13"/>
        <v>6397.1619730275697</v>
      </c>
      <c r="AJ113" s="52">
        <f t="shared" si="13"/>
        <v>2979.2127012409333</v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J114" si="14">D114-1</f>
        <v>32</v>
      </c>
      <c r="F114" s="50">
        <f t="shared" si="14"/>
        <v>31</v>
      </c>
      <c r="G114" s="50">
        <f t="shared" si="14"/>
        <v>30</v>
      </c>
      <c r="H114" s="50">
        <f t="shared" si="14"/>
        <v>29</v>
      </c>
      <c r="I114" s="50">
        <f t="shared" si="14"/>
        <v>28</v>
      </c>
      <c r="J114" s="50">
        <f t="shared" si="14"/>
        <v>27</v>
      </c>
      <c r="K114" s="50">
        <f t="shared" si="14"/>
        <v>26</v>
      </c>
      <c r="L114" s="50">
        <f t="shared" si="14"/>
        <v>25</v>
      </c>
      <c r="M114" s="50">
        <f t="shared" si="14"/>
        <v>24</v>
      </c>
      <c r="N114" s="50">
        <f t="shared" si="14"/>
        <v>23</v>
      </c>
      <c r="O114" s="50">
        <f t="shared" si="14"/>
        <v>22</v>
      </c>
      <c r="P114" s="50">
        <f t="shared" si="14"/>
        <v>21</v>
      </c>
      <c r="Q114" s="50">
        <f t="shared" si="14"/>
        <v>20</v>
      </c>
      <c r="R114" s="50">
        <f t="shared" si="14"/>
        <v>19</v>
      </c>
      <c r="S114" s="50">
        <f t="shared" si="14"/>
        <v>18</v>
      </c>
      <c r="T114" s="50">
        <f t="shared" si="14"/>
        <v>17</v>
      </c>
      <c r="U114" s="50">
        <f t="shared" si="14"/>
        <v>16</v>
      </c>
      <c r="V114" s="50">
        <f t="shared" si="14"/>
        <v>15</v>
      </c>
      <c r="W114" s="50">
        <f t="shared" si="14"/>
        <v>14</v>
      </c>
      <c r="X114" s="50">
        <f t="shared" si="14"/>
        <v>13</v>
      </c>
      <c r="Y114" s="50">
        <f t="shared" si="14"/>
        <v>12</v>
      </c>
      <c r="Z114" s="50">
        <f t="shared" si="14"/>
        <v>11</v>
      </c>
      <c r="AA114" s="50">
        <f t="shared" si="14"/>
        <v>10</v>
      </c>
      <c r="AB114" s="50">
        <f t="shared" si="14"/>
        <v>9</v>
      </c>
      <c r="AC114" s="50">
        <f t="shared" si="14"/>
        <v>8</v>
      </c>
      <c r="AD114" s="50">
        <f t="shared" si="14"/>
        <v>7</v>
      </c>
      <c r="AE114" s="50">
        <f t="shared" si="14"/>
        <v>6</v>
      </c>
      <c r="AF114" s="50">
        <f t="shared" si="14"/>
        <v>5</v>
      </c>
      <c r="AG114" s="50">
        <f t="shared" si="14"/>
        <v>4</v>
      </c>
      <c r="AH114" s="50">
        <f t="shared" si="14"/>
        <v>3</v>
      </c>
      <c r="AI114" s="50">
        <f t="shared" si="14"/>
        <v>2</v>
      </c>
      <c r="AJ114" s="50">
        <f t="shared" si="14"/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449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112 Desgravamen</v>
      </c>
      <c r="D119" s="80" t="str">
        <f t="shared" ref="D119:AJ119" si="15">IFERROR(HLOOKUP(D118,$C$111:$AJ$112,2,FALSE),"")</f>
        <v>423 Renta Vitalicia Sobrevivencia</v>
      </c>
      <c r="E119" s="80" t="str">
        <f t="shared" si="15"/>
        <v>421 Renta Vitalicia Vejez</v>
      </c>
      <c r="F119" s="80" t="str">
        <f t="shared" si="15"/>
        <v>422 Renta Vitalicia Invalidez</v>
      </c>
      <c r="G119" s="80" t="str">
        <f t="shared" si="15"/>
        <v>424 Invalidez y Sobrevivencia</v>
      </c>
      <c r="H119" s="80" t="str">
        <f t="shared" si="15"/>
        <v>204 Mixto o Dotal</v>
      </c>
      <c r="I119" s="80" t="str">
        <f t="shared" si="15"/>
        <v>105 Renta</v>
      </c>
      <c r="J119" s="80" t="str">
        <f t="shared" si="15"/>
        <v>207 Protección Familiar</v>
      </c>
      <c r="K119" s="80" t="str">
        <f t="shared" si="15"/>
        <v>213 Seguros con APV</v>
      </c>
      <c r="L119" s="80" t="str">
        <f t="shared" si="15"/>
        <v>250 Otros</v>
      </c>
      <c r="M119" s="80" t="str">
        <f t="shared" si="15"/>
        <v>103 Otros Seguros con CUI</v>
      </c>
      <c r="N119" s="80" t="str">
        <f t="shared" si="15"/>
        <v>114 Seguros con APV</v>
      </c>
      <c r="O119" s="80" t="str">
        <f t="shared" si="15"/>
        <v>111 Asistencia</v>
      </c>
      <c r="P119" s="80" t="str">
        <f t="shared" si="15"/>
        <v>420 Seguro de AFP</v>
      </c>
      <c r="Q119" s="80" t="str">
        <f t="shared" si="15"/>
        <v>212 Desgravamen</v>
      </c>
      <c r="R119" s="80" t="str">
        <f t="shared" si="15"/>
        <v>104 Mixto o Dotal</v>
      </c>
      <c r="S119" s="80" t="str">
        <f t="shared" si="15"/>
        <v>109 Salud</v>
      </c>
      <c r="T119" s="80" t="str">
        <f t="shared" si="15"/>
        <v>102 Temporal de Vida</v>
      </c>
      <c r="U119" s="80" t="str">
        <f t="shared" si="15"/>
        <v>113 SOAP</v>
      </c>
      <c r="V119" s="80" t="str">
        <f t="shared" si="15"/>
        <v>101 Vida Entera</v>
      </c>
      <c r="W119" s="80" t="str">
        <f t="shared" si="15"/>
        <v>107 Protección Familiar</v>
      </c>
      <c r="X119" s="80" t="str">
        <f t="shared" si="15"/>
        <v>203 Otros Seguros con CUI</v>
      </c>
      <c r="Y119" s="80" t="str">
        <f t="shared" si="15"/>
        <v>211 Asistencia</v>
      </c>
      <c r="Z119" s="80" t="str">
        <f t="shared" si="15"/>
        <v>110 Accidentes Personales</v>
      </c>
      <c r="AA119" s="80" t="str">
        <f t="shared" si="15"/>
        <v>210 Accidentes Personales</v>
      </c>
      <c r="AB119" s="80" t="str">
        <f t="shared" si="15"/>
        <v>202 Temporal de Vida</v>
      </c>
      <c r="AC119" s="80" t="str">
        <f t="shared" si="15"/>
        <v>201 Vida Entera</v>
      </c>
      <c r="AD119" s="80" t="str">
        <f t="shared" si="15"/>
        <v>209 Salud</v>
      </c>
      <c r="AE119" s="80" t="str">
        <f t="shared" si="15"/>
        <v>108 Incapacidad o Invalidez</v>
      </c>
      <c r="AF119" s="80" t="str">
        <f t="shared" si="15"/>
        <v/>
      </c>
      <c r="AG119" s="80" t="str">
        <f t="shared" si="15"/>
        <v/>
      </c>
      <c r="AH119" s="80" t="str">
        <f t="shared" si="15"/>
        <v/>
      </c>
      <c r="AI119" s="80" t="str">
        <f t="shared" si="15"/>
        <v/>
      </c>
      <c r="AJ119" s="80" t="str">
        <f t="shared" si="15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19030.021893156681</v>
      </c>
      <c r="D120" s="52">
        <f t="shared" ref="D120:AJ120" si="16">IFERROR((HLOOKUP(D118,$C$111:$AJ$113,3,FALSE)-HLOOKUP(D118,$C$111:$AJ$114,4,FALSE)/1000000)/$C$127,"")</f>
        <v>6397.16197102757</v>
      </c>
      <c r="E120" s="52">
        <f t="shared" si="16"/>
        <v>4396.9185910916849</v>
      </c>
      <c r="F120" s="52">
        <f t="shared" si="16"/>
        <v>3758.9624705429401</v>
      </c>
      <c r="G120" s="52">
        <f t="shared" si="16"/>
        <v>2979.2127002409334</v>
      </c>
      <c r="H120" s="52">
        <f t="shared" si="16"/>
        <v>696.17832181710912</v>
      </c>
      <c r="I120" s="52">
        <f t="shared" si="16"/>
        <v>348.10022452091033</v>
      </c>
      <c r="J120" s="52">
        <f t="shared" si="16"/>
        <v>322.33505705236479</v>
      </c>
      <c r="K120" s="52">
        <f t="shared" si="16"/>
        <v>233.51081072842706</v>
      </c>
      <c r="L120" s="52">
        <f t="shared" si="16"/>
        <v>208.63470275328822</v>
      </c>
      <c r="M120" s="52">
        <f t="shared" si="16"/>
        <v>176.91781186243699</v>
      </c>
      <c r="N120" s="52">
        <f t="shared" si="16"/>
        <v>171.48916860026281</v>
      </c>
      <c r="O120" s="52">
        <f t="shared" si="16"/>
        <v>101.44030097622459</v>
      </c>
      <c r="P120" s="52">
        <f t="shared" si="16"/>
        <v>77.556482611005464</v>
      </c>
      <c r="Q120" s="52">
        <f t="shared" si="16"/>
        <v>76.160611057327401</v>
      </c>
      <c r="R120" s="52">
        <f t="shared" si="16"/>
        <v>69.904916811296417</v>
      </c>
      <c r="S120" s="52">
        <f t="shared" si="16"/>
        <v>57.839459712512486</v>
      </c>
      <c r="T120" s="52">
        <f t="shared" si="16"/>
        <v>55.579656238728489</v>
      </c>
      <c r="U120" s="52">
        <f t="shared" si="16"/>
        <v>46.160633871023343</v>
      </c>
      <c r="V120" s="52">
        <f t="shared" si="16"/>
        <v>37.031299880554293</v>
      </c>
      <c r="W120" s="52">
        <f t="shared" si="16"/>
        <v>36.897359052132721</v>
      </c>
      <c r="X120" s="52">
        <f t="shared" si="16"/>
        <v>28.697113821756908</v>
      </c>
      <c r="Y120" s="52">
        <f t="shared" si="16"/>
        <v>25.945390239159842</v>
      </c>
      <c r="Z120" s="52">
        <f t="shared" si="16"/>
        <v>16.768010397143243</v>
      </c>
      <c r="AA120" s="52">
        <f t="shared" si="16"/>
        <v>12.305568381440782</v>
      </c>
      <c r="AB120" s="52">
        <f t="shared" si="16"/>
        <v>2.6481155465680368</v>
      </c>
      <c r="AC120" s="52">
        <f t="shared" si="16"/>
        <v>1.5616921550597171</v>
      </c>
      <c r="AD120" s="52">
        <f t="shared" si="16"/>
        <v>0.77935339949086413</v>
      </c>
      <c r="AE120" s="52">
        <f t="shared" si="16"/>
        <v>-99.185687885995051</v>
      </c>
      <c r="AF120" s="52" t="str">
        <f t="shared" si="16"/>
        <v/>
      </c>
      <c r="AG120" s="52" t="str">
        <f t="shared" si="16"/>
        <v/>
      </c>
      <c r="AH120" s="52" t="str">
        <f t="shared" si="16"/>
        <v/>
      </c>
      <c r="AI120" s="52" t="str">
        <f t="shared" si="16"/>
        <v/>
      </c>
      <c r="AJ120" s="52" t="str">
        <f t="shared" si="16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I122" si="17">IF($B$136=D119,D120,"")</f>
        <v/>
      </c>
      <c r="E122" s="52" t="str">
        <f t="shared" si="17"/>
        <v/>
      </c>
      <c r="F122" s="52" t="str">
        <f t="shared" si="17"/>
        <v/>
      </c>
      <c r="G122" s="52" t="str">
        <f t="shared" si="17"/>
        <v/>
      </c>
      <c r="H122" s="52" t="str">
        <f t="shared" si="17"/>
        <v/>
      </c>
      <c r="I122" s="52" t="str">
        <f t="shared" si="17"/>
        <v/>
      </c>
      <c r="J122" s="52" t="str">
        <f t="shared" si="17"/>
        <v/>
      </c>
      <c r="K122" s="52" t="str">
        <f t="shared" si="17"/>
        <v/>
      </c>
      <c r="L122" s="52" t="str">
        <f t="shared" si="17"/>
        <v/>
      </c>
      <c r="M122" s="52" t="str">
        <f t="shared" si="17"/>
        <v/>
      </c>
      <c r="N122" s="52" t="str">
        <f t="shared" si="17"/>
        <v/>
      </c>
      <c r="O122" s="52" t="str">
        <f t="shared" si="17"/>
        <v/>
      </c>
      <c r="P122" s="52" t="str">
        <f t="shared" si="17"/>
        <v/>
      </c>
      <c r="Q122" s="52" t="str">
        <f t="shared" si="17"/>
        <v/>
      </c>
      <c r="R122" s="52" t="str">
        <f t="shared" si="17"/>
        <v/>
      </c>
      <c r="S122" s="52" t="str">
        <f t="shared" si="17"/>
        <v/>
      </c>
      <c r="T122" s="52" t="str">
        <f t="shared" si="17"/>
        <v/>
      </c>
      <c r="U122" s="52" t="str">
        <f t="shared" si="17"/>
        <v/>
      </c>
      <c r="V122" s="52" t="str">
        <f t="shared" si="17"/>
        <v/>
      </c>
      <c r="W122" s="52" t="str">
        <f t="shared" si="17"/>
        <v/>
      </c>
      <c r="X122" s="52" t="str">
        <f t="shared" si="17"/>
        <v/>
      </c>
      <c r="Y122" s="52" t="str">
        <f t="shared" si="17"/>
        <v/>
      </c>
      <c r="Z122" s="52" t="str">
        <f t="shared" si="17"/>
        <v/>
      </c>
      <c r="AA122" s="52" t="str">
        <f t="shared" si="17"/>
        <v/>
      </c>
      <c r="AB122" s="52" t="str">
        <f t="shared" si="17"/>
        <v/>
      </c>
      <c r="AC122" s="52" t="str">
        <f t="shared" si="17"/>
        <v/>
      </c>
      <c r="AD122" s="52" t="str">
        <f t="shared" si="17"/>
        <v/>
      </c>
      <c r="AE122" s="52" t="str">
        <f t="shared" si="17"/>
        <v/>
      </c>
      <c r="AF122" s="52" t="str">
        <f t="shared" si="17"/>
        <v/>
      </c>
      <c r="AG122" s="52" t="str">
        <f t="shared" si="17"/>
        <v/>
      </c>
      <c r="AH122" s="52" t="str">
        <f t="shared" si="17"/>
        <v/>
      </c>
      <c r="AI122" s="52" t="str">
        <f t="shared" si="17"/>
        <v/>
      </c>
      <c r="AJ122" s="52" t="str">
        <f>IF($B$136=AJ119,AJ120,"")</f>
        <v/>
      </c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18">IF(C62&gt;$C$125,C60,IF(C62=$C$125,$AQ$11,IF(C62&lt;$C$125,"")))</f>
        <v>Ace Vida</v>
      </c>
      <c r="D124" s="50" t="str">
        <f t="shared" si="18"/>
        <v>BanChile</v>
      </c>
      <c r="E124" s="50" t="str">
        <f t="shared" si="18"/>
        <v>BBVA Vida</v>
      </c>
      <c r="F124" s="50" t="str">
        <f t="shared" si="18"/>
        <v>BCI Seguros Vida</v>
      </c>
      <c r="G124" s="50" t="str">
        <f t="shared" si="18"/>
        <v>BICE Vida</v>
      </c>
      <c r="H124" s="50" t="str">
        <f t="shared" si="18"/>
        <v>Cámara</v>
      </c>
      <c r="I124" s="50" t="str">
        <f t="shared" si="18"/>
        <v>Cardif</v>
      </c>
      <c r="J124" s="50" t="str">
        <f t="shared" si="18"/>
        <v>Chilena Consolidada</v>
      </c>
      <c r="K124" s="50" t="str">
        <f t="shared" si="18"/>
        <v>CLC</v>
      </c>
      <c r="L124" s="50" t="str">
        <f t="shared" si="18"/>
        <v>CN Life</v>
      </c>
      <c r="M124" s="50" t="str">
        <f t="shared" si="18"/>
        <v>Consorcio Nacional</v>
      </c>
      <c r="N124" s="50" t="str">
        <f t="shared" si="18"/>
        <v>CorpSeguros</v>
      </c>
      <c r="O124" s="50" t="str">
        <f t="shared" si="18"/>
        <v>CorpVida</v>
      </c>
      <c r="P124" s="50" t="str">
        <f t="shared" si="18"/>
        <v>Cruz del Sur</v>
      </c>
      <c r="Q124" s="50" t="str">
        <f t="shared" si="18"/>
        <v>EuroAmérica</v>
      </c>
      <c r="R124" s="50" t="str">
        <f t="shared" si="18"/>
        <v>Huelen</v>
      </c>
      <c r="S124" s="50" t="str">
        <f t="shared" si="18"/>
        <v>Itaú</v>
      </c>
      <c r="T124" s="50" t="str">
        <f t="shared" si="18"/>
        <v>M. de Carabineros</v>
      </c>
      <c r="U124" s="50" t="str">
        <f t="shared" si="18"/>
        <v>M. del Ej. y Av.</v>
      </c>
      <c r="V124" s="50" t="str">
        <f t="shared" si="18"/>
        <v>Magallanes Vida</v>
      </c>
      <c r="W124" s="50" t="str">
        <f t="shared" si="18"/>
        <v>Mapfre Vida</v>
      </c>
      <c r="X124" s="50" t="str">
        <f t="shared" si="18"/>
        <v>Metlife</v>
      </c>
      <c r="Y124" s="50" t="str">
        <f t="shared" si="18"/>
        <v>Mutual de Seguros</v>
      </c>
      <c r="Z124" s="50" t="str">
        <f t="shared" si="18"/>
        <v>Ohio National</v>
      </c>
      <c r="AA124" s="50" t="str">
        <f t="shared" si="18"/>
        <v>Penta Vida</v>
      </c>
      <c r="AB124" s="50" t="str">
        <f t="shared" si="18"/>
        <v>Principal</v>
      </c>
      <c r="AC124" s="50" t="str">
        <f t="shared" si="18"/>
        <v>Renta Nacional</v>
      </c>
      <c r="AD124" s="50" t="str">
        <f t="shared" si="18"/>
        <v>Rigel</v>
      </c>
      <c r="AE124" s="50" t="str">
        <f t="shared" si="18"/>
        <v>Security Previsión</v>
      </c>
      <c r="AF124" s="50" t="str">
        <f t="shared" si="18"/>
        <v>Sura</v>
      </c>
      <c r="AG124" s="50" t="str">
        <f t="shared" si="18"/>
        <v>Zurich Santander</v>
      </c>
      <c r="AH124" s="50" t="str">
        <f t="shared" si="18"/>
        <v>Mercado</v>
      </c>
      <c r="AI124" s="50" t="str">
        <f t="shared" si="18"/>
        <v/>
      </c>
      <c r="AJ124" s="50" t="str">
        <f t="shared" si="18"/>
        <v/>
      </c>
      <c r="AK124" s="50" t="str">
        <f t="shared" si="18"/>
        <v/>
      </c>
      <c r="AL124" s="50" t="str">
        <f t="shared" si="18"/>
        <v/>
      </c>
      <c r="AM124" s="50" t="str">
        <f t="shared" si="18"/>
        <v/>
      </c>
      <c r="AN124" s="50" t="str">
        <f t="shared" si="18"/>
        <v/>
      </c>
      <c r="AO124" s="50" t="str">
        <f t="shared" si="18"/>
        <v/>
      </c>
      <c r="AP124" s="50" t="str">
        <f t="shared" si="18"/>
        <v/>
      </c>
    </row>
    <row r="125" spans="2:43" hidden="1">
      <c r="B125" s="49" t="s">
        <v>386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UF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30.09.2012</v>
      </c>
      <c r="D128" s="37" t="s">
        <v>372</v>
      </c>
      <c r="E128" s="37" t="s">
        <v>105</v>
      </c>
      <c r="F128" s="37" t="s">
        <v>22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30.09.2012</v>
      </c>
      <c r="D129" s="37" t="s">
        <v>373</v>
      </c>
      <c r="E129" s="37" t="s">
        <v>106</v>
      </c>
      <c r="F129" s="37" t="s">
        <v>370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30.09.2012</v>
      </c>
      <c r="D130" s="37" t="s">
        <v>374</v>
      </c>
      <c r="E130" s="37" t="s">
        <v>107</v>
      </c>
      <c r="F130" s="37" t="s">
        <v>371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385</v>
      </c>
    </row>
    <row r="133" spans="2:42">
      <c r="B133" s="59" t="s">
        <v>341</v>
      </c>
    </row>
    <row r="135" spans="2:42">
      <c r="B135" s="39" t="s">
        <v>384</v>
      </c>
    </row>
    <row r="136" spans="2:42">
      <c r="B136" s="59"/>
    </row>
  </sheetData>
  <sheetProtection sheet="1" objects="1" scenarios="1"/>
  <conditionalFormatting sqref="A1:XFD1048576">
    <cfRule type="cellIs" dxfId="12" priority="1" operator="lessThan">
      <formula>0</formula>
    </cfRule>
  </conditionalFormatting>
  <dataValidations count="5">
    <dataValidation showInputMessage="1" showErrorMessage="1" sqref="E133"/>
    <dataValidation type="list" allowBlank="1" showInputMessage="1" showErrorMessage="1" sqref="B136">
      <formula1>$B$112:$AJ$112</formula1>
    </dataValidation>
    <dataValidation type="list" allowBlank="1" showInputMessage="1" showErrorMessage="1" sqref="B133">
      <formula1>$C$124:$AH$124</formula1>
    </dataValidation>
    <dataValidation type="list" allowBlank="1" showInputMessage="1" showErrorMessage="1" sqref="B80">
      <formula1>$B$124:$AG$124</formula1>
    </dataValidation>
    <dataValidation type="list" allowBlank="1" showInputMessage="1" showErrorMessage="1" sqref="B77">
      <formula1>$C$112:$AK$112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dimension ref="A2:AT136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 customWidth="1"/>
    <col min="34" max="42" width="11.42578125" style="39" hidden="1" customWidth="1"/>
    <col min="43" max="43" width="11.42578125" style="39" customWidth="1"/>
    <col min="44" max="44" width="2.85546875" style="39" customWidth="1"/>
    <col min="45" max="45" width="11.42578125" style="39" customWidth="1"/>
    <col min="46" max="16384" width="11.42578125" style="39"/>
  </cols>
  <sheetData>
    <row r="2" spans="2:46">
      <c r="C2" s="96" t="s">
        <v>390</v>
      </c>
    </row>
    <row r="8" spans="2:46" ht="15.75">
      <c r="B8" s="38" t="s">
        <v>460</v>
      </c>
    </row>
    <row r="9" spans="2:46">
      <c r="B9" s="40" t="str">
        <f>Índice!H55</f>
        <v>Cifras al 30.09.2012</v>
      </c>
    </row>
    <row r="11" spans="2:46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  <c r="AS11" s="199" t="str">
        <f>CONCATENATE("Mercado ",Índice!H57)</f>
        <v>Mercado 30.09.2011</v>
      </c>
      <c r="AT11" s="199" t="s">
        <v>338</v>
      </c>
    </row>
    <row r="12" spans="2:46">
      <c r="B12" s="29" t="s">
        <v>407</v>
      </c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55"/>
      <c r="AS12" s="43"/>
      <c r="AT12" s="97"/>
    </row>
    <row r="13" spans="2:46">
      <c r="B13" s="30" t="s">
        <v>408</v>
      </c>
      <c r="C13" s="108" t="str">
        <f>IF('Datos Vida'!C471=0,"",'Datos Vida'!C471)</f>
        <v/>
      </c>
      <c r="D13" s="108" t="str">
        <f>IF('Datos Vida'!D471=0,"",'Datos Vida'!D471)</f>
        <v/>
      </c>
      <c r="E13" s="108" t="str">
        <f>IF('Datos Vida'!E471=0,"",'Datos Vida'!E471)</f>
        <v/>
      </c>
      <c r="F13" s="108" t="str">
        <f>IF('Datos Vida'!F471=0,"",'Datos Vida'!F471)</f>
        <v/>
      </c>
      <c r="G13" s="108">
        <f>IF('Datos Vida'!G471=0,"",'Datos Vida'!G471)</f>
        <v>31</v>
      </c>
      <c r="H13" s="108" t="str">
        <f>IF('Datos Vida'!H471=0,"",'Datos Vida'!H471)</f>
        <v/>
      </c>
      <c r="I13" s="108" t="str">
        <f>IF('Datos Vida'!I471=0,"",'Datos Vida'!I471)</f>
        <v/>
      </c>
      <c r="J13" s="108">
        <f>IF('Datos Vida'!J471=0,"",'Datos Vida'!J471)</f>
        <v>789</v>
      </c>
      <c r="K13" s="108" t="str">
        <f>IF('Datos Vida'!K471=0,"",'Datos Vida'!K471)</f>
        <v/>
      </c>
      <c r="L13" s="108" t="str">
        <f>IF('Datos Vida'!L471=0,"",'Datos Vida'!L471)</f>
        <v/>
      </c>
      <c r="M13" s="108">
        <f>IF('Datos Vida'!M471=0,"",'Datos Vida'!M471)</f>
        <v>89</v>
      </c>
      <c r="N13" s="108" t="str">
        <f>IF('Datos Vida'!N471=0,"",'Datos Vida'!N471)</f>
        <v/>
      </c>
      <c r="O13" s="108" t="str">
        <f>IF('Datos Vida'!O471=0,"",'Datos Vida'!O471)</f>
        <v/>
      </c>
      <c r="P13" s="108">
        <f>IF('Datos Vida'!P471=0,"",'Datos Vida'!P471)</f>
        <v>2</v>
      </c>
      <c r="Q13" s="108">
        <f>IF('Datos Vida'!Q471=0,"",'Datos Vida'!Q471)</f>
        <v>26</v>
      </c>
      <c r="R13" s="108" t="str">
        <f>IF('Datos Vida'!R471=0,"",'Datos Vida'!R471)</f>
        <v/>
      </c>
      <c r="S13" s="108" t="str">
        <f>IF('Datos Vida'!S471=0,"",'Datos Vida'!S471)</f>
        <v/>
      </c>
      <c r="T13" s="108" t="str">
        <f>IF('Datos Vida'!T471=0,"",'Datos Vida'!T471)</f>
        <v/>
      </c>
      <c r="U13" s="108">
        <f>IF('Datos Vida'!U471=0,"",'Datos Vida'!U471)</f>
        <v>261</v>
      </c>
      <c r="V13" s="108" t="str">
        <f>IF('Datos Vida'!V471=0,"",'Datos Vida'!V471)</f>
        <v/>
      </c>
      <c r="W13" s="108" t="str">
        <f>IF('Datos Vida'!W471=0,"",'Datos Vida'!W471)</f>
        <v/>
      </c>
      <c r="X13" s="108">
        <f>IF('Datos Vida'!X471=0,"",'Datos Vida'!X471)</f>
        <v>389</v>
      </c>
      <c r="Y13" s="108">
        <f>IF('Datos Vida'!Y471=0,"",'Datos Vida'!Y471)</f>
        <v>549</v>
      </c>
      <c r="Z13" s="108">
        <f>IF('Datos Vida'!Z471=0,"",'Datos Vida'!Z471)</f>
        <v>37</v>
      </c>
      <c r="AA13" s="108">
        <f>IF('Datos Vida'!AA471=0,"",'Datos Vida'!AA471)</f>
        <v>6</v>
      </c>
      <c r="AB13" s="108" t="str">
        <f>IF('Datos Vida'!AB471=0,"",'Datos Vida'!AB471)</f>
        <v/>
      </c>
      <c r="AC13" s="108" t="str">
        <f>IF('Datos Vida'!AC471=0,"",'Datos Vida'!AC471)</f>
        <v/>
      </c>
      <c r="AD13" s="108" t="str">
        <f>IF('Datos Vida'!AD471=0,"",'Datos Vida'!AD471)</f>
        <v/>
      </c>
      <c r="AE13" s="108">
        <f>IF('Datos Vida'!AE471=0,"",'Datos Vida'!AE471)</f>
        <v>9</v>
      </c>
      <c r="AF13" s="108">
        <f>IF('Datos Vida'!AF471=0,"",'Datos Vida'!AF471)</f>
        <v>3</v>
      </c>
      <c r="AG13" s="108" t="str">
        <f>IF('Datos Vida'!AG471=0,"",'Datos Vida'!AG471)</f>
        <v/>
      </c>
      <c r="AH13" s="108" t="str">
        <f>IF('Datos Vida'!AH471=0,"",'Datos Vida'!AH471)</f>
        <v/>
      </c>
      <c r="AI13" s="108" t="str">
        <f>IF('Datos Vida'!AI471=0,"",'Datos Vida'!AI471)</f>
        <v/>
      </c>
      <c r="AJ13" s="108" t="str">
        <f>IF('Datos Vida'!AJ471=0,"",'Datos Vida'!AJ471)</f>
        <v/>
      </c>
      <c r="AK13" s="108" t="str">
        <f>IF('Datos Vida'!AK471=0,"",'Datos Vida'!AK471)</f>
        <v/>
      </c>
      <c r="AL13" s="108" t="str">
        <f>IF('Datos Vida'!AL471=0,"",'Datos Vida'!AL471)</f>
        <v/>
      </c>
      <c r="AM13" s="108" t="str">
        <f>IF('Datos Vida'!AM471=0,"",'Datos Vida'!AM471)</f>
        <v/>
      </c>
      <c r="AN13" s="108" t="str">
        <f>IF('Datos Vida'!AN471=0,"",'Datos Vida'!AN471)</f>
        <v/>
      </c>
      <c r="AO13" s="108" t="str">
        <f>IF('Datos Vida'!AO471=0,"",'Datos Vida'!AO471)</f>
        <v/>
      </c>
      <c r="AP13" s="108" t="str">
        <f>IF('Datos Vida'!AP471=0,"",'Datos Vida'!AP471)</f>
        <v/>
      </c>
      <c r="AQ13" s="108">
        <f>IF('Datos Vida'!AQ471=0,"",'Datos Vida'!AQ471)</f>
        <v>2191</v>
      </c>
      <c r="AR13" s="55"/>
      <c r="AS13" s="46">
        <f>IF('Datos Vida'!AS471=0,"",'Datos Vida'!AS471)</f>
        <v>6718</v>
      </c>
      <c r="AT13" s="71">
        <f t="shared" ref="AT13" si="0">IFERROR(AQ13/AS13-1,"")</f>
        <v>-0.67386126823459369</v>
      </c>
    </row>
    <row r="14" spans="2:46">
      <c r="B14" s="30" t="s">
        <v>409</v>
      </c>
      <c r="C14" s="108">
        <f>IF('Datos Vida'!C472=0,"",'Datos Vida'!C472)</f>
        <v>7</v>
      </c>
      <c r="D14" s="108">
        <f>IF('Datos Vida'!D472=0,"",'Datos Vida'!D472)</f>
        <v>28</v>
      </c>
      <c r="E14" s="108" t="str">
        <f>IF('Datos Vida'!E472=0,"",'Datos Vida'!E472)</f>
        <v/>
      </c>
      <c r="F14" s="108">
        <f>IF('Datos Vida'!F472=0,"",'Datos Vida'!F472)</f>
        <v>5</v>
      </c>
      <c r="G14" s="108">
        <f>IF('Datos Vida'!G472=0,"",'Datos Vida'!G472)</f>
        <v>25</v>
      </c>
      <c r="H14" s="108" t="str">
        <f>IF('Datos Vida'!H472=0,"",'Datos Vida'!H472)</f>
        <v/>
      </c>
      <c r="I14" s="108">
        <f>IF('Datos Vida'!I472=0,"",'Datos Vida'!I472)</f>
        <v>6</v>
      </c>
      <c r="J14" s="108" t="str">
        <f>IF('Datos Vida'!J472=0,"",'Datos Vida'!J472)</f>
        <v/>
      </c>
      <c r="K14" s="108" t="str">
        <f>IF('Datos Vida'!K472=0,"",'Datos Vida'!K472)</f>
        <v/>
      </c>
      <c r="L14" s="108">
        <f>IF('Datos Vida'!L472=0,"",'Datos Vida'!L472)</f>
        <v>1</v>
      </c>
      <c r="M14" s="108">
        <f>IF('Datos Vida'!M472=0,"",'Datos Vida'!M472)</f>
        <v>89</v>
      </c>
      <c r="N14" s="108" t="str">
        <f>IF('Datos Vida'!N472=0,"",'Datos Vida'!N472)</f>
        <v/>
      </c>
      <c r="O14" s="108">
        <f>IF('Datos Vida'!O472=0,"",'Datos Vida'!O472)</f>
        <v>89</v>
      </c>
      <c r="P14" s="108">
        <f>IF('Datos Vida'!P472=0,"",'Datos Vida'!P472)</f>
        <v>7</v>
      </c>
      <c r="Q14" s="108">
        <f>IF('Datos Vida'!Q472=0,"",'Datos Vida'!Q472)</f>
        <v>6</v>
      </c>
      <c r="R14" s="108" t="str">
        <f>IF('Datos Vida'!R472=0,"",'Datos Vida'!R472)</f>
        <v/>
      </c>
      <c r="S14" s="108" t="str">
        <f>IF('Datos Vida'!S472=0,"",'Datos Vida'!S472)</f>
        <v/>
      </c>
      <c r="T14" s="108" t="str">
        <f>IF('Datos Vida'!T472=0,"",'Datos Vida'!T472)</f>
        <v/>
      </c>
      <c r="U14" s="108">
        <f>IF('Datos Vida'!U472=0,"",'Datos Vida'!U472)</f>
        <v>4</v>
      </c>
      <c r="V14" s="108" t="str">
        <f>IF('Datos Vida'!V472=0,"",'Datos Vida'!V472)</f>
        <v/>
      </c>
      <c r="W14" s="108">
        <f>IF('Datos Vida'!W472=0,"",'Datos Vida'!W472)</f>
        <v>31</v>
      </c>
      <c r="X14" s="108" t="str">
        <f>IF('Datos Vida'!X472=0,"",'Datos Vida'!X472)</f>
        <v/>
      </c>
      <c r="Y14" s="108" t="str">
        <f>IF('Datos Vida'!Y472=0,"",'Datos Vida'!Y472)</f>
        <v/>
      </c>
      <c r="Z14" s="108">
        <f>IF('Datos Vida'!Z472=0,"",'Datos Vida'!Z472)</f>
        <v>29</v>
      </c>
      <c r="AA14" s="108">
        <f>IF('Datos Vida'!AA472=0,"",'Datos Vida'!AA472)</f>
        <v>224</v>
      </c>
      <c r="AB14" s="108" t="str">
        <f>IF('Datos Vida'!AB472=0,"",'Datos Vida'!AB472)</f>
        <v/>
      </c>
      <c r="AC14" s="108" t="str">
        <f>IF('Datos Vida'!AC472=0,"",'Datos Vida'!AC472)</f>
        <v/>
      </c>
      <c r="AD14" s="108" t="str">
        <f>IF('Datos Vida'!AD472=0,"",'Datos Vida'!AD472)</f>
        <v/>
      </c>
      <c r="AE14" s="108">
        <f>IF('Datos Vida'!AE472=0,"",'Datos Vida'!AE472)</f>
        <v>92</v>
      </c>
      <c r="AF14" s="108">
        <f>IF('Datos Vida'!AF472=0,"",'Datos Vida'!AF472)</f>
        <v>45</v>
      </c>
      <c r="AG14" s="108">
        <f>IF('Datos Vida'!AG472=0,"",'Datos Vida'!AG472)</f>
        <v>3473</v>
      </c>
      <c r="AH14" s="108" t="str">
        <f>IF('Datos Vida'!AH472=0,"",'Datos Vida'!AH472)</f>
        <v/>
      </c>
      <c r="AI14" s="108" t="str">
        <f>IF('Datos Vida'!AI472=0,"",'Datos Vida'!AI472)</f>
        <v/>
      </c>
      <c r="AJ14" s="108" t="str">
        <f>IF('Datos Vida'!AJ472=0,"",'Datos Vida'!AJ472)</f>
        <v/>
      </c>
      <c r="AK14" s="108" t="str">
        <f>IF('Datos Vida'!AK472=0,"",'Datos Vida'!AK472)</f>
        <v/>
      </c>
      <c r="AL14" s="108" t="str">
        <f>IF('Datos Vida'!AL472=0,"",'Datos Vida'!AL472)</f>
        <v/>
      </c>
      <c r="AM14" s="108" t="str">
        <f>IF('Datos Vida'!AM472=0,"",'Datos Vida'!AM472)</f>
        <v/>
      </c>
      <c r="AN14" s="108" t="str">
        <f>IF('Datos Vida'!AN472=0,"",'Datos Vida'!AN472)</f>
        <v/>
      </c>
      <c r="AO14" s="108" t="str">
        <f>IF('Datos Vida'!AO472=0,"",'Datos Vida'!AO472)</f>
        <v/>
      </c>
      <c r="AP14" s="108" t="str">
        <f>IF('Datos Vida'!AP472=0,"",'Datos Vida'!AP472)</f>
        <v/>
      </c>
      <c r="AQ14" s="108">
        <f>IF('Datos Vida'!AQ472=0,"",'Datos Vida'!AQ472)</f>
        <v>4161</v>
      </c>
      <c r="AR14" s="55"/>
      <c r="AS14" s="46">
        <f>IF('Datos Vida'!AS472=0,"",'Datos Vida'!AS472)</f>
        <v>1631</v>
      </c>
      <c r="AT14" s="71">
        <f t="shared" ref="AT14:AT27" si="1">IFERROR(AQ14/AS14-1,"")</f>
        <v>1.5511955855303494</v>
      </c>
    </row>
    <row r="15" spans="2:46">
      <c r="B15" s="30" t="s">
        <v>410</v>
      </c>
      <c r="C15" s="108" t="str">
        <f>IF('Datos Vida'!C473=0,"",'Datos Vida'!C473)</f>
        <v/>
      </c>
      <c r="D15" s="108">
        <f>IF('Datos Vida'!D473=0,"",'Datos Vida'!D473)</f>
        <v>15</v>
      </c>
      <c r="E15" s="108" t="str">
        <f>IF('Datos Vida'!E473=0,"",'Datos Vida'!E473)</f>
        <v/>
      </c>
      <c r="F15" s="108">
        <f>IF('Datos Vida'!F473=0,"",'Datos Vida'!F473)</f>
        <v>479</v>
      </c>
      <c r="G15" s="108">
        <f>IF('Datos Vida'!G473=0,"",'Datos Vida'!G473)</f>
        <v>454</v>
      </c>
      <c r="H15" s="108" t="str">
        <f>IF('Datos Vida'!H473=0,"",'Datos Vida'!H473)</f>
        <v/>
      </c>
      <c r="I15" s="108" t="str">
        <f>IF('Datos Vida'!I473=0,"",'Datos Vida'!I473)</f>
        <v/>
      </c>
      <c r="J15" s="108">
        <f>IF('Datos Vida'!J473=0,"",'Datos Vida'!J473)</f>
        <v>985</v>
      </c>
      <c r="K15" s="108" t="str">
        <f>IF('Datos Vida'!K473=0,"",'Datos Vida'!K473)</f>
        <v/>
      </c>
      <c r="L15" s="108" t="str">
        <f>IF('Datos Vida'!L473=0,"",'Datos Vida'!L473)</f>
        <v/>
      </c>
      <c r="M15" s="108">
        <f>IF('Datos Vida'!M473=0,"",'Datos Vida'!M473)</f>
        <v>1560</v>
      </c>
      <c r="N15" s="108" t="str">
        <f>IF('Datos Vida'!N473=0,"",'Datos Vida'!N473)</f>
        <v/>
      </c>
      <c r="O15" s="108">
        <f>IF('Datos Vida'!O473=0,"",'Datos Vida'!O473)</f>
        <v>387</v>
      </c>
      <c r="P15" s="108">
        <f>IF('Datos Vida'!P473=0,"",'Datos Vida'!P473)</f>
        <v>2539</v>
      </c>
      <c r="Q15" s="108">
        <f>IF('Datos Vida'!Q473=0,"",'Datos Vida'!Q473)</f>
        <v>973</v>
      </c>
      <c r="R15" s="108" t="str">
        <f>IF('Datos Vida'!R473=0,"",'Datos Vida'!R473)</f>
        <v/>
      </c>
      <c r="S15" s="108" t="str">
        <f>IF('Datos Vida'!S473=0,"",'Datos Vida'!S473)</f>
        <v/>
      </c>
      <c r="T15" s="108" t="str">
        <f>IF('Datos Vida'!T473=0,"",'Datos Vida'!T473)</f>
        <v/>
      </c>
      <c r="U15" s="108" t="str">
        <f>IF('Datos Vida'!U473=0,"",'Datos Vida'!U473)</f>
        <v/>
      </c>
      <c r="V15" s="108" t="str">
        <f>IF('Datos Vida'!V473=0,"",'Datos Vida'!V473)</f>
        <v/>
      </c>
      <c r="W15" s="108">
        <f>IF('Datos Vida'!W473=0,"",'Datos Vida'!W473)</f>
        <v>28</v>
      </c>
      <c r="X15" s="108">
        <f>IF('Datos Vida'!X473=0,"",'Datos Vida'!X473)</f>
        <v>7847</v>
      </c>
      <c r="Y15" s="108">
        <f>IF('Datos Vida'!Y473=0,"",'Datos Vida'!Y473)</f>
        <v>29</v>
      </c>
      <c r="Z15" s="108">
        <f>IF('Datos Vida'!Z473=0,"",'Datos Vida'!Z473)</f>
        <v>53</v>
      </c>
      <c r="AA15" s="108">
        <f>IF('Datos Vida'!AA473=0,"",'Datos Vida'!AA473)</f>
        <v>3471</v>
      </c>
      <c r="AB15" s="108">
        <f>IF('Datos Vida'!AB473=0,"",'Datos Vida'!AB473)</f>
        <v>228</v>
      </c>
      <c r="AC15" s="108" t="str">
        <f>IF('Datos Vida'!AC473=0,"",'Datos Vida'!AC473)</f>
        <v/>
      </c>
      <c r="AD15" s="108" t="str">
        <f>IF('Datos Vida'!AD473=0,"",'Datos Vida'!AD473)</f>
        <v/>
      </c>
      <c r="AE15" s="108">
        <f>IF('Datos Vida'!AE473=0,"",'Datos Vida'!AE473)</f>
        <v>2165</v>
      </c>
      <c r="AF15" s="108">
        <f>IF('Datos Vida'!AF473=0,"",'Datos Vida'!AF473)</f>
        <v>2777</v>
      </c>
      <c r="AG15" s="108">
        <f>IF('Datos Vida'!AG473=0,"",'Datos Vida'!AG473)</f>
        <v>576</v>
      </c>
      <c r="AH15" s="108" t="str">
        <f>IF('Datos Vida'!AH473=0,"",'Datos Vida'!AH473)</f>
        <v/>
      </c>
      <c r="AI15" s="108" t="str">
        <f>IF('Datos Vida'!AI473=0,"",'Datos Vida'!AI473)</f>
        <v/>
      </c>
      <c r="AJ15" s="108" t="str">
        <f>IF('Datos Vida'!AJ473=0,"",'Datos Vida'!AJ473)</f>
        <v/>
      </c>
      <c r="AK15" s="108" t="str">
        <f>IF('Datos Vida'!AK473=0,"",'Datos Vida'!AK473)</f>
        <v/>
      </c>
      <c r="AL15" s="108" t="str">
        <f>IF('Datos Vida'!AL473=0,"",'Datos Vida'!AL473)</f>
        <v/>
      </c>
      <c r="AM15" s="108" t="str">
        <f>IF('Datos Vida'!AM473=0,"",'Datos Vida'!AM473)</f>
        <v/>
      </c>
      <c r="AN15" s="108" t="str">
        <f>IF('Datos Vida'!AN473=0,"",'Datos Vida'!AN473)</f>
        <v/>
      </c>
      <c r="AO15" s="108" t="str">
        <f>IF('Datos Vida'!AO473=0,"",'Datos Vida'!AO473)</f>
        <v/>
      </c>
      <c r="AP15" s="108" t="str">
        <f>IF('Datos Vida'!AP473=0,"",'Datos Vida'!AP473)</f>
        <v/>
      </c>
      <c r="AQ15" s="108">
        <f>IF('Datos Vida'!AQ473=0,"",'Datos Vida'!AQ473)</f>
        <v>24566</v>
      </c>
      <c r="AR15" s="55"/>
      <c r="AS15" s="46">
        <f>IF('Datos Vida'!AS473=0,"",'Datos Vida'!AS473)</f>
        <v>22830</v>
      </c>
      <c r="AT15" s="71">
        <f t="shared" si="1"/>
        <v>7.6040297853701366E-2</v>
      </c>
    </row>
    <row r="16" spans="2:46">
      <c r="B16" s="30" t="s">
        <v>411</v>
      </c>
      <c r="C16" s="108" t="str">
        <f>IF('Datos Vida'!C474=0,"",'Datos Vida'!C474)</f>
        <v/>
      </c>
      <c r="D16" s="108" t="str">
        <f>IF('Datos Vida'!D474=0,"",'Datos Vida'!D474)</f>
        <v/>
      </c>
      <c r="E16" s="108" t="str">
        <f>IF('Datos Vida'!E474=0,"",'Datos Vida'!E474)</f>
        <v/>
      </c>
      <c r="F16" s="108" t="str">
        <f>IF('Datos Vida'!F474=0,"",'Datos Vida'!F474)</f>
        <v/>
      </c>
      <c r="G16" s="108">
        <f>IF('Datos Vida'!G474=0,"",'Datos Vida'!G474)</f>
        <v>65</v>
      </c>
      <c r="H16" s="108" t="str">
        <f>IF('Datos Vida'!H474=0,"",'Datos Vida'!H474)</f>
        <v/>
      </c>
      <c r="I16" s="108" t="str">
        <f>IF('Datos Vida'!I474=0,"",'Datos Vida'!I474)</f>
        <v/>
      </c>
      <c r="J16" s="108">
        <f>IF('Datos Vida'!J474=0,"",'Datos Vida'!J474)</f>
        <v>128</v>
      </c>
      <c r="K16" s="108" t="str">
        <f>IF('Datos Vida'!K474=0,"",'Datos Vida'!K474)</f>
        <v/>
      </c>
      <c r="L16" s="108" t="str">
        <f>IF('Datos Vida'!L474=0,"",'Datos Vida'!L474)</f>
        <v/>
      </c>
      <c r="M16" s="108">
        <f>IF('Datos Vida'!M474=0,"",'Datos Vida'!M474)</f>
        <v>93</v>
      </c>
      <c r="N16" s="108" t="str">
        <f>IF('Datos Vida'!N474=0,"",'Datos Vida'!N474)</f>
        <v/>
      </c>
      <c r="O16" s="108" t="str">
        <f>IF('Datos Vida'!O474=0,"",'Datos Vida'!O474)</f>
        <v/>
      </c>
      <c r="P16" s="108">
        <f>IF('Datos Vida'!P474=0,"",'Datos Vida'!P474)</f>
        <v>62</v>
      </c>
      <c r="Q16" s="108">
        <f>IF('Datos Vida'!Q474=0,"",'Datos Vida'!Q474)</f>
        <v>87</v>
      </c>
      <c r="R16" s="108" t="str">
        <f>IF('Datos Vida'!R474=0,"",'Datos Vida'!R474)</f>
        <v/>
      </c>
      <c r="S16" s="108" t="str">
        <f>IF('Datos Vida'!S474=0,"",'Datos Vida'!S474)</f>
        <v/>
      </c>
      <c r="T16" s="108">
        <f>IF('Datos Vida'!T474=0,"",'Datos Vida'!T474)</f>
        <v>2222</v>
      </c>
      <c r="U16" s="108">
        <f>IF('Datos Vida'!U474=0,"",'Datos Vida'!U474)</f>
        <v>4725</v>
      </c>
      <c r="V16" s="108" t="str">
        <f>IF('Datos Vida'!V474=0,"",'Datos Vida'!V474)</f>
        <v/>
      </c>
      <c r="W16" s="108">
        <f>IF('Datos Vida'!W474=0,"",'Datos Vida'!W474)</f>
        <v>2</v>
      </c>
      <c r="X16" s="108">
        <f>IF('Datos Vida'!X474=0,"",'Datos Vida'!X474)</f>
        <v>223</v>
      </c>
      <c r="Y16" s="108">
        <f>IF('Datos Vida'!Y474=0,"",'Datos Vida'!Y474)</f>
        <v>3241</v>
      </c>
      <c r="Z16" s="108">
        <f>IF('Datos Vida'!Z474=0,"",'Datos Vida'!Z474)</f>
        <v>8</v>
      </c>
      <c r="AA16" s="108" t="str">
        <f>IF('Datos Vida'!AA474=0,"",'Datos Vida'!AA474)</f>
        <v/>
      </c>
      <c r="AB16" s="108" t="str">
        <f>IF('Datos Vida'!AB474=0,"",'Datos Vida'!AB474)</f>
        <v/>
      </c>
      <c r="AC16" s="108" t="str">
        <f>IF('Datos Vida'!AC474=0,"",'Datos Vida'!AC474)</f>
        <v/>
      </c>
      <c r="AD16" s="108" t="str">
        <f>IF('Datos Vida'!AD474=0,"",'Datos Vida'!AD474)</f>
        <v/>
      </c>
      <c r="AE16" s="108">
        <f>IF('Datos Vida'!AE474=0,"",'Datos Vida'!AE474)</f>
        <v>723</v>
      </c>
      <c r="AF16" s="108">
        <f>IF('Datos Vida'!AF474=0,"",'Datos Vida'!AF474)</f>
        <v>270</v>
      </c>
      <c r="AG16" s="108" t="str">
        <f>IF('Datos Vida'!AG474=0,"",'Datos Vida'!AG474)</f>
        <v/>
      </c>
      <c r="AH16" s="108" t="str">
        <f>IF('Datos Vida'!AH474=0,"",'Datos Vida'!AH474)</f>
        <v/>
      </c>
      <c r="AI16" s="108" t="str">
        <f>IF('Datos Vida'!AI474=0,"",'Datos Vida'!AI474)</f>
        <v/>
      </c>
      <c r="AJ16" s="108" t="str">
        <f>IF('Datos Vida'!AJ474=0,"",'Datos Vida'!AJ474)</f>
        <v/>
      </c>
      <c r="AK16" s="108" t="str">
        <f>IF('Datos Vida'!AK474=0,"",'Datos Vida'!AK474)</f>
        <v/>
      </c>
      <c r="AL16" s="108" t="str">
        <f>IF('Datos Vida'!AL474=0,"",'Datos Vida'!AL474)</f>
        <v/>
      </c>
      <c r="AM16" s="108" t="str">
        <f>IF('Datos Vida'!AM474=0,"",'Datos Vida'!AM474)</f>
        <v/>
      </c>
      <c r="AN16" s="108" t="str">
        <f>IF('Datos Vida'!AN474=0,"",'Datos Vida'!AN474)</f>
        <v/>
      </c>
      <c r="AO16" s="108" t="str">
        <f>IF('Datos Vida'!AO474=0,"",'Datos Vida'!AO474)</f>
        <v/>
      </c>
      <c r="AP16" s="108" t="str">
        <f>IF('Datos Vida'!AP474=0,"",'Datos Vida'!AP474)</f>
        <v/>
      </c>
      <c r="AQ16" s="108">
        <f>IF('Datos Vida'!AQ474=0,"",'Datos Vida'!AQ474)</f>
        <v>11849</v>
      </c>
      <c r="AR16" s="55"/>
      <c r="AS16" s="46">
        <f>IF('Datos Vida'!AS474=0,"",'Datos Vida'!AS474)</f>
        <v>10865</v>
      </c>
      <c r="AT16" s="71">
        <f t="shared" si="1"/>
        <v>9.0566037735849036E-2</v>
      </c>
    </row>
    <row r="17" spans="2:46">
      <c r="B17" s="30" t="s">
        <v>412</v>
      </c>
      <c r="C17" s="108" t="str">
        <f>IF('Datos Vida'!C475=0,"",'Datos Vida'!C475)</f>
        <v/>
      </c>
      <c r="D17" s="108" t="str">
        <f>IF('Datos Vida'!D475=0,"",'Datos Vida'!D475)</f>
        <v/>
      </c>
      <c r="E17" s="108" t="str">
        <f>IF('Datos Vida'!E475=0,"",'Datos Vida'!E475)</f>
        <v/>
      </c>
      <c r="F17" s="108" t="str">
        <f>IF('Datos Vida'!F475=0,"",'Datos Vida'!F475)</f>
        <v/>
      </c>
      <c r="G17" s="108">
        <f>IF('Datos Vida'!G475=0,"",'Datos Vida'!G475)</f>
        <v>28</v>
      </c>
      <c r="H17" s="108" t="str">
        <f>IF('Datos Vida'!H475=0,"",'Datos Vida'!H475)</f>
        <v/>
      </c>
      <c r="I17" s="108" t="str">
        <f>IF('Datos Vida'!I475=0,"",'Datos Vida'!I475)</f>
        <v/>
      </c>
      <c r="J17" s="108">
        <f>IF('Datos Vida'!J475=0,"",'Datos Vida'!J475)</f>
        <v>792</v>
      </c>
      <c r="K17" s="108" t="str">
        <f>IF('Datos Vida'!K475=0,"",'Datos Vida'!K475)</f>
        <v/>
      </c>
      <c r="L17" s="108" t="str">
        <f>IF('Datos Vida'!L475=0,"",'Datos Vida'!L475)</f>
        <v/>
      </c>
      <c r="M17" s="108">
        <f>IF('Datos Vida'!M475=0,"",'Datos Vida'!M475)</f>
        <v>4</v>
      </c>
      <c r="N17" s="108" t="str">
        <f>IF('Datos Vida'!N475=0,"",'Datos Vida'!N475)</f>
        <v/>
      </c>
      <c r="O17" s="108">
        <f>IF('Datos Vida'!O475=0,"",'Datos Vida'!O475)</f>
        <v>55</v>
      </c>
      <c r="P17" s="108" t="str">
        <f>IF('Datos Vida'!P475=0,"",'Datos Vida'!P475)</f>
        <v/>
      </c>
      <c r="Q17" s="108">
        <f>IF('Datos Vida'!Q475=0,"",'Datos Vida'!Q475)</f>
        <v>39</v>
      </c>
      <c r="R17" s="108" t="str">
        <f>IF('Datos Vida'!R475=0,"",'Datos Vida'!R475)</f>
        <v/>
      </c>
      <c r="S17" s="108" t="str">
        <f>IF('Datos Vida'!S475=0,"",'Datos Vida'!S475)</f>
        <v/>
      </c>
      <c r="T17" s="108" t="str">
        <f>IF('Datos Vida'!T475=0,"",'Datos Vida'!T475)</f>
        <v/>
      </c>
      <c r="U17" s="108" t="str">
        <f>IF('Datos Vida'!U475=0,"",'Datos Vida'!U475)</f>
        <v/>
      </c>
      <c r="V17" s="108" t="str">
        <f>IF('Datos Vida'!V475=0,"",'Datos Vida'!V475)</f>
        <v/>
      </c>
      <c r="W17" s="108" t="str">
        <f>IF('Datos Vida'!W475=0,"",'Datos Vida'!W475)</f>
        <v/>
      </c>
      <c r="X17" s="108">
        <f>IF('Datos Vida'!X475=0,"",'Datos Vida'!X475)</f>
        <v>1330</v>
      </c>
      <c r="Y17" s="108">
        <f>IF('Datos Vida'!Y475=0,"",'Datos Vida'!Y475)</f>
        <v>832</v>
      </c>
      <c r="Z17" s="108">
        <f>IF('Datos Vida'!Z475=0,"",'Datos Vida'!Z475)</f>
        <v>2</v>
      </c>
      <c r="AA17" s="108">
        <f>IF('Datos Vida'!AA475=0,"",'Datos Vida'!AA475)</f>
        <v>1</v>
      </c>
      <c r="AB17" s="108">
        <f>IF('Datos Vida'!AB475=0,"",'Datos Vida'!AB475)</f>
        <v>27</v>
      </c>
      <c r="AC17" s="108" t="str">
        <f>IF('Datos Vida'!AC475=0,"",'Datos Vida'!AC475)</f>
        <v/>
      </c>
      <c r="AD17" s="108" t="str">
        <f>IF('Datos Vida'!AD475=0,"",'Datos Vida'!AD475)</f>
        <v/>
      </c>
      <c r="AE17" s="108">
        <f>IF('Datos Vida'!AE475=0,"",'Datos Vida'!AE475)</f>
        <v>509</v>
      </c>
      <c r="AF17" s="108">
        <f>IF('Datos Vida'!AF475=0,"",'Datos Vida'!AF475)</f>
        <v>1</v>
      </c>
      <c r="AG17" s="108" t="str">
        <f>IF('Datos Vida'!AG475=0,"",'Datos Vida'!AG475)</f>
        <v/>
      </c>
      <c r="AH17" s="108" t="str">
        <f>IF('Datos Vida'!AH475=0,"",'Datos Vida'!AH475)</f>
        <v/>
      </c>
      <c r="AI17" s="108" t="str">
        <f>IF('Datos Vida'!AI475=0,"",'Datos Vida'!AI475)</f>
        <v/>
      </c>
      <c r="AJ17" s="108" t="str">
        <f>IF('Datos Vida'!AJ475=0,"",'Datos Vida'!AJ475)</f>
        <v/>
      </c>
      <c r="AK17" s="108" t="str">
        <f>IF('Datos Vida'!AK475=0,"",'Datos Vida'!AK475)</f>
        <v/>
      </c>
      <c r="AL17" s="108" t="str">
        <f>IF('Datos Vida'!AL475=0,"",'Datos Vida'!AL475)</f>
        <v/>
      </c>
      <c r="AM17" s="108" t="str">
        <f>IF('Datos Vida'!AM475=0,"",'Datos Vida'!AM475)</f>
        <v/>
      </c>
      <c r="AN17" s="108" t="str">
        <f>IF('Datos Vida'!AN475=0,"",'Datos Vida'!AN475)</f>
        <v/>
      </c>
      <c r="AO17" s="108" t="str">
        <f>IF('Datos Vida'!AO475=0,"",'Datos Vida'!AO475)</f>
        <v/>
      </c>
      <c r="AP17" s="108" t="str">
        <f>IF('Datos Vida'!AP475=0,"",'Datos Vida'!AP475)</f>
        <v/>
      </c>
      <c r="AQ17" s="108">
        <f>IF('Datos Vida'!AQ475=0,"",'Datos Vida'!AQ475)</f>
        <v>3620</v>
      </c>
      <c r="AR17" s="55"/>
      <c r="AS17" s="46">
        <f>IF('Datos Vida'!AS475=0,"",'Datos Vida'!AS475)</f>
        <v>3631</v>
      </c>
      <c r="AT17" s="71">
        <f t="shared" si="1"/>
        <v>-3.0294684659872839E-3</v>
      </c>
    </row>
    <row r="18" spans="2:46">
      <c r="B18" s="30" t="s">
        <v>413</v>
      </c>
      <c r="C18" s="108" t="str">
        <f>IF('Datos Vida'!C476=0,"",'Datos Vida'!C476)</f>
        <v/>
      </c>
      <c r="D18" s="108" t="str">
        <f>IF('Datos Vida'!D476=0,"",'Datos Vida'!D476)</f>
        <v/>
      </c>
      <c r="E18" s="108" t="str">
        <f>IF('Datos Vida'!E476=0,"",'Datos Vida'!E476)</f>
        <v/>
      </c>
      <c r="F18" s="108" t="str">
        <f>IF('Datos Vida'!F476=0,"",'Datos Vida'!F476)</f>
        <v/>
      </c>
      <c r="G18" s="108" t="str">
        <f>IF('Datos Vida'!G476=0,"",'Datos Vida'!G476)</f>
        <v/>
      </c>
      <c r="H18" s="108" t="str">
        <f>IF('Datos Vida'!H476=0,"",'Datos Vida'!H476)</f>
        <v/>
      </c>
      <c r="I18" s="108" t="str">
        <f>IF('Datos Vida'!I476=0,"",'Datos Vida'!I476)</f>
        <v/>
      </c>
      <c r="J18" s="108" t="str">
        <f>IF('Datos Vida'!J476=0,"",'Datos Vida'!J476)</f>
        <v/>
      </c>
      <c r="K18" s="108" t="str">
        <f>IF('Datos Vida'!K476=0,"",'Datos Vida'!K476)</f>
        <v/>
      </c>
      <c r="L18" s="108" t="str">
        <f>IF('Datos Vida'!L476=0,"",'Datos Vida'!L476)</f>
        <v/>
      </c>
      <c r="M18" s="108" t="str">
        <f>IF('Datos Vida'!M476=0,"",'Datos Vida'!M476)</f>
        <v/>
      </c>
      <c r="N18" s="108" t="str">
        <f>IF('Datos Vida'!N476=0,"",'Datos Vida'!N476)</f>
        <v/>
      </c>
      <c r="O18" s="108" t="str">
        <f>IF('Datos Vida'!O476=0,"",'Datos Vida'!O476)</f>
        <v/>
      </c>
      <c r="P18" s="108" t="str">
        <f>IF('Datos Vida'!P476=0,"",'Datos Vida'!P476)</f>
        <v/>
      </c>
      <c r="Q18" s="108" t="str">
        <f>IF('Datos Vida'!Q476=0,"",'Datos Vida'!Q476)</f>
        <v/>
      </c>
      <c r="R18" s="108" t="str">
        <f>IF('Datos Vida'!R476=0,"",'Datos Vida'!R476)</f>
        <v/>
      </c>
      <c r="S18" s="108" t="str">
        <f>IF('Datos Vida'!S476=0,"",'Datos Vida'!S476)</f>
        <v/>
      </c>
      <c r="T18" s="108" t="str">
        <f>IF('Datos Vida'!T476=0,"",'Datos Vida'!T476)</f>
        <v/>
      </c>
      <c r="U18" s="108" t="str">
        <f>IF('Datos Vida'!U476=0,"",'Datos Vida'!U476)</f>
        <v/>
      </c>
      <c r="V18" s="108" t="str">
        <f>IF('Datos Vida'!V476=0,"",'Datos Vida'!V476)</f>
        <v/>
      </c>
      <c r="W18" s="108" t="str">
        <f>IF('Datos Vida'!W476=0,"",'Datos Vida'!W476)</f>
        <v/>
      </c>
      <c r="X18" s="108" t="str">
        <f>IF('Datos Vida'!X476=0,"",'Datos Vida'!X476)</f>
        <v/>
      </c>
      <c r="Y18" s="108" t="str">
        <f>IF('Datos Vida'!Y476=0,"",'Datos Vida'!Y476)</f>
        <v/>
      </c>
      <c r="Z18" s="108" t="str">
        <f>IF('Datos Vida'!Z476=0,"",'Datos Vida'!Z476)</f>
        <v/>
      </c>
      <c r="AA18" s="108" t="str">
        <f>IF('Datos Vida'!AA476=0,"",'Datos Vida'!AA476)</f>
        <v/>
      </c>
      <c r="AB18" s="108" t="str">
        <f>IF('Datos Vida'!AB476=0,"",'Datos Vida'!AB476)</f>
        <v/>
      </c>
      <c r="AC18" s="108" t="str">
        <f>IF('Datos Vida'!AC476=0,"",'Datos Vida'!AC476)</f>
        <v/>
      </c>
      <c r="AD18" s="108" t="str">
        <f>IF('Datos Vida'!AD476=0,"",'Datos Vida'!AD476)</f>
        <v/>
      </c>
      <c r="AE18" s="108" t="str">
        <f>IF('Datos Vida'!AE476=0,"",'Datos Vida'!AE476)</f>
        <v/>
      </c>
      <c r="AF18" s="108" t="str">
        <f>IF('Datos Vida'!AF476=0,"",'Datos Vida'!AF476)</f>
        <v/>
      </c>
      <c r="AG18" s="108" t="str">
        <f>IF('Datos Vida'!AG476=0,"",'Datos Vida'!AG476)</f>
        <v/>
      </c>
      <c r="AH18" s="108" t="str">
        <f>IF('Datos Vida'!AH476=0,"",'Datos Vida'!AH476)</f>
        <v/>
      </c>
      <c r="AI18" s="108" t="str">
        <f>IF('Datos Vida'!AI476=0,"",'Datos Vida'!AI476)</f>
        <v/>
      </c>
      <c r="AJ18" s="108" t="str">
        <f>IF('Datos Vida'!AJ476=0,"",'Datos Vida'!AJ476)</f>
        <v/>
      </c>
      <c r="AK18" s="108" t="str">
        <f>IF('Datos Vida'!AK476=0,"",'Datos Vida'!AK476)</f>
        <v/>
      </c>
      <c r="AL18" s="108" t="str">
        <f>IF('Datos Vida'!AL476=0,"",'Datos Vida'!AL476)</f>
        <v/>
      </c>
      <c r="AM18" s="108" t="str">
        <f>IF('Datos Vida'!AM476=0,"",'Datos Vida'!AM476)</f>
        <v/>
      </c>
      <c r="AN18" s="108" t="str">
        <f>IF('Datos Vida'!AN476=0,"",'Datos Vida'!AN476)</f>
        <v/>
      </c>
      <c r="AO18" s="108" t="str">
        <f>IF('Datos Vida'!AO476=0,"",'Datos Vida'!AO476)</f>
        <v/>
      </c>
      <c r="AP18" s="108" t="str">
        <f>IF('Datos Vida'!AP476=0,"",'Datos Vida'!AP476)</f>
        <v/>
      </c>
      <c r="AQ18" s="108" t="str">
        <f>IF('Datos Vida'!AQ476=0,"",'Datos Vida'!AQ476)</f>
        <v/>
      </c>
      <c r="AR18" s="55"/>
      <c r="AS18" s="46">
        <f>IF('Datos Vida'!AS476=0,"",'Datos Vida'!AS476)</f>
        <v>5</v>
      </c>
      <c r="AT18" s="71" t="str">
        <f t="shared" si="1"/>
        <v/>
      </c>
    </row>
    <row r="19" spans="2:46">
      <c r="B19" s="30" t="s">
        <v>414</v>
      </c>
      <c r="C19" s="108" t="str">
        <f>IF('Datos Vida'!C477=0,"",'Datos Vida'!C477)</f>
        <v/>
      </c>
      <c r="D19" s="108" t="str">
        <f>IF('Datos Vida'!D477=0,"",'Datos Vida'!D477)</f>
        <v/>
      </c>
      <c r="E19" s="108" t="str">
        <f>IF('Datos Vida'!E477=0,"",'Datos Vida'!E477)</f>
        <v/>
      </c>
      <c r="F19" s="108" t="str">
        <f>IF('Datos Vida'!F477=0,"",'Datos Vida'!F477)</f>
        <v/>
      </c>
      <c r="G19" s="108" t="str">
        <f>IF('Datos Vida'!G477=0,"",'Datos Vida'!G477)</f>
        <v/>
      </c>
      <c r="H19" s="108" t="str">
        <f>IF('Datos Vida'!H477=0,"",'Datos Vida'!H477)</f>
        <v/>
      </c>
      <c r="I19" s="108" t="str">
        <f>IF('Datos Vida'!I477=0,"",'Datos Vida'!I477)</f>
        <v/>
      </c>
      <c r="J19" s="108">
        <f>IF('Datos Vida'!J477=0,"",'Datos Vida'!J477)</f>
        <v>2179</v>
      </c>
      <c r="K19" s="108" t="str">
        <f>IF('Datos Vida'!K477=0,"",'Datos Vida'!K477)</f>
        <v/>
      </c>
      <c r="L19" s="108" t="str">
        <f>IF('Datos Vida'!L477=0,"",'Datos Vida'!L477)</f>
        <v/>
      </c>
      <c r="M19" s="108">
        <f>IF('Datos Vida'!M477=0,"",'Datos Vida'!M477)</f>
        <v>677</v>
      </c>
      <c r="N19" s="108" t="str">
        <f>IF('Datos Vida'!N477=0,"",'Datos Vida'!N477)</f>
        <v/>
      </c>
      <c r="O19" s="108" t="str">
        <f>IF('Datos Vida'!O477=0,"",'Datos Vida'!O477)</f>
        <v/>
      </c>
      <c r="P19" s="108" t="str">
        <f>IF('Datos Vida'!P477=0,"",'Datos Vida'!P477)</f>
        <v/>
      </c>
      <c r="Q19" s="108">
        <f>IF('Datos Vida'!Q477=0,"",'Datos Vida'!Q477)</f>
        <v>2</v>
      </c>
      <c r="R19" s="108" t="str">
        <f>IF('Datos Vida'!R477=0,"",'Datos Vida'!R477)</f>
        <v/>
      </c>
      <c r="S19" s="108" t="str">
        <f>IF('Datos Vida'!S477=0,"",'Datos Vida'!S477)</f>
        <v/>
      </c>
      <c r="T19" s="108" t="str">
        <f>IF('Datos Vida'!T477=0,"",'Datos Vida'!T477)</f>
        <v/>
      </c>
      <c r="U19" s="108">
        <f>IF('Datos Vida'!U477=0,"",'Datos Vida'!U477)</f>
        <v>2</v>
      </c>
      <c r="V19" s="108" t="str">
        <f>IF('Datos Vida'!V477=0,"",'Datos Vida'!V477)</f>
        <v/>
      </c>
      <c r="W19" s="108">
        <f>IF('Datos Vida'!W477=0,"",'Datos Vida'!W477)</f>
        <v>14</v>
      </c>
      <c r="X19" s="108" t="str">
        <f>IF('Datos Vida'!X477=0,"",'Datos Vida'!X477)</f>
        <v/>
      </c>
      <c r="Y19" s="108">
        <f>IF('Datos Vida'!Y477=0,"",'Datos Vida'!Y477)</f>
        <v>1363</v>
      </c>
      <c r="Z19" s="108" t="str">
        <f>IF('Datos Vida'!Z477=0,"",'Datos Vida'!Z477)</f>
        <v/>
      </c>
      <c r="AA19" s="108" t="str">
        <f>IF('Datos Vida'!AA477=0,"",'Datos Vida'!AA477)</f>
        <v/>
      </c>
      <c r="AB19" s="108">
        <f>IF('Datos Vida'!AB477=0,"",'Datos Vida'!AB477)</f>
        <v>5</v>
      </c>
      <c r="AC19" s="108">
        <f>IF('Datos Vida'!AC477=0,"",'Datos Vida'!AC477)</f>
        <v>22</v>
      </c>
      <c r="AD19" s="108" t="str">
        <f>IF('Datos Vida'!AD477=0,"",'Datos Vida'!AD477)</f>
        <v/>
      </c>
      <c r="AE19" s="108">
        <f>IF('Datos Vida'!AE477=0,"",'Datos Vida'!AE477)</f>
        <v>4592</v>
      </c>
      <c r="AF19" s="108" t="str">
        <f>IF('Datos Vida'!AF477=0,"",'Datos Vida'!AF477)</f>
        <v/>
      </c>
      <c r="AG19" s="108" t="str">
        <f>IF('Datos Vida'!AG477=0,"",'Datos Vida'!AG477)</f>
        <v/>
      </c>
      <c r="AH19" s="108" t="str">
        <f>IF('Datos Vida'!AH477=0,"",'Datos Vida'!AH477)</f>
        <v/>
      </c>
      <c r="AI19" s="108" t="str">
        <f>IF('Datos Vida'!AI477=0,"",'Datos Vida'!AI477)</f>
        <v/>
      </c>
      <c r="AJ19" s="108" t="str">
        <f>IF('Datos Vida'!AJ477=0,"",'Datos Vida'!AJ477)</f>
        <v/>
      </c>
      <c r="AK19" s="108" t="str">
        <f>IF('Datos Vida'!AK477=0,"",'Datos Vida'!AK477)</f>
        <v/>
      </c>
      <c r="AL19" s="108" t="str">
        <f>IF('Datos Vida'!AL477=0,"",'Datos Vida'!AL477)</f>
        <v/>
      </c>
      <c r="AM19" s="108" t="str">
        <f>IF('Datos Vida'!AM477=0,"",'Datos Vida'!AM477)</f>
        <v/>
      </c>
      <c r="AN19" s="108" t="str">
        <f>IF('Datos Vida'!AN477=0,"",'Datos Vida'!AN477)</f>
        <v/>
      </c>
      <c r="AO19" s="108" t="str">
        <f>IF('Datos Vida'!AO477=0,"",'Datos Vida'!AO477)</f>
        <v/>
      </c>
      <c r="AP19" s="108" t="str">
        <f>IF('Datos Vida'!AP477=0,"",'Datos Vida'!AP477)</f>
        <v/>
      </c>
      <c r="AQ19" s="108">
        <f>IF('Datos Vida'!AQ477=0,"",'Datos Vida'!AQ477)</f>
        <v>8856</v>
      </c>
      <c r="AR19" s="55"/>
      <c r="AS19" s="46">
        <f>IF('Datos Vida'!AS477=0,"",'Datos Vida'!AS477)</f>
        <v>26433</v>
      </c>
      <c r="AT19" s="71">
        <f t="shared" si="1"/>
        <v>-0.66496424923391217</v>
      </c>
    </row>
    <row r="20" spans="2:46">
      <c r="B20" s="30" t="s">
        <v>415</v>
      </c>
      <c r="C20" s="108" t="str">
        <f>IF('Datos Vida'!C478=0,"",'Datos Vida'!C478)</f>
        <v/>
      </c>
      <c r="D20" s="108" t="str">
        <f>IF('Datos Vida'!D478=0,"",'Datos Vida'!D478)</f>
        <v/>
      </c>
      <c r="E20" s="108" t="str">
        <f>IF('Datos Vida'!E478=0,"",'Datos Vida'!E478)</f>
        <v/>
      </c>
      <c r="F20" s="108" t="str">
        <f>IF('Datos Vida'!F478=0,"",'Datos Vida'!F478)</f>
        <v/>
      </c>
      <c r="G20" s="108">
        <f>IF('Datos Vida'!G478=0,"",'Datos Vida'!G478)</f>
        <v>1</v>
      </c>
      <c r="H20" s="108" t="str">
        <f>IF('Datos Vida'!H478=0,"",'Datos Vida'!H478)</f>
        <v/>
      </c>
      <c r="I20" s="108" t="str">
        <f>IF('Datos Vida'!I478=0,"",'Datos Vida'!I478)</f>
        <v/>
      </c>
      <c r="J20" s="108" t="str">
        <f>IF('Datos Vida'!J478=0,"",'Datos Vida'!J478)</f>
        <v/>
      </c>
      <c r="K20" s="108" t="str">
        <f>IF('Datos Vida'!K478=0,"",'Datos Vida'!K478)</f>
        <v/>
      </c>
      <c r="L20" s="108" t="str">
        <f>IF('Datos Vida'!L478=0,"",'Datos Vida'!L478)</f>
        <v/>
      </c>
      <c r="M20" s="108" t="str">
        <f>IF('Datos Vida'!M478=0,"",'Datos Vida'!M478)</f>
        <v/>
      </c>
      <c r="N20" s="108" t="str">
        <f>IF('Datos Vida'!N478=0,"",'Datos Vida'!N478)</f>
        <v/>
      </c>
      <c r="O20" s="108">
        <f>IF('Datos Vida'!O478=0,"",'Datos Vida'!O478)</f>
        <v>11</v>
      </c>
      <c r="P20" s="108" t="str">
        <f>IF('Datos Vida'!P478=0,"",'Datos Vida'!P478)</f>
        <v/>
      </c>
      <c r="Q20" s="108" t="str">
        <f>IF('Datos Vida'!Q478=0,"",'Datos Vida'!Q478)</f>
        <v/>
      </c>
      <c r="R20" s="108" t="str">
        <f>IF('Datos Vida'!R478=0,"",'Datos Vida'!R478)</f>
        <v/>
      </c>
      <c r="S20" s="108" t="str">
        <f>IF('Datos Vida'!S478=0,"",'Datos Vida'!S478)</f>
        <v/>
      </c>
      <c r="T20" s="108" t="str">
        <f>IF('Datos Vida'!T478=0,"",'Datos Vida'!T478)</f>
        <v/>
      </c>
      <c r="U20" s="108" t="str">
        <f>IF('Datos Vida'!U478=0,"",'Datos Vida'!U478)</f>
        <v/>
      </c>
      <c r="V20" s="108" t="str">
        <f>IF('Datos Vida'!V478=0,"",'Datos Vida'!V478)</f>
        <v/>
      </c>
      <c r="W20" s="108" t="str">
        <f>IF('Datos Vida'!W478=0,"",'Datos Vida'!W478)</f>
        <v/>
      </c>
      <c r="X20" s="108" t="str">
        <f>IF('Datos Vida'!X478=0,"",'Datos Vida'!X478)</f>
        <v/>
      </c>
      <c r="Y20" s="108" t="str">
        <f>IF('Datos Vida'!Y478=0,"",'Datos Vida'!Y478)</f>
        <v/>
      </c>
      <c r="Z20" s="108" t="str">
        <f>IF('Datos Vida'!Z478=0,"",'Datos Vida'!Z478)</f>
        <v/>
      </c>
      <c r="AA20" s="108" t="str">
        <f>IF('Datos Vida'!AA478=0,"",'Datos Vida'!AA478)</f>
        <v/>
      </c>
      <c r="AB20" s="108" t="str">
        <f>IF('Datos Vida'!AB478=0,"",'Datos Vida'!AB478)</f>
        <v/>
      </c>
      <c r="AC20" s="108" t="str">
        <f>IF('Datos Vida'!AC478=0,"",'Datos Vida'!AC478)</f>
        <v/>
      </c>
      <c r="AD20" s="108" t="str">
        <f>IF('Datos Vida'!AD478=0,"",'Datos Vida'!AD478)</f>
        <v/>
      </c>
      <c r="AE20" s="108" t="str">
        <f>IF('Datos Vida'!AE478=0,"",'Datos Vida'!AE478)</f>
        <v/>
      </c>
      <c r="AF20" s="108" t="str">
        <f>IF('Datos Vida'!AF478=0,"",'Datos Vida'!AF478)</f>
        <v/>
      </c>
      <c r="AG20" s="108" t="str">
        <f>IF('Datos Vida'!AG478=0,"",'Datos Vida'!AG478)</f>
        <v/>
      </c>
      <c r="AH20" s="108" t="str">
        <f>IF('Datos Vida'!AH478=0,"",'Datos Vida'!AH478)</f>
        <v/>
      </c>
      <c r="AI20" s="108" t="str">
        <f>IF('Datos Vida'!AI478=0,"",'Datos Vida'!AI478)</f>
        <v/>
      </c>
      <c r="AJ20" s="108" t="str">
        <f>IF('Datos Vida'!AJ478=0,"",'Datos Vida'!AJ478)</f>
        <v/>
      </c>
      <c r="AK20" s="108" t="str">
        <f>IF('Datos Vida'!AK478=0,"",'Datos Vida'!AK478)</f>
        <v/>
      </c>
      <c r="AL20" s="108" t="str">
        <f>IF('Datos Vida'!AL478=0,"",'Datos Vida'!AL478)</f>
        <v/>
      </c>
      <c r="AM20" s="108" t="str">
        <f>IF('Datos Vida'!AM478=0,"",'Datos Vida'!AM478)</f>
        <v/>
      </c>
      <c r="AN20" s="108" t="str">
        <f>IF('Datos Vida'!AN478=0,"",'Datos Vida'!AN478)</f>
        <v/>
      </c>
      <c r="AO20" s="108" t="str">
        <f>IF('Datos Vida'!AO478=0,"",'Datos Vida'!AO478)</f>
        <v/>
      </c>
      <c r="AP20" s="108" t="str">
        <f>IF('Datos Vida'!AP478=0,"",'Datos Vida'!AP478)</f>
        <v/>
      </c>
      <c r="AQ20" s="108">
        <f>IF('Datos Vida'!AQ478=0,"",'Datos Vida'!AQ478)</f>
        <v>12</v>
      </c>
      <c r="AR20" s="55"/>
      <c r="AS20" s="46">
        <f>IF('Datos Vida'!AS478=0,"",'Datos Vida'!AS478)</f>
        <v>13</v>
      </c>
      <c r="AT20" s="71">
        <f t="shared" si="1"/>
        <v>-7.6923076923076872E-2</v>
      </c>
    </row>
    <row r="21" spans="2:46">
      <c r="B21" s="30" t="s">
        <v>416</v>
      </c>
      <c r="C21" s="108">
        <f>IF('Datos Vida'!C479=0,"",'Datos Vida'!C479)</f>
        <v>35</v>
      </c>
      <c r="D21" s="108">
        <f>IF('Datos Vida'!D479=0,"",'Datos Vida'!D479)</f>
        <v>244</v>
      </c>
      <c r="E21" s="108" t="str">
        <f>IF('Datos Vida'!E479=0,"",'Datos Vida'!E479)</f>
        <v/>
      </c>
      <c r="F21" s="108">
        <f>IF('Datos Vida'!F479=0,"",'Datos Vida'!F479)</f>
        <v>1210</v>
      </c>
      <c r="G21" s="108">
        <f>IF('Datos Vida'!G479=0,"",'Datos Vida'!G479)</f>
        <v>499</v>
      </c>
      <c r="H21" s="108" t="str">
        <f>IF('Datos Vida'!H479=0,"",'Datos Vida'!H479)</f>
        <v/>
      </c>
      <c r="I21" s="108">
        <f>IF('Datos Vida'!I479=0,"",'Datos Vida'!I479)</f>
        <v>120</v>
      </c>
      <c r="J21" s="108" t="str">
        <f>IF('Datos Vida'!J479=0,"",'Datos Vida'!J479)</f>
        <v/>
      </c>
      <c r="K21" s="108">
        <f>IF('Datos Vida'!K479=0,"",'Datos Vida'!K479)</f>
        <v>4955</v>
      </c>
      <c r="L21" s="108" t="str">
        <f>IF('Datos Vida'!L479=0,"",'Datos Vida'!L479)</f>
        <v/>
      </c>
      <c r="M21" s="108">
        <f>IF('Datos Vida'!M479=0,"",'Datos Vida'!M479)</f>
        <v>92</v>
      </c>
      <c r="N21" s="108" t="str">
        <f>IF('Datos Vida'!N479=0,"",'Datos Vida'!N479)</f>
        <v/>
      </c>
      <c r="O21" s="108">
        <f>IF('Datos Vida'!O479=0,"",'Datos Vida'!O479)</f>
        <v>118</v>
      </c>
      <c r="P21" s="108">
        <f>IF('Datos Vida'!P479=0,"",'Datos Vida'!P479)</f>
        <v>816</v>
      </c>
      <c r="Q21" s="108">
        <f>IF('Datos Vida'!Q479=0,"",'Datos Vida'!Q479)</f>
        <v>206</v>
      </c>
      <c r="R21" s="108" t="str">
        <f>IF('Datos Vida'!R479=0,"",'Datos Vida'!R479)</f>
        <v/>
      </c>
      <c r="S21" s="108" t="str">
        <f>IF('Datos Vida'!S479=0,"",'Datos Vida'!S479)</f>
        <v/>
      </c>
      <c r="T21" s="108" t="str">
        <f>IF('Datos Vida'!T479=0,"",'Datos Vida'!T479)</f>
        <v/>
      </c>
      <c r="U21" s="108" t="str">
        <f>IF('Datos Vida'!U479=0,"",'Datos Vida'!U479)</f>
        <v/>
      </c>
      <c r="V21" s="108" t="str">
        <f>IF('Datos Vida'!V479=0,"",'Datos Vida'!V479)</f>
        <v/>
      </c>
      <c r="W21" s="108" t="str">
        <f>IF('Datos Vida'!W479=0,"",'Datos Vida'!W479)</f>
        <v/>
      </c>
      <c r="X21" s="108">
        <f>IF('Datos Vida'!X479=0,"",'Datos Vida'!X479)</f>
        <v>2296</v>
      </c>
      <c r="Y21" s="108" t="str">
        <f>IF('Datos Vida'!Y479=0,"",'Datos Vida'!Y479)</f>
        <v/>
      </c>
      <c r="Z21" s="108">
        <f>IF('Datos Vida'!Z479=0,"",'Datos Vida'!Z479)</f>
        <v>1</v>
      </c>
      <c r="AA21" s="108">
        <f>IF('Datos Vida'!AA479=0,"",'Datos Vida'!AA479)</f>
        <v>484</v>
      </c>
      <c r="AB21" s="108" t="str">
        <f>IF('Datos Vida'!AB479=0,"",'Datos Vida'!AB479)</f>
        <v/>
      </c>
      <c r="AC21" s="108" t="str">
        <f>IF('Datos Vida'!AC479=0,"",'Datos Vida'!AC479)</f>
        <v/>
      </c>
      <c r="AD21" s="108" t="str">
        <f>IF('Datos Vida'!AD479=0,"",'Datos Vida'!AD479)</f>
        <v/>
      </c>
      <c r="AE21" s="108">
        <f>IF('Datos Vida'!AE479=0,"",'Datos Vida'!AE479)</f>
        <v>46</v>
      </c>
      <c r="AF21" s="108">
        <f>IF('Datos Vida'!AF479=0,"",'Datos Vida'!AF479)</f>
        <v>1219</v>
      </c>
      <c r="AG21" s="108">
        <f>IF('Datos Vida'!AG479=0,"",'Datos Vida'!AG479)</f>
        <v>5700</v>
      </c>
      <c r="AH21" s="108" t="str">
        <f>IF('Datos Vida'!AH479=0,"",'Datos Vida'!AH479)</f>
        <v/>
      </c>
      <c r="AI21" s="108" t="str">
        <f>IF('Datos Vida'!AI479=0,"",'Datos Vida'!AI479)</f>
        <v/>
      </c>
      <c r="AJ21" s="108" t="str">
        <f>IF('Datos Vida'!AJ479=0,"",'Datos Vida'!AJ479)</f>
        <v/>
      </c>
      <c r="AK21" s="108" t="str">
        <f>IF('Datos Vida'!AK479=0,"",'Datos Vida'!AK479)</f>
        <v/>
      </c>
      <c r="AL21" s="108" t="str">
        <f>IF('Datos Vida'!AL479=0,"",'Datos Vida'!AL479)</f>
        <v/>
      </c>
      <c r="AM21" s="108" t="str">
        <f>IF('Datos Vida'!AM479=0,"",'Datos Vida'!AM479)</f>
        <v/>
      </c>
      <c r="AN21" s="108" t="str">
        <f>IF('Datos Vida'!AN479=0,"",'Datos Vida'!AN479)</f>
        <v/>
      </c>
      <c r="AO21" s="108" t="str">
        <f>IF('Datos Vida'!AO479=0,"",'Datos Vida'!AO479)</f>
        <v/>
      </c>
      <c r="AP21" s="108" t="str">
        <f>IF('Datos Vida'!AP479=0,"",'Datos Vida'!AP479)</f>
        <v/>
      </c>
      <c r="AQ21" s="108">
        <f>IF('Datos Vida'!AQ479=0,"",'Datos Vida'!AQ479)</f>
        <v>18041</v>
      </c>
      <c r="AR21" s="55"/>
      <c r="AS21" s="46">
        <f>IF('Datos Vida'!AS479=0,"",'Datos Vida'!AS479)</f>
        <v>11703</v>
      </c>
      <c r="AT21" s="71">
        <f t="shared" si="1"/>
        <v>0.54157053746902495</v>
      </c>
    </row>
    <row r="22" spans="2:46">
      <c r="B22" s="30" t="s">
        <v>417</v>
      </c>
      <c r="C22" s="108">
        <f>IF('Datos Vida'!C480=0,"",'Datos Vida'!C480)</f>
        <v>106</v>
      </c>
      <c r="D22" s="108">
        <f>IF('Datos Vida'!D480=0,"",'Datos Vida'!D480)</f>
        <v>126</v>
      </c>
      <c r="E22" s="108">
        <f>IF('Datos Vida'!E480=0,"",'Datos Vida'!E480)</f>
        <v>101</v>
      </c>
      <c r="F22" s="108">
        <f>IF('Datos Vida'!F480=0,"",'Datos Vida'!F480)</f>
        <v>1</v>
      </c>
      <c r="G22" s="108">
        <f>IF('Datos Vida'!G480=0,"",'Datos Vida'!G480)</f>
        <v>62</v>
      </c>
      <c r="H22" s="108" t="str">
        <f>IF('Datos Vida'!H480=0,"",'Datos Vida'!H480)</f>
        <v/>
      </c>
      <c r="I22" s="108">
        <f>IF('Datos Vida'!I480=0,"",'Datos Vida'!I480)</f>
        <v>18</v>
      </c>
      <c r="J22" s="108" t="str">
        <f>IF('Datos Vida'!J480=0,"",'Datos Vida'!J480)</f>
        <v/>
      </c>
      <c r="K22" s="108" t="str">
        <f>IF('Datos Vida'!K480=0,"",'Datos Vida'!K480)</f>
        <v/>
      </c>
      <c r="L22" s="108" t="str">
        <f>IF('Datos Vida'!L480=0,"",'Datos Vida'!L480)</f>
        <v/>
      </c>
      <c r="M22" s="108">
        <f>IF('Datos Vida'!M480=0,"",'Datos Vida'!M480)</f>
        <v>6</v>
      </c>
      <c r="N22" s="108" t="str">
        <f>IF('Datos Vida'!N480=0,"",'Datos Vida'!N480)</f>
        <v/>
      </c>
      <c r="O22" s="108" t="str">
        <f>IF('Datos Vida'!O480=0,"",'Datos Vida'!O480)</f>
        <v/>
      </c>
      <c r="P22" s="108">
        <f>IF('Datos Vida'!P480=0,"",'Datos Vida'!P480)</f>
        <v>39</v>
      </c>
      <c r="Q22" s="108" t="str">
        <f>IF('Datos Vida'!Q480=0,"",'Datos Vida'!Q480)</f>
        <v/>
      </c>
      <c r="R22" s="108" t="str">
        <f>IF('Datos Vida'!R480=0,"",'Datos Vida'!R480)</f>
        <v/>
      </c>
      <c r="S22" s="108" t="str">
        <f>IF('Datos Vida'!S480=0,"",'Datos Vida'!S480)</f>
        <v/>
      </c>
      <c r="T22" s="108" t="str">
        <f>IF('Datos Vida'!T480=0,"",'Datos Vida'!T480)</f>
        <v/>
      </c>
      <c r="U22" s="108" t="str">
        <f>IF('Datos Vida'!U480=0,"",'Datos Vida'!U480)</f>
        <v/>
      </c>
      <c r="V22" s="108" t="str">
        <f>IF('Datos Vida'!V480=0,"",'Datos Vida'!V480)</f>
        <v/>
      </c>
      <c r="W22" s="108">
        <f>IF('Datos Vida'!W480=0,"",'Datos Vida'!W480)</f>
        <v>65</v>
      </c>
      <c r="X22" s="108">
        <f>IF('Datos Vida'!X480=0,"",'Datos Vida'!X480)</f>
        <v>661</v>
      </c>
      <c r="Y22" s="108" t="str">
        <f>IF('Datos Vida'!Y480=0,"",'Datos Vida'!Y480)</f>
        <v/>
      </c>
      <c r="Z22" s="108" t="str">
        <f>IF('Datos Vida'!Z480=0,"",'Datos Vida'!Z480)</f>
        <v/>
      </c>
      <c r="AA22" s="108" t="str">
        <f>IF('Datos Vida'!AA480=0,"",'Datos Vida'!AA480)</f>
        <v/>
      </c>
      <c r="AB22" s="108" t="str">
        <f>IF('Datos Vida'!AB480=0,"",'Datos Vida'!AB480)</f>
        <v/>
      </c>
      <c r="AC22" s="108" t="str">
        <f>IF('Datos Vida'!AC480=0,"",'Datos Vida'!AC480)</f>
        <v/>
      </c>
      <c r="AD22" s="108" t="str">
        <f>IF('Datos Vida'!AD480=0,"",'Datos Vida'!AD480)</f>
        <v/>
      </c>
      <c r="AE22" s="108">
        <f>IF('Datos Vida'!AE480=0,"",'Datos Vida'!AE480)</f>
        <v>11</v>
      </c>
      <c r="AF22" s="108">
        <f>IF('Datos Vida'!AF480=0,"",'Datos Vida'!AF480)</f>
        <v>5</v>
      </c>
      <c r="AG22" s="108">
        <f>IF('Datos Vida'!AG480=0,"",'Datos Vida'!AG480)</f>
        <v>2526</v>
      </c>
      <c r="AH22" s="108" t="str">
        <f>IF('Datos Vida'!AH480=0,"",'Datos Vida'!AH480)</f>
        <v/>
      </c>
      <c r="AI22" s="108" t="str">
        <f>IF('Datos Vida'!AI480=0,"",'Datos Vida'!AI480)</f>
        <v/>
      </c>
      <c r="AJ22" s="108" t="str">
        <f>IF('Datos Vida'!AJ480=0,"",'Datos Vida'!AJ480)</f>
        <v/>
      </c>
      <c r="AK22" s="108" t="str">
        <f>IF('Datos Vida'!AK480=0,"",'Datos Vida'!AK480)</f>
        <v/>
      </c>
      <c r="AL22" s="108" t="str">
        <f>IF('Datos Vida'!AL480=0,"",'Datos Vida'!AL480)</f>
        <v/>
      </c>
      <c r="AM22" s="108" t="str">
        <f>IF('Datos Vida'!AM480=0,"",'Datos Vida'!AM480)</f>
        <v/>
      </c>
      <c r="AN22" s="108" t="str">
        <f>IF('Datos Vida'!AN480=0,"",'Datos Vida'!AN480)</f>
        <v/>
      </c>
      <c r="AO22" s="108" t="str">
        <f>IF('Datos Vida'!AO480=0,"",'Datos Vida'!AO480)</f>
        <v/>
      </c>
      <c r="AP22" s="108" t="str">
        <f>IF('Datos Vida'!AP480=0,"",'Datos Vida'!AP480)</f>
        <v/>
      </c>
      <c r="AQ22" s="108">
        <f>IF('Datos Vida'!AQ480=0,"",'Datos Vida'!AQ480)</f>
        <v>3727</v>
      </c>
      <c r="AR22" s="55"/>
      <c r="AS22" s="46">
        <f>IF('Datos Vida'!AS480=0,"",'Datos Vida'!AS480)</f>
        <v>2174</v>
      </c>
      <c r="AT22" s="71">
        <f t="shared" si="1"/>
        <v>0.71435142594296219</v>
      </c>
    </row>
    <row r="23" spans="2:46">
      <c r="B23" s="30" t="s">
        <v>418</v>
      </c>
      <c r="C23" s="108" t="str">
        <f>IF('Datos Vida'!C481=0,"",'Datos Vida'!C481)</f>
        <v/>
      </c>
      <c r="D23" s="108">
        <f>IF('Datos Vida'!D481=0,"",'Datos Vida'!D481)</f>
        <v>6</v>
      </c>
      <c r="E23" s="108" t="str">
        <f>IF('Datos Vida'!E481=0,"",'Datos Vida'!E481)</f>
        <v/>
      </c>
      <c r="F23" s="108" t="str">
        <f>IF('Datos Vida'!F481=0,"",'Datos Vida'!F481)</f>
        <v/>
      </c>
      <c r="G23" s="108" t="str">
        <f>IF('Datos Vida'!G481=0,"",'Datos Vida'!G481)</f>
        <v/>
      </c>
      <c r="H23" s="108" t="str">
        <f>IF('Datos Vida'!H481=0,"",'Datos Vida'!H481)</f>
        <v/>
      </c>
      <c r="I23" s="108" t="str">
        <f>IF('Datos Vida'!I481=0,"",'Datos Vida'!I481)</f>
        <v/>
      </c>
      <c r="J23" s="108" t="str">
        <f>IF('Datos Vida'!J481=0,"",'Datos Vida'!J481)</f>
        <v/>
      </c>
      <c r="K23" s="108" t="str">
        <f>IF('Datos Vida'!K481=0,"",'Datos Vida'!K481)</f>
        <v/>
      </c>
      <c r="L23" s="108" t="str">
        <f>IF('Datos Vida'!L481=0,"",'Datos Vida'!L481)</f>
        <v/>
      </c>
      <c r="M23" s="108" t="str">
        <f>IF('Datos Vida'!M481=0,"",'Datos Vida'!M481)</f>
        <v/>
      </c>
      <c r="N23" s="108" t="str">
        <f>IF('Datos Vida'!N481=0,"",'Datos Vida'!N481)</f>
        <v/>
      </c>
      <c r="O23" s="108" t="str">
        <f>IF('Datos Vida'!O481=0,"",'Datos Vida'!O481)</f>
        <v/>
      </c>
      <c r="P23" s="108" t="str">
        <f>IF('Datos Vida'!P481=0,"",'Datos Vida'!P481)</f>
        <v/>
      </c>
      <c r="Q23" s="108" t="str">
        <f>IF('Datos Vida'!Q481=0,"",'Datos Vida'!Q481)</f>
        <v/>
      </c>
      <c r="R23" s="108" t="str">
        <f>IF('Datos Vida'!R481=0,"",'Datos Vida'!R481)</f>
        <v/>
      </c>
      <c r="S23" s="108" t="str">
        <f>IF('Datos Vida'!S481=0,"",'Datos Vida'!S481)</f>
        <v/>
      </c>
      <c r="T23" s="108" t="str">
        <f>IF('Datos Vida'!T481=0,"",'Datos Vida'!T481)</f>
        <v/>
      </c>
      <c r="U23" s="108" t="str">
        <f>IF('Datos Vida'!U481=0,"",'Datos Vida'!U481)</f>
        <v/>
      </c>
      <c r="V23" s="108" t="str">
        <f>IF('Datos Vida'!V481=0,"",'Datos Vida'!V481)</f>
        <v/>
      </c>
      <c r="W23" s="108" t="str">
        <f>IF('Datos Vida'!W481=0,"",'Datos Vida'!W481)</f>
        <v/>
      </c>
      <c r="X23" s="108" t="str">
        <f>IF('Datos Vida'!X481=0,"",'Datos Vida'!X481)</f>
        <v/>
      </c>
      <c r="Y23" s="108" t="str">
        <f>IF('Datos Vida'!Y481=0,"",'Datos Vida'!Y481)</f>
        <v/>
      </c>
      <c r="Z23" s="108" t="str">
        <f>IF('Datos Vida'!Z481=0,"",'Datos Vida'!Z481)</f>
        <v/>
      </c>
      <c r="AA23" s="108" t="str">
        <f>IF('Datos Vida'!AA481=0,"",'Datos Vida'!AA481)</f>
        <v/>
      </c>
      <c r="AB23" s="108" t="str">
        <f>IF('Datos Vida'!AB481=0,"",'Datos Vida'!AB481)</f>
        <v/>
      </c>
      <c r="AC23" s="108" t="str">
        <f>IF('Datos Vida'!AC481=0,"",'Datos Vida'!AC481)</f>
        <v/>
      </c>
      <c r="AD23" s="108" t="str">
        <f>IF('Datos Vida'!AD481=0,"",'Datos Vida'!AD481)</f>
        <v/>
      </c>
      <c r="AE23" s="108" t="str">
        <f>IF('Datos Vida'!AE481=0,"",'Datos Vida'!AE481)</f>
        <v/>
      </c>
      <c r="AF23" s="108" t="str">
        <f>IF('Datos Vida'!AF481=0,"",'Datos Vida'!AF481)</f>
        <v/>
      </c>
      <c r="AG23" s="108">
        <f>IF('Datos Vida'!AG481=0,"",'Datos Vida'!AG481)</f>
        <v>121</v>
      </c>
      <c r="AH23" s="108" t="str">
        <f>IF('Datos Vida'!AH481=0,"",'Datos Vida'!AH481)</f>
        <v/>
      </c>
      <c r="AI23" s="108" t="str">
        <f>IF('Datos Vida'!AI481=0,"",'Datos Vida'!AI481)</f>
        <v/>
      </c>
      <c r="AJ23" s="108" t="str">
        <f>IF('Datos Vida'!AJ481=0,"",'Datos Vida'!AJ481)</f>
        <v/>
      </c>
      <c r="AK23" s="108" t="str">
        <f>IF('Datos Vida'!AK481=0,"",'Datos Vida'!AK481)</f>
        <v/>
      </c>
      <c r="AL23" s="108" t="str">
        <f>IF('Datos Vida'!AL481=0,"",'Datos Vida'!AL481)</f>
        <v/>
      </c>
      <c r="AM23" s="108" t="str">
        <f>IF('Datos Vida'!AM481=0,"",'Datos Vida'!AM481)</f>
        <v/>
      </c>
      <c r="AN23" s="108" t="str">
        <f>IF('Datos Vida'!AN481=0,"",'Datos Vida'!AN481)</f>
        <v/>
      </c>
      <c r="AO23" s="108" t="str">
        <f>IF('Datos Vida'!AO481=0,"",'Datos Vida'!AO481)</f>
        <v/>
      </c>
      <c r="AP23" s="108" t="str">
        <f>IF('Datos Vida'!AP481=0,"",'Datos Vida'!AP481)</f>
        <v/>
      </c>
      <c r="AQ23" s="108">
        <f>IF('Datos Vida'!AQ481=0,"",'Datos Vida'!AQ481)</f>
        <v>127</v>
      </c>
      <c r="AR23" s="55"/>
      <c r="AS23" s="46">
        <f>IF('Datos Vida'!AS481=0,"",'Datos Vida'!AS481)</f>
        <v>1085</v>
      </c>
      <c r="AT23" s="71">
        <f t="shared" si="1"/>
        <v>-0.88294930875576039</v>
      </c>
    </row>
    <row r="24" spans="2:46">
      <c r="B24" s="30" t="s">
        <v>419</v>
      </c>
      <c r="C24" s="108" t="str">
        <f>IF('Datos Vida'!C482=0,"",'Datos Vida'!C482)</f>
        <v/>
      </c>
      <c r="D24" s="108" t="str">
        <f>IF('Datos Vida'!D482=0,"",'Datos Vida'!D482)</f>
        <v/>
      </c>
      <c r="E24" s="108" t="str">
        <f>IF('Datos Vida'!E482=0,"",'Datos Vida'!E482)</f>
        <v/>
      </c>
      <c r="F24" s="108" t="str">
        <f>IF('Datos Vida'!F482=0,"",'Datos Vida'!F482)</f>
        <v/>
      </c>
      <c r="G24" s="108" t="str">
        <f>IF('Datos Vida'!G482=0,"",'Datos Vida'!G482)</f>
        <v/>
      </c>
      <c r="H24" s="108" t="str">
        <f>IF('Datos Vida'!H482=0,"",'Datos Vida'!H482)</f>
        <v/>
      </c>
      <c r="I24" s="108" t="str">
        <f>IF('Datos Vida'!I482=0,"",'Datos Vida'!I482)</f>
        <v/>
      </c>
      <c r="J24" s="108" t="str">
        <f>IF('Datos Vida'!J482=0,"",'Datos Vida'!J482)</f>
        <v/>
      </c>
      <c r="K24" s="108" t="str">
        <f>IF('Datos Vida'!K482=0,"",'Datos Vida'!K482)</f>
        <v/>
      </c>
      <c r="L24" s="108" t="str">
        <f>IF('Datos Vida'!L482=0,"",'Datos Vida'!L482)</f>
        <v/>
      </c>
      <c r="M24" s="108" t="str">
        <f>IF('Datos Vida'!M482=0,"",'Datos Vida'!M482)</f>
        <v/>
      </c>
      <c r="N24" s="108" t="str">
        <f>IF('Datos Vida'!N482=0,"",'Datos Vida'!N482)</f>
        <v/>
      </c>
      <c r="O24" s="108">
        <f>IF('Datos Vida'!O482=0,"",'Datos Vida'!O482)</f>
        <v>1</v>
      </c>
      <c r="P24" s="108" t="str">
        <f>IF('Datos Vida'!P482=0,"",'Datos Vida'!P482)</f>
        <v/>
      </c>
      <c r="Q24" s="108" t="str">
        <f>IF('Datos Vida'!Q482=0,"",'Datos Vida'!Q482)</f>
        <v/>
      </c>
      <c r="R24" s="108" t="str">
        <f>IF('Datos Vida'!R482=0,"",'Datos Vida'!R482)</f>
        <v/>
      </c>
      <c r="S24" s="108" t="str">
        <f>IF('Datos Vida'!S482=0,"",'Datos Vida'!S482)</f>
        <v/>
      </c>
      <c r="T24" s="108" t="str">
        <f>IF('Datos Vida'!T482=0,"",'Datos Vida'!T482)</f>
        <v/>
      </c>
      <c r="U24" s="108" t="str">
        <f>IF('Datos Vida'!U482=0,"",'Datos Vida'!U482)</f>
        <v/>
      </c>
      <c r="V24" s="108" t="str">
        <f>IF('Datos Vida'!V482=0,"",'Datos Vida'!V482)</f>
        <v/>
      </c>
      <c r="W24" s="108" t="str">
        <f>IF('Datos Vida'!W482=0,"",'Datos Vida'!W482)</f>
        <v/>
      </c>
      <c r="X24" s="108" t="str">
        <f>IF('Datos Vida'!X482=0,"",'Datos Vida'!X482)</f>
        <v/>
      </c>
      <c r="Y24" s="108" t="str">
        <f>IF('Datos Vida'!Y482=0,"",'Datos Vida'!Y482)</f>
        <v/>
      </c>
      <c r="Z24" s="108" t="str">
        <f>IF('Datos Vida'!Z482=0,"",'Datos Vida'!Z482)</f>
        <v/>
      </c>
      <c r="AA24" s="108" t="str">
        <f>IF('Datos Vida'!AA482=0,"",'Datos Vida'!AA482)</f>
        <v/>
      </c>
      <c r="AB24" s="108" t="str">
        <f>IF('Datos Vida'!AB482=0,"",'Datos Vida'!AB482)</f>
        <v/>
      </c>
      <c r="AC24" s="108" t="str">
        <f>IF('Datos Vida'!AC482=0,"",'Datos Vida'!AC482)</f>
        <v/>
      </c>
      <c r="AD24" s="108" t="str">
        <f>IF('Datos Vida'!AD482=0,"",'Datos Vida'!AD482)</f>
        <v/>
      </c>
      <c r="AE24" s="108" t="str">
        <f>IF('Datos Vida'!AE482=0,"",'Datos Vida'!AE482)</f>
        <v/>
      </c>
      <c r="AF24" s="108" t="str">
        <f>IF('Datos Vida'!AF482=0,"",'Datos Vida'!AF482)</f>
        <v/>
      </c>
      <c r="AG24" s="108" t="str">
        <f>IF('Datos Vida'!AG482=0,"",'Datos Vida'!AG482)</f>
        <v/>
      </c>
      <c r="AH24" s="108" t="str">
        <f>IF('Datos Vida'!AH482=0,"",'Datos Vida'!AH482)</f>
        <v/>
      </c>
      <c r="AI24" s="108" t="str">
        <f>IF('Datos Vida'!AI482=0,"",'Datos Vida'!AI482)</f>
        <v/>
      </c>
      <c r="AJ24" s="108" t="str">
        <f>IF('Datos Vida'!AJ482=0,"",'Datos Vida'!AJ482)</f>
        <v/>
      </c>
      <c r="AK24" s="108" t="str">
        <f>IF('Datos Vida'!AK482=0,"",'Datos Vida'!AK482)</f>
        <v/>
      </c>
      <c r="AL24" s="108" t="str">
        <f>IF('Datos Vida'!AL482=0,"",'Datos Vida'!AL482)</f>
        <v/>
      </c>
      <c r="AM24" s="108" t="str">
        <f>IF('Datos Vida'!AM482=0,"",'Datos Vida'!AM482)</f>
        <v/>
      </c>
      <c r="AN24" s="108" t="str">
        <f>IF('Datos Vida'!AN482=0,"",'Datos Vida'!AN482)</f>
        <v/>
      </c>
      <c r="AO24" s="108" t="str">
        <f>IF('Datos Vida'!AO482=0,"",'Datos Vida'!AO482)</f>
        <v/>
      </c>
      <c r="AP24" s="108" t="str">
        <f>IF('Datos Vida'!AP482=0,"",'Datos Vida'!AP482)</f>
        <v/>
      </c>
      <c r="AQ24" s="108">
        <f>IF('Datos Vida'!AQ482=0,"",'Datos Vida'!AQ482)</f>
        <v>1</v>
      </c>
      <c r="AR24" s="55"/>
      <c r="AS24" s="46" t="str">
        <f>IF('Datos Vida'!AS482=0,"",'Datos Vida'!AS482)</f>
        <v/>
      </c>
      <c r="AT24" s="71" t="str">
        <f t="shared" si="1"/>
        <v/>
      </c>
    </row>
    <row r="25" spans="2:46">
      <c r="B25" s="30" t="s">
        <v>420</v>
      </c>
      <c r="C25" s="108" t="str">
        <f>IF('Datos Vida'!C483=0,"",'Datos Vida'!C483)</f>
        <v/>
      </c>
      <c r="D25" s="108" t="str">
        <f>IF('Datos Vida'!D483=0,"",'Datos Vida'!D483)</f>
        <v/>
      </c>
      <c r="E25" s="108" t="str">
        <f>IF('Datos Vida'!E483=0,"",'Datos Vida'!E483)</f>
        <v/>
      </c>
      <c r="F25" s="108" t="str">
        <f>IF('Datos Vida'!F483=0,"",'Datos Vida'!F483)</f>
        <v/>
      </c>
      <c r="G25" s="108" t="str">
        <f>IF('Datos Vida'!G483=0,"",'Datos Vida'!G483)</f>
        <v/>
      </c>
      <c r="H25" s="108" t="str">
        <f>IF('Datos Vida'!H483=0,"",'Datos Vida'!H483)</f>
        <v/>
      </c>
      <c r="I25" s="108" t="str">
        <f>IF('Datos Vida'!I483=0,"",'Datos Vida'!I483)</f>
        <v/>
      </c>
      <c r="J25" s="108" t="str">
        <f>IF('Datos Vida'!J483=0,"",'Datos Vida'!J483)</f>
        <v/>
      </c>
      <c r="K25" s="108" t="str">
        <f>IF('Datos Vida'!K483=0,"",'Datos Vida'!K483)</f>
        <v/>
      </c>
      <c r="L25" s="108" t="str">
        <f>IF('Datos Vida'!L483=0,"",'Datos Vida'!L483)</f>
        <v/>
      </c>
      <c r="M25" s="108" t="str">
        <f>IF('Datos Vida'!M483=0,"",'Datos Vida'!M483)</f>
        <v/>
      </c>
      <c r="N25" s="108" t="str">
        <f>IF('Datos Vida'!N483=0,"",'Datos Vida'!N483)</f>
        <v/>
      </c>
      <c r="O25" s="108" t="str">
        <f>IF('Datos Vida'!O483=0,"",'Datos Vida'!O483)</f>
        <v/>
      </c>
      <c r="P25" s="108" t="str">
        <f>IF('Datos Vida'!P483=0,"",'Datos Vida'!P483)</f>
        <v/>
      </c>
      <c r="Q25" s="108" t="str">
        <f>IF('Datos Vida'!Q483=0,"",'Datos Vida'!Q483)</f>
        <v/>
      </c>
      <c r="R25" s="108" t="str">
        <f>IF('Datos Vida'!R483=0,"",'Datos Vida'!R483)</f>
        <v/>
      </c>
      <c r="S25" s="108" t="str">
        <f>IF('Datos Vida'!S483=0,"",'Datos Vida'!S483)</f>
        <v/>
      </c>
      <c r="T25" s="108" t="str">
        <f>IF('Datos Vida'!T483=0,"",'Datos Vida'!T483)</f>
        <v/>
      </c>
      <c r="U25" s="108" t="str">
        <f>IF('Datos Vida'!U483=0,"",'Datos Vida'!U483)</f>
        <v/>
      </c>
      <c r="V25" s="108" t="str">
        <f>IF('Datos Vida'!V483=0,"",'Datos Vida'!V483)</f>
        <v/>
      </c>
      <c r="W25" s="108" t="str">
        <f>IF('Datos Vida'!W483=0,"",'Datos Vida'!W483)</f>
        <v/>
      </c>
      <c r="X25" s="108" t="str">
        <f>IF('Datos Vida'!X483=0,"",'Datos Vida'!X483)</f>
        <v/>
      </c>
      <c r="Y25" s="108">
        <f>IF('Datos Vida'!Y483=0,"",'Datos Vida'!Y483)</f>
        <v>11</v>
      </c>
      <c r="Z25" s="108" t="str">
        <f>IF('Datos Vida'!Z483=0,"",'Datos Vida'!Z483)</f>
        <v/>
      </c>
      <c r="AA25" s="108" t="str">
        <f>IF('Datos Vida'!AA483=0,"",'Datos Vida'!AA483)</f>
        <v/>
      </c>
      <c r="AB25" s="108" t="str">
        <f>IF('Datos Vida'!AB483=0,"",'Datos Vida'!AB483)</f>
        <v/>
      </c>
      <c r="AC25" s="108" t="str">
        <f>IF('Datos Vida'!AC483=0,"",'Datos Vida'!AC483)</f>
        <v/>
      </c>
      <c r="AD25" s="108" t="str">
        <f>IF('Datos Vida'!AD483=0,"",'Datos Vida'!AD483)</f>
        <v/>
      </c>
      <c r="AE25" s="108" t="str">
        <f>IF('Datos Vida'!AE483=0,"",'Datos Vida'!AE483)</f>
        <v/>
      </c>
      <c r="AF25" s="108" t="str">
        <f>IF('Datos Vida'!AF483=0,"",'Datos Vida'!AF483)</f>
        <v/>
      </c>
      <c r="AG25" s="108" t="str">
        <f>IF('Datos Vida'!AG483=0,"",'Datos Vida'!AG483)</f>
        <v/>
      </c>
      <c r="AH25" s="108" t="str">
        <f>IF('Datos Vida'!AH483=0,"",'Datos Vida'!AH483)</f>
        <v/>
      </c>
      <c r="AI25" s="108" t="str">
        <f>IF('Datos Vida'!AI483=0,"",'Datos Vida'!AI483)</f>
        <v/>
      </c>
      <c r="AJ25" s="108" t="str">
        <f>IF('Datos Vida'!AJ483=0,"",'Datos Vida'!AJ483)</f>
        <v/>
      </c>
      <c r="AK25" s="108" t="str">
        <f>IF('Datos Vida'!AK483=0,"",'Datos Vida'!AK483)</f>
        <v/>
      </c>
      <c r="AL25" s="108" t="str">
        <f>IF('Datos Vida'!AL483=0,"",'Datos Vida'!AL483)</f>
        <v/>
      </c>
      <c r="AM25" s="108" t="str">
        <f>IF('Datos Vida'!AM483=0,"",'Datos Vida'!AM483)</f>
        <v/>
      </c>
      <c r="AN25" s="108" t="str">
        <f>IF('Datos Vida'!AN483=0,"",'Datos Vida'!AN483)</f>
        <v/>
      </c>
      <c r="AO25" s="108" t="str">
        <f>IF('Datos Vida'!AO483=0,"",'Datos Vida'!AO483)</f>
        <v/>
      </c>
      <c r="AP25" s="108" t="str">
        <f>IF('Datos Vida'!AP483=0,"",'Datos Vida'!AP483)</f>
        <v/>
      </c>
      <c r="AQ25" s="108">
        <f>IF('Datos Vida'!AQ483=0,"",'Datos Vida'!AQ483)</f>
        <v>11</v>
      </c>
      <c r="AR25" s="55"/>
      <c r="AS25" s="46" t="str">
        <f>IF('Datos Vida'!AS483=0,"",'Datos Vida'!AS483)</f>
        <v/>
      </c>
      <c r="AT25" s="71" t="str">
        <f t="shared" si="1"/>
        <v/>
      </c>
    </row>
    <row r="26" spans="2:46">
      <c r="B26" s="30" t="s">
        <v>421</v>
      </c>
      <c r="C26" s="108" t="str">
        <f>IF('Datos Vida'!C484=0,"",'Datos Vida'!C484)</f>
        <v/>
      </c>
      <c r="D26" s="108" t="str">
        <f>IF('Datos Vida'!D484=0,"",'Datos Vida'!D484)</f>
        <v/>
      </c>
      <c r="E26" s="108" t="str">
        <f>IF('Datos Vida'!E484=0,"",'Datos Vida'!E484)</f>
        <v/>
      </c>
      <c r="F26" s="108">
        <f>IF('Datos Vida'!F484=0,"",'Datos Vida'!F484)</f>
        <v>2</v>
      </c>
      <c r="G26" s="108" t="str">
        <f>IF('Datos Vida'!G484=0,"",'Datos Vida'!G484)</f>
        <v/>
      </c>
      <c r="H26" s="108" t="str">
        <f>IF('Datos Vida'!H484=0,"",'Datos Vida'!H484)</f>
        <v/>
      </c>
      <c r="I26" s="108" t="str">
        <f>IF('Datos Vida'!I484=0,"",'Datos Vida'!I484)</f>
        <v/>
      </c>
      <c r="J26" s="108">
        <f>IF('Datos Vida'!J484=0,"",'Datos Vida'!J484)</f>
        <v>734</v>
      </c>
      <c r="K26" s="108" t="str">
        <f>IF('Datos Vida'!K484=0,"",'Datos Vida'!K484)</f>
        <v/>
      </c>
      <c r="L26" s="108" t="str">
        <f>IF('Datos Vida'!L484=0,"",'Datos Vida'!L484)</f>
        <v/>
      </c>
      <c r="M26" s="108">
        <f>IF('Datos Vida'!M484=0,"",'Datos Vida'!M484)</f>
        <v>2478</v>
      </c>
      <c r="N26" s="108" t="str">
        <f>IF('Datos Vida'!N484=0,"",'Datos Vida'!N484)</f>
        <v/>
      </c>
      <c r="O26" s="108">
        <f>IF('Datos Vida'!O484=0,"",'Datos Vida'!O484)</f>
        <v>858</v>
      </c>
      <c r="P26" s="108">
        <f>IF('Datos Vida'!P484=0,"",'Datos Vida'!P484)</f>
        <v>1580</v>
      </c>
      <c r="Q26" s="108" t="str">
        <f>IF('Datos Vida'!Q484=0,"",'Datos Vida'!Q484)</f>
        <v/>
      </c>
      <c r="R26" s="108" t="str">
        <f>IF('Datos Vida'!R484=0,"",'Datos Vida'!R484)</f>
        <v/>
      </c>
      <c r="S26" s="108" t="str">
        <f>IF('Datos Vida'!S484=0,"",'Datos Vida'!S484)</f>
        <v/>
      </c>
      <c r="T26" s="108" t="str">
        <f>IF('Datos Vida'!T484=0,"",'Datos Vida'!T484)</f>
        <v/>
      </c>
      <c r="U26" s="108" t="str">
        <f>IF('Datos Vida'!U484=0,"",'Datos Vida'!U484)</f>
        <v/>
      </c>
      <c r="V26" s="108" t="str">
        <f>IF('Datos Vida'!V484=0,"",'Datos Vida'!V484)</f>
        <v/>
      </c>
      <c r="W26" s="108" t="str">
        <f>IF('Datos Vida'!W484=0,"",'Datos Vida'!W484)</f>
        <v/>
      </c>
      <c r="X26" s="108">
        <f>IF('Datos Vida'!X484=0,"",'Datos Vida'!X484)</f>
        <v>3787</v>
      </c>
      <c r="Y26" s="108" t="str">
        <f>IF('Datos Vida'!Y484=0,"",'Datos Vida'!Y484)</f>
        <v/>
      </c>
      <c r="Z26" s="108" t="str">
        <f>IF('Datos Vida'!Z484=0,"",'Datos Vida'!Z484)</f>
        <v/>
      </c>
      <c r="AA26" s="108" t="str">
        <f>IF('Datos Vida'!AA484=0,"",'Datos Vida'!AA484)</f>
        <v/>
      </c>
      <c r="AB26" s="108">
        <f>IF('Datos Vida'!AB484=0,"",'Datos Vida'!AB484)</f>
        <v>180</v>
      </c>
      <c r="AC26" s="108" t="str">
        <f>IF('Datos Vida'!AC484=0,"",'Datos Vida'!AC484)</f>
        <v/>
      </c>
      <c r="AD26" s="108" t="str">
        <f>IF('Datos Vida'!AD484=0,"",'Datos Vida'!AD484)</f>
        <v/>
      </c>
      <c r="AE26" s="108">
        <f>IF('Datos Vida'!AE484=0,"",'Datos Vida'!AE484)</f>
        <v>2983</v>
      </c>
      <c r="AF26" s="108">
        <f>IF('Datos Vida'!AF484=0,"",'Datos Vida'!AF484)</f>
        <v>1711</v>
      </c>
      <c r="AG26" s="108">
        <f>IF('Datos Vida'!AG484=0,"",'Datos Vida'!AG484)</f>
        <v>36</v>
      </c>
      <c r="AH26" s="108" t="str">
        <f>IF('Datos Vida'!AH484=0,"",'Datos Vida'!AH484)</f>
        <v/>
      </c>
      <c r="AI26" s="108" t="str">
        <f>IF('Datos Vida'!AI484=0,"",'Datos Vida'!AI484)</f>
        <v/>
      </c>
      <c r="AJ26" s="108" t="str">
        <f>IF('Datos Vida'!AJ484=0,"",'Datos Vida'!AJ484)</f>
        <v/>
      </c>
      <c r="AK26" s="108" t="str">
        <f>IF('Datos Vida'!AK484=0,"",'Datos Vida'!AK484)</f>
        <v/>
      </c>
      <c r="AL26" s="108" t="str">
        <f>IF('Datos Vida'!AL484=0,"",'Datos Vida'!AL484)</f>
        <v/>
      </c>
      <c r="AM26" s="108" t="str">
        <f>IF('Datos Vida'!AM484=0,"",'Datos Vida'!AM484)</f>
        <v/>
      </c>
      <c r="AN26" s="108" t="str">
        <f>IF('Datos Vida'!AN484=0,"",'Datos Vida'!AN484)</f>
        <v/>
      </c>
      <c r="AO26" s="108" t="str">
        <f>IF('Datos Vida'!AO484=0,"",'Datos Vida'!AO484)</f>
        <v/>
      </c>
      <c r="AP26" s="108" t="str">
        <f>IF('Datos Vida'!AP484=0,"",'Datos Vida'!AP484)</f>
        <v/>
      </c>
      <c r="AQ26" s="108">
        <f>IF('Datos Vida'!AQ484=0,"",'Datos Vida'!AQ484)</f>
        <v>14349</v>
      </c>
      <c r="AR26" s="55"/>
      <c r="AS26" s="46">
        <f>IF('Datos Vida'!AS484=0,"",'Datos Vida'!AS484)</f>
        <v>8800</v>
      </c>
      <c r="AT26" s="71">
        <f t="shared" si="1"/>
        <v>0.63056818181818186</v>
      </c>
    </row>
    <row r="27" spans="2:46">
      <c r="B27" s="30" t="s">
        <v>422</v>
      </c>
      <c r="C27" s="108" t="str">
        <f>IF('Datos Vida'!C485=0,"",'Datos Vida'!C485)</f>
        <v/>
      </c>
      <c r="D27" s="108" t="str">
        <f>IF('Datos Vida'!D485=0,"",'Datos Vida'!D485)</f>
        <v/>
      </c>
      <c r="E27" s="108" t="str">
        <f>IF('Datos Vida'!E485=0,"",'Datos Vida'!E485)</f>
        <v/>
      </c>
      <c r="F27" s="108" t="str">
        <f>IF('Datos Vida'!F485=0,"",'Datos Vida'!F485)</f>
        <v/>
      </c>
      <c r="G27" s="108" t="str">
        <f>IF('Datos Vida'!G485=0,"",'Datos Vida'!G485)</f>
        <v/>
      </c>
      <c r="H27" s="108" t="str">
        <f>IF('Datos Vida'!H485=0,"",'Datos Vida'!H485)</f>
        <v/>
      </c>
      <c r="I27" s="108" t="str">
        <f>IF('Datos Vida'!I485=0,"",'Datos Vida'!I485)</f>
        <v/>
      </c>
      <c r="J27" s="108" t="str">
        <f>IF('Datos Vida'!J485=0,"",'Datos Vida'!J485)</f>
        <v/>
      </c>
      <c r="K27" s="108" t="str">
        <f>IF('Datos Vida'!K485=0,"",'Datos Vida'!K485)</f>
        <v/>
      </c>
      <c r="L27" s="108" t="str">
        <f>IF('Datos Vida'!L485=0,"",'Datos Vida'!L485)</f>
        <v/>
      </c>
      <c r="M27" s="108" t="str">
        <f>IF('Datos Vida'!M485=0,"",'Datos Vida'!M485)</f>
        <v/>
      </c>
      <c r="N27" s="108" t="str">
        <f>IF('Datos Vida'!N485=0,"",'Datos Vida'!N485)</f>
        <v/>
      </c>
      <c r="O27" s="108" t="str">
        <f>IF('Datos Vida'!O485=0,"",'Datos Vida'!O485)</f>
        <v/>
      </c>
      <c r="P27" s="108" t="str">
        <f>IF('Datos Vida'!P485=0,"",'Datos Vida'!P485)</f>
        <v/>
      </c>
      <c r="Q27" s="108" t="str">
        <f>IF('Datos Vida'!Q485=0,"",'Datos Vida'!Q485)</f>
        <v/>
      </c>
      <c r="R27" s="108" t="str">
        <f>IF('Datos Vida'!R485=0,"",'Datos Vida'!R485)</f>
        <v/>
      </c>
      <c r="S27" s="108" t="str">
        <f>IF('Datos Vida'!S485=0,"",'Datos Vida'!S485)</f>
        <v/>
      </c>
      <c r="T27" s="108" t="str">
        <f>IF('Datos Vida'!T485=0,"",'Datos Vida'!T485)</f>
        <v/>
      </c>
      <c r="U27" s="108" t="str">
        <f>IF('Datos Vida'!U485=0,"",'Datos Vida'!U485)</f>
        <v/>
      </c>
      <c r="V27" s="108" t="str">
        <f>IF('Datos Vida'!V485=0,"",'Datos Vida'!V485)</f>
        <v/>
      </c>
      <c r="W27" s="108" t="str">
        <f>IF('Datos Vida'!W485=0,"",'Datos Vida'!W485)</f>
        <v/>
      </c>
      <c r="X27" s="108" t="str">
        <f>IF('Datos Vida'!X485=0,"",'Datos Vida'!X485)</f>
        <v/>
      </c>
      <c r="Y27" s="108" t="str">
        <f>IF('Datos Vida'!Y485=0,"",'Datos Vida'!Y485)</f>
        <v/>
      </c>
      <c r="Z27" s="108" t="str">
        <f>IF('Datos Vida'!Z485=0,"",'Datos Vida'!Z485)</f>
        <v/>
      </c>
      <c r="AA27" s="108" t="str">
        <f>IF('Datos Vida'!AA485=0,"",'Datos Vida'!AA485)</f>
        <v/>
      </c>
      <c r="AB27" s="108" t="str">
        <f>IF('Datos Vida'!AB485=0,"",'Datos Vida'!AB485)</f>
        <v/>
      </c>
      <c r="AC27" s="108" t="str">
        <f>IF('Datos Vida'!AC485=0,"",'Datos Vida'!AC485)</f>
        <v/>
      </c>
      <c r="AD27" s="108" t="str">
        <f>IF('Datos Vida'!AD485=0,"",'Datos Vida'!AD485)</f>
        <v/>
      </c>
      <c r="AE27" s="108" t="str">
        <f>IF('Datos Vida'!AE485=0,"",'Datos Vida'!AE485)</f>
        <v/>
      </c>
      <c r="AF27" s="108" t="str">
        <f>IF('Datos Vida'!AF485=0,"",'Datos Vida'!AF485)</f>
        <v/>
      </c>
      <c r="AG27" s="108" t="str">
        <f>IF('Datos Vida'!AG485=0,"",'Datos Vida'!AG485)</f>
        <v/>
      </c>
      <c r="AH27" s="108" t="str">
        <f>IF('Datos Vida'!AH485=0,"",'Datos Vida'!AH485)</f>
        <v/>
      </c>
      <c r="AI27" s="108" t="str">
        <f>IF('Datos Vida'!AI485=0,"",'Datos Vida'!AI485)</f>
        <v/>
      </c>
      <c r="AJ27" s="108" t="str">
        <f>IF('Datos Vida'!AJ485=0,"",'Datos Vida'!AJ485)</f>
        <v/>
      </c>
      <c r="AK27" s="108" t="str">
        <f>IF('Datos Vida'!AK485=0,"",'Datos Vida'!AK485)</f>
        <v/>
      </c>
      <c r="AL27" s="108" t="str">
        <f>IF('Datos Vida'!AL485=0,"",'Datos Vida'!AL485)</f>
        <v/>
      </c>
      <c r="AM27" s="108" t="str">
        <f>IF('Datos Vida'!AM485=0,"",'Datos Vida'!AM485)</f>
        <v/>
      </c>
      <c r="AN27" s="108" t="str">
        <f>IF('Datos Vida'!AN485=0,"",'Datos Vida'!AN485)</f>
        <v/>
      </c>
      <c r="AO27" s="108" t="str">
        <f>IF('Datos Vida'!AO485=0,"",'Datos Vida'!AO485)</f>
        <v/>
      </c>
      <c r="AP27" s="108" t="str">
        <f>IF('Datos Vida'!AP485=0,"",'Datos Vida'!AP485)</f>
        <v/>
      </c>
      <c r="AQ27" s="108" t="str">
        <f>IF('Datos Vida'!AQ485=0,"",'Datos Vida'!AQ485)</f>
        <v/>
      </c>
      <c r="AR27" s="55"/>
      <c r="AS27" s="46" t="str">
        <f>IF('Datos Vida'!AS485=0,"",'Datos Vida'!AS485)</f>
        <v/>
      </c>
      <c r="AT27" s="71" t="str">
        <f t="shared" si="1"/>
        <v/>
      </c>
    </row>
    <row r="28" spans="2:46">
      <c r="B28" s="29" t="s">
        <v>423</v>
      </c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55"/>
      <c r="AS28" s="43"/>
      <c r="AT28" s="107"/>
    </row>
    <row r="29" spans="2:46">
      <c r="B29" s="30" t="s">
        <v>424</v>
      </c>
      <c r="C29" s="108" t="str">
        <f>IF('Datos Vida'!C487=0,"",'Datos Vida'!C487)</f>
        <v/>
      </c>
      <c r="D29" s="108" t="str">
        <f>IF('Datos Vida'!D487=0,"",'Datos Vida'!D487)</f>
        <v/>
      </c>
      <c r="E29" s="108" t="str">
        <f>IF('Datos Vida'!E487=0,"",'Datos Vida'!E487)</f>
        <v/>
      </c>
      <c r="F29" s="108" t="str">
        <f>IF('Datos Vida'!F487=0,"",'Datos Vida'!F487)</f>
        <v/>
      </c>
      <c r="G29" s="108" t="str">
        <f>IF('Datos Vida'!G487=0,"",'Datos Vida'!G487)</f>
        <v/>
      </c>
      <c r="H29" s="108" t="str">
        <f>IF('Datos Vida'!H487=0,"",'Datos Vida'!H487)</f>
        <v/>
      </c>
      <c r="I29" s="108" t="str">
        <f>IF('Datos Vida'!I487=0,"",'Datos Vida'!I487)</f>
        <v/>
      </c>
      <c r="J29" s="108">
        <f>IF('Datos Vida'!J487=0,"",'Datos Vida'!J487)</f>
        <v>150371</v>
      </c>
      <c r="K29" s="108" t="str">
        <f>IF('Datos Vida'!K487=0,"",'Datos Vida'!K487)</f>
        <v/>
      </c>
      <c r="L29" s="108" t="str">
        <f>IF('Datos Vida'!L487=0,"",'Datos Vida'!L487)</f>
        <v/>
      </c>
      <c r="M29" s="108" t="str">
        <f>IF('Datos Vida'!M487=0,"",'Datos Vida'!M487)</f>
        <v/>
      </c>
      <c r="N29" s="108" t="str">
        <f>IF('Datos Vida'!N487=0,"",'Datos Vida'!N487)</f>
        <v/>
      </c>
      <c r="O29" s="108" t="str">
        <f>IF('Datos Vida'!O487=0,"",'Datos Vida'!O487)</f>
        <v/>
      </c>
      <c r="P29" s="108" t="str">
        <f>IF('Datos Vida'!P487=0,"",'Datos Vida'!P487)</f>
        <v/>
      </c>
      <c r="Q29" s="108" t="str">
        <f>IF('Datos Vida'!Q487=0,"",'Datos Vida'!Q487)</f>
        <v/>
      </c>
      <c r="R29" s="108" t="str">
        <f>IF('Datos Vida'!R487=0,"",'Datos Vida'!R487)</f>
        <v/>
      </c>
      <c r="S29" s="108" t="str">
        <f>IF('Datos Vida'!S487=0,"",'Datos Vida'!S487)</f>
        <v/>
      </c>
      <c r="T29" s="108">
        <f>IF('Datos Vida'!T487=0,"",'Datos Vida'!T487)</f>
        <v>694</v>
      </c>
      <c r="U29" s="108" t="str">
        <f>IF('Datos Vida'!U487=0,"",'Datos Vida'!U487)</f>
        <v/>
      </c>
      <c r="V29" s="108" t="str">
        <f>IF('Datos Vida'!V487=0,"",'Datos Vida'!V487)</f>
        <v/>
      </c>
      <c r="W29" s="108" t="str">
        <f>IF('Datos Vida'!W487=0,"",'Datos Vida'!W487)</f>
        <v/>
      </c>
      <c r="X29" s="108" t="str">
        <f>IF('Datos Vida'!X487=0,"",'Datos Vida'!X487)</f>
        <v/>
      </c>
      <c r="Y29" s="108" t="str">
        <f>IF('Datos Vida'!Y487=0,"",'Datos Vida'!Y487)</f>
        <v/>
      </c>
      <c r="Z29" s="108" t="str">
        <f>IF('Datos Vida'!Z487=0,"",'Datos Vida'!Z487)</f>
        <v/>
      </c>
      <c r="AA29" s="108" t="str">
        <f>IF('Datos Vida'!AA487=0,"",'Datos Vida'!AA487)</f>
        <v/>
      </c>
      <c r="AB29" s="108" t="str">
        <f>IF('Datos Vida'!AB487=0,"",'Datos Vida'!AB487)</f>
        <v/>
      </c>
      <c r="AC29" s="108" t="str">
        <f>IF('Datos Vida'!AC487=0,"",'Datos Vida'!AC487)</f>
        <v/>
      </c>
      <c r="AD29" s="108" t="str">
        <f>IF('Datos Vida'!AD487=0,"",'Datos Vida'!AD487)</f>
        <v/>
      </c>
      <c r="AE29" s="108" t="str">
        <f>IF('Datos Vida'!AE487=0,"",'Datos Vida'!AE487)</f>
        <v/>
      </c>
      <c r="AF29" s="108" t="str">
        <f>IF('Datos Vida'!AF487=0,"",'Datos Vida'!AF487)</f>
        <v/>
      </c>
      <c r="AG29" s="108" t="str">
        <f>IF('Datos Vida'!AG487=0,"",'Datos Vida'!AG487)</f>
        <v/>
      </c>
      <c r="AH29" s="108" t="str">
        <f>IF('Datos Vida'!AH487=0,"",'Datos Vida'!AH487)</f>
        <v/>
      </c>
      <c r="AI29" s="108" t="str">
        <f>IF('Datos Vida'!AI487=0,"",'Datos Vida'!AI487)</f>
        <v/>
      </c>
      <c r="AJ29" s="108" t="str">
        <f>IF('Datos Vida'!AJ487=0,"",'Datos Vida'!AJ487)</f>
        <v/>
      </c>
      <c r="AK29" s="108" t="str">
        <f>IF('Datos Vida'!AK487=0,"",'Datos Vida'!AK487)</f>
        <v/>
      </c>
      <c r="AL29" s="108" t="str">
        <f>IF('Datos Vida'!AL487=0,"",'Datos Vida'!AL487)</f>
        <v/>
      </c>
      <c r="AM29" s="108" t="str">
        <f>IF('Datos Vida'!AM487=0,"",'Datos Vida'!AM487)</f>
        <v/>
      </c>
      <c r="AN29" s="108" t="str">
        <f>IF('Datos Vida'!AN487=0,"",'Datos Vida'!AN487)</f>
        <v/>
      </c>
      <c r="AO29" s="108" t="str">
        <f>IF('Datos Vida'!AO487=0,"",'Datos Vida'!AO487)</f>
        <v/>
      </c>
      <c r="AP29" s="108" t="str">
        <f>IF('Datos Vida'!AP487=0,"",'Datos Vida'!AP487)</f>
        <v/>
      </c>
      <c r="AQ29" s="108">
        <f>IF('Datos Vida'!AQ487=0,"",'Datos Vida'!AQ487)</f>
        <v>151065</v>
      </c>
      <c r="AR29" s="55"/>
      <c r="AS29" s="46">
        <f>IF('Datos Vida'!AS487=0,"",'Datos Vida'!AS487)</f>
        <v>183048</v>
      </c>
      <c r="AT29" s="71">
        <f t="shared" ref="AT29:AT41" si="2">IFERROR(AQ29/AS29-1,"")</f>
        <v>-0.17472466238363704</v>
      </c>
    </row>
    <row r="30" spans="2:46">
      <c r="B30" s="30" t="s">
        <v>425</v>
      </c>
      <c r="C30" s="108">
        <f>IF('Datos Vida'!C488=0,"",'Datos Vida'!C488)</f>
        <v>424</v>
      </c>
      <c r="D30" s="108">
        <f>IF('Datos Vida'!D488=0,"",'Datos Vida'!D488)</f>
        <v>1614</v>
      </c>
      <c r="E30" s="108">
        <f>IF('Datos Vida'!E488=0,"",'Datos Vida'!E488)</f>
        <v>5</v>
      </c>
      <c r="F30" s="108">
        <f>IF('Datos Vida'!F488=0,"",'Datos Vida'!F488)</f>
        <v>23</v>
      </c>
      <c r="G30" s="108">
        <f>IF('Datos Vida'!G488=0,"",'Datos Vida'!G488)</f>
        <v>2276</v>
      </c>
      <c r="H30" s="108">
        <f>IF('Datos Vida'!H488=0,"",'Datos Vida'!H488)</f>
        <v>2</v>
      </c>
      <c r="I30" s="108">
        <f>IF('Datos Vida'!I488=0,"",'Datos Vida'!I488)</f>
        <v>444</v>
      </c>
      <c r="J30" s="108" t="str">
        <f>IF('Datos Vida'!J488=0,"",'Datos Vida'!J488)</f>
        <v/>
      </c>
      <c r="K30" s="108" t="str">
        <f>IF('Datos Vida'!K488=0,"",'Datos Vida'!K488)</f>
        <v/>
      </c>
      <c r="L30" s="108" t="str">
        <f>IF('Datos Vida'!L488=0,"",'Datos Vida'!L488)</f>
        <v/>
      </c>
      <c r="M30" s="108">
        <f>IF('Datos Vida'!M488=0,"",'Datos Vida'!M488)</f>
        <v>231</v>
      </c>
      <c r="N30" s="108" t="str">
        <f>IF('Datos Vida'!N488=0,"",'Datos Vida'!N488)</f>
        <v/>
      </c>
      <c r="O30" s="108">
        <f>IF('Datos Vida'!O488=0,"",'Datos Vida'!O488)</f>
        <v>307</v>
      </c>
      <c r="P30" s="108">
        <f>IF('Datos Vida'!P488=0,"",'Datos Vida'!P488)</f>
        <v>630</v>
      </c>
      <c r="Q30" s="108">
        <f>IF('Datos Vida'!Q488=0,"",'Datos Vida'!Q488)</f>
        <v>395</v>
      </c>
      <c r="R30" s="108" t="str">
        <f>IF('Datos Vida'!R488=0,"",'Datos Vida'!R488)</f>
        <v/>
      </c>
      <c r="S30" s="108">
        <f>IF('Datos Vida'!S488=0,"",'Datos Vida'!S488)</f>
        <v>77</v>
      </c>
      <c r="T30" s="108">
        <f>IF('Datos Vida'!T488=0,"",'Datos Vida'!T488)</f>
        <v>582</v>
      </c>
      <c r="U30" s="108">
        <f>IF('Datos Vida'!U488=0,"",'Datos Vida'!U488)</f>
        <v>520</v>
      </c>
      <c r="V30" s="108" t="str">
        <f>IF('Datos Vida'!V488=0,"",'Datos Vida'!V488)</f>
        <v/>
      </c>
      <c r="W30" s="108">
        <f>IF('Datos Vida'!W488=0,"",'Datos Vida'!W488)</f>
        <v>113</v>
      </c>
      <c r="X30" s="108">
        <f>IF('Datos Vida'!X488=0,"",'Datos Vida'!X488)</f>
        <v>1095</v>
      </c>
      <c r="Y30" s="108">
        <f>IF('Datos Vida'!Y488=0,"",'Datos Vida'!Y488)</f>
        <v>7</v>
      </c>
      <c r="Z30" s="108">
        <f>IF('Datos Vida'!Z488=0,"",'Datos Vida'!Z488)</f>
        <v>544</v>
      </c>
      <c r="AA30" s="108">
        <f>IF('Datos Vida'!AA488=0,"",'Datos Vida'!AA488)</f>
        <v>1</v>
      </c>
      <c r="AB30" s="108" t="str">
        <f>IF('Datos Vida'!AB488=0,"",'Datos Vida'!AB488)</f>
        <v/>
      </c>
      <c r="AC30" s="108">
        <f>IF('Datos Vida'!AC488=0,"",'Datos Vida'!AC488)</f>
        <v>3</v>
      </c>
      <c r="AD30" s="108" t="str">
        <f>IF('Datos Vida'!AD488=0,"",'Datos Vida'!AD488)</f>
        <v/>
      </c>
      <c r="AE30" s="108">
        <f>IF('Datos Vida'!AE488=0,"",'Datos Vida'!AE488)</f>
        <v>492</v>
      </c>
      <c r="AF30" s="108">
        <f>IF('Datos Vida'!AF488=0,"",'Datos Vida'!AF488)</f>
        <v>886662</v>
      </c>
      <c r="AG30" s="108">
        <f>IF('Datos Vida'!AG488=0,"",'Datos Vida'!AG488)</f>
        <v>2802</v>
      </c>
      <c r="AH30" s="108" t="str">
        <f>IF('Datos Vida'!AH488=0,"",'Datos Vida'!AH488)</f>
        <v/>
      </c>
      <c r="AI30" s="108" t="str">
        <f>IF('Datos Vida'!AI488=0,"",'Datos Vida'!AI488)</f>
        <v/>
      </c>
      <c r="AJ30" s="108" t="str">
        <f>IF('Datos Vida'!AJ488=0,"",'Datos Vida'!AJ488)</f>
        <v/>
      </c>
      <c r="AK30" s="108" t="str">
        <f>IF('Datos Vida'!AK488=0,"",'Datos Vida'!AK488)</f>
        <v/>
      </c>
      <c r="AL30" s="108" t="str">
        <f>IF('Datos Vida'!AL488=0,"",'Datos Vida'!AL488)</f>
        <v/>
      </c>
      <c r="AM30" s="108" t="str">
        <f>IF('Datos Vida'!AM488=0,"",'Datos Vida'!AM488)</f>
        <v/>
      </c>
      <c r="AN30" s="108" t="str">
        <f>IF('Datos Vida'!AN488=0,"",'Datos Vida'!AN488)</f>
        <v/>
      </c>
      <c r="AO30" s="108" t="str">
        <f>IF('Datos Vida'!AO488=0,"",'Datos Vida'!AO488)</f>
        <v/>
      </c>
      <c r="AP30" s="108" t="str">
        <f>IF('Datos Vida'!AP488=0,"",'Datos Vida'!AP488)</f>
        <v/>
      </c>
      <c r="AQ30" s="108">
        <f>IF('Datos Vida'!AQ488=0,"",'Datos Vida'!AQ488)</f>
        <v>899249</v>
      </c>
      <c r="AR30" s="55"/>
      <c r="AS30" s="46">
        <f>IF('Datos Vida'!AS488=0,"",'Datos Vida'!AS488)</f>
        <v>769881</v>
      </c>
      <c r="AT30" s="71">
        <f t="shared" si="2"/>
        <v>0.16803635886585067</v>
      </c>
    </row>
    <row r="31" spans="2:46">
      <c r="B31" s="30" t="s">
        <v>426</v>
      </c>
      <c r="C31" s="108" t="str">
        <f>IF('Datos Vida'!C489=0,"",'Datos Vida'!C489)</f>
        <v/>
      </c>
      <c r="D31" s="108" t="str">
        <f>IF('Datos Vida'!D489=0,"",'Datos Vida'!D489)</f>
        <v/>
      </c>
      <c r="E31" s="108" t="str">
        <f>IF('Datos Vida'!E489=0,"",'Datos Vida'!E489)</f>
        <v/>
      </c>
      <c r="F31" s="108" t="str">
        <f>IF('Datos Vida'!F489=0,"",'Datos Vida'!F489)</f>
        <v/>
      </c>
      <c r="G31" s="108" t="str">
        <f>IF('Datos Vida'!G489=0,"",'Datos Vida'!G489)</f>
        <v/>
      </c>
      <c r="H31" s="108" t="str">
        <f>IF('Datos Vida'!H489=0,"",'Datos Vida'!H489)</f>
        <v/>
      </c>
      <c r="I31" s="108" t="str">
        <f>IF('Datos Vida'!I489=0,"",'Datos Vida'!I489)</f>
        <v/>
      </c>
      <c r="J31" s="108" t="str">
        <f>IF('Datos Vida'!J489=0,"",'Datos Vida'!J489)</f>
        <v/>
      </c>
      <c r="K31" s="108" t="str">
        <f>IF('Datos Vida'!K489=0,"",'Datos Vida'!K489)</f>
        <v/>
      </c>
      <c r="L31" s="108" t="str">
        <f>IF('Datos Vida'!L489=0,"",'Datos Vida'!L489)</f>
        <v/>
      </c>
      <c r="M31" s="108" t="str">
        <f>IF('Datos Vida'!M489=0,"",'Datos Vida'!M489)</f>
        <v/>
      </c>
      <c r="N31" s="108" t="str">
        <f>IF('Datos Vida'!N489=0,"",'Datos Vida'!N489)</f>
        <v/>
      </c>
      <c r="O31" s="108" t="str">
        <f>IF('Datos Vida'!O489=0,"",'Datos Vida'!O489)</f>
        <v/>
      </c>
      <c r="P31" s="108" t="str">
        <f>IF('Datos Vida'!P489=0,"",'Datos Vida'!P489)</f>
        <v/>
      </c>
      <c r="Q31" s="108" t="str">
        <f>IF('Datos Vida'!Q489=0,"",'Datos Vida'!Q489)</f>
        <v/>
      </c>
      <c r="R31" s="108" t="str">
        <f>IF('Datos Vida'!R489=0,"",'Datos Vida'!R489)</f>
        <v/>
      </c>
      <c r="S31" s="108" t="str">
        <f>IF('Datos Vida'!S489=0,"",'Datos Vida'!S489)</f>
        <v/>
      </c>
      <c r="T31" s="108" t="str">
        <f>IF('Datos Vida'!T489=0,"",'Datos Vida'!T489)</f>
        <v/>
      </c>
      <c r="U31" s="108" t="str">
        <f>IF('Datos Vida'!U489=0,"",'Datos Vida'!U489)</f>
        <v/>
      </c>
      <c r="V31" s="108" t="str">
        <f>IF('Datos Vida'!V489=0,"",'Datos Vida'!V489)</f>
        <v/>
      </c>
      <c r="W31" s="108" t="str">
        <f>IF('Datos Vida'!W489=0,"",'Datos Vida'!W489)</f>
        <v/>
      </c>
      <c r="X31" s="108" t="str">
        <f>IF('Datos Vida'!X489=0,"",'Datos Vida'!X489)</f>
        <v/>
      </c>
      <c r="Y31" s="108">
        <f>IF('Datos Vida'!Y489=0,"",'Datos Vida'!Y489)</f>
        <v>154</v>
      </c>
      <c r="Z31" s="108" t="str">
        <f>IF('Datos Vida'!Z489=0,"",'Datos Vida'!Z489)</f>
        <v/>
      </c>
      <c r="AA31" s="108" t="str">
        <f>IF('Datos Vida'!AA489=0,"",'Datos Vida'!AA489)</f>
        <v/>
      </c>
      <c r="AB31" s="108" t="str">
        <f>IF('Datos Vida'!AB489=0,"",'Datos Vida'!AB489)</f>
        <v/>
      </c>
      <c r="AC31" s="108" t="str">
        <f>IF('Datos Vida'!AC489=0,"",'Datos Vida'!AC489)</f>
        <v/>
      </c>
      <c r="AD31" s="108" t="str">
        <f>IF('Datos Vida'!AD489=0,"",'Datos Vida'!AD489)</f>
        <v/>
      </c>
      <c r="AE31" s="108" t="str">
        <f>IF('Datos Vida'!AE489=0,"",'Datos Vida'!AE489)</f>
        <v/>
      </c>
      <c r="AF31" s="108" t="str">
        <f>IF('Datos Vida'!AF489=0,"",'Datos Vida'!AF489)</f>
        <v/>
      </c>
      <c r="AG31" s="108" t="str">
        <f>IF('Datos Vida'!AG489=0,"",'Datos Vida'!AG489)</f>
        <v/>
      </c>
      <c r="AH31" s="108" t="str">
        <f>IF('Datos Vida'!AH489=0,"",'Datos Vida'!AH489)</f>
        <v/>
      </c>
      <c r="AI31" s="108" t="str">
        <f>IF('Datos Vida'!AI489=0,"",'Datos Vida'!AI489)</f>
        <v/>
      </c>
      <c r="AJ31" s="108" t="str">
        <f>IF('Datos Vida'!AJ489=0,"",'Datos Vida'!AJ489)</f>
        <v/>
      </c>
      <c r="AK31" s="108" t="str">
        <f>IF('Datos Vida'!AK489=0,"",'Datos Vida'!AK489)</f>
        <v/>
      </c>
      <c r="AL31" s="108" t="str">
        <f>IF('Datos Vida'!AL489=0,"",'Datos Vida'!AL489)</f>
        <v/>
      </c>
      <c r="AM31" s="108" t="str">
        <f>IF('Datos Vida'!AM489=0,"",'Datos Vida'!AM489)</f>
        <v/>
      </c>
      <c r="AN31" s="108" t="str">
        <f>IF('Datos Vida'!AN489=0,"",'Datos Vida'!AN489)</f>
        <v/>
      </c>
      <c r="AO31" s="108" t="str">
        <f>IF('Datos Vida'!AO489=0,"",'Datos Vida'!AO489)</f>
        <v/>
      </c>
      <c r="AP31" s="108" t="str">
        <f>IF('Datos Vida'!AP489=0,"",'Datos Vida'!AP489)</f>
        <v/>
      </c>
      <c r="AQ31" s="108">
        <f>IF('Datos Vida'!AQ489=0,"",'Datos Vida'!AQ489)</f>
        <v>154</v>
      </c>
      <c r="AR31" s="55"/>
      <c r="AS31" s="46">
        <f>IF('Datos Vida'!AS489=0,"",'Datos Vida'!AS489)</f>
        <v>323</v>
      </c>
      <c r="AT31" s="71">
        <f t="shared" si="2"/>
        <v>-0.52321981424148611</v>
      </c>
    </row>
    <row r="32" spans="2:46">
      <c r="B32" s="30" t="s">
        <v>427</v>
      </c>
      <c r="C32" s="108" t="str">
        <f>IF('Datos Vida'!C490=0,"",'Datos Vida'!C490)</f>
        <v/>
      </c>
      <c r="D32" s="108" t="str">
        <f>IF('Datos Vida'!D490=0,"",'Datos Vida'!D490)</f>
        <v/>
      </c>
      <c r="E32" s="108" t="str">
        <f>IF('Datos Vida'!E490=0,"",'Datos Vida'!E490)</f>
        <v/>
      </c>
      <c r="F32" s="108" t="str">
        <f>IF('Datos Vida'!F490=0,"",'Datos Vida'!F490)</f>
        <v/>
      </c>
      <c r="G32" s="108" t="str">
        <f>IF('Datos Vida'!G490=0,"",'Datos Vida'!G490)</f>
        <v/>
      </c>
      <c r="H32" s="108" t="str">
        <f>IF('Datos Vida'!H490=0,"",'Datos Vida'!H490)</f>
        <v/>
      </c>
      <c r="I32" s="108" t="str">
        <f>IF('Datos Vida'!I490=0,"",'Datos Vida'!I490)</f>
        <v/>
      </c>
      <c r="J32" s="108" t="str">
        <f>IF('Datos Vida'!J490=0,"",'Datos Vida'!J490)</f>
        <v/>
      </c>
      <c r="K32" s="108" t="str">
        <f>IF('Datos Vida'!K490=0,"",'Datos Vida'!K490)</f>
        <v/>
      </c>
      <c r="L32" s="108" t="str">
        <f>IF('Datos Vida'!L490=0,"",'Datos Vida'!L490)</f>
        <v/>
      </c>
      <c r="M32" s="108" t="str">
        <f>IF('Datos Vida'!M490=0,"",'Datos Vida'!M490)</f>
        <v/>
      </c>
      <c r="N32" s="108" t="str">
        <f>IF('Datos Vida'!N490=0,"",'Datos Vida'!N490)</f>
        <v/>
      </c>
      <c r="O32" s="108" t="str">
        <f>IF('Datos Vida'!O490=0,"",'Datos Vida'!O490)</f>
        <v/>
      </c>
      <c r="P32" s="108" t="str">
        <f>IF('Datos Vida'!P490=0,"",'Datos Vida'!P490)</f>
        <v/>
      </c>
      <c r="Q32" s="108" t="str">
        <f>IF('Datos Vida'!Q490=0,"",'Datos Vida'!Q490)</f>
        <v/>
      </c>
      <c r="R32" s="108" t="str">
        <f>IF('Datos Vida'!R490=0,"",'Datos Vida'!R490)</f>
        <v/>
      </c>
      <c r="S32" s="108" t="str">
        <f>IF('Datos Vida'!S490=0,"",'Datos Vida'!S490)</f>
        <v/>
      </c>
      <c r="T32" s="108" t="str">
        <f>IF('Datos Vida'!T490=0,"",'Datos Vida'!T490)</f>
        <v/>
      </c>
      <c r="U32" s="108" t="str">
        <f>IF('Datos Vida'!U490=0,"",'Datos Vida'!U490)</f>
        <v/>
      </c>
      <c r="V32" s="108" t="str">
        <f>IF('Datos Vida'!V490=0,"",'Datos Vida'!V490)</f>
        <v/>
      </c>
      <c r="W32" s="108" t="str">
        <f>IF('Datos Vida'!W490=0,"",'Datos Vida'!W490)</f>
        <v/>
      </c>
      <c r="X32" s="108" t="str">
        <f>IF('Datos Vida'!X490=0,"",'Datos Vida'!X490)</f>
        <v/>
      </c>
      <c r="Y32" s="108">
        <f>IF('Datos Vida'!Y490=0,"",'Datos Vida'!Y490)</f>
        <v>5</v>
      </c>
      <c r="Z32" s="108" t="str">
        <f>IF('Datos Vida'!Z490=0,"",'Datos Vida'!Z490)</f>
        <v/>
      </c>
      <c r="AA32" s="108" t="str">
        <f>IF('Datos Vida'!AA490=0,"",'Datos Vida'!AA490)</f>
        <v/>
      </c>
      <c r="AB32" s="108" t="str">
        <f>IF('Datos Vida'!AB490=0,"",'Datos Vida'!AB490)</f>
        <v/>
      </c>
      <c r="AC32" s="108" t="str">
        <f>IF('Datos Vida'!AC490=0,"",'Datos Vida'!AC490)</f>
        <v/>
      </c>
      <c r="AD32" s="108" t="str">
        <f>IF('Datos Vida'!AD490=0,"",'Datos Vida'!AD490)</f>
        <v/>
      </c>
      <c r="AE32" s="108" t="str">
        <f>IF('Datos Vida'!AE490=0,"",'Datos Vida'!AE490)</f>
        <v/>
      </c>
      <c r="AF32" s="108" t="str">
        <f>IF('Datos Vida'!AF490=0,"",'Datos Vida'!AF490)</f>
        <v/>
      </c>
      <c r="AG32" s="108" t="str">
        <f>IF('Datos Vida'!AG490=0,"",'Datos Vida'!AG490)</f>
        <v/>
      </c>
      <c r="AH32" s="108" t="str">
        <f>IF('Datos Vida'!AH490=0,"",'Datos Vida'!AH490)</f>
        <v/>
      </c>
      <c r="AI32" s="108" t="str">
        <f>IF('Datos Vida'!AI490=0,"",'Datos Vida'!AI490)</f>
        <v/>
      </c>
      <c r="AJ32" s="108" t="str">
        <f>IF('Datos Vida'!AJ490=0,"",'Datos Vida'!AJ490)</f>
        <v/>
      </c>
      <c r="AK32" s="108" t="str">
        <f>IF('Datos Vida'!AK490=0,"",'Datos Vida'!AK490)</f>
        <v/>
      </c>
      <c r="AL32" s="108" t="str">
        <f>IF('Datos Vida'!AL490=0,"",'Datos Vida'!AL490)</f>
        <v/>
      </c>
      <c r="AM32" s="108" t="str">
        <f>IF('Datos Vida'!AM490=0,"",'Datos Vida'!AM490)</f>
        <v/>
      </c>
      <c r="AN32" s="108" t="str">
        <f>IF('Datos Vida'!AN490=0,"",'Datos Vida'!AN490)</f>
        <v/>
      </c>
      <c r="AO32" s="108" t="str">
        <f>IF('Datos Vida'!AO490=0,"",'Datos Vida'!AO490)</f>
        <v/>
      </c>
      <c r="AP32" s="108" t="str">
        <f>IF('Datos Vida'!AP490=0,"",'Datos Vida'!AP490)</f>
        <v/>
      </c>
      <c r="AQ32" s="108">
        <f>IF('Datos Vida'!AQ490=0,"",'Datos Vida'!AQ490)</f>
        <v>5</v>
      </c>
      <c r="AR32" s="55"/>
      <c r="AS32" s="46">
        <f>IF('Datos Vida'!AS490=0,"",'Datos Vida'!AS490)</f>
        <v>10</v>
      </c>
      <c r="AT32" s="71">
        <f t="shared" si="2"/>
        <v>-0.5</v>
      </c>
    </row>
    <row r="33" spans="2:46">
      <c r="B33" s="30" t="s">
        <v>428</v>
      </c>
      <c r="C33" s="108" t="str">
        <f>IF('Datos Vida'!C491=0,"",'Datos Vida'!C491)</f>
        <v/>
      </c>
      <c r="D33" s="108" t="str">
        <f>IF('Datos Vida'!D491=0,"",'Datos Vida'!D491)</f>
        <v/>
      </c>
      <c r="E33" s="108" t="str">
        <f>IF('Datos Vida'!E491=0,"",'Datos Vida'!E491)</f>
        <v/>
      </c>
      <c r="F33" s="108" t="str">
        <f>IF('Datos Vida'!F491=0,"",'Datos Vida'!F491)</f>
        <v/>
      </c>
      <c r="G33" s="108" t="str">
        <f>IF('Datos Vida'!G491=0,"",'Datos Vida'!G491)</f>
        <v/>
      </c>
      <c r="H33" s="108" t="str">
        <f>IF('Datos Vida'!H491=0,"",'Datos Vida'!H491)</f>
        <v/>
      </c>
      <c r="I33" s="108" t="str">
        <f>IF('Datos Vida'!I491=0,"",'Datos Vida'!I491)</f>
        <v/>
      </c>
      <c r="J33" s="108" t="str">
        <f>IF('Datos Vida'!J491=0,"",'Datos Vida'!J491)</f>
        <v/>
      </c>
      <c r="K33" s="108" t="str">
        <f>IF('Datos Vida'!K491=0,"",'Datos Vida'!K491)</f>
        <v/>
      </c>
      <c r="L33" s="108" t="str">
        <f>IF('Datos Vida'!L491=0,"",'Datos Vida'!L491)</f>
        <v/>
      </c>
      <c r="M33" s="108" t="str">
        <f>IF('Datos Vida'!M491=0,"",'Datos Vida'!M491)</f>
        <v/>
      </c>
      <c r="N33" s="108" t="str">
        <f>IF('Datos Vida'!N491=0,"",'Datos Vida'!N491)</f>
        <v/>
      </c>
      <c r="O33" s="108" t="str">
        <f>IF('Datos Vida'!O491=0,"",'Datos Vida'!O491)</f>
        <v/>
      </c>
      <c r="P33" s="108" t="str">
        <f>IF('Datos Vida'!P491=0,"",'Datos Vida'!P491)</f>
        <v/>
      </c>
      <c r="Q33" s="108" t="str">
        <f>IF('Datos Vida'!Q491=0,"",'Datos Vida'!Q491)</f>
        <v/>
      </c>
      <c r="R33" s="108" t="str">
        <f>IF('Datos Vida'!R491=0,"",'Datos Vida'!R491)</f>
        <v/>
      </c>
      <c r="S33" s="108" t="str">
        <f>IF('Datos Vida'!S491=0,"",'Datos Vida'!S491)</f>
        <v/>
      </c>
      <c r="T33" s="108" t="str">
        <f>IF('Datos Vida'!T491=0,"",'Datos Vida'!T491)</f>
        <v/>
      </c>
      <c r="U33" s="108" t="str">
        <f>IF('Datos Vida'!U491=0,"",'Datos Vida'!U491)</f>
        <v/>
      </c>
      <c r="V33" s="108" t="str">
        <f>IF('Datos Vida'!V491=0,"",'Datos Vida'!V491)</f>
        <v/>
      </c>
      <c r="W33" s="108" t="str">
        <f>IF('Datos Vida'!W491=0,"",'Datos Vida'!W491)</f>
        <v/>
      </c>
      <c r="X33" s="108" t="str">
        <f>IF('Datos Vida'!X491=0,"",'Datos Vida'!X491)</f>
        <v/>
      </c>
      <c r="Y33" s="108" t="str">
        <f>IF('Datos Vida'!Y491=0,"",'Datos Vida'!Y491)</f>
        <v/>
      </c>
      <c r="Z33" s="108" t="str">
        <f>IF('Datos Vida'!Z491=0,"",'Datos Vida'!Z491)</f>
        <v/>
      </c>
      <c r="AA33" s="108" t="str">
        <f>IF('Datos Vida'!AA491=0,"",'Datos Vida'!AA491)</f>
        <v/>
      </c>
      <c r="AB33" s="108" t="str">
        <f>IF('Datos Vida'!AB491=0,"",'Datos Vida'!AB491)</f>
        <v/>
      </c>
      <c r="AC33" s="108" t="str">
        <f>IF('Datos Vida'!AC491=0,"",'Datos Vida'!AC491)</f>
        <v/>
      </c>
      <c r="AD33" s="108" t="str">
        <f>IF('Datos Vida'!AD491=0,"",'Datos Vida'!AD491)</f>
        <v/>
      </c>
      <c r="AE33" s="108" t="str">
        <f>IF('Datos Vida'!AE491=0,"",'Datos Vida'!AE491)</f>
        <v/>
      </c>
      <c r="AF33" s="108" t="str">
        <f>IF('Datos Vida'!AF491=0,"",'Datos Vida'!AF491)</f>
        <v/>
      </c>
      <c r="AG33" s="108" t="str">
        <f>IF('Datos Vida'!AG491=0,"",'Datos Vida'!AG491)</f>
        <v/>
      </c>
      <c r="AH33" s="108" t="str">
        <f>IF('Datos Vida'!AH491=0,"",'Datos Vida'!AH491)</f>
        <v/>
      </c>
      <c r="AI33" s="108" t="str">
        <f>IF('Datos Vida'!AI491=0,"",'Datos Vida'!AI491)</f>
        <v/>
      </c>
      <c r="AJ33" s="108" t="str">
        <f>IF('Datos Vida'!AJ491=0,"",'Datos Vida'!AJ491)</f>
        <v/>
      </c>
      <c r="AK33" s="108" t="str">
        <f>IF('Datos Vida'!AK491=0,"",'Datos Vida'!AK491)</f>
        <v/>
      </c>
      <c r="AL33" s="108" t="str">
        <f>IF('Datos Vida'!AL491=0,"",'Datos Vida'!AL491)</f>
        <v/>
      </c>
      <c r="AM33" s="108" t="str">
        <f>IF('Datos Vida'!AM491=0,"",'Datos Vida'!AM491)</f>
        <v/>
      </c>
      <c r="AN33" s="108" t="str">
        <f>IF('Datos Vida'!AN491=0,"",'Datos Vida'!AN491)</f>
        <v/>
      </c>
      <c r="AO33" s="108" t="str">
        <f>IF('Datos Vida'!AO491=0,"",'Datos Vida'!AO491)</f>
        <v/>
      </c>
      <c r="AP33" s="108" t="str">
        <f>IF('Datos Vida'!AP491=0,"",'Datos Vida'!AP491)</f>
        <v/>
      </c>
      <c r="AQ33" s="108" t="str">
        <f>IF('Datos Vida'!AQ491=0,"",'Datos Vida'!AQ491)</f>
        <v/>
      </c>
      <c r="AR33" s="55"/>
      <c r="AS33" s="46" t="str">
        <f>IF('Datos Vida'!AS491=0,"",'Datos Vida'!AS491)</f>
        <v/>
      </c>
      <c r="AT33" s="71" t="str">
        <f t="shared" si="2"/>
        <v/>
      </c>
    </row>
    <row r="34" spans="2:46">
      <c r="B34" s="30" t="s">
        <v>429</v>
      </c>
      <c r="C34" s="108" t="str">
        <f>IF('Datos Vida'!C492=0,"",'Datos Vida'!C492)</f>
        <v/>
      </c>
      <c r="D34" s="108" t="str">
        <f>IF('Datos Vida'!D492=0,"",'Datos Vida'!D492)</f>
        <v/>
      </c>
      <c r="E34" s="108" t="str">
        <f>IF('Datos Vida'!E492=0,"",'Datos Vida'!E492)</f>
        <v/>
      </c>
      <c r="F34" s="108" t="str">
        <f>IF('Datos Vida'!F492=0,"",'Datos Vida'!F492)</f>
        <v/>
      </c>
      <c r="G34" s="108" t="str">
        <f>IF('Datos Vida'!G492=0,"",'Datos Vida'!G492)</f>
        <v/>
      </c>
      <c r="H34" s="108" t="str">
        <f>IF('Datos Vida'!H492=0,"",'Datos Vida'!H492)</f>
        <v/>
      </c>
      <c r="I34" s="108" t="str">
        <f>IF('Datos Vida'!I492=0,"",'Datos Vida'!I492)</f>
        <v/>
      </c>
      <c r="J34" s="108" t="str">
        <f>IF('Datos Vida'!J492=0,"",'Datos Vida'!J492)</f>
        <v/>
      </c>
      <c r="K34" s="108" t="str">
        <f>IF('Datos Vida'!K492=0,"",'Datos Vida'!K492)</f>
        <v/>
      </c>
      <c r="L34" s="108" t="str">
        <f>IF('Datos Vida'!L492=0,"",'Datos Vida'!L492)</f>
        <v/>
      </c>
      <c r="M34" s="108" t="str">
        <f>IF('Datos Vida'!M492=0,"",'Datos Vida'!M492)</f>
        <v/>
      </c>
      <c r="N34" s="108" t="str">
        <f>IF('Datos Vida'!N492=0,"",'Datos Vida'!N492)</f>
        <v/>
      </c>
      <c r="O34" s="108" t="str">
        <f>IF('Datos Vida'!O492=0,"",'Datos Vida'!O492)</f>
        <v/>
      </c>
      <c r="P34" s="108" t="str">
        <f>IF('Datos Vida'!P492=0,"",'Datos Vida'!P492)</f>
        <v/>
      </c>
      <c r="Q34" s="108" t="str">
        <f>IF('Datos Vida'!Q492=0,"",'Datos Vida'!Q492)</f>
        <v/>
      </c>
      <c r="R34" s="108" t="str">
        <f>IF('Datos Vida'!R492=0,"",'Datos Vida'!R492)</f>
        <v/>
      </c>
      <c r="S34" s="108" t="str">
        <f>IF('Datos Vida'!S492=0,"",'Datos Vida'!S492)</f>
        <v/>
      </c>
      <c r="T34" s="108" t="str">
        <f>IF('Datos Vida'!T492=0,"",'Datos Vida'!T492)</f>
        <v/>
      </c>
      <c r="U34" s="108" t="str">
        <f>IF('Datos Vida'!U492=0,"",'Datos Vida'!U492)</f>
        <v/>
      </c>
      <c r="V34" s="108" t="str">
        <f>IF('Datos Vida'!V492=0,"",'Datos Vida'!V492)</f>
        <v/>
      </c>
      <c r="W34" s="108" t="str">
        <f>IF('Datos Vida'!W492=0,"",'Datos Vida'!W492)</f>
        <v/>
      </c>
      <c r="X34" s="108" t="str">
        <f>IF('Datos Vida'!X492=0,"",'Datos Vida'!X492)</f>
        <v/>
      </c>
      <c r="Y34" s="108" t="str">
        <f>IF('Datos Vida'!Y492=0,"",'Datos Vida'!Y492)</f>
        <v/>
      </c>
      <c r="Z34" s="108" t="str">
        <f>IF('Datos Vida'!Z492=0,"",'Datos Vida'!Z492)</f>
        <v/>
      </c>
      <c r="AA34" s="108" t="str">
        <f>IF('Datos Vida'!AA492=0,"",'Datos Vida'!AA492)</f>
        <v/>
      </c>
      <c r="AB34" s="108" t="str">
        <f>IF('Datos Vida'!AB492=0,"",'Datos Vida'!AB492)</f>
        <v/>
      </c>
      <c r="AC34" s="108" t="str">
        <f>IF('Datos Vida'!AC492=0,"",'Datos Vida'!AC492)</f>
        <v/>
      </c>
      <c r="AD34" s="108" t="str">
        <f>IF('Datos Vida'!AD492=0,"",'Datos Vida'!AD492)</f>
        <v/>
      </c>
      <c r="AE34" s="108" t="str">
        <f>IF('Datos Vida'!AE492=0,"",'Datos Vida'!AE492)</f>
        <v/>
      </c>
      <c r="AF34" s="108" t="str">
        <f>IF('Datos Vida'!AF492=0,"",'Datos Vida'!AF492)</f>
        <v/>
      </c>
      <c r="AG34" s="108" t="str">
        <f>IF('Datos Vida'!AG492=0,"",'Datos Vida'!AG492)</f>
        <v/>
      </c>
      <c r="AH34" s="108" t="str">
        <f>IF('Datos Vida'!AH492=0,"",'Datos Vida'!AH492)</f>
        <v/>
      </c>
      <c r="AI34" s="108" t="str">
        <f>IF('Datos Vida'!AI492=0,"",'Datos Vida'!AI492)</f>
        <v/>
      </c>
      <c r="AJ34" s="108" t="str">
        <f>IF('Datos Vida'!AJ492=0,"",'Datos Vida'!AJ492)</f>
        <v/>
      </c>
      <c r="AK34" s="108" t="str">
        <f>IF('Datos Vida'!AK492=0,"",'Datos Vida'!AK492)</f>
        <v/>
      </c>
      <c r="AL34" s="108" t="str">
        <f>IF('Datos Vida'!AL492=0,"",'Datos Vida'!AL492)</f>
        <v/>
      </c>
      <c r="AM34" s="108" t="str">
        <f>IF('Datos Vida'!AM492=0,"",'Datos Vida'!AM492)</f>
        <v/>
      </c>
      <c r="AN34" s="108" t="str">
        <f>IF('Datos Vida'!AN492=0,"",'Datos Vida'!AN492)</f>
        <v/>
      </c>
      <c r="AO34" s="108" t="str">
        <f>IF('Datos Vida'!AO492=0,"",'Datos Vida'!AO492)</f>
        <v/>
      </c>
      <c r="AP34" s="108" t="str">
        <f>IF('Datos Vida'!AP492=0,"",'Datos Vida'!AP492)</f>
        <v/>
      </c>
      <c r="AQ34" s="108" t="str">
        <f>IF('Datos Vida'!AQ492=0,"",'Datos Vida'!AQ492)</f>
        <v/>
      </c>
      <c r="AR34" s="55"/>
      <c r="AS34" s="46" t="str">
        <f>IF('Datos Vida'!AS492=0,"",'Datos Vida'!AS492)</f>
        <v/>
      </c>
      <c r="AT34" s="71" t="str">
        <f t="shared" si="2"/>
        <v/>
      </c>
    </row>
    <row r="35" spans="2:46">
      <c r="B35" s="30" t="s">
        <v>430</v>
      </c>
      <c r="C35" s="108" t="str">
        <f>IF('Datos Vida'!C493=0,"",'Datos Vida'!C493)</f>
        <v/>
      </c>
      <c r="D35" s="108" t="str">
        <f>IF('Datos Vida'!D493=0,"",'Datos Vida'!D493)</f>
        <v/>
      </c>
      <c r="E35" s="108" t="str">
        <f>IF('Datos Vida'!E493=0,"",'Datos Vida'!E493)</f>
        <v/>
      </c>
      <c r="F35" s="108" t="str">
        <f>IF('Datos Vida'!F493=0,"",'Datos Vida'!F493)</f>
        <v/>
      </c>
      <c r="G35" s="108">
        <f>IF('Datos Vida'!G493=0,"",'Datos Vida'!G493)</f>
        <v>159</v>
      </c>
      <c r="H35" s="108" t="str">
        <f>IF('Datos Vida'!H493=0,"",'Datos Vida'!H493)</f>
        <v/>
      </c>
      <c r="I35" s="108" t="str">
        <f>IF('Datos Vida'!I493=0,"",'Datos Vida'!I493)</f>
        <v/>
      </c>
      <c r="J35" s="108" t="str">
        <f>IF('Datos Vida'!J493=0,"",'Datos Vida'!J493)</f>
        <v/>
      </c>
      <c r="K35" s="108" t="str">
        <f>IF('Datos Vida'!K493=0,"",'Datos Vida'!K493)</f>
        <v/>
      </c>
      <c r="L35" s="108" t="str">
        <f>IF('Datos Vida'!L493=0,"",'Datos Vida'!L493)</f>
        <v/>
      </c>
      <c r="M35" s="108" t="str">
        <f>IF('Datos Vida'!M493=0,"",'Datos Vida'!M493)</f>
        <v/>
      </c>
      <c r="N35" s="108" t="str">
        <f>IF('Datos Vida'!N493=0,"",'Datos Vida'!N493)</f>
        <v/>
      </c>
      <c r="O35" s="108" t="str">
        <f>IF('Datos Vida'!O493=0,"",'Datos Vida'!O493)</f>
        <v/>
      </c>
      <c r="P35" s="108" t="str">
        <f>IF('Datos Vida'!P493=0,"",'Datos Vida'!P493)</f>
        <v/>
      </c>
      <c r="Q35" s="108" t="str">
        <f>IF('Datos Vida'!Q493=0,"",'Datos Vida'!Q493)</f>
        <v/>
      </c>
      <c r="R35" s="108" t="str">
        <f>IF('Datos Vida'!R493=0,"",'Datos Vida'!R493)</f>
        <v/>
      </c>
      <c r="S35" s="108" t="str">
        <f>IF('Datos Vida'!S493=0,"",'Datos Vida'!S493)</f>
        <v/>
      </c>
      <c r="T35" s="108" t="str">
        <f>IF('Datos Vida'!T493=0,"",'Datos Vida'!T493)</f>
        <v/>
      </c>
      <c r="U35" s="108" t="str">
        <f>IF('Datos Vida'!U493=0,"",'Datos Vida'!U493)</f>
        <v/>
      </c>
      <c r="V35" s="108" t="str">
        <f>IF('Datos Vida'!V493=0,"",'Datos Vida'!V493)</f>
        <v/>
      </c>
      <c r="W35" s="108" t="str">
        <f>IF('Datos Vida'!W493=0,"",'Datos Vida'!W493)</f>
        <v/>
      </c>
      <c r="X35" s="108" t="str">
        <f>IF('Datos Vida'!X493=0,"",'Datos Vida'!X493)</f>
        <v/>
      </c>
      <c r="Y35" s="108">
        <f>IF('Datos Vida'!Y493=0,"",'Datos Vida'!Y493)</f>
        <v>19</v>
      </c>
      <c r="Z35" s="108" t="str">
        <f>IF('Datos Vida'!Z493=0,"",'Datos Vida'!Z493)</f>
        <v/>
      </c>
      <c r="AA35" s="108" t="str">
        <f>IF('Datos Vida'!AA493=0,"",'Datos Vida'!AA493)</f>
        <v/>
      </c>
      <c r="AB35" s="108" t="str">
        <f>IF('Datos Vida'!AB493=0,"",'Datos Vida'!AB493)</f>
        <v/>
      </c>
      <c r="AC35" s="108" t="str">
        <f>IF('Datos Vida'!AC493=0,"",'Datos Vida'!AC493)</f>
        <v/>
      </c>
      <c r="AD35" s="108" t="str">
        <f>IF('Datos Vida'!AD493=0,"",'Datos Vida'!AD493)</f>
        <v/>
      </c>
      <c r="AE35" s="108" t="str">
        <f>IF('Datos Vida'!AE493=0,"",'Datos Vida'!AE493)</f>
        <v/>
      </c>
      <c r="AF35" s="108" t="str">
        <f>IF('Datos Vida'!AF493=0,"",'Datos Vida'!AF493)</f>
        <v/>
      </c>
      <c r="AG35" s="108">
        <f>IF('Datos Vida'!AG493=0,"",'Datos Vida'!AG493)</f>
        <v>27</v>
      </c>
      <c r="AH35" s="108" t="str">
        <f>IF('Datos Vida'!AH493=0,"",'Datos Vida'!AH493)</f>
        <v/>
      </c>
      <c r="AI35" s="108" t="str">
        <f>IF('Datos Vida'!AI493=0,"",'Datos Vida'!AI493)</f>
        <v/>
      </c>
      <c r="AJ35" s="108" t="str">
        <f>IF('Datos Vida'!AJ493=0,"",'Datos Vida'!AJ493)</f>
        <v/>
      </c>
      <c r="AK35" s="108" t="str">
        <f>IF('Datos Vida'!AK493=0,"",'Datos Vida'!AK493)</f>
        <v/>
      </c>
      <c r="AL35" s="108" t="str">
        <f>IF('Datos Vida'!AL493=0,"",'Datos Vida'!AL493)</f>
        <v/>
      </c>
      <c r="AM35" s="108" t="str">
        <f>IF('Datos Vida'!AM493=0,"",'Datos Vida'!AM493)</f>
        <v/>
      </c>
      <c r="AN35" s="108" t="str">
        <f>IF('Datos Vida'!AN493=0,"",'Datos Vida'!AN493)</f>
        <v/>
      </c>
      <c r="AO35" s="108" t="str">
        <f>IF('Datos Vida'!AO493=0,"",'Datos Vida'!AO493)</f>
        <v/>
      </c>
      <c r="AP35" s="108" t="str">
        <f>IF('Datos Vida'!AP493=0,"",'Datos Vida'!AP493)</f>
        <v/>
      </c>
      <c r="AQ35" s="108">
        <f>IF('Datos Vida'!AQ493=0,"",'Datos Vida'!AQ493)</f>
        <v>205</v>
      </c>
      <c r="AR35" s="55"/>
      <c r="AS35" s="46">
        <f>IF('Datos Vida'!AS493=0,"",'Datos Vida'!AS493)</f>
        <v>203</v>
      </c>
      <c r="AT35" s="71">
        <f t="shared" si="2"/>
        <v>9.8522167487684609E-3</v>
      </c>
    </row>
    <row r="36" spans="2:46">
      <c r="B36" s="30" t="s">
        <v>431</v>
      </c>
      <c r="C36" s="108" t="str">
        <f>IF('Datos Vida'!C494=0,"",'Datos Vida'!C494)</f>
        <v/>
      </c>
      <c r="D36" s="108" t="str">
        <f>IF('Datos Vida'!D494=0,"",'Datos Vida'!D494)</f>
        <v/>
      </c>
      <c r="E36" s="108" t="str">
        <f>IF('Datos Vida'!E494=0,"",'Datos Vida'!E494)</f>
        <v/>
      </c>
      <c r="F36" s="108" t="str">
        <f>IF('Datos Vida'!F494=0,"",'Datos Vida'!F494)</f>
        <v/>
      </c>
      <c r="G36" s="108" t="str">
        <f>IF('Datos Vida'!G494=0,"",'Datos Vida'!G494)</f>
        <v/>
      </c>
      <c r="H36" s="108" t="str">
        <f>IF('Datos Vida'!H494=0,"",'Datos Vida'!H494)</f>
        <v/>
      </c>
      <c r="I36" s="108" t="str">
        <f>IF('Datos Vida'!I494=0,"",'Datos Vida'!I494)</f>
        <v/>
      </c>
      <c r="J36" s="108" t="str">
        <f>IF('Datos Vida'!J494=0,"",'Datos Vida'!J494)</f>
        <v/>
      </c>
      <c r="K36" s="108" t="str">
        <f>IF('Datos Vida'!K494=0,"",'Datos Vida'!K494)</f>
        <v/>
      </c>
      <c r="L36" s="108" t="str">
        <f>IF('Datos Vida'!L494=0,"",'Datos Vida'!L494)</f>
        <v/>
      </c>
      <c r="M36" s="108" t="str">
        <f>IF('Datos Vida'!M494=0,"",'Datos Vida'!M494)</f>
        <v/>
      </c>
      <c r="N36" s="108" t="str">
        <f>IF('Datos Vida'!N494=0,"",'Datos Vida'!N494)</f>
        <v/>
      </c>
      <c r="O36" s="108" t="str">
        <f>IF('Datos Vida'!O494=0,"",'Datos Vida'!O494)</f>
        <v/>
      </c>
      <c r="P36" s="108" t="str">
        <f>IF('Datos Vida'!P494=0,"",'Datos Vida'!P494)</f>
        <v/>
      </c>
      <c r="Q36" s="108" t="str">
        <f>IF('Datos Vida'!Q494=0,"",'Datos Vida'!Q494)</f>
        <v/>
      </c>
      <c r="R36" s="108" t="str">
        <f>IF('Datos Vida'!R494=0,"",'Datos Vida'!R494)</f>
        <v/>
      </c>
      <c r="S36" s="108" t="str">
        <f>IF('Datos Vida'!S494=0,"",'Datos Vida'!S494)</f>
        <v/>
      </c>
      <c r="T36" s="108" t="str">
        <f>IF('Datos Vida'!T494=0,"",'Datos Vida'!T494)</f>
        <v/>
      </c>
      <c r="U36" s="108" t="str">
        <f>IF('Datos Vida'!U494=0,"",'Datos Vida'!U494)</f>
        <v/>
      </c>
      <c r="V36" s="108" t="str">
        <f>IF('Datos Vida'!V494=0,"",'Datos Vida'!V494)</f>
        <v/>
      </c>
      <c r="W36" s="108" t="str">
        <f>IF('Datos Vida'!W494=0,"",'Datos Vida'!W494)</f>
        <v/>
      </c>
      <c r="X36" s="108" t="str">
        <f>IF('Datos Vida'!X494=0,"",'Datos Vida'!X494)</f>
        <v/>
      </c>
      <c r="Y36" s="108" t="str">
        <f>IF('Datos Vida'!Y494=0,"",'Datos Vida'!Y494)</f>
        <v/>
      </c>
      <c r="Z36" s="108" t="str">
        <f>IF('Datos Vida'!Z494=0,"",'Datos Vida'!Z494)</f>
        <v/>
      </c>
      <c r="AA36" s="108" t="str">
        <f>IF('Datos Vida'!AA494=0,"",'Datos Vida'!AA494)</f>
        <v/>
      </c>
      <c r="AB36" s="108" t="str">
        <f>IF('Datos Vida'!AB494=0,"",'Datos Vida'!AB494)</f>
        <v/>
      </c>
      <c r="AC36" s="108" t="str">
        <f>IF('Datos Vida'!AC494=0,"",'Datos Vida'!AC494)</f>
        <v/>
      </c>
      <c r="AD36" s="108" t="str">
        <f>IF('Datos Vida'!AD494=0,"",'Datos Vida'!AD494)</f>
        <v/>
      </c>
      <c r="AE36" s="108" t="str">
        <f>IF('Datos Vida'!AE494=0,"",'Datos Vida'!AE494)</f>
        <v/>
      </c>
      <c r="AF36" s="108" t="str">
        <f>IF('Datos Vida'!AF494=0,"",'Datos Vida'!AF494)</f>
        <v/>
      </c>
      <c r="AG36" s="108" t="str">
        <f>IF('Datos Vida'!AG494=0,"",'Datos Vida'!AG494)</f>
        <v/>
      </c>
      <c r="AH36" s="108" t="str">
        <f>IF('Datos Vida'!AH494=0,"",'Datos Vida'!AH494)</f>
        <v/>
      </c>
      <c r="AI36" s="108" t="str">
        <f>IF('Datos Vida'!AI494=0,"",'Datos Vida'!AI494)</f>
        <v/>
      </c>
      <c r="AJ36" s="108" t="str">
        <f>IF('Datos Vida'!AJ494=0,"",'Datos Vida'!AJ494)</f>
        <v/>
      </c>
      <c r="AK36" s="108" t="str">
        <f>IF('Datos Vida'!AK494=0,"",'Datos Vida'!AK494)</f>
        <v/>
      </c>
      <c r="AL36" s="108" t="str">
        <f>IF('Datos Vida'!AL494=0,"",'Datos Vida'!AL494)</f>
        <v/>
      </c>
      <c r="AM36" s="108" t="str">
        <f>IF('Datos Vida'!AM494=0,"",'Datos Vida'!AM494)</f>
        <v/>
      </c>
      <c r="AN36" s="108" t="str">
        <f>IF('Datos Vida'!AN494=0,"",'Datos Vida'!AN494)</f>
        <v/>
      </c>
      <c r="AO36" s="108" t="str">
        <f>IF('Datos Vida'!AO494=0,"",'Datos Vida'!AO494)</f>
        <v/>
      </c>
      <c r="AP36" s="108" t="str">
        <f>IF('Datos Vida'!AP494=0,"",'Datos Vida'!AP494)</f>
        <v/>
      </c>
      <c r="AQ36" s="108" t="str">
        <f>IF('Datos Vida'!AQ494=0,"",'Datos Vida'!AQ494)</f>
        <v/>
      </c>
      <c r="AR36" s="55"/>
      <c r="AS36" s="46" t="str">
        <f>IF('Datos Vida'!AS494=0,"",'Datos Vida'!AS494)</f>
        <v/>
      </c>
      <c r="AT36" s="71" t="str">
        <f t="shared" si="2"/>
        <v/>
      </c>
    </row>
    <row r="37" spans="2:46">
      <c r="B37" s="30" t="s">
        <v>432</v>
      </c>
      <c r="C37" s="108" t="str">
        <f>IF('Datos Vida'!C495=0,"",'Datos Vida'!C495)</f>
        <v/>
      </c>
      <c r="D37" s="108">
        <f>IF('Datos Vida'!D495=0,"",'Datos Vida'!D495)</f>
        <v>1318</v>
      </c>
      <c r="E37" s="108" t="str">
        <f>IF('Datos Vida'!E495=0,"",'Datos Vida'!E495)</f>
        <v/>
      </c>
      <c r="F37" s="108">
        <f>IF('Datos Vida'!F495=0,"",'Datos Vida'!F495)</f>
        <v>278408</v>
      </c>
      <c r="G37" s="108">
        <f>IF('Datos Vida'!G495=0,"",'Datos Vida'!G495)</f>
        <v>1134556</v>
      </c>
      <c r="H37" s="108">
        <f>IF('Datos Vida'!H495=0,"",'Datos Vida'!H495)</f>
        <v>234952</v>
      </c>
      <c r="I37" s="108">
        <f>IF('Datos Vida'!I495=0,"",'Datos Vida'!I495)</f>
        <v>505</v>
      </c>
      <c r="J37" s="108">
        <f>IF('Datos Vida'!J495=0,"",'Datos Vida'!J495)</f>
        <v>275218</v>
      </c>
      <c r="K37" s="108" t="str">
        <f>IF('Datos Vida'!K495=0,"",'Datos Vida'!K495)</f>
        <v/>
      </c>
      <c r="L37" s="108" t="str">
        <f>IF('Datos Vida'!L495=0,"",'Datos Vida'!L495)</f>
        <v/>
      </c>
      <c r="M37" s="108">
        <f>IF('Datos Vida'!M495=0,"",'Datos Vida'!M495)</f>
        <v>113423</v>
      </c>
      <c r="N37" s="108" t="str">
        <f>IF('Datos Vida'!N495=0,"",'Datos Vida'!N495)</f>
        <v/>
      </c>
      <c r="O37" s="108">
        <f>IF('Datos Vida'!O495=0,"",'Datos Vida'!O495)</f>
        <v>139210</v>
      </c>
      <c r="P37" s="108">
        <f>IF('Datos Vida'!P495=0,"",'Datos Vida'!P495)</f>
        <v>403469</v>
      </c>
      <c r="Q37" s="108">
        <f>IF('Datos Vida'!Q495=0,"",'Datos Vida'!Q495)</f>
        <v>860880</v>
      </c>
      <c r="R37" s="108" t="str">
        <f>IF('Datos Vida'!R495=0,"",'Datos Vida'!R495)</f>
        <v/>
      </c>
      <c r="S37" s="108" t="str">
        <f>IF('Datos Vida'!S495=0,"",'Datos Vida'!S495)</f>
        <v/>
      </c>
      <c r="T37" s="108">
        <f>IF('Datos Vida'!T495=0,"",'Datos Vida'!T495)</f>
        <v>1314664</v>
      </c>
      <c r="U37" s="108" t="str">
        <f>IF('Datos Vida'!U495=0,"",'Datos Vida'!U495)</f>
        <v/>
      </c>
      <c r="V37" s="108" t="str">
        <f>IF('Datos Vida'!V495=0,"",'Datos Vida'!V495)</f>
        <v/>
      </c>
      <c r="W37" s="108">
        <f>IF('Datos Vida'!W495=0,"",'Datos Vida'!W495)</f>
        <v>2501</v>
      </c>
      <c r="X37" s="108">
        <f>IF('Datos Vida'!X495=0,"",'Datos Vida'!X495)</f>
        <v>1717096</v>
      </c>
      <c r="Y37" s="108" t="str">
        <f>IF('Datos Vida'!Y495=0,"",'Datos Vida'!Y495)</f>
        <v/>
      </c>
      <c r="Z37" s="108" t="str">
        <f>IF('Datos Vida'!Z495=0,"",'Datos Vida'!Z495)</f>
        <v/>
      </c>
      <c r="AA37" s="108" t="str">
        <f>IF('Datos Vida'!AA495=0,"",'Datos Vida'!AA495)</f>
        <v/>
      </c>
      <c r="AB37" s="108" t="str">
        <f>IF('Datos Vida'!AB495=0,"",'Datos Vida'!AB495)</f>
        <v/>
      </c>
      <c r="AC37" s="108">
        <f>IF('Datos Vida'!AC495=0,"",'Datos Vida'!AC495)</f>
        <v>599</v>
      </c>
      <c r="AD37" s="108" t="str">
        <f>IF('Datos Vida'!AD495=0,"",'Datos Vida'!AD495)</f>
        <v/>
      </c>
      <c r="AE37" s="108">
        <f>IF('Datos Vida'!AE495=0,"",'Datos Vida'!AE495)</f>
        <v>728357</v>
      </c>
      <c r="AF37" s="108">
        <f>IF('Datos Vida'!AF495=0,"",'Datos Vida'!AF495)</f>
        <v>124324</v>
      </c>
      <c r="AG37" s="108">
        <f>IF('Datos Vida'!AG495=0,"",'Datos Vida'!AG495)</f>
        <v>61</v>
      </c>
      <c r="AH37" s="108" t="str">
        <f>IF('Datos Vida'!AH495=0,"",'Datos Vida'!AH495)</f>
        <v/>
      </c>
      <c r="AI37" s="108" t="str">
        <f>IF('Datos Vida'!AI495=0,"",'Datos Vida'!AI495)</f>
        <v/>
      </c>
      <c r="AJ37" s="108" t="str">
        <f>IF('Datos Vida'!AJ495=0,"",'Datos Vida'!AJ495)</f>
        <v/>
      </c>
      <c r="AK37" s="108" t="str">
        <f>IF('Datos Vida'!AK495=0,"",'Datos Vida'!AK495)</f>
        <v/>
      </c>
      <c r="AL37" s="108" t="str">
        <f>IF('Datos Vida'!AL495=0,"",'Datos Vida'!AL495)</f>
        <v/>
      </c>
      <c r="AM37" s="108" t="str">
        <f>IF('Datos Vida'!AM495=0,"",'Datos Vida'!AM495)</f>
        <v/>
      </c>
      <c r="AN37" s="108" t="str">
        <f>IF('Datos Vida'!AN495=0,"",'Datos Vida'!AN495)</f>
        <v/>
      </c>
      <c r="AO37" s="108" t="str">
        <f>IF('Datos Vida'!AO495=0,"",'Datos Vida'!AO495)</f>
        <v/>
      </c>
      <c r="AP37" s="108" t="str">
        <f>IF('Datos Vida'!AP495=0,"",'Datos Vida'!AP495)</f>
        <v/>
      </c>
      <c r="AQ37" s="108">
        <f>IF('Datos Vida'!AQ495=0,"",'Datos Vida'!AQ495)</f>
        <v>7329541</v>
      </c>
      <c r="AR37" s="55"/>
      <c r="AS37" s="46">
        <f>IF('Datos Vida'!AS495=0,"",'Datos Vida'!AS495)</f>
        <v>5979237</v>
      </c>
      <c r="AT37" s="71">
        <f t="shared" si="2"/>
        <v>0.22583215885237529</v>
      </c>
    </row>
    <row r="38" spans="2:46">
      <c r="B38" s="30" t="s">
        <v>433</v>
      </c>
      <c r="C38" s="108" t="str">
        <f>IF('Datos Vida'!C496=0,"",'Datos Vida'!C496)</f>
        <v/>
      </c>
      <c r="D38" s="108">
        <f>IF('Datos Vida'!D496=0,"",'Datos Vida'!D496)</f>
        <v>38</v>
      </c>
      <c r="E38" s="108" t="str">
        <f>IF('Datos Vida'!E496=0,"",'Datos Vida'!E496)</f>
        <v/>
      </c>
      <c r="F38" s="108">
        <f>IF('Datos Vida'!F496=0,"",'Datos Vida'!F496)</f>
        <v>2</v>
      </c>
      <c r="G38" s="108">
        <f>IF('Datos Vida'!G496=0,"",'Datos Vida'!G496)</f>
        <v>1871</v>
      </c>
      <c r="H38" s="108" t="str">
        <f>IF('Datos Vida'!H496=0,"",'Datos Vida'!H496)</f>
        <v/>
      </c>
      <c r="I38" s="108">
        <f>IF('Datos Vida'!I496=0,"",'Datos Vida'!I496)</f>
        <v>347</v>
      </c>
      <c r="J38" s="108" t="str">
        <f>IF('Datos Vida'!J496=0,"",'Datos Vida'!J496)</f>
        <v/>
      </c>
      <c r="K38" s="108" t="str">
        <f>IF('Datos Vida'!K496=0,"",'Datos Vida'!K496)</f>
        <v/>
      </c>
      <c r="L38" s="108" t="str">
        <f>IF('Datos Vida'!L496=0,"",'Datos Vida'!L496)</f>
        <v/>
      </c>
      <c r="M38" s="108">
        <f>IF('Datos Vida'!M496=0,"",'Datos Vida'!M496)</f>
        <v>106</v>
      </c>
      <c r="N38" s="108" t="str">
        <f>IF('Datos Vida'!N496=0,"",'Datos Vida'!N496)</f>
        <v/>
      </c>
      <c r="O38" s="108">
        <f>IF('Datos Vida'!O496=0,"",'Datos Vida'!O496)</f>
        <v>9</v>
      </c>
      <c r="P38" s="108">
        <f>IF('Datos Vida'!P496=0,"",'Datos Vida'!P496)</f>
        <v>4695</v>
      </c>
      <c r="Q38" s="108">
        <f>IF('Datos Vida'!Q496=0,"",'Datos Vida'!Q496)</f>
        <v>165</v>
      </c>
      <c r="R38" s="108" t="str">
        <f>IF('Datos Vida'!R496=0,"",'Datos Vida'!R496)</f>
        <v/>
      </c>
      <c r="S38" s="108">
        <f>IF('Datos Vida'!S496=0,"",'Datos Vida'!S496)</f>
        <v>657</v>
      </c>
      <c r="T38" s="108" t="str">
        <f>IF('Datos Vida'!T496=0,"",'Datos Vida'!T496)</f>
        <v/>
      </c>
      <c r="U38" s="108" t="str">
        <f>IF('Datos Vida'!U496=0,"",'Datos Vida'!U496)</f>
        <v/>
      </c>
      <c r="V38" s="108" t="str">
        <f>IF('Datos Vida'!V496=0,"",'Datos Vida'!V496)</f>
        <v/>
      </c>
      <c r="W38" s="108">
        <f>IF('Datos Vida'!W496=0,"",'Datos Vida'!W496)</f>
        <v>952</v>
      </c>
      <c r="X38" s="108">
        <f>IF('Datos Vida'!X496=0,"",'Datos Vida'!X496)</f>
        <v>211</v>
      </c>
      <c r="Y38" s="108" t="str">
        <f>IF('Datos Vida'!Y496=0,"",'Datos Vida'!Y496)</f>
        <v/>
      </c>
      <c r="Z38" s="108" t="str">
        <f>IF('Datos Vida'!Z496=0,"",'Datos Vida'!Z496)</f>
        <v/>
      </c>
      <c r="AA38" s="108" t="str">
        <f>IF('Datos Vida'!AA496=0,"",'Datos Vida'!AA496)</f>
        <v/>
      </c>
      <c r="AB38" s="108" t="str">
        <f>IF('Datos Vida'!AB496=0,"",'Datos Vida'!AB496)</f>
        <v/>
      </c>
      <c r="AC38" s="108">
        <f>IF('Datos Vida'!AC496=0,"",'Datos Vida'!AC496)</f>
        <v>112</v>
      </c>
      <c r="AD38" s="108" t="str">
        <f>IF('Datos Vida'!AD496=0,"",'Datos Vida'!AD496)</f>
        <v/>
      </c>
      <c r="AE38" s="108">
        <f>IF('Datos Vida'!AE496=0,"",'Datos Vida'!AE496)</f>
        <v>537</v>
      </c>
      <c r="AF38" s="108">
        <f>IF('Datos Vida'!AF496=0,"",'Datos Vida'!AF496)</f>
        <v>35</v>
      </c>
      <c r="AG38" s="108">
        <f>IF('Datos Vida'!AG496=0,"",'Datos Vida'!AG496)</f>
        <v>3575</v>
      </c>
      <c r="AH38" s="108" t="str">
        <f>IF('Datos Vida'!AH496=0,"",'Datos Vida'!AH496)</f>
        <v/>
      </c>
      <c r="AI38" s="108" t="str">
        <f>IF('Datos Vida'!AI496=0,"",'Datos Vida'!AI496)</f>
        <v/>
      </c>
      <c r="AJ38" s="108" t="str">
        <f>IF('Datos Vida'!AJ496=0,"",'Datos Vida'!AJ496)</f>
        <v/>
      </c>
      <c r="AK38" s="108" t="str">
        <f>IF('Datos Vida'!AK496=0,"",'Datos Vida'!AK496)</f>
        <v/>
      </c>
      <c r="AL38" s="108" t="str">
        <f>IF('Datos Vida'!AL496=0,"",'Datos Vida'!AL496)</f>
        <v/>
      </c>
      <c r="AM38" s="108" t="str">
        <f>IF('Datos Vida'!AM496=0,"",'Datos Vida'!AM496)</f>
        <v/>
      </c>
      <c r="AN38" s="108" t="str">
        <f>IF('Datos Vida'!AN496=0,"",'Datos Vida'!AN496)</f>
        <v/>
      </c>
      <c r="AO38" s="108" t="str">
        <f>IF('Datos Vida'!AO496=0,"",'Datos Vida'!AO496)</f>
        <v/>
      </c>
      <c r="AP38" s="108" t="str">
        <f>IF('Datos Vida'!AP496=0,"",'Datos Vida'!AP496)</f>
        <v/>
      </c>
      <c r="AQ38" s="108">
        <f>IF('Datos Vida'!AQ496=0,"",'Datos Vida'!AQ496)</f>
        <v>13312</v>
      </c>
      <c r="AR38" s="55"/>
      <c r="AS38" s="46">
        <f>IF('Datos Vida'!AS496=0,"",'Datos Vida'!AS496)</f>
        <v>9798</v>
      </c>
      <c r="AT38" s="71">
        <f t="shared" si="2"/>
        <v>0.35864462135129616</v>
      </c>
    </row>
    <row r="39" spans="2:46">
      <c r="B39" s="30" t="s">
        <v>434</v>
      </c>
      <c r="C39" s="108" t="str">
        <f>IF('Datos Vida'!C497=0,"",'Datos Vida'!C497)</f>
        <v/>
      </c>
      <c r="D39" s="108" t="str">
        <f>IF('Datos Vida'!D497=0,"",'Datos Vida'!D497)</f>
        <v/>
      </c>
      <c r="E39" s="108" t="str">
        <f>IF('Datos Vida'!E497=0,"",'Datos Vida'!E497)</f>
        <v/>
      </c>
      <c r="F39" s="108" t="str">
        <f>IF('Datos Vida'!F497=0,"",'Datos Vida'!F497)</f>
        <v/>
      </c>
      <c r="G39" s="108" t="str">
        <f>IF('Datos Vida'!G497=0,"",'Datos Vida'!G497)</f>
        <v/>
      </c>
      <c r="H39" s="108" t="str">
        <f>IF('Datos Vida'!H497=0,"",'Datos Vida'!H497)</f>
        <v/>
      </c>
      <c r="I39" s="108" t="str">
        <f>IF('Datos Vida'!I497=0,"",'Datos Vida'!I497)</f>
        <v/>
      </c>
      <c r="J39" s="108" t="str">
        <f>IF('Datos Vida'!J497=0,"",'Datos Vida'!J497)</f>
        <v/>
      </c>
      <c r="K39" s="108" t="str">
        <f>IF('Datos Vida'!K497=0,"",'Datos Vida'!K497)</f>
        <v/>
      </c>
      <c r="L39" s="108" t="str">
        <f>IF('Datos Vida'!L497=0,"",'Datos Vida'!L497)</f>
        <v/>
      </c>
      <c r="M39" s="108" t="str">
        <f>IF('Datos Vida'!M497=0,"",'Datos Vida'!M497)</f>
        <v/>
      </c>
      <c r="N39" s="108" t="str">
        <f>IF('Datos Vida'!N497=0,"",'Datos Vida'!N497)</f>
        <v/>
      </c>
      <c r="O39" s="108" t="str">
        <f>IF('Datos Vida'!O497=0,"",'Datos Vida'!O497)</f>
        <v/>
      </c>
      <c r="P39" s="108" t="str">
        <f>IF('Datos Vida'!P497=0,"",'Datos Vida'!P497)</f>
        <v/>
      </c>
      <c r="Q39" s="108" t="str">
        <f>IF('Datos Vida'!Q497=0,"",'Datos Vida'!Q497)</f>
        <v/>
      </c>
      <c r="R39" s="108" t="str">
        <f>IF('Datos Vida'!R497=0,"",'Datos Vida'!R497)</f>
        <v/>
      </c>
      <c r="S39" s="108" t="str">
        <f>IF('Datos Vida'!S497=0,"",'Datos Vida'!S497)</f>
        <v/>
      </c>
      <c r="T39" s="108" t="str">
        <f>IF('Datos Vida'!T497=0,"",'Datos Vida'!T497)</f>
        <v/>
      </c>
      <c r="U39" s="108" t="str">
        <f>IF('Datos Vida'!U497=0,"",'Datos Vida'!U497)</f>
        <v/>
      </c>
      <c r="V39" s="108" t="str">
        <f>IF('Datos Vida'!V497=0,"",'Datos Vida'!V497)</f>
        <v/>
      </c>
      <c r="W39" s="108" t="str">
        <f>IF('Datos Vida'!W497=0,"",'Datos Vida'!W497)</f>
        <v/>
      </c>
      <c r="X39" s="108" t="str">
        <f>IF('Datos Vida'!X497=0,"",'Datos Vida'!X497)</f>
        <v/>
      </c>
      <c r="Y39" s="108" t="str">
        <f>IF('Datos Vida'!Y497=0,"",'Datos Vida'!Y497)</f>
        <v/>
      </c>
      <c r="Z39" s="108" t="str">
        <f>IF('Datos Vida'!Z497=0,"",'Datos Vida'!Z497)</f>
        <v/>
      </c>
      <c r="AA39" s="108" t="str">
        <f>IF('Datos Vida'!AA497=0,"",'Datos Vida'!AA497)</f>
        <v/>
      </c>
      <c r="AB39" s="108" t="str">
        <f>IF('Datos Vida'!AB497=0,"",'Datos Vida'!AB497)</f>
        <v/>
      </c>
      <c r="AC39" s="108" t="str">
        <f>IF('Datos Vida'!AC497=0,"",'Datos Vida'!AC497)</f>
        <v/>
      </c>
      <c r="AD39" s="108" t="str">
        <f>IF('Datos Vida'!AD497=0,"",'Datos Vida'!AD497)</f>
        <v/>
      </c>
      <c r="AE39" s="108">
        <f>IF('Datos Vida'!AE497=0,"",'Datos Vida'!AE497)</f>
        <v>1</v>
      </c>
      <c r="AF39" s="108" t="str">
        <f>IF('Datos Vida'!AF497=0,"",'Datos Vida'!AF497)</f>
        <v/>
      </c>
      <c r="AG39" s="108" t="str">
        <f>IF('Datos Vida'!AG497=0,"",'Datos Vida'!AG497)</f>
        <v/>
      </c>
      <c r="AH39" s="108" t="str">
        <f>IF('Datos Vida'!AH497=0,"",'Datos Vida'!AH497)</f>
        <v/>
      </c>
      <c r="AI39" s="108" t="str">
        <f>IF('Datos Vida'!AI497=0,"",'Datos Vida'!AI497)</f>
        <v/>
      </c>
      <c r="AJ39" s="108" t="str">
        <f>IF('Datos Vida'!AJ497=0,"",'Datos Vida'!AJ497)</f>
        <v/>
      </c>
      <c r="AK39" s="108" t="str">
        <f>IF('Datos Vida'!AK497=0,"",'Datos Vida'!AK497)</f>
        <v/>
      </c>
      <c r="AL39" s="108" t="str">
        <f>IF('Datos Vida'!AL497=0,"",'Datos Vida'!AL497)</f>
        <v/>
      </c>
      <c r="AM39" s="108" t="str">
        <f>IF('Datos Vida'!AM497=0,"",'Datos Vida'!AM497)</f>
        <v/>
      </c>
      <c r="AN39" s="108" t="str">
        <f>IF('Datos Vida'!AN497=0,"",'Datos Vida'!AN497)</f>
        <v/>
      </c>
      <c r="AO39" s="108" t="str">
        <f>IF('Datos Vida'!AO497=0,"",'Datos Vida'!AO497)</f>
        <v/>
      </c>
      <c r="AP39" s="108" t="str">
        <f>IF('Datos Vida'!AP497=0,"",'Datos Vida'!AP497)</f>
        <v/>
      </c>
      <c r="AQ39" s="108">
        <f>IF('Datos Vida'!AQ497=0,"",'Datos Vida'!AQ497)</f>
        <v>1</v>
      </c>
      <c r="AR39" s="55"/>
      <c r="AS39" s="46">
        <f>IF('Datos Vida'!AS497=0,"",'Datos Vida'!AS497)</f>
        <v>1</v>
      </c>
      <c r="AT39" s="71">
        <f t="shared" si="2"/>
        <v>0</v>
      </c>
    </row>
    <row r="40" spans="2:46">
      <c r="B40" s="30" t="s">
        <v>435</v>
      </c>
      <c r="C40" s="108">
        <f>IF('Datos Vida'!C498=0,"",'Datos Vida'!C498)</f>
        <v>214</v>
      </c>
      <c r="D40" s="108">
        <f>IF('Datos Vida'!D498=0,"",'Datos Vida'!D498)</f>
        <v>10603</v>
      </c>
      <c r="E40" s="108">
        <f>IF('Datos Vida'!E498=0,"",'Datos Vida'!E498)</f>
        <v>1130</v>
      </c>
      <c r="F40" s="108">
        <f>IF('Datos Vida'!F498=0,"",'Datos Vida'!F498)</f>
        <v>3009</v>
      </c>
      <c r="G40" s="108">
        <f>IF('Datos Vida'!G498=0,"",'Datos Vida'!G498)</f>
        <v>3205</v>
      </c>
      <c r="H40" s="108" t="str">
        <f>IF('Datos Vida'!H498=0,"",'Datos Vida'!H498)</f>
        <v/>
      </c>
      <c r="I40" s="108">
        <f>IF('Datos Vida'!I498=0,"",'Datos Vida'!I498)</f>
        <v>5954</v>
      </c>
      <c r="J40" s="108">
        <f>IF('Datos Vida'!J498=0,"",'Datos Vida'!J498)</f>
        <v>309</v>
      </c>
      <c r="K40" s="108" t="str">
        <f>IF('Datos Vida'!K498=0,"",'Datos Vida'!K498)</f>
        <v/>
      </c>
      <c r="L40" s="108">
        <f>IF('Datos Vida'!L498=0,"",'Datos Vida'!L498)</f>
        <v>5</v>
      </c>
      <c r="M40" s="108">
        <f>IF('Datos Vida'!M498=0,"",'Datos Vida'!M498)</f>
        <v>219</v>
      </c>
      <c r="N40" s="108" t="str">
        <f>IF('Datos Vida'!N498=0,"",'Datos Vida'!N498)</f>
        <v/>
      </c>
      <c r="O40" s="108">
        <f>IF('Datos Vida'!O498=0,"",'Datos Vida'!O498)</f>
        <v>677</v>
      </c>
      <c r="P40" s="108">
        <f>IF('Datos Vida'!P498=0,"",'Datos Vida'!P498)</f>
        <v>3149</v>
      </c>
      <c r="Q40" s="108" t="str">
        <f>IF('Datos Vida'!Q498=0,"",'Datos Vida'!Q498)</f>
        <v/>
      </c>
      <c r="R40" s="108">
        <f>IF('Datos Vida'!R498=0,"",'Datos Vida'!R498)</f>
        <v>44</v>
      </c>
      <c r="S40" s="108">
        <f>IF('Datos Vida'!S498=0,"",'Datos Vida'!S498)</f>
        <v>2848</v>
      </c>
      <c r="T40" s="108">
        <f>IF('Datos Vida'!T498=0,"",'Datos Vida'!T498)</f>
        <v>170</v>
      </c>
      <c r="U40" s="108" t="str">
        <f>IF('Datos Vida'!U498=0,"",'Datos Vida'!U498)</f>
        <v/>
      </c>
      <c r="V40" s="108" t="str">
        <f>IF('Datos Vida'!V498=0,"",'Datos Vida'!V498)</f>
        <v/>
      </c>
      <c r="W40" s="108">
        <f>IF('Datos Vida'!W498=0,"",'Datos Vida'!W498)</f>
        <v>37</v>
      </c>
      <c r="X40" s="108">
        <f>IF('Datos Vida'!X498=0,"",'Datos Vida'!X498)</f>
        <v>2590</v>
      </c>
      <c r="Y40" s="108">
        <f>IF('Datos Vida'!Y498=0,"",'Datos Vida'!Y498)</f>
        <v>1</v>
      </c>
      <c r="Z40" s="108">
        <f>IF('Datos Vida'!Z498=0,"",'Datos Vida'!Z498)</f>
        <v>4263</v>
      </c>
      <c r="AA40" s="108">
        <f>IF('Datos Vida'!AA498=0,"",'Datos Vida'!AA498)</f>
        <v>77</v>
      </c>
      <c r="AB40" s="108" t="str">
        <f>IF('Datos Vida'!AB498=0,"",'Datos Vida'!AB498)</f>
        <v/>
      </c>
      <c r="AC40" s="108">
        <f>IF('Datos Vida'!AC498=0,"",'Datos Vida'!AC498)</f>
        <v>2</v>
      </c>
      <c r="AD40" s="108" t="str">
        <f>IF('Datos Vida'!AD498=0,"",'Datos Vida'!AD498)</f>
        <v/>
      </c>
      <c r="AE40" s="108">
        <f>IF('Datos Vida'!AE498=0,"",'Datos Vida'!AE498)</f>
        <v>183</v>
      </c>
      <c r="AF40" s="108">
        <f>IF('Datos Vida'!AF498=0,"",'Datos Vida'!AF498)</f>
        <v>3896</v>
      </c>
      <c r="AG40" s="108">
        <f>IF('Datos Vida'!AG498=0,"",'Datos Vida'!AG498)</f>
        <v>3234</v>
      </c>
      <c r="AH40" s="108" t="str">
        <f>IF('Datos Vida'!AH498=0,"",'Datos Vida'!AH498)</f>
        <v/>
      </c>
      <c r="AI40" s="108" t="str">
        <f>IF('Datos Vida'!AI498=0,"",'Datos Vida'!AI498)</f>
        <v/>
      </c>
      <c r="AJ40" s="108" t="str">
        <f>IF('Datos Vida'!AJ498=0,"",'Datos Vida'!AJ498)</f>
        <v/>
      </c>
      <c r="AK40" s="108" t="str">
        <f>IF('Datos Vida'!AK498=0,"",'Datos Vida'!AK498)</f>
        <v/>
      </c>
      <c r="AL40" s="108" t="str">
        <f>IF('Datos Vida'!AL498=0,"",'Datos Vida'!AL498)</f>
        <v/>
      </c>
      <c r="AM40" s="108" t="str">
        <f>IF('Datos Vida'!AM498=0,"",'Datos Vida'!AM498)</f>
        <v/>
      </c>
      <c r="AN40" s="108" t="str">
        <f>IF('Datos Vida'!AN498=0,"",'Datos Vida'!AN498)</f>
        <v/>
      </c>
      <c r="AO40" s="108" t="str">
        <f>IF('Datos Vida'!AO498=0,"",'Datos Vida'!AO498)</f>
        <v/>
      </c>
      <c r="AP40" s="108" t="str">
        <f>IF('Datos Vida'!AP498=0,"",'Datos Vida'!AP498)</f>
        <v/>
      </c>
      <c r="AQ40" s="108">
        <f>IF('Datos Vida'!AQ498=0,"",'Datos Vida'!AQ498)</f>
        <v>45819</v>
      </c>
      <c r="AR40" s="55"/>
      <c r="AS40" s="46">
        <f>IF('Datos Vida'!AS498=0,"",'Datos Vida'!AS498)</f>
        <v>48877</v>
      </c>
      <c r="AT40" s="71">
        <f t="shared" si="2"/>
        <v>-6.2565214722671181E-2</v>
      </c>
    </row>
    <row r="41" spans="2:46">
      <c r="B41" s="30" t="s">
        <v>436</v>
      </c>
      <c r="C41" s="108" t="str">
        <f>IF('Datos Vida'!C499=0,"",'Datos Vida'!C499)</f>
        <v/>
      </c>
      <c r="D41" s="108" t="str">
        <f>IF('Datos Vida'!D499=0,"",'Datos Vida'!D499)</f>
        <v/>
      </c>
      <c r="E41" s="108">
        <f>IF('Datos Vida'!E499=0,"",'Datos Vida'!E499)</f>
        <v>9</v>
      </c>
      <c r="F41" s="108" t="str">
        <f>IF('Datos Vida'!F499=0,"",'Datos Vida'!F499)</f>
        <v/>
      </c>
      <c r="G41" s="108" t="str">
        <f>IF('Datos Vida'!G499=0,"",'Datos Vida'!G499)</f>
        <v/>
      </c>
      <c r="H41" s="108" t="str">
        <f>IF('Datos Vida'!H499=0,"",'Datos Vida'!H499)</f>
        <v/>
      </c>
      <c r="I41" s="108" t="str">
        <f>IF('Datos Vida'!I499=0,"",'Datos Vida'!I499)</f>
        <v/>
      </c>
      <c r="J41" s="108" t="str">
        <f>IF('Datos Vida'!J499=0,"",'Datos Vida'!J499)</f>
        <v/>
      </c>
      <c r="K41" s="108" t="str">
        <f>IF('Datos Vida'!K499=0,"",'Datos Vida'!K499)</f>
        <v/>
      </c>
      <c r="L41" s="108" t="str">
        <f>IF('Datos Vida'!L499=0,"",'Datos Vida'!L499)</f>
        <v/>
      </c>
      <c r="M41" s="108" t="str">
        <f>IF('Datos Vida'!M499=0,"",'Datos Vida'!M499)</f>
        <v/>
      </c>
      <c r="N41" s="108" t="str">
        <f>IF('Datos Vida'!N499=0,"",'Datos Vida'!N499)</f>
        <v/>
      </c>
      <c r="O41" s="108" t="str">
        <f>IF('Datos Vida'!O499=0,"",'Datos Vida'!O499)</f>
        <v/>
      </c>
      <c r="P41" s="108" t="str">
        <f>IF('Datos Vida'!P499=0,"",'Datos Vida'!P499)</f>
        <v/>
      </c>
      <c r="Q41" s="108">
        <f>IF('Datos Vida'!Q499=0,"",'Datos Vida'!Q499)</f>
        <v>47</v>
      </c>
      <c r="R41" s="108" t="str">
        <f>IF('Datos Vida'!R499=0,"",'Datos Vida'!R499)</f>
        <v/>
      </c>
      <c r="S41" s="108" t="str">
        <f>IF('Datos Vida'!S499=0,"",'Datos Vida'!S499)</f>
        <v/>
      </c>
      <c r="T41" s="108" t="str">
        <f>IF('Datos Vida'!T499=0,"",'Datos Vida'!T499)</f>
        <v/>
      </c>
      <c r="U41" s="108">
        <f>IF('Datos Vida'!U499=0,"",'Datos Vida'!U499)</f>
        <v>50</v>
      </c>
      <c r="V41" s="108" t="str">
        <f>IF('Datos Vida'!V499=0,"",'Datos Vida'!V499)</f>
        <v/>
      </c>
      <c r="W41" s="108" t="str">
        <f>IF('Datos Vida'!W499=0,"",'Datos Vida'!W499)</f>
        <v/>
      </c>
      <c r="X41" s="108" t="str">
        <f>IF('Datos Vida'!X499=0,"",'Datos Vida'!X499)</f>
        <v/>
      </c>
      <c r="Y41" s="108" t="str">
        <f>IF('Datos Vida'!Y499=0,"",'Datos Vida'!Y499)</f>
        <v/>
      </c>
      <c r="Z41" s="108" t="str">
        <f>IF('Datos Vida'!Z499=0,"",'Datos Vida'!Z499)</f>
        <v/>
      </c>
      <c r="AA41" s="108" t="str">
        <f>IF('Datos Vida'!AA499=0,"",'Datos Vida'!AA499)</f>
        <v/>
      </c>
      <c r="AB41" s="108" t="str">
        <f>IF('Datos Vida'!AB499=0,"",'Datos Vida'!AB499)</f>
        <v/>
      </c>
      <c r="AC41" s="108" t="str">
        <f>IF('Datos Vida'!AC499=0,"",'Datos Vida'!AC499)</f>
        <v/>
      </c>
      <c r="AD41" s="108" t="str">
        <f>IF('Datos Vida'!AD499=0,"",'Datos Vida'!AD499)</f>
        <v/>
      </c>
      <c r="AE41" s="108" t="str">
        <f>IF('Datos Vida'!AE499=0,"",'Datos Vida'!AE499)</f>
        <v/>
      </c>
      <c r="AF41" s="108" t="str">
        <f>IF('Datos Vida'!AF499=0,"",'Datos Vida'!AF499)</f>
        <v/>
      </c>
      <c r="AG41" s="108" t="str">
        <f>IF('Datos Vida'!AG499=0,"",'Datos Vida'!AG499)</f>
        <v/>
      </c>
      <c r="AH41" s="108" t="str">
        <f>IF('Datos Vida'!AH499=0,"",'Datos Vida'!AH499)</f>
        <v/>
      </c>
      <c r="AI41" s="108" t="str">
        <f>IF('Datos Vida'!AI499=0,"",'Datos Vida'!AI499)</f>
        <v/>
      </c>
      <c r="AJ41" s="108" t="str">
        <f>IF('Datos Vida'!AJ499=0,"",'Datos Vida'!AJ499)</f>
        <v/>
      </c>
      <c r="AK41" s="108" t="str">
        <f>IF('Datos Vida'!AK499=0,"",'Datos Vida'!AK499)</f>
        <v/>
      </c>
      <c r="AL41" s="108" t="str">
        <f>IF('Datos Vida'!AL499=0,"",'Datos Vida'!AL499)</f>
        <v/>
      </c>
      <c r="AM41" s="108" t="str">
        <f>IF('Datos Vida'!AM499=0,"",'Datos Vida'!AM499)</f>
        <v/>
      </c>
      <c r="AN41" s="108" t="str">
        <f>IF('Datos Vida'!AN499=0,"",'Datos Vida'!AN499)</f>
        <v/>
      </c>
      <c r="AO41" s="108" t="str">
        <f>IF('Datos Vida'!AO499=0,"",'Datos Vida'!AO499)</f>
        <v/>
      </c>
      <c r="AP41" s="108" t="str">
        <f>IF('Datos Vida'!AP499=0,"",'Datos Vida'!AP499)</f>
        <v/>
      </c>
      <c r="AQ41" s="108">
        <f>IF('Datos Vida'!AQ499=0,"",'Datos Vida'!AQ499)</f>
        <v>106</v>
      </c>
      <c r="AR41" s="55"/>
      <c r="AS41" s="46" t="str">
        <f>IF('Datos Vida'!AS499=0,"",'Datos Vida'!AS499)</f>
        <v/>
      </c>
      <c r="AT41" s="71" t="str">
        <f t="shared" si="2"/>
        <v/>
      </c>
    </row>
    <row r="42" spans="2:46">
      <c r="B42" s="30" t="s">
        <v>437</v>
      </c>
      <c r="C42" s="108" t="str">
        <f>IF('Datos Vida'!C500=0,"",'Datos Vida'!C500)</f>
        <v/>
      </c>
      <c r="D42" s="108" t="str">
        <f>IF('Datos Vida'!D500=0,"",'Datos Vida'!D500)</f>
        <v/>
      </c>
      <c r="E42" s="108" t="str">
        <f>IF('Datos Vida'!E500=0,"",'Datos Vida'!E500)</f>
        <v/>
      </c>
      <c r="F42" s="108" t="str">
        <f>IF('Datos Vida'!F500=0,"",'Datos Vida'!F500)</f>
        <v/>
      </c>
      <c r="G42" s="108" t="str">
        <f>IF('Datos Vida'!G500=0,"",'Datos Vida'!G500)</f>
        <v/>
      </c>
      <c r="H42" s="108" t="str">
        <f>IF('Datos Vida'!H500=0,"",'Datos Vida'!H500)</f>
        <v/>
      </c>
      <c r="I42" s="108" t="str">
        <f>IF('Datos Vida'!I500=0,"",'Datos Vida'!I500)</f>
        <v/>
      </c>
      <c r="J42" s="108" t="str">
        <f>IF('Datos Vida'!J500=0,"",'Datos Vida'!J500)</f>
        <v/>
      </c>
      <c r="K42" s="108" t="str">
        <f>IF('Datos Vida'!K500=0,"",'Datos Vida'!K500)</f>
        <v/>
      </c>
      <c r="L42" s="108" t="str">
        <f>IF('Datos Vida'!L500=0,"",'Datos Vida'!L500)</f>
        <v/>
      </c>
      <c r="M42" s="108" t="str">
        <f>IF('Datos Vida'!M500=0,"",'Datos Vida'!M500)</f>
        <v/>
      </c>
      <c r="N42" s="108" t="str">
        <f>IF('Datos Vida'!N500=0,"",'Datos Vida'!N500)</f>
        <v/>
      </c>
      <c r="O42" s="108" t="str">
        <f>IF('Datos Vida'!O500=0,"",'Datos Vida'!O500)</f>
        <v/>
      </c>
      <c r="P42" s="108" t="str">
        <f>IF('Datos Vida'!P500=0,"",'Datos Vida'!P500)</f>
        <v/>
      </c>
      <c r="Q42" s="108" t="str">
        <f>IF('Datos Vida'!Q500=0,"",'Datos Vida'!Q500)</f>
        <v/>
      </c>
      <c r="R42" s="108" t="str">
        <f>IF('Datos Vida'!R500=0,"",'Datos Vida'!R500)</f>
        <v/>
      </c>
      <c r="S42" s="108" t="str">
        <f>IF('Datos Vida'!S500=0,"",'Datos Vida'!S500)</f>
        <v/>
      </c>
      <c r="T42" s="108" t="str">
        <f>IF('Datos Vida'!T500=0,"",'Datos Vida'!T500)</f>
        <v/>
      </c>
      <c r="U42" s="108" t="str">
        <f>IF('Datos Vida'!U500=0,"",'Datos Vida'!U500)</f>
        <v/>
      </c>
      <c r="V42" s="108" t="str">
        <f>IF('Datos Vida'!V500=0,"",'Datos Vida'!V500)</f>
        <v/>
      </c>
      <c r="W42" s="108" t="str">
        <f>IF('Datos Vida'!W500=0,"",'Datos Vida'!W500)</f>
        <v/>
      </c>
      <c r="X42" s="108" t="str">
        <f>IF('Datos Vida'!X500=0,"",'Datos Vida'!X500)</f>
        <v/>
      </c>
      <c r="Y42" s="108">
        <f>IF('Datos Vida'!Y500=0,"",'Datos Vida'!Y500)</f>
        <v>440</v>
      </c>
      <c r="Z42" s="108" t="str">
        <f>IF('Datos Vida'!Z500=0,"",'Datos Vida'!Z500)</f>
        <v/>
      </c>
      <c r="AA42" s="108" t="str">
        <f>IF('Datos Vida'!AA500=0,"",'Datos Vida'!AA500)</f>
        <v/>
      </c>
      <c r="AB42" s="108" t="str">
        <f>IF('Datos Vida'!AB500=0,"",'Datos Vida'!AB500)</f>
        <v/>
      </c>
      <c r="AC42" s="108" t="str">
        <f>IF('Datos Vida'!AC500=0,"",'Datos Vida'!AC500)</f>
        <v/>
      </c>
      <c r="AD42" s="108" t="str">
        <f>IF('Datos Vida'!AD500=0,"",'Datos Vida'!AD500)</f>
        <v/>
      </c>
      <c r="AE42" s="108" t="str">
        <f>IF('Datos Vida'!AE500=0,"",'Datos Vida'!AE500)</f>
        <v/>
      </c>
      <c r="AF42" s="108" t="str">
        <f>IF('Datos Vida'!AF500=0,"",'Datos Vida'!AF500)</f>
        <v/>
      </c>
      <c r="AG42" s="108" t="str">
        <f>IF('Datos Vida'!AG500=0,"",'Datos Vida'!AG500)</f>
        <v/>
      </c>
      <c r="AH42" s="108" t="str">
        <f>IF('Datos Vida'!AH500=0,"",'Datos Vida'!AH500)</f>
        <v/>
      </c>
      <c r="AI42" s="108" t="str">
        <f>IF('Datos Vida'!AI500=0,"",'Datos Vida'!AI500)</f>
        <v/>
      </c>
      <c r="AJ42" s="108" t="str">
        <f>IF('Datos Vida'!AJ500=0,"",'Datos Vida'!AJ500)</f>
        <v/>
      </c>
      <c r="AK42" s="108" t="str">
        <f>IF('Datos Vida'!AK500=0,"",'Datos Vida'!AK500)</f>
        <v/>
      </c>
      <c r="AL42" s="108" t="str">
        <f>IF('Datos Vida'!AL500=0,"",'Datos Vida'!AL500)</f>
        <v/>
      </c>
      <c r="AM42" s="108" t="str">
        <f>IF('Datos Vida'!AM500=0,"",'Datos Vida'!AM500)</f>
        <v/>
      </c>
      <c r="AN42" s="108" t="str">
        <f>IF('Datos Vida'!AN500=0,"",'Datos Vida'!AN500)</f>
        <v/>
      </c>
      <c r="AO42" s="108" t="str">
        <f>IF('Datos Vida'!AO500=0,"",'Datos Vida'!AO500)</f>
        <v/>
      </c>
      <c r="AP42" s="108" t="str">
        <f>IF('Datos Vida'!AP500=0,"",'Datos Vida'!AP500)</f>
        <v/>
      </c>
      <c r="AQ42" s="108">
        <f>IF('Datos Vida'!AQ500=0,"",'Datos Vida'!AQ500)</f>
        <v>440</v>
      </c>
      <c r="AR42" s="55"/>
      <c r="AS42" s="46">
        <f>IF('Datos Vida'!AS500=0,"",'Datos Vida'!AS500)</f>
        <v>426</v>
      </c>
      <c r="AT42" s="71"/>
    </row>
    <row r="43" spans="2:46">
      <c r="B43" s="29" t="s">
        <v>438</v>
      </c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  <c r="AG43" s="109"/>
      <c r="AH43" s="109"/>
      <c r="AI43" s="109"/>
      <c r="AJ43" s="109"/>
      <c r="AK43" s="109"/>
      <c r="AL43" s="109"/>
      <c r="AM43" s="109"/>
      <c r="AN43" s="109"/>
      <c r="AO43" s="109"/>
      <c r="AP43" s="109"/>
      <c r="AQ43" s="109"/>
      <c r="AR43" s="55"/>
      <c r="AS43" s="43"/>
      <c r="AT43" s="107"/>
    </row>
    <row r="44" spans="2:46">
      <c r="B44" s="30" t="s">
        <v>439</v>
      </c>
      <c r="C44" s="108" t="str">
        <f>IF('Datos Vida'!C502=0,"",'Datos Vida'!C502)</f>
        <v/>
      </c>
      <c r="D44" s="108">
        <f>IF('Datos Vida'!D502=0,"",'Datos Vida'!D502)</f>
        <v>6926</v>
      </c>
      <c r="E44" s="108">
        <f>IF('Datos Vida'!E502=0,"",'Datos Vida'!E502)</f>
        <v>4140</v>
      </c>
      <c r="F44" s="108" t="str">
        <f>IF('Datos Vida'!F502=0,"",'Datos Vida'!F502)</f>
        <v/>
      </c>
      <c r="G44" s="108" t="str">
        <f>IF('Datos Vida'!G502=0,"",'Datos Vida'!G502)</f>
        <v/>
      </c>
      <c r="H44" s="108">
        <f>IF('Datos Vida'!H502=0,"",'Datos Vida'!H502)</f>
        <v>10105</v>
      </c>
      <c r="I44" s="108" t="str">
        <f>IF('Datos Vida'!I502=0,"",'Datos Vida'!I502)</f>
        <v/>
      </c>
      <c r="J44" s="108">
        <f>IF('Datos Vida'!J502=0,"",'Datos Vida'!J502)</f>
        <v>10898</v>
      </c>
      <c r="K44" s="108" t="str">
        <f>IF('Datos Vida'!K502=0,"",'Datos Vida'!K502)</f>
        <v/>
      </c>
      <c r="L44" s="108" t="str">
        <f>IF('Datos Vida'!L502=0,"",'Datos Vida'!L502)</f>
        <v/>
      </c>
      <c r="M44" s="108" t="str">
        <f>IF('Datos Vida'!M502=0,"",'Datos Vida'!M502)</f>
        <v/>
      </c>
      <c r="N44" s="108" t="str">
        <f>IF('Datos Vida'!N502=0,"",'Datos Vida'!N502)</f>
        <v/>
      </c>
      <c r="O44" s="108" t="str">
        <f>IF('Datos Vida'!O502=0,"",'Datos Vida'!O502)</f>
        <v/>
      </c>
      <c r="P44" s="108" t="str">
        <f>IF('Datos Vida'!P502=0,"",'Datos Vida'!P502)</f>
        <v/>
      </c>
      <c r="Q44" s="108" t="str">
        <f>IF('Datos Vida'!Q502=0,"",'Datos Vida'!Q502)</f>
        <v/>
      </c>
      <c r="R44" s="108" t="str">
        <f>IF('Datos Vida'!R502=0,"",'Datos Vida'!R502)</f>
        <v/>
      </c>
      <c r="S44" s="108" t="str">
        <f>IF('Datos Vida'!S502=0,"",'Datos Vida'!S502)</f>
        <v/>
      </c>
      <c r="T44" s="108" t="str">
        <f>IF('Datos Vida'!T502=0,"",'Datos Vida'!T502)</f>
        <v/>
      </c>
      <c r="U44" s="108" t="str">
        <f>IF('Datos Vida'!U502=0,"",'Datos Vida'!U502)</f>
        <v/>
      </c>
      <c r="V44" s="108" t="str">
        <f>IF('Datos Vida'!V502=0,"",'Datos Vida'!V502)</f>
        <v/>
      </c>
      <c r="W44" s="108" t="str">
        <f>IF('Datos Vida'!W502=0,"",'Datos Vida'!W502)</f>
        <v/>
      </c>
      <c r="X44" s="108">
        <f>IF('Datos Vida'!X502=0,"",'Datos Vida'!X502)</f>
        <v>71858</v>
      </c>
      <c r="Y44" s="108" t="str">
        <f>IF('Datos Vida'!Y502=0,"",'Datos Vida'!Y502)</f>
        <v/>
      </c>
      <c r="Z44" s="108">
        <f>IF('Datos Vida'!Z502=0,"",'Datos Vida'!Z502)</f>
        <v>28268</v>
      </c>
      <c r="AA44" s="108" t="str">
        <f>IF('Datos Vida'!AA502=0,"",'Datos Vida'!AA502)</f>
        <v/>
      </c>
      <c r="AB44" s="108" t="str">
        <f>IF('Datos Vida'!AB502=0,"",'Datos Vida'!AB502)</f>
        <v/>
      </c>
      <c r="AC44" s="108">
        <f>IF('Datos Vida'!AC502=0,"",'Datos Vida'!AC502)</f>
        <v>1</v>
      </c>
      <c r="AD44" s="108">
        <f>IF('Datos Vida'!AD502=0,"",'Datos Vida'!AD502)</f>
        <v>4353</v>
      </c>
      <c r="AE44" s="108" t="str">
        <f>IF('Datos Vida'!AE502=0,"",'Datos Vida'!AE502)</f>
        <v/>
      </c>
      <c r="AF44" s="108">
        <f>IF('Datos Vida'!AF502=0,"",'Datos Vida'!AF502)</f>
        <v>787</v>
      </c>
      <c r="AG44" s="108" t="str">
        <f>IF('Datos Vida'!AG502=0,"",'Datos Vida'!AG502)</f>
        <v/>
      </c>
      <c r="AH44" s="108" t="str">
        <f>IF('Datos Vida'!AH502=0,"",'Datos Vida'!AH502)</f>
        <v/>
      </c>
      <c r="AI44" s="108" t="str">
        <f>IF('Datos Vida'!AI502=0,"",'Datos Vida'!AI502)</f>
        <v/>
      </c>
      <c r="AJ44" s="108" t="str">
        <f>IF('Datos Vida'!AJ502=0,"",'Datos Vida'!AJ502)</f>
        <v/>
      </c>
      <c r="AK44" s="108" t="str">
        <f>IF('Datos Vida'!AK502=0,"",'Datos Vida'!AK502)</f>
        <v/>
      </c>
      <c r="AL44" s="108" t="str">
        <f>IF('Datos Vida'!AL502=0,"",'Datos Vida'!AL502)</f>
        <v/>
      </c>
      <c r="AM44" s="108" t="str">
        <f>IF('Datos Vida'!AM502=0,"",'Datos Vida'!AM502)</f>
        <v/>
      </c>
      <c r="AN44" s="108" t="str">
        <f>IF('Datos Vida'!AN502=0,"",'Datos Vida'!AN502)</f>
        <v/>
      </c>
      <c r="AO44" s="108" t="str">
        <f>IF('Datos Vida'!AO502=0,"",'Datos Vida'!AO502)</f>
        <v/>
      </c>
      <c r="AP44" s="108" t="str">
        <f>IF('Datos Vida'!AP502=0,"",'Datos Vida'!AP502)</f>
        <v/>
      </c>
      <c r="AQ44" s="108">
        <f>IF('Datos Vida'!AQ502=0,"",'Datos Vida'!AQ502)</f>
        <v>137336</v>
      </c>
      <c r="AR44" s="55"/>
      <c r="AS44" s="46">
        <f>IF('Datos Vida'!AS502=0,"",'Datos Vida'!AS502)</f>
        <v>92135</v>
      </c>
      <c r="AT44" s="71">
        <f t="shared" ref="AT44:AT49" si="3">IFERROR(AQ44/AS44-1,"")</f>
        <v>0.49059532208172785</v>
      </c>
    </row>
    <row r="45" spans="2:46">
      <c r="B45" s="30" t="s">
        <v>440</v>
      </c>
      <c r="C45" s="108" t="str">
        <f>IF('Datos Vida'!C503=0,"",'Datos Vida'!C503)</f>
        <v/>
      </c>
      <c r="D45" s="108" t="str">
        <f>IF('Datos Vida'!D503=0,"",'Datos Vida'!D503)</f>
        <v/>
      </c>
      <c r="E45" s="108" t="str">
        <f>IF('Datos Vida'!E503=0,"",'Datos Vida'!E503)</f>
        <v/>
      </c>
      <c r="F45" s="108" t="str">
        <f>IF('Datos Vida'!F503=0,"",'Datos Vida'!F503)</f>
        <v/>
      </c>
      <c r="G45" s="108">
        <f>IF('Datos Vida'!G503=0,"",'Datos Vida'!G503)</f>
        <v>1001</v>
      </c>
      <c r="H45" s="108" t="str">
        <f>IF('Datos Vida'!H503=0,"",'Datos Vida'!H503)</f>
        <v/>
      </c>
      <c r="I45" s="108" t="str">
        <f>IF('Datos Vida'!I503=0,"",'Datos Vida'!I503)</f>
        <v/>
      </c>
      <c r="J45" s="108">
        <f>IF('Datos Vida'!J503=0,"",'Datos Vida'!J503)</f>
        <v>1121</v>
      </c>
      <c r="K45" s="108" t="str">
        <f>IF('Datos Vida'!K503=0,"",'Datos Vida'!K503)</f>
        <v/>
      </c>
      <c r="L45" s="108">
        <f>IF('Datos Vida'!L503=0,"",'Datos Vida'!L503)</f>
        <v>189</v>
      </c>
      <c r="M45" s="108">
        <f>IF('Datos Vida'!M503=0,"",'Datos Vida'!M503)</f>
        <v>2515</v>
      </c>
      <c r="N45" s="108">
        <f>IF('Datos Vida'!N503=0,"",'Datos Vida'!N503)</f>
        <v>221</v>
      </c>
      <c r="O45" s="108">
        <f>IF('Datos Vida'!O503=0,"",'Datos Vida'!O503)</f>
        <v>2445</v>
      </c>
      <c r="P45" s="108">
        <f>IF('Datos Vida'!P503=0,"",'Datos Vida'!P503)</f>
        <v>761</v>
      </c>
      <c r="Q45" s="108">
        <f>IF('Datos Vida'!Q503=0,"",'Datos Vida'!Q503)</f>
        <v>402</v>
      </c>
      <c r="R45" s="108" t="str">
        <f>IF('Datos Vida'!R503=0,"",'Datos Vida'!R503)</f>
        <v/>
      </c>
      <c r="S45" s="108" t="str">
        <f>IF('Datos Vida'!S503=0,"",'Datos Vida'!S503)</f>
        <v/>
      </c>
      <c r="T45" s="108" t="str">
        <f>IF('Datos Vida'!T503=0,"",'Datos Vida'!T503)</f>
        <v/>
      </c>
      <c r="U45" s="108" t="str">
        <f>IF('Datos Vida'!U503=0,"",'Datos Vida'!U503)</f>
        <v/>
      </c>
      <c r="V45" s="108" t="str">
        <f>IF('Datos Vida'!V503=0,"",'Datos Vida'!V503)</f>
        <v/>
      </c>
      <c r="W45" s="108" t="str">
        <f>IF('Datos Vida'!W503=0,"",'Datos Vida'!W503)</f>
        <v/>
      </c>
      <c r="X45" s="108" t="str">
        <f>IF('Datos Vida'!X503=0,"",'Datos Vida'!X503)</f>
        <v/>
      </c>
      <c r="Y45" s="108" t="str">
        <f>IF('Datos Vida'!Y503=0,"",'Datos Vida'!Y503)</f>
        <v/>
      </c>
      <c r="Z45" s="108">
        <f>IF('Datos Vida'!Z503=0,"",'Datos Vida'!Z503)</f>
        <v>324</v>
      </c>
      <c r="AA45" s="108">
        <f>IF('Datos Vida'!AA503=0,"",'Datos Vida'!AA503)</f>
        <v>944</v>
      </c>
      <c r="AB45" s="108">
        <f>IF('Datos Vida'!AB503=0,"",'Datos Vida'!AB503)</f>
        <v>1570</v>
      </c>
      <c r="AC45" s="108">
        <f>IF('Datos Vida'!AC503=0,"",'Datos Vida'!AC503)</f>
        <v>500</v>
      </c>
      <c r="AD45" s="108" t="str">
        <f>IF('Datos Vida'!AD503=0,"",'Datos Vida'!AD503)</f>
        <v/>
      </c>
      <c r="AE45" s="108" t="str">
        <f>IF('Datos Vida'!AE503=0,"",'Datos Vida'!AE503)</f>
        <v/>
      </c>
      <c r="AF45" s="108">
        <f>IF('Datos Vida'!AF503=0,"",'Datos Vida'!AF503)</f>
        <v>330</v>
      </c>
      <c r="AG45" s="108" t="str">
        <f>IF('Datos Vida'!AG503=0,"",'Datos Vida'!AG503)</f>
        <v/>
      </c>
      <c r="AH45" s="108" t="str">
        <f>IF('Datos Vida'!AH503=0,"",'Datos Vida'!AH503)</f>
        <v/>
      </c>
      <c r="AI45" s="108" t="str">
        <f>IF('Datos Vida'!AI503=0,"",'Datos Vida'!AI503)</f>
        <v/>
      </c>
      <c r="AJ45" s="108" t="str">
        <f>IF('Datos Vida'!AJ503=0,"",'Datos Vida'!AJ503)</f>
        <v/>
      </c>
      <c r="AK45" s="108" t="str">
        <f>IF('Datos Vida'!AK503=0,"",'Datos Vida'!AK503)</f>
        <v/>
      </c>
      <c r="AL45" s="108" t="str">
        <f>IF('Datos Vida'!AL503=0,"",'Datos Vida'!AL503)</f>
        <v/>
      </c>
      <c r="AM45" s="108" t="str">
        <f>IF('Datos Vida'!AM503=0,"",'Datos Vida'!AM503)</f>
        <v/>
      </c>
      <c r="AN45" s="108" t="str">
        <f>IF('Datos Vida'!AN503=0,"",'Datos Vida'!AN503)</f>
        <v/>
      </c>
      <c r="AO45" s="108" t="str">
        <f>IF('Datos Vida'!AO503=0,"",'Datos Vida'!AO503)</f>
        <v/>
      </c>
      <c r="AP45" s="108" t="str">
        <f>IF('Datos Vida'!AP503=0,"",'Datos Vida'!AP503)</f>
        <v/>
      </c>
      <c r="AQ45" s="108">
        <f>IF('Datos Vida'!AQ503=0,"",'Datos Vida'!AQ503)</f>
        <v>12323</v>
      </c>
      <c r="AR45" s="55"/>
      <c r="AS45" s="46">
        <f>IF('Datos Vida'!AS503=0,"",'Datos Vida'!AS503)</f>
        <v>12593</v>
      </c>
      <c r="AT45" s="71">
        <f t="shared" si="3"/>
        <v>-2.1440482807909111E-2</v>
      </c>
    </row>
    <row r="46" spans="2:46">
      <c r="B46" s="30" t="s">
        <v>441</v>
      </c>
      <c r="C46" s="108" t="str">
        <f>IF('Datos Vida'!C504=0,"",'Datos Vida'!C504)</f>
        <v/>
      </c>
      <c r="D46" s="108" t="str">
        <f>IF('Datos Vida'!D504=0,"",'Datos Vida'!D504)</f>
        <v/>
      </c>
      <c r="E46" s="108">
        <f>IF('Datos Vida'!E504=0,"",'Datos Vida'!E504)</f>
        <v>13</v>
      </c>
      <c r="F46" s="108" t="str">
        <f>IF('Datos Vida'!F504=0,"",'Datos Vida'!F504)</f>
        <v/>
      </c>
      <c r="G46" s="108">
        <f>IF('Datos Vida'!G504=0,"",'Datos Vida'!G504)</f>
        <v>552</v>
      </c>
      <c r="H46" s="108" t="str">
        <f>IF('Datos Vida'!H504=0,"",'Datos Vida'!H504)</f>
        <v/>
      </c>
      <c r="I46" s="108" t="str">
        <f>IF('Datos Vida'!I504=0,"",'Datos Vida'!I504)</f>
        <v/>
      </c>
      <c r="J46" s="108">
        <f>IF('Datos Vida'!J504=0,"",'Datos Vida'!J504)</f>
        <v>281</v>
      </c>
      <c r="K46" s="108" t="str">
        <f>IF('Datos Vida'!K504=0,"",'Datos Vida'!K504)</f>
        <v/>
      </c>
      <c r="L46" s="108">
        <f>IF('Datos Vida'!L504=0,"",'Datos Vida'!L504)</f>
        <v>58</v>
      </c>
      <c r="M46" s="108">
        <f>IF('Datos Vida'!M504=0,"",'Datos Vida'!M504)</f>
        <v>589</v>
      </c>
      <c r="N46" s="108">
        <f>IF('Datos Vida'!N504=0,"",'Datos Vida'!N504)</f>
        <v>87</v>
      </c>
      <c r="O46" s="108">
        <f>IF('Datos Vida'!O504=0,"",'Datos Vida'!O504)</f>
        <v>526</v>
      </c>
      <c r="P46" s="108">
        <f>IF('Datos Vida'!P504=0,"",'Datos Vida'!P504)</f>
        <v>205</v>
      </c>
      <c r="Q46" s="108">
        <f>IF('Datos Vida'!Q504=0,"",'Datos Vida'!Q504)</f>
        <v>118</v>
      </c>
      <c r="R46" s="108" t="str">
        <f>IF('Datos Vida'!R504=0,"",'Datos Vida'!R504)</f>
        <v/>
      </c>
      <c r="S46" s="108" t="str">
        <f>IF('Datos Vida'!S504=0,"",'Datos Vida'!S504)</f>
        <v/>
      </c>
      <c r="T46" s="108" t="str">
        <f>IF('Datos Vida'!T504=0,"",'Datos Vida'!T504)</f>
        <v/>
      </c>
      <c r="U46" s="108" t="str">
        <f>IF('Datos Vida'!U504=0,"",'Datos Vida'!U504)</f>
        <v/>
      </c>
      <c r="V46" s="108" t="str">
        <f>IF('Datos Vida'!V504=0,"",'Datos Vida'!V504)</f>
        <v/>
      </c>
      <c r="W46" s="108" t="str">
        <f>IF('Datos Vida'!W504=0,"",'Datos Vida'!W504)</f>
        <v/>
      </c>
      <c r="X46" s="108" t="str">
        <f>IF('Datos Vida'!X504=0,"",'Datos Vida'!X504)</f>
        <v/>
      </c>
      <c r="Y46" s="108" t="str">
        <f>IF('Datos Vida'!Y504=0,"",'Datos Vida'!Y504)</f>
        <v/>
      </c>
      <c r="Z46" s="108">
        <f>IF('Datos Vida'!Z504=0,"",'Datos Vida'!Z504)</f>
        <v>152</v>
      </c>
      <c r="AA46" s="108">
        <f>IF('Datos Vida'!AA504=0,"",'Datos Vida'!AA504)</f>
        <v>500</v>
      </c>
      <c r="AB46" s="108">
        <f>IF('Datos Vida'!AB504=0,"",'Datos Vida'!AB504)</f>
        <v>244</v>
      </c>
      <c r="AC46" s="108">
        <f>IF('Datos Vida'!AC504=0,"",'Datos Vida'!AC504)</f>
        <v>206</v>
      </c>
      <c r="AD46" s="108" t="str">
        <f>IF('Datos Vida'!AD504=0,"",'Datos Vida'!AD504)</f>
        <v/>
      </c>
      <c r="AE46" s="108" t="str">
        <f>IF('Datos Vida'!AE504=0,"",'Datos Vida'!AE504)</f>
        <v/>
      </c>
      <c r="AF46" s="108" t="str">
        <f>IF('Datos Vida'!AF504=0,"",'Datos Vida'!AF504)</f>
        <v/>
      </c>
      <c r="AG46" s="108" t="str">
        <f>IF('Datos Vida'!AG504=0,"",'Datos Vida'!AG504)</f>
        <v/>
      </c>
      <c r="AH46" s="108" t="str">
        <f>IF('Datos Vida'!AH504=0,"",'Datos Vida'!AH504)</f>
        <v/>
      </c>
      <c r="AI46" s="108" t="str">
        <f>IF('Datos Vida'!AI504=0,"",'Datos Vida'!AI504)</f>
        <v/>
      </c>
      <c r="AJ46" s="108" t="str">
        <f>IF('Datos Vida'!AJ504=0,"",'Datos Vida'!AJ504)</f>
        <v/>
      </c>
      <c r="AK46" s="108" t="str">
        <f>IF('Datos Vida'!AK504=0,"",'Datos Vida'!AK504)</f>
        <v/>
      </c>
      <c r="AL46" s="108" t="str">
        <f>IF('Datos Vida'!AL504=0,"",'Datos Vida'!AL504)</f>
        <v/>
      </c>
      <c r="AM46" s="108" t="str">
        <f>IF('Datos Vida'!AM504=0,"",'Datos Vida'!AM504)</f>
        <v/>
      </c>
      <c r="AN46" s="108" t="str">
        <f>IF('Datos Vida'!AN504=0,"",'Datos Vida'!AN504)</f>
        <v/>
      </c>
      <c r="AO46" s="108" t="str">
        <f>IF('Datos Vida'!AO504=0,"",'Datos Vida'!AO504)</f>
        <v/>
      </c>
      <c r="AP46" s="108" t="str">
        <f>IF('Datos Vida'!AP504=0,"",'Datos Vida'!AP504)</f>
        <v/>
      </c>
      <c r="AQ46" s="108">
        <f>IF('Datos Vida'!AQ504=0,"",'Datos Vida'!AQ504)</f>
        <v>3531</v>
      </c>
      <c r="AR46" s="55"/>
      <c r="AS46" s="46">
        <f>IF('Datos Vida'!AS504=0,"",'Datos Vida'!AS504)</f>
        <v>4001</v>
      </c>
      <c r="AT46" s="71">
        <f t="shared" si="3"/>
        <v>-0.11747063234191457</v>
      </c>
    </row>
    <row r="47" spans="2:46">
      <c r="B47" s="30" t="s">
        <v>442</v>
      </c>
      <c r="C47" s="108" t="str">
        <f>IF('Datos Vida'!C505=0,"",'Datos Vida'!C505)</f>
        <v/>
      </c>
      <c r="D47" s="108" t="str">
        <f>IF('Datos Vida'!D505=0,"",'Datos Vida'!D505)</f>
        <v/>
      </c>
      <c r="E47" s="108">
        <f>IF('Datos Vida'!E505=0,"",'Datos Vida'!E505)</f>
        <v>6</v>
      </c>
      <c r="F47" s="108" t="str">
        <f>IF('Datos Vida'!F505=0,"",'Datos Vida'!F505)</f>
        <v/>
      </c>
      <c r="G47" s="108">
        <f>IF('Datos Vida'!G505=0,"",'Datos Vida'!G505)</f>
        <v>178</v>
      </c>
      <c r="H47" s="108" t="str">
        <f>IF('Datos Vida'!H505=0,"",'Datos Vida'!H505)</f>
        <v/>
      </c>
      <c r="I47" s="108" t="str">
        <f>IF('Datos Vida'!I505=0,"",'Datos Vida'!I505)</f>
        <v/>
      </c>
      <c r="J47" s="108">
        <f>IF('Datos Vida'!J505=0,"",'Datos Vida'!J505)</f>
        <v>103</v>
      </c>
      <c r="K47" s="108" t="str">
        <f>IF('Datos Vida'!K505=0,"",'Datos Vida'!K505)</f>
        <v/>
      </c>
      <c r="L47" s="108">
        <f>IF('Datos Vida'!L505=0,"",'Datos Vida'!L505)</f>
        <v>20</v>
      </c>
      <c r="M47" s="108">
        <f>IF('Datos Vida'!M505=0,"",'Datos Vida'!M505)</f>
        <v>381</v>
      </c>
      <c r="N47" s="108">
        <f>IF('Datos Vida'!N505=0,"",'Datos Vida'!N505)</f>
        <v>16</v>
      </c>
      <c r="O47" s="108">
        <f>IF('Datos Vida'!O505=0,"",'Datos Vida'!O505)</f>
        <v>258</v>
      </c>
      <c r="P47" s="108">
        <f>IF('Datos Vida'!P505=0,"",'Datos Vida'!P505)</f>
        <v>76</v>
      </c>
      <c r="Q47" s="108">
        <f>IF('Datos Vida'!Q505=0,"",'Datos Vida'!Q505)</f>
        <v>33</v>
      </c>
      <c r="R47" s="108" t="str">
        <f>IF('Datos Vida'!R505=0,"",'Datos Vida'!R505)</f>
        <v/>
      </c>
      <c r="S47" s="108" t="str">
        <f>IF('Datos Vida'!S505=0,"",'Datos Vida'!S505)</f>
        <v/>
      </c>
      <c r="T47" s="108" t="str">
        <f>IF('Datos Vida'!T505=0,"",'Datos Vida'!T505)</f>
        <v/>
      </c>
      <c r="U47" s="108" t="str">
        <f>IF('Datos Vida'!U505=0,"",'Datos Vida'!U505)</f>
        <v/>
      </c>
      <c r="V47" s="108" t="str">
        <f>IF('Datos Vida'!V505=0,"",'Datos Vida'!V505)</f>
        <v/>
      </c>
      <c r="W47" s="108" t="str">
        <f>IF('Datos Vida'!W505=0,"",'Datos Vida'!W505)</f>
        <v/>
      </c>
      <c r="X47" s="108" t="str">
        <f>IF('Datos Vida'!X505=0,"",'Datos Vida'!X505)</f>
        <v/>
      </c>
      <c r="Y47" s="108" t="str">
        <f>IF('Datos Vida'!Y505=0,"",'Datos Vida'!Y505)</f>
        <v/>
      </c>
      <c r="Z47" s="108">
        <f>IF('Datos Vida'!Z505=0,"",'Datos Vida'!Z505)</f>
        <v>64</v>
      </c>
      <c r="AA47" s="108">
        <f>IF('Datos Vida'!AA505=0,"",'Datos Vida'!AA505)</f>
        <v>97</v>
      </c>
      <c r="AB47" s="108">
        <f>IF('Datos Vida'!AB505=0,"",'Datos Vida'!AB505)</f>
        <v>164</v>
      </c>
      <c r="AC47" s="108">
        <f>IF('Datos Vida'!AC505=0,"",'Datos Vida'!AC505)</f>
        <v>112</v>
      </c>
      <c r="AD47" s="108" t="str">
        <f>IF('Datos Vida'!AD505=0,"",'Datos Vida'!AD505)</f>
        <v/>
      </c>
      <c r="AE47" s="108" t="str">
        <f>IF('Datos Vida'!AE505=0,"",'Datos Vida'!AE505)</f>
        <v/>
      </c>
      <c r="AF47" s="108" t="str">
        <f>IF('Datos Vida'!AF505=0,"",'Datos Vida'!AF505)</f>
        <v/>
      </c>
      <c r="AG47" s="108" t="str">
        <f>IF('Datos Vida'!AG505=0,"",'Datos Vida'!AG505)</f>
        <v/>
      </c>
      <c r="AH47" s="108" t="str">
        <f>IF('Datos Vida'!AH505=0,"",'Datos Vida'!AH505)</f>
        <v/>
      </c>
      <c r="AI47" s="108" t="str">
        <f>IF('Datos Vida'!AI505=0,"",'Datos Vida'!AI505)</f>
        <v/>
      </c>
      <c r="AJ47" s="108" t="str">
        <f>IF('Datos Vida'!AJ505=0,"",'Datos Vida'!AJ505)</f>
        <v/>
      </c>
      <c r="AK47" s="108" t="str">
        <f>IF('Datos Vida'!AK505=0,"",'Datos Vida'!AK505)</f>
        <v/>
      </c>
      <c r="AL47" s="108" t="str">
        <f>IF('Datos Vida'!AL505=0,"",'Datos Vida'!AL505)</f>
        <v/>
      </c>
      <c r="AM47" s="108" t="str">
        <f>IF('Datos Vida'!AM505=0,"",'Datos Vida'!AM505)</f>
        <v/>
      </c>
      <c r="AN47" s="108" t="str">
        <f>IF('Datos Vida'!AN505=0,"",'Datos Vida'!AN505)</f>
        <v/>
      </c>
      <c r="AO47" s="108" t="str">
        <f>IF('Datos Vida'!AO505=0,"",'Datos Vida'!AO505)</f>
        <v/>
      </c>
      <c r="AP47" s="108" t="str">
        <f>IF('Datos Vida'!AP505=0,"",'Datos Vida'!AP505)</f>
        <v/>
      </c>
      <c r="AQ47" s="108">
        <f>IF('Datos Vida'!AQ505=0,"",'Datos Vida'!AQ505)</f>
        <v>1508</v>
      </c>
      <c r="AR47" s="55"/>
      <c r="AS47" s="46">
        <f>IF('Datos Vida'!AS505=0,"",'Datos Vida'!AS505)</f>
        <v>1555</v>
      </c>
      <c r="AT47" s="71">
        <f t="shared" si="3"/>
        <v>-3.0225080385852143E-2</v>
      </c>
    </row>
    <row r="48" spans="2:46">
      <c r="B48" s="30" t="s">
        <v>443</v>
      </c>
      <c r="C48" s="108" t="str">
        <f>IF('Datos Vida'!C506=0,"",'Datos Vida'!C506)</f>
        <v/>
      </c>
      <c r="D48" s="108" t="str">
        <f>IF('Datos Vida'!D506=0,"",'Datos Vida'!D506)</f>
        <v/>
      </c>
      <c r="E48" s="108" t="str">
        <f>IF('Datos Vida'!E506=0,"",'Datos Vida'!E506)</f>
        <v/>
      </c>
      <c r="F48" s="108" t="str">
        <f>IF('Datos Vida'!F506=0,"",'Datos Vida'!F506)</f>
        <v/>
      </c>
      <c r="G48" s="108" t="str">
        <f>IF('Datos Vida'!G506=0,"",'Datos Vida'!G506)</f>
        <v/>
      </c>
      <c r="H48" s="108" t="str">
        <f>IF('Datos Vida'!H506=0,"",'Datos Vida'!H506)</f>
        <v/>
      </c>
      <c r="I48" s="108" t="str">
        <f>IF('Datos Vida'!I506=0,"",'Datos Vida'!I506)</f>
        <v/>
      </c>
      <c r="J48" s="108" t="str">
        <f>IF('Datos Vida'!J506=0,"",'Datos Vida'!J506)</f>
        <v/>
      </c>
      <c r="K48" s="108" t="str">
        <f>IF('Datos Vida'!K506=0,"",'Datos Vida'!K506)</f>
        <v/>
      </c>
      <c r="L48" s="108">
        <f>IF('Datos Vida'!L506=0,"",'Datos Vida'!L506)</f>
        <v>381</v>
      </c>
      <c r="M48" s="108" t="str">
        <f>IF('Datos Vida'!M506=0,"",'Datos Vida'!M506)</f>
        <v/>
      </c>
      <c r="N48" s="108" t="str">
        <f>IF('Datos Vida'!N506=0,"",'Datos Vida'!N506)</f>
        <v/>
      </c>
      <c r="O48" s="108" t="str">
        <f>IF('Datos Vida'!O506=0,"",'Datos Vida'!O506)</f>
        <v/>
      </c>
      <c r="P48" s="108" t="str">
        <f>IF('Datos Vida'!P506=0,"",'Datos Vida'!P506)</f>
        <v/>
      </c>
      <c r="Q48" s="108" t="str">
        <f>IF('Datos Vida'!Q506=0,"",'Datos Vida'!Q506)</f>
        <v/>
      </c>
      <c r="R48" s="108" t="str">
        <f>IF('Datos Vida'!R506=0,"",'Datos Vida'!R506)</f>
        <v/>
      </c>
      <c r="S48" s="108" t="str">
        <f>IF('Datos Vida'!S506=0,"",'Datos Vida'!S506)</f>
        <v/>
      </c>
      <c r="T48" s="108" t="str">
        <f>IF('Datos Vida'!T506=0,"",'Datos Vida'!T506)</f>
        <v/>
      </c>
      <c r="U48" s="108" t="str">
        <f>IF('Datos Vida'!U506=0,"",'Datos Vida'!U506)</f>
        <v/>
      </c>
      <c r="V48" s="108" t="str">
        <f>IF('Datos Vida'!V506=0,"",'Datos Vida'!V506)</f>
        <v/>
      </c>
      <c r="W48" s="108" t="str">
        <f>IF('Datos Vida'!W506=0,"",'Datos Vida'!W506)</f>
        <v/>
      </c>
      <c r="X48" s="108" t="str">
        <f>IF('Datos Vida'!X506=0,"",'Datos Vida'!X506)</f>
        <v/>
      </c>
      <c r="Y48" s="108" t="str">
        <f>IF('Datos Vida'!Y506=0,"",'Datos Vida'!Y506)</f>
        <v/>
      </c>
      <c r="Z48" s="108" t="str">
        <f>IF('Datos Vida'!Z506=0,"",'Datos Vida'!Z506)</f>
        <v/>
      </c>
      <c r="AA48" s="108" t="str">
        <f>IF('Datos Vida'!AA506=0,"",'Datos Vida'!AA506)</f>
        <v/>
      </c>
      <c r="AB48" s="108" t="str">
        <f>IF('Datos Vida'!AB506=0,"",'Datos Vida'!AB506)</f>
        <v/>
      </c>
      <c r="AC48" s="108" t="str">
        <f>IF('Datos Vida'!AC506=0,"",'Datos Vida'!AC506)</f>
        <v/>
      </c>
      <c r="AD48" s="108" t="str">
        <f>IF('Datos Vida'!AD506=0,"",'Datos Vida'!AD506)</f>
        <v/>
      </c>
      <c r="AE48" s="108" t="str">
        <f>IF('Datos Vida'!AE506=0,"",'Datos Vida'!AE506)</f>
        <v/>
      </c>
      <c r="AF48" s="108" t="str">
        <f>IF('Datos Vida'!AF506=0,"",'Datos Vida'!AF506)</f>
        <v/>
      </c>
      <c r="AG48" s="108" t="str">
        <f>IF('Datos Vida'!AG506=0,"",'Datos Vida'!AG506)</f>
        <v/>
      </c>
      <c r="AH48" s="108" t="str">
        <f>IF('Datos Vida'!AH506=0,"",'Datos Vida'!AH506)</f>
        <v/>
      </c>
      <c r="AI48" s="108" t="str">
        <f>IF('Datos Vida'!AI506=0,"",'Datos Vida'!AI506)</f>
        <v/>
      </c>
      <c r="AJ48" s="108" t="str">
        <f>IF('Datos Vida'!AJ506=0,"",'Datos Vida'!AJ506)</f>
        <v/>
      </c>
      <c r="AK48" s="108" t="str">
        <f>IF('Datos Vida'!AK506=0,"",'Datos Vida'!AK506)</f>
        <v/>
      </c>
      <c r="AL48" s="108" t="str">
        <f>IF('Datos Vida'!AL506=0,"",'Datos Vida'!AL506)</f>
        <v/>
      </c>
      <c r="AM48" s="108" t="str">
        <f>IF('Datos Vida'!AM506=0,"",'Datos Vida'!AM506)</f>
        <v/>
      </c>
      <c r="AN48" s="108" t="str">
        <f>IF('Datos Vida'!AN506=0,"",'Datos Vida'!AN506)</f>
        <v/>
      </c>
      <c r="AO48" s="108" t="str">
        <f>IF('Datos Vida'!AO506=0,"",'Datos Vida'!AO506)</f>
        <v/>
      </c>
      <c r="AP48" s="108" t="str">
        <f>IF('Datos Vida'!AP506=0,"",'Datos Vida'!AP506)</f>
        <v/>
      </c>
      <c r="AQ48" s="108">
        <f>IF('Datos Vida'!AQ506=0,"",'Datos Vida'!AQ506)</f>
        <v>381</v>
      </c>
      <c r="AR48" s="55"/>
      <c r="AS48" s="46" t="str">
        <f>IF('Datos Vida'!AS506=0,"",'Datos Vida'!AS506)</f>
        <v/>
      </c>
      <c r="AT48" s="71" t="str">
        <f t="shared" si="3"/>
        <v/>
      </c>
    </row>
    <row r="49" spans="2:46">
      <c r="B49" s="31" t="s">
        <v>327</v>
      </c>
      <c r="C49" s="110">
        <f>IF('Datos Vida'!C507=0,"",'Datos Vida'!C507)</f>
        <v>786</v>
      </c>
      <c r="D49" s="110">
        <f>IF('Datos Vida'!D507=0,"",'Datos Vida'!D507)</f>
        <v>20918</v>
      </c>
      <c r="E49" s="110">
        <f>IF('Datos Vida'!E507=0,"",'Datos Vida'!E507)</f>
        <v>5404</v>
      </c>
      <c r="F49" s="110">
        <f>IF('Datos Vida'!F507=0,"",'Datos Vida'!F507)</f>
        <v>283139</v>
      </c>
      <c r="G49" s="110">
        <f>IF('Datos Vida'!G507=0,"",'Datos Vida'!G507)</f>
        <v>1144963</v>
      </c>
      <c r="H49" s="110">
        <f>IF('Datos Vida'!H507=0,"",'Datos Vida'!H507)</f>
        <v>245059</v>
      </c>
      <c r="I49" s="110">
        <f>IF('Datos Vida'!I507=0,"",'Datos Vida'!I507)</f>
        <v>7394</v>
      </c>
      <c r="J49" s="110">
        <f>IF('Datos Vida'!J507=0,"",'Datos Vida'!J507)</f>
        <v>443908</v>
      </c>
      <c r="K49" s="110">
        <f>IF('Datos Vida'!K507=0,"",'Datos Vida'!K507)</f>
        <v>4955</v>
      </c>
      <c r="L49" s="110">
        <f>IF('Datos Vida'!L507=0,"",'Datos Vida'!L507)</f>
        <v>654</v>
      </c>
      <c r="M49" s="110">
        <f>IF('Datos Vida'!M507=0,"",'Datos Vida'!M507)</f>
        <v>122552</v>
      </c>
      <c r="N49" s="110">
        <f>IF('Datos Vida'!N507=0,"",'Datos Vida'!N507)</f>
        <v>324</v>
      </c>
      <c r="O49" s="110">
        <f>IF('Datos Vida'!O507=0,"",'Datos Vida'!O507)</f>
        <v>144951</v>
      </c>
      <c r="P49" s="110">
        <f>IF('Datos Vida'!P507=0,"",'Datos Vida'!P507)</f>
        <v>418030</v>
      </c>
      <c r="Q49" s="110">
        <f>IF('Datos Vida'!Q507=0,"",'Datos Vida'!Q507)</f>
        <v>863557</v>
      </c>
      <c r="R49" s="110">
        <f>IF('Datos Vida'!R507=0,"",'Datos Vida'!R507)</f>
        <v>44</v>
      </c>
      <c r="S49" s="110">
        <f>IF('Datos Vida'!S507=0,"",'Datos Vida'!S507)</f>
        <v>3582</v>
      </c>
      <c r="T49" s="110">
        <f>IF('Datos Vida'!T507=0,"",'Datos Vida'!T507)</f>
        <v>1318332</v>
      </c>
      <c r="U49" s="110">
        <f>IF('Datos Vida'!U507=0,"",'Datos Vida'!U507)</f>
        <v>5562</v>
      </c>
      <c r="V49" s="110" t="str">
        <f>IF('Datos Vida'!V507=0,"",'Datos Vida'!V507)</f>
        <v/>
      </c>
      <c r="W49" s="110">
        <f>IF('Datos Vida'!W507=0,"",'Datos Vida'!W507)</f>
        <v>3743</v>
      </c>
      <c r="X49" s="110">
        <f>IF('Datos Vida'!X507=0,"",'Datos Vida'!X507)</f>
        <v>1809383</v>
      </c>
      <c r="Y49" s="110">
        <f>IF('Datos Vida'!Y507=0,"",'Datos Vida'!Y507)</f>
        <v>6651</v>
      </c>
      <c r="Z49" s="110">
        <f>IF('Datos Vida'!Z507=0,"",'Datos Vida'!Z507)</f>
        <v>33745</v>
      </c>
      <c r="AA49" s="110">
        <f>IF('Datos Vida'!AA507=0,"",'Datos Vida'!AA507)</f>
        <v>5805</v>
      </c>
      <c r="AB49" s="110">
        <f>IF('Datos Vida'!AB507=0,"",'Datos Vida'!AB507)</f>
        <v>2418</v>
      </c>
      <c r="AC49" s="110">
        <f>IF('Datos Vida'!AC507=0,"",'Datos Vida'!AC507)</f>
        <v>1557</v>
      </c>
      <c r="AD49" s="110">
        <f>IF('Datos Vida'!AD507=0,"",'Datos Vida'!AD507)</f>
        <v>4353</v>
      </c>
      <c r="AE49" s="110">
        <f>IF('Datos Vida'!AE507=0,"",'Datos Vida'!AE507)</f>
        <v>740700</v>
      </c>
      <c r="AF49" s="110">
        <f>IF('Datos Vida'!AF507=0,"",'Datos Vida'!AF507)</f>
        <v>1022065</v>
      </c>
      <c r="AG49" s="110">
        <f>IF('Datos Vida'!AG507=0,"",'Datos Vida'!AG507)</f>
        <v>22131</v>
      </c>
      <c r="AH49" s="110" t="str">
        <f>IF('Datos Vida'!AH507=0,"",'Datos Vida'!AH507)</f>
        <v/>
      </c>
      <c r="AI49" s="110" t="str">
        <f>IF('Datos Vida'!AI507=0,"",'Datos Vida'!AI507)</f>
        <v/>
      </c>
      <c r="AJ49" s="110" t="str">
        <f>IF('Datos Vida'!AJ507=0,"",'Datos Vida'!AJ507)</f>
        <v/>
      </c>
      <c r="AK49" s="110" t="str">
        <f>IF('Datos Vida'!AK507=0,"",'Datos Vida'!AK507)</f>
        <v/>
      </c>
      <c r="AL49" s="110" t="str">
        <f>IF('Datos Vida'!AL507=0,"",'Datos Vida'!AL507)</f>
        <v/>
      </c>
      <c r="AM49" s="110" t="str">
        <f>IF('Datos Vida'!AM507=0,"",'Datos Vida'!AM507)</f>
        <v/>
      </c>
      <c r="AN49" s="110" t="str">
        <f>IF('Datos Vida'!AN507=0,"",'Datos Vida'!AN507)</f>
        <v/>
      </c>
      <c r="AO49" s="110" t="str">
        <f>IF('Datos Vida'!AO507=0,"",'Datos Vida'!AO507)</f>
        <v/>
      </c>
      <c r="AP49" s="110" t="str">
        <f>IF('Datos Vida'!AP507=0,"",'Datos Vida'!AP507)</f>
        <v/>
      </c>
      <c r="AQ49" s="110">
        <f>IF('Datos Vida'!AQ507=0,"",'Datos Vida'!AQ507)</f>
        <v>8686665</v>
      </c>
      <c r="AR49" s="55"/>
      <c r="AS49" s="77">
        <f>IF('Datos Vida'!AS507=0,"",'Datos Vida'!AS507)</f>
        <v>7197976</v>
      </c>
      <c r="AT49" s="85">
        <f t="shared" si="3"/>
        <v>0.20682050065184998</v>
      </c>
    </row>
    <row r="50" spans="2:46">
      <c r="AT50" s="86"/>
    </row>
    <row r="51" spans="2:46">
      <c r="B51" s="80" t="s">
        <v>450</v>
      </c>
      <c r="C51" s="70">
        <f>IF(SUM(C12:C27)=0,"",SUM(C12:C27))</f>
        <v>148</v>
      </c>
      <c r="D51" s="70">
        <f t="shared" ref="D51:AS51" si="4">IF(SUM(D12:D27)=0,"",SUM(D12:D27))</f>
        <v>419</v>
      </c>
      <c r="E51" s="70">
        <f t="shared" si="4"/>
        <v>101</v>
      </c>
      <c r="F51" s="70">
        <f t="shared" si="4"/>
        <v>1697</v>
      </c>
      <c r="G51" s="70">
        <f t="shared" si="4"/>
        <v>1165</v>
      </c>
      <c r="H51" s="70" t="str">
        <f t="shared" si="4"/>
        <v/>
      </c>
      <c r="I51" s="70">
        <f t="shared" si="4"/>
        <v>144</v>
      </c>
      <c r="J51" s="70">
        <f t="shared" si="4"/>
        <v>5607</v>
      </c>
      <c r="K51" s="70">
        <f t="shared" si="4"/>
        <v>4955</v>
      </c>
      <c r="L51" s="70">
        <f t="shared" si="4"/>
        <v>1</v>
      </c>
      <c r="M51" s="70">
        <f t="shared" si="4"/>
        <v>5088</v>
      </c>
      <c r="N51" s="70" t="str">
        <f t="shared" si="4"/>
        <v/>
      </c>
      <c r="O51" s="70">
        <f t="shared" si="4"/>
        <v>1519</v>
      </c>
      <c r="P51" s="70">
        <f t="shared" si="4"/>
        <v>5045</v>
      </c>
      <c r="Q51" s="70">
        <f t="shared" si="4"/>
        <v>1339</v>
      </c>
      <c r="R51" s="70" t="str">
        <f t="shared" si="4"/>
        <v/>
      </c>
      <c r="S51" s="70" t="str">
        <f t="shared" si="4"/>
        <v/>
      </c>
      <c r="T51" s="70">
        <f t="shared" si="4"/>
        <v>2222</v>
      </c>
      <c r="U51" s="70">
        <f t="shared" si="4"/>
        <v>4992</v>
      </c>
      <c r="V51" s="70" t="str">
        <f t="shared" si="4"/>
        <v/>
      </c>
      <c r="W51" s="70">
        <f t="shared" si="4"/>
        <v>140</v>
      </c>
      <c r="X51" s="70">
        <f t="shared" si="4"/>
        <v>16533</v>
      </c>
      <c r="Y51" s="70">
        <f t="shared" si="4"/>
        <v>6025</v>
      </c>
      <c r="Z51" s="70">
        <f t="shared" si="4"/>
        <v>130</v>
      </c>
      <c r="AA51" s="70">
        <f t="shared" si="4"/>
        <v>4186</v>
      </c>
      <c r="AB51" s="70">
        <f t="shared" si="4"/>
        <v>440</v>
      </c>
      <c r="AC51" s="70">
        <f t="shared" si="4"/>
        <v>22</v>
      </c>
      <c r="AD51" s="70" t="str">
        <f t="shared" si="4"/>
        <v/>
      </c>
      <c r="AE51" s="70">
        <f t="shared" si="4"/>
        <v>11130</v>
      </c>
      <c r="AF51" s="70">
        <f t="shared" si="4"/>
        <v>6031</v>
      </c>
      <c r="AG51" s="70">
        <f t="shared" si="4"/>
        <v>12432</v>
      </c>
      <c r="AH51" s="70" t="str">
        <f t="shared" si="4"/>
        <v/>
      </c>
      <c r="AI51" s="70" t="str">
        <f t="shared" si="4"/>
        <v/>
      </c>
      <c r="AJ51" s="70" t="str">
        <f t="shared" si="4"/>
        <v/>
      </c>
      <c r="AK51" s="70" t="str">
        <f t="shared" si="4"/>
        <v/>
      </c>
      <c r="AL51" s="70" t="str">
        <f t="shared" si="4"/>
        <v/>
      </c>
      <c r="AM51" s="70" t="str">
        <f t="shared" si="4"/>
        <v/>
      </c>
      <c r="AN51" s="70" t="str">
        <f t="shared" si="4"/>
        <v/>
      </c>
      <c r="AO51" s="70" t="str">
        <f t="shared" si="4"/>
        <v/>
      </c>
      <c r="AP51" s="70" t="str">
        <f t="shared" si="4"/>
        <v/>
      </c>
      <c r="AQ51" s="70">
        <f t="shared" si="4"/>
        <v>91511</v>
      </c>
      <c r="AR51" s="81"/>
      <c r="AS51" s="70">
        <f t="shared" si="4"/>
        <v>95888</v>
      </c>
      <c r="AT51" s="71">
        <f>IFERROR(AQ51/AS51-1,"")</f>
        <v>-4.5647004838978766E-2</v>
      </c>
    </row>
    <row r="52" spans="2:46">
      <c r="B52" s="80" t="s">
        <v>451</v>
      </c>
      <c r="C52" s="70">
        <f>IF(SUM(C29:C42)=0,"",SUM(C29:C42))</f>
        <v>638</v>
      </c>
      <c r="D52" s="70">
        <f t="shared" ref="D52:AS52" si="5">IF(SUM(D29:D42)=0,"",SUM(D29:D42))</f>
        <v>13573</v>
      </c>
      <c r="E52" s="70">
        <f t="shared" si="5"/>
        <v>1144</v>
      </c>
      <c r="F52" s="70">
        <f t="shared" si="5"/>
        <v>281442</v>
      </c>
      <c r="G52" s="70">
        <f t="shared" si="5"/>
        <v>1142067</v>
      </c>
      <c r="H52" s="70">
        <f t="shared" si="5"/>
        <v>234954</v>
      </c>
      <c r="I52" s="70">
        <f t="shared" si="5"/>
        <v>7250</v>
      </c>
      <c r="J52" s="70">
        <f t="shared" si="5"/>
        <v>425898</v>
      </c>
      <c r="K52" s="70" t="str">
        <f t="shared" si="5"/>
        <v/>
      </c>
      <c r="L52" s="70">
        <f t="shared" si="5"/>
        <v>5</v>
      </c>
      <c r="M52" s="70">
        <f t="shared" si="5"/>
        <v>113979</v>
      </c>
      <c r="N52" s="70" t="str">
        <f t="shared" si="5"/>
        <v/>
      </c>
      <c r="O52" s="70">
        <f t="shared" si="5"/>
        <v>140203</v>
      </c>
      <c r="P52" s="70">
        <f t="shared" si="5"/>
        <v>411943</v>
      </c>
      <c r="Q52" s="70">
        <f t="shared" si="5"/>
        <v>861487</v>
      </c>
      <c r="R52" s="70">
        <f t="shared" si="5"/>
        <v>44</v>
      </c>
      <c r="S52" s="70">
        <f t="shared" si="5"/>
        <v>3582</v>
      </c>
      <c r="T52" s="70">
        <f t="shared" si="5"/>
        <v>1316110</v>
      </c>
      <c r="U52" s="70">
        <f t="shared" si="5"/>
        <v>570</v>
      </c>
      <c r="V52" s="70" t="str">
        <f t="shared" si="5"/>
        <v/>
      </c>
      <c r="W52" s="70">
        <f t="shared" si="5"/>
        <v>3603</v>
      </c>
      <c r="X52" s="70">
        <f t="shared" si="5"/>
        <v>1720992</v>
      </c>
      <c r="Y52" s="70">
        <f t="shared" si="5"/>
        <v>626</v>
      </c>
      <c r="Z52" s="70">
        <f t="shared" si="5"/>
        <v>4807</v>
      </c>
      <c r="AA52" s="70">
        <f t="shared" si="5"/>
        <v>78</v>
      </c>
      <c r="AB52" s="70" t="str">
        <f t="shared" si="5"/>
        <v/>
      </c>
      <c r="AC52" s="70">
        <f t="shared" si="5"/>
        <v>716</v>
      </c>
      <c r="AD52" s="70" t="str">
        <f t="shared" si="5"/>
        <v/>
      </c>
      <c r="AE52" s="70">
        <f t="shared" si="5"/>
        <v>729570</v>
      </c>
      <c r="AF52" s="70">
        <f t="shared" si="5"/>
        <v>1014917</v>
      </c>
      <c r="AG52" s="70">
        <f t="shared" si="5"/>
        <v>9699</v>
      </c>
      <c r="AH52" s="70" t="str">
        <f t="shared" si="5"/>
        <v/>
      </c>
      <c r="AI52" s="70" t="str">
        <f t="shared" si="5"/>
        <v/>
      </c>
      <c r="AJ52" s="70" t="str">
        <f t="shared" si="5"/>
        <v/>
      </c>
      <c r="AK52" s="70" t="str">
        <f t="shared" si="5"/>
        <v/>
      </c>
      <c r="AL52" s="70" t="str">
        <f t="shared" si="5"/>
        <v/>
      </c>
      <c r="AM52" s="70" t="str">
        <f t="shared" si="5"/>
        <v/>
      </c>
      <c r="AN52" s="70" t="str">
        <f t="shared" si="5"/>
        <v/>
      </c>
      <c r="AO52" s="70" t="str">
        <f t="shared" si="5"/>
        <v/>
      </c>
      <c r="AP52" s="70" t="str">
        <f t="shared" si="5"/>
        <v/>
      </c>
      <c r="AQ52" s="70">
        <f t="shared" si="5"/>
        <v>8439897</v>
      </c>
      <c r="AR52" s="81"/>
      <c r="AS52" s="70">
        <f t="shared" si="5"/>
        <v>6991804</v>
      </c>
      <c r="AT52" s="71">
        <f>IFERROR(AQ52/AS52-1,"")</f>
        <v>0.20711292822281635</v>
      </c>
    </row>
    <row r="53" spans="2:46">
      <c r="B53" s="80" t="s">
        <v>452</v>
      </c>
      <c r="C53" s="70" t="str">
        <f>IF(SUM(C44:C48)=0,"",SUM(C44:C48))</f>
        <v/>
      </c>
      <c r="D53" s="70">
        <f t="shared" ref="D53:AS53" si="6">IF(SUM(D44:D48)=0,"",SUM(D44:D48))</f>
        <v>6926</v>
      </c>
      <c r="E53" s="70">
        <f t="shared" si="6"/>
        <v>4159</v>
      </c>
      <c r="F53" s="70" t="str">
        <f t="shared" si="6"/>
        <v/>
      </c>
      <c r="G53" s="70">
        <f t="shared" si="6"/>
        <v>1731</v>
      </c>
      <c r="H53" s="70">
        <f t="shared" si="6"/>
        <v>10105</v>
      </c>
      <c r="I53" s="70" t="str">
        <f t="shared" si="6"/>
        <v/>
      </c>
      <c r="J53" s="70">
        <f t="shared" si="6"/>
        <v>12403</v>
      </c>
      <c r="K53" s="70" t="str">
        <f t="shared" si="6"/>
        <v/>
      </c>
      <c r="L53" s="70">
        <f t="shared" si="6"/>
        <v>648</v>
      </c>
      <c r="M53" s="70">
        <f t="shared" si="6"/>
        <v>3485</v>
      </c>
      <c r="N53" s="70">
        <f t="shared" si="6"/>
        <v>324</v>
      </c>
      <c r="O53" s="70">
        <f t="shared" si="6"/>
        <v>3229</v>
      </c>
      <c r="P53" s="70">
        <f t="shared" si="6"/>
        <v>1042</v>
      </c>
      <c r="Q53" s="70">
        <f t="shared" si="6"/>
        <v>553</v>
      </c>
      <c r="R53" s="70" t="str">
        <f t="shared" si="6"/>
        <v/>
      </c>
      <c r="S53" s="70" t="str">
        <f t="shared" si="6"/>
        <v/>
      </c>
      <c r="T53" s="70" t="str">
        <f t="shared" si="6"/>
        <v/>
      </c>
      <c r="U53" s="70" t="str">
        <f t="shared" si="6"/>
        <v/>
      </c>
      <c r="V53" s="70" t="str">
        <f t="shared" si="6"/>
        <v/>
      </c>
      <c r="W53" s="70" t="str">
        <f t="shared" si="6"/>
        <v/>
      </c>
      <c r="X53" s="70">
        <f t="shared" si="6"/>
        <v>71858</v>
      </c>
      <c r="Y53" s="70" t="str">
        <f t="shared" si="6"/>
        <v/>
      </c>
      <c r="Z53" s="70">
        <f t="shared" si="6"/>
        <v>28808</v>
      </c>
      <c r="AA53" s="70">
        <f t="shared" si="6"/>
        <v>1541</v>
      </c>
      <c r="AB53" s="70">
        <f t="shared" si="6"/>
        <v>1978</v>
      </c>
      <c r="AC53" s="70">
        <f t="shared" si="6"/>
        <v>819</v>
      </c>
      <c r="AD53" s="70">
        <f t="shared" si="6"/>
        <v>4353</v>
      </c>
      <c r="AE53" s="70" t="str">
        <f t="shared" si="6"/>
        <v/>
      </c>
      <c r="AF53" s="70">
        <f t="shared" si="6"/>
        <v>1117</v>
      </c>
      <c r="AG53" s="70" t="str">
        <f t="shared" si="6"/>
        <v/>
      </c>
      <c r="AH53" s="70" t="str">
        <f t="shared" si="6"/>
        <v/>
      </c>
      <c r="AI53" s="70" t="str">
        <f t="shared" si="6"/>
        <v/>
      </c>
      <c r="AJ53" s="70" t="str">
        <f t="shared" si="6"/>
        <v/>
      </c>
      <c r="AK53" s="70" t="str">
        <f t="shared" si="6"/>
        <v/>
      </c>
      <c r="AL53" s="70" t="str">
        <f t="shared" si="6"/>
        <v/>
      </c>
      <c r="AM53" s="70" t="str">
        <f t="shared" si="6"/>
        <v/>
      </c>
      <c r="AN53" s="70" t="str">
        <f t="shared" si="6"/>
        <v/>
      </c>
      <c r="AO53" s="70" t="str">
        <f t="shared" si="6"/>
        <v/>
      </c>
      <c r="AP53" s="70" t="str">
        <f t="shared" si="6"/>
        <v/>
      </c>
      <c r="AQ53" s="70">
        <f t="shared" si="6"/>
        <v>155079</v>
      </c>
      <c r="AR53" s="81"/>
      <c r="AS53" s="70">
        <f t="shared" si="6"/>
        <v>110284</v>
      </c>
      <c r="AT53" s="71">
        <f>IFERROR(AQ53/AS53-1,"")</f>
        <v>0.40617859344963914</v>
      </c>
    </row>
    <row r="54" spans="2:46">
      <c r="B54" s="80" t="s">
        <v>453</v>
      </c>
      <c r="C54" s="70">
        <f>IF(SUM(C21,C37)=0,"",SUM(C21,C37))</f>
        <v>35</v>
      </c>
      <c r="D54" s="70">
        <f t="shared" ref="D54:AS54" si="7">IF(SUM(D21,D37)=0,"",SUM(D21,D37))</f>
        <v>1562</v>
      </c>
      <c r="E54" s="70" t="str">
        <f t="shared" si="7"/>
        <v/>
      </c>
      <c r="F54" s="70">
        <f t="shared" si="7"/>
        <v>279618</v>
      </c>
      <c r="G54" s="70">
        <f t="shared" si="7"/>
        <v>1135055</v>
      </c>
      <c r="H54" s="70">
        <f t="shared" si="7"/>
        <v>234952</v>
      </c>
      <c r="I54" s="70">
        <f t="shared" si="7"/>
        <v>625</v>
      </c>
      <c r="J54" s="70">
        <f t="shared" si="7"/>
        <v>275218</v>
      </c>
      <c r="K54" s="70">
        <f t="shared" si="7"/>
        <v>4955</v>
      </c>
      <c r="L54" s="70" t="str">
        <f t="shared" si="7"/>
        <v/>
      </c>
      <c r="M54" s="70">
        <f t="shared" si="7"/>
        <v>113515</v>
      </c>
      <c r="N54" s="70" t="str">
        <f t="shared" si="7"/>
        <v/>
      </c>
      <c r="O54" s="70">
        <f t="shared" si="7"/>
        <v>139328</v>
      </c>
      <c r="P54" s="70">
        <f t="shared" si="7"/>
        <v>404285</v>
      </c>
      <c r="Q54" s="70">
        <f t="shared" si="7"/>
        <v>861086</v>
      </c>
      <c r="R54" s="70" t="str">
        <f t="shared" si="7"/>
        <v/>
      </c>
      <c r="S54" s="70" t="str">
        <f t="shared" si="7"/>
        <v/>
      </c>
      <c r="T54" s="70">
        <f t="shared" si="7"/>
        <v>1314664</v>
      </c>
      <c r="U54" s="70" t="str">
        <f t="shared" si="7"/>
        <v/>
      </c>
      <c r="V54" s="70" t="str">
        <f t="shared" si="7"/>
        <v/>
      </c>
      <c r="W54" s="70">
        <f t="shared" si="7"/>
        <v>2501</v>
      </c>
      <c r="X54" s="70">
        <f t="shared" si="7"/>
        <v>1719392</v>
      </c>
      <c r="Y54" s="70" t="str">
        <f t="shared" si="7"/>
        <v/>
      </c>
      <c r="Z54" s="70">
        <f t="shared" si="7"/>
        <v>1</v>
      </c>
      <c r="AA54" s="70">
        <f t="shared" si="7"/>
        <v>484</v>
      </c>
      <c r="AB54" s="70" t="str">
        <f t="shared" si="7"/>
        <v/>
      </c>
      <c r="AC54" s="70">
        <f t="shared" si="7"/>
        <v>599</v>
      </c>
      <c r="AD54" s="70" t="str">
        <f t="shared" si="7"/>
        <v/>
      </c>
      <c r="AE54" s="70">
        <f t="shared" si="7"/>
        <v>728403</v>
      </c>
      <c r="AF54" s="70">
        <f t="shared" si="7"/>
        <v>125543</v>
      </c>
      <c r="AG54" s="70">
        <f t="shared" si="7"/>
        <v>5761</v>
      </c>
      <c r="AH54" s="70" t="str">
        <f t="shared" si="7"/>
        <v/>
      </c>
      <c r="AI54" s="70" t="str">
        <f t="shared" si="7"/>
        <v/>
      </c>
      <c r="AJ54" s="70" t="str">
        <f t="shared" si="7"/>
        <v/>
      </c>
      <c r="AK54" s="70" t="str">
        <f t="shared" si="7"/>
        <v/>
      </c>
      <c r="AL54" s="70" t="str">
        <f t="shared" si="7"/>
        <v/>
      </c>
      <c r="AM54" s="70" t="str">
        <f t="shared" si="7"/>
        <v/>
      </c>
      <c r="AN54" s="70" t="str">
        <f t="shared" si="7"/>
        <v/>
      </c>
      <c r="AO54" s="70" t="str">
        <f t="shared" si="7"/>
        <v/>
      </c>
      <c r="AP54" s="70" t="str">
        <f t="shared" si="7"/>
        <v/>
      </c>
      <c r="AQ54" s="70">
        <f t="shared" si="7"/>
        <v>7347582</v>
      </c>
      <c r="AR54" s="81"/>
      <c r="AS54" s="70">
        <f t="shared" si="7"/>
        <v>5990940</v>
      </c>
      <c r="AT54" s="71">
        <f>IFERROR(AQ54/AS54-1,"")</f>
        <v>0.22644893789622333</v>
      </c>
    </row>
    <row r="55" spans="2:46">
      <c r="B55" s="80" t="s">
        <v>454</v>
      </c>
      <c r="C55" s="70">
        <f>IF(SUM(C13:C14,C19:C20,C23,C29:C30,C35:C36,C39)=0,"",SUM(C13:C14,C19:C20,C23,C29:C30,C35:C36,C39))</f>
        <v>431</v>
      </c>
      <c r="D55" s="70">
        <f t="shared" ref="D55:AS55" si="8">IF(SUM(D13:D14,D19:D20,D23,D29:D30,D35:D36,D39)=0,"",SUM(D13:D14,D19:D20,D23,D29:D30,D35:D36,D39))</f>
        <v>1648</v>
      </c>
      <c r="E55" s="70">
        <f t="shared" si="8"/>
        <v>5</v>
      </c>
      <c r="F55" s="70">
        <f t="shared" si="8"/>
        <v>28</v>
      </c>
      <c r="G55" s="70">
        <f t="shared" si="8"/>
        <v>2492</v>
      </c>
      <c r="H55" s="70">
        <f t="shared" si="8"/>
        <v>2</v>
      </c>
      <c r="I55" s="70">
        <f t="shared" si="8"/>
        <v>450</v>
      </c>
      <c r="J55" s="70">
        <f t="shared" si="8"/>
        <v>153339</v>
      </c>
      <c r="K55" s="70" t="str">
        <f t="shared" si="8"/>
        <v/>
      </c>
      <c r="L55" s="70">
        <f t="shared" si="8"/>
        <v>1</v>
      </c>
      <c r="M55" s="70">
        <f t="shared" si="8"/>
        <v>1086</v>
      </c>
      <c r="N55" s="70" t="str">
        <f t="shared" si="8"/>
        <v/>
      </c>
      <c r="O55" s="70">
        <f t="shared" si="8"/>
        <v>407</v>
      </c>
      <c r="P55" s="70">
        <f t="shared" si="8"/>
        <v>639</v>
      </c>
      <c r="Q55" s="70">
        <f t="shared" si="8"/>
        <v>429</v>
      </c>
      <c r="R55" s="70" t="str">
        <f t="shared" si="8"/>
        <v/>
      </c>
      <c r="S55" s="70">
        <f t="shared" si="8"/>
        <v>77</v>
      </c>
      <c r="T55" s="70">
        <f t="shared" si="8"/>
        <v>1276</v>
      </c>
      <c r="U55" s="70">
        <f t="shared" si="8"/>
        <v>787</v>
      </c>
      <c r="V55" s="70" t="str">
        <f t="shared" si="8"/>
        <v/>
      </c>
      <c r="W55" s="70">
        <f t="shared" si="8"/>
        <v>158</v>
      </c>
      <c r="X55" s="70">
        <f t="shared" si="8"/>
        <v>1484</v>
      </c>
      <c r="Y55" s="70">
        <f t="shared" si="8"/>
        <v>1938</v>
      </c>
      <c r="Z55" s="70">
        <f t="shared" si="8"/>
        <v>610</v>
      </c>
      <c r="AA55" s="70">
        <f t="shared" si="8"/>
        <v>231</v>
      </c>
      <c r="AB55" s="70">
        <f t="shared" si="8"/>
        <v>5</v>
      </c>
      <c r="AC55" s="70">
        <f t="shared" si="8"/>
        <v>25</v>
      </c>
      <c r="AD55" s="70" t="str">
        <f t="shared" si="8"/>
        <v/>
      </c>
      <c r="AE55" s="70">
        <f t="shared" si="8"/>
        <v>5186</v>
      </c>
      <c r="AF55" s="70">
        <f t="shared" si="8"/>
        <v>886710</v>
      </c>
      <c r="AG55" s="70">
        <f t="shared" si="8"/>
        <v>6423</v>
      </c>
      <c r="AH55" s="70" t="str">
        <f t="shared" si="8"/>
        <v/>
      </c>
      <c r="AI55" s="70" t="str">
        <f t="shared" si="8"/>
        <v/>
      </c>
      <c r="AJ55" s="70" t="str">
        <f t="shared" si="8"/>
        <v/>
      </c>
      <c r="AK55" s="70" t="str">
        <f t="shared" si="8"/>
        <v/>
      </c>
      <c r="AL55" s="70" t="str">
        <f t="shared" si="8"/>
        <v/>
      </c>
      <c r="AM55" s="70" t="str">
        <f t="shared" si="8"/>
        <v/>
      </c>
      <c r="AN55" s="70" t="str">
        <f t="shared" si="8"/>
        <v/>
      </c>
      <c r="AO55" s="70" t="str">
        <f t="shared" si="8"/>
        <v/>
      </c>
      <c r="AP55" s="70" t="str">
        <f t="shared" si="8"/>
        <v/>
      </c>
      <c r="AQ55" s="70">
        <f t="shared" si="8"/>
        <v>1065867</v>
      </c>
      <c r="AR55" s="81"/>
      <c r="AS55" s="70">
        <f t="shared" si="8"/>
        <v>989013</v>
      </c>
      <c r="AT55" s="71">
        <f>IFERROR(AQ55/AS55-1,"")</f>
        <v>7.7707775327523487E-2</v>
      </c>
    </row>
    <row r="57" spans="2:46" hidden="1">
      <c r="B57" s="49" t="s">
        <v>101</v>
      </c>
      <c r="C57" s="50">
        <f>INDEX(Benchmark!$D$54:$D$93,COLUMNS(Benchmark!$D$54:D93),)</f>
        <v>1</v>
      </c>
      <c r="D57" s="50">
        <f>INDEX(Benchmark!$D$54:$D$93,COLUMNS(Benchmark!$D$54:E93),)</f>
        <v>1</v>
      </c>
      <c r="E57" s="50">
        <f>INDEX(Benchmark!$D$54:$D$93,COLUMNS(Benchmark!$D$54:F93),)</f>
        <v>1</v>
      </c>
      <c r="F57" s="50">
        <f>INDEX(Benchmark!$D$54:$D$93,COLUMNS(Benchmark!$D$54:G93),)</f>
        <v>1</v>
      </c>
      <c r="G57" s="50">
        <f>INDEX(Benchmark!$D$54:$D$93,COLUMNS(Benchmark!$D$54:H93),)</f>
        <v>1</v>
      </c>
      <c r="H57" s="50">
        <f>INDEX(Benchmark!$D$54:$D$93,COLUMNS(Benchmark!$D$54:I93),)</f>
        <v>1</v>
      </c>
      <c r="I57" s="50">
        <f>INDEX(Benchmark!$D$54:$D$93,COLUMNS(Benchmark!$D$54:J93),)</f>
        <v>1</v>
      </c>
      <c r="J57" s="50">
        <f>INDEX(Benchmark!$D$54:$D$93,COLUMNS(Benchmark!$D$54:K93),)</f>
        <v>1</v>
      </c>
      <c r="K57" s="50">
        <f>INDEX(Benchmark!$D$54:$D$93,COLUMNS(Benchmark!$D$54:L93),)</f>
        <v>1</v>
      </c>
      <c r="L57" s="50">
        <f>INDEX(Benchmark!$D$54:$D$93,COLUMNS(Benchmark!$D$54:M93),)</f>
        <v>1</v>
      </c>
      <c r="M57" s="50">
        <f>INDEX(Benchmark!$D$54:$D$93,COLUMNS(Benchmark!$D$54:N93),)</f>
        <v>1</v>
      </c>
      <c r="N57" s="50">
        <f>INDEX(Benchmark!$D$54:$D$93,COLUMNS(Benchmark!$D$54:O93),)</f>
        <v>1</v>
      </c>
      <c r="O57" s="50">
        <f>INDEX(Benchmark!$D$54:$D$93,COLUMNS(Benchmark!$D$54:P93),)</f>
        <v>1</v>
      </c>
      <c r="P57" s="50">
        <f>INDEX(Benchmark!$D$54:$D$93,COLUMNS(Benchmark!$D$54:Q93),)</f>
        <v>1</v>
      </c>
      <c r="Q57" s="50">
        <f>INDEX(Benchmark!$D$54:$D$93,COLUMNS(Benchmark!$D$54:R93),)</f>
        <v>1</v>
      </c>
      <c r="R57" s="50">
        <f>INDEX(Benchmark!$D$54:$D$93,COLUMNS(Benchmark!$D$54:S93),)</f>
        <v>1</v>
      </c>
      <c r="S57" s="50">
        <f>INDEX(Benchmark!$D$54:$D$93,COLUMNS(Benchmark!$D$54:T93),)</f>
        <v>1</v>
      </c>
      <c r="T57" s="50">
        <f>INDEX(Benchmark!$D$54:$D$93,COLUMNS(Benchmark!$D$54:U93),)</f>
        <v>1</v>
      </c>
      <c r="U57" s="50">
        <f>INDEX(Benchmark!$D$54:$D$93,COLUMNS(Benchmark!$D$54:V93),)</f>
        <v>1</v>
      </c>
      <c r="V57" s="50">
        <f>INDEX(Benchmark!$D$54:$D$93,COLUMNS(Benchmark!$D$54:W93),)</f>
        <v>1</v>
      </c>
      <c r="W57" s="50">
        <f>INDEX(Benchmark!$D$54:$D$93,COLUMNS(Benchmark!$D$54:X93),)</f>
        <v>1</v>
      </c>
      <c r="X57" s="50">
        <f>INDEX(Benchmark!$D$54:$D$93,COLUMNS(Benchmark!$D$54:Y93),)</f>
        <v>1</v>
      </c>
      <c r="Y57" s="50">
        <f>INDEX(Benchmark!$D$54:$D$93,COLUMNS(Benchmark!$D$54:Z93),)</f>
        <v>1</v>
      </c>
      <c r="Z57" s="50">
        <f>INDEX(Benchmark!$D$54:$D$93,COLUMNS(Benchmark!$D$54:AA93),)</f>
        <v>1</v>
      </c>
      <c r="AA57" s="50">
        <f>INDEX(Benchmark!$D$54:$D$93,COLUMNS(Benchmark!$D$54:AB93),)</f>
        <v>1</v>
      </c>
      <c r="AB57" s="50">
        <f>INDEX(Benchmark!$D$54:$D$93,COLUMNS(Benchmark!$D$54:AC93),)</f>
        <v>1</v>
      </c>
      <c r="AC57" s="50">
        <f>INDEX(Benchmark!$D$54:$D$93,COLUMNS(Benchmark!$D$54:AD93),)</f>
        <v>1</v>
      </c>
      <c r="AD57" s="50">
        <f>INDEX(Benchmark!$D$54:$D$93,COLUMNS(Benchmark!$D$54:AE93),)</f>
        <v>1</v>
      </c>
      <c r="AE57" s="50">
        <f>INDEX(Benchmark!$D$54:$D$93,COLUMNS(Benchmark!$D$54:AF93),)</f>
        <v>1</v>
      </c>
      <c r="AF57" s="50">
        <f>INDEX(Benchmark!$D$54:$D$93,COLUMNS(Benchmark!$D$54:AG93),)</f>
        <v>1</v>
      </c>
      <c r="AG57" s="50">
        <f>INDEX(Benchmark!$D$54:$D$93,COLUMNS(Benchmark!$D$54:AH93),)</f>
        <v>1</v>
      </c>
      <c r="AH57" s="50">
        <f>INDEX(Benchmark!$D$54:$D$93,COLUMNS(Benchmark!$D$54:AI93),)</f>
        <v>0</v>
      </c>
      <c r="AI57" s="50">
        <f>INDEX(Benchmark!$D$54:$D$93,COLUMNS(Benchmark!$D$54:AJ93),)</f>
        <v>0</v>
      </c>
      <c r="AJ57" s="50">
        <f>INDEX(Benchmark!$D$54:$D$93,COLUMNS(Benchmark!$D$54:AK93),)</f>
        <v>0</v>
      </c>
      <c r="AK57" s="50">
        <f>INDEX(Benchmark!$D$54:$D$93,COLUMNS(Benchmark!$D$54:AL93),)</f>
        <v>0</v>
      </c>
      <c r="AL57" s="50">
        <f>INDEX(Benchmark!$D$54:$D$93,COLUMNS(Benchmark!$D$54:AM93),)</f>
        <v>0</v>
      </c>
      <c r="AM57" s="50">
        <f>INDEX(Benchmark!$D$54:$D$93,COLUMNS(Benchmark!$D$54:AN93),)</f>
        <v>0</v>
      </c>
      <c r="AN57" s="50">
        <f>INDEX(Benchmark!$D$54:$D$93,COLUMNS(Benchmark!$D$54:AO93),)</f>
        <v>0</v>
      </c>
      <c r="AO57" s="50">
        <f>INDEX(Benchmark!$D$54:$D$93,COLUMNS(Benchmark!$D$54:AP93),)</f>
        <v>0</v>
      </c>
      <c r="AP57" s="50">
        <f>INDEX(Benchmark!$D$54:$D$93,COLUMNS(Benchmark!$D$54:AQ93),)</f>
        <v>0</v>
      </c>
    </row>
    <row r="58" spans="2:46" hidden="1"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</row>
    <row r="59" spans="2:46" hidden="1">
      <c r="B59" s="49" t="s">
        <v>102</v>
      </c>
      <c r="C59" s="50">
        <f>IFERROR(RANK(C61,$C$61:$AP$61,0),"")</f>
        <v>27</v>
      </c>
      <c r="D59" s="50">
        <f t="shared" ref="D59:AP59" si="9">IFERROR(RANK(D61,$C$61:$AP$61,0),"")</f>
        <v>15</v>
      </c>
      <c r="E59" s="50">
        <f t="shared" si="9"/>
        <v>20</v>
      </c>
      <c r="F59" s="50">
        <f t="shared" si="9"/>
        <v>9</v>
      </c>
      <c r="G59" s="50">
        <f t="shared" si="9"/>
        <v>3</v>
      </c>
      <c r="H59" s="50">
        <f t="shared" si="9"/>
        <v>10</v>
      </c>
      <c r="I59" s="50">
        <f t="shared" si="9"/>
        <v>16</v>
      </c>
      <c r="J59" s="50">
        <f t="shared" si="9"/>
        <v>7</v>
      </c>
      <c r="K59" s="50">
        <f t="shared" si="9"/>
        <v>21</v>
      </c>
      <c r="L59" s="50">
        <f t="shared" si="9"/>
        <v>28</v>
      </c>
      <c r="M59" s="50">
        <f t="shared" si="9"/>
        <v>12</v>
      </c>
      <c r="N59" s="50">
        <f t="shared" si="9"/>
        <v>29</v>
      </c>
      <c r="O59" s="50">
        <f t="shared" si="9"/>
        <v>11</v>
      </c>
      <c r="P59" s="50">
        <f t="shared" si="9"/>
        <v>8</v>
      </c>
      <c r="Q59" s="50">
        <f t="shared" si="9"/>
        <v>5</v>
      </c>
      <c r="R59" s="50">
        <f t="shared" si="9"/>
        <v>30</v>
      </c>
      <c r="S59" s="50">
        <f t="shared" si="9"/>
        <v>24</v>
      </c>
      <c r="T59" s="50">
        <f t="shared" si="9"/>
        <v>2</v>
      </c>
      <c r="U59" s="50">
        <f t="shared" si="9"/>
        <v>19</v>
      </c>
      <c r="V59" s="50" t="str">
        <f t="shared" si="9"/>
        <v/>
      </c>
      <c r="W59" s="50">
        <f t="shared" si="9"/>
        <v>23</v>
      </c>
      <c r="X59" s="50">
        <f t="shared" si="9"/>
        <v>1</v>
      </c>
      <c r="Y59" s="50">
        <f t="shared" si="9"/>
        <v>17</v>
      </c>
      <c r="Z59" s="50">
        <f t="shared" si="9"/>
        <v>13</v>
      </c>
      <c r="AA59" s="50">
        <f t="shared" si="9"/>
        <v>18</v>
      </c>
      <c r="AB59" s="50">
        <f t="shared" si="9"/>
        <v>25</v>
      </c>
      <c r="AC59" s="50">
        <f t="shared" si="9"/>
        <v>26</v>
      </c>
      <c r="AD59" s="50">
        <f t="shared" si="9"/>
        <v>22</v>
      </c>
      <c r="AE59" s="50">
        <f t="shared" si="9"/>
        <v>6</v>
      </c>
      <c r="AF59" s="50">
        <f t="shared" si="9"/>
        <v>4</v>
      </c>
      <c r="AG59" s="50">
        <f t="shared" si="9"/>
        <v>14</v>
      </c>
      <c r="AH59" s="50" t="str">
        <f t="shared" si="9"/>
        <v/>
      </c>
      <c r="AI59" s="50" t="str">
        <f t="shared" si="9"/>
        <v/>
      </c>
      <c r="AJ59" s="50" t="str">
        <f t="shared" si="9"/>
        <v/>
      </c>
      <c r="AK59" s="50" t="str">
        <f t="shared" si="9"/>
        <v/>
      </c>
      <c r="AL59" s="50" t="str">
        <f t="shared" si="9"/>
        <v/>
      </c>
      <c r="AM59" s="50" t="str">
        <f t="shared" si="9"/>
        <v/>
      </c>
      <c r="AN59" s="50" t="str">
        <f t="shared" si="9"/>
        <v/>
      </c>
      <c r="AO59" s="50" t="str">
        <f t="shared" si="9"/>
        <v/>
      </c>
      <c r="AP59" s="50" t="str">
        <f t="shared" si="9"/>
        <v/>
      </c>
    </row>
    <row r="60" spans="2:46" hidden="1">
      <c r="C60" s="50" t="str">
        <f>C11</f>
        <v>Ace Vida</v>
      </c>
      <c r="D60" s="50" t="str">
        <f t="shared" ref="D60:AP60" si="10">D11</f>
        <v>BanChile</v>
      </c>
      <c r="E60" s="50" t="str">
        <f t="shared" si="10"/>
        <v>BBVA Vida</v>
      </c>
      <c r="F60" s="50" t="str">
        <f t="shared" si="10"/>
        <v>BCI Seguros Vida</v>
      </c>
      <c r="G60" s="50" t="str">
        <f t="shared" si="10"/>
        <v>BICE Vida</v>
      </c>
      <c r="H60" s="50" t="str">
        <f t="shared" si="10"/>
        <v>Cámara</v>
      </c>
      <c r="I60" s="50" t="str">
        <f t="shared" si="10"/>
        <v>Cardif</v>
      </c>
      <c r="J60" s="50" t="str">
        <f t="shared" si="10"/>
        <v>Chilena Consolidada</v>
      </c>
      <c r="K60" s="50" t="str">
        <f t="shared" si="10"/>
        <v>CLC</v>
      </c>
      <c r="L60" s="50" t="str">
        <f t="shared" si="10"/>
        <v>CN Life</v>
      </c>
      <c r="M60" s="50" t="str">
        <f t="shared" si="10"/>
        <v>Consorcio Nacional</v>
      </c>
      <c r="N60" s="50" t="str">
        <f t="shared" si="10"/>
        <v>CorpSeguros</v>
      </c>
      <c r="O60" s="50" t="str">
        <f t="shared" si="10"/>
        <v>CorpVida</v>
      </c>
      <c r="P60" s="50" t="str">
        <f t="shared" si="10"/>
        <v>Cruz del Sur</v>
      </c>
      <c r="Q60" s="50" t="str">
        <f t="shared" si="10"/>
        <v>EuroAmérica</v>
      </c>
      <c r="R60" s="50" t="str">
        <f t="shared" si="10"/>
        <v>Huelen</v>
      </c>
      <c r="S60" s="50" t="str">
        <f t="shared" si="10"/>
        <v>Itaú</v>
      </c>
      <c r="T60" s="50" t="str">
        <f t="shared" si="10"/>
        <v>M. de Carabineros</v>
      </c>
      <c r="U60" s="50" t="str">
        <f t="shared" si="10"/>
        <v>M. del Ej. y Av.</v>
      </c>
      <c r="V60" s="50" t="str">
        <f t="shared" si="10"/>
        <v>Magallanes Vida</v>
      </c>
      <c r="W60" s="50" t="str">
        <f t="shared" si="10"/>
        <v>Mapfre Vida</v>
      </c>
      <c r="X60" s="50" t="str">
        <f t="shared" si="10"/>
        <v>Metlife</v>
      </c>
      <c r="Y60" s="50" t="str">
        <f t="shared" si="10"/>
        <v>Mutual de Seguros</v>
      </c>
      <c r="Z60" s="50" t="str">
        <f t="shared" si="10"/>
        <v>Ohio National</v>
      </c>
      <c r="AA60" s="50" t="str">
        <f t="shared" si="10"/>
        <v>Penta Vida</v>
      </c>
      <c r="AB60" s="50" t="str">
        <f t="shared" si="10"/>
        <v>Principal</v>
      </c>
      <c r="AC60" s="50" t="str">
        <f t="shared" si="10"/>
        <v>Renta Nacional</v>
      </c>
      <c r="AD60" s="50" t="str">
        <f t="shared" si="10"/>
        <v>Rigel</v>
      </c>
      <c r="AE60" s="50" t="str">
        <f t="shared" si="10"/>
        <v>Security Previsión</v>
      </c>
      <c r="AF60" s="50" t="str">
        <f t="shared" si="10"/>
        <v>Sura</v>
      </c>
      <c r="AG60" s="50" t="str">
        <f t="shared" si="10"/>
        <v>Zurich Santander</v>
      </c>
      <c r="AH60" s="50" t="str">
        <f t="shared" si="10"/>
        <v/>
      </c>
      <c r="AI60" s="50" t="str">
        <f t="shared" si="10"/>
        <v/>
      </c>
      <c r="AJ60" s="50" t="str">
        <f t="shared" si="10"/>
        <v/>
      </c>
      <c r="AK60" s="50" t="str">
        <f t="shared" si="10"/>
        <v/>
      </c>
      <c r="AL60" s="50" t="str">
        <f t="shared" si="10"/>
        <v/>
      </c>
      <c r="AM60" s="50" t="str">
        <f t="shared" si="10"/>
        <v/>
      </c>
      <c r="AN60" s="50" t="str">
        <f t="shared" si="10"/>
        <v/>
      </c>
      <c r="AO60" s="50" t="str">
        <f t="shared" si="10"/>
        <v/>
      </c>
      <c r="AP60" s="50" t="str">
        <f t="shared" si="10"/>
        <v/>
      </c>
    </row>
    <row r="61" spans="2:46" hidden="1">
      <c r="C61" s="52">
        <f t="shared" ref="C61:AP61" si="11">IFERROR(IF(C57=1,VLOOKUP($B$77,$B$12:$AQ$49,C64+1,FALSE)+C62/1000000,""),"")</f>
        <v>786.00004000000001</v>
      </c>
      <c r="D61" s="52">
        <f t="shared" si="11"/>
        <v>20918.000038999999</v>
      </c>
      <c r="E61" s="52">
        <f t="shared" si="11"/>
        <v>5404.0000380000001</v>
      </c>
      <c r="F61" s="52">
        <f t="shared" si="11"/>
        <v>283139.00003699999</v>
      </c>
      <c r="G61" s="52">
        <f t="shared" si="11"/>
        <v>1144963.000036</v>
      </c>
      <c r="H61" s="52">
        <f t="shared" si="11"/>
        <v>245059.000035</v>
      </c>
      <c r="I61" s="52">
        <f t="shared" si="11"/>
        <v>7394.0000339999997</v>
      </c>
      <c r="J61" s="52">
        <f t="shared" si="11"/>
        <v>443908.00003300002</v>
      </c>
      <c r="K61" s="52">
        <f t="shared" si="11"/>
        <v>4955.0000319999999</v>
      </c>
      <c r="L61" s="52">
        <f t="shared" si="11"/>
        <v>654.00003100000004</v>
      </c>
      <c r="M61" s="52">
        <f t="shared" si="11"/>
        <v>122552.00003</v>
      </c>
      <c r="N61" s="52">
        <f t="shared" si="11"/>
        <v>324.00002899999998</v>
      </c>
      <c r="O61" s="52">
        <f t="shared" si="11"/>
        <v>144951.00002800001</v>
      </c>
      <c r="P61" s="52">
        <f t="shared" si="11"/>
        <v>418030.00002699997</v>
      </c>
      <c r="Q61" s="52">
        <f t="shared" si="11"/>
        <v>863557.00002599997</v>
      </c>
      <c r="R61" s="52">
        <f t="shared" si="11"/>
        <v>44.000025000000001</v>
      </c>
      <c r="S61" s="52">
        <f t="shared" si="11"/>
        <v>3582.0000239999999</v>
      </c>
      <c r="T61" s="52">
        <f t="shared" si="11"/>
        <v>1318332.0000229999</v>
      </c>
      <c r="U61" s="52">
        <f t="shared" si="11"/>
        <v>5562.0000220000002</v>
      </c>
      <c r="V61" s="52" t="str">
        <f t="shared" si="11"/>
        <v/>
      </c>
      <c r="W61" s="52">
        <f t="shared" si="11"/>
        <v>3743.0000199999999</v>
      </c>
      <c r="X61" s="52">
        <f t="shared" si="11"/>
        <v>1809383.0000189999</v>
      </c>
      <c r="Y61" s="52">
        <f t="shared" si="11"/>
        <v>6651.0000179999997</v>
      </c>
      <c r="Z61" s="52">
        <f t="shared" si="11"/>
        <v>33745.000016999998</v>
      </c>
      <c r="AA61" s="52">
        <f t="shared" si="11"/>
        <v>5805.000016</v>
      </c>
      <c r="AB61" s="52">
        <f t="shared" si="11"/>
        <v>2418.0000150000001</v>
      </c>
      <c r="AC61" s="52">
        <f t="shared" si="11"/>
        <v>1557.000014</v>
      </c>
      <c r="AD61" s="52">
        <f t="shared" si="11"/>
        <v>4353.0000129999999</v>
      </c>
      <c r="AE61" s="52">
        <f t="shared" si="11"/>
        <v>740700.00001199997</v>
      </c>
      <c r="AF61" s="52">
        <f t="shared" si="11"/>
        <v>1022065.000011</v>
      </c>
      <c r="AG61" s="52">
        <f t="shared" si="11"/>
        <v>22131.00001</v>
      </c>
      <c r="AH61" s="52" t="str">
        <f t="shared" si="11"/>
        <v/>
      </c>
      <c r="AI61" s="52" t="str">
        <f t="shared" si="11"/>
        <v/>
      </c>
      <c r="AJ61" s="52" t="str">
        <f t="shared" si="11"/>
        <v/>
      </c>
      <c r="AK61" s="52" t="str">
        <f t="shared" si="11"/>
        <v/>
      </c>
      <c r="AL61" s="52" t="str">
        <f t="shared" si="11"/>
        <v/>
      </c>
      <c r="AM61" s="52" t="str">
        <f t="shared" si="11"/>
        <v/>
      </c>
      <c r="AN61" s="52" t="str">
        <f t="shared" si="11"/>
        <v/>
      </c>
      <c r="AO61" s="52" t="str">
        <f t="shared" si="11"/>
        <v/>
      </c>
      <c r="AP61" s="52" t="str">
        <f t="shared" si="11"/>
        <v/>
      </c>
    </row>
    <row r="62" spans="2:46" hidden="1">
      <c r="C62" s="50">
        <v>40</v>
      </c>
      <c r="D62" s="50">
        <f>C62-1</f>
        <v>39</v>
      </c>
      <c r="E62" s="50">
        <f t="shared" ref="E62:AP62" si="12">D62-1</f>
        <v>38</v>
      </c>
      <c r="F62" s="50">
        <f t="shared" si="12"/>
        <v>37</v>
      </c>
      <c r="G62" s="50">
        <f t="shared" si="12"/>
        <v>36</v>
      </c>
      <c r="H62" s="50">
        <f t="shared" si="12"/>
        <v>35</v>
      </c>
      <c r="I62" s="50">
        <f t="shared" si="12"/>
        <v>34</v>
      </c>
      <c r="J62" s="50">
        <f t="shared" si="12"/>
        <v>33</v>
      </c>
      <c r="K62" s="50">
        <f t="shared" si="12"/>
        <v>32</v>
      </c>
      <c r="L62" s="50">
        <f t="shared" si="12"/>
        <v>31</v>
      </c>
      <c r="M62" s="50">
        <f t="shared" si="12"/>
        <v>30</v>
      </c>
      <c r="N62" s="50">
        <f t="shared" si="12"/>
        <v>29</v>
      </c>
      <c r="O62" s="50">
        <f t="shared" si="12"/>
        <v>28</v>
      </c>
      <c r="P62" s="50">
        <f t="shared" si="12"/>
        <v>27</v>
      </c>
      <c r="Q62" s="50">
        <f t="shared" si="12"/>
        <v>26</v>
      </c>
      <c r="R62" s="50">
        <f t="shared" si="12"/>
        <v>25</v>
      </c>
      <c r="S62" s="50">
        <f t="shared" si="12"/>
        <v>24</v>
      </c>
      <c r="T62" s="50">
        <f t="shared" si="12"/>
        <v>23</v>
      </c>
      <c r="U62" s="50">
        <f t="shared" si="12"/>
        <v>22</v>
      </c>
      <c r="V62" s="50">
        <f t="shared" si="12"/>
        <v>21</v>
      </c>
      <c r="W62" s="50">
        <f t="shared" si="12"/>
        <v>20</v>
      </c>
      <c r="X62" s="50">
        <f t="shared" si="12"/>
        <v>19</v>
      </c>
      <c r="Y62" s="50">
        <f t="shared" si="12"/>
        <v>18</v>
      </c>
      <c r="Z62" s="50">
        <f t="shared" si="12"/>
        <v>17</v>
      </c>
      <c r="AA62" s="50">
        <f t="shared" si="12"/>
        <v>16</v>
      </c>
      <c r="AB62" s="50">
        <f t="shared" si="12"/>
        <v>15</v>
      </c>
      <c r="AC62" s="50">
        <f t="shared" si="12"/>
        <v>14</v>
      </c>
      <c r="AD62" s="50">
        <f t="shared" si="12"/>
        <v>13</v>
      </c>
      <c r="AE62" s="50">
        <f t="shared" si="12"/>
        <v>12</v>
      </c>
      <c r="AF62" s="50">
        <f t="shared" si="12"/>
        <v>11</v>
      </c>
      <c r="AG62" s="50">
        <f t="shared" si="12"/>
        <v>10</v>
      </c>
      <c r="AH62" s="50">
        <f t="shared" si="12"/>
        <v>9</v>
      </c>
      <c r="AI62" s="50">
        <f t="shared" si="12"/>
        <v>8</v>
      </c>
      <c r="AJ62" s="50">
        <f t="shared" si="12"/>
        <v>7</v>
      </c>
      <c r="AK62" s="50">
        <f t="shared" si="12"/>
        <v>6</v>
      </c>
      <c r="AL62" s="50">
        <f t="shared" si="12"/>
        <v>5</v>
      </c>
      <c r="AM62" s="50">
        <f t="shared" si="12"/>
        <v>4</v>
      </c>
      <c r="AN62" s="50">
        <f t="shared" si="12"/>
        <v>3</v>
      </c>
      <c r="AO62" s="50">
        <f t="shared" si="12"/>
        <v>2</v>
      </c>
      <c r="AP62" s="50">
        <f t="shared" si="12"/>
        <v>1</v>
      </c>
    </row>
    <row r="63" spans="2:46" hidden="1"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</row>
    <row r="64" spans="2:46" hidden="1">
      <c r="B64" s="49" t="s">
        <v>103</v>
      </c>
      <c r="C64" s="50">
        <v>1</v>
      </c>
      <c r="D64" s="50">
        <v>2</v>
      </c>
      <c r="E64" s="50">
        <v>3</v>
      </c>
      <c r="F64" s="50">
        <v>4</v>
      </c>
      <c r="G64" s="50">
        <v>5</v>
      </c>
      <c r="H64" s="50">
        <v>6</v>
      </c>
      <c r="I64" s="50">
        <v>7</v>
      </c>
      <c r="J64" s="50">
        <v>8</v>
      </c>
      <c r="K64" s="50">
        <v>9</v>
      </c>
      <c r="L64" s="50">
        <v>10</v>
      </c>
      <c r="M64" s="50">
        <v>11</v>
      </c>
      <c r="N64" s="50">
        <v>12</v>
      </c>
      <c r="O64" s="50">
        <v>13</v>
      </c>
      <c r="P64" s="50">
        <v>14</v>
      </c>
      <c r="Q64" s="50">
        <v>15</v>
      </c>
      <c r="R64" s="50">
        <v>16</v>
      </c>
      <c r="S64" s="50">
        <v>17</v>
      </c>
      <c r="T64" s="50">
        <v>18</v>
      </c>
      <c r="U64" s="50">
        <v>19</v>
      </c>
      <c r="V64" s="50">
        <v>20</v>
      </c>
      <c r="W64" s="50">
        <v>21</v>
      </c>
      <c r="X64" s="50">
        <v>22</v>
      </c>
      <c r="Y64" s="50">
        <v>23</v>
      </c>
      <c r="Z64" s="50">
        <v>24</v>
      </c>
      <c r="AA64" s="50">
        <v>25</v>
      </c>
      <c r="AB64" s="50">
        <v>26</v>
      </c>
      <c r="AC64" s="50">
        <v>27</v>
      </c>
      <c r="AD64" s="50">
        <v>28</v>
      </c>
      <c r="AE64" s="50">
        <v>29</v>
      </c>
      <c r="AF64" s="50">
        <v>30</v>
      </c>
      <c r="AG64" s="50">
        <v>31</v>
      </c>
      <c r="AH64" s="50">
        <v>32</v>
      </c>
      <c r="AI64" s="50">
        <v>33</v>
      </c>
      <c r="AJ64" s="50">
        <v>34</v>
      </c>
      <c r="AK64" s="50">
        <v>35</v>
      </c>
      <c r="AL64" s="50">
        <v>36</v>
      </c>
      <c r="AM64" s="50">
        <v>37</v>
      </c>
      <c r="AN64" s="50">
        <v>38</v>
      </c>
      <c r="AO64" s="50">
        <v>39</v>
      </c>
      <c r="AP64" s="50">
        <v>40</v>
      </c>
    </row>
    <row r="65" spans="1:42" hidden="1">
      <c r="C65" s="50" t="str">
        <f t="shared" ref="C65:AP65" si="13">IFERROR(HLOOKUP(C64,$C$59:$AP$60,2,FALSE),"")</f>
        <v>Metlife</v>
      </c>
      <c r="D65" s="50" t="str">
        <f t="shared" si="13"/>
        <v>M. de Carabineros</v>
      </c>
      <c r="E65" s="50" t="str">
        <f t="shared" si="13"/>
        <v>BICE Vida</v>
      </c>
      <c r="F65" s="50" t="str">
        <f t="shared" si="13"/>
        <v>Sura</v>
      </c>
      <c r="G65" s="50" t="str">
        <f t="shared" si="13"/>
        <v>EuroAmérica</v>
      </c>
      <c r="H65" s="50" t="str">
        <f t="shared" si="13"/>
        <v>Security Previsión</v>
      </c>
      <c r="I65" s="50" t="str">
        <f t="shared" si="13"/>
        <v>Chilena Consolidada</v>
      </c>
      <c r="J65" s="50" t="str">
        <f t="shared" si="13"/>
        <v>Cruz del Sur</v>
      </c>
      <c r="K65" s="50" t="str">
        <f t="shared" si="13"/>
        <v>BCI Seguros Vida</v>
      </c>
      <c r="L65" s="50" t="str">
        <f t="shared" si="13"/>
        <v>Cámara</v>
      </c>
      <c r="M65" s="50" t="str">
        <f t="shared" si="13"/>
        <v>CorpVida</v>
      </c>
      <c r="N65" s="50" t="str">
        <f t="shared" si="13"/>
        <v>Consorcio Nacional</v>
      </c>
      <c r="O65" s="50" t="str">
        <f t="shared" si="13"/>
        <v>Ohio National</v>
      </c>
      <c r="P65" s="50" t="str">
        <f t="shared" si="13"/>
        <v>Zurich Santander</v>
      </c>
      <c r="Q65" s="50" t="str">
        <f t="shared" si="13"/>
        <v>BanChile</v>
      </c>
      <c r="R65" s="50" t="str">
        <f t="shared" si="13"/>
        <v>Cardif</v>
      </c>
      <c r="S65" s="50" t="str">
        <f t="shared" si="13"/>
        <v>Mutual de Seguros</v>
      </c>
      <c r="T65" s="50" t="str">
        <f t="shared" si="13"/>
        <v>Penta Vida</v>
      </c>
      <c r="U65" s="50" t="str">
        <f t="shared" si="13"/>
        <v>M. del Ej. y Av.</v>
      </c>
      <c r="V65" s="50" t="str">
        <f t="shared" si="13"/>
        <v>BBVA Vida</v>
      </c>
      <c r="W65" s="50" t="str">
        <f t="shared" si="13"/>
        <v>CLC</v>
      </c>
      <c r="X65" s="50" t="str">
        <f t="shared" si="13"/>
        <v>Rigel</v>
      </c>
      <c r="Y65" s="50" t="str">
        <f t="shared" si="13"/>
        <v>Mapfre Vida</v>
      </c>
      <c r="Z65" s="50" t="str">
        <f t="shared" si="13"/>
        <v>Itaú</v>
      </c>
      <c r="AA65" s="50" t="str">
        <f t="shared" si="13"/>
        <v>Principal</v>
      </c>
      <c r="AB65" s="50" t="str">
        <f t="shared" si="13"/>
        <v>Renta Nacional</v>
      </c>
      <c r="AC65" s="50" t="str">
        <f t="shared" si="13"/>
        <v>Ace Vida</v>
      </c>
      <c r="AD65" s="50" t="str">
        <f t="shared" si="13"/>
        <v>CN Life</v>
      </c>
      <c r="AE65" s="50" t="str">
        <f t="shared" si="13"/>
        <v>CorpSeguros</v>
      </c>
      <c r="AF65" s="50" t="str">
        <f t="shared" si="13"/>
        <v>Huelen</v>
      </c>
      <c r="AG65" s="50" t="str">
        <f t="shared" si="13"/>
        <v/>
      </c>
      <c r="AH65" s="50" t="str">
        <f t="shared" si="13"/>
        <v/>
      </c>
      <c r="AI65" s="50" t="str">
        <f t="shared" si="13"/>
        <v/>
      </c>
      <c r="AJ65" s="50" t="str">
        <f t="shared" si="13"/>
        <v/>
      </c>
      <c r="AK65" s="50" t="str">
        <f t="shared" si="13"/>
        <v/>
      </c>
      <c r="AL65" s="50" t="str">
        <f t="shared" si="13"/>
        <v/>
      </c>
      <c r="AM65" s="50" t="str">
        <f t="shared" si="13"/>
        <v/>
      </c>
      <c r="AN65" s="50" t="str">
        <f t="shared" si="13"/>
        <v/>
      </c>
      <c r="AO65" s="50" t="str">
        <f t="shared" si="13"/>
        <v/>
      </c>
      <c r="AP65" s="50" t="str">
        <f t="shared" si="13"/>
        <v/>
      </c>
    </row>
    <row r="66" spans="1:42" hidden="1">
      <c r="C66" s="52">
        <f t="shared" ref="C66:AP66" si="14">IFERROR((HLOOKUP(C64,$C$59:$AP$61,3,FALSE)-HLOOKUP(C64,$C$59:$AP$62,4,FALSE)/1000000)/$C$71,"")</f>
        <v>1809.383</v>
      </c>
      <c r="D66" s="52">
        <f t="shared" si="14"/>
        <v>1318.3320000000001</v>
      </c>
      <c r="E66" s="52">
        <f t="shared" si="14"/>
        <v>1144.963</v>
      </c>
      <c r="F66" s="52">
        <f t="shared" si="14"/>
        <v>1022.0650000000001</v>
      </c>
      <c r="G66" s="52">
        <f t="shared" si="14"/>
        <v>863.55700000000002</v>
      </c>
      <c r="H66" s="52">
        <f t="shared" si="14"/>
        <v>740.7</v>
      </c>
      <c r="I66" s="52">
        <f t="shared" si="14"/>
        <v>443.90800000000002</v>
      </c>
      <c r="J66" s="52">
        <f t="shared" si="14"/>
        <v>418.03</v>
      </c>
      <c r="K66" s="52">
        <f t="shared" si="14"/>
        <v>283.13900000000001</v>
      </c>
      <c r="L66" s="52">
        <f t="shared" si="14"/>
        <v>245.059</v>
      </c>
      <c r="M66" s="52">
        <f t="shared" si="14"/>
        <v>144.95099999999999</v>
      </c>
      <c r="N66" s="52">
        <f t="shared" si="14"/>
        <v>122.55200000000001</v>
      </c>
      <c r="O66" s="52">
        <f t="shared" si="14"/>
        <v>33.744999999999997</v>
      </c>
      <c r="P66" s="52">
        <f t="shared" si="14"/>
        <v>22.131</v>
      </c>
      <c r="Q66" s="52">
        <f t="shared" si="14"/>
        <v>20.917999999999999</v>
      </c>
      <c r="R66" s="52">
        <f t="shared" si="14"/>
        <v>7.3940000000000001</v>
      </c>
      <c r="S66" s="52">
        <f t="shared" si="14"/>
        <v>6.6509999999999998</v>
      </c>
      <c r="T66" s="52">
        <f t="shared" si="14"/>
        <v>5.8049999999999997</v>
      </c>
      <c r="U66" s="52">
        <f t="shared" si="14"/>
        <v>5.5620000000000003</v>
      </c>
      <c r="V66" s="52">
        <f t="shared" si="14"/>
        <v>5.4039999999999999</v>
      </c>
      <c r="W66" s="52">
        <f t="shared" si="14"/>
        <v>4.9550000000000001</v>
      </c>
      <c r="X66" s="52">
        <f t="shared" si="14"/>
        <v>4.3529999999999998</v>
      </c>
      <c r="Y66" s="52">
        <f t="shared" si="14"/>
        <v>3.7429999999999999</v>
      </c>
      <c r="Z66" s="52">
        <f t="shared" si="14"/>
        <v>3.5819999999999999</v>
      </c>
      <c r="AA66" s="52">
        <f t="shared" si="14"/>
        <v>2.4180000000000001</v>
      </c>
      <c r="AB66" s="52">
        <f t="shared" si="14"/>
        <v>1.5569999999999999</v>
      </c>
      <c r="AC66" s="52">
        <f t="shared" si="14"/>
        <v>0.78600000000000003</v>
      </c>
      <c r="AD66" s="52">
        <f t="shared" si="14"/>
        <v>0.65400000000000003</v>
      </c>
      <c r="AE66" s="52">
        <f t="shared" si="14"/>
        <v>0.32400000000000001</v>
      </c>
      <c r="AF66" s="52">
        <f t="shared" si="14"/>
        <v>4.3999999999999997E-2</v>
      </c>
      <c r="AG66" s="52" t="str">
        <f t="shared" si="14"/>
        <v/>
      </c>
      <c r="AH66" s="52" t="str">
        <f t="shared" si="14"/>
        <v/>
      </c>
      <c r="AI66" s="52" t="str">
        <f t="shared" si="14"/>
        <v/>
      </c>
      <c r="AJ66" s="52" t="str">
        <f t="shared" si="14"/>
        <v/>
      </c>
      <c r="AK66" s="52" t="str">
        <f t="shared" si="14"/>
        <v/>
      </c>
      <c r="AL66" s="52" t="str">
        <f t="shared" si="14"/>
        <v/>
      </c>
      <c r="AM66" s="52" t="str">
        <f t="shared" si="14"/>
        <v/>
      </c>
      <c r="AN66" s="52" t="str">
        <f t="shared" si="14"/>
        <v/>
      </c>
      <c r="AO66" s="52" t="str">
        <f t="shared" si="14"/>
        <v/>
      </c>
      <c r="AP66" s="52" t="str">
        <f t="shared" si="14"/>
        <v/>
      </c>
    </row>
    <row r="67" spans="1:42" hidden="1">
      <c r="C67" s="52" t="str">
        <f>IF(ISNUMBER(C66),CONCATENATE(C65," - ",C64),"")</f>
        <v>Metlife - 1</v>
      </c>
      <c r="D67" s="52" t="str">
        <f t="shared" ref="D67:AP67" si="15">IF(ISNUMBER(D66),CONCATENATE(D65," - ",D64),"")</f>
        <v>M. de Carabineros - 2</v>
      </c>
      <c r="E67" s="52" t="str">
        <f t="shared" si="15"/>
        <v>BICE Vida - 3</v>
      </c>
      <c r="F67" s="52" t="str">
        <f t="shared" si="15"/>
        <v>Sura - 4</v>
      </c>
      <c r="G67" s="52" t="str">
        <f t="shared" si="15"/>
        <v>EuroAmérica - 5</v>
      </c>
      <c r="H67" s="52" t="str">
        <f t="shared" si="15"/>
        <v>Security Previsión - 6</v>
      </c>
      <c r="I67" s="52" t="str">
        <f t="shared" si="15"/>
        <v>Chilena Consolidada - 7</v>
      </c>
      <c r="J67" s="52" t="str">
        <f t="shared" si="15"/>
        <v>Cruz del Sur - 8</v>
      </c>
      <c r="K67" s="52" t="str">
        <f t="shared" si="15"/>
        <v>BCI Seguros Vida - 9</v>
      </c>
      <c r="L67" s="52" t="str">
        <f t="shared" si="15"/>
        <v>Cámara - 10</v>
      </c>
      <c r="M67" s="52" t="str">
        <f t="shared" si="15"/>
        <v>CorpVida - 11</v>
      </c>
      <c r="N67" s="52" t="str">
        <f t="shared" si="15"/>
        <v>Consorcio Nacional - 12</v>
      </c>
      <c r="O67" s="52" t="str">
        <f t="shared" si="15"/>
        <v>Ohio National - 13</v>
      </c>
      <c r="P67" s="52" t="str">
        <f t="shared" si="15"/>
        <v>Zurich Santander - 14</v>
      </c>
      <c r="Q67" s="52" t="str">
        <f t="shared" si="15"/>
        <v>BanChile - 15</v>
      </c>
      <c r="R67" s="52" t="str">
        <f t="shared" si="15"/>
        <v>Cardif - 16</v>
      </c>
      <c r="S67" s="52" t="str">
        <f t="shared" si="15"/>
        <v>Mutual de Seguros - 17</v>
      </c>
      <c r="T67" s="52" t="str">
        <f t="shared" si="15"/>
        <v>Penta Vida - 18</v>
      </c>
      <c r="U67" s="52" t="str">
        <f t="shared" si="15"/>
        <v>M. del Ej. y Av. - 19</v>
      </c>
      <c r="V67" s="52" t="str">
        <f t="shared" si="15"/>
        <v>BBVA Vida - 20</v>
      </c>
      <c r="W67" s="52" t="str">
        <f t="shared" si="15"/>
        <v>CLC - 21</v>
      </c>
      <c r="X67" s="52" t="str">
        <f t="shared" si="15"/>
        <v>Rigel - 22</v>
      </c>
      <c r="Y67" s="52" t="str">
        <f t="shared" si="15"/>
        <v>Mapfre Vida - 23</v>
      </c>
      <c r="Z67" s="52" t="str">
        <f t="shared" si="15"/>
        <v>Itaú - 24</v>
      </c>
      <c r="AA67" s="52" t="str">
        <f t="shared" si="15"/>
        <v>Principal - 25</v>
      </c>
      <c r="AB67" s="52" t="str">
        <f t="shared" si="15"/>
        <v>Renta Nacional - 26</v>
      </c>
      <c r="AC67" s="52" t="str">
        <f t="shared" si="15"/>
        <v>Ace Vida - 27</v>
      </c>
      <c r="AD67" s="52" t="str">
        <f t="shared" si="15"/>
        <v>CN Life - 28</v>
      </c>
      <c r="AE67" s="52" t="str">
        <f t="shared" si="15"/>
        <v>CorpSeguros - 29</v>
      </c>
      <c r="AF67" s="52" t="str">
        <f t="shared" si="15"/>
        <v>Huelen - 30</v>
      </c>
      <c r="AG67" s="52" t="str">
        <f t="shared" si="15"/>
        <v/>
      </c>
      <c r="AH67" s="52" t="str">
        <f t="shared" si="15"/>
        <v/>
      </c>
      <c r="AI67" s="52" t="str">
        <f t="shared" si="15"/>
        <v/>
      </c>
      <c r="AJ67" s="52" t="str">
        <f t="shared" si="15"/>
        <v/>
      </c>
      <c r="AK67" s="52" t="str">
        <f t="shared" si="15"/>
        <v/>
      </c>
      <c r="AL67" s="52" t="str">
        <f t="shared" si="15"/>
        <v/>
      </c>
      <c r="AM67" s="52" t="str">
        <f t="shared" si="15"/>
        <v/>
      </c>
      <c r="AN67" s="52" t="str">
        <f t="shared" si="15"/>
        <v/>
      </c>
      <c r="AO67" s="52" t="str">
        <f t="shared" si="15"/>
        <v/>
      </c>
      <c r="AP67" s="52" t="str">
        <f t="shared" si="15"/>
        <v/>
      </c>
    </row>
    <row r="68" spans="1:42" hidden="1"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</row>
    <row r="69" spans="1:42" hidden="1">
      <c r="B69" s="49" t="s">
        <v>104</v>
      </c>
      <c r="C69" s="52" t="str">
        <f>IF($B$80=C65,C66,"")</f>
        <v/>
      </c>
      <c r="D69" s="52" t="str">
        <f t="shared" ref="D69:AP69" si="16">IF($B$80=D65,D66,"")</f>
        <v/>
      </c>
      <c r="E69" s="52" t="str">
        <f t="shared" si="16"/>
        <v/>
      </c>
      <c r="F69" s="52" t="str">
        <f t="shared" si="16"/>
        <v/>
      </c>
      <c r="G69" s="52" t="str">
        <f t="shared" si="16"/>
        <v/>
      </c>
      <c r="H69" s="52" t="str">
        <f t="shared" si="16"/>
        <v/>
      </c>
      <c r="I69" s="52" t="str">
        <f t="shared" si="16"/>
        <v/>
      </c>
      <c r="J69" s="52" t="str">
        <f t="shared" si="16"/>
        <v/>
      </c>
      <c r="K69" s="52" t="str">
        <f t="shared" si="16"/>
        <v/>
      </c>
      <c r="L69" s="52" t="str">
        <f t="shared" si="16"/>
        <v/>
      </c>
      <c r="M69" s="52" t="str">
        <f t="shared" si="16"/>
        <v/>
      </c>
      <c r="N69" s="52" t="str">
        <f t="shared" si="16"/>
        <v/>
      </c>
      <c r="O69" s="52" t="str">
        <f t="shared" si="16"/>
        <v/>
      </c>
      <c r="P69" s="52" t="str">
        <f t="shared" si="16"/>
        <v/>
      </c>
      <c r="Q69" s="52" t="str">
        <f t="shared" si="16"/>
        <v/>
      </c>
      <c r="R69" s="52" t="str">
        <f t="shared" si="16"/>
        <v/>
      </c>
      <c r="S69" s="52" t="str">
        <f t="shared" si="16"/>
        <v/>
      </c>
      <c r="T69" s="52" t="str">
        <f t="shared" si="16"/>
        <v/>
      </c>
      <c r="U69" s="52" t="str">
        <f t="shared" si="16"/>
        <v/>
      </c>
      <c r="V69" s="52" t="str">
        <f t="shared" si="16"/>
        <v/>
      </c>
      <c r="W69" s="52" t="str">
        <f t="shared" si="16"/>
        <v/>
      </c>
      <c r="X69" s="52" t="str">
        <f t="shared" si="16"/>
        <v/>
      </c>
      <c r="Y69" s="52" t="str">
        <f t="shared" si="16"/>
        <v/>
      </c>
      <c r="Z69" s="52" t="str">
        <f t="shared" si="16"/>
        <v/>
      </c>
      <c r="AA69" s="52" t="str">
        <f t="shared" si="16"/>
        <v/>
      </c>
      <c r="AB69" s="52" t="str">
        <f t="shared" si="16"/>
        <v/>
      </c>
      <c r="AC69" s="52" t="str">
        <f t="shared" si="16"/>
        <v/>
      </c>
      <c r="AD69" s="52" t="str">
        <f t="shared" si="16"/>
        <v/>
      </c>
      <c r="AE69" s="52" t="str">
        <f t="shared" si="16"/>
        <v/>
      </c>
      <c r="AF69" s="52" t="str">
        <f t="shared" si="16"/>
        <v/>
      </c>
      <c r="AG69" s="52" t="str">
        <f t="shared" si="16"/>
        <v/>
      </c>
      <c r="AH69" s="52" t="str">
        <f t="shared" si="16"/>
        <v/>
      </c>
      <c r="AI69" s="52" t="str">
        <f t="shared" si="16"/>
        <v/>
      </c>
      <c r="AJ69" s="52" t="str">
        <f t="shared" si="16"/>
        <v/>
      </c>
      <c r="AK69" s="52" t="str">
        <f t="shared" si="16"/>
        <v/>
      </c>
      <c r="AL69" s="52" t="str">
        <f t="shared" si="16"/>
        <v/>
      </c>
      <c r="AM69" s="52" t="str">
        <f t="shared" si="16"/>
        <v/>
      </c>
      <c r="AN69" s="52" t="str">
        <f t="shared" si="16"/>
        <v/>
      </c>
      <c r="AO69" s="52" t="str">
        <f t="shared" si="16"/>
        <v/>
      </c>
      <c r="AP69" s="52" t="str">
        <f t="shared" si="16"/>
        <v/>
      </c>
    </row>
    <row r="70" spans="1:42" hidden="1"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</row>
    <row r="71" spans="1:42" hidden="1">
      <c r="B71" s="49" t="s">
        <v>108</v>
      </c>
      <c r="C71" s="37">
        <f>IF(MAX(C61:AP61)&lt;100000,1,IF(AND(MAX(C61:AP61)&gt;=100000,MAX(C61:AP61)&lt;100000000),1000,IF(MAX(C61:AP61)&gt;=100000000,1000000)))</f>
        <v>1000</v>
      </c>
      <c r="D71" s="37">
        <v>1000000</v>
      </c>
      <c r="E71" s="37">
        <v>1000</v>
      </c>
      <c r="F71" s="37">
        <v>1</v>
      </c>
      <c r="G71" s="37" t="str">
        <f>INDEX(D72:F74,MATCH(Índice!$H$51,C72:C74,0),MATCH(C71,D71:F71,0))</f>
        <v>Miles de Pólizas</v>
      </c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</row>
    <row r="72" spans="1:42" hidden="1">
      <c r="C72" s="37" t="str">
        <f>Índice!H52</f>
        <v>Cifras en UF al 30.09.2012</v>
      </c>
      <c r="D72" s="37" t="s">
        <v>379</v>
      </c>
      <c r="E72" s="37" t="s">
        <v>380</v>
      </c>
      <c r="F72" s="37" t="s">
        <v>381</v>
      </c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</row>
    <row r="73" spans="1:42" hidden="1">
      <c r="C73" s="37" t="str">
        <f>Índice!H53</f>
        <v>Cifras en M$ al 30.09.2012</v>
      </c>
      <c r="D73" s="37" t="s">
        <v>379</v>
      </c>
      <c r="E73" s="37" t="s">
        <v>380</v>
      </c>
      <c r="F73" s="37" t="s">
        <v>381</v>
      </c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</row>
    <row r="74" spans="1:42" hidden="1">
      <c r="C74" s="37" t="str">
        <f>Índice!H54</f>
        <v>Cifras en US$ al 30.09.2012</v>
      </c>
      <c r="D74" s="37" t="s">
        <v>379</v>
      </c>
      <c r="E74" s="37" t="s">
        <v>380</v>
      </c>
      <c r="F74" s="37" t="s">
        <v>381</v>
      </c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</row>
    <row r="76" spans="1:42">
      <c r="B76" s="54" t="s">
        <v>337</v>
      </c>
    </row>
    <row r="77" spans="1:42">
      <c r="A77" s="56"/>
      <c r="B77" s="59" t="s">
        <v>327</v>
      </c>
      <c r="C77" s="57"/>
    </row>
    <row r="78" spans="1:42">
      <c r="B78" s="58"/>
    </row>
    <row r="79" spans="1:42">
      <c r="B79" s="54" t="s">
        <v>116</v>
      </c>
    </row>
    <row r="80" spans="1:42">
      <c r="A80" s="56"/>
      <c r="B80" s="59"/>
      <c r="C80" s="57"/>
    </row>
    <row r="81" spans="2:2">
      <c r="B81" s="58"/>
    </row>
    <row r="110" spans="2:43">
      <c r="AI110" s="88"/>
      <c r="AJ110" s="88"/>
      <c r="AK110" s="88"/>
      <c r="AL110" s="88"/>
      <c r="AM110" s="88"/>
      <c r="AN110" s="88"/>
      <c r="AO110" s="88"/>
      <c r="AP110" s="88"/>
      <c r="AQ110" s="88"/>
    </row>
    <row r="111" spans="2:43" hidden="1">
      <c r="B111" s="49" t="s">
        <v>102</v>
      </c>
      <c r="C111" s="50">
        <f t="shared" ref="C111:AJ111" si="17">IFERROR(RANK(C113,$C$113:$AJ$113,0),"")</f>
        <v>17</v>
      </c>
      <c r="D111" s="50">
        <f t="shared" si="17"/>
        <v>13</v>
      </c>
      <c r="E111" s="50">
        <f t="shared" si="17"/>
        <v>6</v>
      </c>
      <c r="F111" s="50">
        <f t="shared" si="17"/>
        <v>11</v>
      </c>
      <c r="G111" s="50">
        <f t="shared" si="17"/>
        <v>15</v>
      </c>
      <c r="H111" s="50" t="str">
        <f t="shared" si="17"/>
        <v/>
      </c>
      <c r="I111" s="50">
        <f t="shared" si="17"/>
        <v>12</v>
      </c>
      <c r="J111" s="50">
        <f t="shared" si="17"/>
        <v>25</v>
      </c>
      <c r="K111" s="50">
        <f t="shared" si="17"/>
        <v>7</v>
      </c>
      <c r="L111" s="50">
        <f t="shared" si="17"/>
        <v>14</v>
      </c>
      <c r="M111" s="50">
        <f t="shared" si="17"/>
        <v>23</v>
      </c>
      <c r="N111" s="50">
        <f t="shared" si="17"/>
        <v>28</v>
      </c>
      <c r="O111" s="50">
        <f t="shared" si="17"/>
        <v>26</v>
      </c>
      <c r="P111" s="50">
        <f t="shared" si="17"/>
        <v>8</v>
      </c>
      <c r="Q111" s="50" t="str">
        <f t="shared" si="17"/>
        <v/>
      </c>
      <c r="R111" s="50">
        <f t="shared" si="17"/>
        <v>3</v>
      </c>
      <c r="S111" s="50">
        <f t="shared" si="17"/>
        <v>2</v>
      </c>
      <c r="T111" s="50">
        <f t="shared" si="17"/>
        <v>22</v>
      </c>
      <c r="U111" s="50">
        <f t="shared" si="17"/>
        <v>27</v>
      </c>
      <c r="V111" s="50" t="str">
        <f t="shared" si="17"/>
        <v/>
      </c>
      <c r="W111" s="50" t="str">
        <f t="shared" si="17"/>
        <v/>
      </c>
      <c r="X111" s="50">
        <f t="shared" si="17"/>
        <v>21</v>
      </c>
      <c r="Y111" s="50" t="str">
        <f t="shared" si="17"/>
        <v/>
      </c>
      <c r="Z111" s="50">
        <f t="shared" si="17"/>
        <v>1</v>
      </c>
      <c r="AA111" s="50">
        <f t="shared" si="17"/>
        <v>9</v>
      </c>
      <c r="AB111" s="50">
        <f t="shared" si="17"/>
        <v>29</v>
      </c>
      <c r="AC111" s="50">
        <f t="shared" si="17"/>
        <v>5</v>
      </c>
      <c r="AD111" s="50">
        <f t="shared" si="17"/>
        <v>24</v>
      </c>
      <c r="AE111" s="50">
        <f t="shared" si="17"/>
        <v>19</v>
      </c>
      <c r="AF111" s="50">
        <f t="shared" si="17"/>
        <v>4</v>
      </c>
      <c r="AG111" s="50">
        <f t="shared" si="17"/>
        <v>10</v>
      </c>
      <c r="AH111" s="50">
        <f t="shared" si="17"/>
        <v>16</v>
      </c>
      <c r="AI111" s="50">
        <f t="shared" si="17"/>
        <v>18</v>
      </c>
      <c r="AJ111" s="50">
        <f t="shared" si="17"/>
        <v>20</v>
      </c>
      <c r="AK111" s="88"/>
      <c r="AL111" s="88"/>
      <c r="AM111" s="88"/>
      <c r="AN111" s="88"/>
      <c r="AO111" s="88"/>
      <c r="AP111" s="88"/>
      <c r="AQ111" s="88"/>
    </row>
    <row r="112" spans="2:43" hidden="1">
      <c r="C112" s="52" t="str">
        <f>B13</f>
        <v>101 Vida Entera</v>
      </c>
      <c r="D112" s="52" t="str">
        <f>B14</f>
        <v>102 Temporal de Vida</v>
      </c>
      <c r="E112" s="52" t="str">
        <f>B15</f>
        <v>103 Otros Seguros con CUI</v>
      </c>
      <c r="F112" s="52" t="str">
        <f>B16</f>
        <v>104 Mixto o Dotal</v>
      </c>
      <c r="G112" s="52" t="str">
        <f>B17</f>
        <v>105 Renta</v>
      </c>
      <c r="H112" s="52" t="str">
        <f>B18</f>
        <v>106 Dotal Puro o Capital Diferido</v>
      </c>
      <c r="I112" s="52" t="str">
        <f>B19</f>
        <v>107 Protección Familiar</v>
      </c>
      <c r="J112" s="52" t="str">
        <f>B20</f>
        <v>108 Incapacidad o Invalidez</v>
      </c>
      <c r="K112" s="52" t="str">
        <f>B21</f>
        <v>109 Salud</v>
      </c>
      <c r="L112" s="52" t="str">
        <f>B22</f>
        <v>110 Accidentes Personales</v>
      </c>
      <c r="M112" s="52" t="str">
        <f>B23</f>
        <v>111 Asistencia</v>
      </c>
      <c r="N112" s="52" t="str">
        <f>B24</f>
        <v>112 Desgravamen</v>
      </c>
      <c r="O112" s="52" t="str">
        <f>B25</f>
        <v>113 SOAP</v>
      </c>
      <c r="P112" s="52" t="str">
        <f>B26</f>
        <v>114 Seguros con APV</v>
      </c>
      <c r="Q112" s="52" t="str">
        <f>B27</f>
        <v>150 Otros</v>
      </c>
      <c r="R112" s="52" t="str">
        <f>B29</f>
        <v>201 Vida Entera</v>
      </c>
      <c r="S112" s="52" t="str">
        <f>B30</f>
        <v>202 Temporal de Vida</v>
      </c>
      <c r="T112" s="52" t="str">
        <f>B31</f>
        <v>203 Otros Seguros con CUI</v>
      </c>
      <c r="U112" s="52" t="str">
        <f>B32</f>
        <v>204 Mixto o Dotal</v>
      </c>
      <c r="V112" s="52" t="str">
        <f>B33</f>
        <v>205 Renta</v>
      </c>
      <c r="W112" s="52" t="str">
        <f>B34</f>
        <v>206 Dotal Puro o Capital Diferido</v>
      </c>
      <c r="X112" s="52" t="str">
        <f>B35</f>
        <v>207 Protección Familiar</v>
      </c>
      <c r="Y112" s="52" t="str">
        <f>B36</f>
        <v>208 Incapacidad o Invalidez</v>
      </c>
      <c r="Z112" s="52" t="str">
        <f>B37</f>
        <v>209 Salud</v>
      </c>
      <c r="AA112" s="52" t="str">
        <f>B38</f>
        <v>210 Accidentes Personales</v>
      </c>
      <c r="AB112" s="52" t="str">
        <f>B39</f>
        <v>211 Asistencia</v>
      </c>
      <c r="AC112" s="52" t="str">
        <f>B40</f>
        <v>212 Desgravamen</v>
      </c>
      <c r="AD112" s="52" t="str">
        <f>B41</f>
        <v>213 Seguros con APV</v>
      </c>
      <c r="AE112" s="52" t="str">
        <f>B42</f>
        <v>250 Otros</v>
      </c>
      <c r="AF112" s="52" t="str">
        <f>B44</f>
        <v>420 Seguro de AFP</v>
      </c>
      <c r="AG112" s="52" t="str">
        <f>B45</f>
        <v>421 Renta Vitalicia Vejez</v>
      </c>
      <c r="AH112" s="52" t="str">
        <f>B46</f>
        <v>422 Renta Vitalicia Invalidez</v>
      </c>
      <c r="AI112" s="52" t="str">
        <f>B47</f>
        <v>423 Renta Vitalicia Sobrevivencia</v>
      </c>
      <c r="AJ112" s="52" t="str">
        <f>B48</f>
        <v>424 Invalidez y Sobrevivencia</v>
      </c>
      <c r="AK112" s="52" t="str">
        <f>B49</f>
        <v>Total</v>
      </c>
      <c r="AL112" s="89"/>
      <c r="AM112" s="89"/>
      <c r="AN112" s="89"/>
      <c r="AO112" s="89"/>
      <c r="AP112" s="89"/>
      <c r="AQ112" s="88"/>
    </row>
    <row r="113" spans="2:43" hidden="1">
      <c r="C113" s="52">
        <f t="shared" ref="C113:AJ113" si="18">IFERROR(HLOOKUP($B$133,$C$11:$AQ$49,C116,FALSE)+C114/1000000,"")</f>
        <v>2191.0000340000001</v>
      </c>
      <c r="D113" s="52">
        <f t="shared" si="18"/>
        <v>4161.0000330000003</v>
      </c>
      <c r="E113" s="52">
        <f t="shared" si="18"/>
        <v>24566.000032</v>
      </c>
      <c r="F113" s="52">
        <f t="shared" si="18"/>
        <v>11849.000031</v>
      </c>
      <c r="G113" s="52">
        <f t="shared" si="18"/>
        <v>3620.0000300000002</v>
      </c>
      <c r="H113" s="52" t="str">
        <f t="shared" si="18"/>
        <v/>
      </c>
      <c r="I113" s="52">
        <f t="shared" si="18"/>
        <v>8856.0000280000004</v>
      </c>
      <c r="J113" s="52">
        <f t="shared" si="18"/>
        <v>12.000026999999999</v>
      </c>
      <c r="K113" s="52">
        <f t="shared" si="18"/>
        <v>18041.000026000002</v>
      </c>
      <c r="L113" s="52">
        <f t="shared" si="18"/>
        <v>3727.0000249999998</v>
      </c>
      <c r="M113" s="52">
        <f t="shared" si="18"/>
        <v>127.000024</v>
      </c>
      <c r="N113" s="52">
        <f t="shared" si="18"/>
        <v>1.0000230000000001</v>
      </c>
      <c r="O113" s="52">
        <f t="shared" si="18"/>
        <v>11.000022</v>
      </c>
      <c r="P113" s="52">
        <f t="shared" si="18"/>
        <v>14349.000021</v>
      </c>
      <c r="Q113" s="52" t="str">
        <f t="shared" si="18"/>
        <v/>
      </c>
      <c r="R113" s="52">
        <f t="shared" si="18"/>
        <v>151065.000019</v>
      </c>
      <c r="S113" s="52">
        <f t="shared" si="18"/>
        <v>899249.00001800002</v>
      </c>
      <c r="T113" s="52">
        <f t="shared" si="18"/>
        <v>154.00001700000001</v>
      </c>
      <c r="U113" s="52">
        <f t="shared" si="18"/>
        <v>5.0000159999999996</v>
      </c>
      <c r="V113" s="52" t="str">
        <f t="shared" si="18"/>
        <v/>
      </c>
      <c r="W113" s="52" t="str">
        <f t="shared" si="18"/>
        <v/>
      </c>
      <c r="X113" s="52">
        <f t="shared" si="18"/>
        <v>205.000013</v>
      </c>
      <c r="Y113" s="52" t="str">
        <f t="shared" si="18"/>
        <v/>
      </c>
      <c r="Z113" s="52">
        <f t="shared" si="18"/>
        <v>7329541.0000109999</v>
      </c>
      <c r="AA113" s="52">
        <f t="shared" si="18"/>
        <v>13312.00001</v>
      </c>
      <c r="AB113" s="52">
        <f t="shared" si="18"/>
        <v>1.0000089999999999</v>
      </c>
      <c r="AC113" s="52">
        <f t="shared" si="18"/>
        <v>45819.000008000003</v>
      </c>
      <c r="AD113" s="52">
        <f t="shared" si="18"/>
        <v>106.000007</v>
      </c>
      <c r="AE113" s="52">
        <f t="shared" si="18"/>
        <v>440.00000599999998</v>
      </c>
      <c r="AF113" s="52">
        <f t="shared" si="18"/>
        <v>137336.00000500001</v>
      </c>
      <c r="AG113" s="52">
        <f t="shared" si="18"/>
        <v>12323.000004</v>
      </c>
      <c r="AH113" s="52">
        <f t="shared" si="18"/>
        <v>3531.0000030000001</v>
      </c>
      <c r="AI113" s="52">
        <f t="shared" si="18"/>
        <v>1508.000002</v>
      </c>
      <c r="AJ113" s="52">
        <f t="shared" si="18"/>
        <v>381.000001</v>
      </c>
      <c r="AK113" s="88"/>
      <c r="AL113" s="88"/>
      <c r="AM113" s="88"/>
      <c r="AN113" s="88"/>
      <c r="AO113" s="88"/>
      <c r="AP113" s="88"/>
      <c r="AQ113" s="88"/>
    </row>
    <row r="114" spans="2:43" hidden="1">
      <c r="C114" s="50">
        <v>34</v>
      </c>
      <c r="D114" s="50">
        <f>C114-1</f>
        <v>33</v>
      </c>
      <c r="E114" s="50">
        <f t="shared" ref="E114:AJ114" si="19">D114-1</f>
        <v>32</v>
      </c>
      <c r="F114" s="50">
        <f t="shared" si="19"/>
        <v>31</v>
      </c>
      <c r="G114" s="50">
        <f t="shared" si="19"/>
        <v>30</v>
      </c>
      <c r="H114" s="50">
        <f t="shared" si="19"/>
        <v>29</v>
      </c>
      <c r="I114" s="50">
        <f t="shared" si="19"/>
        <v>28</v>
      </c>
      <c r="J114" s="50">
        <f t="shared" si="19"/>
        <v>27</v>
      </c>
      <c r="K114" s="50">
        <f t="shared" si="19"/>
        <v>26</v>
      </c>
      <c r="L114" s="50">
        <f t="shared" si="19"/>
        <v>25</v>
      </c>
      <c r="M114" s="50">
        <f t="shared" si="19"/>
        <v>24</v>
      </c>
      <c r="N114" s="50">
        <f t="shared" si="19"/>
        <v>23</v>
      </c>
      <c r="O114" s="50">
        <f t="shared" si="19"/>
        <v>22</v>
      </c>
      <c r="P114" s="50">
        <f t="shared" si="19"/>
        <v>21</v>
      </c>
      <c r="Q114" s="50">
        <f t="shared" si="19"/>
        <v>20</v>
      </c>
      <c r="R114" s="50">
        <f t="shared" si="19"/>
        <v>19</v>
      </c>
      <c r="S114" s="50">
        <f t="shared" si="19"/>
        <v>18</v>
      </c>
      <c r="T114" s="50">
        <f t="shared" si="19"/>
        <v>17</v>
      </c>
      <c r="U114" s="50">
        <f t="shared" si="19"/>
        <v>16</v>
      </c>
      <c r="V114" s="50">
        <f t="shared" si="19"/>
        <v>15</v>
      </c>
      <c r="W114" s="50">
        <f t="shared" si="19"/>
        <v>14</v>
      </c>
      <c r="X114" s="50">
        <f t="shared" si="19"/>
        <v>13</v>
      </c>
      <c r="Y114" s="50">
        <f t="shared" si="19"/>
        <v>12</v>
      </c>
      <c r="Z114" s="50">
        <f t="shared" si="19"/>
        <v>11</v>
      </c>
      <c r="AA114" s="50">
        <f t="shared" si="19"/>
        <v>10</v>
      </c>
      <c r="AB114" s="50">
        <f t="shared" si="19"/>
        <v>9</v>
      </c>
      <c r="AC114" s="50">
        <f t="shared" si="19"/>
        <v>8</v>
      </c>
      <c r="AD114" s="50">
        <f t="shared" si="19"/>
        <v>7</v>
      </c>
      <c r="AE114" s="50">
        <f t="shared" si="19"/>
        <v>6</v>
      </c>
      <c r="AF114" s="50">
        <f t="shared" si="19"/>
        <v>5</v>
      </c>
      <c r="AG114" s="50">
        <f t="shared" si="19"/>
        <v>4</v>
      </c>
      <c r="AH114" s="50">
        <f t="shared" si="19"/>
        <v>3</v>
      </c>
      <c r="AI114" s="50">
        <f t="shared" si="19"/>
        <v>2</v>
      </c>
      <c r="AJ114" s="50">
        <f t="shared" si="19"/>
        <v>1</v>
      </c>
      <c r="AK114" s="88"/>
      <c r="AL114" s="88"/>
      <c r="AM114" s="88"/>
      <c r="AN114" s="88"/>
      <c r="AO114" s="88"/>
      <c r="AP114" s="88"/>
      <c r="AQ114" s="88"/>
    </row>
    <row r="115" spans="2:43" hidden="1">
      <c r="AI115" s="88"/>
      <c r="AJ115" s="88"/>
      <c r="AK115" s="88"/>
      <c r="AL115" s="88"/>
      <c r="AM115" s="88"/>
      <c r="AN115" s="88"/>
      <c r="AO115" s="88"/>
      <c r="AP115" s="88"/>
      <c r="AQ115" s="88"/>
    </row>
    <row r="116" spans="2:43" hidden="1">
      <c r="B116" s="49" t="s">
        <v>449</v>
      </c>
      <c r="C116" s="50">
        <v>3</v>
      </c>
      <c r="D116" s="50">
        <v>4</v>
      </c>
      <c r="E116" s="50">
        <v>5</v>
      </c>
      <c r="F116" s="50">
        <v>6</v>
      </c>
      <c r="G116" s="50">
        <v>7</v>
      </c>
      <c r="H116" s="50">
        <v>8</v>
      </c>
      <c r="I116" s="50">
        <v>9</v>
      </c>
      <c r="J116" s="50">
        <v>10</v>
      </c>
      <c r="K116" s="50">
        <v>11</v>
      </c>
      <c r="L116" s="50">
        <v>12</v>
      </c>
      <c r="M116" s="50">
        <v>13</v>
      </c>
      <c r="N116" s="50">
        <v>14</v>
      </c>
      <c r="O116" s="50">
        <v>15</v>
      </c>
      <c r="P116" s="50">
        <v>16</v>
      </c>
      <c r="Q116" s="50">
        <v>17</v>
      </c>
      <c r="R116" s="50">
        <v>19</v>
      </c>
      <c r="S116" s="50">
        <v>20</v>
      </c>
      <c r="T116" s="50">
        <v>21</v>
      </c>
      <c r="U116" s="50">
        <v>22</v>
      </c>
      <c r="V116" s="50">
        <v>23</v>
      </c>
      <c r="W116" s="50">
        <v>24</v>
      </c>
      <c r="X116" s="50">
        <v>25</v>
      </c>
      <c r="Y116" s="50">
        <v>26</v>
      </c>
      <c r="Z116" s="50">
        <v>27</v>
      </c>
      <c r="AA116" s="50">
        <v>28</v>
      </c>
      <c r="AB116" s="50">
        <v>29</v>
      </c>
      <c r="AC116" s="50">
        <v>30</v>
      </c>
      <c r="AD116" s="50">
        <v>31</v>
      </c>
      <c r="AE116" s="50">
        <v>32</v>
      </c>
      <c r="AF116" s="50">
        <v>34</v>
      </c>
      <c r="AG116" s="50">
        <v>35</v>
      </c>
      <c r="AH116" s="50">
        <v>36</v>
      </c>
      <c r="AI116" s="50">
        <v>37</v>
      </c>
      <c r="AJ116" s="50">
        <v>38</v>
      </c>
      <c r="AK116" s="90"/>
      <c r="AL116" s="88"/>
      <c r="AM116" s="88"/>
      <c r="AN116" s="88"/>
      <c r="AO116" s="88"/>
      <c r="AP116" s="88"/>
      <c r="AQ116" s="88"/>
    </row>
    <row r="117" spans="2:43" hidden="1">
      <c r="AI117" s="88"/>
      <c r="AJ117" s="88"/>
      <c r="AK117" s="88"/>
      <c r="AL117" s="88"/>
      <c r="AM117" s="88"/>
      <c r="AN117" s="88"/>
      <c r="AO117" s="88"/>
      <c r="AP117" s="88"/>
      <c r="AQ117" s="88"/>
    </row>
    <row r="118" spans="2:43" hidden="1">
      <c r="B118" s="49" t="s">
        <v>103</v>
      </c>
      <c r="C118" s="50">
        <v>1</v>
      </c>
      <c r="D118" s="50">
        <v>2</v>
      </c>
      <c r="E118" s="50">
        <v>3</v>
      </c>
      <c r="F118" s="50">
        <v>4</v>
      </c>
      <c r="G118" s="50">
        <v>5</v>
      </c>
      <c r="H118" s="50">
        <v>6</v>
      </c>
      <c r="I118" s="50">
        <v>7</v>
      </c>
      <c r="J118" s="50">
        <v>8</v>
      </c>
      <c r="K118" s="50">
        <v>9</v>
      </c>
      <c r="L118" s="50">
        <v>10</v>
      </c>
      <c r="M118" s="50">
        <v>11</v>
      </c>
      <c r="N118" s="50">
        <v>12</v>
      </c>
      <c r="O118" s="50">
        <v>13</v>
      </c>
      <c r="P118" s="50">
        <v>14</v>
      </c>
      <c r="Q118" s="50">
        <v>15</v>
      </c>
      <c r="R118" s="50">
        <v>16</v>
      </c>
      <c r="S118" s="50">
        <v>17</v>
      </c>
      <c r="T118" s="50">
        <v>18</v>
      </c>
      <c r="U118" s="50">
        <v>19</v>
      </c>
      <c r="V118" s="50">
        <v>20</v>
      </c>
      <c r="W118" s="50">
        <v>21</v>
      </c>
      <c r="X118" s="50">
        <v>22</v>
      </c>
      <c r="Y118" s="50">
        <v>23</v>
      </c>
      <c r="Z118" s="50">
        <v>24</v>
      </c>
      <c r="AA118" s="50">
        <v>25</v>
      </c>
      <c r="AB118" s="50">
        <v>26</v>
      </c>
      <c r="AC118" s="50">
        <v>27</v>
      </c>
      <c r="AD118" s="50">
        <v>28</v>
      </c>
      <c r="AE118" s="50">
        <v>29</v>
      </c>
      <c r="AF118" s="50">
        <v>30</v>
      </c>
      <c r="AG118" s="50">
        <v>31</v>
      </c>
      <c r="AH118" s="50">
        <v>32</v>
      </c>
      <c r="AI118" s="50">
        <v>33</v>
      </c>
      <c r="AJ118" s="50">
        <v>34</v>
      </c>
      <c r="AK118" s="90"/>
      <c r="AL118" s="90"/>
      <c r="AM118" s="90"/>
      <c r="AN118" s="90"/>
      <c r="AO118" s="90"/>
      <c r="AP118" s="90"/>
      <c r="AQ118" s="88"/>
    </row>
    <row r="119" spans="2:43" hidden="1">
      <c r="C119" s="80" t="str">
        <f>IFERROR(HLOOKUP(C118,$C$111:$AJ$112,2,FALSE),"")</f>
        <v>209 Salud</v>
      </c>
      <c r="D119" s="80" t="str">
        <f t="shared" ref="D119:AJ119" si="20">IFERROR(HLOOKUP(D118,$C$111:$AJ$112,2,FALSE),"")</f>
        <v>202 Temporal de Vida</v>
      </c>
      <c r="E119" s="80" t="str">
        <f t="shared" si="20"/>
        <v>201 Vida Entera</v>
      </c>
      <c r="F119" s="80" t="str">
        <f t="shared" si="20"/>
        <v>420 Seguro de AFP</v>
      </c>
      <c r="G119" s="80" t="str">
        <f t="shared" si="20"/>
        <v>212 Desgravamen</v>
      </c>
      <c r="H119" s="80" t="str">
        <f t="shared" si="20"/>
        <v>103 Otros Seguros con CUI</v>
      </c>
      <c r="I119" s="80" t="str">
        <f t="shared" si="20"/>
        <v>109 Salud</v>
      </c>
      <c r="J119" s="80" t="str">
        <f t="shared" si="20"/>
        <v>114 Seguros con APV</v>
      </c>
      <c r="K119" s="80" t="str">
        <f t="shared" si="20"/>
        <v>210 Accidentes Personales</v>
      </c>
      <c r="L119" s="80" t="str">
        <f t="shared" si="20"/>
        <v>421 Renta Vitalicia Vejez</v>
      </c>
      <c r="M119" s="80" t="str">
        <f t="shared" si="20"/>
        <v>104 Mixto o Dotal</v>
      </c>
      <c r="N119" s="80" t="str">
        <f t="shared" si="20"/>
        <v>107 Protección Familiar</v>
      </c>
      <c r="O119" s="80" t="str">
        <f t="shared" si="20"/>
        <v>102 Temporal de Vida</v>
      </c>
      <c r="P119" s="80" t="str">
        <f t="shared" si="20"/>
        <v>110 Accidentes Personales</v>
      </c>
      <c r="Q119" s="80" t="str">
        <f t="shared" si="20"/>
        <v>105 Renta</v>
      </c>
      <c r="R119" s="80" t="str">
        <f t="shared" si="20"/>
        <v>422 Renta Vitalicia Invalidez</v>
      </c>
      <c r="S119" s="80" t="str">
        <f t="shared" si="20"/>
        <v>101 Vida Entera</v>
      </c>
      <c r="T119" s="80" t="str">
        <f t="shared" si="20"/>
        <v>423 Renta Vitalicia Sobrevivencia</v>
      </c>
      <c r="U119" s="80" t="str">
        <f t="shared" si="20"/>
        <v>250 Otros</v>
      </c>
      <c r="V119" s="80" t="str">
        <f t="shared" si="20"/>
        <v>424 Invalidez y Sobrevivencia</v>
      </c>
      <c r="W119" s="80" t="str">
        <f t="shared" si="20"/>
        <v>207 Protección Familiar</v>
      </c>
      <c r="X119" s="80" t="str">
        <f t="shared" si="20"/>
        <v>203 Otros Seguros con CUI</v>
      </c>
      <c r="Y119" s="80" t="str">
        <f t="shared" si="20"/>
        <v>111 Asistencia</v>
      </c>
      <c r="Z119" s="80" t="str">
        <f t="shared" si="20"/>
        <v>213 Seguros con APV</v>
      </c>
      <c r="AA119" s="80" t="str">
        <f t="shared" si="20"/>
        <v>108 Incapacidad o Invalidez</v>
      </c>
      <c r="AB119" s="80" t="str">
        <f t="shared" si="20"/>
        <v>113 SOAP</v>
      </c>
      <c r="AC119" s="80" t="str">
        <f t="shared" si="20"/>
        <v>204 Mixto o Dotal</v>
      </c>
      <c r="AD119" s="80" t="str">
        <f t="shared" si="20"/>
        <v>112 Desgravamen</v>
      </c>
      <c r="AE119" s="80" t="str">
        <f t="shared" si="20"/>
        <v>211 Asistencia</v>
      </c>
      <c r="AF119" s="80" t="str">
        <f t="shared" si="20"/>
        <v/>
      </c>
      <c r="AG119" s="80" t="str">
        <f t="shared" si="20"/>
        <v/>
      </c>
      <c r="AH119" s="80" t="str">
        <f t="shared" si="20"/>
        <v/>
      </c>
      <c r="AI119" s="80" t="str">
        <f t="shared" si="20"/>
        <v/>
      </c>
      <c r="AJ119" s="80" t="str">
        <f t="shared" si="20"/>
        <v/>
      </c>
      <c r="AK119" s="88"/>
      <c r="AL119" s="88"/>
      <c r="AM119" s="88"/>
      <c r="AN119" s="88"/>
      <c r="AO119" s="88"/>
      <c r="AP119" s="88"/>
      <c r="AQ119" s="88"/>
    </row>
    <row r="120" spans="2:43" hidden="1">
      <c r="C120" s="52">
        <f>IFERROR((HLOOKUP(C118,$C$111:$AJ$113,3,FALSE)-HLOOKUP(C118,$C$111:$AJ$114,4,FALSE)/1000000)/$C$127,"")</f>
        <v>7329.5410000000002</v>
      </c>
      <c r="D120" s="52">
        <f t="shared" ref="D120:AJ120" si="21">IFERROR((HLOOKUP(D118,$C$111:$AJ$113,3,FALSE)-HLOOKUP(D118,$C$111:$AJ$114,4,FALSE)/1000000)/$C$127,"")</f>
        <v>899.24900000000002</v>
      </c>
      <c r="E120" s="52">
        <f t="shared" si="21"/>
        <v>151.065</v>
      </c>
      <c r="F120" s="52">
        <f t="shared" si="21"/>
        <v>137.33600000000001</v>
      </c>
      <c r="G120" s="52">
        <f t="shared" si="21"/>
        <v>45.819000000000003</v>
      </c>
      <c r="H120" s="52">
        <f t="shared" si="21"/>
        <v>24.565999999999999</v>
      </c>
      <c r="I120" s="52">
        <f t="shared" si="21"/>
        <v>18.041</v>
      </c>
      <c r="J120" s="52">
        <f t="shared" si="21"/>
        <v>14.349</v>
      </c>
      <c r="K120" s="52">
        <f t="shared" si="21"/>
        <v>13.311999999999999</v>
      </c>
      <c r="L120" s="52">
        <f t="shared" si="21"/>
        <v>12.323</v>
      </c>
      <c r="M120" s="52">
        <f t="shared" si="21"/>
        <v>11.849</v>
      </c>
      <c r="N120" s="52">
        <f t="shared" si="21"/>
        <v>8.8559999999999999</v>
      </c>
      <c r="O120" s="52">
        <f t="shared" si="21"/>
        <v>4.1609999999999996</v>
      </c>
      <c r="P120" s="52">
        <f t="shared" si="21"/>
        <v>3.7269999999999999</v>
      </c>
      <c r="Q120" s="52">
        <f t="shared" si="21"/>
        <v>3.62</v>
      </c>
      <c r="R120" s="52">
        <f t="shared" si="21"/>
        <v>3.5310000000000001</v>
      </c>
      <c r="S120" s="52">
        <f t="shared" si="21"/>
        <v>2.1909999999999998</v>
      </c>
      <c r="T120" s="52">
        <f t="shared" si="21"/>
        <v>1.508</v>
      </c>
      <c r="U120" s="52">
        <f t="shared" si="21"/>
        <v>0.44</v>
      </c>
      <c r="V120" s="52">
        <f t="shared" si="21"/>
        <v>0.38100000000000001</v>
      </c>
      <c r="W120" s="52">
        <f t="shared" si="21"/>
        <v>0.20499999999999999</v>
      </c>
      <c r="X120" s="52">
        <f t="shared" si="21"/>
        <v>0.154</v>
      </c>
      <c r="Y120" s="52">
        <f t="shared" si="21"/>
        <v>0.127</v>
      </c>
      <c r="Z120" s="52">
        <f t="shared" si="21"/>
        <v>0.106</v>
      </c>
      <c r="AA120" s="52">
        <f t="shared" si="21"/>
        <v>1.2E-2</v>
      </c>
      <c r="AB120" s="52">
        <f t="shared" si="21"/>
        <v>1.0999999999999999E-2</v>
      </c>
      <c r="AC120" s="52">
        <f t="shared" si="21"/>
        <v>5.0000000000000001E-3</v>
      </c>
      <c r="AD120" s="52">
        <f t="shared" si="21"/>
        <v>1E-3</v>
      </c>
      <c r="AE120" s="52">
        <f t="shared" si="21"/>
        <v>9.999999999999998E-4</v>
      </c>
      <c r="AF120" s="52" t="str">
        <f t="shared" si="21"/>
        <v/>
      </c>
      <c r="AG120" s="52" t="str">
        <f t="shared" si="21"/>
        <v/>
      </c>
      <c r="AH120" s="52" t="str">
        <f t="shared" si="21"/>
        <v/>
      </c>
      <c r="AI120" s="52" t="str">
        <f t="shared" si="21"/>
        <v/>
      </c>
      <c r="AJ120" s="52" t="str">
        <f t="shared" si="21"/>
        <v/>
      </c>
      <c r="AK120" s="88"/>
      <c r="AL120" s="88"/>
      <c r="AM120" s="88"/>
      <c r="AN120" s="88"/>
      <c r="AO120" s="88"/>
      <c r="AP120" s="88"/>
      <c r="AQ120" s="88"/>
    </row>
    <row r="121" spans="2:43" hidden="1">
      <c r="AI121" s="88"/>
      <c r="AJ121" s="88"/>
      <c r="AK121" s="88"/>
      <c r="AL121" s="88"/>
      <c r="AM121" s="88"/>
      <c r="AN121" s="88"/>
      <c r="AO121" s="88"/>
      <c r="AP121" s="88"/>
      <c r="AQ121" s="88"/>
    </row>
    <row r="122" spans="2:43" hidden="1">
      <c r="B122" s="49" t="s">
        <v>104</v>
      </c>
      <c r="C122" s="52" t="str">
        <f>IF($B$136=C119,C120,"")</f>
        <v/>
      </c>
      <c r="D122" s="52" t="str">
        <f t="shared" ref="D122:AI122" si="22">IF($B$136=D119,D120,"")</f>
        <v/>
      </c>
      <c r="E122" s="52" t="str">
        <f t="shared" si="22"/>
        <v/>
      </c>
      <c r="F122" s="52" t="str">
        <f t="shared" si="22"/>
        <v/>
      </c>
      <c r="G122" s="52" t="str">
        <f t="shared" si="22"/>
        <v/>
      </c>
      <c r="H122" s="52" t="str">
        <f t="shared" si="22"/>
        <v/>
      </c>
      <c r="I122" s="52" t="str">
        <f t="shared" si="22"/>
        <v/>
      </c>
      <c r="J122" s="52" t="str">
        <f t="shared" si="22"/>
        <v/>
      </c>
      <c r="K122" s="52" t="str">
        <f t="shared" si="22"/>
        <v/>
      </c>
      <c r="L122" s="52" t="str">
        <f t="shared" si="22"/>
        <v/>
      </c>
      <c r="M122" s="52" t="str">
        <f t="shared" si="22"/>
        <v/>
      </c>
      <c r="N122" s="52" t="str">
        <f t="shared" si="22"/>
        <v/>
      </c>
      <c r="O122" s="52" t="str">
        <f t="shared" si="22"/>
        <v/>
      </c>
      <c r="P122" s="52" t="str">
        <f t="shared" si="22"/>
        <v/>
      </c>
      <c r="Q122" s="52" t="str">
        <f t="shared" si="22"/>
        <v/>
      </c>
      <c r="R122" s="52" t="str">
        <f t="shared" si="22"/>
        <v/>
      </c>
      <c r="S122" s="52" t="str">
        <f t="shared" si="22"/>
        <v/>
      </c>
      <c r="T122" s="52" t="str">
        <f t="shared" si="22"/>
        <v/>
      </c>
      <c r="U122" s="52" t="str">
        <f t="shared" si="22"/>
        <v/>
      </c>
      <c r="V122" s="52" t="str">
        <f t="shared" si="22"/>
        <v/>
      </c>
      <c r="W122" s="52" t="str">
        <f t="shared" si="22"/>
        <v/>
      </c>
      <c r="X122" s="52" t="str">
        <f t="shared" si="22"/>
        <v/>
      </c>
      <c r="Y122" s="52" t="str">
        <f t="shared" si="22"/>
        <v/>
      </c>
      <c r="Z122" s="52" t="str">
        <f t="shared" si="22"/>
        <v/>
      </c>
      <c r="AA122" s="52" t="str">
        <f t="shared" si="22"/>
        <v/>
      </c>
      <c r="AB122" s="52" t="str">
        <f t="shared" si="22"/>
        <v/>
      </c>
      <c r="AC122" s="52" t="str">
        <f t="shared" si="22"/>
        <v/>
      </c>
      <c r="AD122" s="52" t="str">
        <f t="shared" si="22"/>
        <v/>
      </c>
      <c r="AE122" s="52" t="str">
        <f t="shared" si="22"/>
        <v/>
      </c>
      <c r="AF122" s="52" t="str">
        <f t="shared" si="22"/>
        <v/>
      </c>
      <c r="AG122" s="52" t="str">
        <f t="shared" si="22"/>
        <v/>
      </c>
      <c r="AH122" s="52" t="str">
        <f t="shared" si="22"/>
        <v/>
      </c>
      <c r="AI122" s="52" t="str">
        <f t="shared" si="22"/>
        <v/>
      </c>
      <c r="AJ122" s="52" t="str">
        <f>IF($B$136=AJ119,AJ120,"")</f>
        <v/>
      </c>
    </row>
    <row r="123" spans="2:43" hidden="1"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</row>
    <row r="124" spans="2:43" hidden="1">
      <c r="C124" s="50" t="str">
        <f t="shared" ref="C124:AP124" si="23">IF(C62&gt;$C$125,C60,IF(C62=$C$125,$AQ$11,IF(C62&lt;$C$125,"")))</f>
        <v>Ace Vida</v>
      </c>
      <c r="D124" s="50" t="str">
        <f t="shared" si="23"/>
        <v>BanChile</v>
      </c>
      <c r="E124" s="50" t="str">
        <f t="shared" si="23"/>
        <v>BBVA Vida</v>
      </c>
      <c r="F124" s="50" t="str">
        <f t="shared" si="23"/>
        <v>BCI Seguros Vida</v>
      </c>
      <c r="G124" s="50" t="str">
        <f t="shared" si="23"/>
        <v>BICE Vida</v>
      </c>
      <c r="H124" s="50" t="str">
        <f t="shared" si="23"/>
        <v>Cámara</v>
      </c>
      <c r="I124" s="50" t="str">
        <f t="shared" si="23"/>
        <v>Cardif</v>
      </c>
      <c r="J124" s="50" t="str">
        <f t="shared" si="23"/>
        <v>Chilena Consolidada</v>
      </c>
      <c r="K124" s="50" t="str">
        <f t="shared" si="23"/>
        <v>CLC</v>
      </c>
      <c r="L124" s="50" t="str">
        <f t="shared" si="23"/>
        <v>CN Life</v>
      </c>
      <c r="M124" s="50" t="str">
        <f t="shared" si="23"/>
        <v>Consorcio Nacional</v>
      </c>
      <c r="N124" s="50" t="str">
        <f t="shared" si="23"/>
        <v>CorpSeguros</v>
      </c>
      <c r="O124" s="50" t="str">
        <f t="shared" si="23"/>
        <v>CorpVida</v>
      </c>
      <c r="P124" s="50" t="str">
        <f t="shared" si="23"/>
        <v>Cruz del Sur</v>
      </c>
      <c r="Q124" s="50" t="str">
        <f t="shared" si="23"/>
        <v>EuroAmérica</v>
      </c>
      <c r="R124" s="50" t="str">
        <f t="shared" si="23"/>
        <v>Huelen</v>
      </c>
      <c r="S124" s="50" t="str">
        <f t="shared" si="23"/>
        <v>Itaú</v>
      </c>
      <c r="T124" s="50" t="str">
        <f t="shared" si="23"/>
        <v>M. de Carabineros</v>
      </c>
      <c r="U124" s="50" t="str">
        <f t="shared" si="23"/>
        <v>M. del Ej. y Av.</v>
      </c>
      <c r="V124" s="50" t="str">
        <f t="shared" si="23"/>
        <v>Magallanes Vida</v>
      </c>
      <c r="W124" s="50" t="str">
        <f t="shared" si="23"/>
        <v>Mapfre Vida</v>
      </c>
      <c r="X124" s="50" t="str">
        <f t="shared" si="23"/>
        <v>Metlife</v>
      </c>
      <c r="Y124" s="50" t="str">
        <f t="shared" si="23"/>
        <v>Mutual de Seguros</v>
      </c>
      <c r="Z124" s="50" t="str">
        <f t="shared" si="23"/>
        <v>Ohio National</v>
      </c>
      <c r="AA124" s="50" t="str">
        <f t="shared" si="23"/>
        <v>Penta Vida</v>
      </c>
      <c r="AB124" s="50" t="str">
        <f t="shared" si="23"/>
        <v>Principal</v>
      </c>
      <c r="AC124" s="50" t="str">
        <f t="shared" si="23"/>
        <v>Renta Nacional</v>
      </c>
      <c r="AD124" s="50" t="str">
        <f t="shared" si="23"/>
        <v>Rigel</v>
      </c>
      <c r="AE124" s="50" t="str">
        <f t="shared" si="23"/>
        <v>Security Previsión</v>
      </c>
      <c r="AF124" s="50" t="str">
        <f t="shared" si="23"/>
        <v>Sura</v>
      </c>
      <c r="AG124" s="50" t="str">
        <f t="shared" si="23"/>
        <v>Zurich Santander</v>
      </c>
      <c r="AH124" s="50" t="str">
        <f t="shared" si="23"/>
        <v>Mercado</v>
      </c>
      <c r="AI124" s="50" t="str">
        <f t="shared" si="23"/>
        <v/>
      </c>
      <c r="AJ124" s="50" t="str">
        <f t="shared" si="23"/>
        <v/>
      </c>
      <c r="AK124" s="50" t="str">
        <f t="shared" si="23"/>
        <v/>
      </c>
      <c r="AL124" s="50" t="str">
        <f t="shared" si="23"/>
        <v/>
      </c>
      <c r="AM124" s="50" t="str">
        <f t="shared" si="23"/>
        <v/>
      </c>
      <c r="AN124" s="50" t="str">
        <f t="shared" si="23"/>
        <v/>
      </c>
      <c r="AO124" s="50" t="str">
        <f t="shared" si="23"/>
        <v/>
      </c>
      <c r="AP124" s="50" t="str">
        <f t="shared" si="23"/>
        <v/>
      </c>
    </row>
    <row r="125" spans="2:43" hidden="1">
      <c r="B125" s="49" t="s">
        <v>386</v>
      </c>
      <c r="C125" s="50">
        <f>COUNTIF(C11:AP11,"")</f>
        <v>9</v>
      </c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</row>
    <row r="126" spans="2:43" hidden="1"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</row>
    <row r="127" spans="2:43" hidden="1">
      <c r="B127" s="49" t="s">
        <v>108</v>
      </c>
      <c r="C127" s="37">
        <f>IF(MAX(C113:AP113)&lt;100000,1,IF(AND(MAX(C113:AP113)&gt;=100000,MAX(C113:AP113)&lt;100000000),1000,IF(MAX(C113:AP113)&gt;=100000000,1000000)))</f>
        <v>1000</v>
      </c>
      <c r="D127" s="37">
        <v>1000000</v>
      </c>
      <c r="E127" s="37">
        <v>1000</v>
      </c>
      <c r="F127" s="37">
        <v>1</v>
      </c>
      <c r="G127" s="37" t="str">
        <f>INDEX(D128:F130,MATCH(Índice!$H$51,C128:C130,0),MATCH(C127,D127:F127,0))</f>
        <v>Miles de Pólizas</v>
      </c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</row>
    <row r="128" spans="2:43" hidden="1">
      <c r="C128" s="37" t="str">
        <f>Índice!H52</f>
        <v>Cifras en UF al 30.09.2012</v>
      </c>
      <c r="D128" s="37" t="s">
        <v>379</v>
      </c>
      <c r="E128" s="37" t="s">
        <v>380</v>
      </c>
      <c r="F128" s="37" t="s">
        <v>381</v>
      </c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</row>
    <row r="129" spans="2:42" hidden="1">
      <c r="C129" s="37" t="str">
        <f>Índice!H53</f>
        <v>Cifras en M$ al 30.09.2012</v>
      </c>
      <c r="D129" s="37" t="s">
        <v>379</v>
      </c>
      <c r="E129" s="37" t="s">
        <v>380</v>
      </c>
      <c r="F129" s="37" t="s">
        <v>381</v>
      </c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</row>
    <row r="130" spans="2:42" hidden="1">
      <c r="C130" s="37" t="str">
        <f>Índice!H54</f>
        <v>Cifras en US$ al 30.09.2012</v>
      </c>
      <c r="D130" s="37" t="s">
        <v>379</v>
      </c>
      <c r="E130" s="37" t="s">
        <v>380</v>
      </c>
      <c r="F130" s="37" t="s">
        <v>381</v>
      </c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</row>
    <row r="132" spans="2:42">
      <c r="B132" s="54" t="s">
        <v>385</v>
      </c>
    </row>
    <row r="133" spans="2:42">
      <c r="B133" s="59" t="s">
        <v>341</v>
      </c>
    </row>
    <row r="135" spans="2:42">
      <c r="B135" s="39" t="s">
        <v>384</v>
      </c>
    </row>
    <row r="136" spans="2:42">
      <c r="B136" s="59"/>
    </row>
  </sheetData>
  <sheetProtection sheet="1" objects="1" scenarios="1"/>
  <conditionalFormatting sqref="A1:XFD1048576">
    <cfRule type="cellIs" dxfId="11" priority="1" operator="lessThan">
      <formula>0</formula>
    </cfRule>
  </conditionalFormatting>
  <dataValidations count="5">
    <dataValidation showInputMessage="1" showErrorMessage="1" sqref="E133"/>
    <dataValidation type="list" allowBlank="1" showInputMessage="1" showErrorMessage="1" sqref="B136">
      <formula1>$B$112:$AJ$112</formula1>
    </dataValidation>
    <dataValidation type="list" allowBlank="1" showInputMessage="1" showErrorMessage="1" sqref="B133">
      <formula1>$C$124:$AH$124</formula1>
    </dataValidation>
    <dataValidation type="list" allowBlank="1" showInputMessage="1" showErrorMessage="1" sqref="B80">
      <formula1>$B$124:$AG$124</formula1>
    </dataValidation>
    <dataValidation type="list" allowBlank="1" showInputMessage="1" showErrorMessage="1" sqref="B77">
      <formula1>$C$112:$AK$112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dimension ref="A2:AQ77"/>
  <sheetViews>
    <sheetView workbookViewId="0"/>
  </sheetViews>
  <sheetFormatPr baseColWidth="10" defaultRowHeight="11.25"/>
  <cols>
    <col min="1" max="1" width="2.85546875" style="39" customWidth="1"/>
    <col min="2" max="2" width="47.140625" style="39" customWidth="1"/>
    <col min="3" max="33" width="11.42578125" style="39"/>
    <col min="34" max="42" width="11.42578125" style="39" hidden="1" customWidth="1"/>
    <col min="43" max="16384" width="11.42578125" style="39"/>
  </cols>
  <sheetData>
    <row r="2" spans="1:43">
      <c r="C2" s="96" t="s">
        <v>390</v>
      </c>
    </row>
    <row r="8" spans="1:43" ht="15.75">
      <c r="B8" s="202" t="s">
        <v>495</v>
      </c>
    </row>
    <row r="9" spans="1:43">
      <c r="B9" s="40" t="str">
        <f>Índice!H55</f>
        <v>Cifras al 30.09.2012</v>
      </c>
    </row>
    <row r="11" spans="1:43" s="41" customFormat="1" ht="22.5">
      <c r="B11" s="169"/>
      <c r="C11" s="170" t="str">
        <f>IF('Datos Vida'!C7="","",'Datos Vida'!C7)</f>
        <v>Ace Vida</v>
      </c>
      <c r="D11" s="170" t="str">
        <f>IF('Datos Vida'!D7="","",'Datos Vida'!D7)</f>
        <v>BanChile</v>
      </c>
      <c r="E11" s="170" t="str">
        <f>IF('Datos Vida'!E7="","",'Datos Vida'!E7)</f>
        <v>BBVA Vida</v>
      </c>
      <c r="F11" s="170" t="str">
        <f>IF('Datos Vida'!F7="","",'Datos Vida'!F7)</f>
        <v>BCI Seguros Vida</v>
      </c>
      <c r="G11" s="170" t="str">
        <f>IF('Datos Vida'!G7="","",'Datos Vida'!G7)</f>
        <v>BICE Vida</v>
      </c>
      <c r="H11" s="170" t="str">
        <f>IF('Datos Vida'!H7="","",'Datos Vida'!H7)</f>
        <v>Cámara</v>
      </c>
      <c r="I11" s="170" t="str">
        <f>IF('Datos Vida'!I7="","",'Datos Vida'!I7)</f>
        <v>Cardif</v>
      </c>
      <c r="J11" s="170" t="str">
        <f>IF('Datos Vida'!J7="","",'Datos Vida'!J7)</f>
        <v>Chilena Consolidada</v>
      </c>
      <c r="K11" s="170" t="str">
        <f>IF('Datos Vida'!K7="","",'Datos Vida'!K7)</f>
        <v>CLC</v>
      </c>
      <c r="L11" s="170" t="str">
        <f>IF('Datos Vida'!L7="","",'Datos Vida'!L7)</f>
        <v>CN Life</v>
      </c>
      <c r="M11" s="170" t="str">
        <f>IF('Datos Vida'!M7="","",'Datos Vida'!M7)</f>
        <v>Consorcio Nacional</v>
      </c>
      <c r="N11" s="170" t="str">
        <f>IF('Datos Vida'!N7="","",'Datos Vida'!N7)</f>
        <v>CorpSeguros</v>
      </c>
      <c r="O11" s="170" t="str">
        <f>IF('Datos Vida'!O7="","",'Datos Vida'!O7)</f>
        <v>CorpVida</v>
      </c>
      <c r="P11" s="170" t="str">
        <f>IF('Datos Vida'!P7="","",'Datos Vida'!P7)</f>
        <v>Cruz del Sur</v>
      </c>
      <c r="Q11" s="170" t="str">
        <f>IF('Datos Vida'!Q7="","",'Datos Vida'!Q7)</f>
        <v>EuroAmérica</v>
      </c>
      <c r="R11" s="170" t="str">
        <f>IF('Datos Vida'!R7="","",'Datos Vida'!R7)</f>
        <v>Huelen</v>
      </c>
      <c r="S11" s="170" t="str">
        <f>IF('Datos Vida'!S7="","",'Datos Vida'!S7)</f>
        <v>Itaú</v>
      </c>
      <c r="T11" s="170" t="str">
        <f>IF('Datos Vida'!T7="","",'Datos Vida'!T7)</f>
        <v>M. de Carabineros</v>
      </c>
      <c r="U11" s="170" t="str">
        <f>IF('Datos Vida'!U7="","",'Datos Vida'!U7)</f>
        <v>M. del Ej. y Av.</v>
      </c>
      <c r="V11" s="170" t="str">
        <f>IF('Datos Vida'!V7="","",'Datos Vida'!V7)</f>
        <v>Magallanes Vida</v>
      </c>
      <c r="W11" s="170" t="str">
        <f>IF('Datos Vida'!W7="","",'Datos Vida'!W7)</f>
        <v>Mapfre Vida</v>
      </c>
      <c r="X11" s="170" t="str">
        <f>IF('Datos Vida'!X7="","",'Datos Vida'!X7)</f>
        <v>Metlife</v>
      </c>
      <c r="Y11" s="170" t="str">
        <f>IF('Datos Vida'!Y7="","",'Datos Vida'!Y7)</f>
        <v>Mutual de Seguros</v>
      </c>
      <c r="Z11" s="170" t="str">
        <f>IF('Datos Vida'!Z7="","",'Datos Vida'!Z7)</f>
        <v>Ohio National</v>
      </c>
      <c r="AA11" s="170" t="str">
        <f>IF('Datos Vida'!AA7="","",'Datos Vida'!AA7)</f>
        <v>Penta Vida</v>
      </c>
      <c r="AB11" s="170" t="str">
        <f>IF('Datos Vida'!AB7="","",'Datos Vida'!AB7)</f>
        <v>Principal</v>
      </c>
      <c r="AC11" s="170" t="str">
        <f>IF('Datos Vida'!AC7="","",'Datos Vida'!AC7)</f>
        <v>Renta Nacional</v>
      </c>
      <c r="AD11" s="170" t="str">
        <f>IF('Datos Vida'!AD7="","",'Datos Vida'!AD7)</f>
        <v>Rigel</v>
      </c>
      <c r="AE11" s="170" t="str">
        <f>IF('Datos Vida'!AE7="","",'Datos Vida'!AE7)</f>
        <v>Security Previsión</v>
      </c>
      <c r="AF11" s="170" t="str">
        <f>IF('Datos Vida'!AF7="","",'Datos Vida'!AF7)</f>
        <v>Sura</v>
      </c>
      <c r="AG11" s="170" t="str">
        <f>IF('Datos Vida'!AG7="","",'Datos Vida'!AG7)</f>
        <v>Zurich Santander</v>
      </c>
      <c r="AH11" s="170" t="str">
        <f>IF('Datos Vida'!AH7="","",'Datos Vida'!AH7)</f>
        <v/>
      </c>
      <c r="AI11" s="170" t="str">
        <f>IF('Datos Vida'!AI7="","",'Datos Vida'!AI7)</f>
        <v/>
      </c>
      <c r="AJ11" s="170" t="str">
        <f>IF('Datos Vida'!AJ7="","",'Datos Vida'!AJ7)</f>
        <v/>
      </c>
      <c r="AK11" s="170" t="str">
        <f>IF('Datos Vida'!AK7="","",'Datos Vida'!AK7)</f>
        <v/>
      </c>
      <c r="AL11" s="170" t="str">
        <f>IF('Datos Vida'!AL7="","",'Datos Vida'!AL7)</f>
        <v/>
      </c>
      <c r="AM11" s="170" t="str">
        <f>IF('Datos Vida'!AM7="","",'Datos Vida'!AM7)</f>
        <v/>
      </c>
      <c r="AN11" s="170" t="str">
        <f>IF('Datos Vida'!AN7="","",'Datos Vida'!AN7)</f>
        <v/>
      </c>
      <c r="AO11" s="170" t="str">
        <f>IF('Datos Vida'!AO7="","",'Datos Vida'!AO7)</f>
        <v/>
      </c>
      <c r="AP11" s="170" t="str">
        <f>IF('Datos Vida'!AP7="","",'Datos Vida'!AP7)</f>
        <v/>
      </c>
      <c r="AQ11" s="199" t="str">
        <f>IF('Datos Vida'!AQ7="","",'Datos Vida'!AQ7)</f>
        <v>Mercado</v>
      </c>
    </row>
    <row r="12" spans="1:43">
      <c r="B12" s="73" t="s">
        <v>524</v>
      </c>
      <c r="C12" s="75">
        <f>IFERROR('Vida Prima Directa'!C49/'Vida Prima Directa'!$AQ$49,"")</f>
        <v>7.0363954720401006E-3</v>
      </c>
      <c r="D12" s="75">
        <f>IFERROR('Vida Prima Directa'!D49/'Vida Prima Directa'!$AQ$49,"")</f>
        <v>3.2363473892958385E-2</v>
      </c>
      <c r="E12" s="75">
        <f>IFERROR('Vida Prima Directa'!E49/'Vida Prima Directa'!$AQ$49,"")</f>
        <v>2.4274594739504014E-2</v>
      </c>
      <c r="F12" s="75">
        <f>IFERROR('Vida Prima Directa'!F49/'Vida Prima Directa'!$AQ$49,"")</f>
        <v>2.0457014909469336E-2</v>
      </c>
      <c r="G12" s="75">
        <f>IFERROR('Vida Prima Directa'!G49/'Vida Prima Directa'!$AQ$49,"")</f>
        <v>6.1678332305986364E-2</v>
      </c>
      <c r="H12" s="75">
        <f>IFERROR('Vida Prima Directa'!H49/'Vida Prima Directa'!$AQ$49,"")</f>
        <v>3.479784092011276E-2</v>
      </c>
      <c r="I12" s="75">
        <f>IFERROR('Vida Prima Directa'!I49/'Vida Prima Directa'!$AQ$49,"")</f>
        <v>2.2737786203335442E-2</v>
      </c>
      <c r="J12" s="75">
        <f>IFERROR('Vida Prima Directa'!J49/'Vida Prima Directa'!$AQ$49,"")</f>
        <v>7.4424470047284821E-2</v>
      </c>
      <c r="K12" s="75">
        <f>IFERROR('Vida Prima Directa'!K49/'Vida Prima Directa'!$AQ$49,"")</f>
        <v>2.5233006826335079E-3</v>
      </c>
      <c r="L12" s="75">
        <f>IFERROR('Vida Prima Directa'!L49/'Vida Prima Directa'!$AQ$49,"")</f>
        <v>1.3412555504526632E-2</v>
      </c>
      <c r="M12" s="75">
        <f>IFERROR('Vida Prima Directa'!M49/'Vida Prima Directa'!$AQ$49,"")</f>
        <v>8.5361289904991325E-2</v>
      </c>
      <c r="N12" s="75">
        <f>IFERROR('Vida Prima Directa'!N49/'Vida Prima Directa'!$AQ$49,"")</f>
        <v>1.7297497766098669E-2</v>
      </c>
      <c r="O12" s="75">
        <f>IFERROR('Vida Prima Directa'!O49/'Vida Prima Directa'!$AQ$49,"")</f>
        <v>7.8787916994656967E-2</v>
      </c>
      <c r="P12" s="75">
        <f>IFERROR('Vida Prima Directa'!P49/'Vida Prima Directa'!$AQ$49,"")</f>
        <v>4.4245163086651836E-2</v>
      </c>
      <c r="Q12" s="75">
        <f>IFERROR('Vida Prima Directa'!Q49/'Vida Prima Directa'!$AQ$49,"")</f>
        <v>4.4565336757342422E-2</v>
      </c>
      <c r="R12" s="75">
        <f>IFERROR('Vida Prima Directa'!R49/'Vida Prima Directa'!$AQ$49,"")</f>
        <v>1.1533282891026214E-4</v>
      </c>
      <c r="S12" s="75">
        <f>IFERROR('Vida Prima Directa'!S49/'Vida Prima Directa'!$AQ$49,"")</f>
        <v>4.8787801865744322E-3</v>
      </c>
      <c r="T12" s="75">
        <f>IFERROR('Vida Prima Directa'!T49/'Vida Prima Directa'!$AQ$49,"")</f>
        <v>5.4359403186299169E-3</v>
      </c>
      <c r="U12" s="75">
        <f>IFERROR('Vida Prima Directa'!U49/'Vida Prima Directa'!$AQ$49,"")</f>
        <v>5.1979460522827425E-3</v>
      </c>
      <c r="V12" s="75">
        <f>IFERROR('Vida Prima Directa'!V49/'Vida Prima Directa'!$AQ$49,"")</f>
        <v>1.7016227234029364E-5</v>
      </c>
      <c r="W12" s="75">
        <f>IFERROR('Vida Prima Directa'!W49/'Vida Prima Directa'!$AQ$49,"")</f>
        <v>9.1182872772265812E-4</v>
      </c>
      <c r="X12" s="75">
        <f>IFERROR('Vida Prima Directa'!X49/'Vida Prima Directa'!$AQ$49,"")</f>
        <v>0.15266407618415287</v>
      </c>
      <c r="Y12" s="75">
        <f>IFERROR('Vida Prima Directa'!Y49/'Vida Prima Directa'!$AQ$49,"")</f>
        <v>7.9320638602414523E-3</v>
      </c>
      <c r="Z12" s="75">
        <f>IFERROR('Vida Prima Directa'!Z49/'Vida Prima Directa'!$AQ$49,"")</f>
        <v>2.6594901352379807E-2</v>
      </c>
      <c r="AA12" s="75">
        <f>IFERROR('Vida Prima Directa'!AA49/'Vida Prima Directa'!$AQ$49,"")</f>
        <v>4.1325999593070178E-2</v>
      </c>
      <c r="AB12" s="75">
        <f>IFERROR('Vida Prima Directa'!AB49/'Vida Prima Directa'!$AQ$49,"")</f>
        <v>4.283284459407135E-2</v>
      </c>
      <c r="AC12" s="75">
        <f>IFERROR('Vida Prima Directa'!AC49/'Vida Prima Directa'!$AQ$49,"")</f>
        <v>1.60806266263415E-2</v>
      </c>
      <c r="AD12" s="75">
        <f>IFERROR('Vida Prima Directa'!AD49/'Vida Prima Directa'!$AQ$49,"")</f>
        <v>8.8282417498505086E-3</v>
      </c>
      <c r="AE12" s="75">
        <f>IFERROR('Vida Prima Directa'!AE49/'Vida Prima Directa'!$AQ$49,"")</f>
        <v>4.126295205990136E-2</v>
      </c>
      <c r="AF12" s="75">
        <f>IFERROR('Vida Prima Directa'!AF49/'Vida Prima Directa'!$AQ$49,"")</f>
        <v>4.7694914254256378E-2</v>
      </c>
      <c r="AG12" s="75">
        <f>IFERROR('Vida Prima Directa'!AG49/'Vida Prima Directa'!$AQ$49,"")</f>
        <v>3.4263566196787901E-2</v>
      </c>
      <c r="AH12" s="75" t="str">
        <f>IFERROR('Vida Prima Directa'!AH49/'Vida Prima Directa'!$AQ$49,"")</f>
        <v/>
      </c>
      <c r="AI12" s="75" t="str">
        <f>IFERROR('Vida Prima Directa'!AI49/'Vida Prima Directa'!$AQ$49,"")</f>
        <v/>
      </c>
      <c r="AJ12" s="75" t="str">
        <f>IFERROR('Vida Prima Directa'!AJ49/'Vida Prima Directa'!$AQ$49,"")</f>
        <v/>
      </c>
      <c r="AK12" s="75" t="str">
        <f>IFERROR('Vida Prima Directa'!AK49/'Vida Prima Directa'!$AQ$49,"")</f>
        <v/>
      </c>
      <c r="AL12" s="75" t="str">
        <f>IFERROR('Vida Prima Directa'!AL49/'Vida Prima Directa'!$AQ$49,"")</f>
        <v/>
      </c>
      <c r="AM12" s="75" t="str">
        <f>IFERROR('Vida Prima Directa'!AM49/'Vida Prima Directa'!$AQ$49,"")</f>
        <v/>
      </c>
      <c r="AN12" s="75" t="str">
        <f>IFERROR('Vida Prima Directa'!AN49/'Vida Prima Directa'!$AQ$49,"")</f>
        <v/>
      </c>
      <c r="AO12" s="75" t="str">
        <f>IFERROR('Vida Prima Directa'!AO49/'Vida Prima Directa'!$AQ$49,"")</f>
        <v/>
      </c>
      <c r="AP12" s="75" t="str">
        <f>IFERROR('Vida Prima Directa'!AP49/'Vida Prima Directa'!$AQ$49,"")</f>
        <v/>
      </c>
      <c r="AQ12" s="75">
        <f>IFERROR('Vida Prima Directa'!AQ49/'Vida Prima Directa'!$AQ$49,"")</f>
        <v>1</v>
      </c>
    </row>
    <row r="13" spans="1:43">
      <c r="B13" s="73" t="s">
        <v>537</v>
      </c>
      <c r="C13" s="75">
        <f>IF('Vida EERR'!C14=0,"",(SUM('Vida EERR'!C33:C34)/'Vida EERR'!C14))</f>
        <v>0.15765209893197413</v>
      </c>
      <c r="D13" s="75">
        <f>IF('Vida EERR'!D14=0,"",(SUM('Vida EERR'!D33:D34)/'Vida EERR'!D14))</f>
        <v>8.2032773535989437E-2</v>
      </c>
      <c r="E13" s="75">
        <f>IF('Vida EERR'!E14=0,"",(SUM('Vida EERR'!E33:E34)/'Vida EERR'!E14))</f>
        <v>3.7941352297661504E-2</v>
      </c>
      <c r="F13" s="75">
        <f>IF('Vida EERR'!F14=0,"",(SUM('Vida EERR'!F33:F34)/'Vida EERR'!F14))</f>
        <v>0.18081588939086593</v>
      </c>
      <c r="G13" s="75">
        <f>IF('Vida EERR'!G14=0,"",(SUM('Vida EERR'!G33:G34)/'Vida EERR'!G14))</f>
        <v>5.1376659032520276E-2</v>
      </c>
      <c r="H13" s="75">
        <f>IF('Vida EERR'!H14=0,"",(SUM('Vida EERR'!H33:H34)/'Vida EERR'!H14))</f>
        <v>7.4113338048514285E-3</v>
      </c>
      <c r="I13" s="75">
        <f>IF('Vida EERR'!I14=0,"",(SUM('Vida EERR'!I33:I34)/'Vida EERR'!I14))</f>
        <v>0.17124000908127296</v>
      </c>
      <c r="J13" s="75">
        <f>IF('Vida EERR'!J14=0,"",(SUM('Vida EERR'!J33:J34)/'Vida EERR'!J14))</f>
        <v>6.8860411063583066E-2</v>
      </c>
      <c r="K13" s="75">
        <f>IF('Vida EERR'!K14=0,"",(SUM('Vida EERR'!K33:K34)/'Vida EERR'!K14))</f>
        <v>7.9956373742649772E-2</v>
      </c>
      <c r="L13" s="75">
        <f>IF('Vida EERR'!L14=0,"",(SUM('Vida EERR'!L33:L34)/'Vida EERR'!L14))</f>
        <v>4.5934650286752398E-3</v>
      </c>
      <c r="M13" s="75">
        <f>IF('Vida EERR'!M14=0,"",(SUM('Vida EERR'!M33:M34)/'Vida EERR'!M14))</f>
        <v>6.3646974282370566E-2</v>
      </c>
      <c r="N13" s="75">
        <f>IF('Vida EERR'!N14=0,"",(SUM('Vida EERR'!N33:N34)/'Vida EERR'!N14))</f>
        <v>1.380763081527551E-2</v>
      </c>
      <c r="O13" s="75">
        <f>IF('Vida EERR'!O14=0,"",(SUM('Vida EERR'!O33:O34)/'Vida EERR'!O14))</f>
        <v>5.8116134894340324E-2</v>
      </c>
      <c r="P13" s="75">
        <f>IF('Vida EERR'!P14=0,"",(SUM('Vida EERR'!P33:P34)/'Vida EERR'!P14))</f>
        <v>4.1505950352297039E-2</v>
      </c>
      <c r="Q13" s="75">
        <f>IF('Vida EERR'!Q14=0,"",(SUM('Vida EERR'!Q33:Q34)/'Vida EERR'!Q14))</f>
        <v>6.1821605790891423E-2</v>
      </c>
      <c r="R13" s="75">
        <f>IF('Vida EERR'!R14=0,"",(SUM('Vida EERR'!R33:R34)/'Vida EERR'!R14))</f>
        <v>0</v>
      </c>
      <c r="S13" s="75">
        <f>IF('Vida EERR'!S14=0,"",(SUM('Vida EERR'!S33:S34)/'Vida EERR'!S14))</f>
        <v>4.7257413342371372E-2</v>
      </c>
      <c r="T13" s="75">
        <f>IF('Vida EERR'!T14=0,"",(SUM('Vida EERR'!T33:T34)/'Vida EERR'!T14))</f>
        <v>4.5291708541126329E-4</v>
      </c>
      <c r="U13" s="75">
        <f>IF('Vida EERR'!U14=0,"",(SUM('Vida EERR'!U33:U34)/'Vida EERR'!U14))</f>
        <v>4.7466695543598187E-3</v>
      </c>
      <c r="V13" s="75">
        <f>IF('Vida EERR'!V14=0,"",(SUM('Vida EERR'!V33:V34)/'Vida EERR'!V14))</f>
        <v>0.23736509607791523</v>
      </c>
      <c r="W13" s="75">
        <f>IF('Vida EERR'!W14=0,"",(SUM('Vida EERR'!W33:W34)/'Vida EERR'!W14))</f>
        <v>0.15755928168126768</v>
      </c>
      <c r="X13" s="75">
        <f>IF('Vida EERR'!X14=0,"",(SUM('Vida EERR'!X33:X34)/'Vida EERR'!X14))</f>
        <v>7.3194098352315537E-2</v>
      </c>
      <c r="Y13" s="75">
        <f>IF('Vida EERR'!Y14=0,"",(SUM('Vida EERR'!Y33:Y34)/'Vida EERR'!Y14))</f>
        <v>7.5543919448154001E-2</v>
      </c>
      <c r="Z13" s="75">
        <f>IF('Vida EERR'!Z14=0,"",(SUM('Vida EERR'!Z33:Z34)/'Vida EERR'!Z14))</f>
        <v>3.618606832537901E-2</v>
      </c>
      <c r="AA13" s="75">
        <f>IF('Vida EERR'!AA14=0,"",(SUM('Vida EERR'!AA33:AA34)/'Vida EERR'!AA14))</f>
        <v>2.8987691054257331E-2</v>
      </c>
      <c r="AB13" s="75">
        <f>IF('Vida EERR'!AB14=0,"",(SUM('Vida EERR'!AB33:AB34)/'Vida EERR'!AB14))</f>
        <v>1.1280625388252257E-2</v>
      </c>
      <c r="AC13" s="75">
        <f>IF('Vida EERR'!AC14=0,"",(SUM('Vida EERR'!AC33:AC34)/'Vida EERR'!AC14))</f>
        <v>1.6490000497197843E-2</v>
      </c>
      <c r="AD13" s="75">
        <f>IF('Vida EERR'!AD14=0,"",(SUM('Vida EERR'!AD33:AD34)/'Vida EERR'!AD14))</f>
        <v>0</v>
      </c>
      <c r="AE13" s="75">
        <f>IF('Vida EERR'!AE14=0,"",(SUM('Vida EERR'!AE33:AE34)/'Vida EERR'!AE14))</f>
        <v>7.7555747433457181E-2</v>
      </c>
      <c r="AF13" s="75">
        <f>IF('Vida EERR'!AF14=0,"",(SUM('Vida EERR'!AF33:AF34)/'Vida EERR'!AF14))</f>
        <v>4.8045102199770671E-2</v>
      </c>
      <c r="AG13" s="75">
        <f>IF('Vida EERR'!AG14=0,"",(SUM('Vida EERR'!AG33:AG34)/'Vida EERR'!AG14))</f>
        <v>0.1965373036134396</v>
      </c>
      <c r="AH13" s="75" t="str">
        <f>IF('Vida EERR'!AH14=0,"",(SUM('Vida EERR'!AH33:AH34)/'Vida EERR'!AH14))</f>
        <v/>
      </c>
      <c r="AI13" s="75" t="str">
        <f>IF('Vida EERR'!AI14=0,"",(SUM('Vida EERR'!AI33:AI34)/'Vida EERR'!AI14))</f>
        <v/>
      </c>
      <c r="AJ13" s="75" t="str">
        <f>IF('Vida EERR'!AJ14=0,"",(SUM('Vida EERR'!AJ33:AJ34)/'Vida EERR'!AJ14))</f>
        <v/>
      </c>
      <c r="AK13" s="75" t="str">
        <f>IF('Vida EERR'!AK14=0,"",(SUM('Vida EERR'!AK33:AK34)/'Vida EERR'!AK14))</f>
        <v/>
      </c>
      <c r="AL13" s="75" t="str">
        <f>IF('Vida EERR'!AL14=0,"",(SUM('Vida EERR'!AL33:AL34)/'Vida EERR'!AL14))</f>
        <v/>
      </c>
      <c r="AM13" s="75" t="str">
        <f>IF('Vida EERR'!AM14=0,"",(SUM('Vida EERR'!AM33:AM34)/'Vida EERR'!AM14))</f>
        <v/>
      </c>
      <c r="AN13" s="75" t="str">
        <f>IF('Vida EERR'!AN14=0,"",(SUM('Vida EERR'!AN33:AN34)/'Vida EERR'!AN14))</f>
        <v/>
      </c>
      <c r="AO13" s="75" t="str">
        <f>IF('Vida EERR'!AO14=0,"",(SUM('Vida EERR'!AO33:AO34)/'Vida EERR'!AO14))</f>
        <v/>
      </c>
      <c r="AP13" s="75" t="str">
        <f>IF('Vida EERR'!AP14=0,"",(SUM('Vida EERR'!AP33:AP34)/'Vida EERR'!AP14))</f>
        <v/>
      </c>
      <c r="AQ13" s="75">
        <f>IF('Vida EERR'!AQ14=0,"",(SUM('Vida EERR'!AQ33:AQ34)/'Vida EERR'!AQ14))</f>
        <v>6.3248096811054505E-2</v>
      </c>
    </row>
    <row r="14" spans="1:43">
      <c r="B14" s="73" t="s">
        <v>538</v>
      </c>
      <c r="C14" s="75">
        <f>IF(SUM('Vida EERR'!C13,'Vida EERR'!C18)=0,"",ABS('Vida EERR'!C24)/SUM('Vida EERR'!C13,'Vida EERR'!C18))</f>
        <v>0.14447848318588838</v>
      </c>
      <c r="D14" s="75">
        <f>IF(SUM('Vida EERR'!D13,'Vida EERR'!D18)=0,"",ABS('Vida EERR'!D24)/SUM('Vida EERR'!D13,'Vida EERR'!D18))</f>
        <v>0.27277595548368144</v>
      </c>
      <c r="E14" s="75">
        <f>IF(SUM('Vida EERR'!E13,'Vida EERR'!E18)=0,"",ABS('Vida EERR'!E24)/SUM('Vida EERR'!E13,'Vida EERR'!E18))</f>
        <v>4.0521525836335962E-2</v>
      </c>
      <c r="F14" s="75">
        <f>IF(SUM('Vida EERR'!F13,'Vida EERR'!F18)=0,"",ABS('Vida EERR'!F24)/SUM('Vida EERR'!F13,'Vida EERR'!F18))</f>
        <v>0.31889349459730543</v>
      </c>
      <c r="G14" s="75">
        <f>IF(SUM('Vida EERR'!G13,'Vida EERR'!G18)=0,"",ABS('Vida EERR'!G24)/SUM('Vida EERR'!G13,'Vida EERR'!G18))</f>
        <v>0.21067482921101155</v>
      </c>
      <c r="H14" s="75">
        <f>IF(SUM('Vida EERR'!H13,'Vida EERR'!H18)=0,"",ABS('Vida EERR'!H24)/SUM('Vida EERR'!H13,'Vida EERR'!H18))</f>
        <v>0.67978434985438541</v>
      </c>
      <c r="I14" s="75">
        <f>IF(SUM('Vida EERR'!I13,'Vida EERR'!I18)=0,"",ABS('Vida EERR'!I24)/SUM('Vida EERR'!I13,'Vida EERR'!I18))</f>
        <v>5.392073452587174E-2</v>
      </c>
      <c r="J14" s="75">
        <f>IF(SUM('Vida EERR'!J13,'Vida EERR'!J18)=0,"",ABS('Vida EERR'!J24)/SUM('Vida EERR'!J13,'Vida EERR'!J18))</f>
        <v>0.41620798769669187</v>
      </c>
      <c r="K14" s="75">
        <f>IF(SUM('Vida EERR'!K13,'Vida EERR'!K18)=0,"",ABS('Vida EERR'!K24)/SUM('Vida EERR'!K13,'Vida EERR'!K18))</f>
        <v>0.71900910231370674</v>
      </c>
      <c r="L14" s="75">
        <f>IF(SUM('Vida EERR'!L13,'Vida EERR'!L18)=0,"",ABS('Vida EERR'!L24)/SUM('Vida EERR'!L13,'Vida EERR'!L18))</f>
        <v>4.0019432794843476E-2</v>
      </c>
      <c r="M14" s="75">
        <f>IF(SUM('Vida EERR'!M13,'Vida EERR'!M18)=0,"",ABS('Vida EERR'!M24)/SUM('Vida EERR'!M13,'Vida EERR'!M18))</f>
        <v>0.12067876221129524</v>
      </c>
      <c r="N14" s="75">
        <f>IF(SUM('Vida EERR'!N13,'Vida EERR'!N18)=0,"",ABS('Vida EERR'!N24)/SUM('Vida EERR'!N13,'Vida EERR'!N18))</f>
        <v>0</v>
      </c>
      <c r="O14" s="75">
        <f>IF(SUM('Vida EERR'!O13,'Vida EERR'!O18)=0,"",ABS('Vida EERR'!O24)/SUM('Vida EERR'!O13,'Vida EERR'!O18))</f>
        <v>6.8257046786553144E-2</v>
      </c>
      <c r="P14" s="75">
        <f>IF(SUM('Vida EERR'!P13,'Vida EERR'!P18)=0,"",ABS('Vida EERR'!P24)/SUM('Vida EERR'!P13,'Vida EERR'!P18))</f>
        <v>0.23948781289016444</v>
      </c>
      <c r="Q14" s="75">
        <f>IF(SUM('Vida EERR'!Q13,'Vida EERR'!Q18)=0,"",ABS('Vida EERR'!Q24)/SUM('Vida EERR'!Q13,'Vida EERR'!Q18))</f>
        <v>0.39707148385312746</v>
      </c>
      <c r="R14" s="75">
        <f>IF(SUM('Vida EERR'!R13,'Vida EERR'!R18)=0,"",ABS('Vida EERR'!R24)/SUM('Vida EERR'!R13,'Vida EERR'!R18))</f>
        <v>0.41391428033551569</v>
      </c>
      <c r="S14" s="75">
        <f>IF(SUM('Vida EERR'!S13,'Vida EERR'!S18)=0,"",ABS('Vida EERR'!S24)/SUM('Vida EERR'!S13,'Vida EERR'!S18))</f>
        <v>0.25600164859735902</v>
      </c>
      <c r="T14" s="75">
        <f>IF(SUM('Vida EERR'!T13,'Vida EERR'!T18)=0,"",ABS('Vida EERR'!T24)/SUM('Vida EERR'!T13,'Vida EERR'!T18))</f>
        <v>0.66320593637523639</v>
      </c>
      <c r="U14" s="75">
        <f>IF(SUM('Vida EERR'!U13,'Vida EERR'!U18)=0,"",ABS('Vida EERR'!U24)/SUM('Vida EERR'!U13,'Vida EERR'!U18))</f>
        <v>0.56641123409681837</v>
      </c>
      <c r="V14" s="75">
        <f>IF(SUM('Vida EERR'!V13,'Vida EERR'!V18)=0,"",ABS('Vida EERR'!V24)/SUM('Vida EERR'!V13,'Vida EERR'!V18))</f>
        <v>0.20010527239231513</v>
      </c>
      <c r="W14" s="75">
        <f>IF(SUM('Vida EERR'!W13,'Vida EERR'!W18)=0,"",ABS('Vida EERR'!W24)/SUM('Vida EERR'!W13,'Vida EERR'!W18))</f>
        <v>0.55310109841893551</v>
      </c>
      <c r="X14" s="75">
        <f>IF(SUM('Vida EERR'!X13,'Vida EERR'!X18)=0,"",ABS('Vida EERR'!X24)/SUM('Vida EERR'!X13,'Vida EERR'!X18))</f>
        <v>0.17726933426406263</v>
      </c>
      <c r="Y14" s="75">
        <f>IF(SUM('Vida EERR'!Y13,'Vida EERR'!Y18)=0,"",ABS('Vida EERR'!Y24)/SUM('Vida EERR'!Y13,'Vida EERR'!Y18))</f>
        <v>0.32017674192076578</v>
      </c>
      <c r="Z14" s="75">
        <f>IF(SUM('Vida EERR'!Z13,'Vida EERR'!Z18)=0,"",ABS('Vida EERR'!Z24)/SUM('Vida EERR'!Z13,'Vida EERR'!Z18))</f>
        <v>0.25658664553553551</v>
      </c>
      <c r="AA14" s="75">
        <f>IF(SUM('Vida EERR'!AA13,'Vida EERR'!AA18)=0,"",ABS('Vida EERR'!AA24)/SUM('Vida EERR'!AA13,'Vida EERR'!AA18))</f>
        <v>7.0346183672575613E-2</v>
      </c>
      <c r="AB14" s="75">
        <f>IF(SUM('Vida EERR'!AB13,'Vida EERR'!AB18)=0,"",ABS('Vida EERR'!AB24)/SUM('Vida EERR'!AB13,'Vida EERR'!AB18))</f>
        <v>1.2403920245213964E-2</v>
      </c>
      <c r="AC14" s="75">
        <f>IF(SUM('Vida EERR'!AC13,'Vida EERR'!AC18)=0,"",ABS('Vida EERR'!AC24)/SUM('Vida EERR'!AC13,'Vida EERR'!AC18))</f>
        <v>2.1278441254460809E-3</v>
      </c>
      <c r="AD14" s="75">
        <f>IF(SUM('Vida EERR'!AD13,'Vida EERR'!AD18)=0,"",ABS('Vida EERR'!AD24)/SUM('Vida EERR'!AD13,'Vida EERR'!AD18))</f>
        <v>0.69068684927378432</v>
      </c>
      <c r="AE14" s="75">
        <f>IF(SUM('Vida EERR'!AE13,'Vida EERR'!AE18)=0,"",ABS('Vida EERR'!AE24)/SUM('Vida EERR'!AE13,'Vida EERR'!AE18))</f>
        <v>0.43486843796727326</v>
      </c>
      <c r="AF14" s="75">
        <f>IF(SUM('Vida EERR'!AF13,'Vida EERR'!AF18)=0,"",ABS('Vida EERR'!AF24)/SUM('Vida EERR'!AF13,'Vida EERR'!AF18))</f>
        <v>0.42362269280696363</v>
      </c>
      <c r="AG14" s="75">
        <f>IF(SUM('Vida EERR'!AG13,'Vida EERR'!AG18)=0,"",ABS('Vida EERR'!AG24)/SUM('Vida EERR'!AG13,'Vida EERR'!AG18))</f>
        <v>0.49973707740255208</v>
      </c>
      <c r="AH14" s="75" t="str">
        <f>IF(SUM('Vida EERR'!AH13,'Vida EERR'!AH18)=0,"",ABS('Vida EERR'!AH24)/SUM('Vida EERR'!AH13,'Vida EERR'!AH18))</f>
        <v/>
      </c>
      <c r="AI14" s="75" t="str">
        <f>IF(SUM('Vida EERR'!AI13,'Vida EERR'!AI18)=0,"",ABS('Vida EERR'!AI24)/SUM('Vida EERR'!AI13,'Vida EERR'!AI18))</f>
        <v/>
      </c>
      <c r="AJ14" s="75" t="str">
        <f>IF(SUM('Vida EERR'!AJ13,'Vida EERR'!AJ18)=0,"",ABS('Vida EERR'!AJ24)/SUM('Vida EERR'!AJ13,'Vida EERR'!AJ18))</f>
        <v/>
      </c>
      <c r="AK14" s="75" t="str">
        <f>IF(SUM('Vida EERR'!AK13,'Vida EERR'!AK18)=0,"",ABS('Vida EERR'!AK24)/SUM('Vida EERR'!AK13,'Vida EERR'!AK18))</f>
        <v/>
      </c>
      <c r="AL14" s="75" t="str">
        <f>IF(SUM('Vida EERR'!AL13,'Vida EERR'!AL18)=0,"",ABS('Vida EERR'!AL24)/SUM('Vida EERR'!AL13,'Vida EERR'!AL18))</f>
        <v/>
      </c>
      <c r="AM14" s="75" t="str">
        <f>IF(SUM('Vida EERR'!AM13,'Vida EERR'!AM18)=0,"",ABS('Vida EERR'!AM24)/SUM('Vida EERR'!AM13,'Vida EERR'!AM18))</f>
        <v/>
      </c>
      <c r="AN14" s="75" t="str">
        <f>IF(SUM('Vida EERR'!AN13,'Vida EERR'!AN18)=0,"",ABS('Vida EERR'!AN24)/SUM('Vida EERR'!AN13,'Vida EERR'!AN18))</f>
        <v/>
      </c>
      <c r="AO14" s="75" t="str">
        <f>IF(SUM('Vida EERR'!AO13,'Vida EERR'!AO18)=0,"",ABS('Vida EERR'!AO24)/SUM('Vida EERR'!AO13,'Vida EERR'!AO18))</f>
        <v/>
      </c>
      <c r="AP14" s="75" t="str">
        <f>IF(SUM('Vida EERR'!AP13,'Vida EERR'!AP18)=0,"",ABS('Vida EERR'!AP24)/SUM('Vida EERR'!AP13,'Vida EERR'!AP18))</f>
        <v/>
      </c>
      <c r="AQ14" s="75">
        <f>IF(SUM('Vida EERR'!AQ13,'Vida EERR'!AQ18)=0,"",ABS('Vida EERR'!AQ24)/SUM('Vida EERR'!AQ13,'Vida EERR'!AQ18))</f>
        <v>0.23994368879244177</v>
      </c>
    </row>
    <row r="15" spans="1:43">
      <c r="B15" s="73" t="s">
        <v>539</v>
      </c>
      <c r="C15" s="75">
        <f>IF('Vida EERR'!C14=0,"",'Vida EERR'!C40/'Vida EERR'!C14)</f>
        <v>0.45676607801068747</v>
      </c>
      <c r="D15" s="75">
        <f>IF('Vida EERR'!D14=0,"",'Vida EERR'!D40/'Vida EERR'!D14)</f>
        <v>0.46489461101688773</v>
      </c>
      <c r="E15" s="75">
        <f>IF('Vida EERR'!E14=0,"",'Vida EERR'!E40/'Vida EERR'!E14)</f>
        <v>9.8753113341738599E-2</v>
      </c>
      <c r="F15" s="75">
        <f>IF('Vida EERR'!F14=0,"",'Vida EERR'!F40/'Vida EERR'!F14)</f>
        <v>0.35336949872020817</v>
      </c>
      <c r="G15" s="75">
        <f>IF('Vida EERR'!G14=0,"",'Vida EERR'!G40/'Vida EERR'!G14)</f>
        <v>0.12057961996876965</v>
      </c>
      <c r="H15" s="75">
        <f>IF('Vida EERR'!H14=0,"",'Vida EERR'!H40/'Vida EERR'!H14)</f>
        <v>5.1856800132846291E-2</v>
      </c>
      <c r="I15" s="75">
        <f>IF('Vida EERR'!I14=0,"",'Vida EERR'!I40/'Vida EERR'!I14)</f>
        <v>0.74524429067493458</v>
      </c>
      <c r="J15" s="75">
        <f>IF('Vida EERR'!J14=0,"",'Vida EERR'!J40/'Vida EERR'!J14)</f>
        <v>7.8436220181435035E-2</v>
      </c>
      <c r="K15" s="75">
        <f>IF('Vida EERR'!K14=0,"",'Vida EERR'!K40/'Vida EERR'!K14)</f>
        <v>0.1615230670211559</v>
      </c>
      <c r="L15" s="75">
        <f>IF('Vida EERR'!L14=0,"",'Vida EERR'!L40/'Vida EERR'!L14)</f>
        <v>2.0143159129768818E-2</v>
      </c>
      <c r="M15" s="75">
        <f>IF('Vida EERR'!M14=0,"",'Vida EERR'!M40/'Vida EERR'!M14)</f>
        <v>0.11000776039913182</v>
      </c>
      <c r="N15" s="75">
        <f>IF('Vida EERR'!N14=0,"",'Vida EERR'!N40/'Vida EERR'!N14)</f>
        <v>8.5204445798736678E-2</v>
      </c>
      <c r="O15" s="75">
        <f>IF('Vida EERR'!O14=0,"",'Vida EERR'!O40/'Vida EERR'!O14)</f>
        <v>8.8692973188385177E-2</v>
      </c>
      <c r="P15" s="75">
        <f>IF('Vida EERR'!P14=0,"",'Vida EERR'!P40/'Vida EERR'!P14)</f>
        <v>9.2358849043313263E-2</v>
      </c>
      <c r="Q15" s="75">
        <f>IF('Vida EERR'!Q14=0,"",'Vida EERR'!Q40/'Vida EERR'!Q14)</f>
        <v>9.5942848708396089E-2</v>
      </c>
      <c r="R15" s="75">
        <f>IF('Vida EERR'!R14=0,"",'Vida EERR'!R40/'Vida EERR'!R14)</f>
        <v>0.88556152847854441</v>
      </c>
      <c r="S15" s="75">
        <f>IF('Vida EERR'!S14=0,"",'Vida EERR'!S40/'Vida EERR'!S14)</f>
        <v>0.18726455910131753</v>
      </c>
      <c r="T15" s="75">
        <f>IF('Vida EERR'!T14=0,"",'Vida EERR'!T40/'Vida EERR'!T14)</f>
        <v>0.12890380057585563</v>
      </c>
      <c r="U15" s="75">
        <f>IF('Vida EERR'!U14=0,"",'Vida EERR'!U40/'Vida EERR'!U14)</f>
        <v>0.19843306263124955</v>
      </c>
      <c r="V15" s="75">
        <f>IF('Vida EERR'!V14=0,"",'Vida EERR'!V40/'Vida EERR'!V14)</f>
        <v>1.50460647538826</v>
      </c>
      <c r="W15" s="75">
        <f>IF('Vida EERR'!W14=0,"",'Vida EERR'!W40/'Vida EERR'!W14)</f>
        <v>0.26691135143853278</v>
      </c>
      <c r="X15" s="75">
        <f>IF('Vida EERR'!X14=0,"",'Vida EERR'!X40/'Vida EERR'!X14)</f>
        <v>0.10930245161743733</v>
      </c>
      <c r="Y15" s="75">
        <f>IF('Vida EERR'!Y14=0,"",'Vida EERR'!Y40/'Vida EERR'!Y14)</f>
        <v>0.29798635913876009</v>
      </c>
      <c r="Z15" s="75">
        <f>IF('Vida EERR'!Z14=0,"",'Vida EERR'!Z40/'Vida EERR'!Z14)</f>
        <v>0.22272800688863323</v>
      </c>
      <c r="AA15" s="75">
        <f>IF('Vida EERR'!AA14=0,"",'Vida EERR'!AA40/'Vida EERR'!AA14)</f>
        <v>6.1708462860610054E-2</v>
      </c>
      <c r="AB15" s="75">
        <f>IF('Vida EERR'!AB14=0,"",'Vida EERR'!AB40/'Vida EERR'!AB14)</f>
        <v>6.512512719162504E-2</v>
      </c>
      <c r="AC15" s="75">
        <f>IF('Vida EERR'!AC14=0,"",'Vida EERR'!AC40/'Vida EERR'!AC14)</f>
        <v>6.3014464557616251E-2</v>
      </c>
      <c r="AD15" s="75">
        <f>IF('Vida EERR'!AD14=0,"",'Vida EERR'!AD40/'Vida EERR'!AD14)</f>
        <v>3.526941796708323E-2</v>
      </c>
      <c r="AE15" s="75">
        <f>IF('Vida EERR'!AE14=0,"",'Vida EERR'!AE40/'Vida EERR'!AE14)</f>
        <v>0.12134766710226963</v>
      </c>
      <c r="AF15" s="75">
        <f>IF('Vida EERR'!AF14=0,"",'Vida EERR'!AF40/'Vida EERR'!AF14)</f>
        <v>0.10505319044866825</v>
      </c>
      <c r="AG15" s="75">
        <f>IF('Vida EERR'!AG14=0,"",'Vida EERR'!AG40/'Vida EERR'!AG14)</f>
        <v>0.26563784636640303</v>
      </c>
      <c r="AH15" s="75" t="str">
        <f>IF('Vida EERR'!AH14=0,"",'Vida EERR'!AH40/'Vida EERR'!AH14)</f>
        <v/>
      </c>
      <c r="AI15" s="75" t="str">
        <f>IF('Vida EERR'!AI14=0,"",'Vida EERR'!AI40/'Vida EERR'!AI14)</f>
        <v/>
      </c>
      <c r="AJ15" s="75" t="str">
        <f>IF('Vida EERR'!AJ14=0,"",'Vida EERR'!AJ40/'Vida EERR'!AJ14)</f>
        <v/>
      </c>
      <c r="AK15" s="75" t="str">
        <f>IF('Vida EERR'!AK14=0,"",'Vida EERR'!AK40/'Vida EERR'!AK14)</f>
        <v/>
      </c>
      <c r="AL15" s="75" t="str">
        <f>IF('Vida EERR'!AL14=0,"",'Vida EERR'!AL40/'Vida EERR'!AL14)</f>
        <v/>
      </c>
      <c r="AM15" s="75" t="str">
        <f>IF('Vida EERR'!AM14=0,"",'Vida EERR'!AM40/'Vida EERR'!AM14)</f>
        <v/>
      </c>
      <c r="AN15" s="75" t="str">
        <f>IF('Vida EERR'!AN14=0,"",'Vida EERR'!AN40/'Vida EERR'!AN14)</f>
        <v/>
      </c>
      <c r="AO15" s="75" t="str">
        <f>IF('Vida EERR'!AO14=0,"",'Vida EERR'!AO40/'Vida EERR'!AO14)</f>
        <v/>
      </c>
      <c r="AP15" s="75" t="str">
        <f>IF('Vida EERR'!AP14=0,"",'Vida EERR'!AP40/'Vida EERR'!AP14)</f>
        <v/>
      </c>
      <c r="AQ15" s="75">
        <f>IF('Vida EERR'!AQ14=0,"",'Vida EERR'!AQ40/'Vida EERR'!AQ14)</f>
        <v>0.1405763971583435</v>
      </c>
    </row>
    <row r="16" spans="1:43" s="203" customFormat="1">
      <c r="A16" s="39"/>
      <c r="B16" s="73" t="s">
        <v>532</v>
      </c>
      <c r="C16" s="83">
        <f>IF('Vida Pasivos'!C46=0,"",'Vida Pasivos'!C12/'Vida Pasivos'!C46)</f>
        <v>2.0928372824253811</v>
      </c>
      <c r="D16" s="83">
        <f>IF('Vida Pasivos'!D46=0,"",'Vida Pasivos'!D12/'Vida Pasivos'!D46)</f>
        <v>2.5845347909222003</v>
      </c>
      <c r="E16" s="83">
        <f>IF('Vida Pasivos'!E46=0,"",'Vida Pasivos'!E12/'Vida Pasivos'!E46)</f>
        <v>2.6794433535447744</v>
      </c>
      <c r="F16" s="83">
        <f>IF('Vida Pasivos'!F46=0,"",'Vida Pasivos'!F12/'Vida Pasivos'!F46)</f>
        <v>6.1780033846137261</v>
      </c>
      <c r="G16" s="83">
        <f>IF('Vida Pasivos'!G46=0,"",'Vida Pasivos'!G12/'Vida Pasivos'!G46)</f>
        <v>8.1862102244167421</v>
      </c>
      <c r="H16" s="83">
        <f>IF('Vida Pasivos'!H46=0,"",'Vida Pasivos'!H12/'Vida Pasivos'!H46)</f>
        <v>3.3947412546481401</v>
      </c>
      <c r="I16" s="83">
        <f>IF('Vida Pasivos'!I46=0,"",'Vida Pasivos'!I12/'Vida Pasivos'!I46)</f>
        <v>1.2446609001819164</v>
      </c>
      <c r="J16" s="83">
        <f>IF('Vida Pasivos'!J46=0,"",'Vida Pasivos'!J12/'Vida Pasivos'!J46)</f>
        <v>13.277537626106305</v>
      </c>
      <c r="K16" s="83">
        <f>IF('Vida Pasivos'!K46=0,"",'Vida Pasivos'!K12/'Vida Pasivos'!K46)</f>
        <v>0.77883550893682629</v>
      </c>
      <c r="L16" s="83">
        <f>IF('Vida Pasivos'!L46=0,"",'Vida Pasivos'!L12/'Vida Pasivos'!L46)</f>
        <v>6.0883372899626433</v>
      </c>
      <c r="M16" s="83">
        <f>IF('Vida Pasivos'!M46=0,"",'Vida Pasivos'!M12/'Vida Pasivos'!M46)</f>
        <v>7.8361392606903602</v>
      </c>
      <c r="N16" s="83">
        <f>IF('Vida Pasivos'!N46=0,"",'Vida Pasivos'!N12/'Vida Pasivos'!N46)</f>
        <v>10.135470546730046</v>
      </c>
      <c r="O16" s="83">
        <f>IF('Vida Pasivos'!O46=0,"",'Vida Pasivos'!O12/'Vida Pasivos'!O46)</f>
        <v>15.987010402085337</v>
      </c>
      <c r="P16" s="83">
        <f>IF('Vida Pasivos'!P46=0,"",'Vida Pasivos'!P12/'Vida Pasivos'!P46)</f>
        <v>11.552258957333528</v>
      </c>
      <c r="Q16" s="83">
        <f>IF('Vida Pasivos'!Q46=0,"",'Vida Pasivos'!Q12/'Vida Pasivos'!Q46)</f>
        <v>13.865459566248063</v>
      </c>
      <c r="R16" s="83">
        <f>IF('Vida Pasivos'!R46=0,"",'Vida Pasivos'!R12/'Vida Pasivos'!R46)</f>
        <v>0.41873591045267566</v>
      </c>
      <c r="S16" s="83">
        <f>IF('Vida Pasivos'!S46=0,"",'Vida Pasivos'!S12/'Vida Pasivos'!S46)</f>
        <v>0.43589382630135443</v>
      </c>
      <c r="T16" s="83">
        <f>IF('Vida Pasivos'!T46=0,"",'Vida Pasivos'!T12/'Vida Pasivos'!T46)</f>
        <v>1.1814096894084936</v>
      </c>
      <c r="U16" s="83">
        <f>IF('Vida Pasivos'!U46=0,"",'Vida Pasivos'!U12/'Vida Pasivos'!U46)</f>
        <v>0.37869402887558323</v>
      </c>
      <c r="V16" s="83">
        <f>IF('Vida Pasivos'!V46=0,"",'Vida Pasivos'!V12/'Vida Pasivos'!V46)</f>
        <v>3.4441420277178468E-2</v>
      </c>
      <c r="W16" s="83">
        <f>IF('Vida Pasivos'!W46=0,"",'Vida Pasivos'!W12/'Vida Pasivos'!W46)</f>
        <v>9.3043564503031035</v>
      </c>
      <c r="X16" s="83">
        <f>IF('Vida Pasivos'!X46=0,"",'Vida Pasivos'!X12/'Vida Pasivos'!X46)</f>
        <v>11.585508398909724</v>
      </c>
      <c r="Y16" s="83">
        <f>IF('Vida Pasivos'!Y46=0,"",'Vida Pasivos'!Y12/'Vida Pasivos'!Y46)</f>
        <v>0.59481946308938283</v>
      </c>
      <c r="Z16" s="83">
        <f>IF('Vida Pasivos'!Z46=0,"",'Vida Pasivos'!Z12/'Vida Pasivos'!Z46)</f>
        <v>9.1738011239456281</v>
      </c>
      <c r="AA16" s="83">
        <f>IF('Vida Pasivos'!AA46=0,"",'Vida Pasivos'!AA12/'Vida Pasivos'!AA46)</f>
        <v>11.082131811340849</v>
      </c>
      <c r="AB16" s="83">
        <f>IF('Vida Pasivos'!AB46=0,"",'Vida Pasivos'!AB12/'Vida Pasivos'!AB46)</f>
        <v>14.820682174584933</v>
      </c>
      <c r="AC16" s="83">
        <f>IF('Vida Pasivos'!AC46=0,"",'Vida Pasivos'!AC12/'Vida Pasivos'!AC46)</f>
        <v>12.648827316349484</v>
      </c>
      <c r="AD16" s="83">
        <f>IF('Vida Pasivos'!AD46=0,"",'Vida Pasivos'!AD12/'Vida Pasivos'!AD46)</f>
        <v>1.1005203288686154</v>
      </c>
      <c r="AE16" s="83">
        <f>IF('Vida Pasivos'!AE46=0,"",'Vida Pasivos'!AE12/'Vida Pasivos'!AE46)</f>
        <v>11.592500311653678</v>
      </c>
      <c r="AF16" s="83">
        <f>IF('Vida Pasivos'!AF46=0,"",'Vida Pasivos'!AF12/'Vida Pasivos'!AF46)</f>
        <v>6.4233379189846982</v>
      </c>
      <c r="AG16" s="83">
        <f>IF('Vida Pasivos'!AG46=0,"",'Vida Pasivos'!AG12/'Vida Pasivos'!AG46)</f>
        <v>1.2045714771366476</v>
      </c>
      <c r="AH16" s="83" t="str">
        <f>IF('Vida Pasivos'!AH46=0,"",'Vida Pasivos'!AH12/'Vida Pasivos'!AH46)</f>
        <v/>
      </c>
      <c r="AI16" s="83" t="str">
        <f>IF('Vida Pasivos'!AI46=0,"",'Vida Pasivos'!AI12/'Vida Pasivos'!AI46)</f>
        <v/>
      </c>
      <c r="AJ16" s="83" t="str">
        <f>IF('Vida Pasivos'!AJ46=0,"",'Vida Pasivos'!AJ12/'Vida Pasivos'!AJ46)</f>
        <v/>
      </c>
      <c r="AK16" s="83" t="str">
        <f>IF('Vida Pasivos'!AK46=0,"",'Vida Pasivos'!AK12/'Vida Pasivos'!AK46)</f>
        <v/>
      </c>
      <c r="AL16" s="83" t="str">
        <f>IF('Vida Pasivos'!AL46=0,"",'Vida Pasivos'!AL12/'Vida Pasivos'!AL46)</f>
        <v/>
      </c>
      <c r="AM16" s="83" t="str">
        <f>IF('Vida Pasivos'!AM46=0,"",'Vida Pasivos'!AM12/'Vida Pasivos'!AM46)</f>
        <v/>
      </c>
      <c r="AN16" s="83" t="str">
        <f>IF('Vida Pasivos'!AN46=0,"",'Vida Pasivos'!AN12/'Vida Pasivos'!AN46)</f>
        <v/>
      </c>
      <c r="AO16" s="83" t="str">
        <f>IF('Vida Pasivos'!AO46=0,"",'Vida Pasivos'!AO12/'Vida Pasivos'!AO46)</f>
        <v/>
      </c>
      <c r="AP16" s="83" t="str">
        <f>IF('Vida Pasivos'!AP46=0,"",'Vida Pasivos'!AP12/'Vida Pasivos'!AP46)</f>
        <v/>
      </c>
      <c r="AQ16" s="83">
        <f>IF('Vida Pasivos'!AQ46=0,"",'Vida Pasivos'!AQ12/'Vida Pasivos'!AQ46)</f>
        <v>8.1183588161918578</v>
      </c>
    </row>
    <row r="17" spans="1:43" s="203" customFormat="1">
      <c r="A17" s="39"/>
      <c r="B17" s="73" t="s">
        <v>533</v>
      </c>
      <c r="C17" s="83">
        <f>IF('Vida Pasivos'!C46=0,"",'Vida Pasivos'!C13/'Vida Pasivos'!C46)</f>
        <v>0</v>
      </c>
      <c r="D17" s="83">
        <f>IF('Vida Pasivos'!D46=0,"",'Vida Pasivos'!D13/'Vida Pasivos'!D46)</f>
        <v>3.7630107090420172E-3</v>
      </c>
      <c r="E17" s="83">
        <f>IF('Vida Pasivos'!E46=0,"",'Vida Pasivos'!E13/'Vida Pasivos'!E46)</f>
        <v>0</v>
      </c>
      <c r="F17" s="83">
        <f>IF('Vida Pasivos'!F46=0,"",'Vida Pasivos'!F13/'Vida Pasivos'!F46)</f>
        <v>8.5027919921913178E-3</v>
      </c>
      <c r="G17" s="83">
        <f>IF('Vida Pasivos'!G46=0,"",'Vida Pasivos'!G13/'Vida Pasivos'!G46)</f>
        <v>0.25053994495869325</v>
      </c>
      <c r="H17" s="83">
        <f>IF('Vida Pasivos'!H46=0,"",'Vida Pasivos'!H13/'Vida Pasivos'!H46)</f>
        <v>1.0400090234938529E-2</v>
      </c>
      <c r="I17" s="83">
        <f>IF('Vida Pasivos'!I46=0,"",'Vida Pasivos'!I13/'Vida Pasivos'!I46)</f>
        <v>0</v>
      </c>
      <c r="J17" s="83">
        <f>IF('Vida Pasivos'!J46=0,"",'Vida Pasivos'!J13/'Vida Pasivos'!J46)</f>
        <v>0</v>
      </c>
      <c r="K17" s="83">
        <f>IF('Vida Pasivos'!K46=0,"",'Vida Pasivos'!K13/'Vida Pasivos'!K46)</f>
        <v>0</v>
      </c>
      <c r="L17" s="83">
        <f>IF('Vida Pasivos'!L46=0,"",'Vida Pasivos'!L13/'Vida Pasivos'!L46)</f>
        <v>0.47566607101511515</v>
      </c>
      <c r="M17" s="83">
        <f>IF('Vida Pasivos'!M46=0,"",'Vida Pasivos'!M13/'Vida Pasivos'!M46)</f>
        <v>0.27317255127833184</v>
      </c>
      <c r="N17" s="83">
        <f>IF('Vida Pasivos'!N46=0,"",'Vida Pasivos'!N13/'Vida Pasivos'!N46)</f>
        <v>0.15476205340830362</v>
      </c>
      <c r="O17" s="83">
        <f>IF('Vida Pasivos'!O46=0,"",'Vida Pasivos'!O13/'Vida Pasivos'!O46)</f>
        <v>0.28023661826977325</v>
      </c>
      <c r="P17" s="83">
        <f>IF('Vida Pasivos'!P46=0,"",'Vida Pasivos'!P13/'Vida Pasivos'!P46)</f>
        <v>0.23015679936767613</v>
      </c>
      <c r="Q17" s="83">
        <f>IF('Vida Pasivos'!Q46=0,"",'Vida Pasivos'!Q13/'Vida Pasivos'!Q46)</f>
        <v>0.24483921449343507</v>
      </c>
      <c r="R17" s="83">
        <f>IF('Vida Pasivos'!R46=0,"",'Vida Pasivos'!R13/'Vida Pasivos'!R46)</f>
        <v>0</v>
      </c>
      <c r="S17" s="83">
        <f>IF('Vida Pasivos'!S46=0,"",'Vida Pasivos'!S13/'Vida Pasivos'!S46)</f>
        <v>0</v>
      </c>
      <c r="T17" s="83">
        <f>IF('Vida Pasivos'!T46=0,"",'Vida Pasivos'!T13/'Vida Pasivos'!T46)</f>
        <v>0</v>
      </c>
      <c r="U17" s="83">
        <f>IF('Vida Pasivos'!U46=0,"",'Vida Pasivos'!U13/'Vida Pasivos'!U46)</f>
        <v>0</v>
      </c>
      <c r="V17" s="83">
        <f>IF('Vida Pasivos'!V46=0,"",'Vida Pasivos'!V13/'Vida Pasivos'!V46)</f>
        <v>0</v>
      </c>
      <c r="W17" s="83">
        <f>IF('Vida Pasivos'!W46=0,"",'Vida Pasivos'!W13/'Vida Pasivos'!W46)</f>
        <v>0</v>
      </c>
      <c r="X17" s="83">
        <f>IF('Vida Pasivos'!X46=0,"",'Vida Pasivos'!X13/'Vida Pasivos'!X46)</f>
        <v>0</v>
      </c>
      <c r="Y17" s="83">
        <f>IF('Vida Pasivos'!Y46=0,"",'Vida Pasivos'!Y13/'Vida Pasivos'!Y46)</f>
        <v>0</v>
      </c>
      <c r="Z17" s="83">
        <f>IF('Vida Pasivos'!Z46=0,"",'Vida Pasivos'!Z13/'Vida Pasivos'!Z46)</f>
        <v>0</v>
      </c>
      <c r="AA17" s="83">
        <f>IF('Vida Pasivos'!AA46=0,"",'Vida Pasivos'!AA13/'Vida Pasivos'!AA46)</f>
        <v>0.16828116691054704</v>
      </c>
      <c r="AB17" s="83">
        <f>IF('Vida Pasivos'!AB46=0,"",'Vida Pasivos'!AB13/'Vida Pasivos'!AB46)</f>
        <v>1.1310766204505439E-2</v>
      </c>
      <c r="AC17" s="83">
        <f>IF('Vida Pasivos'!AC46=0,"",'Vida Pasivos'!AC13/'Vida Pasivos'!AC46)</f>
        <v>0</v>
      </c>
      <c r="AD17" s="83">
        <f>IF('Vida Pasivos'!AD46=0,"",'Vida Pasivos'!AD13/'Vida Pasivos'!AD46)</f>
        <v>0</v>
      </c>
      <c r="AE17" s="83">
        <f>IF('Vida Pasivos'!AE46=0,"",'Vida Pasivos'!AE13/'Vida Pasivos'!AE46)</f>
        <v>2.8892387152957548E-2</v>
      </c>
      <c r="AF17" s="83">
        <f>IF('Vida Pasivos'!AF46=0,"",'Vida Pasivos'!AF13/'Vida Pasivos'!AF46)</f>
        <v>1.5252626662463857E-8</v>
      </c>
      <c r="AG17" s="83">
        <f>IF('Vida Pasivos'!AG46=0,"",'Vida Pasivos'!AG13/'Vida Pasivos'!AG46)</f>
        <v>0</v>
      </c>
      <c r="AH17" s="83" t="str">
        <f>IF('Vida Pasivos'!AH46=0,"",'Vida Pasivos'!AH13/'Vida Pasivos'!AH46)</f>
        <v/>
      </c>
      <c r="AI17" s="83" t="str">
        <f>IF('Vida Pasivos'!AI46=0,"",'Vida Pasivos'!AI13/'Vida Pasivos'!AI46)</f>
        <v/>
      </c>
      <c r="AJ17" s="83" t="str">
        <f>IF('Vida Pasivos'!AJ46=0,"",'Vida Pasivos'!AJ13/'Vida Pasivos'!AJ46)</f>
        <v/>
      </c>
      <c r="AK17" s="83" t="str">
        <f>IF('Vida Pasivos'!AK46=0,"",'Vida Pasivos'!AK13/'Vida Pasivos'!AK46)</f>
        <v/>
      </c>
      <c r="AL17" s="83" t="str">
        <f>IF('Vida Pasivos'!AL46=0,"",'Vida Pasivos'!AL13/'Vida Pasivos'!AL46)</f>
        <v/>
      </c>
      <c r="AM17" s="83" t="str">
        <f>IF('Vida Pasivos'!AM46=0,"",'Vida Pasivos'!AM13/'Vida Pasivos'!AM46)</f>
        <v/>
      </c>
      <c r="AN17" s="83" t="str">
        <f>IF('Vida Pasivos'!AN46=0,"",'Vida Pasivos'!AN13/'Vida Pasivos'!AN46)</f>
        <v/>
      </c>
      <c r="AO17" s="83" t="str">
        <f>IF('Vida Pasivos'!AO46=0,"",'Vida Pasivos'!AO13/'Vida Pasivos'!AO46)</f>
        <v/>
      </c>
      <c r="AP17" s="83" t="str">
        <f>IF('Vida Pasivos'!AP46=0,"",'Vida Pasivos'!AP13/'Vida Pasivos'!AP46)</f>
        <v/>
      </c>
      <c r="AQ17" s="83">
        <f>IF('Vida Pasivos'!AQ46=0,"",'Vida Pasivos'!AQ13/'Vida Pasivos'!AQ46)</f>
        <v>0.11800472002153622</v>
      </c>
    </row>
    <row r="18" spans="1:43">
      <c r="B18" s="73" t="str">
        <f>'Datos Vida'!B512</f>
        <v>Utilidad / Patrimonio (%) (Variación Real)</v>
      </c>
      <c r="C18" s="75">
        <f>IF('Datos Vida'!C512=0,"",'Datos Vida'!C512)</f>
        <v>0.33479249063504007</v>
      </c>
      <c r="D18" s="75">
        <f>IF('Datos Vida'!D512=0,"",'Datos Vida'!D512)</f>
        <v>0.54765548210789405</v>
      </c>
      <c r="E18" s="75">
        <f>IF('Datos Vida'!E512=0,"",'Datos Vida'!E512)</f>
        <v>0.45031474860310683</v>
      </c>
      <c r="F18" s="75">
        <f>IF('Datos Vida'!F512=0,"",'Datos Vida'!F512)</f>
        <v>0.32866217447815993</v>
      </c>
      <c r="G18" s="75">
        <f>IF('Datos Vida'!G512=0,"",'Datos Vida'!G512)</f>
        <v>0.11085446444584914</v>
      </c>
      <c r="H18" s="75">
        <f>IF('Datos Vida'!H512=0,"",'Datos Vida'!H512)</f>
        <v>0.94562889740066103</v>
      </c>
      <c r="I18" s="75">
        <f>IF('Datos Vida'!I512=0,"",'Datos Vida'!I512)</f>
        <v>0.21857449500564549</v>
      </c>
      <c r="J18" s="75">
        <f>IF('Datos Vida'!J512=0,"",'Datos Vida'!J512)</f>
        <v>9.0705299343072157E-2</v>
      </c>
      <c r="K18" s="75">
        <f>IF('Datos Vida'!K512=0,"",'Datos Vida'!K512)</f>
        <v>-0.14471328401426539</v>
      </c>
      <c r="L18" s="75">
        <f>IF('Datos Vida'!L512=0,"",'Datos Vida'!L512)</f>
        <v>0.11359884978538415</v>
      </c>
      <c r="M18" s="75">
        <f>IF('Datos Vida'!M512=0,"",'Datos Vida'!M512)</f>
        <v>7.3097430499151822E-2</v>
      </c>
      <c r="N18" s="75">
        <f>IF('Datos Vida'!N512=0,"",'Datos Vida'!N512)</f>
        <v>5.9337340838757621E-2</v>
      </c>
      <c r="O18" s="75">
        <f>IF('Datos Vida'!O512=0,"",'Datos Vida'!O512)</f>
        <v>-9.8279242247857376E-2</v>
      </c>
      <c r="P18" s="75">
        <f>IF('Datos Vida'!P512=0,"",'Datos Vida'!P512)</f>
        <v>6.1530287375662039E-2</v>
      </c>
      <c r="Q18" s="75">
        <f>IF('Datos Vida'!Q512=0,"",'Datos Vida'!Q512)</f>
        <v>0.19308031030745954</v>
      </c>
      <c r="R18" s="75">
        <f>IF('Datos Vida'!R512=0,"",'Datos Vida'!R512)</f>
        <v>6.233189424279733E-2</v>
      </c>
      <c r="S18" s="75">
        <f>IF('Datos Vida'!S512=0,"",'Datos Vida'!S512)</f>
        <v>0.20964206932406212</v>
      </c>
      <c r="T18" s="75">
        <f>IF('Datos Vida'!T512=0,"",'Datos Vida'!T512)</f>
        <v>6.6975309602189864E-2</v>
      </c>
      <c r="U18" s="75">
        <f>IF('Datos Vida'!U512=0,"",'Datos Vida'!U512)</f>
        <v>0.15456523538677294</v>
      </c>
      <c r="V18" s="75" t="str">
        <f>IF('Datos Vida'!V512=0,"",'Datos Vida'!V512)</f>
        <v/>
      </c>
      <c r="W18" s="75">
        <f>IF('Datos Vida'!W512=0,"",'Datos Vida'!W512)</f>
        <v>5.7483144459639444E-2</v>
      </c>
      <c r="X18" s="75">
        <f>IF('Datos Vida'!X512=0,"",'Datos Vida'!X512)</f>
        <v>0.10268478969422605</v>
      </c>
      <c r="Y18" s="75">
        <f>IF('Datos Vida'!Y512=0,"",'Datos Vida'!Y512)</f>
        <v>7.6992997281185249E-2</v>
      </c>
      <c r="Z18" s="75">
        <f>IF('Datos Vida'!Z512=0,"",'Datos Vida'!Z512)</f>
        <v>0.11819018497326596</v>
      </c>
      <c r="AA18" s="75">
        <f>IF('Datos Vida'!AA512=0,"",'Datos Vida'!AA512)</f>
        <v>0.11253045584444829</v>
      </c>
      <c r="AB18" s="75">
        <f>IF('Datos Vida'!AB512=0,"",'Datos Vida'!AB512)</f>
        <v>0.16887800108302531</v>
      </c>
      <c r="AC18" s="75">
        <f>IF('Datos Vida'!AC512=0,"",'Datos Vida'!AC512)</f>
        <v>0.17615658637098208</v>
      </c>
      <c r="AD18" s="75">
        <f>IF('Datos Vida'!AD512=0,"",'Datos Vida'!AD512)</f>
        <v>0.57756876810218372</v>
      </c>
      <c r="AE18" s="75">
        <f>IF('Datos Vida'!AE512=0,"",'Datos Vida'!AE512)</f>
        <v>0.16070676149291985</v>
      </c>
      <c r="AF18" s="75">
        <f>IF('Datos Vida'!AF512=0,"",'Datos Vida'!AF512)</f>
        <v>0.12315712623317938</v>
      </c>
      <c r="AG18" s="75">
        <f>IF('Datos Vida'!AG512=0,"",'Datos Vida'!AG512)</f>
        <v>0.19053474240159574</v>
      </c>
      <c r="AH18" s="75" t="str">
        <f>IF('Datos Vida'!AH512=0,"",'Datos Vida'!AH512)</f>
        <v/>
      </c>
      <c r="AI18" s="75" t="str">
        <f>IF('Datos Vida'!AI512=0,"",'Datos Vida'!AI512)</f>
        <v/>
      </c>
      <c r="AJ18" s="75" t="str">
        <f>IF('Datos Vida'!AJ512=0,"",'Datos Vida'!AJ512)</f>
        <v/>
      </c>
      <c r="AK18" s="75" t="str">
        <f>IF('Datos Vida'!AK512=0,"",'Datos Vida'!AK512)</f>
        <v/>
      </c>
      <c r="AL18" s="75" t="str">
        <f>IF('Datos Vida'!AL512=0,"",'Datos Vida'!AL512)</f>
        <v/>
      </c>
      <c r="AM18" s="75" t="str">
        <f>IF('Datos Vida'!AM512=0,"",'Datos Vida'!AM512)</f>
        <v/>
      </c>
      <c r="AN18" s="75" t="str">
        <f>IF('Datos Vida'!AN512=0,"",'Datos Vida'!AN512)</f>
        <v/>
      </c>
      <c r="AO18" s="75" t="str">
        <f>IF('Datos Vida'!AO512=0,"",'Datos Vida'!AO512)</f>
        <v/>
      </c>
      <c r="AP18" s="75" t="str">
        <f>IF('Datos Vida'!AP512=0,"",'Datos Vida'!AP512)</f>
        <v/>
      </c>
      <c r="AQ18" s="75">
        <f>IF('Datos Vida'!AQ512=0,"",'Datos Vida'!AQ512)</f>
        <v>0.13139011127467448</v>
      </c>
    </row>
    <row r="19" spans="1:43">
      <c r="B19" s="73" t="str">
        <f>'Datos Vida'!B513</f>
        <v>Producto Inversiones / Inversiones (%) (Variación Real)</v>
      </c>
      <c r="C19" s="75">
        <f>IF('Datos Vida'!C513=0,"",'Datos Vida'!C513)</f>
        <v>3.3304369522461283E-2</v>
      </c>
      <c r="D19" s="75">
        <f>IF('Datos Vida'!D513=0,"",'Datos Vida'!D513)</f>
        <v>3.5580868986599658E-2</v>
      </c>
      <c r="E19" s="75">
        <f>IF('Datos Vida'!E513=0,"",'Datos Vida'!E513)</f>
        <v>4.8511071996860708E-2</v>
      </c>
      <c r="F19" s="75">
        <f>IF('Datos Vida'!F513=0,"",'Datos Vida'!F513)</f>
        <v>4.1085530434737581E-2</v>
      </c>
      <c r="G19" s="75">
        <f>IF('Datos Vida'!G513=0,"",'Datos Vida'!G513)</f>
        <v>5.8016304933754398E-2</v>
      </c>
      <c r="H19" s="75">
        <f>IF('Datos Vida'!H513=0,"",'Datos Vida'!H513)</f>
        <v>3.9528805592190783E-2</v>
      </c>
      <c r="I19" s="75">
        <f>IF('Datos Vida'!I513=0,"",'Datos Vida'!I513)</f>
        <v>4.5783068037958188E-2</v>
      </c>
      <c r="J19" s="75">
        <f>IF('Datos Vida'!J513=0,"",'Datos Vida'!J513)</f>
        <v>4.3405760984642799E-2</v>
      </c>
      <c r="K19" s="75">
        <f>IF('Datos Vida'!K513=0,"",'Datos Vida'!K513)</f>
        <v>1.5558426076779269E-2</v>
      </c>
      <c r="L19" s="75">
        <f>IF('Datos Vida'!L513=0,"",'Datos Vida'!L513)</f>
        <v>5.6276695164579553E-2</v>
      </c>
      <c r="M19" s="75">
        <f>IF('Datos Vida'!M513=0,"",'Datos Vida'!M513)</f>
        <v>5.3861609721097117E-2</v>
      </c>
      <c r="N19" s="75">
        <f>IF('Datos Vida'!N513=0,"",'Datos Vida'!N513)</f>
        <v>4.7335708675310811E-2</v>
      </c>
      <c r="O19" s="75">
        <f>IF('Datos Vida'!O513=0,"",'Datos Vida'!O513)</f>
        <v>5.0420074149658461E-2</v>
      </c>
      <c r="P19" s="75">
        <f>IF('Datos Vida'!P513=0,"",'Datos Vida'!P513)</f>
        <v>5.057719905512234E-2</v>
      </c>
      <c r="Q19" s="75">
        <f>IF('Datos Vida'!Q513=0,"",'Datos Vida'!Q513)</f>
        <v>7.4983322260921068E-2</v>
      </c>
      <c r="R19" s="75">
        <f>IF('Datos Vida'!R513=0,"",'Datos Vida'!R513)</f>
        <v>5.7487437815013573E-2</v>
      </c>
      <c r="S19" s="75">
        <f>IF('Datos Vida'!S513=0,"",'Datos Vida'!S513)</f>
        <v>3.0874461971032441E-2</v>
      </c>
      <c r="T19" s="75">
        <f>IF('Datos Vida'!T513=0,"",'Datos Vida'!T513)</f>
        <v>3.8751224222144276E-2</v>
      </c>
      <c r="U19" s="75">
        <f>IF('Datos Vida'!U513=0,"",'Datos Vida'!U513)</f>
        <v>8.9284003878945029E-2</v>
      </c>
      <c r="V19" s="75" t="str">
        <f>IF('Datos Vida'!V513=0,"",'Datos Vida'!V513)</f>
        <v/>
      </c>
      <c r="W19" s="75">
        <f>IF('Datos Vida'!W513=0,"",'Datos Vida'!W513)</f>
        <v>3.6301600466905538E-2</v>
      </c>
      <c r="X19" s="75">
        <f>IF('Datos Vida'!X513=0,"",'Datos Vida'!X513)</f>
        <v>4.9029429617949781E-2</v>
      </c>
      <c r="Y19" s="75">
        <f>IF('Datos Vida'!Y513=0,"",'Datos Vida'!Y513)</f>
        <v>4.0468068274038087E-2</v>
      </c>
      <c r="Z19" s="75">
        <f>IF('Datos Vida'!Z513=0,"",'Datos Vida'!Z513)</f>
        <v>4.7635447163826478E-2</v>
      </c>
      <c r="AA19" s="75">
        <f>IF('Datos Vida'!AA513=0,"",'Datos Vida'!AA513)</f>
        <v>5.6695841703629984E-2</v>
      </c>
      <c r="AB19" s="75">
        <f>IF('Datos Vida'!AB513=0,"",'Datos Vida'!AB513)</f>
        <v>5.0090916241299577E-2</v>
      </c>
      <c r="AC19" s="75">
        <f>IF('Datos Vida'!AC513=0,"",'Datos Vida'!AC513)</f>
        <v>5.9904486386778401E-2</v>
      </c>
      <c r="AD19" s="75">
        <f>IF('Datos Vida'!AD513=0,"",'Datos Vida'!AD513)</f>
        <v>4.3722927702854186E-2</v>
      </c>
      <c r="AE19" s="75">
        <f>IF('Datos Vida'!AE513=0,"",'Datos Vida'!AE513)</f>
        <v>6.1083667200093505E-2</v>
      </c>
      <c r="AF19" s="75">
        <f>IF('Datos Vida'!AF513=0,"",'Datos Vida'!AF513)</f>
        <v>6.5556742726014625E-2</v>
      </c>
      <c r="AG19" s="75">
        <f>IF('Datos Vida'!AG513=0,"",'Datos Vida'!AG513)</f>
        <v>4.3350680605771463E-2</v>
      </c>
      <c r="AH19" s="75" t="str">
        <f>IF('Datos Vida'!AH513=0,"",'Datos Vida'!AH513)</f>
        <v/>
      </c>
      <c r="AI19" s="75" t="str">
        <f>IF('Datos Vida'!AI513=0,"",'Datos Vida'!AI513)</f>
        <v/>
      </c>
      <c r="AJ19" s="75" t="str">
        <f>IF('Datos Vida'!AJ513=0,"",'Datos Vida'!AJ513)</f>
        <v/>
      </c>
      <c r="AK19" s="75" t="str">
        <f>IF('Datos Vida'!AK513=0,"",'Datos Vida'!AK513)</f>
        <v/>
      </c>
      <c r="AL19" s="75" t="str">
        <f>IF('Datos Vida'!AL513=0,"",'Datos Vida'!AL513)</f>
        <v/>
      </c>
      <c r="AM19" s="75" t="str">
        <f>IF('Datos Vida'!AM513=0,"",'Datos Vida'!AM513)</f>
        <v/>
      </c>
      <c r="AN19" s="75" t="str">
        <f>IF('Datos Vida'!AN513=0,"",'Datos Vida'!AN513)</f>
        <v/>
      </c>
      <c r="AO19" s="75" t="str">
        <f>IF('Datos Vida'!AO513=0,"",'Datos Vida'!AO513)</f>
        <v/>
      </c>
      <c r="AP19" s="75" t="str">
        <f>IF('Datos Vida'!AP513=0,"",'Datos Vida'!AP513)</f>
        <v/>
      </c>
      <c r="AQ19" s="75">
        <f>IF('Datos Vida'!AQ513=0,"",'Datos Vida'!AQ513)</f>
        <v>5.2545759075107439E-2</v>
      </c>
    </row>
    <row r="21" spans="1:43" hidden="1">
      <c r="B21" s="49" t="s">
        <v>101</v>
      </c>
      <c r="C21" s="50">
        <f>INDEX(Benchmark!$D$54:$D$93,COLUMNS(Benchmark!$D$54:D93),)</f>
        <v>1</v>
      </c>
      <c r="D21" s="50">
        <f>INDEX(Benchmark!$D$54:$D$93,COLUMNS(Benchmark!$D$54:E93),)</f>
        <v>1</v>
      </c>
      <c r="E21" s="50">
        <f>INDEX(Benchmark!$D$54:$D$93,COLUMNS(Benchmark!$D$54:F93),)</f>
        <v>1</v>
      </c>
      <c r="F21" s="50">
        <f>INDEX(Benchmark!$D$54:$D$93,COLUMNS(Benchmark!$D$54:G93),)</f>
        <v>1</v>
      </c>
      <c r="G21" s="50">
        <f>INDEX(Benchmark!$D$54:$D$93,COLUMNS(Benchmark!$D$54:H93),)</f>
        <v>1</v>
      </c>
      <c r="H21" s="50">
        <f>INDEX(Benchmark!$D$54:$D$93,COLUMNS(Benchmark!$D$54:I93),)</f>
        <v>1</v>
      </c>
      <c r="I21" s="50">
        <f>INDEX(Benchmark!$D$54:$D$93,COLUMNS(Benchmark!$D$54:J93),)</f>
        <v>1</v>
      </c>
      <c r="J21" s="50">
        <f>INDEX(Benchmark!$D$54:$D$93,COLUMNS(Benchmark!$D$54:K93),)</f>
        <v>1</v>
      </c>
      <c r="K21" s="50">
        <f>INDEX(Benchmark!$D$54:$D$93,COLUMNS(Benchmark!$D$54:L93),)</f>
        <v>1</v>
      </c>
      <c r="L21" s="50">
        <f>INDEX(Benchmark!$D$54:$D$93,COLUMNS(Benchmark!$D$54:M93),)</f>
        <v>1</v>
      </c>
      <c r="M21" s="50">
        <f>INDEX(Benchmark!$D$54:$D$93,COLUMNS(Benchmark!$D$54:N93),)</f>
        <v>1</v>
      </c>
      <c r="N21" s="50">
        <f>INDEX(Benchmark!$D$54:$D$93,COLUMNS(Benchmark!$D$54:O93),)</f>
        <v>1</v>
      </c>
      <c r="O21" s="50">
        <f>INDEX(Benchmark!$D$54:$D$93,COLUMNS(Benchmark!$D$54:P93),)</f>
        <v>1</v>
      </c>
      <c r="P21" s="50">
        <f>INDEX(Benchmark!$D$54:$D$93,COLUMNS(Benchmark!$D$54:Q93),)</f>
        <v>1</v>
      </c>
      <c r="Q21" s="50">
        <f>INDEX(Benchmark!$D$54:$D$93,COLUMNS(Benchmark!$D$54:R93),)</f>
        <v>1</v>
      </c>
      <c r="R21" s="50">
        <f>INDEX(Benchmark!$D$54:$D$93,COLUMNS(Benchmark!$D$54:S93),)</f>
        <v>1</v>
      </c>
      <c r="S21" s="50">
        <f>INDEX(Benchmark!$D$54:$D$93,COLUMNS(Benchmark!$D$54:T93),)</f>
        <v>1</v>
      </c>
      <c r="T21" s="50">
        <f>INDEX(Benchmark!$D$54:$D$93,COLUMNS(Benchmark!$D$54:U93),)</f>
        <v>1</v>
      </c>
      <c r="U21" s="50">
        <f>INDEX(Benchmark!$D$54:$D$93,COLUMNS(Benchmark!$D$54:V93),)</f>
        <v>1</v>
      </c>
      <c r="V21" s="50">
        <f>INDEX(Benchmark!$D$54:$D$93,COLUMNS(Benchmark!$D$54:W93),)</f>
        <v>1</v>
      </c>
      <c r="W21" s="50">
        <f>INDEX(Benchmark!$D$54:$D$93,COLUMNS(Benchmark!$D$54:X93),)</f>
        <v>1</v>
      </c>
      <c r="X21" s="50">
        <f>INDEX(Benchmark!$D$54:$D$93,COLUMNS(Benchmark!$D$54:Y93),)</f>
        <v>1</v>
      </c>
      <c r="Y21" s="50">
        <f>INDEX(Benchmark!$D$54:$D$93,COLUMNS(Benchmark!$D$54:Z93),)</f>
        <v>1</v>
      </c>
      <c r="Z21" s="50">
        <f>INDEX(Benchmark!$D$54:$D$93,COLUMNS(Benchmark!$D$54:AA93),)</f>
        <v>1</v>
      </c>
      <c r="AA21" s="50">
        <f>INDEX(Benchmark!$D$54:$D$93,COLUMNS(Benchmark!$D$54:AB93),)</f>
        <v>1</v>
      </c>
      <c r="AB21" s="50">
        <f>INDEX(Benchmark!$D$54:$D$93,COLUMNS(Benchmark!$D$54:AC93),)</f>
        <v>1</v>
      </c>
      <c r="AC21" s="50">
        <f>INDEX(Benchmark!$D$54:$D$93,COLUMNS(Benchmark!$D$54:AD93),)</f>
        <v>1</v>
      </c>
      <c r="AD21" s="50">
        <f>INDEX(Benchmark!$D$54:$D$93,COLUMNS(Benchmark!$D$54:AE93),)</f>
        <v>1</v>
      </c>
      <c r="AE21" s="50">
        <f>INDEX(Benchmark!$D$54:$D$93,COLUMNS(Benchmark!$D$54:AF93),)</f>
        <v>1</v>
      </c>
      <c r="AF21" s="50">
        <f>INDEX(Benchmark!$D$54:$D$93,COLUMNS(Benchmark!$D$54:AG93),)</f>
        <v>1</v>
      </c>
      <c r="AG21" s="50">
        <f>INDEX(Benchmark!$D$54:$D$93,COLUMNS(Benchmark!$D$54:AH93),)</f>
        <v>1</v>
      </c>
      <c r="AH21" s="50">
        <f>INDEX(Benchmark!$D$54:$D$93,COLUMNS(Benchmark!$D$54:AI93),)</f>
        <v>0</v>
      </c>
      <c r="AI21" s="50">
        <f>INDEX(Benchmark!$D$54:$D$93,COLUMNS(Benchmark!$D$54:AJ93),)</f>
        <v>0</v>
      </c>
      <c r="AJ21" s="50">
        <f>INDEX(Benchmark!$D$54:$D$93,COLUMNS(Benchmark!$D$54:AK93),)</f>
        <v>0</v>
      </c>
      <c r="AK21" s="50">
        <f>INDEX(Benchmark!$D$54:$D$93,COLUMNS(Benchmark!$D$54:AL93),)</f>
        <v>0</v>
      </c>
      <c r="AL21" s="50">
        <f>INDEX(Benchmark!$D$54:$D$93,COLUMNS(Benchmark!$D$54:AM93),)</f>
        <v>0</v>
      </c>
      <c r="AM21" s="50">
        <f>INDEX(Benchmark!$D$54:$D$93,COLUMNS(Benchmark!$D$54:AN93),)</f>
        <v>0</v>
      </c>
      <c r="AN21" s="50">
        <f>INDEX(Benchmark!$D$54:$D$93,COLUMNS(Benchmark!$D$54:AO93),)</f>
        <v>0</v>
      </c>
      <c r="AO21" s="50">
        <f>INDEX(Benchmark!$D$54:$D$93,COLUMNS(Benchmark!$D$54:AP93),)</f>
        <v>0</v>
      </c>
      <c r="AP21" s="50">
        <f>INDEX(Benchmark!$D$54:$D$93,COLUMNS(Benchmark!$D$54:AQ93),)</f>
        <v>0</v>
      </c>
    </row>
    <row r="22" spans="1:43" hidden="1"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</row>
    <row r="23" spans="1:43" hidden="1">
      <c r="B23" s="49" t="s">
        <v>102</v>
      </c>
      <c r="C23" s="50">
        <f>IFERROR(RANK(C25,$C$25:$AP$25,0),"")</f>
        <v>28</v>
      </c>
      <c r="D23" s="50">
        <f t="shared" ref="D23:AP23" si="0">IFERROR(RANK(D25,$C$25:$AP$25,0),"")</f>
        <v>27</v>
      </c>
      <c r="E23" s="50">
        <f t="shared" si="0"/>
        <v>15</v>
      </c>
      <c r="F23" s="50">
        <f t="shared" si="0"/>
        <v>22</v>
      </c>
      <c r="G23" s="50">
        <f t="shared" si="0"/>
        <v>6</v>
      </c>
      <c r="H23" s="50">
        <f t="shared" si="0"/>
        <v>24</v>
      </c>
      <c r="I23" s="50">
        <f t="shared" si="0"/>
        <v>18</v>
      </c>
      <c r="J23" s="50">
        <f t="shared" si="0"/>
        <v>20</v>
      </c>
      <c r="K23" s="50">
        <f t="shared" si="0"/>
        <v>30</v>
      </c>
      <c r="L23" s="50">
        <f t="shared" si="0"/>
        <v>9</v>
      </c>
      <c r="M23" s="50">
        <f t="shared" si="0"/>
        <v>10</v>
      </c>
      <c r="N23" s="50">
        <f t="shared" si="0"/>
        <v>17</v>
      </c>
      <c r="O23" s="50">
        <f t="shared" si="0"/>
        <v>12</v>
      </c>
      <c r="P23" s="50">
        <f t="shared" si="0"/>
        <v>11</v>
      </c>
      <c r="Q23" s="50">
        <f t="shared" si="0"/>
        <v>2</v>
      </c>
      <c r="R23" s="50">
        <f t="shared" si="0"/>
        <v>7</v>
      </c>
      <c r="S23" s="50">
        <f t="shared" si="0"/>
        <v>29</v>
      </c>
      <c r="T23" s="50">
        <f t="shared" si="0"/>
        <v>25</v>
      </c>
      <c r="U23" s="50">
        <f t="shared" si="0"/>
        <v>1</v>
      </c>
      <c r="V23" s="50" t="str">
        <f t="shared" si="0"/>
        <v/>
      </c>
      <c r="W23" s="50">
        <f t="shared" si="0"/>
        <v>26</v>
      </c>
      <c r="X23" s="50">
        <f t="shared" si="0"/>
        <v>14</v>
      </c>
      <c r="Y23" s="50">
        <f t="shared" si="0"/>
        <v>23</v>
      </c>
      <c r="Z23" s="50">
        <f t="shared" si="0"/>
        <v>16</v>
      </c>
      <c r="AA23" s="50">
        <f t="shared" si="0"/>
        <v>8</v>
      </c>
      <c r="AB23" s="50">
        <f t="shared" si="0"/>
        <v>13</v>
      </c>
      <c r="AC23" s="50">
        <f t="shared" si="0"/>
        <v>5</v>
      </c>
      <c r="AD23" s="50">
        <f t="shared" si="0"/>
        <v>19</v>
      </c>
      <c r="AE23" s="50">
        <f t="shared" si="0"/>
        <v>4</v>
      </c>
      <c r="AF23" s="50">
        <f t="shared" si="0"/>
        <v>3</v>
      </c>
      <c r="AG23" s="50">
        <f t="shared" si="0"/>
        <v>21</v>
      </c>
      <c r="AH23" s="50" t="str">
        <f t="shared" si="0"/>
        <v/>
      </c>
      <c r="AI23" s="50" t="str">
        <f t="shared" si="0"/>
        <v/>
      </c>
      <c r="AJ23" s="50" t="str">
        <f t="shared" si="0"/>
        <v/>
      </c>
      <c r="AK23" s="50" t="str">
        <f t="shared" si="0"/>
        <v/>
      </c>
      <c r="AL23" s="50" t="str">
        <f t="shared" si="0"/>
        <v/>
      </c>
      <c r="AM23" s="50" t="str">
        <f t="shared" si="0"/>
        <v/>
      </c>
      <c r="AN23" s="50" t="str">
        <f t="shared" si="0"/>
        <v/>
      </c>
      <c r="AO23" s="50" t="str">
        <f t="shared" si="0"/>
        <v/>
      </c>
      <c r="AP23" s="50" t="str">
        <f t="shared" si="0"/>
        <v/>
      </c>
    </row>
    <row r="24" spans="1:43" hidden="1">
      <c r="C24" s="50" t="str">
        <f>C11</f>
        <v>Ace Vida</v>
      </c>
      <c r="D24" s="50" t="str">
        <f t="shared" ref="D24:AP24" si="1">D11</f>
        <v>BanChile</v>
      </c>
      <c r="E24" s="50" t="str">
        <f t="shared" si="1"/>
        <v>BBVA Vida</v>
      </c>
      <c r="F24" s="50" t="str">
        <f t="shared" si="1"/>
        <v>BCI Seguros Vida</v>
      </c>
      <c r="G24" s="50" t="str">
        <f t="shared" si="1"/>
        <v>BICE Vida</v>
      </c>
      <c r="H24" s="50" t="str">
        <f t="shared" si="1"/>
        <v>Cámara</v>
      </c>
      <c r="I24" s="50" t="str">
        <f t="shared" si="1"/>
        <v>Cardif</v>
      </c>
      <c r="J24" s="50" t="str">
        <f t="shared" si="1"/>
        <v>Chilena Consolidada</v>
      </c>
      <c r="K24" s="50" t="str">
        <f t="shared" si="1"/>
        <v>CLC</v>
      </c>
      <c r="L24" s="50" t="str">
        <f t="shared" si="1"/>
        <v>CN Life</v>
      </c>
      <c r="M24" s="50" t="str">
        <f t="shared" si="1"/>
        <v>Consorcio Nacional</v>
      </c>
      <c r="N24" s="50" t="str">
        <f t="shared" si="1"/>
        <v>CorpSeguros</v>
      </c>
      <c r="O24" s="50" t="str">
        <f t="shared" si="1"/>
        <v>CorpVida</v>
      </c>
      <c r="P24" s="50" t="str">
        <f t="shared" si="1"/>
        <v>Cruz del Sur</v>
      </c>
      <c r="Q24" s="50" t="str">
        <f t="shared" si="1"/>
        <v>EuroAmérica</v>
      </c>
      <c r="R24" s="50" t="str">
        <f t="shared" si="1"/>
        <v>Huelen</v>
      </c>
      <c r="S24" s="50" t="str">
        <f t="shared" si="1"/>
        <v>Itaú</v>
      </c>
      <c r="T24" s="50" t="str">
        <f t="shared" si="1"/>
        <v>M. de Carabineros</v>
      </c>
      <c r="U24" s="50" t="str">
        <f t="shared" si="1"/>
        <v>M. del Ej. y Av.</v>
      </c>
      <c r="V24" s="50" t="str">
        <f t="shared" si="1"/>
        <v>Magallanes Vida</v>
      </c>
      <c r="W24" s="50" t="str">
        <f t="shared" si="1"/>
        <v>Mapfre Vida</v>
      </c>
      <c r="X24" s="50" t="str">
        <f t="shared" si="1"/>
        <v>Metlife</v>
      </c>
      <c r="Y24" s="50" t="str">
        <f t="shared" si="1"/>
        <v>Mutual de Seguros</v>
      </c>
      <c r="Z24" s="50" t="str">
        <f t="shared" si="1"/>
        <v>Ohio National</v>
      </c>
      <c r="AA24" s="50" t="str">
        <f t="shared" si="1"/>
        <v>Penta Vida</v>
      </c>
      <c r="AB24" s="50" t="str">
        <f t="shared" si="1"/>
        <v>Principal</v>
      </c>
      <c r="AC24" s="50" t="str">
        <f t="shared" si="1"/>
        <v>Renta Nacional</v>
      </c>
      <c r="AD24" s="50" t="str">
        <f t="shared" si="1"/>
        <v>Rigel</v>
      </c>
      <c r="AE24" s="50" t="str">
        <f t="shared" si="1"/>
        <v>Security Previsión</v>
      </c>
      <c r="AF24" s="50" t="str">
        <f t="shared" si="1"/>
        <v>Sura</v>
      </c>
      <c r="AG24" s="50" t="str">
        <f t="shared" si="1"/>
        <v>Zurich Santander</v>
      </c>
      <c r="AH24" s="50" t="str">
        <f t="shared" si="1"/>
        <v/>
      </c>
      <c r="AI24" s="50" t="str">
        <f t="shared" si="1"/>
        <v/>
      </c>
      <c r="AJ24" s="50" t="str">
        <f t="shared" si="1"/>
        <v/>
      </c>
      <c r="AK24" s="50" t="str">
        <f t="shared" si="1"/>
        <v/>
      </c>
      <c r="AL24" s="50" t="str">
        <f t="shared" si="1"/>
        <v/>
      </c>
      <c r="AM24" s="50" t="str">
        <f t="shared" si="1"/>
        <v/>
      </c>
      <c r="AN24" s="50" t="str">
        <f t="shared" si="1"/>
        <v/>
      </c>
      <c r="AO24" s="50" t="str">
        <f t="shared" si="1"/>
        <v/>
      </c>
      <c r="AP24" s="50" t="str">
        <f t="shared" si="1"/>
        <v/>
      </c>
    </row>
    <row r="25" spans="1:43" hidden="1">
      <c r="C25" s="53">
        <f t="shared" ref="C25:AP25" si="2">IFERROR(IF(C21=1,VLOOKUP($B$43,$B$12:$AQ$19,C28+1,FALSE)+C26/1000000,""),"")</f>
        <v>3.3344369522461281E-2</v>
      </c>
      <c r="D25" s="53">
        <f t="shared" si="2"/>
        <v>3.5619868986599655E-2</v>
      </c>
      <c r="E25" s="53">
        <f t="shared" si="2"/>
        <v>4.8549071996860711E-2</v>
      </c>
      <c r="F25" s="53">
        <f t="shared" si="2"/>
        <v>4.1122530434737584E-2</v>
      </c>
      <c r="G25" s="53">
        <f t="shared" si="2"/>
        <v>5.8052304933754399E-2</v>
      </c>
      <c r="H25" s="53">
        <f t="shared" si="2"/>
        <v>3.9563805592190783E-2</v>
      </c>
      <c r="I25" s="53">
        <f t="shared" si="2"/>
        <v>4.5817068037958188E-2</v>
      </c>
      <c r="J25" s="53">
        <f t="shared" si="2"/>
        <v>4.3438760984642798E-2</v>
      </c>
      <c r="K25" s="53">
        <f t="shared" si="2"/>
        <v>1.559042607677927E-2</v>
      </c>
      <c r="L25" s="53">
        <f t="shared" si="2"/>
        <v>5.6307695164579556E-2</v>
      </c>
      <c r="M25" s="53">
        <f t="shared" si="2"/>
        <v>5.389160972109712E-2</v>
      </c>
      <c r="N25" s="53">
        <f t="shared" si="2"/>
        <v>4.7364708675310813E-2</v>
      </c>
      <c r="O25" s="53">
        <f t="shared" si="2"/>
        <v>5.0448074149658462E-2</v>
      </c>
      <c r="P25" s="53">
        <f t="shared" si="2"/>
        <v>5.060419905512234E-2</v>
      </c>
      <c r="Q25" s="53">
        <f t="shared" si="2"/>
        <v>7.5009322260921066E-2</v>
      </c>
      <c r="R25" s="53">
        <f t="shared" si="2"/>
        <v>5.751243781501357E-2</v>
      </c>
      <c r="S25" s="53">
        <f t="shared" si="2"/>
        <v>3.0898461971032441E-2</v>
      </c>
      <c r="T25" s="53">
        <f t="shared" si="2"/>
        <v>3.8774224222144278E-2</v>
      </c>
      <c r="U25" s="53">
        <f t="shared" si="2"/>
        <v>8.9306003878945023E-2</v>
      </c>
      <c r="V25" s="53" t="str">
        <f t="shared" si="2"/>
        <v/>
      </c>
      <c r="W25" s="53">
        <f t="shared" si="2"/>
        <v>3.6321600466905538E-2</v>
      </c>
      <c r="X25" s="53">
        <f t="shared" si="2"/>
        <v>4.9048429617949779E-2</v>
      </c>
      <c r="Y25" s="53">
        <f t="shared" si="2"/>
        <v>4.0486068274038084E-2</v>
      </c>
      <c r="Z25" s="53">
        <f t="shared" si="2"/>
        <v>4.7652447163826481E-2</v>
      </c>
      <c r="AA25" s="53">
        <f t="shared" si="2"/>
        <v>5.6711841703629987E-2</v>
      </c>
      <c r="AB25" s="53">
        <f t="shared" si="2"/>
        <v>5.0105916241299578E-2</v>
      </c>
      <c r="AC25" s="53">
        <f t="shared" si="2"/>
        <v>5.9918486386778401E-2</v>
      </c>
      <c r="AD25" s="53">
        <f t="shared" si="2"/>
        <v>4.3735927702854185E-2</v>
      </c>
      <c r="AE25" s="53">
        <f t="shared" si="2"/>
        <v>6.1095667200093504E-2</v>
      </c>
      <c r="AF25" s="53">
        <f t="shared" si="2"/>
        <v>6.5567742726014622E-2</v>
      </c>
      <c r="AG25" s="53">
        <f t="shared" si="2"/>
        <v>4.3360680605771466E-2</v>
      </c>
      <c r="AH25" s="53" t="str">
        <f t="shared" si="2"/>
        <v/>
      </c>
      <c r="AI25" s="53" t="str">
        <f t="shared" si="2"/>
        <v/>
      </c>
      <c r="AJ25" s="53" t="str">
        <f t="shared" si="2"/>
        <v/>
      </c>
      <c r="AK25" s="53" t="str">
        <f t="shared" si="2"/>
        <v/>
      </c>
      <c r="AL25" s="53" t="str">
        <f t="shared" si="2"/>
        <v/>
      </c>
      <c r="AM25" s="53" t="str">
        <f t="shared" si="2"/>
        <v/>
      </c>
      <c r="AN25" s="53" t="str">
        <f t="shared" si="2"/>
        <v/>
      </c>
      <c r="AO25" s="53" t="str">
        <f t="shared" si="2"/>
        <v/>
      </c>
      <c r="AP25" s="53" t="str">
        <f t="shared" si="2"/>
        <v/>
      </c>
    </row>
    <row r="26" spans="1:43" hidden="1">
      <c r="C26" s="50">
        <v>40</v>
      </c>
      <c r="D26" s="50">
        <f>C26-1</f>
        <v>39</v>
      </c>
      <c r="E26" s="50">
        <f t="shared" ref="E26:AP26" si="3">D26-1</f>
        <v>38</v>
      </c>
      <c r="F26" s="50">
        <f t="shared" si="3"/>
        <v>37</v>
      </c>
      <c r="G26" s="50">
        <f t="shared" si="3"/>
        <v>36</v>
      </c>
      <c r="H26" s="50">
        <f t="shared" si="3"/>
        <v>35</v>
      </c>
      <c r="I26" s="50">
        <f t="shared" si="3"/>
        <v>34</v>
      </c>
      <c r="J26" s="50">
        <f t="shared" si="3"/>
        <v>33</v>
      </c>
      <c r="K26" s="50">
        <f t="shared" si="3"/>
        <v>32</v>
      </c>
      <c r="L26" s="50">
        <f t="shared" si="3"/>
        <v>31</v>
      </c>
      <c r="M26" s="50">
        <f t="shared" si="3"/>
        <v>30</v>
      </c>
      <c r="N26" s="50">
        <f t="shared" si="3"/>
        <v>29</v>
      </c>
      <c r="O26" s="50">
        <f t="shared" si="3"/>
        <v>28</v>
      </c>
      <c r="P26" s="50">
        <f t="shared" si="3"/>
        <v>27</v>
      </c>
      <c r="Q26" s="50">
        <f t="shared" si="3"/>
        <v>26</v>
      </c>
      <c r="R26" s="50">
        <f t="shared" si="3"/>
        <v>25</v>
      </c>
      <c r="S26" s="50">
        <f t="shared" si="3"/>
        <v>24</v>
      </c>
      <c r="T26" s="50">
        <f t="shared" si="3"/>
        <v>23</v>
      </c>
      <c r="U26" s="50">
        <f t="shared" si="3"/>
        <v>22</v>
      </c>
      <c r="V26" s="50">
        <f t="shared" si="3"/>
        <v>21</v>
      </c>
      <c r="W26" s="50">
        <f t="shared" si="3"/>
        <v>20</v>
      </c>
      <c r="X26" s="50">
        <f t="shared" si="3"/>
        <v>19</v>
      </c>
      <c r="Y26" s="50">
        <f t="shared" si="3"/>
        <v>18</v>
      </c>
      <c r="Z26" s="50">
        <f t="shared" si="3"/>
        <v>17</v>
      </c>
      <c r="AA26" s="50">
        <f t="shared" si="3"/>
        <v>16</v>
      </c>
      <c r="AB26" s="50">
        <f t="shared" si="3"/>
        <v>15</v>
      </c>
      <c r="AC26" s="50">
        <f t="shared" si="3"/>
        <v>14</v>
      </c>
      <c r="AD26" s="50">
        <f t="shared" si="3"/>
        <v>13</v>
      </c>
      <c r="AE26" s="50">
        <f t="shared" si="3"/>
        <v>12</v>
      </c>
      <c r="AF26" s="50">
        <f t="shared" si="3"/>
        <v>11</v>
      </c>
      <c r="AG26" s="50">
        <f t="shared" si="3"/>
        <v>10</v>
      </c>
      <c r="AH26" s="50">
        <f t="shared" si="3"/>
        <v>9</v>
      </c>
      <c r="AI26" s="50">
        <f t="shared" si="3"/>
        <v>8</v>
      </c>
      <c r="AJ26" s="50">
        <f t="shared" si="3"/>
        <v>7</v>
      </c>
      <c r="AK26" s="50">
        <f t="shared" si="3"/>
        <v>6</v>
      </c>
      <c r="AL26" s="50">
        <f t="shared" si="3"/>
        <v>5</v>
      </c>
      <c r="AM26" s="50">
        <f t="shared" si="3"/>
        <v>4</v>
      </c>
      <c r="AN26" s="50">
        <f t="shared" si="3"/>
        <v>3</v>
      </c>
      <c r="AO26" s="50">
        <f t="shared" si="3"/>
        <v>2</v>
      </c>
      <c r="AP26" s="50">
        <f t="shared" si="3"/>
        <v>1</v>
      </c>
    </row>
    <row r="27" spans="1:43" hidden="1"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</row>
    <row r="28" spans="1:43" hidden="1">
      <c r="B28" s="49" t="s">
        <v>103</v>
      </c>
      <c r="C28" s="50">
        <v>1</v>
      </c>
      <c r="D28" s="50">
        <v>2</v>
      </c>
      <c r="E28" s="50">
        <v>3</v>
      </c>
      <c r="F28" s="50">
        <v>4</v>
      </c>
      <c r="G28" s="50">
        <v>5</v>
      </c>
      <c r="H28" s="50">
        <v>6</v>
      </c>
      <c r="I28" s="50">
        <v>7</v>
      </c>
      <c r="J28" s="50">
        <v>8</v>
      </c>
      <c r="K28" s="50">
        <v>9</v>
      </c>
      <c r="L28" s="50">
        <v>10</v>
      </c>
      <c r="M28" s="50">
        <v>11</v>
      </c>
      <c r="N28" s="50">
        <v>12</v>
      </c>
      <c r="O28" s="50">
        <v>13</v>
      </c>
      <c r="P28" s="50">
        <v>14</v>
      </c>
      <c r="Q28" s="50">
        <v>15</v>
      </c>
      <c r="R28" s="50">
        <v>16</v>
      </c>
      <c r="S28" s="50">
        <v>17</v>
      </c>
      <c r="T28" s="50">
        <v>18</v>
      </c>
      <c r="U28" s="50">
        <v>19</v>
      </c>
      <c r="V28" s="50">
        <v>20</v>
      </c>
      <c r="W28" s="50">
        <v>21</v>
      </c>
      <c r="X28" s="50">
        <v>22</v>
      </c>
      <c r="Y28" s="50">
        <v>23</v>
      </c>
      <c r="Z28" s="50">
        <v>24</v>
      </c>
      <c r="AA28" s="50">
        <v>25</v>
      </c>
      <c r="AB28" s="50">
        <v>26</v>
      </c>
      <c r="AC28" s="50">
        <v>27</v>
      </c>
      <c r="AD28" s="50">
        <v>28</v>
      </c>
      <c r="AE28" s="50">
        <v>29</v>
      </c>
      <c r="AF28" s="50">
        <v>30</v>
      </c>
      <c r="AG28" s="50">
        <v>31</v>
      </c>
      <c r="AH28" s="50">
        <v>32</v>
      </c>
      <c r="AI28" s="50">
        <v>33</v>
      </c>
      <c r="AJ28" s="50">
        <v>34</v>
      </c>
      <c r="AK28" s="50">
        <v>35</v>
      </c>
      <c r="AL28" s="50">
        <v>36</v>
      </c>
      <c r="AM28" s="50">
        <v>37</v>
      </c>
      <c r="AN28" s="50">
        <v>38</v>
      </c>
      <c r="AO28" s="50">
        <v>39</v>
      </c>
      <c r="AP28" s="50">
        <v>40</v>
      </c>
    </row>
    <row r="29" spans="1:43" hidden="1">
      <c r="C29" s="50" t="str">
        <f>IFERROR(HLOOKUP(C28,$C$23:$AP$24,2,FALSE),"")</f>
        <v>M. del Ej. y Av.</v>
      </c>
      <c r="D29" s="50" t="str">
        <f t="shared" ref="D29:AP29" si="4">IFERROR(HLOOKUP(D28,$C$23:$AP$24,2,FALSE),"")</f>
        <v>EuroAmérica</v>
      </c>
      <c r="E29" s="50" t="str">
        <f t="shared" si="4"/>
        <v>Sura</v>
      </c>
      <c r="F29" s="50" t="str">
        <f t="shared" si="4"/>
        <v>Security Previsión</v>
      </c>
      <c r="G29" s="50" t="str">
        <f t="shared" si="4"/>
        <v>Renta Nacional</v>
      </c>
      <c r="H29" s="50" t="str">
        <f t="shared" si="4"/>
        <v>BICE Vida</v>
      </c>
      <c r="I29" s="50" t="str">
        <f t="shared" si="4"/>
        <v>Huelen</v>
      </c>
      <c r="J29" s="50" t="str">
        <f t="shared" si="4"/>
        <v>Penta Vida</v>
      </c>
      <c r="K29" s="50" t="str">
        <f t="shared" si="4"/>
        <v>CN Life</v>
      </c>
      <c r="L29" s="50" t="str">
        <f t="shared" si="4"/>
        <v>Consorcio Nacional</v>
      </c>
      <c r="M29" s="50" t="str">
        <f t="shared" si="4"/>
        <v>Cruz del Sur</v>
      </c>
      <c r="N29" s="50" t="str">
        <f t="shared" si="4"/>
        <v>CorpVida</v>
      </c>
      <c r="O29" s="50" t="str">
        <f t="shared" si="4"/>
        <v>Principal</v>
      </c>
      <c r="P29" s="50" t="str">
        <f t="shared" si="4"/>
        <v>Metlife</v>
      </c>
      <c r="Q29" s="50" t="str">
        <f t="shared" si="4"/>
        <v>BBVA Vida</v>
      </c>
      <c r="R29" s="50" t="str">
        <f t="shared" si="4"/>
        <v>Ohio National</v>
      </c>
      <c r="S29" s="50" t="str">
        <f t="shared" si="4"/>
        <v>CorpSeguros</v>
      </c>
      <c r="T29" s="50" t="str">
        <f t="shared" si="4"/>
        <v>Cardif</v>
      </c>
      <c r="U29" s="50" t="str">
        <f t="shared" si="4"/>
        <v>Rigel</v>
      </c>
      <c r="V29" s="50" t="str">
        <f t="shared" si="4"/>
        <v>Chilena Consolidada</v>
      </c>
      <c r="W29" s="50" t="str">
        <f t="shared" si="4"/>
        <v>Zurich Santander</v>
      </c>
      <c r="X29" s="50" t="str">
        <f t="shared" si="4"/>
        <v>BCI Seguros Vida</v>
      </c>
      <c r="Y29" s="50" t="str">
        <f t="shared" si="4"/>
        <v>Mutual de Seguros</v>
      </c>
      <c r="Z29" s="50" t="str">
        <f t="shared" si="4"/>
        <v>Cámara</v>
      </c>
      <c r="AA29" s="50" t="str">
        <f t="shared" si="4"/>
        <v>M. de Carabineros</v>
      </c>
      <c r="AB29" s="50" t="str">
        <f t="shared" si="4"/>
        <v>Mapfre Vida</v>
      </c>
      <c r="AC29" s="50" t="str">
        <f t="shared" si="4"/>
        <v>BanChile</v>
      </c>
      <c r="AD29" s="50" t="str">
        <f t="shared" si="4"/>
        <v>Ace Vida</v>
      </c>
      <c r="AE29" s="50" t="str">
        <f t="shared" si="4"/>
        <v>Itaú</v>
      </c>
      <c r="AF29" s="50" t="str">
        <f t="shared" si="4"/>
        <v>CLC</v>
      </c>
      <c r="AG29" s="50" t="str">
        <f t="shared" si="4"/>
        <v/>
      </c>
      <c r="AH29" s="50" t="str">
        <f t="shared" si="4"/>
        <v/>
      </c>
      <c r="AI29" s="50" t="str">
        <f t="shared" si="4"/>
        <v/>
      </c>
      <c r="AJ29" s="50" t="str">
        <f t="shared" si="4"/>
        <v/>
      </c>
      <c r="AK29" s="50" t="str">
        <f t="shared" si="4"/>
        <v/>
      </c>
      <c r="AL29" s="50" t="str">
        <f t="shared" si="4"/>
        <v/>
      </c>
      <c r="AM29" s="50" t="str">
        <f t="shared" si="4"/>
        <v/>
      </c>
      <c r="AN29" s="50" t="str">
        <f t="shared" si="4"/>
        <v/>
      </c>
      <c r="AO29" s="50" t="str">
        <f t="shared" si="4"/>
        <v/>
      </c>
      <c r="AP29" s="50" t="str">
        <f t="shared" si="4"/>
        <v/>
      </c>
    </row>
    <row r="30" spans="1:43" hidden="1">
      <c r="C30" s="53">
        <f>IFERROR(HLOOKUP(C28,$C$23:$AP$25,3,FALSE)-HLOOKUP(C28,$C$23:$AP$26,4,FALSE)/1000000,"")</f>
        <v>8.9284003878945029E-2</v>
      </c>
      <c r="D30" s="53">
        <f t="shared" ref="D30:AP30" si="5">IFERROR(HLOOKUP(D28,$C$23:$AP$25,3,FALSE)-HLOOKUP(D28,$C$23:$AP$26,4,FALSE)/1000000,"")</f>
        <v>7.4983322260921068E-2</v>
      </c>
      <c r="E30" s="53">
        <f t="shared" si="5"/>
        <v>6.5556742726014625E-2</v>
      </c>
      <c r="F30" s="53">
        <f t="shared" si="5"/>
        <v>6.1083667200093505E-2</v>
      </c>
      <c r="G30" s="53">
        <f t="shared" si="5"/>
        <v>5.9904486386778401E-2</v>
      </c>
      <c r="H30" s="53">
        <f t="shared" si="5"/>
        <v>5.8016304933754398E-2</v>
      </c>
      <c r="I30" s="53">
        <f t="shared" si="5"/>
        <v>5.7487437815013573E-2</v>
      </c>
      <c r="J30" s="53">
        <f t="shared" si="5"/>
        <v>5.6695841703629984E-2</v>
      </c>
      <c r="K30" s="53">
        <f t="shared" si="5"/>
        <v>5.6276695164579553E-2</v>
      </c>
      <c r="L30" s="53">
        <f t="shared" si="5"/>
        <v>5.3861609721097117E-2</v>
      </c>
      <c r="M30" s="53">
        <f t="shared" si="5"/>
        <v>5.057719905512234E-2</v>
      </c>
      <c r="N30" s="53">
        <f t="shared" si="5"/>
        <v>5.0420074149658461E-2</v>
      </c>
      <c r="O30" s="53">
        <f t="shared" si="5"/>
        <v>5.0090916241299577E-2</v>
      </c>
      <c r="P30" s="53">
        <f t="shared" si="5"/>
        <v>4.9029429617949781E-2</v>
      </c>
      <c r="Q30" s="53">
        <f t="shared" si="5"/>
        <v>4.8511071996860708E-2</v>
      </c>
      <c r="R30" s="53">
        <f t="shared" si="5"/>
        <v>4.7635447163826478E-2</v>
      </c>
      <c r="S30" s="53">
        <f t="shared" si="5"/>
        <v>4.7335708675310811E-2</v>
      </c>
      <c r="T30" s="53">
        <f t="shared" si="5"/>
        <v>4.5783068037958188E-2</v>
      </c>
      <c r="U30" s="53">
        <f t="shared" si="5"/>
        <v>4.3722927702854186E-2</v>
      </c>
      <c r="V30" s="53">
        <f t="shared" si="5"/>
        <v>4.3405760984642799E-2</v>
      </c>
      <c r="W30" s="53">
        <f t="shared" si="5"/>
        <v>4.3350680605771463E-2</v>
      </c>
      <c r="X30" s="53">
        <f t="shared" si="5"/>
        <v>4.1085530434737581E-2</v>
      </c>
      <c r="Y30" s="53">
        <f t="shared" si="5"/>
        <v>4.0468068274038087E-2</v>
      </c>
      <c r="Z30" s="53">
        <f t="shared" si="5"/>
        <v>3.9528805592190783E-2</v>
      </c>
      <c r="AA30" s="53">
        <f t="shared" si="5"/>
        <v>3.8751224222144276E-2</v>
      </c>
      <c r="AB30" s="53">
        <f t="shared" si="5"/>
        <v>3.6301600466905538E-2</v>
      </c>
      <c r="AC30" s="53">
        <f t="shared" si="5"/>
        <v>3.5580868986599658E-2</v>
      </c>
      <c r="AD30" s="53">
        <f t="shared" si="5"/>
        <v>3.3304369522461283E-2</v>
      </c>
      <c r="AE30" s="53">
        <f t="shared" si="5"/>
        <v>3.0874461971032441E-2</v>
      </c>
      <c r="AF30" s="53">
        <f t="shared" si="5"/>
        <v>1.5558426076779269E-2</v>
      </c>
      <c r="AG30" s="53" t="str">
        <f t="shared" si="5"/>
        <v/>
      </c>
      <c r="AH30" s="53" t="str">
        <f t="shared" si="5"/>
        <v/>
      </c>
      <c r="AI30" s="53" t="str">
        <f t="shared" si="5"/>
        <v/>
      </c>
      <c r="AJ30" s="53" t="str">
        <f t="shared" si="5"/>
        <v/>
      </c>
      <c r="AK30" s="53" t="str">
        <f t="shared" si="5"/>
        <v/>
      </c>
      <c r="AL30" s="53" t="str">
        <f t="shared" si="5"/>
        <v/>
      </c>
      <c r="AM30" s="53" t="str">
        <f t="shared" si="5"/>
        <v/>
      </c>
      <c r="AN30" s="53" t="str">
        <f t="shared" si="5"/>
        <v/>
      </c>
      <c r="AO30" s="53" t="str">
        <f t="shared" si="5"/>
        <v/>
      </c>
      <c r="AP30" s="53" t="str">
        <f t="shared" si="5"/>
        <v/>
      </c>
    </row>
    <row r="31" spans="1:43" hidden="1">
      <c r="C31" s="52" t="str">
        <f>IF(ISNUMBER(C30),CONCATENATE(C29," - ",C28),"")</f>
        <v>M. del Ej. y Av. - 1</v>
      </c>
      <c r="D31" s="52" t="str">
        <f t="shared" ref="D31:AP31" si="6">IF(ISNUMBER(D30),CONCATENATE(D29," - ",D28),"")</f>
        <v>EuroAmérica - 2</v>
      </c>
      <c r="E31" s="52" t="str">
        <f t="shared" si="6"/>
        <v>Sura - 3</v>
      </c>
      <c r="F31" s="52" t="str">
        <f t="shared" si="6"/>
        <v>Security Previsión - 4</v>
      </c>
      <c r="G31" s="52" t="str">
        <f t="shared" si="6"/>
        <v>Renta Nacional - 5</v>
      </c>
      <c r="H31" s="52" t="str">
        <f t="shared" si="6"/>
        <v>BICE Vida - 6</v>
      </c>
      <c r="I31" s="52" t="str">
        <f t="shared" si="6"/>
        <v>Huelen - 7</v>
      </c>
      <c r="J31" s="52" t="str">
        <f t="shared" si="6"/>
        <v>Penta Vida - 8</v>
      </c>
      <c r="K31" s="52" t="str">
        <f t="shared" si="6"/>
        <v>CN Life - 9</v>
      </c>
      <c r="L31" s="52" t="str">
        <f t="shared" si="6"/>
        <v>Consorcio Nacional - 10</v>
      </c>
      <c r="M31" s="52" t="str">
        <f t="shared" si="6"/>
        <v>Cruz del Sur - 11</v>
      </c>
      <c r="N31" s="52" t="str">
        <f t="shared" si="6"/>
        <v>CorpVida - 12</v>
      </c>
      <c r="O31" s="52" t="str">
        <f t="shared" si="6"/>
        <v>Principal - 13</v>
      </c>
      <c r="P31" s="52" t="str">
        <f t="shared" si="6"/>
        <v>Metlife - 14</v>
      </c>
      <c r="Q31" s="52" t="str">
        <f t="shared" si="6"/>
        <v>BBVA Vida - 15</v>
      </c>
      <c r="R31" s="52" t="str">
        <f t="shared" si="6"/>
        <v>Ohio National - 16</v>
      </c>
      <c r="S31" s="52" t="str">
        <f t="shared" si="6"/>
        <v>CorpSeguros - 17</v>
      </c>
      <c r="T31" s="52" t="str">
        <f t="shared" si="6"/>
        <v>Cardif - 18</v>
      </c>
      <c r="U31" s="52" t="str">
        <f t="shared" si="6"/>
        <v>Rigel - 19</v>
      </c>
      <c r="V31" s="52" t="str">
        <f t="shared" si="6"/>
        <v>Chilena Consolidada - 20</v>
      </c>
      <c r="W31" s="52" t="str">
        <f t="shared" si="6"/>
        <v>Zurich Santander - 21</v>
      </c>
      <c r="X31" s="52" t="str">
        <f t="shared" si="6"/>
        <v>BCI Seguros Vida - 22</v>
      </c>
      <c r="Y31" s="52" t="str">
        <f t="shared" si="6"/>
        <v>Mutual de Seguros - 23</v>
      </c>
      <c r="Z31" s="52" t="str">
        <f t="shared" si="6"/>
        <v>Cámara - 24</v>
      </c>
      <c r="AA31" s="52" t="str">
        <f t="shared" si="6"/>
        <v>M. de Carabineros - 25</v>
      </c>
      <c r="AB31" s="52" t="str">
        <f t="shared" si="6"/>
        <v>Mapfre Vida - 26</v>
      </c>
      <c r="AC31" s="52" t="str">
        <f t="shared" si="6"/>
        <v>BanChile - 27</v>
      </c>
      <c r="AD31" s="52" t="str">
        <f t="shared" si="6"/>
        <v>Ace Vida - 28</v>
      </c>
      <c r="AE31" s="52" t="str">
        <f t="shared" si="6"/>
        <v>Itaú - 29</v>
      </c>
      <c r="AF31" s="52" t="str">
        <f t="shared" si="6"/>
        <v>CLC - 30</v>
      </c>
      <c r="AG31" s="52" t="str">
        <f t="shared" si="6"/>
        <v/>
      </c>
      <c r="AH31" s="52" t="str">
        <f t="shared" si="6"/>
        <v/>
      </c>
      <c r="AI31" s="52" t="str">
        <f t="shared" si="6"/>
        <v/>
      </c>
      <c r="AJ31" s="52" t="str">
        <f t="shared" si="6"/>
        <v/>
      </c>
      <c r="AK31" s="52" t="str">
        <f t="shared" si="6"/>
        <v/>
      </c>
      <c r="AL31" s="52" t="str">
        <f t="shared" si="6"/>
        <v/>
      </c>
      <c r="AM31" s="52" t="str">
        <f t="shared" si="6"/>
        <v/>
      </c>
      <c r="AN31" s="52" t="str">
        <f t="shared" si="6"/>
        <v/>
      </c>
      <c r="AO31" s="52" t="str">
        <f t="shared" si="6"/>
        <v/>
      </c>
      <c r="AP31" s="52" t="str">
        <f t="shared" si="6"/>
        <v/>
      </c>
    </row>
    <row r="32" spans="1:43" hidden="1"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</row>
    <row r="33" spans="1:42" hidden="1">
      <c r="B33" s="49" t="s">
        <v>104</v>
      </c>
      <c r="C33" s="52" t="str">
        <f>IF($B$46=C29,C30,"")</f>
        <v/>
      </c>
      <c r="D33" s="52" t="str">
        <f t="shared" ref="D33:AP33" si="7">IF($B$46=D29,D30,"")</f>
        <v/>
      </c>
      <c r="E33" s="52" t="str">
        <f t="shared" si="7"/>
        <v/>
      </c>
      <c r="F33" s="52" t="str">
        <f t="shared" si="7"/>
        <v/>
      </c>
      <c r="G33" s="52" t="str">
        <f t="shared" si="7"/>
        <v/>
      </c>
      <c r="H33" s="52" t="str">
        <f t="shared" si="7"/>
        <v/>
      </c>
      <c r="I33" s="52" t="str">
        <f t="shared" si="7"/>
        <v/>
      </c>
      <c r="J33" s="52" t="str">
        <f t="shared" si="7"/>
        <v/>
      </c>
      <c r="K33" s="52" t="str">
        <f t="shared" si="7"/>
        <v/>
      </c>
      <c r="L33" s="52" t="str">
        <f t="shared" si="7"/>
        <v/>
      </c>
      <c r="M33" s="52" t="str">
        <f t="shared" si="7"/>
        <v/>
      </c>
      <c r="N33" s="52" t="str">
        <f t="shared" si="7"/>
        <v/>
      </c>
      <c r="O33" s="52" t="str">
        <f t="shared" si="7"/>
        <v/>
      </c>
      <c r="P33" s="52" t="str">
        <f t="shared" si="7"/>
        <v/>
      </c>
      <c r="Q33" s="52" t="str">
        <f t="shared" si="7"/>
        <v/>
      </c>
      <c r="R33" s="52" t="str">
        <f t="shared" si="7"/>
        <v/>
      </c>
      <c r="S33" s="52" t="str">
        <f t="shared" si="7"/>
        <v/>
      </c>
      <c r="T33" s="52" t="str">
        <f t="shared" si="7"/>
        <v/>
      </c>
      <c r="U33" s="52" t="str">
        <f t="shared" si="7"/>
        <v/>
      </c>
      <c r="V33" s="52" t="str">
        <f t="shared" si="7"/>
        <v/>
      </c>
      <c r="W33" s="52" t="str">
        <f t="shared" si="7"/>
        <v/>
      </c>
      <c r="X33" s="52" t="str">
        <f t="shared" si="7"/>
        <v/>
      </c>
      <c r="Y33" s="52" t="str">
        <f t="shared" si="7"/>
        <v/>
      </c>
      <c r="Z33" s="52" t="str">
        <f t="shared" si="7"/>
        <v/>
      </c>
      <c r="AA33" s="52" t="str">
        <f t="shared" si="7"/>
        <v/>
      </c>
      <c r="AB33" s="52" t="str">
        <f t="shared" si="7"/>
        <v/>
      </c>
      <c r="AC33" s="52" t="str">
        <f t="shared" si="7"/>
        <v/>
      </c>
      <c r="AD33" s="52" t="str">
        <f t="shared" si="7"/>
        <v/>
      </c>
      <c r="AE33" s="52" t="str">
        <f t="shared" si="7"/>
        <v/>
      </c>
      <c r="AF33" s="52" t="str">
        <f t="shared" si="7"/>
        <v/>
      </c>
      <c r="AG33" s="52" t="str">
        <f t="shared" si="7"/>
        <v/>
      </c>
      <c r="AH33" s="52" t="str">
        <f t="shared" si="7"/>
        <v/>
      </c>
      <c r="AI33" s="52" t="str">
        <f t="shared" si="7"/>
        <v/>
      </c>
      <c r="AJ33" s="52" t="str">
        <f t="shared" si="7"/>
        <v/>
      </c>
      <c r="AK33" s="52" t="str">
        <f t="shared" si="7"/>
        <v/>
      </c>
      <c r="AL33" s="52" t="str">
        <f t="shared" si="7"/>
        <v/>
      </c>
      <c r="AM33" s="52" t="str">
        <f t="shared" si="7"/>
        <v/>
      </c>
      <c r="AN33" s="52" t="str">
        <f t="shared" si="7"/>
        <v/>
      </c>
      <c r="AO33" s="52" t="str">
        <f t="shared" si="7"/>
        <v/>
      </c>
      <c r="AP33" s="52" t="str">
        <f t="shared" si="7"/>
        <v/>
      </c>
    </row>
    <row r="34" spans="1:42" hidden="1"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</row>
    <row r="35" spans="1:42" hidden="1">
      <c r="B35" s="54" t="str">
        <f>B12</f>
        <v>Participación de Mercado (%)</v>
      </c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</row>
    <row r="36" spans="1:42" hidden="1">
      <c r="B36" s="54" t="str">
        <f t="shared" ref="B36:B38" si="8">B13</f>
        <v>Costo de Ventas (% P.D.)</v>
      </c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</row>
    <row r="37" spans="1:42" hidden="1">
      <c r="B37" s="54" t="str">
        <f t="shared" si="8"/>
        <v>Costo Siniestros / Ingresos de Explotación (%)</v>
      </c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</row>
    <row r="38" spans="1:42" hidden="1">
      <c r="B38" s="54" t="str">
        <f t="shared" si="8"/>
        <v>Gastos Administración / Prima Directa (%)</v>
      </c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</row>
    <row r="39" spans="1:42" hidden="1">
      <c r="B39" s="54" t="str">
        <f>B18</f>
        <v>Utilidad / Patrimonio (%) (Variación Real)</v>
      </c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</row>
    <row r="40" spans="1:42" hidden="1">
      <c r="B40" s="54" t="str">
        <f>B19</f>
        <v>Producto Inversiones / Inversiones (%) (Variación Real)</v>
      </c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</row>
    <row r="41" spans="1:42">
      <c r="B41" s="54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</row>
    <row r="42" spans="1:42">
      <c r="B42" s="128" t="s">
        <v>493</v>
      </c>
    </row>
    <row r="43" spans="1:42">
      <c r="A43" s="56"/>
      <c r="B43" s="59" t="s">
        <v>535</v>
      </c>
      <c r="C43" s="57"/>
    </row>
    <row r="44" spans="1:42">
      <c r="B44" s="58"/>
    </row>
    <row r="45" spans="1:42">
      <c r="B45" s="54" t="s">
        <v>116</v>
      </c>
    </row>
    <row r="46" spans="1:42">
      <c r="A46" s="56"/>
      <c r="B46" s="59"/>
      <c r="C46" s="57"/>
    </row>
    <row r="47" spans="1:42">
      <c r="B47" s="58"/>
    </row>
    <row r="76" spans="35:43">
      <c r="AI76" s="88"/>
      <c r="AJ76" s="88"/>
      <c r="AK76" s="88"/>
      <c r="AL76" s="88"/>
      <c r="AM76" s="88"/>
      <c r="AN76" s="88"/>
      <c r="AO76" s="88"/>
      <c r="AP76" s="88"/>
      <c r="AQ76" s="88"/>
    </row>
    <row r="77" spans="35:43">
      <c r="AI77" s="88"/>
      <c r="AJ77" s="88"/>
      <c r="AK77" s="88"/>
      <c r="AL77" s="88"/>
      <c r="AM77" s="88"/>
      <c r="AN77" s="88"/>
      <c r="AO77" s="88"/>
      <c r="AP77" s="88"/>
      <c r="AQ77" s="88"/>
    </row>
  </sheetData>
  <sheetProtection sheet="1" objects="1" scenarios="1"/>
  <conditionalFormatting sqref="A1:XFD1048576">
    <cfRule type="cellIs" dxfId="10" priority="1" operator="lessThan">
      <formula>0</formula>
    </cfRule>
  </conditionalFormatting>
  <dataValidations count="2">
    <dataValidation type="list" allowBlank="1" showInputMessage="1" showErrorMessage="1" sqref="B43">
      <formula1>$B$35:$B$40</formula1>
    </dataValidation>
    <dataValidation type="list" allowBlank="1" showInputMessage="1" showErrorMessage="1" sqref="B46">
      <formula1>$B$11:$AG$11</formula1>
    </dataValidation>
  </dataValidations>
  <hyperlinks>
    <hyperlink ref="C2" location="Índice!A1" display="Volver al Índice"/>
  </hyperlinks>
  <pageMargins left="0.7" right="0.7" top="0.75" bottom="0.75" header="0.3" footer="0.3"/>
  <pageSetup orientation="portrait" verticalDpi="12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sheetPr codeName="Hoja18">
    <pageSetUpPr fitToPage="1"/>
  </sheetPr>
  <dimension ref="B2:CI794"/>
  <sheetViews>
    <sheetView workbookViewId="0">
      <pane xSplit="2" topLeftCell="C1" activePane="topRight" state="frozen"/>
      <selection pane="topRight"/>
    </sheetView>
  </sheetViews>
  <sheetFormatPr baseColWidth="10" defaultRowHeight="11.25"/>
  <cols>
    <col min="1" max="1" width="2.85546875" style="134" customWidth="1"/>
    <col min="2" max="2" width="42.85546875" style="134" customWidth="1"/>
    <col min="3" max="30" width="11.42578125" style="134"/>
    <col min="31" max="42" width="11.42578125" style="134" hidden="1" customWidth="1"/>
    <col min="43" max="43" width="11.42578125" style="134"/>
    <col min="44" max="44" width="2.85546875" style="134" customWidth="1"/>
    <col min="45" max="45" width="11.42578125" style="134"/>
    <col min="46" max="46" width="2.85546875" style="134" customWidth="1"/>
    <col min="47" max="87" width="2.85546875" style="135" customWidth="1"/>
    <col min="88" max="16384" width="11.42578125" style="134"/>
  </cols>
  <sheetData>
    <row r="2" spans="2:87" ht="21">
      <c r="B2" s="133" t="s">
        <v>496</v>
      </c>
    </row>
    <row r="4" spans="2:87" s="136" customFormat="1" ht="18.75" customHeight="1">
      <c r="B4" s="230" t="s">
        <v>45</v>
      </c>
      <c r="C4" s="231"/>
      <c r="D4" s="231"/>
      <c r="E4" s="231"/>
      <c r="F4" s="231"/>
      <c r="G4" s="231"/>
      <c r="H4" s="231"/>
      <c r="I4" s="231"/>
      <c r="J4" s="231"/>
      <c r="K4" s="231"/>
      <c r="L4" s="231"/>
      <c r="M4" s="231"/>
      <c r="N4" s="231"/>
      <c r="O4" s="231"/>
      <c r="P4" s="231"/>
      <c r="Q4" s="231"/>
      <c r="R4" s="231"/>
      <c r="S4" s="231"/>
      <c r="T4" s="231"/>
      <c r="U4" s="231"/>
      <c r="V4" s="231"/>
      <c r="W4" s="231"/>
      <c r="X4" s="231"/>
      <c r="Y4" s="231"/>
      <c r="Z4" s="231"/>
      <c r="AA4" s="231"/>
      <c r="AB4" s="231"/>
      <c r="AC4" s="231"/>
      <c r="AD4" s="231"/>
      <c r="AE4" s="231"/>
      <c r="AF4" s="231"/>
      <c r="AG4" s="231"/>
      <c r="AH4" s="231"/>
      <c r="AI4" s="231"/>
      <c r="AJ4" s="231"/>
      <c r="AK4" s="231"/>
      <c r="AL4" s="231"/>
      <c r="AM4" s="231"/>
      <c r="AN4" s="231"/>
      <c r="AO4" s="231"/>
      <c r="AP4" s="231"/>
      <c r="AQ4" s="232"/>
      <c r="AU4" s="137"/>
      <c r="AV4" s="137"/>
      <c r="AW4" s="137"/>
      <c r="AX4" s="137"/>
      <c r="AY4" s="137"/>
      <c r="AZ4" s="137"/>
      <c r="BA4" s="137"/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7"/>
      <c r="CA4" s="137"/>
      <c r="CB4" s="137"/>
      <c r="CC4" s="137"/>
      <c r="CD4" s="137"/>
      <c r="CE4" s="137"/>
      <c r="CF4" s="137"/>
      <c r="CG4" s="137"/>
      <c r="CH4" s="137"/>
      <c r="CI4" s="137"/>
    </row>
    <row r="5" spans="2:87" s="177" customFormat="1">
      <c r="B5" s="187"/>
      <c r="C5" s="178">
        <f>COUNTIF($C$6:$AP$6,C6)</f>
        <v>1</v>
      </c>
      <c r="D5" s="178">
        <f t="shared" ref="D5:AP5" si="0">COUNTIF($C$6:$AP$6,D6)</f>
        <v>1</v>
      </c>
      <c r="E5" s="178">
        <f t="shared" si="0"/>
        <v>1</v>
      </c>
      <c r="F5" s="178">
        <f t="shared" si="0"/>
        <v>1</v>
      </c>
      <c r="G5" s="178">
        <f t="shared" si="0"/>
        <v>1</v>
      </c>
      <c r="H5" s="178">
        <f t="shared" si="0"/>
        <v>1</v>
      </c>
      <c r="I5" s="178">
        <f t="shared" si="0"/>
        <v>1</v>
      </c>
      <c r="J5" s="178">
        <f t="shared" si="0"/>
        <v>1</v>
      </c>
      <c r="K5" s="178">
        <f t="shared" si="0"/>
        <v>1</v>
      </c>
      <c r="L5" s="178">
        <f t="shared" si="0"/>
        <v>1</v>
      </c>
      <c r="M5" s="178">
        <f t="shared" si="0"/>
        <v>1</v>
      </c>
      <c r="N5" s="178">
        <f t="shared" si="0"/>
        <v>1</v>
      </c>
      <c r="O5" s="178">
        <f t="shared" si="0"/>
        <v>1</v>
      </c>
      <c r="P5" s="178">
        <f t="shared" si="0"/>
        <v>1</v>
      </c>
      <c r="Q5" s="178">
        <f t="shared" si="0"/>
        <v>1</v>
      </c>
      <c r="R5" s="178">
        <f t="shared" si="0"/>
        <v>1</v>
      </c>
      <c r="S5" s="178">
        <f t="shared" si="0"/>
        <v>1</v>
      </c>
      <c r="T5" s="178">
        <f t="shared" si="0"/>
        <v>1</v>
      </c>
      <c r="U5" s="178">
        <f t="shared" si="0"/>
        <v>1</v>
      </c>
      <c r="V5" s="178">
        <f t="shared" si="0"/>
        <v>1</v>
      </c>
      <c r="W5" s="178">
        <f t="shared" si="0"/>
        <v>1</v>
      </c>
      <c r="X5" s="178">
        <f t="shared" si="0"/>
        <v>1</v>
      </c>
      <c r="Y5" s="178">
        <f t="shared" si="0"/>
        <v>1</v>
      </c>
      <c r="Z5" s="178">
        <f t="shared" si="0"/>
        <v>1</v>
      </c>
      <c r="AA5" s="178">
        <f t="shared" si="0"/>
        <v>1</v>
      </c>
      <c r="AB5" s="178">
        <f t="shared" si="0"/>
        <v>1</v>
      </c>
      <c r="AC5" s="178">
        <f t="shared" si="0"/>
        <v>1</v>
      </c>
      <c r="AD5" s="178">
        <f t="shared" si="0"/>
        <v>1</v>
      </c>
      <c r="AE5" s="178">
        <f t="shared" si="0"/>
        <v>12</v>
      </c>
      <c r="AF5" s="178">
        <f t="shared" si="0"/>
        <v>12</v>
      </c>
      <c r="AG5" s="178">
        <f t="shared" si="0"/>
        <v>12</v>
      </c>
      <c r="AH5" s="178">
        <f t="shared" si="0"/>
        <v>12</v>
      </c>
      <c r="AI5" s="178">
        <f t="shared" si="0"/>
        <v>12</v>
      </c>
      <c r="AJ5" s="178">
        <f t="shared" si="0"/>
        <v>12</v>
      </c>
      <c r="AK5" s="178">
        <f t="shared" si="0"/>
        <v>12</v>
      </c>
      <c r="AL5" s="178">
        <f t="shared" si="0"/>
        <v>12</v>
      </c>
      <c r="AM5" s="178">
        <f t="shared" si="0"/>
        <v>12</v>
      </c>
      <c r="AN5" s="178">
        <f t="shared" si="0"/>
        <v>12</v>
      </c>
      <c r="AO5" s="178">
        <f t="shared" si="0"/>
        <v>12</v>
      </c>
      <c r="AP5" s="178">
        <f t="shared" si="0"/>
        <v>12</v>
      </c>
      <c r="AQ5" s="187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  <c r="BV5" s="175"/>
      <c r="BW5" s="175"/>
      <c r="BX5" s="175"/>
      <c r="BY5" s="175"/>
      <c r="BZ5" s="175"/>
      <c r="CA5" s="175"/>
      <c r="CB5" s="175"/>
      <c r="CC5" s="175"/>
      <c r="CD5" s="175"/>
      <c r="CE5" s="175"/>
      <c r="CF5" s="175"/>
      <c r="CG5" s="175"/>
      <c r="CH5" s="175"/>
      <c r="CI5" s="175"/>
    </row>
    <row r="6" spans="2:87" s="177" customFormat="1" hidden="1">
      <c r="C6" s="176">
        <f>SUM(C8:C61)</f>
        <v>390923240</v>
      </c>
      <c r="D6" s="176">
        <f t="shared" ref="D6:AP6" si="1">SUM(D8:D61)</f>
        <v>11456445</v>
      </c>
      <c r="E6" s="176">
        <f t="shared" si="1"/>
        <v>850839033</v>
      </c>
      <c r="F6" s="176">
        <f t="shared" si="1"/>
        <v>668203855</v>
      </c>
      <c r="G6" s="176">
        <f t="shared" si="1"/>
        <v>24991185</v>
      </c>
      <c r="H6" s="176">
        <f t="shared" si="1"/>
        <v>745518573</v>
      </c>
      <c r="I6" s="176">
        <f t="shared" si="1"/>
        <v>952702249</v>
      </c>
      <c r="J6" s="176">
        <f t="shared" si="1"/>
        <v>153751754</v>
      </c>
      <c r="K6" s="176">
        <f t="shared" si="1"/>
        <v>65034190</v>
      </c>
      <c r="L6" s="176">
        <f t="shared" si="1"/>
        <v>237504178</v>
      </c>
      <c r="M6" s="176">
        <f t="shared" si="1"/>
        <v>161104515</v>
      </c>
      <c r="N6" s="176">
        <f t="shared" si="1"/>
        <v>14893465</v>
      </c>
      <c r="O6" s="176">
        <f t="shared" si="1"/>
        <v>12417641</v>
      </c>
      <c r="P6" s="176">
        <f t="shared" si="1"/>
        <v>141556341</v>
      </c>
      <c r="Q6" s="176">
        <f t="shared" si="1"/>
        <v>9816828</v>
      </c>
      <c r="R6" s="176">
        <f t="shared" si="1"/>
        <v>818688060</v>
      </c>
      <c r="S6" s="176">
        <f t="shared" si="1"/>
        <v>38920484</v>
      </c>
      <c r="T6" s="176">
        <f t="shared" si="1"/>
        <v>690813938</v>
      </c>
      <c r="U6" s="176">
        <f t="shared" si="1"/>
        <v>33413113</v>
      </c>
      <c r="V6" s="176">
        <f t="shared" si="1"/>
        <v>1430289590</v>
      </c>
      <c r="W6" s="176">
        <f t="shared" si="1"/>
        <v>51305353</v>
      </c>
      <c r="X6" s="176">
        <f t="shared" si="1"/>
        <v>59184010</v>
      </c>
      <c r="Y6" s="176">
        <f t="shared" si="1"/>
        <v>1199194879</v>
      </c>
      <c r="Z6" s="176">
        <f t="shared" si="1"/>
        <v>27732839</v>
      </c>
      <c r="AA6" s="176">
        <f t="shared" si="1"/>
        <v>76297737</v>
      </c>
      <c r="AB6" s="176">
        <f t="shared" si="1"/>
        <v>1477276469</v>
      </c>
      <c r="AC6" s="176">
        <f t="shared" si="1"/>
        <v>50913085</v>
      </c>
      <c r="AD6" s="176">
        <f t="shared" si="1"/>
        <v>446039778</v>
      </c>
      <c r="AE6" s="176">
        <f t="shared" si="1"/>
        <v>0</v>
      </c>
      <c r="AF6" s="176">
        <f t="shared" si="1"/>
        <v>0</v>
      </c>
      <c r="AG6" s="176">
        <f t="shared" si="1"/>
        <v>0</v>
      </c>
      <c r="AH6" s="176">
        <f t="shared" si="1"/>
        <v>0</v>
      </c>
      <c r="AI6" s="176">
        <f t="shared" si="1"/>
        <v>0</v>
      </c>
      <c r="AJ6" s="176">
        <f t="shared" si="1"/>
        <v>0</v>
      </c>
      <c r="AK6" s="176">
        <f t="shared" si="1"/>
        <v>0</v>
      </c>
      <c r="AL6" s="176">
        <f t="shared" si="1"/>
        <v>0</v>
      </c>
      <c r="AM6" s="176">
        <f t="shared" si="1"/>
        <v>0</v>
      </c>
      <c r="AN6" s="176">
        <f t="shared" si="1"/>
        <v>0</v>
      </c>
      <c r="AO6" s="176">
        <f t="shared" si="1"/>
        <v>0</v>
      </c>
      <c r="AP6" s="176">
        <f t="shared" si="1"/>
        <v>0</v>
      </c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  <c r="BV6" s="175"/>
      <c r="BW6" s="175"/>
      <c r="BX6" s="175"/>
      <c r="BY6" s="175"/>
      <c r="BZ6" s="175"/>
      <c r="CA6" s="175"/>
      <c r="CB6" s="175"/>
      <c r="CC6" s="175"/>
      <c r="CD6" s="175"/>
      <c r="CE6" s="175"/>
      <c r="CF6" s="175"/>
      <c r="CG6" s="175"/>
      <c r="CH6" s="175"/>
      <c r="CI6" s="175"/>
    </row>
    <row r="7" spans="2:87" s="139" customFormat="1" ht="22.5">
      <c r="B7" s="138"/>
      <c r="C7" s="138" t="s">
        <v>506</v>
      </c>
      <c r="D7" s="138" t="s">
        <v>507</v>
      </c>
      <c r="E7" s="138" t="s">
        <v>508</v>
      </c>
      <c r="F7" s="138" t="s">
        <v>29</v>
      </c>
      <c r="G7" s="138" t="s">
        <v>30</v>
      </c>
      <c r="H7" s="138" t="s">
        <v>509</v>
      </c>
      <c r="I7" s="138" t="s">
        <v>31</v>
      </c>
      <c r="J7" s="138" t="s">
        <v>32</v>
      </c>
      <c r="K7" s="138" t="s">
        <v>33</v>
      </c>
      <c r="L7" s="138" t="s">
        <v>510</v>
      </c>
      <c r="M7" s="138" t="s">
        <v>511</v>
      </c>
      <c r="N7" s="138" t="s">
        <v>34</v>
      </c>
      <c r="O7" s="138" t="s">
        <v>35</v>
      </c>
      <c r="P7" s="138" t="s">
        <v>36</v>
      </c>
      <c r="Q7" s="138" t="s">
        <v>400</v>
      </c>
      <c r="R7" s="138" t="s">
        <v>37</v>
      </c>
      <c r="S7" s="138" t="s">
        <v>499</v>
      </c>
      <c r="T7" s="138" t="s">
        <v>38</v>
      </c>
      <c r="U7" s="138" t="s">
        <v>512</v>
      </c>
      <c r="V7" s="138" t="s">
        <v>39</v>
      </c>
      <c r="W7" s="138" t="s">
        <v>513</v>
      </c>
      <c r="X7" s="138" t="s">
        <v>40</v>
      </c>
      <c r="Y7" s="138" t="s">
        <v>516</v>
      </c>
      <c r="Z7" s="138" t="s">
        <v>41</v>
      </c>
      <c r="AA7" s="138" t="s">
        <v>42</v>
      </c>
      <c r="AB7" s="138" t="s">
        <v>43</v>
      </c>
      <c r="AC7" s="138" t="s">
        <v>44</v>
      </c>
      <c r="AD7" s="138" t="s">
        <v>505</v>
      </c>
      <c r="AE7" s="138"/>
      <c r="AF7" s="138"/>
      <c r="AG7" s="138"/>
      <c r="AH7" s="138"/>
      <c r="AI7" s="138"/>
      <c r="AJ7" s="138"/>
      <c r="AK7" s="138"/>
      <c r="AL7" s="138"/>
      <c r="AM7" s="138"/>
      <c r="AN7" s="138"/>
      <c r="AO7" s="138"/>
      <c r="AP7" s="138"/>
      <c r="AQ7" s="138" t="s">
        <v>341</v>
      </c>
      <c r="AU7" s="140">
        <f t="shared" ref="AU7:CI7" si="2">C8-C110</f>
        <v>0</v>
      </c>
      <c r="AV7" s="140">
        <f t="shared" si="2"/>
        <v>0</v>
      </c>
      <c r="AW7" s="140">
        <f t="shared" si="2"/>
        <v>0</v>
      </c>
      <c r="AX7" s="140">
        <f t="shared" si="2"/>
        <v>0</v>
      </c>
      <c r="AY7" s="140">
        <f t="shared" si="2"/>
        <v>0</v>
      </c>
      <c r="AZ7" s="140">
        <f t="shared" si="2"/>
        <v>0</v>
      </c>
      <c r="BA7" s="140">
        <f t="shared" si="2"/>
        <v>0</v>
      </c>
      <c r="BB7" s="140">
        <f t="shared" si="2"/>
        <v>0</v>
      </c>
      <c r="BC7" s="140">
        <f t="shared" si="2"/>
        <v>0</v>
      </c>
      <c r="BD7" s="140">
        <f t="shared" si="2"/>
        <v>0</v>
      </c>
      <c r="BE7" s="140">
        <f t="shared" si="2"/>
        <v>0</v>
      </c>
      <c r="BF7" s="140">
        <f t="shared" si="2"/>
        <v>0</v>
      </c>
      <c r="BG7" s="140">
        <f t="shared" si="2"/>
        <v>0</v>
      </c>
      <c r="BH7" s="140">
        <f t="shared" si="2"/>
        <v>0</v>
      </c>
      <c r="BI7" s="140">
        <f t="shared" si="2"/>
        <v>0</v>
      </c>
      <c r="BJ7" s="140">
        <f t="shared" si="2"/>
        <v>0</v>
      </c>
      <c r="BK7" s="140">
        <f t="shared" si="2"/>
        <v>0</v>
      </c>
      <c r="BL7" s="140">
        <f t="shared" si="2"/>
        <v>0</v>
      </c>
      <c r="BM7" s="140">
        <f t="shared" si="2"/>
        <v>0</v>
      </c>
      <c r="BN7" s="140">
        <f t="shared" si="2"/>
        <v>0</v>
      </c>
      <c r="BO7" s="140">
        <f t="shared" si="2"/>
        <v>0</v>
      </c>
      <c r="BP7" s="140">
        <f t="shared" si="2"/>
        <v>0</v>
      </c>
      <c r="BQ7" s="140">
        <f t="shared" si="2"/>
        <v>0</v>
      </c>
      <c r="BR7" s="140">
        <f t="shared" si="2"/>
        <v>0</v>
      </c>
      <c r="BS7" s="140">
        <f t="shared" si="2"/>
        <v>0</v>
      </c>
      <c r="BT7" s="140">
        <f t="shared" si="2"/>
        <v>0</v>
      </c>
      <c r="BU7" s="140">
        <f t="shared" si="2"/>
        <v>0</v>
      </c>
      <c r="BV7" s="140">
        <f t="shared" si="2"/>
        <v>0</v>
      </c>
      <c r="BW7" s="140">
        <f t="shared" si="2"/>
        <v>0</v>
      </c>
      <c r="BX7" s="140">
        <f t="shared" si="2"/>
        <v>0</v>
      </c>
      <c r="BY7" s="140">
        <f t="shared" si="2"/>
        <v>0</v>
      </c>
      <c r="BZ7" s="140">
        <f t="shared" si="2"/>
        <v>0</v>
      </c>
      <c r="CA7" s="140">
        <f t="shared" si="2"/>
        <v>0</v>
      </c>
      <c r="CB7" s="140">
        <f t="shared" si="2"/>
        <v>0</v>
      </c>
      <c r="CC7" s="140">
        <f t="shared" si="2"/>
        <v>0</v>
      </c>
      <c r="CD7" s="140">
        <f t="shared" si="2"/>
        <v>0</v>
      </c>
      <c r="CE7" s="140">
        <f t="shared" si="2"/>
        <v>0</v>
      </c>
      <c r="CF7" s="140">
        <f t="shared" si="2"/>
        <v>0</v>
      </c>
      <c r="CG7" s="140">
        <f t="shared" si="2"/>
        <v>0</v>
      </c>
      <c r="CH7" s="140">
        <f t="shared" si="2"/>
        <v>0</v>
      </c>
      <c r="CI7" s="140">
        <f t="shared" si="2"/>
        <v>0</v>
      </c>
    </row>
    <row r="8" spans="2:87">
      <c r="B8" s="141" t="s">
        <v>46</v>
      </c>
      <c r="C8" s="142">
        <v>100357917</v>
      </c>
      <c r="D8" s="142">
        <v>3456906</v>
      </c>
      <c r="E8" s="142">
        <v>232212566</v>
      </c>
      <c r="F8" s="142">
        <v>212640282</v>
      </c>
      <c r="G8" s="142">
        <v>6802387</v>
      </c>
      <c r="H8" s="142">
        <v>188452857</v>
      </c>
      <c r="I8" s="142">
        <v>246349173</v>
      </c>
      <c r="J8" s="142">
        <v>38114165</v>
      </c>
      <c r="K8" s="142">
        <v>18341044</v>
      </c>
      <c r="L8" s="142">
        <v>65936117</v>
      </c>
      <c r="M8" s="142">
        <v>44894398</v>
      </c>
      <c r="N8" s="142">
        <v>4418498</v>
      </c>
      <c r="O8" s="142">
        <v>3885592</v>
      </c>
      <c r="P8" s="142">
        <v>38929527</v>
      </c>
      <c r="Q8" s="142">
        <v>3250546</v>
      </c>
      <c r="R8" s="142">
        <v>210780568</v>
      </c>
      <c r="S8" s="142">
        <v>12592956</v>
      </c>
      <c r="T8" s="142">
        <v>180538800</v>
      </c>
      <c r="U8" s="142">
        <v>9431814</v>
      </c>
      <c r="V8" s="142">
        <v>364654043</v>
      </c>
      <c r="W8" s="142">
        <v>14234488</v>
      </c>
      <c r="X8" s="142">
        <v>15896059</v>
      </c>
      <c r="Y8" s="142">
        <v>309804873</v>
      </c>
      <c r="Z8" s="142">
        <v>7555858</v>
      </c>
      <c r="AA8" s="142">
        <v>21537401</v>
      </c>
      <c r="AB8" s="142">
        <v>384743373</v>
      </c>
      <c r="AC8" s="142">
        <v>13752547</v>
      </c>
      <c r="AD8" s="142">
        <v>125958200</v>
      </c>
      <c r="AE8" s="142"/>
      <c r="AF8" s="142"/>
      <c r="AG8" s="142"/>
      <c r="AH8" s="142"/>
      <c r="AI8" s="142"/>
      <c r="AJ8" s="142"/>
      <c r="AK8" s="142"/>
      <c r="AL8" s="142"/>
      <c r="AM8" s="142"/>
      <c r="AN8" s="142"/>
      <c r="AO8" s="142"/>
      <c r="AP8" s="142"/>
      <c r="AQ8" s="131">
        <f>SUM(C8:AP8)</f>
        <v>2879522955</v>
      </c>
      <c r="AU8" s="140">
        <f t="shared" ref="AU8:CI8" si="3">C8-SUM(C9,C20,C26:C27,C49)</f>
        <v>0</v>
      </c>
      <c r="AV8" s="140">
        <f t="shared" si="3"/>
        <v>0</v>
      </c>
      <c r="AW8" s="140">
        <f t="shared" si="3"/>
        <v>0</v>
      </c>
      <c r="AX8" s="140">
        <f t="shared" si="3"/>
        <v>0</v>
      </c>
      <c r="AY8" s="140">
        <f t="shared" si="3"/>
        <v>0</v>
      </c>
      <c r="AZ8" s="140">
        <f t="shared" si="3"/>
        <v>0</v>
      </c>
      <c r="BA8" s="140">
        <f t="shared" si="3"/>
        <v>0</v>
      </c>
      <c r="BB8" s="140">
        <f t="shared" si="3"/>
        <v>1</v>
      </c>
      <c r="BC8" s="140">
        <f t="shared" si="3"/>
        <v>0</v>
      </c>
      <c r="BD8" s="140">
        <f t="shared" si="3"/>
        <v>0</v>
      </c>
      <c r="BE8" s="140">
        <f t="shared" si="3"/>
        <v>0</v>
      </c>
      <c r="BF8" s="140">
        <f t="shared" si="3"/>
        <v>0</v>
      </c>
      <c r="BG8" s="140">
        <f t="shared" si="3"/>
        <v>0</v>
      </c>
      <c r="BH8" s="140">
        <f t="shared" si="3"/>
        <v>0</v>
      </c>
      <c r="BI8" s="140">
        <f t="shared" si="3"/>
        <v>1</v>
      </c>
      <c r="BJ8" s="140">
        <f t="shared" si="3"/>
        <v>0</v>
      </c>
      <c r="BK8" s="140">
        <f t="shared" si="3"/>
        <v>0</v>
      </c>
      <c r="BL8" s="140">
        <f t="shared" si="3"/>
        <v>0</v>
      </c>
      <c r="BM8" s="140">
        <f t="shared" si="3"/>
        <v>0</v>
      </c>
      <c r="BN8" s="140">
        <f t="shared" si="3"/>
        <v>0</v>
      </c>
      <c r="BO8" s="140">
        <f t="shared" si="3"/>
        <v>0</v>
      </c>
      <c r="BP8" s="140">
        <f t="shared" si="3"/>
        <v>0</v>
      </c>
      <c r="BQ8" s="140">
        <f t="shared" si="3"/>
        <v>0</v>
      </c>
      <c r="BR8" s="140">
        <f t="shared" si="3"/>
        <v>0</v>
      </c>
      <c r="BS8" s="140">
        <f t="shared" si="3"/>
        <v>0</v>
      </c>
      <c r="BT8" s="140">
        <f t="shared" si="3"/>
        <v>0</v>
      </c>
      <c r="BU8" s="140">
        <f t="shared" si="3"/>
        <v>0</v>
      </c>
      <c r="BV8" s="140">
        <f t="shared" si="3"/>
        <v>0</v>
      </c>
      <c r="BW8" s="140">
        <f t="shared" si="3"/>
        <v>0</v>
      </c>
      <c r="BX8" s="140">
        <f t="shared" si="3"/>
        <v>0</v>
      </c>
      <c r="BY8" s="140">
        <f t="shared" si="3"/>
        <v>0</v>
      </c>
      <c r="BZ8" s="140">
        <f t="shared" si="3"/>
        <v>0</v>
      </c>
      <c r="CA8" s="140">
        <f t="shared" si="3"/>
        <v>0</v>
      </c>
      <c r="CB8" s="140">
        <f t="shared" si="3"/>
        <v>0</v>
      </c>
      <c r="CC8" s="140">
        <f t="shared" si="3"/>
        <v>0</v>
      </c>
      <c r="CD8" s="140">
        <f t="shared" si="3"/>
        <v>0</v>
      </c>
      <c r="CE8" s="140">
        <f t="shared" si="3"/>
        <v>0</v>
      </c>
      <c r="CF8" s="140">
        <f t="shared" si="3"/>
        <v>0</v>
      </c>
      <c r="CG8" s="140">
        <f t="shared" si="3"/>
        <v>0</v>
      </c>
      <c r="CH8" s="140">
        <f t="shared" si="3"/>
        <v>0</v>
      </c>
      <c r="CI8" s="140">
        <f t="shared" si="3"/>
        <v>2</v>
      </c>
    </row>
    <row r="9" spans="2:87">
      <c r="B9" s="143" t="s">
        <v>47</v>
      </c>
      <c r="C9" s="142">
        <v>14215690</v>
      </c>
      <c r="D9" s="142">
        <v>2371179</v>
      </c>
      <c r="E9" s="142">
        <v>90593933</v>
      </c>
      <c r="F9" s="142">
        <v>181935807</v>
      </c>
      <c r="G9" s="142">
        <v>2304011</v>
      </c>
      <c r="H9" s="142">
        <v>46432732</v>
      </c>
      <c r="I9" s="142">
        <v>49668832</v>
      </c>
      <c r="J9" s="142">
        <v>6654517</v>
      </c>
      <c r="K9" s="142">
        <v>9511942</v>
      </c>
      <c r="L9" s="142">
        <v>28472153</v>
      </c>
      <c r="M9" s="142">
        <v>23705943</v>
      </c>
      <c r="N9" s="142">
        <v>2817655</v>
      </c>
      <c r="O9" s="142">
        <v>3124726</v>
      </c>
      <c r="P9" s="142">
        <v>16513636</v>
      </c>
      <c r="Q9" s="142">
        <v>3185354</v>
      </c>
      <c r="R9" s="142">
        <v>51665059</v>
      </c>
      <c r="S9" s="142">
        <v>11109266</v>
      </c>
      <c r="T9" s="142">
        <v>44663458</v>
      </c>
      <c r="U9" s="142">
        <v>4822779</v>
      </c>
      <c r="V9" s="142">
        <v>44823624</v>
      </c>
      <c r="W9" s="142">
        <v>6080071</v>
      </c>
      <c r="X9" s="142">
        <v>4546956</v>
      </c>
      <c r="Y9" s="142">
        <v>54803311</v>
      </c>
      <c r="Z9" s="142">
        <v>3817139</v>
      </c>
      <c r="AA9" s="142">
        <v>10106573</v>
      </c>
      <c r="AB9" s="142">
        <v>91945571</v>
      </c>
      <c r="AC9" s="142">
        <v>4148927</v>
      </c>
      <c r="AD9" s="142">
        <v>60877173</v>
      </c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31">
        <f t="shared" ref="AQ9:AQ61" si="4">SUM(C9:AP9)</f>
        <v>874918017</v>
      </c>
      <c r="AU9" s="140">
        <f t="shared" ref="AU9:CI9" si="5">C9-SUM(C10:C13,C16:C17)</f>
        <v>0</v>
      </c>
      <c r="AV9" s="140">
        <f t="shared" si="5"/>
        <v>0</v>
      </c>
      <c r="AW9" s="140">
        <f t="shared" si="5"/>
        <v>0</v>
      </c>
      <c r="AX9" s="140">
        <f t="shared" si="5"/>
        <v>0</v>
      </c>
      <c r="AY9" s="140">
        <f t="shared" si="5"/>
        <v>0</v>
      </c>
      <c r="AZ9" s="140">
        <f t="shared" si="5"/>
        <v>0</v>
      </c>
      <c r="BA9" s="140">
        <f t="shared" si="5"/>
        <v>0</v>
      </c>
      <c r="BB9" s="140">
        <f t="shared" si="5"/>
        <v>0</v>
      </c>
      <c r="BC9" s="140">
        <f t="shared" si="5"/>
        <v>1</v>
      </c>
      <c r="BD9" s="140">
        <f t="shared" si="5"/>
        <v>0</v>
      </c>
      <c r="BE9" s="140">
        <f t="shared" si="5"/>
        <v>0</v>
      </c>
      <c r="BF9" s="140">
        <f t="shared" si="5"/>
        <v>0</v>
      </c>
      <c r="BG9" s="140">
        <f t="shared" si="5"/>
        <v>0</v>
      </c>
      <c r="BH9" s="140">
        <f t="shared" si="5"/>
        <v>0</v>
      </c>
      <c r="BI9" s="140">
        <f t="shared" si="5"/>
        <v>0</v>
      </c>
      <c r="BJ9" s="140">
        <f t="shared" si="5"/>
        <v>0</v>
      </c>
      <c r="BK9" s="140">
        <f t="shared" si="5"/>
        <v>0</v>
      </c>
      <c r="BL9" s="140">
        <f t="shared" si="5"/>
        <v>-1</v>
      </c>
      <c r="BM9" s="140">
        <f t="shared" si="5"/>
        <v>0</v>
      </c>
      <c r="BN9" s="140">
        <f t="shared" si="5"/>
        <v>0</v>
      </c>
      <c r="BO9" s="140">
        <f t="shared" si="5"/>
        <v>0</v>
      </c>
      <c r="BP9" s="140">
        <f t="shared" si="5"/>
        <v>0</v>
      </c>
      <c r="BQ9" s="140">
        <f t="shared" si="5"/>
        <v>0</v>
      </c>
      <c r="BR9" s="140">
        <f t="shared" si="5"/>
        <v>0</v>
      </c>
      <c r="BS9" s="140">
        <f t="shared" si="5"/>
        <v>0</v>
      </c>
      <c r="BT9" s="140">
        <f t="shared" si="5"/>
        <v>0</v>
      </c>
      <c r="BU9" s="140">
        <f t="shared" si="5"/>
        <v>0</v>
      </c>
      <c r="BV9" s="140">
        <f t="shared" si="5"/>
        <v>0</v>
      </c>
      <c r="BW9" s="140">
        <f t="shared" si="5"/>
        <v>0</v>
      </c>
      <c r="BX9" s="140">
        <f t="shared" si="5"/>
        <v>0</v>
      </c>
      <c r="BY9" s="140">
        <f t="shared" si="5"/>
        <v>0</v>
      </c>
      <c r="BZ9" s="140">
        <f t="shared" si="5"/>
        <v>0</v>
      </c>
      <c r="CA9" s="140">
        <f t="shared" si="5"/>
        <v>0</v>
      </c>
      <c r="CB9" s="140">
        <f t="shared" si="5"/>
        <v>0</v>
      </c>
      <c r="CC9" s="140">
        <f t="shared" si="5"/>
        <v>0</v>
      </c>
      <c r="CD9" s="140">
        <f t="shared" si="5"/>
        <v>0</v>
      </c>
      <c r="CE9" s="140">
        <f t="shared" si="5"/>
        <v>0</v>
      </c>
      <c r="CF9" s="140">
        <f t="shared" si="5"/>
        <v>0</v>
      </c>
      <c r="CG9" s="140">
        <f t="shared" si="5"/>
        <v>0</v>
      </c>
      <c r="CH9" s="140">
        <f t="shared" si="5"/>
        <v>0</v>
      </c>
      <c r="CI9" s="140">
        <f t="shared" si="5"/>
        <v>0</v>
      </c>
    </row>
    <row r="10" spans="2:87">
      <c r="B10" s="144" t="s">
        <v>48</v>
      </c>
      <c r="C10" s="145">
        <v>3872949</v>
      </c>
      <c r="D10" s="145">
        <v>2371179</v>
      </c>
      <c r="E10" s="145">
        <v>5116824</v>
      </c>
      <c r="F10" s="145">
        <v>11593241</v>
      </c>
      <c r="G10" s="145">
        <v>95342</v>
      </c>
      <c r="H10" s="145">
        <v>14813514</v>
      </c>
      <c r="I10" s="145">
        <v>5983447</v>
      </c>
      <c r="J10" s="145">
        <v>2491914</v>
      </c>
      <c r="K10" s="145">
        <v>943602</v>
      </c>
      <c r="L10" s="145">
        <v>1000492</v>
      </c>
      <c r="M10" s="145">
        <v>1143949</v>
      </c>
      <c r="N10" s="145">
        <v>656059</v>
      </c>
      <c r="O10" s="145">
        <v>826490</v>
      </c>
      <c r="P10" s="145">
        <v>1572292</v>
      </c>
      <c r="Q10" s="145">
        <v>3185354</v>
      </c>
      <c r="R10" s="145">
        <v>30994697</v>
      </c>
      <c r="S10" s="145">
        <v>7167460</v>
      </c>
      <c r="T10" s="145">
        <v>15568224</v>
      </c>
      <c r="U10" s="145">
        <v>1890117</v>
      </c>
      <c r="V10" s="145">
        <v>7277876</v>
      </c>
      <c r="W10" s="145">
        <v>1578463</v>
      </c>
      <c r="X10" s="145">
        <v>2850886</v>
      </c>
      <c r="Y10" s="145">
        <v>4275061</v>
      </c>
      <c r="Z10" s="145">
        <v>572295</v>
      </c>
      <c r="AA10" s="145">
        <v>884032</v>
      </c>
      <c r="AB10" s="145">
        <v>21916416</v>
      </c>
      <c r="AC10" s="145">
        <v>828129</v>
      </c>
      <c r="AD10" s="145">
        <v>1065738</v>
      </c>
      <c r="AE10" s="145"/>
      <c r="AF10" s="145"/>
      <c r="AG10" s="145"/>
      <c r="AH10" s="145"/>
      <c r="AI10" s="145"/>
      <c r="AJ10" s="145"/>
      <c r="AK10" s="145"/>
      <c r="AL10" s="145"/>
      <c r="AM10" s="145"/>
      <c r="AN10" s="145"/>
      <c r="AO10" s="145"/>
      <c r="AP10" s="145"/>
      <c r="AQ10" s="131">
        <f t="shared" si="4"/>
        <v>152536042</v>
      </c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M10" s="140"/>
      <c r="BN10" s="140"/>
      <c r="BO10" s="140"/>
      <c r="BP10" s="140"/>
      <c r="BQ10" s="140"/>
      <c r="BR10" s="140"/>
      <c r="BS10" s="140"/>
      <c r="BT10" s="140"/>
      <c r="BU10" s="140"/>
      <c r="BV10" s="140"/>
      <c r="BW10" s="140"/>
      <c r="BX10" s="140"/>
      <c r="BY10" s="140"/>
      <c r="BZ10" s="140"/>
      <c r="CA10" s="140"/>
      <c r="CB10" s="140"/>
      <c r="CC10" s="140"/>
      <c r="CD10" s="140"/>
      <c r="CE10" s="140"/>
      <c r="CF10" s="140"/>
      <c r="CG10" s="140"/>
      <c r="CH10" s="140"/>
      <c r="CI10" s="140"/>
    </row>
    <row r="11" spans="2:87">
      <c r="B11" s="144" t="s">
        <v>49</v>
      </c>
      <c r="C11" s="145">
        <v>10342741</v>
      </c>
      <c r="D11" s="145">
        <v>0</v>
      </c>
      <c r="E11" s="145">
        <v>85477109</v>
      </c>
      <c r="F11" s="145">
        <v>170083892</v>
      </c>
      <c r="G11" s="145">
        <v>2187300</v>
      </c>
      <c r="H11" s="145">
        <v>29494087</v>
      </c>
      <c r="I11" s="145">
        <v>43531315</v>
      </c>
      <c r="J11" s="145">
        <v>0</v>
      </c>
      <c r="K11" s="145">
        <v>8568339</v>
      </c>
      <c r="L11" s="145">
        <v>6043842</v>
      </c>
      <c r="M11" s="145">
        <v>10115831</v>
      </c>
      <c r="N11" s="145">
        <v>0</v>
      </c>
      <c r="O11" s="145">
        <v>0</v>
      </c>
      <c r="P11" s="145">
        <v>14941344</v>
      </c>
      <c r="Q11" s="145">
        <v>0</v>
      </c>
      <c r="R11" s="145">
        <v>20670362</v>
      </c>
      <c r="S11" s="145">
        <v>3941806</v>
      </c>
      <c r="T11" s="145">
        <v>29095235</v>
      </c>
      <c r="U11" s="145">
        <v>2932662</v>
      </c>
      <c r="V11" s="145">
        <v>37545748</v>
      </c>
      <c r="W11" s="145">
        <v>4501608</v>
      </c>
      <c r="X11" s="145">
        <v>1696070</v>
      </c>
      <c r="Y11" s="145">
        <v>50528250</v>
      </c>
      <c r="Z11" s="145">
        <v>3244844</v>
      </c>
      <c r="AA11" s="145">
        <v>9222541</v>
      </c>
      <c r="AB11" s="145">
        <v>70003369</v>
      </c>
      <c r="AC11" s="145">
        <v>3320798</v>
      </c>
      <c r="AD11" s="145">
        <v>59811435</v>
      </c>
      <c r="AE11" s="145"/>
      <c r="AF11" s="145"/>
      <c r="AG11" s="145"/>
      <c r="AH11" s="145"/>
      <c r="AI11" s="145"/>
      <c r="AJ11" s="145"/>
      <c r="AK11" s="145"/>
      <c r="AL11" s="145"/>
      <c r="AM11" s="145"/>
      <c r="AN11" s="145"/>
      <c r="AO11" s="145"/>
      <c r="AP11" s="145"/>
      <c r="AQ11" s="131">
        <f t="shared" si="4"/>
        <v>677300528</v>
      </c>
      <c r="AU11" s="140"/>
      <c r="AV11" s="140"/>
      <c r="AW11" s="140"/>
      <c r="AX11" s="140"/>
      <c r="AY11" s="140"/>
      <c r="AZ11" s="140"/>
      <c r="BA11" s="140"/>
      <c r="BB11" s="140"/>
      <c r="BC11" s="140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140"/>
      <c r="BV11" s="140"/>
      <c r="BW11" s="140"/>
      <c r="BX11" s="140"/>
      <c r="BY11" s="140"/>
      <c r="BZ11" s="140"/>
      <c r="CA11" s="140"/>
      <c r="CB11" s="140"/>
      <c r="CC11" s="140"/>
      <c r="CD11" s="140"/>
      <c r="CE11" s="140"/>
      <c r="CF11" s="140"/>
      <c r="CG11" s="140"/>
      <c r="CH11" s="140"/>
      <c r="CI11" s="140"/>
    </row>
    <row r="12" spans="2:87">
      <c r="B12" s="144" t="s">
        <v>50</v>
      </c>
      <c r="C12" s="145">
        <v>0</v>
      </c>
      <c r="D12" s="145">
        <v>0</v>
      </c>
      <c r="E12" s="145">
        <v>0</v>
      </c>
      <c r="F12" s="145">
        <v>258674</v>
      </c>
      <c r="G12" s="145">
        <v>0</v>
      </c>
      <c r="H12" s="145">
        <v>2125131</v>
      </c>
      <c r="I12" s="145">
        <v>154070</v>
      </c>
      <c r="J12" s="145">
        <v>4162603</v>
      </c>
      <c r="K12" s="145">
        <v>0</v>
      </c>
      <c r="L12" s="145">
        <v>21427819</v>
      </c>
      <c r="M12" s="145">
        <v>7548549</v>
      </c>
      <c r="N12" s="145">
        <v>2161596</v>
      </c>
      <c r="O12" s="145">
        <v>2298236</v>
      </c>
      <c r="P12" s="145">
        <v>0</v>
      </c>
      <c r="Q12" s="145">
        <v>0</v>
      </c>
      <c r="R12" s="145">
        <v>0</v>
      </c>
      <c r="S12" s="145">
        <v>0</v>
      </c>
      <c r="T12" s="145">
        <v>0</v>
      </c>
      <c r="U12" s="145">
        <v>0</v>
      </c>
      <c r="V12" s="145">
        <v>0</v>
      </c>
      <c r="W12" s="145">
        <v>0</v>
      </c>
      <c r="X12" s="145">
        <v>0</v>
      </c>
      <c r="Y12" s="145">
        <v>0</v>
      </c>
      <c r="Z12" s="145">
        <v>0</v>
      </c>
      <c r="AA12" s="145">
        <v>0</v>
      </c>
      <c r="AB12" s="145">
        <v>25786</v>
      </c>
      <c r="AC12" s="145">
        <v>0</v>
      </c>
      <c r="AD12" s="145">
        <v>0</v>
      </c>
      <c r="AE12" s="145"/>
      <c r="AF12" s="145"/>
      <c r="AG12" s="145"/>
      <c r="AH12" s="145"/>
      <c r="AI12" s="145"/>
      <c r="AJ12" s="145"/>
      <c r="AK12" s="145"/>
      <c r="AL12" s="145"/>
      <c r="AM12" s="145"/>
      <c r="AN12" s="145"/>
      <c r="AO12" s="145"/>
      <c r="AP12" s="145"/>
      <c r="AQ12" s="131">
        <f t="shared" si="4"/>
        <v>40162464</v>
      </c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</row>
    <row r="13" spans="2:87">
      <c r="B13" s="144" t="s">
        <v>51</v>
      </c>
      <c r="C13" s="145">
        <v>0</v>
      </c>
      <c r="D13" s="145">
        <v>0</v>
      </c>
      <c r="E13" s="145">
        <v>0</v>
      </c>
      <c r="F13" s="145">
        <v>0</v>
      </c>
      <c r="G13" s="145">
        <v>0</v>
      </c>
      <c r="H13" s="145">
        <v>0</v>
      </c>
      <c r="I13" s="145">
        <v>0</v>
      </c>
      <c r="J13" s="145">
        <v>0</v>
      </c>
      <c r="K13" s="145">
        <v>0</v>
      </c>
      <c r="L13" s="145">
        <v>0</v>
      </c>
      <c r="M13" s="145">
        <v>0</v>
      </c>
      <c r="N13" s="145">
        <v>0</v>
      </c>
      <c r="O13" s="145">
        <v>0</v>
      </c>
      <c r="P13" s="145">
        <v>0</v>
      </c>
      <c r="Q13" s="145">
        <v>0</v>
      </c>
      <c r="R13" s="145">
        <v>0</v>
      </c>
      <c r="S13" s="145">
        <v>0</v>
      </c>
      <c r="T13" s="145">
        <v>0</v>
      </c>
      <c r="U13" s="145">
        <v>0</v>
      </c>
      <c r="V13" s="145">
        <v>0</v>
      </c>
      <c r="W13" s="145">
        <v>0</v>
      </c>
      <c r="X13" s="145">
        <v>0</v>
      </c>
      <c r="Y13" s="145">
        <v>0</v>
      </c>
      <c r="Z13" s="145">
        <v>0</v>
      </c>
      <c r="AA13" s="145">
        <v>0</v>
      </c>
      <c r="AB13" s="145">
        <v>0</v>
      </c>
      <c r="AC13" s="145">
        <v>0</v>
      </c>
      <c r="AD13" s="145">
        <v>0</v>
      </c>
      <c r="AE13" s="145"/>
      <c r="AF13" s="145"/>
      <c r="AG13" s="145"/>
      <c r="AH13" s="145"/>
      <c r="AI13" s="145"/>
      <c r="AJ13" s="145"/>
      <c r="AK13" s="145"/>
      <c r="AL13" s="145"/>
      <c r="AM13" s="145"/>
      <c r="AN13" s="145"/>
      <c r="AO13" s="145"/>
      <c r="AP13" s="145"/>
      <c r="AQ13" s="131">
        <f t="shared" si="4"/>
        <v>0</v>
      </c>
      <c r="AU13" s="140">
        <f t="shared" ref="AU13" si="6">C13-SUM(C14:C15)</f>
        <v>0</v>
      </c>
      <c r="AV13" s="140">
        <f t="shared" ref="AV13" si="7">D13-SUM(D14:D15)</f>
        <v>0</v>
      </c>
      <c r="AW13" s="140">
        <f t="shared" ref="AW13:CI13" si="8">E13-SUM(E14:E15)</f>
        <v>0</v>
      </c>
      <c r="AX13" s="140">
        <f t="shared" si="8"/>
        <v>0</v>
      </c>
      <c r="AY13" s="140">
        <f t="shared" si="8"/>
        <v>0</v>
      </c>
      <c r="AZ13" s="140">
        <f t="shared" si="8"/>
        <v>0</v>
      </c>
      <c r="BA13" s="140">
        <f t="shared" si="8"/>
        <v>0</v>
      </c>
      <c r="BB13" s="140">
        <f t="shared" si="8"/>
        <v>0</v>
      </c>
      <c r="BC13" s="140">
        <f t="shared" si="8"/>
        <v>0</v>
      </c>
      <c r="BD13" s="140">
        <f t="shared" si="8"/>
        <v>0</v>
      </c>
      <c r="BE13" s="140">
        <f t="shared" si="8"/>
        <v>0</v>
      </c>
      <c r="BF13" s="140">
        <f t="shared" si="8"/>
        <v>0</v>
      </c>
      <c r="BG13" s="140">
        <f t="shared" si="8"/>
        <v>0</v>
      </c>
      <c r="BH13" s="140">
        <f t="shared" si="8"/>
        <v>0</v>
      </c>
      <c r="BI13" s="140">
        <f t="shared" si="8"/>
        <v>0</v>
      </c>
      <c r="BJ13" s="140">
        <f t="shared" si="8"/>
        <v>0</v>
      </c>
      <c r="BK13" s="140">
        <f t="shared" si="8"/>
        <v>0</v>
      </c>
      <c r="BL13" s="140">
        <f t="shared" si="8"/>
        <v>0</v>
      </c>
      <c r="BM13" s="140">
        <f t="shared" si="8"/>
        <v>0</v>
      </c>
      <c r="BN13" s="140">
        <f t="shared" si="8"/>
        <v>0</v>
      </c>
      <c r="BO13" s="140">
        <f t="shared" si="8"/>
        <v>0</v>
      </c>
      <c r="BP13" s="140">
        <f t="shared" si="8"/>
        <v>0</v>
      </c>
      <c r="BQ13" s="140">
        <f t="shared" si="8"/>
        <v>0</v>
      </c>
      <c r="BR13" s="140">
        <f t="shared" si="8"/>
        <v>0</v>
      </c>
      <c r="BS13" s="140">
        <f t="shared" si="8"/>
        <v>0</v>
      </c>
      <c r="BT13" s="140">
        <f t="shared" si="8"/>
        <v>0</v>
      </c>
      <c r="BU13" s="140">
        <f t="shared" si="8"/>
        <v>0</v>
      </c>
      <c r="BV13" s="140">
        <f t="shared" si="8"/>
        <v>0</v>
      </c>
      <c r="BW13" s="140">
        <f t="shared" si="8"/>
        <v>0</v>
      </c>
      <c r="BX13" s="140">
        <f t="shared" si="8"/>
        <v>0</v>
      </c>
      <c r="BY13" s="140">
        <f t="shared" si="8"/>
        <v>0</v>
      </c>
      <c r="BZ13" s="140">
        <f t="shared" si="8"/>
        <v>0</v>
      </c>
      <c r="CA13" s="140">
        <f t="shared" si="8"/>
        <v>0</v>
      </c>
      <c r="CB13" s="140">
        <f t="shared" si="8"/>
        <v>0</v>
      </c>
      <c r="CC13" s="140">
        <f t="shared" si="8"/>
        <v>0</v>
      </c>
      <c r="CD13" s="140">
        <f t="shared" si="8"/>
        <v>0</v>
      </c>
      <c r="CE13" s="140">
        <f t="shared" si="8"/>
        <v>0</v>
      </c>
      <c r="CF13" s="140">
        <f t="shared" si="8"/>
        <v>0</v>
      </c>
      <c r="CG13" s="140">
        <f t="shared" si="8"/>
        <v>0</v>
      </c>
      <c r="CH13" s="140">
        <f t="shared" si="8"/>
        <v>0</v>
      </c>
      <c r="CI13" s="140">
        <f t="shared" si="8"/>
        <v>0</v>
      </c>
    </row>
    <row r="14" spans="2:87">
      <c r="B14" s="147" t="s">
        <v>52</v>
      </c>
      <c r="C14" s="145">
        <v>0</v>
      </c>
      <c r="D14" s="145">
        <v>0</v>
      </c>
      <c r="E14" s="145">
        <v>0</v>
      </c>
      <c r="F14" s="145">
        <v>0</v>
      </c>
      <c r="G14" s="145">
        <v>0</v>
      </c>
      <c r="H14" s="145">
        <v>0</v>
      </c>
      <c r="I14" s="145">
        <v>0</v>
      </c>
      <c r="J14" s="145">
        <v>0</v>
      </c>
      <c r="K14" s="145">
        <v>0</v>
      </c>
      <c r="L14" s="145">
        <v>0</v>
      </c>
      <c r="M14" s="145">
        <v>0</v>
      </c>
      <c r="N14" s="145">
        <v>0</v>
      </c>
      <c r="O14" s="145">
        <v>0</v>
      </c>
      <c r="P14" s="145">
        <v>0</v>
      </c>
      <c r="Q14" s="145">
        <v>0</v>
      </c>
      <c r="R14" s="145">
        <v>0</v>
      </c>
      <c r="S14" s="145">
        <v>0</v>
      </c>
      <c r="T14" s="145">
        <v>0</v>
      </c>
      <c r="U14" s="145">
        <v>0</v>
      </c>
      <c r="V14" s="145">
        <v>0</v>
      </c>
      <c r="W14" s="145">
        <v>0</v>
      </c>
      <c r="X14" s="145">
        <v>0</v>
      </c>
      <c r="Y14" s="145">
        <v>0</v>
      </c>
      <c r="Z14" s="145">
        <v>0</v>
      </c>
      <c r="AA14" s="145">
        <v>0</v>
      </c>
      <c r="AB14" s="145">
        <v>0</v>
      </c>
      <c r="AC14" s="145">
        <v>0</v>
      </c>
      <c r="AD14" s="145">
        <v>0</v>
      </c>
      <c r="AE14" s="145"/>
      <c r="AF14" s="145"/>
      <c r="AG14" s="145"/>
      <c r="AH14" s="145"/>
      <c r="AI14" s="145"/>
      <c r="AJ14" s="145"/>
      <c r="AK14" s="145"/>
      <c r="AL14" s="145"/>
      <c r="AM14" s="145"/>
      <c r="AN14" s="145"/>
      <c r="AO14" s="145"/>
      <c r="AP14" s="145"/>
      <c r="AQ14" s="131">
        <f t="shared" si="4"/>
        <v>0</v>
      </c>
      <c r="AU14" s="146"/>
      <c r="AV14" s="146"/>
      <c r="AW14" s="146"/>
      <c r="AX14" s="146"/>
      <c r="AY14" s="146"/>
      <c r="AZ14" s="146"/>
      <c r="BA14" s="146"/>
      <c r="BB14" s="146"/>
      <c r="BC14" s="146"/>
      <c r="BD14" s="146"/>
      <c r="BE14" s="146"/>
      <c r="BF14" s="146"/>
      <c r="BG14" s="146"/>
      <c r="BH14" s="146"/>
      <c r="BI14" s="146"/>
      <c r="BJ14" s="146"/>
      <c r="BK14" s="146"/>
      <c r="BL14" s="146"/>
      <c r="BM14" s="146"/>
      <c r="BN14" s="146"/>
      <c r="BO14" s="146"/>
      <c r="BP14" s="146"/>
      <c r="BQ14" s="146"/>
      <c r="BR14" s="146"/>
      <c r="BS14" s="146"/>
      <c r="BT14" s="146"/>
      <c r="BU14" s="146"/>
      <c r="BV14" s="146"/>
      <c r="BW14" s="146"/>
      <c r="BX14" s="146"/>
      <c r="BY14" s="146"/>
      <c r="BZ14" s="146"/>
      <c r="CA14" s="146"/>
      <c r="CB14" s="146"/>
      <c r="CC14" s="146"/>
      <c r="CD14" s="146"/>
      <c r="CE14" s="146"/>
      <c r="CF14" s="146"/>
      <c r="CG14" s="146"/>
      <c r="CH14" s="146"/>
      <c r="CI14" s="146"/>
    </row>
    <row r="15" spans="2:87">
      <c r="B15" s="147" t="s">
        <v>53</v>
      </c>
      <c r="C15" s="145">
        <v>0</v>
      </c>
      <c r="D15" s="145">
        <v>0</v>
      </c>
      <c r="E15" s="145">
        <v>0</v>
      </c>
      <c r="F15" s="145">
        <v>0</v>
      </c>
      <c r="G15" s="145">
        <v>0</v>
      </c>
      <c r="H15" s="145">
        <v>0</v>
      </c>
      <c r="I15" s="145">
        <v>0</v>
      </c>
      <c r="J15" s="145">
        <v>0</v>
      </c>
      <c r="K15" s="145">
        <v>0</v>
      </c>
      <c r="L15" s="145">
        <v>0</v>
      </c>
      <c r="M15" s="145">
        <v>0</v>
      </c>
      <c r="N15" s="145">
        <v>0</v>
      </c>
      <c r="O15" s="145">
        <v>0</v>
      </c>
      <c r="P15" s="145">
        <v>0</v>
      </c>
      <c r="Q15" s="145">
        <v>0</v>
      </c>
      <c r="R15" s="145">
        <v>0</v>
      </c>
      <c r="S15" s="145">
        <v>0</v>
      </c>
      <c r="T15" s="145">
        <v>0</v>
      </c>
      <c r="U15" s="145">
        <v>0</v>
      </c>
      <c r="V15" s="145">
        <v>0</v>
      </c>
      <c r="W15" s="145">
        <v>0</v>
      </c>
      <c r="X15" s="145">
        <v>0</v>
      </c>
      <c r="Y15" s="145">
        <v>0</v>
      </c>
      <c r="Z15" s="145">
        <v>0</v>
      </c>
      <c r="AA15" s="145">
        <v>0</v>
      </c>
      <c r="AB15" s="145">
        <v>0</v>
      </c>
      <c r="AC15" s="145">
        <v>0</v>
      </c>
      <c r="AD15" s="145">
        <v>0</v>
      </c>
      <c r="AE15" s="145"/>
      <c r="AF15" s="145"/>
      <c r="AG15" s="145"/>
      <c r="AH15" s="145"/>
      <c r="AI15" s="145"/>
      <c r="AJ15" s="145"/>
      <c r="AK15" s="145"/>
      <c r="AL15" s="145"/>
      <c r="AM15" s="145"/>
      <c r="AN15" s="145"/>
      <c r="AO15" s="145"/>
      <c r="AP15" s="145"/>
      <c r="AQ15" s="131">
        <f t="shared" si="4"/>
        <v>0</v>
      </c>
      <c r="AU15" s="146"/>
      <c r="AV15" s="146"/>
      <c r="AW15" s="146"/>
      <c r="AX15" s="146"/>
      <c r="AY15" s="146"/>
      <c r="AZ15" s="146"/>
      <c r="BA15" s="146"/>
      <c r="BB15" s="146"/>
      <c r="BC15" s="146"/>
      <c r="BD15" s="146"/>
      <c r="BE15" s="146"/>
      <c r="BF15" s="146"/>
      <c r="BG15" s="146"/>
      <c r="BH15" s="146"/>
      <c r="BI15" s="146"/>
      <c r="BJ15" s="146"/>
      <c r="BK15" s="146"/>
      <c r="BL15" s="146"/>
      <c r="BM15" s="146"/>
      <c r="BN15" s="146"/>
      <c r="BO15" s="146"/>
      <c r="BP15" s="146"/>
      <c r="BQ15" s="146"/>
      <c r="BR15" s="146"/>
      <c r="BS15" s="146"/>
      <c r="BT15" s="146"/>
      <c r="BU15" s="146"/>
      <c r="BV15" s="146"/>
      <c r="BW15" s="146"/>
      <c r="BX15" s="146"/>
      <c r="BY15" s="146"/>
      <c r="BZ15" s="146"/>
      <c r="CA15" s="146"/>
      <c r="CB15" s="146"/>
      <c r="CC15" s="146"/>
      <c r="CD15" s="146"/>
      <c r="CE15" s="146"/>
      <c r="CF15" s="146"/>
      <c r="CG15" s="146"/>
      <c r="CH15" s="146"/>
      <c r="CI15" s="146"/>
    </row>
    <row r="16" spans="2:87">
      <c r="B16" s="144" t="s">
        <v>54</v>
      </c>
      <c r="C16" s="145">
        <v>0</v>
      </c>
      <c r="D16" s="145">
        <v>0</v>
      </c>
      <c r="E16" s="145">
        <v>0</v>
      </c>
      <c r="F16" s="145">
        <v>0</v>
      </c>
      <c r="G16" s="145">
        <v>0</v>
      </c>
      <c r="H16" s="145">
        <v>0</v>
      </c>
      <c r="I16" s="145">
        <v>0</v>
      </c>
      <c r="J16" s="145">
        <v>0</v>
      </c>
      <c r="K16" s="145">
        <v>0</v>
      </c>
      <c r="L16" s="145">
        <v>0</v>
      </c>
      <c r="M16" s="145">
        <v>0</v>
      </c>
      <c r="N16" s="145">
        <v>0</v>
      </c>
      <c r="O16" s="145">
        <v>0</v>
      </c>
      <c r="P16" s="145">
        <v>0</v>
      </c>
      <c r="Q16" s="145">
        <v>0</v>
      </c>
      <c r="R16" s="145">
        <v>0</v>
      </c>
      <c r="S16" s="145">
        <v>0</v>
      </c>
      <c r="T16" s="145">
        <v>0</v>
      </c>
      <c r="U16" s="145">
        <v>0</v>
      </c>
      <c r="V16" s="145">
        <v>0</v>
      </c>
      <c r="W16" s="145">
        <v>0</v>
      </c>
      <c r="X16" s="145">
        <v>0</v>
      </c>
      <c r="Y16" s="145">
        <v>0</v>
      </c>
      <c r="Z16" s="145">
        <v>0</v>
      </c>
      <c r="AA16" s="145">
        <v>0</v>
      </c>
      <c r="AB16" s="145">
        <v>0</v>
      </c>
      <c r="AC16" s="145">
        <v>0</v>
      </c>
      <c r="AD16" s="145">
        <v>0</v>
      </c>
      <c r="AE16" s="145"/>
      <c r="AF16" s="145"/>
      <c r="AG16" s="145"/>
      <c r="AH16" s="145"/>
      <c r="AI16" s="145"/>
      <c r="AJ16" s="145"/>
      <c r="AK16" s="145"/>
      <c r="AL16" s="145"/>
      <c r="AM16" s="145"/>
      <c r="AN16" s="145"/>
      <c r="AO16" s="145"/>
      <c r="AP16" s="145"/>
      <c r="AQ16" s="131">
        <f t="shared" si="4"/>
        <v>0</v>
      </c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</row>
    <row r="17" spans="2:87">
      <c r="B17" s="144" t="s">
        <v>55</v>
      </c>
      <c r="C17" s="145">
        <v>0</v>
      </c>
      <c r="D17" s="145">
        <v>0</v>
      </c>
      <c r="E17" s="145">
        <v>0</v>
      </c>
      <c r="F17" s="145">
        <v>0</v>
      </c>
      <c r="G17" s="145">
        <v>21369</v>
      </c>
      <c r="H17" s="145">
        <v>0</v>
      </c>
      <c r="I17" s="145">
        <v>0</v>
      </c>
      <c r="J17" s="145">
        <v>0</v>
      </c>
      <c r="K17" s="145">
        <v>0</v>
      </c>
      <c r="L17" s="145">
        <v>0</v>
      </c>
      <c r="M17" s="145">
        <v>4897614</v>
      </c>
      <c r="N17" s="145">
        <v>0</v>
      </c>
      <c r="O17" s="145">
        <v>0</v>
      </c>
      <c r="P17" s="145">
        <v>0</v>
      </c>
      <c r="Q17" s="145">
        <v>0</v>
      </c>
      <c r="R17" s="145">
        <v>0</v>
      </c>
      <c r="S17" s="145">
        <v>0</v>
      </c>
      <c r="T17" s="145">
        <v>0</v>
      </c>
      <c r="U17" s="145">
        <v>0</v>
      </c>
      <c r="V17" s="145">
        <v>0</v>
      </c>
      <c r="W17" s="145">
        <v>0</v>
      </c>
      <c r="X17" s="145">
        <v>0</v>
      </c>
      <c r="Y17" s="145">
        <v>0</v>
      </c>
      <c r="Z17" s="145">
        <v>0</v>
      </c>
      <c r="AA17" s="145">
        <v>0</v>
      </c>
      <c r="AB17" s="145">
        <v>0</v>
      </c>
      <c r="AC17" s="145">
        <v>0</v>
      </c>
      <c r="AD17" s="145">
        <v>0</v>
      </c>
      <c r="AE17" s="145"/>
      <c r="AF17" s="145"/>
      <c r="AG17" s="145"/>
      <c r="AH17" s="145"/>
      <c r="AI17" s="145"/>
      <c r="AJ17" s="145"/>
      <c r="AK17" s="145"/>
      <c r="AL17" s="145"/>
      <c r="AM17" s="145"/>
      <c r="AN17" s="145"/>
      <c r="AO17" s="145"/>
      <c r="AP17" s="145"/>
      <c r="AQ17" s="131">
        <f t="shared" si="4"/>
        <v>4918983</v>
      </c>
      <c r="AU17" s="140">
        <f t="shared" ref="AU17:CI17" si="9">C17-SUM(C18:C19)</f>
        <v>0</v>
      </c>
      <c r="AV17" s="140">
        <f t="shared" si="9"/>
        <v>0</v>
      </c>
      <c r="AW17" s="140">
        <f t="shared" si="9"/>
        <v>0</v>
      </c>
      <c r="AX17" s="140">
        <f t="shared" si="9"/>
        <v>0</v>
      </c>
      <c r="AY17" s="140">
        <f t="shared" si="9"/>
        <v>0</v>
      </c>
      <c r="AZ17" s="140">
        <f t="shared" si="9"/>
        <v>0</v>
      </c>
      <c r="BA17" s="140">
        <f t="shared" si="9"/>
        <v>0</v>
      </c>
      <c r="BB17" s="140">
        <f t="shared" si="9"/>
        <v>0</v>
      </c>
      <c r="BC17" s="140">
        <f t="shared" si="9"/>
        <v>0</v>
      </c>
      <c r="BD17" s="140">
        <f t="shared" si="9"/>
        <v>0</v>
      </c>
      <c r="BE17" s="140">
        <f t="shared" si="9"/>
        <v>0</v>
      </c>
      <c r="BF17" s="140">
        <f t="shared" si="9"/>
        <v>0</v>
      </c>
      <c r="BG17" s="140">
        <f t="shared" si="9"/>
        <v>0</v>
      </c>
      <c r="BH17" s="140">
        <f t="shared" si="9"/>
        <v>0</v>
      </c>
      <c r="BI17" s="140">
        <f t="shared" si="9"/>
        <v>0</v>
      </c>
      <c r="BJ17" s="140">
        <f t="shared" si="9"/>
        <v>0</v>
      </c>
      <c r="BK17" s="140">
        <f t="shared" si="9"/>
        <v>0</v>
      </c>
      <c r="BL17" s="140">
        <f t="shared" si="9"/>
        <v>0</v>
      </c>
      <c r="BM17" s="140">
        <f t="shared" si="9"/>
        <v>0</v>
      </c>
      <c r="BN17" s="140">
        <f t="shared" si="9"/>
        <v>0</v>
      </c>
      <c r="BO17" s="140">
        <f t="shared" si="9"/>
        <v>0</v>
      </c>
      <c r="BP17" s="140">
        <f t="shared" si="9"/>
        <v>0</v>
      </c>
      <c r="BQ17" s="140">
        <f t="shared" si="9"/>
        <v>0</v>
      </c>
      <c r="BR17" s="140">
        <f t="shared" si="9"/>
        <v>0</v>
      </c>
      <c r="BS17" s="140">
        <f t="shared" si="9"/>
        <v>0</v>
      </c>
      <c r="BT17" s="140">
        <f t="shared" si="9"/>
        <v>0</v>
      </c>
      <c r="BU17" s="140">
        <f t="shared" si="9"/>
        <v>0</v>
      </c>
      <c r="BV17" s="140">
        <f t="shared" si="9"/>
        <v>0</v>
      </c>
      <c r="BW17" s="140">
        <f t="shared" si="9"/>
        <v>0</v>
      </c>
      <c r="BX17" s="140">
        <f t="shared" si="9"/>
        <v>0</v>
      </c>
      <c r="BY17" s="140">
        <f t="shared" si="9"/>
        <v>0</v>
      </c>
      <c r="BZ17" s="140">
        <f t="shared" si="9"/>
        <v>0</v>
      </c>
      <c r="CA17" s="140">
        <f t="shared" si="9"/>
        <v>0</v>
      </c>
      <c r="CB17" s="140">
        <f t="shared" si="9"/>
        <v>0</v>
      </c>
      <c r="CC17" s="140">
        <f t="shared" si="9"/>
        <v>0</v>
      </c>
      <c r="CD17" s="140">
        <f t="shared" si="9"/>
        <v>0</v>
      </c>
      <c r="CE17" s="140">
        <f t="shared" si="9"/>
        <v>0</v>
      </c>
      <c r="CF17" s="140">
        <f t="shared" si="9"/>
        <v>0</v>
      </c>
      <c r="CG17" s="140">
        <f t="shared" si="9"/>
        <v>0</v>
      </c>
      <c r="CH17" s="140">
        <f t="shared" si="9"/>
        <v>0</v>
      </c>
      <c r="CI17" s="140">
        <f t="shared" si="9"/>
        <v>0</v>
      </c>
    </row>
    <row r="18" spans="2:87">
      <c r="B18" s="147" t="s">
        <v>56</v>
      </c>
      <c r="C18" s="145">
        <v>0</v>
      </c>
      <c r="D18" s="145">
        <v>0</v>
      </c>
      <c r="E18" s="145">
        <v>0</v>
      </c>
      <c r="F18" s="145">
        <v>0</v>
      </c>
      <c r="G18" s="145">
        <v>21369</v>
      </c>
      <c r="H18" s="145">
        <v>0</v>
      </c>
      <c r="I18" s="145">
        <v>0</v>
      </c>
      <c r="J18" s="145">
        <v>0</v>
      </c>
      <c r="K18" s="145">
        <v>0</v>
      </c>
      <c r="L18" s="145">
        <v>0</v>
      </c>
      <c r="M18" s="145">
        <v>4897614</v>
      </c>
      <c r="N18" s="145">
        <v>0</v>
      </c>
      <c r="O18" s="145">
        <v>0</v>
      </c>
      <c r="P18" s="145">
        <v>0</v>
      </c>
      <c r="Q18" s="145">
        <v>0</v>
      </c>
      <c r="R18" s="145">
        <v>0</v>
      </c>
      <c r="S18" s="145">
        <v>0</v>
      </c>
      <c r="T18" s="145">
        <v>0</v>
      </c>
      <c r="U18" s="145">
        <v>0</v>
      </c>
      <c r="V18" s="145">
        <v>0</v>
      </c>
      <c r="W18" s="145">
        <v>0</v>
      </c>
      <c r="X18" s="145">
        <v>0</v>
      </c>
      <c r="Y18" s="145">
        <v>0</v>
      </c>
      <c r="Z18" s="145">
        <v>0</v>
      </c>
      <c r="AA18" s="145">
        <v>0</v>
      </c>
      <c r="AB18" s="145">
        <v>0</v>
      </c>
      <c r="AC18" s="145">
        <v>0</v>
      </c>
      <c r="AD18" s="145">
        <v>0</v>
      </c>
      <c r="AE18" s="145"/>
      <c r="AF18" s="145"/>
      <c r="AG18" s="145"/>
      <c r="AH18" s="145"/>
      <c r="AI18" s="145"/>
      <c r="AJ18" s="145"/>
      <c r="AK18" s="145"/>
      <c r="AL18" s="145"/>
      <c r="AM18" s="145"/>
      <c r="AN18" s="145"/>
      <c r="AO18" s="145"/>
      <c r="AP18" s="145"/>
      <c r="AQ18" s="131">
        <f t="shared" si="4"/>
        <v>4918983</v>
      </c>
      <c r="AU18" s="146"/>
      <c r="AV18" s="146"/>
      <c r="AW18" s="146"/>
      <c r="AX18" s="146"/>
      <c r="AY18" s="146"/>
      <c r="AZ18" s="146"/>
      <c r="BA18" s="146"/>
      <c r="BB18" s="146"/>
      <c r="BC18" s="146"/>
      <c r="BD18" s="146"/>
      <c r="BE18" s="146"/>
      <c r="BF18" s="146"/>
      <c r="BG18" s="146"/>
      <c r="BH18" s="146"/>
      <c r="BI18" s="146"/>
      <c r="BJ18" s="146"/>
      <c r="BK18" s="146"/>
      <c r="BL18" s="146"/>
      <c r="BM18" s="146"/>
      <c r="BN18" s="146"/>
      <c r="BO18" s="146"/>
      <c r="BP18" s="146"/>
      <c r="BQ18" s="146"/>
      <c r="BR18" s="146"/>
      <c r="BS18" s="146"/>
      <c r="BT18" s="146"/>
      <c r="BU18" s="146"/>
      <c r="BV18" s="146"/>
      <c r="BW18" s="146"/>
      <c r="BX18" s="146"/>
      <c r="BY18" s="146"/>
      <c r="BZ18" s="146"/>
      <c r="CA18" s="146"/>
      <c r="CB18" s="146"/>
      <c r="CC18" s="146"/>
      <c r="CD18" s="146"/>
      <c r="CE18" s="146"/>
      <c r="CF18" s="146"/>
      <c r="CG18" s="146"/>
      <c r="CH18" s="146"/>
      <c r="CI18" s="146"/>
    </row>
    <row r="19" spans="2:87">
      <c r="B19" s="147" t="s">
        <v>57</v>
      </c>
      <c r="C19" s="145">
        <v>0</v>
      </c>
      <c r="D19" s="145">
        <v>0</v>
      </c>
      <c r="E19" s="145">
        <v>0</v>
      </c>
      <c r="F19" s="145">
        <v>0</v>
      </c>
      <c r="G19" s="145">
        <v>0</v>
      </c>
      <c r="H19" s="145">
        <v>0</v>
      </c>
      <c r="I19" s="145">
        <v>0</v>
      </c>
      <c r="J19" s="145">
        <v>0</v>
      </c>
      <c r="K19" s="145">
        <v>0</v>
      </c>
      <c r="L19" s="145">
        <v>0</v>
      </c>
      <c r="M19" s="145">
        <v>0</v>
      </c>
      <c r="N19" s="145">
        <v>0</v>
      </c>
      <c r="O19" s="145">
        <v>0</v>
      </c>
      <c r="P19" s="145">
        <v>0</v>
      </c>
      <c r="Q19" s="145">
        <v>0</v>
      </c>
      <c r="R19" s="145">
        <v>0</v>
      </c>
      <c r="S19" s="145">
        <v>0</v>
      </c>
      <c r="T19" s="145">
        <v>0</v>
      </c>
      <c r="U19" s="145">
        <v>0</v>
      </c>
      <c r="V19" s="145">
        <v>0</v>
      </c>
      <c r="W19" s="145">
        <v>0</v>
      </c>
      <c r="X19" s="145">
        <v>0</v>
      </c>
      <c r="Y19" s="145">
        <v>0</v>
      </c>
      <c r="Z19" s="145">
        <v>0</v>
      </c>
      <c r="AA19" s="145">
        <v>0</v>
      </c>
      <c r="AB19" s="145">
        <v>0</v>
      </c>
      <c r="AC19" s="145">
        <v>0</v>
      </c>
      <c r="AD19" s="145">
        <v>0</v>
      </c>
      <c r="AE19" s="145"/>
      <c r="AF19" s="145"/>
      <c r="AG19" s="145"/>
      <c r="AH19" s="145"/>
      <c r="AI19" s="145"/>
      <c r="AJ19" s="145"/>
      <c r="AK19" s="145"/>
      <c r="AL19" s="145"/>
      <c r="AM19" s="145"/>
      <c r="AN19" s="145"/>
      <c r="AO19" s="145"/>
      <c r="AP19" s="145"/>
      <c r="AQ19" s="131">
        <f t="shared" si="4"/>
        <v>0</v>
      </c>
      <c r="AU19" s="146"/>
      <c r="AV19" s="146"/>
      <c r="AW19" s="146"/>
      <c r="AX19" s="146"/>
      <c r="AY19" s="146"/>
      <c r="AZ19" s="146"/>
      <c r="BA19" s="146"/>
      <c r="BB19" s="146"/>
      <c r="BC19" s="146"/>
      <c r="BD19" s="146"/>
      <c r="BE19" s="146"/>
      <c r="BF19" s="146"/>
      <c r="BG19" s="146"/>
      <c r="BH19" s="146"/>
      <c r="BI19" s="146"/>
      <c r="BJ19" s="146"/>
      <c r="BK19" s="146"/>
      <c r="BL19" s="146"/>
      <c r="BM19" s="146"/>
      <c r="BN19" s="146"/>
      <c r="BO19" s="146"/>
      <c r="BP19" s="146"/>
      <c r="BQ19" s="146"/>
      <c r="BR19" s="146"/>
      <c r="BS19" s="146"/>
      <c r="BT19" s="146"/>
      <c r="BU19" s="146"/>
      <c r="BV19" s="146"/>
      <c r="BW19" s="146"/>
      <c r="BX19" s="146"/>
      <c r="BY19" s="146"/>
      <c r="BZ19" s="146"/>
      <c r="CA19" s="146"/>
      <c r="CB19" s="146"/>
      <c r="CC19" s="146"/>
      <c r="CD19" s="146"/>
      <c r="CE19" s="146"/>
      <c r="CF19" s="146"/>
      <c r="CG19" s="146"/>
      <c r="CH19" s="146"/>
      <c r="CI19" s="146"/>
    </row>
    <row r="20" spans="2:87">
      <c r="B20" s="143" t="s">
        <v>58</v>
      </c>
      <c r="C20" s="142">
        <v>2017699</v>
      </c>
      <c r="D20" s="142">
        <v>0</v>
      </c>
      <c r="E20" s="142">
        <v>2852316</v>
      </c>
      <c r="F20" s="142">
        <v>6219903</v>
      </c>
      <c r="G20" s="142">
        <v>411976</v>
      </c>
      <c r="H20" s="142">
        <v>2433531</v>
      </c>
      <c r="I20" s="142">
        <v>851983</v>
      </c>
      <c r="J20" s="142">
        <v>657822</v>
      </c>
      <c r="K20" s="142">
        <v>99823</v>
      </c>
      <c r="L20" s="142">
        <v>470397</v>
      </c>
      <c r="M20" s="142">
        <v>3381123</v>
      </c>
      <c r="N20" s="142">
        <v>9332</v>
      </c>
      <c r="O20" s="142">
        <v>4091</v>
      </c>
      <c r="P20" s="142">
        <v>693223</v>
      </c>
      <c r="Q20" s="142">
        <v>51860</v>
      </c>
      <c r="R20" s="142">
        <v>5186182</v>
      </c>
      <c r="S20" s="142">
        <v>543878</v>
      </c>
      <c r="T20" s="142">
        <v>6071118</v>
      </c>
      <c r="U20" s="142">
        <v>8653</v>
      </c>
      <c r="V20" s="142">
        <v>1641093</v>
      </c>
      <c r="W20" s="142">
        <v>22366</v>
      </c>
      <c r="X20" s="142">
        <v>33279</v>
      </c>
      <c r="Y20" s="142">
        <v>3621138</v>
      </c>
      <c r="Z20" s="142">
        <v>86167</v>
      </c>
      <c r="AA20" s="142">
        <v>54982</v>
      </c>
      <c r="AB20" s="142">
        <v>6136588</v>
      </c>
      <c r="AC20" s="142">
        <v>13717</v>
      </c>
      <c r="AD20" s="142">
        <v>103176</v>
      </c>
      <c r="AE20" s="142"/>
      <c r="AF20" s="142"/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31">
        <f t="shared" si="4"/>
        <v>43677416</v>
      </c>
      <c r="AU20" s="140">
        <f t="shared" ref="AU20:CI20" si="10">C20-SUM(C21:C23)</f>
        <v>0</v>
      </c>
      <c r="AV20" s="140">
        <f t="shared" si="10"/>
        <v>0</v>
      </c>
      <c r="AW20" s="140">
        <f t="shared" si="10"/>
        <v>0</v>
      </c>
      <c r="AX20" s="140">
        <f t="shared" si="10"/>
        <v>0</v>
      </c>
      <c r="AY20" s="140">
        <f t="shared" si="10"/>
        <v>0</v>
      </c>
      <c r="AZ20" s="140">
        <f t="shared" si="10"/>
        <v>0</v>
      </c>
      <c r="BA20" s="140">
        <f t="shared" si="10"/>
        <v>0</v>
      </c>
      <c r="BB20" s="140">
        <f t="shared" si="10"/>
        <v>0</v>
      </c>
      <c r="BC20" s="140">
        <f t="shared" si="10"/>
        <v>0</v>
      </c>
      <c r="BD20" s="140">
        <f t="shared" si="10"/>
        <v>0</v>
      </c>
      <c r="BE20" s="140">
        <f t="shared" si="10"/>
        <v>0</v>
      </c>
      <c r="BF20" s="140">
        <f t="shared" si="10"/>
        <v>0</v>
      </c>
      <c r="BG20" s="140">
        <f t="shared" si="10"/>
        <v>0</v>
      </c>
      <c r="BH20" s="140">
        <f t="shared" si="10"/>
        <v>0</v>
      </c>
      <c r="BI20" s="140">
        <f t="shared" si="10"/>
        <v>0</v>
      </c>
      <c r="BJ20" s="140">
        <f t="shared" si="10"/>
        <v>0</v>
      </c>
      <c r="BK20" s="140">
        <f t="shared" si="10"/>
        <v>0</v>
      </c>
      <c r="BL20" s="140">
        <f t="shared" si="10"/>
        <v>0</v>
      </c>
      <c r="BM20" s="140">
        <f t="shared" si="10"/>
        <v>0</v>
      </c>
      <c r="BN20" s="140">
        <f t="shared" si="10"/>
        <v>0</v>
      </c>
      <c r="BO20" s="140">
        <f t="shared" si="10"/>
        <v>0</v>
      </c>
      <c r="BP20" s="140">
        <f t="shared" si="10"/>
        <v>0</v>
      </c>
      <c r="BQ20" s="140">
        <f t="shared" si="10"/>
        <v>0</v>
      </c>
      <c r="BR20" s="140">
        <f t="shared" si="10"/>
        <v>0</v>
      </c>
      <c r="BS20" s="140">
        <f t="shared" si="10"/>
        <v>0</v>
      </c>
      <c r="BT20" s="140">
        <f t="shared" si="10"/>
        <v>0</v>
      </c>
      <c r="BU20" s="140">
        <f t="shared" si="10"/>
        <v>0</v>
      </c>
      <c r="BV20" s="140">
        <f t="shared" si="10"/>
        <v>0</v>
      </c>
      <c r="BW20" s="140">
        <f t="shared" si="10"/>
        <v>0</v>
      </c>
      <c r="BX20" s="140">
        <f t="shared" si="10"/>
        <v>0</v>
      </c>
      <c r="BY20" s="140">
        <f t="shared" si="10"/>
        <v>0</v>
      </c>
      <c r="BZ20" s="140">
        <f t="shared" si="10"/>
        <v>0</v>
      </c>
      <c r="CA20" s="140">
        <f t="shared" si="10"/>
        <v>0</v>
      </c>
      <c r="CB20" s="140">
        <f t="shared" si="10"/>
        <v>0</v>
      </c>
      <c r="CC20" s="140">
        <f t="shared" si="10"/>
        <v>0</v>
      </c>
      <c r="CD20" s="140">
        <f t="shared" si="10"/>
        <v>0</v>
      </c>
      <c r="CE20" s="140">
        <f t="shared" si="10"/>
        <v>0</v>
      </c>
      <c r="CF20" s="140">
        <f t="shared" si="10"/>
        <v>0</v>
      </c>
      <c r="CG20" s="140">
        <f t="shared" si="10"/>
        <v>0</v>
      </c>
      <c r="CH20" s="140">
        <f t="shared" si="10"/>
        <v>0</v>
      </c>
      <c r="CI20" s="140">
        <f t="shared" si="10"/>
        <v>0</v>
      </c>
    </row>
    <row r="21" spans="2:87">
      <c r="B21" s="144" t="s">
        <v>59</v>
      </c>
      <c r="C21" s="145">
        <v>0</v>
      </c>
      <c r="D21" s="145">
        <v>0</v>
      </c>
      <c r="E21" s="145">
        <v>2581084</v>
      </c>
      <c r="F21" s="145">
        <v>2902628</v>
      </c>
      <c r="G21" s="145">
        <v>0</v>
      </c>
      <c r="H21" s="145">
        <v>0</v>
      </c>
      <c r="I21" s="145">
        <v>0</v>
      </c>
      <c r="J21" s="145">
        <v>0</v>
      </c>
      <c r="K21" s="145">
        <v>0</v>
      </c>
      <c r="L21" s="145">
        <v>0</v>
      </c>
      <c r="M21" s="145">
        <v>2397865</v>
      </c>
      <c r="N21" s="145">
        <v>0</v>
      </c>
      <c r="O21" s="145">
        <v>0</v>
      </c>
      <c r="P21" s="145">
        <v>0</v>
      </c>
      <c r="Q21" s="145">
        <v>0</v>
      </c>
      <c r="R21" s="145">
        <v>735113</v>
      </c>
      <c r="S21" s="145">
        <v>543878</v>
      </c>
      <c r="T21" s="145">
        <v>409580</v>
      </c>
      <c r="U21" s="145">
        <v>0</v>
      </c>
      <c r="V21" s="145">
        <v>0</v>
      </c>
      <c r="W21" s="145">
        <v>0</v>
      </c>
      <c r="X21" s="145">
        <v>0</v>
      </c>
      <c r="Y21" s="145">
        <v>0</v>
      </c>
      <c r="Z21" s="145">
        <v>0</v>
      </c>
      <c r="AA21" s="145">
        <v>0</v>
      </c>
      <c r="AB21" s="145">
        <v>0</v>
      </c>
      <c r="AC21" s="145">
        <v>0</v>
      </c>
      <c r="AD21" s="145">
        <v>0</v>
      </c>
      <c r="AE21" s="145"/>
      <c r="AF21" s="145"/>
      <c r="AG21" s="145"/>
      <c r="AH21" s="145"/>
      <c r="AI21" s="145"/>
      <c r="AJ21" s="145"/>
      <c r="AK21" s="145"/>
      <c r="AL21" s="145"/>
      <c r="AM21" s="145"/>
      <c r="AN21" s="145"/>
      <c r="AO21" s="145"/>
      <c r="AP21" s="145"/>
      <c r="AQ21" s="131">
        <f t="shared" si="4"/>
        <v>9570148</v>
      </c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146"/>
      <c r="BT21" s="146"/>
      <c r="BU21" s="146"/>
      <c r="BV21" s="146"/>
      <c r="BW21" s="146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</row>
    <row r="22" spans="2:87">
      <c r="B22" s="144" t="s">
        <v>60</v>
      </c>
      <c r="C22" s="145">
        <v>0</v>
      </c>
      <c r="D22" s="145">
        <v>0</v>
      </c>
      <c r="E22" s="145">
        <v>0</v>
      </c>
      <c r="F22" s="145">
        <v>0</v>
      </c>
      <c r="G22" s="145">
        <v>0</v>
      </c>
      <c r="H22" s="145">
        <v>0</v>
      </c>
      <c r="I22" s="145">
        <v>28903</v>
      </c>
      <c r="J22" s="145">
        <v>0</v>
      </c>
      <c r="K22" s="145">
        <v>0</v>
      </c>
      <c r="L22" s="145">
        <v>0</v>
      </c>
      <c r="M22" s="145">
        <v>0</v>
      </c>
      <c r="N22" s="145">
        <v>0</v>
      </c>
      <c r="O22" s="145">
        <v>0</v>
      </c>
      <c r="P22" s="145">
        <v>0</v>
      </c>
      <c r="Q22" s="145">
        <v>0</v>
      </c>
      <c r="R22" s="145">
        <v>0</v>
      </c>
      <c r="S22" s="145">
        <v>0</v>
      </c>
      <c r="T22" s="145">
        <v>0</v>
      </c>
      <c r="U22" s="145">
        <v>0</v>
      </c>
      <c r="V22" s="145">
        <v>0</v>
      </c>
      <c r="W22" s="145">
        <v>0</v>
      </c>
      <c r="X22" s="145">
        <v>0</v>
      </c>
      <c r="Y22" s="145">
        <v>0</v>
      </c>
      <c r="Z22" s="145">
        <v>0</v>
      </c>
      <c r="AA22" s="145">
        <v>0</v>
      </c>
      <c r="AB22" s="145">
        <v>0</v>
      </c>
      <c r="AC22" s="145">
        <v>0</v>
      </c>
      <c r="AD22" s="145">
        <v>0</v>
      </c>
      <c r="AE22" s="145"/>
      <c r="AF22" s="145"/>
      <c r="AG22" s="145"/>
      <c r="AH22" s="145"/>
      <c r="AI22" s="145"/>
      <c r="AJ22" s="145"/>
      <c r="AK22" s="145"/>
      <c r="AL22" s="145"/>
      <c r="AM22" s="145"/>
      <c r="AN22" s="145"/>
      <c r="AO22" s="145"/>
      <c r="AP22" s="145"/>
      <c r="AQ22" s="131">
        <f t="shared" si="4"/>
        <v>28903</v>
      </c>
      <c r="AU22" s="146"/>
      <c r="AV22" s="146"/>
      <c r="AW22" s="146"/>
      <c r="AX22" s="146"/>
      <c r="AY22" s="146"/>
      <c r="AZ22" s="146"/>
      <c r="BA22" s="146"/>
      <c r="BB22" s="146"/>
      <c r="BC22" s="146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146"/>
      <c r="BV22" s="146"/>
      <c r="BW22" s="146"/>
      <c r="BX22" s="146"/>
      <c r="BY22" s="146"/>
      <c r="BZ22" s="146"/>
      <c r="CA22" s="146"/>
      <c r="CB22" s="146"/>
      <c r="CC22" s="146"/>
      <c r="CD22" s="146"/>
      <c r="CE22" s="146"/>
      <c r="CF22" s="146"/>
      <c r="CG22" s="146"/>
      <c r="CH22" s="146"/>
      <c r="CI22" s="146"/>
    </row>
    <row r="23" spans="2:87">
      <c r="B23" s="144" t="s">
        <v>61</v>
      </c>
      <c r="C23" s="145">
        <v>2017699</v>
      </c>
      <c r="D23" s="145">
        <v>0</v>
      </c>
      <c r="E23" s="145">
        <v>271232</v>
      </c>
      <c r="F23" s="145">
        <v>3317275</v>
      </c>
      <c r="G23" s="145">
        <v>411976</v>
      </c>
      <c r="H23" s="145">
        <v>2433531</v>
      </c>
      <c r="I23" s="145">
        <v>823080</v>
      </c>
      <c r="J23" s="145">
        <v>657822</v>
      </c>
      <c r="K23" s="145">
        <v>99823</v>
      </c>
      <c r="L23" s="145">
        <v>470397</v>
      </c>
      <c r="M23" s="145">
        <v>983258</v>
      </c>
      <c r="N23" s="145">
        <v>9332</v>
      </c>
      <c r="O23" s="145">
        <v>4091</v>
      </c>
      <c r="P23" s="145">
        <v>693223</v>
      </c>
      <c r="Q23" s="145">
        <v>51860</v>
      </c>
      <c r="R23" s="145">
        <v>4451069</v>
      </c>
      <c r="S23" s="145">
        <v>0</v>
      </c>
      <c r="T23" s="145">
        <v>5661538</v>
      </c>
      <c r="U23" s="145">
        <v>8653</v>
      </c>
      <c r="V23" s="145">
        <v>1641093</v>
      </c>
      <c r="W23" s="145">
        <v>22366</v>
      </c>
      <c r="X23" s="145">
        <v>33279</v>
      </c>
      <c r="Y23" s="145">
        <v>3621138</v>
      </c>
      <c r="Z23" s="145">
        <v>86167</v>
      </c>
      <c r="AA23" s="145">
        <v>54982</v>
      </c>
      <c r="AB23" s="145">
        <v>6136588</v>
      </c>
      <c r="AC23" s="145">
        <v>13717</v>
      </c>
      <c r="AD23" s="145">
        <v>103176</v>
      </c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31">
        <f t="shared" si="4"/>
        <v>34078365</v>
      </c>
      <c r="AU23" s="140">
        <f t="shared" ref="AU23:CI23" si="11">C23-SUM(C24:C25)</f>
        <v>0</v>
      </c>
      <c r="AV23" s="140">
        <f t="shared" si="11"/>
        <v>0</v>
      </c>
      <c r="AW23" s="140">
        <f t="shared" si="11"/>
        <v>0</v>
      </c>
      <c r="AX23" s="140">
        <f t="shared" si="11"/>
        <v>0</v>
      </c>
      <c r="AY23" s="140">
        <f t="shared" si="11"/>
        <v>0</v>
      </c>
      <c r="AZ23" s="140">
        <f t="shared" si="11"/>
        <v>0</v>
      </c>
      <c r="BA23" s="140">
        <f t="shared" si="11"/>
        <v>0</v>
      </c>
      <c r="BB23" s="140">
        <f t="shared" si="11"/>
        <v>0</v>
      </c>
      <c r="BC23" s="140">
        <f t="shared" si="11"/>
        <v>0</v>
      </c>
      <c r="BD23" s="140">
        <f t="shared" si="11"/>
        <v>0</v>
      </c>
      <c r="BE23" s="140">
        <f t="shared" si="11"/>
        <v>0</v>
      </c>
      <c r="BF23" s="140">
        <f t="shared" si="11"/>
        <v>0</v>
      </c>
      <c r="BG23" s="140">
        <f t="shared" si="11"/>
        <v>0</v>
      </c>
      <c r="BH23" s="140">
        <f t="shared" si="11"/>
        <v>0</v>
      </c>
      <c r="BI23" s="140">
        <f t="shared" si="11"/>
        <v>0</v>
      </c>
      <c r="BJ23" s="140">
        <f t="shared" si="11"/>
        <v>0</v>
      </c>
      <c r="BK23" s="140">
        <f t="shared" si="11"/>
        <v>0</v>
      </c>
      <c r="BL23" s="140">
        <f t="shared" si="11"/>
        <v>0</v>
      </c>
      <c r="BM23" s="140">
        <f t="shared" si="11"/>
        <v>0</v>
      </c>
      <c r="BN23" s="140">
        <f t="shared" si="11"/>
        <v>0</v>
      </c>
      <c r="BO23" s="140">
        <f t="shared" si="11"/>
        <v>0</v>
      </c>
      <c r="BP23" s="140">
        <f t="shared" si="11"/>
        <v>0</v>
      </c>
      <c r="BQ23" s="140">
        <f t="shared" si="11"/>
        <v>0</v>
      </c>
      <c r="BR23" s="140">
        <f t="shared" si="11"/>
        <v>0</v>
      </c>
      <c r="BS23" s="140">
        <f t="shared" si="11"/>
        <v>0</v>
      </c>
      <c r="BT23" s="140">
        <f t="shared" si="11"/>
        <v>0</v>
      </c>
      <c r="BU23" s="140">
        <f t="shared" si="11"/>
        <v>0</v>
      </c>
      <c r="BV23" s="140">
        <f t="shared" si="11"/>
        <v>0</v>
      </c>
      <c r="BW23" s="140">
        <f t="shared" si="11"/>
        <v>0</v>
      </c>
      <c r="BX23" s="140">
        <f t="shared" si="11"/>
        <v>0</v>
      </c>
      <c r="BY23" s="140">
        <f t="shared" si="11"/>
        <v>0</v>
      </c>
      <c r="BZ23" s="140">
        <f t="shared" si="11"/>
        <v>0</v>
      </c>
      <c r="CA23" s="140">
        <f t="shared" si="11"/>
        <v>0</v>
      </c>
      <c r="CB23" s="140">
        <f t="shared" si="11"/>
        <v>0</v>
      </c>
      <c r="CC23" s="140">
        <f t="shared" si="11"/>
        <v>0</v>
      </c>
      <c r="CD23" s="140">
        <f t="shared" si="11"/>
        <v>0</v>
      </c>
      <c r="CE23" s="140">
        <f t="shared" si="11"/>
        <v>0</v>
      </c>
      <c r="CF23" s="140">
        <f t="shared" si="11"/>
        <v>0</v>
      </c>
      <c r="CG23" s="140">
        <f t="shared" si="11"/>
        <v>0</v>
      </c>
      <c r="CH23" s="140">
        <f t="shared" si="11"/>
        <v>0</v>
      </c>
      <c r="CI23" s="140">
        <f t="shared" si="11"/>
        <v>0</v>
      </c>
    </row>
    <row r="24" spans="2:87">
      <c r="B24" s="147" t="s">
        <v>62</v>
      </c>
      <c r="C24" s="145">
        <v>1309047</v>
      </c>
      <c r="D24" s="145">
        <v>0</v>
      </c>
      <c r="E24" s="145">
        <v>0</v>
      </c>
      <c r="F24" s="145">
        <v>3041057</v>
      </c>
      <c r="G24" s="145">
        <v>381752</v>
      </c>
      <c r="H24" s="145">
        <v>1848839</v>
      </c>
      <c r="I24" s="145">
        <v>443581</v>
      </c>
      <c r="J24" s="145">
        <v>0</v>
      </c>
      <c r="K24" s="145">
        <v>0</v>
      </c>
      <c r="L24" s="145">
        <v>383011</v>
      </c>
      <c r="M24" s="145">
        <v>787563</v>
      </c>
      <c r="N24" s="145">
        <v>0</v>
      </c>
      <c r="O24" s="145">
        <v>0</v>
      </c>
      <c r="P24" s="145">
        <v>544080</v>
      </c>
      <c r="Q24" s="145">
        <v>51478</v>
      </c>
      <c r="R24" s="145">
        <v>4014562</v>
      </c>
      <c r="S24" s="145">
        <v>0</v>
      </c>
      <c r="T24" s="145">
        <v>4972550</v>
      </c>
      <c r="U24" s="145">
        <v>0</v>
      </c>
      <c r="V24" s="145">
        <v>1348114</v>
      </c>
      <c r="W24" s="145">
        <v>0</v>
      </c>
      <c r="X24" s="145">
        <v>0</v>
      </c>
      <c r="Y24" s="145">
        <v>2817366</v>
      </c>
      <c r="Z24" s="145">
        <v>0</v>
      </c>
      <c r="AA24" s="145">
        <v>0</v>
      </c>
      <c r="AB24" s="145">
        <v>4231342</v>
      </c>
      <c r="AC24" s="145">
        <v>0</v>
      </c>
      <c r="AD24" s="145">
        <v>0</v>
      </c>
      <c r="AE24" s="145"/>
      <c r="AF24" s="145"/>
      <c r="AG24" s="145"/>
      <c r="AH24" s="145"/>
      <c r="AI24" s="145"/>
      <c r="AJ24" s="145"/>
      <c r="AK24" s="145"/>
      <c r="AL24" s="145"/>
      <c r="AM24" s="145"/>
      <c r="AN24" s="145"/>
      <c r="AO24" s="145"/>
      <c r="AP24" s="145"/>
      <c r="AQ24" s="131">
        <f t="shared" si="4"/>
        <v>26174342</v>
      </c>
      <c r="AU24" s="146"/>
      <c r="AV24" s="146"/>
      <c r="AW24" s="146"/>
      <c r="AX24" s="146"/>
      <c r="AY24" s="146"/>
      <c r="AZ24" s="146"/>
      <c r="BA24" s="146"/>
      <c r="BB24" s="146"/>
      <c r="BC24" s="146"/>
      <c r="BD24" s="146"/>
      <c r="BE24" s="146"/>
      <c r="BF24" s="146"/>
      <c r="BG24" s="146"/>
      <c r="BH24" s="146"/>
      <c r="BI24" s="146"/>
      <c r="BJ24" s="146"/>
      <c r="BK24" s="146"/>
      <c r="BL24" s="146"/>
      <c r="BM24" s="146"/>
      <c r="BN24" s="146"/>
      <c r="BO24" s="146"/>
      <c r="BP24" s="146"/>
      <c r="BQ24" s="146"/>
      <c r="BR24" s="146"/>
      <c r="BS24" s="146"/>
      <c r="BT24" s="146"/>
      <c r="BU24" s="146"/>
      <c r="BV24" s="146"/>
      <c r="BW24" s="146"/>
      <c r="BX24" s="146"/>
      <c r="BY24" s="146"/>
      <c r="BZ24" s="146"/>
      <c r="CA24" s="146"/>
      <c r="CB24" s="146"/>
      <c r="CC24" s="146"/>
      <c r="CD24" s="146"/>
      <c r="CE24" s="146"/>
      <c r="CF24" s="146"/>
      <c r="CG24" s="146"/>
      <c r="CH24" s="146"/>
      <c r="CI24" s="146"/>
    </row>
    <row r="25" spans="2:87">
      <c r="B25" s="147" t="s">
        <v>63</v>
      </c>
      <c r="C25" s="145">
        <v>708652</v>
      </c>
      <c r="D25" s="145">
        <v>0</v>
      </c>
      <c r="E25" s="145">
        <v>271232</v>
      </c>
      <c r="F25" s="145">
        <v>276218</v>
      </c>
      <c r="G25" s="145">
        <v>30224</v>
      </c>
      <c r="H25" s="145">
        <v>584692</v>
      </c>
      <c r="I25" s="145">
        <v>379499</v>
      </c>
      <c r="J25" s="145">
        <v>657822</v>
      </c>
      <c r="K25" s="145">
        <v>99823</v>
      </c>
      <c r="L25" s="145">
        <v>87386</v>
      </c>
      <c r="M25" s="145">
        <v>195695</v>
      </c>
      <c r="N25" s="145">
        <v>9332</v>
      </c>
      <c r="O25" s="145">
        <v>4091</v>
      </c>
      <c r="P25" s="145">
        <v>149143</v>
      </c>
      <c r="Q25" s="145">
        <v>382</v>
      </c>
      <c r="R25" s="145">
        <v>436507</v>
      </c>
      <c r="S25" s="145">
        <v>0</v>
      </c>
      <c r="T25" s="145">
        <v>688988</v>
      </c>
      <c r="U25" s="145">
        <v>8653</v>
      </c>
      <c r="V25" s="145">
        <v>292979</v>
      </c>
      <c r="W25" s="145">
        <v>22366</v>
      </c>
      <c r="X25" s="145">
        <v>33279</v>
      </c>
      <c r="Y25" s="145">
        <v>803772</v>
      </c>
      <c r="Z25" s="145">
        <v>86167</v>
      </c>
      <c r="AA25" s="145">
        <v>54982</v>
      </c>
      <c r="AB25" s="145">
        <v>1905246</v>
      </c>
      <c r="AC25" s="145">
        <v>13717</v>
      </c>
      <c r="AD25" s="145">
        <v>103176</v>
      </c>
      <c r="AE25" s="145"/>
      <c r="AF25" s="145"/>
      <c r="AG25" s="145"/>
      <c r="AH25" s="145"/>
      <c r="AI25" s="145"/>
      <c r="AJ25" s="145"/>
      <c r="AK25" s="145"/>
      <c r="AL25" s="145"/>
      <c r="AM25" s="145"/>
      <c r="AN25" s="145"/>
      <c r="AO25" s="145"/>
      <c r="AP25" s="145"/>
      <c r="AQ25" s="131">
        <f t="shared" si="4"/>
        <v>7904023</v>
      </c>
      <c r="AU25" s="146"/>
      <c r="AV25" s="146"/>
      <c r="AW25" s="146"/>
      <c r="AX25" s="146"/>
      <c r="AY25" s="146"/>
      <c r="AZ25" s="146"/>
      <c r="BA25" s="146"/>
      <c r="BB25" s="146"/>
      <c r="BC25" s="146"/>
      <c r="BD25" s="146"/>
      <c r="BE25" s="146"/>
      <c r="BF25" s="146"/>
      <c r="BG25" s="146"/>
      <c r="BH25" s="146"/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  <c r="BU25" s="146"/>
      <c r="BV25" s="146"/>
      <c r="BW25" s="146"/>
      <c r="BX25" s="146"/>
      <c r="BY25" s="146"/>
      <c r="BZ25" s="146"/>
      <c r="CA25" s="146"/>
      <c r="CB25" s="146"/>
      <c r="CC25" s="146"/>
      <c r="CD25" s="146"/>
      <c r="CE25" s="146"/>
      <c r="CF25" s="146"/>
      <c r="CG25" s="146"/>
      <c r="CH25" s="146"/>
      <c r="CI25" s="146"/>
    </row>
    <row r="26" spans="2:87">
      <c r="B26" s="143" t="s">
        <v>64</v>
      </c>
      <c r="C26" s="142">
        <v>0</v>
      </c>
      <c r="D26" s="142">
        <v>0</v>
      </c>
      <c r="E26" s="142">
        <v>0</v>
      </c>
      <c r="F26" s="142">
        <v>0</v>
      </c>
      <c r="G26" s="142">
        <v>0</v>
      </c>
      <c r="H26" s="142">
        <v>0</v>
      </c>
      <c r="I26" s="142">
        <v>0</v>
      </c>
      <c r="J26" s="142">
        <v>0</v>
      </c>
      <c r="K26" s="142">
        <v>0</v>
      </c>
      <c r="L26" s="142">
        <v>0</v>
      </c>
      <c r="M26" s="142">
        <v>0</v>
      </c>
      <c r="N26" s="142">
        <v>0</v>
      </c>
      <c r="O26" s="142">
        <v>0</v>
      </c>
      <c r="P26" s="142">
        <v>0</v>
      </c>
      <c r="Q26" s="142">
        <v>0</v>
      </c>
      <c r="R26" s="142">
        <v>0</v>
      </c>
      <c r="S26" s="142">
        <v>0</v>
      </c>
      <c r="T26" s="142">
        <v>0</v>
      </c>
      <c r="U26" s="142">
        <v>0</v>
      </c>
      <c r="V26" s="142">
        <v>0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0</v>
      </c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31">
        <f t="shared" si="4"/>
        <v>0</v>
      </c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146"/>
      <c r="BV26" s="146"/>
      <c r="BW26" s="146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</row>
    <row r="27" spans="2:87">
      <c r="B27" s="143" t="s">
        <v>65</v>
      </c>
      <c r="C27" s="142">
        <v>77023780</v>
      </c>
      <c r="D27" s="142">
        <v>1048955</v>
      </c>
      <c r="E27" s="142">
        <v>131389816</v>
      </c>
      <c r="F27" s="142">
        <v>10804303</v>
      </c>
      <c r="G27" s="142">
        <v>3752649</v>
      </c>
      <c r="H27" s="142">
        <v>136239586</v>
      </c>
      <c r="I27" s="142">
        <v>192973220</v>
      </c>
      <c r="J27" s="142">
        <v>29287458</v>
      </c>
      <c r="K27" s="142">
        <v>7800176</v>
      </c>
      <c r="L27" s="142">
        <v>35218739</v>
      </c>
      <c r="M27" s="142">
        <v>15908401</v>
      </c>
      <c r="N27" s="142">
        <v>1514416</v>
      </c>
      <c r="O27" s="142">
        <v>24836</v>
      </c>
      <c r="P27" s="142">
        <v>19855456</v>
      </c>
      <c r="Q27" s="142">
        <v>12347</v>
      </c>
      <c r="R27" s="142">
        <v>150082026</v>
      </c>
      <c r="S27" s="142">
        <v>890995</v>
      </c>
      <c r="T27" s="142">
        <v>121736500</v>
      </c>
      <c r="U27" s="142">
        <v>4309454</v>
      </c>
      <c r="V27" s="142">
        <v>311657771</v>
      </c>
      <c r="W27" s="142">
        <v>6532862</v>
      </c>
      <c r="X27" s="142">
        <v>10860130</v>
      </c>
      <c r="Y27" s="142">
        <v>241481139</v>
      </c>
      <c r="Z27" s="142">
        <v>3222553</v>
      </c>
      <c r="AA27" s="142">
        <v>10287487</v>
      </c>
      <c r="AB27" s="142">
        <v>271172816</v>
      </c>
      <c r="AC27" s="142">
        <v>8473787</v>
      </c>
      <c r="AD27" s="142">
        <v>64201672</v>
      </c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31">
        <f t="shared" si="4"/>
        <v>1867763330</v>
      </c>
      <c r="AU27" s="140">
        <f t="shared" ref="AU27:CI27" si="12">C27-SUM(C28,C38)</f>
        <v>0</v>
      </c>
      <c r="AV27" s="140">
        <f t="shared" si="12"/>
        <v>0</v>
      </c>
      <c r="AW27" s="140">
        <f t="shared" si="12"/>
        <v>0</v>
      </c>
      <c r="AX27" s="140">
        <f t="shared" si="12"/>
        <v>0</v>
      </c>
      <c r="AY27" s="140">
        <f t="shared" si="12"/>
        <v>0</v>
      </c>
      <c r="AZ27" s="140">
        <f t="shared" si="12"/>
        <v>0</v>
      </c>
      <c r="BA27" s="140">
        <f t="shared" si="12"/>
        <v>0</v>
      </c>
      <c r="BB27" s="140">
        <f t="shared" si="12"/>
        <v>0</v>
      </c>
      <c r="BC27" s="140">
        <f t="shared" si="12"/>
        <v>0</v>
      </c>
      <c r="BD27" s="140">
        <f t="shared" si="12"/>
        <v>0</v>
      </c>
      <c r="BE27" s="140">
        <f t="shared" si="12"/>
        <v>-1</v>
      </c>
      <c r="BF27" s="140">
        <f t="shared" si="12"/>
        <v>1</v>
      </c>
      <c r="BG27" s="140">
        <f t="shared" si="12"/>
        <v>0</v>
      </c>
      <c r="BH27" s="140">
        <f t="shared" si="12"/>
        <v>0</v>
      </c>
      <c r="BI27" s="140">
        <f t="shared" si="12"/>
        <v>0</v>
      </c>
      <c r="BJ27" s="140">
        <f t="shared" si="12"/>
        <v>0</v>
      </c>
      <c r="BK27" s="140">
        <f t="shared" si="12"/>
        <v>0</v>
      </c>
      <c r="BL27" s="140">
        <f t="shared" si="12"/>
        <v>0</v>
      </c>
      <c r="BM27" s="140">
        <f t="shared" si="12"/>
        <v>0</v>
      </c>
      <c r="BN27" s="140">
        <f t="shared" si="12"/>
        <v>0</v>
      </c>
      <c r="BO27" s="140">
        <f t="shared" si="12"/>
        <v>0</v>
      </c>
      <c r="BP27" s="140">
        <f t="shared" si="12"/>
        <v>0</v>
      </c>
      <c r="BQ27" s="140">
        <f t="shared" si="12"/>
        <v>0</v>
      </c>
      <c r="BR27" s="140">
        <f t="shared" si="12"/>
        <v>0</v>
      </c>
      <c r="BS27" s="140">
        <f t="shared" si="12"/>
        <v>0</v>
      </c>
      <c r="BT27" s="140">
        <f t="shared" si="12"/>
        <v>0</v>
      </c>
      <c r="BU27" s="140">
        <f t="shared" si="12"/>
        <v>0</v>
      </c>
      <c r="BV27" s="140">
        <f t="shared" si="12"/>
        <v>0</v>
      </c>
      <c r="BW27" s="140">
        <f t="shared" si="12"/>
        <v>0</v>
      </c>
      <c r="BX27" s="140">
        <f t="shared" si="12"/>
        <v>0</v>
      </c>
      <c r="BY27" s="140">
        <f t="shared" si="12"/>
        <v>0</v>
      </c>
      <c r="BZ27" s="140">
        <f t="shared" si="12"/>
        <v>0</v>
      </c>
      <c r="CA27" s="140">
        <f t="shared" si="12"/>
        <v>0</v>
      </c>
      <c r="CB27" s="140">
        <f t="shared" si="12"/>
        <v>0</v>
      </c>
      <c r="CC27" s="140">
        <f t="shared" si="12"/>
        <v>0</v>
      </c>
      <c r="CD27" s="140">
        <f t="shared" si="12"/>
        <v>0</v>
      </c>
      <c r="CE27" s="140">
        <f t="shared" si="12"/>
        <v>0</v>
      </c>
      <c r="CF27" s="140">
        <f t="shared" si="12"/>
        <v>0</v>
      </c>
      <c r="CG27" s="140">
        <f t="shared" si="12"/>
        <v>0</v>
      </c>
      <c r="CH27" s="140">
        <f t="shared" si="12"/>
        <v>0</v>
      </c>
      <c r="CI27" s="140">
        <f t="shared" si="12"/>
        <v>0</v>
      </c>
    </row>
    <row r="28" spans="2:87">
      <c r="B28" s="144" t="s">
        <v>66</v>
      </c>
      <c r="C28" s="145">
        <v>24397112</v>
      </c>
      <c r="D28" s="145">
        <v>1048955</v>
      </c>
      <c r="E28" s="145">
        <v>108452515</v>
      </c>
      <c r="F28" s="145">
        <v>10780827</v>
      </c>
      <c r="G28" s="145">
        <v>751823</v>
      </c>
      <c r="H28" s="145">
        <v>35295739</v>
      </c>
      <c r="I28" s="145">
        <v>64401714</v>
      </c>
      <c r="J28" s="145">
        <v>13328962</v>
      </c>
      <c r="K28" s="145">
        <v>4378996</v>
      </c>
      <c r="L28" s="145">
        <v>26469616</v>
      </c>
      <c r="M28" s="145">
        <v>5189078</v>
      </c>
      <c r="N28" s="145">
        <v>887529</v>
      </c>
      <c r="O28" s="145">
        <v>24836</v>
      </c>
      <c r="P28" s="145">
        <v>14368226</v>
      </c>
      <c r="Q28" s="145">
        <v>12347</v>
      </c>
      <c r="R28" s="145">
        <v>95955331</v>
      </c>
      <c r="S28" s="145">
        <v>609064</v>
      </c>
      <c r="T28" s="145">
        <v>75254519</v>
      </c>
      <c r="U28" s="145">
        <v>1173834</v>
      </c>
      <c r="V28" s="145">
        <v>72248054</v>
      </c>
      <c r="W28" s="145">
        <v>1089548</v>
      </c>
      <c r="X28" s="145">
        <v>3497851</v>
      </c>
      <c r="Y28" s="145">
        <v>92785602</v>
      </c>
      <c r="Z28" s="145">
        <v>1806092</v>
      </c>
      <c r="AA28" s="145">
        <v>8338083</v>
      </c>
      <c r="AB28" s="145">
        <v>123155093</v>
      </c>
      <c r="AC28" s="145">
        <v>7176602</v>
      </c>
      <c r="AD28" s="145">
        <v>14875108</v>
      </c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31">
        <f t="shared" si="4"/>
        <v>807753056</v>
      </c>
      <c r="AU28" s="140">
        <f t="shared" ref="AU28:CI28" si="13">C28-SUM(C29:C30,C35)</f>
        <v>0</v>
      </c>
      <c r="AV28" s="140">
        <f t="shared" si="13"/>
        <v>0</v>
      </c>
      <c r="AW28" s="140">
        <f t="shared" si="13"/>
        <v>0</v>
      </c>
      <c r="AX28" s="140">
        <f t="shared" si="13"/>
        <v>0</v>
      </c>
      <c r="AY28" s="140">
        <f t="shared" si="13"/>
        <v>0</v>
      </c>
      <c r="AZ28" s="140">
        <f t="shared" si="13"/>
        <v>0</v>
      </c>
      <c r="BA28" s="140">
        <f t="shared" si="13"/>
        <v>0</v>
      </c>
      <c r="BB28" s="140">
        <f t="shared" si="13"/>
        <v>0</v>
      </c>
      <c r="BC28" s="140">
        <f t="shared" si="13"/>
        <v>0</v>
      </c>
      <c r="BD28" s="140">
        <f t="shared" si="13"/>
        <v>0</v>
      </c>
      <c r="BE28" s="140">
        <f t="shared" si="13"/>
        <v>1</v>
      </c>
      <c r="BF28" s="140">
        <f t="shared" si="13"/>
        <v>0</v>
      </c>
      <c r="BG28" s="140">
        <f t="shared" si="13"/>
        <v>0</v>
      </c>
      <c r="BH28" s="140">
        <f t="shared" si="13"/>
        <v>0</v>
      </c>
      <c r="BI28" s="140">
        <f t="shared" si="13"/>
        <v>0</v>
      </c>
      <c r="BJ28" s="140">
        <f t="shared" si="13"/>
        <v>0</v>
      </c>
      <c r="BK28" s="140">
        <f t="shared" si="13"/>
        <v>0</v>
      </c>
      <c r="BL28" s="140">
        <f t="shared" si="13"/>
        <v>0</v>
      </c>
      <c r="BM28" s="140">
        <f t="shared" si="13"/>
        <v>0</v>
      </c>
      <c r="BN28" s="140">
        <f t="shared" si="13"/>
        <v>0</v>
      </c>
      <c r="BO28" s="140">
        <f t="shared" si="13"/>
        <v>0</v>
      </c>
      <c r="BP28" s="140">
        <f t="shared" si="13"/>
        <v>0</v>
      </c>
      <c r="BQ28" s="140">
        <f t="shared" si="13"/>
        <v>-1</v>
      </c>
      <c r="BR28" s="140">
        <f t="shared" si="13"/>
        <v>0</v>
      </c>
      <c r="BS28" s="140">
        <f t="shared" si="13"/>
        <v>0</v>
      </c>
      <c r="BT28" s="140">
        <f t="shared" si="13"/>
        <v>0</v>
      </c>
      <c r="BU28" s="140">
        <f t="shared" si="13"/>
        <v>0</v>
      </c>
      <c r="BV28" s="140">
        <f t="shared" si="13"/>
        <v>0</v>
      </c>
      <c r="BW28" s="140">
        <f t="shared" si="13"/>
        <v>0</v>
      </c>
      <c r="BX28" s="140">
        <f t="shared" si="13"/>
        <v>0</v>
      </c>
      <c r="BY28" s="140">
        <f t="shared" si="13"/>
        <v>0</v>
      </c>
      <c r="BZ28" s="140">
        <f t="shared" si="13"/>
        <v>0</v>
      </c>
      <c r="CA28" s="140">
        <f t="shared" si="13"/>
        <v>0</v>
      </c>
      <c r="CB28" s="140">
        <f t="shared" si="13"/>
        <v>0</v>
      </c>
      <c r="CC28" s="140">
        <f t="shared" si="13"/>
        <v>0</v>
      </c>
      <c r="CD28" s="140">
        <f t="shared" si="13"/>
        <v>0</v>
      </c>
      <c r="CE28" s="140">
        <f t="shared" si="13"/>
        <v>0</v>
      </c>
      <c r="CF28" s="140">
        <f t="shared" si="13"/>
        <v>0</v>
      </c>
      <c r="CG28" s="140">
        <f t="shared" si="13"/>
        <v>0</v>
      </c>
      <c r="CH28" s="140">
        <f t="shared" si="13"/>
        <v>0</v>
      </c>
      <c r="CI28" s="140">
        <f t="shared" si="13"/>
        <v>0</v>
      </c>
    </row>
    <row r="29" spans="2:87">
      <c r="B29" s="147" t="s">
        <v>67</v>
      </c>
      <c r="C29" s="145">
        <v>20689850</v>
      </c>
      <c r="D29" s="145">
        <v>1048955</v>
      </c>
      <c r="E29" s="145">
        <v>93288729</v>
      </c>
      <c r="F29" s="145">
        <v>8299665</v>
      </c>
      <c r="G29" s="145">
        <v>687544</v>
      </c>
      <c r="H29" s="145">
        <v>23337198</v>
      </c>
      <c r="I29" s="145">
        <v>47398422</v>
      </c>
      <c r="J29" s="145">
        <v>5379349</v>
      </c>
      <c r="K29" s="145">
        <v>3197039</v>
      </c>
      <c r="L29" s="145">
        <v>24237753</v>
      </c>
      <c r="M29" s="145">
        <v>2455960</v>
      </c>
      <c r="N29" s="145">
        <v>850400</v>
      </c>
      <c r="O29" s="145">
        <v>24836</v>
      </c>
      <c r="P29" s="145">
        <v>12016357</v>
      </c>
      <c r="Q29" s="145">
        <v>12347</v>
      </c>
      <c r="R29" s="145">
        <v>67989371</v>
      </c>
      <c r="S29" s="145">
        <v>407260</v>
      </c>
      <c r="T29" s="145">
        <v>61522745</v>
      </c>
      <c r="U29" s="145">
        <v>665200</v>
      </c>
      <c r="V29" s="145">
        <v>55751012</v>
      </c>
      <c r="W29" s="145">
        <v>642076</v>
      </c>
      <c r="X29" s="145">
        <v>3351121</v>
      </c>
      <c r="Y29" s="145">
        <v>78006904</v>
      </c>
      <c r="Z29" s="145">
        <v>479546</v>
      </c>
      <c r="AA29" s="145">
        <v>8083377</v>
      </c>
      <c r="AB29" s="145">
        <v>92906545</v>
      </c>
      <c r="AC29" s="145">
        <v>7124778</v>
      </c>
      <c r="AD29" s="145">
        <v>11790957</v>
      </c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31">
        <f t="shared" si="4"/>
        <v>631645296</v>
      </c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  <c r="BM29" s="146"/>
      <c r="BN29" s="146"/>
      <c r="BO29" s="146"/>
      <c r="BP29" s="146"/>
      <c r="BQ29" s="146"/>
      <c r="BR29" s="146"/>
      <c r="BS29" s="146"/>
      <c r="BT29" s="146"/>
      <c r="BU29" s="146"/>
      <c r="BV29" s="146"/>
      <c r="BW29" s="146"/>
      <c r="BX29" s="146"/>
      <c r="BY29" s="146"/>
      <c r="BZ29" s="146"/>
      <c r="CA29" s="146"/>
      <c r="CB29" s="146"/>
      <c r="CC29" s="146"/>
      <c r="CD29" s="146"/>
      <c r="CE29" s="146"/>
      <c r="CF29" s="146"/>
      <c r="CG29" s="146"/>
      <c r="CH29" s="146"/>
      <c r="CI29" s="146"/>
    </row>
    <row r="30" spans="2:87">
      <c r="B30" s="147" t="s">
        <v>68</v>
      </c>
      <c r="C30" s="145">
        <v>3644126</v>
      </c>
      <c r="D30" s="145">
        <v>0</v>
      </c>
      <c r="E30" s="145">
        <v>14750668</v>
      </c>
      <c r="F30" s="145">
        <v>2479396</v>
      </c>
      <c r="G30" s="145">
        <v>64279</v>
      </c>
      <c r="H30" s="145">
        <v>9179071</v>
      </c>
      <c r="I30" s="145">
        <v>11902755</v>
      </c>
      <c r="J30" s="145">
        <v>7303485</v>
      </c>
      <c r="K30" s="145">
        <v>1181957</v>
      </c>
      <c r="L30" s="145">
        <v>2231863</v>
      </c>
      <c r="M30" s="145">
        <v>2733117</v>
      </c>
      <c r="N30" s="145">
        <v>37129</v>
      </c>
      <c r="O30" s="145">
        <v>0</v>
      </c>
      <c r="P30" s="145">
        <v>2351821</v>
      </c>
      <c r="Q30" s="145">
        <v>0</v>
      </c>
      <c r="R30" s="145">
        <v>21305270</v>
      </c>
      <c r="S30" s="145">
        <v>201804</v>
      </c>
      <c r="T30" s="145">
        <v>10212109</v>
      </c>
      <c r="U30" s="145">
        <v>508634</v>
      </c>
      <c r="V30" s="145">
        <v>13367330</v>
      </c>
      <c r="W30" s="145">
        <v>447472</v>
      </c>
      <c r="X30" s="145">
        <v>146730</v>
      </c>
      <c r="Y30" s="145">
        <v>9833459</v>
      </c>
      <c r="Z30" s="145">
        <v>188514</v>
      </c>
      <c r="AA30" s="145">
        <v>254706</v>
      </c>
      <c r="AB30" s="145">
        <v>19383040</v>
      </c>
      <c r="AC30" s="145">
        <v>51824</v>
      </c>
      <c r="AD30" s="145">
        <v>3084151</v>
      </c>
      <c r="AE30" s="145"/>
      <c r="AF30" s="145"/>
      <c r="AG30" s="145"/>
      <c r="AH30" s="145"/>
      <c r="AI30" s="145"/>
      <c r="AJ30" s="145"/>
      <c r="AK30" s="145"/>
      <c r="AL30" s="145"/>
      <c r="AM30" s="145"/>
      <c r="AN30" s="145"/>
      <c r="AO30" s="145"/>
      <c r="AP30" s="145"/>
      <c r="AQ30" s="131">
        <f t="shared" si="4"/>
        <v>136844710</v>
      </c>
      <c r="AU30" s="140">
        <f t="shared" ref="AU30" si="14">C30-SUM(C31:C34)</f>
        <v>0</v>
      </c>
      <c r="AV30" s="140">
        <f t="shared" ref="AV30" si="15">D30-SUM(D31:D34)</f>
        <v>0</v>
      </c>
      <c r="AW30" s="140">
        <f t="shared" ref="AW30:CI30" si="16">E30-SUM(E31:E34)</f>
        <v>0</v>
      </c>
      <c r="AX30" s="140">
        <f t="shared" si="16"/>
        <v>0</v>
      </c>
      <c r="AY30" s="140">
        <f t="shared" si="16"/>
        <v>0</v>
      </c>
      <c r="AZ30" s="140">
        <f t="shared" si="16"/>
        <v>0</v>
      </c>
      <c r="BA30" s="140">
        <f t="shared" si="16"/>
        <v>0</v>
      </c>
      <c r="BB30" s="140">
        <f t="shared" si="16"/>
        <v>-1</v>
      </c>
      <c r="BC30" s="140">
        <f t="shared" si="16"/>
        <v>0</v>
      </c>
      <c r="BD30" s="140">
        <f t="shared" si="16"/>
        <v>0</v>
      </c>
      <c r="BE30" s="140">
        <f t="shared" si="16"/>
        <v>0</v>
      </c>
      <c r="BF30" s="140">
        <f t="shared" si="16"/>
        <v>0</v>
      </c>
      <c r="BG30" s="140">
        <f t="shared" si="16"/>
        <v>0</v>
      </c>
      <c r="BH30" s="140">
        <f t="shared" si="16"/>
        <v>0</v>
      </c>
      <c r="BI30" s="140">
        <f t="shared" si="16"/>
        <v>0</v>
      </c>
      <c r="BJ30" s="140">
        <f t="shared" si="16"/>
        <v>0</v>
      </c>
      <c r="BK30" s="140">
        <f t="shared" si="16"/>
        <v>0</v>
      </c>
      <c r="BL30" s="140">
        <f t="shared" si="16"/>
        <v>-1</v>
      </c>
      <c r="BM30" s="140">
        <f t="shared" si="16"/>
        <v>0</v>
      </c>
      <c r="BN30" s="140">
        <f t="shared" si="16"/>
        <v>0</v>
      </c>
      <c r="BO30" s="140">
        <f t="shared" si="16"/>
        <v>0</v>
      </c>
      <c r="BP30" s="140">
        <f t="shared" si="16"/>
        <v>0</v>
      </c>
      <c r="BQ30" s="140">
        <f t="shared" si="16"/>
        <v>1</v>
      </c>
      <c r="BR30" s="140">
        <f t="shared" si="16"/>
        <v>0</v>
      </c>
      <c r="BS30" s="140">
        <f t="shared" si="16"/>
        <v>0</v>
      </c>
      <c r="BT30" s="140">
        <f t="shared" si="16"/>
        <v>-1</v>
      </c>
      <c r="BU30" s="140">
        <f t="shared" si="16"/>
        <v>0</v>
      </c>
      <c r="BV30" s="140">
        <f t="shared" si="16"/>
        <v>0</v>
      </c>
      <c r="BW30" s="140">
        <f t="shared" si="16"/>
        <v>0</v>
      </c>
      <c r="BX30" s="140">
        <f t="shared" si="16"/>
        <v>0</v>
      </c>
      <c r="BY30" s="140">
        <f t="shared" si="16"/>
        <v>0</v>
      </c>
      <c r="BZ30" s="140">
        <f t="shared" si="16"/>
        <v>0</v>
      </c>
      <c r="CA30" s="140">
        <f t="shared" si="16"/>
        <v>0</v>
      </c>
      <c r="CB30" s="140">
        <f t="shared" si="16"/>
        <v>0</v>
      </c>
      <c r="CC30" s="140">
        <f t="shared" si="16"/>
        <v>0</v>
      </c>
      <c r="CD30" s="140">
        <f t="shared" si="16"/>
        <v>0</v>
      </c>
      <c r="CE30" s="140">
        <f t="shared" si="16"/>
        <v>0</v>
      </c>
      <c r="CF30" s="140">
        <f t="shared" si="16"/>
        <v>0</v>
      </c>
      <c r="CG30" s="140">
        <f t="shared" si="16"/>
        <v>0</v>
      </c>
      <c r="CH30" s="140">
        <f t="shared" si="16"/>
        <v>0</v>
      </c>
      <c r="CI30" s="140">
        <f t="shared" si="16"/>
        <v>-2</v>
      </c>
    </row>
    <row r="31" spans="2:87">
      <c r="B31" s="148" t="s">
        <v>69</v>
      </c>
      <c r="C31" s="145">
        <v>2710990</v>
      </c>
      <c r="D31" s="145">
        <v>0</v>
      </c>
      <c r="E31" s="145">
        <v>8831598</v>
      </c>
      <c r="F31" s="145">
        <v>29879</v>
      </c>
      <c r="G31" s="145">
        <v>64279</v>
      </c>
      <c r="H31" s="145">
        <v>9061746</v>
      </c>
      <c r="I31" s="145">
        <v>11187853</v>
      </c>
      <c r="J31" s="145">
        <v>3307704</v>
      </c>
      <c r="K31" s="145">
        <v>1181957</v>
      </c>
      <c r="L31" s="145">
        <v>1201109</v>
      </c>
      <c r="M31" s="145">
        <v>2593604</v>
      </c>
      <c r="N31" s="145">
        <v>37129</v>
      </c>
      <c r="O31" s="145">
        <v>0</v>
      </c>
      <c r="P31" s="145">
        <v>1805246</v>
      </c>
      <c r="Q31" s="145">
        <v>0</v>
      </c>
      <c r="R31" s="145">
        <v>15778142</v>
      </c>
      <c r="S31" s="145">
        <v>78794</v>
      </c>
      <c r="T31" s="145">
        <v>7873307</v>
      </c>
      <c r="U31" s="145">
        <v>440838</v>
      </c>
      <c r="V31" s="145">
        <v>12276116</v>
      </c>
      <c r="W31" s="145">
        <v>400781</v>
      </c>
      <c r="X31" s="145">
        <v>140609</v>
      </c>
      <c r="Y31" s="145">
        <v>8708277</v>
      </c>
      <c r="Z31" s="145">
        <v>2824</v>
      </c>
      <c r="AA31" s="145">
        <v>151249</v>
      </c>
      <c r="AB31" s="145">
        <v>10470298</v>
      </c>
      <c r="AC31" s="145">
        <v>0</v>
      </c>
      <c r="AD31" s="145">
        <v>2449765</v>
      </c>
      <c r="AE31" s="145"/>
      <c r="AF31" s="145"/>
      <c r="AG31" s="145"/>
      <c r="AH31" s="145"/>
      <c r="AI31" s="145"/>
      <c r="AJ31" s="145"/>
      <c r="AK31" s="145"/>
      <c r="AL31" s="145"/>
      <c r="AM31" s="145"/>
      <c r="AN31" s="145"/>
      <c r="AO31" s="145"/>
      <c r="AP31" s="145"/>
      <c r="AQ31" s="131">
        <f t="shared" si="4"/>
        <v>100784094</v>
      </c>
      <c r="AU31" s="146"/>
      <c r="AV31" s="146"/>
      <c r="AW31" s="146"/>
      <c r="AX31" s="146"/>
      <c r="AY31" s="146"/>
      <c r="AZ31" s="146"/>
      <c r="BA31" s="146"/>
      <c r="BB31" s="146"/>
      <c r="BC31" s="146"/>
      <c r="BD31" s="146"/>
      <c r="BE31" s="146"/>
      <c r="BF31" s="146"/>
      <c r="BG31" s="146"/>
      <c r="BH31" s="146"/>
      <c r="BI31" s="146"/>
      <c r="BJ31" s="146"/>
      <c r="BK31" s="146"/>
      <c r="BL31" s="146"/>
      <c r="BM31" s="146"/>
      <c r="BN31" s="146"/>
      <c r="BO31" s="146"/>
      <c r="BP31" s="146"/>
      <c r="BQ31" s="146"/>
      <c r="BR31" s="146"/>
      <c r="BS31" s="146"/>
      <c r="BT31" s="146"/>
      <c r="BU31" s="146"/>
      <c r="BV31" s="146"/>
      <c r="BW31" s="146"/>
      <c r="BX31" s="146"/>
      <c r="BY31" s="146"/>
      <c r="BZ31" s="146"/>
      <c r="CA31" s="146"/>
      <c r="CB31" s="146"/>
      <c r="CC31" s="146"/>
      <c r="CD31" s="146"/>
      <c r="CE31" s="146"/>
      <c r="CF31" s="146"/>
      <c r="CG31" s="146"/>
      <c r="CH31" s="146"/>
      <c r="CI31" s="146"/>
    </row>
    <row r="32" spans="2:87">
      <c r="B32" s="148" t="s">
        <v>70</v>
      </c>
      <c r="C32" s="145">
        <v>920237</v>
      </c>
      <c r="D32" s="145">
        <v>0</v>
      </c>
      <c r="E32" s="145">
        <v>514806</v>
      </c>
      <c r="F32" s="145">
        <v>2430439</v>
      </c>
      <c r="G32" s="145">
        <v>0</v>
      </c>
      <c r="H32" s="145">
        <v>117325</v>
      </c>
      <c r="I32" s="145">
        <v>206527</v>
      </c>
      <c r="J32" s="145">
        <v>996503</v>
      </c>
      <c r="K32" s="145">
        <v>0</v>
      </c>
      <c r="L32" s="145">
        <v>0</v>
      </c>
      <c r="M32" s="145">
        <v>0</v>
      </c>
      <c r="N32" s="145">
        <v>0</v>
      </c>
      <c r="O32" s="145">
        <v>0</v>
      </c>
      <c r="P32" s="145">
        <v>0</v>
      </c>
      <c r="Q32" s="145">
        <v>0</v>
      </c>
      <c r="R32" s="145">
        <v>0</v>
      </c>
      <c r="S32" s="145">
        <v>0</v>
      </c>
      <c r="T32" s="145">
        <v>0</v>
      </c>
      <c r="U32" s="145">
        <v>0</v>
      </c>
      <c r="V32" s="145">
        <v>0</v>
      </c>
      <c r="W32" s="145">
        <v>0</v>
      </c>
      <c r="X32" s="145">
        <v>0</v>
      </c>
      <c r="Y32" s="145">
        <v>0</v>
      </c>
      <c r="Z32" s="145">
        <v>0</v>
      </c>
      <c r="AA32" s="145">
        <v>0</v>
      </c>
      <c r="AB32" s="145">
        <v>2831522</v>
      </c>
      <c r="AC32" s="145">
        <v>0</v>
      </c>
      <c r="AD32" s="145">
        <v>0</v>
      </c>
      <c r="AE32" s="145"/>
      <c r="AF32" s="145"/>
      <c r="AG32" s="145"/>
      <c r="AH32" s="145"/>
      <c r="AI32" s="145"/>
      <c r="AJ32" s="145"/>
      <c r="AK32" s="145"/>
      <c r="AL32" s="145"/>
      <c r="AM32" s="145"/>
      <c r="AN32" s="145"/>
      <c r="AO32" s="145"/>
      <c r="AP32" s="145"/>
      <c r="AQ32" s="131">
        <f t="shared" si="4"/>
        <v>8017359</v>
      </c>
      <c r="AU32" s="146"/>
      <c r="AV32" s="146"/>
      <c r="AW32" s="146"/>
      <c r="AX32" s="146"/>
      <c r="AY32" s="146"/>
      <c r="AZ32" s="146"/>
      <c r="BA32" s="146"/>
      <c r="BB32" s="146"/>
      <c r="BC32" s="146"/>
      <c r="BD32" s="146"/>
      <c r="BE32" s="146"/>
      <c r="BF32" s="146"/>
      <c r="BG32" s="146"/>
      <c r="BH32" s="146"/>
      <c r="BI32" s="146"/>
      <c r="BJ32" s="146"/>
      <c r="BK32" s="146"/>
      <c r="BL32" s="146"/>
      <c r="BM32" s="146"/>
      <c r="BN32" s="146"/>
      <c r="BO32" s="146"/>
      <c r="BP32" s="146"/>
      <c r="BQ32" s="146"/>
      <c r="BR32" s="146"/>
      <c r="BS32" s="146"/>
      <c r="BT32" s="146"/>
      <c r="BU32" s="146"/>
      <c r="BV32" s="146"/>
      <c r="BW32" s="146"/>
      <c r="BX32" s="146"/>
      <c r="BY32" s="146"/>
      <c r="BZ32" s="146"/>
      <c r="CA32" s="146"/>
      <c r="CB32" s="146"/>
      <c r="CC32" s="146"/>
      <c r="CD32" s="146"/>
      <c r="CE32" s="146"/>
      <c r="CF32" s="146"/>
      <c r="CG32" s="146"/>
      <c r="CH32" s="146"/>
      <c r="CI32" s="146"/>
    </row>
    <row r="33" spans="2:87">
      <c r="B33" s="148" t="s">
        <v>71</v>
      </c>
      <c r="C33" s="145">
        <v>0</v>
      </c>
      <c r="D33" s="145">
        <v>0</v>
      </c>
      <c r="E33" s="145">
        <v>5404264</v>
      </c>
      <c r="F33" s="145">
        <v>19078</v>
      </c>
      <c r="G33" s="145">
        <v>0</v>
      </c>
      <c r="H33" s="145">
        <v>0</v>
      </c>
      <c r="I33" s="145">
        <v>508375</v>
      </c>
      <c r="J33" s="145">
        <v>0</v>
      </c>
      <c r="K33" s="145">
        <v>0</v>
      </c>
      <c r="L33" s="145">
        <v>1030754</v>
      </c>
      <c r="M33" s="145">
        <v>139513</v>
      </c>
      <c r="N33" s="145">
        <v>0</v>
      </c>
      <c r="O33" s="145">
        <v>0</v>
      </c>
      <c r="P33" s="145">
        <v>517206</v>
      </c>
      <c r="Q33" s="145">
        <v>0</v>
      </c>
      <c r="R33" s="145">
        <v>5527128</v>
      </c>
      <c r="S33" s="145">
        <v>0</v>
      </c>
      <c r="T33" s="145">
        <v>1870619</v>
      </c>
      <c r="U33" s="145">
        <v>67796</v>
      </c>
      <c r="V33" s="145">
        <v>1091214</v>
      </c>
      <c r="W33" s="145">
        <v>46691</v>
      </c>
      <c r="X33" s="145">
        <v>6121</v>
      </c>
      <c r="Y33" s="145">
        <v>441117</v>
      </c>
      <c r="Z33" s="145">
        <v>185690</v>
      </c>
      <c r="AA33" s="145">
        <v>0</v>
      </c>
      <c r="AB33" s="145">
        <v>6081221</v>
      </c>
      <c r="AC33" s="145">
        <v>51824</v>
      </c>
      <c r="AD33" s="145">
        <v>634386</v>
      </c>
      <c r="AE33" s="145"/>
      <c r="AF33" s="145"/>
      <c r="AG33" s="145"/>
      <c r="AH33" s="145"/>
      <c r="AI33" s="145"/>
      <c r="AJ33" s="145"/>
      <c r="AK33" s="145"/>
      <c r="AL33" s="145"/>
      <c r="AM33" s="145"/>
      <c r="AN33" s="145"/>
      <c r="AO33" s="145"/>
      <c r="AP33" s="145"/>
      <c r="AQ33" s="131">
        <f t="shared" si="4"/>
        <v>23622997</v>
      </c>
      <c r="AU33" s="140"/>
      <c r="AV33" s="140"/>
      <c r="AW33" s="140"/>
      <c r="AX33" s="140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  <c r="BK33" s="140"/>
      <c r="BL33" s="140"/>
      <c r="BM33" s="140"/>
      <c r="BN33" s="140"/>
      <c r="BO33" s="140"/>
      <c r="BP33" s="140"/>
      <c r="BQ33" s="140"/>
      <c r="BR33" s="140"/>
      <c r="BS33" s="140"/>
      <c r="BT33" s="140"/>
      <c r="BU33" s="140"/>
      <c r="BV33" s="140"/>
      <c r="BW33" s="140"/>
      <c r="BX33" s="140"/>
      <c r="BY33" s="140"/>
      <c r="BZ33" s="140"/>
      <c r="CA33" s="140"/>
      <c r="CB33" s="140"/>
      <c r="CC33" s="140"/>
      <c r="CD33" s="140"/>
      <c r="CE33" s="140"/>
      <c r="CF33" s="140"/>
      <c r="CG33" s="140"/>
      <c r="CH33" s="140"/>
      <c r="CI33" s="140"/>
    </row>
    <row r="34" spans="2:87">
      <c r="B34" s="148" t="s">
        <v>72</v>
      </c>
      <c r="C34" s="145">
        <v>12899</v>
      </c>
      <c r="D34" s="145">
        <v>0</v>
      </c>
      <c r="E34" s="145">
        <v>0</v>
      </c>
      <c r="F34" s="145">
        <v>0</v>
      </c>
      <c r="G34" s="145">
        <v>0</v>
      </c>
      <c r="H34" s="145">
        <v>0</v>
      </c>
      <c r="I34" s="145">
        <v>0</v>
      </c>
      <c r="J34" s="145">
        <v>2999279</v>
      </c>
      <c r="K34" s="145">
        <v>0</v>
      </c>
      <c r="L34" s="145">
        <v>0</v>
      </c>
      <c r="M34" s="145">
        <v>0</v>
      </c>
      <c r="N34" s="145">
        <v>0</v>
      </c>
      <c r="O34" s="145">
        <v>0</v>
      </c>
      <c r="P34" s="145">
        <v>29369</v>
      </c>
      <c r="Q34" s="145">
        <v>0</v>
      </c>
      <c r="R34" s="145">
        <v>0</v>
      </c>
      <c r="S34" s="145">
        <v>123010</v>
      </c>
      <c r="T34" s="145">
        <v>468184</v>
      </c>
      <c r="U34" s="145">
        <v>0</v>
      </c>
      <c r="V34" s="145">
        <v>0</v>
      </c>
      <c r="W34" s="145">
        <v>0</v>
      </c>
      <c r="X34" s="145">
        <v>0</v>
      </c>
      <c r="Y34" s="145">
        <v>684064</v>
      </c>
      <c r="Z34" s="145">
        <v>0</v>
      </c>
      <c r="AA34" s="145">
        <v>103457</v>
      </c>
      <c r="AB34" s="145">
        <v>0</v>
      </c>
      <c r="AC34" s="145">
        <v>0</v>
      </c>
      <c r="AD34" s="145">
        <v>0</v>
      </c>
      <c r="AE34" s="145"/>
      <c r="AF34" s="145"/>
      <c r="AG34" s="145"/>
      <c r="AH34" s="145"/>
      <c r="AI34" s="145"/>
      <c r="AJ34" s="145"/>
      <c r="AK34" s="145"/>
      <c r="AL34" s="145"/>
      <c r="AM34" s="145"/>
      <c r="AN34" s="145"/>
      <c r="AO34" s="145"/>
      <c r="AP34" s="145"/>
      <c r="AQ34" s="131">
        <f t="shared" si="4"/>
        <v>4420262</v>
      </c>
      <c r="AU34" s="146"/>
      <c r="AV34" s="146"/>
      <c r="AW34" s="146"/>
      <c r="AX34" s="146"/>
      <c r="AY34" s="146"/>
      <c r="AZ34" s="146"/>
      <c r="BA34" s="146"/>
      <c r="BB34" s="146"/>
      <c r="BC34" s="146"/>
      <c r="BD34" s="146"/>
      <c r="BE34" s="146"/>
      <c r="BF34" s="146"/>
      <c r="BG34" s="146"/>
      <c r="BH34" s="146"/>
      <c r="BI34" s="146"/>
      <c r="BJ34" s="146"/>
      <c r="BK34" s="146"/>
      <c r="BL34" s="146"/>
      <c r="BM34" s="146"/>
      <c r="BN34" s="146"/>
      <c r="BO34" s="146"/>
      <c r="BP34" s="146"/>
      <c r="BQ34" s="146"/>
      <c r="BR34" s="146"/>
      <c r="BS34" s="146"/>
      <c r="BT34" s="146"/>
      <c r="BU34" s="146"/>
      <c r="BV34" s="146"/>
      <c r="BW34" s="146"/>
      <c r="BX34" s="146"/>
      <c r="BY34" s="146"/>
      <c r="BZ34" s="146"/>
      <c r="CA34" s="146"/>
      <c r="CB34" s="146"/>
      <c r="CC34" s="146"/>
      <c r="CD34" s="146"/>
      <c r="CE34" s="146"/>
      <c r="CF34" s="146"/>
      <c r="CG34" s="146"/>
      <c r="CH34" s="146"/>
      <c r="CI34" s="146"/>
    </row>
    <row r="35" spans="2:87">
      <c r="B35" s="147" t="s">
        <v>73</v>
      </c>
      <c r="C35" s="145">
        <v>63136</v>
      </c>
      <c r="D35" s="145">
        <v>0</v>
      </c>
      <c r="E35" s="145">
        <v>413118</v>
      </c>
      <c r="F35" s="145">
        <v>1766</v>
      </c>
      <c r="G35" s="145">
        <v>0</v>
      </c>
      <c r="H35" s="145">
        <v>2779470</v>
      </c>
      <c r="I35" s="145">
        <v>5100537</v>
      </c>
      <c r="J35" s="145">
        <v>646128</v>
      </c>
      <c r="K35" s="145">
        <v>0</v>
      </c>
      <c r="L35" s="145">
        <v>0</v>
      </c>
      <c r="M35" s="145">
        <v>0</v>
      </c>
      <c r="N35" s="145">
        <v>0</v>
      </c>
      <c r="O35" s="145">
        <v>0</v>
      </c>
      <c r="P35" s="145">
        <v>48</v>
      </c>
      <c r="Q35" s="145">
        <v>0</v>
      </c>
      <c r="R35" s="145">
        <v>6660690</v>
      </c>
      <c r="S35" s="145">
        <v>0</v>
      </c>
      <c r="T35" s="145">
        <v>3519665</v>
      </c>
      <c r="U35" s="145">
        <v>0</v>
      </c>
      <c r="V35" s="145">
        <v>3129712</v>
      </c>
      <c r="W35" s="145">
        <v>0</v>
      </c>
      <c r="X35" s="145">
        <v>0</v>
      </c>
      <c r="Y35" s="145">
        <v>4945240</v>
      </c>
      <c r="Z35" s="145">
        <v>1138032</v>
      </c>
      <c r="AA35" s="145">
        <v>0</v>
      </c>
      <c r="AB35" s="145">
        <v>10865508</v>
      </c>
      <c r="AC35" s="145">
        <v>0</v>
      </c>
      <c r="AD35" s="145">
        <v>0</v>
      </c>
      <c r="AE35" s="145"/>
      <c r="AF35" s="145"/>
      <c r="AG35" s="145"/>
      <c r="AH35" s="145"/>
      <c r="AI35" s="145"/>
      <c r="AJ35" s="145"/>
      <c r="AK35" s="145"/>
      <c r="AL35" s="145"/>
      <c r="AM35" s="145"/>
      <c r="AN35" s="145"/>
      <c r="AO35" s="145"/>
      <c r="AP35" s="145"/>
      <c r="AQ35" s="131">
        <f t="shared" si="4"/>
        <v>39263050</v>
      </c>
      <c r="AU35" s="140">
        <f t="shared" ref="AU35:CI35" si="17">C35-SUM(C36:C37)</f>
        <v>0</v>
      </c>
      <c r="AV35" s="140">
        <f t="shared" si="17"/>
        <v>0</v>
      </c>
      <c r="AW35" s="140">
        <f t="shared" si="17"/>
        <v>0</v>
      </c>
      <c r="AX35" s="140">
        <f t="shared" si="17"/>
        <v>0</v>
      </c>
      <c r="AY35" s="140">
        <f t="shared" si="17"/>
        <v>0</v>
      </c>
      <c r="AZ35" s="140">
        <f t="shared" si="17"/>
        <v>0</v>
      </c>
      <c r="BA35" s="140">
        <f t="shared" si="17"/>
        <v>0</v>
      </c>
      <c r="BB35" s="140">
        <f t="shared" si="17"/>
        <v>0</v>
      </c>
      <c r="BC35" s="140">
        <f t="shared" si="17"/>
        <v>0</v>
      </c>
      <c r="BD35" s="140">
        <f t="shared" si="17"/>
        <v>0</v>
      </c>
      <c r="BE35" s="140">
        <f t="shared" si="17"/>
        <v>0</v>
      </c>
      <c r="BF35" s="140">
        <f t="shared" si="17"/>
        <v>0</v>
      </c>
      <c r="BG35" s="140">
        <f t="shared" si="17"/>
        <v>0</v>
      </c>
      <c r="BH35" s="140">
        <f t="shared" si="17"/>
        <v>0</v>
      </c>
      <c r="BI35" s="140">
        <f t="shared" si="17"/>
        <v>0</v>
      </c>
      <c r="BJ35" s="140">
        <f t="shared" si="17"/>
        <v>0</v>
      </c>
      <c r="BK35" s="140">
        <f t="shared" si="17"/>
        <v>0</v>
      </c>
      <c r="BL35" s="140">
        <f t="shared" si="17"/>
        <v>0</v>
      </c>
      <c r="BM35" s="140">
        <f t="shared" si="17"/>
        <v>0</v>
      </c>
      <c r="BN35" s="140">
        <f t="shared" si="17"/>
        <v>0</v>
      </c>
      <c r="BO35" s="140">
        <f t="shared" si="17"/>
        <v>0</v>
      </c>
      <c r="BP35" s="140">
        <f t="shared" si="17"/>
        <v>0</v>
      </c>
      <c r="BQ35" s="140">
        <f t="shared" si="17"/>
        <v>1</v>
      </c>
      <c r="BR35" s="140">
        <f t="shared" si="17"/>
        <v>0</v>
      </c>
      <c r="BS35" s="140">
        <f t="shared" si="17"/>
        <v>0</v>
      </c>
      <c r="BT35" s="140">
        <f t="shared" si="17"/>
        <v>0</v>
      </c>
      <c r="BU35" s="140">
        <f t="shared" si="17"/>
        <v>0</v>
      </c>
      <c r="BV35" s="140">
        <f t="shared" si="17"/>
        <v>0</v>
      </c>
      <c r="BW35" s="140">
        <f t="shared" si="17"/>
        <v>0</v>
      </c>
      <c r="BX35" s="140">
        <f t="shared" si="17"/>
        <v>0</v>
      </c>
      <c r="BY35" s="140">
        <f t="shared" si="17"/>
        <v>0</v>
      </c>
      <c r="BZ35" s="140">
        <f t="shared" si="17"/>
        <v>0</v>
      </c>
      <c r="CA35" s="140">
        <f t="shared" si="17"/>
        <v>0</v>
      </c>
      <c r="CB35" s="140">
        <f t="shared" si="17"/>
        <v>0</v>
      </c>
      <c r="CC35" s="140">
        <f t="shared" si="17"/>
        <v>0</v>
      </c>
      <c r="CD35" s="140">
        <f t="shared" si="17"/>
        <v>0</v>
      </c>
      <c r="CE35" s="140">
        <f t="shared" si="17"/>
        <v>0</v>
      </c>
      <c r="CF35" s="140">
        <f t="shared" si="17"/>
        <v>0</v>
      </c>
      <c r="CG35" s="140">
        <f t="shared" si="17"/>
        <v>0</v>
      </c>
      <c r="CH35" s="140">
        <f t="shared" si="17"/>
        <v>0</v>
      </c>
      <c r="CI35" s="140">
        <f t="shared" si="17"/>
        <v>1</v>
      </c>
    </row>
    <row r="36" spans="2:87">
      <c r="B36" s="148" t="s">
        <v>74</v>
      </c>
      <c r="C36" s="145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2160038</v>
      </c>
      <c r="I36" s="145">
        <v>3022995</v>
      </c>
      <c r="J36" s="145">
        <v>533145</v>
      </c>
      <c r="K36" s="145">
        <v>0</v>
      </c>
      <c r="L36" s="145">
        <v>0</v>
      </c>
      <c r="M36" s="145">
        <v>0</v>
      </c>
      <c r="N36" s="145">
        <v>0</v>
      </c>
      <c r="O36" s="145">
        <v>0</v>
      </c>
      <c r="P36" s="145">
        <v>0</v>
      </c>
      <c r="Q36" s="145">
        <v>0</v>
      </c>
      <c r="R36" s="145">
        <v>5077734</v>
      </c>
      <c r="S36" s="145">
        <v>0</v>
      </c>
      <c r="T36" s="145">
        <v>3353649</v>
      </c>
      <c r="U36" s="145">
        <v>0</v>
      </c>
      <c r="V36" s="145">
        <v>2764619</v>
      </c>
      <c r="W36" s="145">
        <v>0</v>
      </c>
      <c r="X36" s="145">
        <v>0</v>
      </c>
      <c r="Y36" s="145">
        <v>4244808</v>
      </c>
      <c r="Z36" s="145">
        <v>1138032</v>
      </c>
      <c r="AA36" s="145">
        <v>0</v>
      </c>
      <c r="AB36" s="145">
        <v>8717781</v>
      </c>
      <c r="AC36" s="145">
        <v>0</v>
      </c>
      <c r="AD36" s="145">
        <v>0</v>
      </c>
      <c r="AE36" s="145"/>
      <c r="AF36" s="145"/>
      <c r="AG36" s="145"/>
      <c r="AH36" s="145"/>
      <c r="AI36" s="145"/>
      <c r="AJ36" s="145"/>
      <c r="AK36" s="145"/>
      <c r="AL36" s="145"/>
      <c r="AM36" s="145"/>
      <c r="AN36" s="145"/>
      <c r="AO36" s="145"/>
      <c r="AP36" s="145"/>
      <c r="AQ36" s="131">
        <f t="shared" si="4"/>
        <v>31012801</v>
      </c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146"/>
      <c r="BT36" s="146"/>
      <c r="BU36" s="146"/>
      <c r="BV36" s="146"/>
      <c r="BW36" s="146"/>
      <c r="BX36" s="146"/>
      <c r="BY36" s="146"/>
      <c r="BZ36" s="146"/>
      <c r="CA36" s="146"/>
      <c r="CB36" s="146"/>
      <c r="CC36" s="146"/>
      <c r="CD36" s="146"/>
      <c r="CE36" s="146"/>
      <c r="CF36" s="146"/>
      <c r="CG36" s="146"/>
      <c r="CH36" s="146"/>
      <c r="CI36" s="146"/>
    </row>
    <row r="37" spans="2:87">
      <c r="B37" s="148" t="s">
        <v>75</v>
      </c>
      <c r="C37" s="145">
        <v>63136</v>
      </c>
      <c r="D37" s="145">
        <v>0</v>
      </c>
      <c r="E37" s="145">
        <v>413118</v>
      </c>
      <c r="F37" s="145">
        <v>1766</v>
      </c>
      <c r="G37" s="145">
        <v>0</v>
      </c>
      <c r="H37" s="145">
        <v>619432</v>
      </c>
      <c r="I37" s="145">
        <v>2077542</v>
      </c>
      <c r="J37" s="145">
        <v>112983</v>
      </c>
      <c r="K37" s="145">
        <v>0</v>
      </c>
      <c r="L37" s="145">
        <v>0</v>
      </c>
      <c r="M37" s="145">
        <v>0</v>
      </c>
      <c r="N37" s="145">
        <v>0</v>
      </c>
      <c r="O37" s="145">
        <v>0</v>
      </c>
      <c r="P37" s="145">
        <v>48</v>
      </c>
      <c r="Q37" s="145">
        <v>0</v>
      </c>
      <c r="R37" s="145">
        <v>1582956</v>
      </c>
      <c r="S37" s="145">
        <v>0</v>
      </c>
      <c r="T37" s="145">
        <v>166016</v>
      </c>
      <c r="U37" s="145">
        <v>0</v>
      </c>
      <c r="V37" s="145">
        <v>365093</v>
      </c>
      <c r="W37" s="145">
        <v>0</v>
      </c>
      <c r="X37" s="145">
        <v>0</v>
      </c>
      <c r="Y37" s="145">
        <v>700431</v>
      </c>
      <c r="Z37" s="145">
        <v>0</v>
      </c>
      <c r="AA37" s="145">
        <v>0</v>
      </c>
      <c r="AB37" s="145">
        <v>2147727</v>
      </c>
      <c r="AC37" s="145">
        <v>0</v>
      </c>
      <c r="AD37" s="145">
        <v>0</v>
      </c>
      <c r="AE37" s="145"/>
      <c r="AF37" s="145"/>
      <c r="AG37" s="145"/>
      <c r="AH37" s="145"/>
      <c r="AI37" s="145"/>
      <c r="AJ37" s="145"/>
      <c r="AK37" s="145"/>
      <c r="AL37" s="145"/>
      <c r="AM37" s="145"/>
      <c r="AN37" s="145"/>
      <c r="AO37" s="145"/>
      <c r="AP37" s="145"/>
      <c r="AQ37" s="131">
        <f t="shared" si="4"/>
        <v>8250248</v>
      </c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6"/>
      <c r="BJ37" s="146"/>
      <c r="BK37" s="146"/>
      <c r="BL37" s="146"/>
      <c r="BM37" s="146"/>
      <c r="BN37" s="146"/>
      <c r="BO37" s="146"/>
      <c r="BP37" s="146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  <c r="CA37" s="146"/>
      <c r="CB37" s="146"/>
      <c r="CC37" s="146"/>
      <c r="CD37" s="146"/>
      <c r="CE37" s="146"/>
      <c r="CF37" s="146"/>
      <c r="CG37" s="146"/>
      <c r="CH37" s="146"/>
      <c r="CI37" s="146"/>
    </row>
    <row r="38" spans="2:87">
      <c r="B38" s="144" t="s">
        <v>76</v>
      </c>
      <c r="C38" s="145">
        <v>52626668</v>
      </c>
      <c r="D38" s="145">
        <v>0</v>
      </c>
      <c r="E38" s="145">
        <v>22937301</v>
      </c>
      <c r="F38" s="145">
        <v>23476</v>
      </c>
      <c r="G38" s="145">
        <v>3000826</v>
      </c>
      <c r="H38" s="145">
        <v>100943847</v>
      </c>
      <c r="I38" s="145">
        <v>128571506</v>
      </c>
      <c r="J38" s="145">
        <v>15958496</v>
      </c>
      <c r="K38" s="145">
        <v>3421180</v>
      </c>
      <c r="L38" s="145">
        <v>8749123</v>
      </c>
      <c r="M38" s="145">
        <v>10719324</v>
      </c>
      <c r="N38" s="145">
        <v>626886</v>
      </c>
      <c r="O38" s="145">
        <v>0</v>
      </c>
      <c r="P38" s="145">
        <v>5487230</v>
      </c>
      <c r="Q38" s="145">
        <v>0</v>
      </c>
      <c r="R38" s="145">
        <v>54126695</v>
      </c>
      <c r="S38" s="145">
        <v>281931</v>
      </c>
      <c r="T38" s="145">
        <v>46481981</v>
      </c>
      <c r="U38" s="145">
        <v>3135620</v>
      </c>
      <c r="V38" s="145">
        <v>239409717</v>
      </c>
      <c r="W38" s="145">
        <v>5443314</v>
      </c>
      <c r="X38" s="145">
        <v>7362279</v>
      </c>
      <c r="Y38" s="145">
        <v>148695537</v>
      </c>
      <c r="Z38" s="145">
        <v>1416461</v>
      </c>
      <c r="AA38" s="145">
        <v>1949404</v>
      </c>
      <c r="AB38" s="145">
        <v>148017723</v>
      </c>
      <c r="AC38" s="145">
        <v>1297185</v>
      </c>
      <c r="AD38" s="145">
        <v>49326564</v>
      </c>
      <c r="AE38" s="145"/>
      <c r="AF38" s="145"/>
      <c r="AG38" s="145"/>
      <c r="AH38" s="145"/>
      <c r="AI38" s="145"/>
      <c r="AJ38" s="145"/>
      <c r="AK38" s="145"/>
      <c r="AL38" s="145"/>
      <c r="AM38" s="145"/>
      <c r="AN38" s="145"/>
      <c r="AO38" s="145"/>
      <c r="AP38" s="145"/>
      <c r="AQ38" s="131">
        <f t="shared" si="4"/>
        <v>1060010274</v>
      </c>
      <c r="AU38" s="140">
        <f t="shared" ref="AU38:CI38" si="18">C38-SUM(C39:C40,C43:C48)</f>
        <v>0</v>
      </c>
      <c r="AV38" s="140">
        <f t="shared" si="18"/>
        <v>0</v>
      </c>
      <c r="AW38" s="140">
        <f t="shared" si="18"/>
        <v>0</v>
      </c>
      <c r="AX38" s="140">
        <f t="shared" si="18"/>
        <v>0</v>
      </c>
      <c r="AY38" s="140">
        <f t="shared" si="18"/>
        <v>0</v>
      </c>
      <c r="AZ38" s="140">
        <f t="shared" si="18"/>
        <v>0</v>
      </c>
      <c r="BA38" s="140">
        <f t="shared" si="18"/>
        <v>0</v>
      </c>
      <c r="BB38" s="140">
        <f t="shared" si="18"/>
        <v>0</v>
      </c>
      <c r="BC38" s="140">
        <f t="shared" si="18"/>
        <v>0</v>
      </c>
      <c r="BD38" s="140">
        <f t="shared" si="18"/>
        <v>0</v>
      </c>
      <c r="BE38" s="140">
        <f t="shared" si="18"/>
        <v>1</v>
      </c>
      <c r="BF38" s="140">
        <f t="shared" si="18"/>
        <v>0</v>
      </c>
      <c r="BG38" s="140">
        <f t="shared" si="18"/>
        <v>0</v>
      </c>
      <c r="BH38" s="140">
        <f t="shared" si="18"/>
        <v>0</v>
      </c>
      <c r="BI38" s="140">
        <f t="shared" si="18"/>
        <v>0</v>
      </c>
      <c r="BJ38" s="140">
        <f t="shared" si="18"/>
        <v>0</v>
      </c>
      <c r="BK38" s="140">
        <f t="shared" si="18"/>
        <v>0</v>
      </c>
      <c r="BL38" s="140">
        <f t="shared" si="18"/>
        <v>1</v>
      </c>
      <c r="BM38" s="140">
        <f t="shared" si="18"/>
        <v>-1</v>
      </c>
      <c r="BN38" s="140">
        <f t="shared" si="18"/>
        <v>0</v>
      </c>
      <c r="BO38" s="140">
        <f t="shared" si="18"/>
        <v>0</v>
      </c>
      <c r="BP38" s="140">
        <f t="shared" si="18"/>
        <v>0</v>
      </c>
      <c r="BQ38" s="140">
        <f t="shared" si="18"/>
        <v>0</v>
      </c>
      <c r="BR38" s="140">
        <f t="shared" si="18"/>
        <v>0</v>
      </c>
      <c r="BS38" s="140">
        <f t="shared" si="18"/>
        <v>0</v>
      </c>
      <c r="BT38" s="140">
        <f t="shared" si="18"/>
        <v>0</v>
      </c>
      <c r="BU38" s="140">
        <f t="shared" si="18"/>
        <v>0</v>
      </c>
      <c r="BV38" s="140">
        <f t="shared" si="18"/>
        <v>0</v>
      </c>
      <c r="BW38" s="140">
        <f t="shared" si="18"/>
        <v>0</v>
      </c>
      <c r="BX38" s="140">
        <f t="shared" si="18"/>
        <v>0</v>
      </c>
      <c r="BY38" s="140">
        <f t="shared" si="18"/>
        <v>0</v>
      </c>
      <c r="BZ38" s="140">
        <f t="shared" si="18"/>
        <v>0</v>
      </c>
      <c r="CA38" s="140">
        <f t="shared" si="18"/>
        <v>0</v>
      </c>
      <c r="CB38" s="140">
        <f t="shared" si="18"/>
        <v>0</v>
      </c>
      <c r="CC38" s="140">
        <f t="shared" si="18"/>
        <v>0</v>
      </c>
      <c r="CD38" s="140">
        <f t="shared" si="18"/>
        <v>0</v>
      </c>
      <c r="CE38" s="140">
        <f t="shared" si="18"/>
        <v>0</v>
      </c>
      <c r="CF38" s="140">
        <f t="shared" si="18"/>
        <v>0</v>
      </c>
      <c r="CG38" s="140">
        <f t="shared" si="18"/>
        <v>0</v>
      </c>
      <c r="CH38" s="140">
        <f t="shared" si="18"/>
        <v>0</v>
      </c>
      <c r="CI38" s="140">
        <f t="shared" si="18"/>
        <v>1</v>
      </c>
    </row>
    <row r="39" spans="2:87">
      <c r="B39" s="147" t="s">
        <v>77</v>
      </c>
      <c r="C39" s="145">
        <v>20862207</v>
      </c>
      <c r="D39" s="145">
        <v>0</v>
      </c>
      <c r="E39" s="145">
        <v>11122639</v>
      </c>
      <c r="F39" s="145">
        <v>23273</v>
      </c>
      <c r="G39" s="145">
        <v>2047550</v>
      </c>
      <c r="H39" s="145">
        <v>0</v>
      </c>
      <c r="I39" s="145">
        <v>29328562</v>
      </c>
      <c r="J39" s="145">
        <v>6119205</v>
      </c>
      <c r="K39" s="145">
        <v>497539</v>
      </c>
      <c r="L39" s="145">
        <v>1702799</v>
      </c>
      <c r="M39" s="145">
        <v>4155024</v>
      </c>
      <c r="N39" s="145">
        <v>578021</v>
      </c>
      <c r="O39" s="145">
        <v>0</v>
      </c>
      <c r="P39" s="145">
        <v>4164247</v>
      </c>
      <c r="Q39" s="145">
        <v>0</v>
      </c>
      <c r="R39" s="145">
        <v>22178208</v>
      </c>
      <c r="S39" s="145">
        <v>281931</v>
      </c>
      <c r="T39" s="145">
        <v>22723588</v>
      </c>
      <c r="U39" s="145">
        <v>2588216</v>
      </c>
      <c r="V39" s="145">
        <v>51291141</v>
      </c>
      <c r="W39" s="145">
        <v>1812874</v>
      </c>
      <c r="X39" s="145">
        <v>5803830</v>
      </c>
      <c r="Y39" s="145">
        <v>51676173</v>
      </c>
      <c r="Z39" s="145">
        <v>927598</v>
      </c>
      <c r="AA39" s="145">
        <v>1941304</v>
      </c>
      <c r="AB39" s="145">
        <v>57722180</v>
      </c>
      <c r="AC39" s="145">
        <v>992379</v>
      </c>
      <c r="AD39" s="145">
        <v>46941467</v>
      </c>
      <c r="AE39" s="145"/>
      <c r="AF39" s="145"/>
      <c r="AG39" s="145"/>
      <c r="AH39" s="145"/>
      <c r="AI39" s="145"/>
      <c r="AJ39" s="145"/>
      <c r="AK39" s="145"/>
      <c r="AL39" s="145"/>
      <c r="AM39" s="145"/>
      <c r="AN39" s="145"/>
      <c r="AO39" s="145"/>
      <c r="AP39" s="145"/>
      <c r="AQ39" s="131">
        <f t="shared" si="4"/>
        <v>347481955</v>
      </c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0"/>
      <c r="BP39" s="140"/>
      <c r="BQ39" s="140"/>
      <c r="BR39" s="140"/>
      <c r="BS39" s="140"/>
      <c r="BT39" s="140"/>
      <c r="BU39" s="140"/>
      <c r="BV39" s="140"/>
      <c r="BW39" s="140"/>
      <c r="BX39" s="140"/>
      <c r="BY39" s="140"/>
      <c r="BZ39" s="140"/>
      <c r="CA39" s="140"/>
      <c r="CB39" s="140"/>
      <c r="CC39" s="140"/>
      <c r="CD39" s="140"/>
      <c r="CE39" s="140"/>
      <c r="CF39" s="140"/>
      <c r="CG39" s="140"/>
      <c r="CH39" s="140"/>
      <c r="CI39" s="140"/>
    </row>
    <row r="40" spans="2:87">
      <c r="B40" s="147" t="s">
        <v>78</v>
      </c>
      <c r="C40" s="145">
        <v>0</v>
      </c>
      <c r="D40" s="145">
        <v>0</v>
      </c>
      <c r="E40" s="145">
        <v>0</v>
      </c>
      <c r="F40" s="145">
        <v>0</v>
      </c>
      <c r="G40" s="145">
        <v>0</v>
      </c>
      <c r="H40" s="145">
        <v>26181336</v>
      </c>
      <c r="I40" s="145">
        <v>0</v>
      </c>
      <c r="J40" s="145">
        <v>0</v>
      </c>
      <c r="K40" s="145">
        <v>0</v>
      </c>
      <c r="L40" s="145">
        <v>0</v>
      </c>
      <c r="M40" s="145">
        <v>0</v>
      </c>
      <c r="N40" s="145">
        <v>0</v>
      </c>
      <c r="O40" s="145">
        <v>0</v>
      </c>
      <c r="P40" s="145">
        <v>0</v>
      </c>
      <c r="Q40" s="145">
        <v>0</v>
      </c>
      <c r="R40" s="145">
        <v>0</v>
      </c>
      <c r="S40" s="145">
        <v>0</v>
      </c>
      <c r="T40" s="145">
        <v>0</v>
      </c>
      <c r="U40" s="145">
        <v>0</v>
      </c>
      <c r="V40" s="145">
        <v>0</v>
      </c>
      <c r="W40" s="145">
        <v>0</v>
      </c>
      <c r="X40" s="145">
        <v>0</v>
      </c>
      <c r="Y40" s="145">
        <v>0</v>
      </c>
      <c r="Z40" s="145">
        <v>0</v>
      </c>
      <c r="AA40" s="145">
        <v>0</v>
      </c>
      <c r="AB40" s="145">
        <v>0</v>
      </c>
      <c r="AC40" s="145">
        <v>0</v>
      </c>
      <c r="AD40" s="145">
        <v>0</v>
      </c>
      <c r="AE40" s="145"/>
      <c r="AF40" s="145"/>
      <c r="AG40" s="145"/>
      <c r="AH40" s="145"/>
      <c r="AI40" s="145"/>
      <c r="AJ40" s="145"/>
      <c r="AK40" s="145"/>
      <c r="AL40" s="145"/>
      <c r="AM40" s="145"/>
      <c r="AN40" s="145"/>
      <c r="AO40" s="145"/>
      <c r="AP40" s="145"/>
      <c r="AQ40" s="131">
        <f t="shared" si="4"/>
        <v>26181336</v>
      </c>
      <c r="AU40" s="140">
        <f t="shared" ref="AU40" si="19">C40-SUM(C41:C42)</f>
        <v>0</v>
      </c>
      <c r="AV40" s="140">
        <f t="shared" ref="AV40" si="20">D40-SUM(D41:D42)</f>
        <v>0</v>
      </c>
      <c r="AW40" s="140">
        <f t="shared" ref="AW40:CI40" si="21">E40-SUM(E41:E42)</f>
        <v>0</v>
      </c>
      <c r="AX40" s="140">
        <f t="shared" si="21"/>
        <v>0</v>
      </c>
      <c r="AY40" s="140">
        <f t="shared" si="21"/>
        <v>0</v>
      </c>
      <c r="AZ40" s="140">
        <f t="shared" si="21"/>
        <v>0</v>
      </c>
      <c r="BA40" s="140">
        <f t="shared" si="21"/>
        <v>0</v>
      </c>
      <c r="BB40" s="140">
        <f t="shared" si="21"/>
        <v>0</v>
      </c>
      <c r="BC40" s="140">
        <f t="shared" si="21"/>
        <v>0</v>
      </c>
      <c r="BD40" s="140">
        <f t="shared" si="21"/>
        <v>0</v>
      </c>
      <c r="BE40" s="140">
        <f t="shared" si="21"/>
        <v>0</v>
      </c>
      <c r="BF40" s="140">
        <f t="shared" si="21"/>
        <v>0</v>
      </c>
      <c r="BG40" s="140">
        <f t="shared" si="21"/>
        <v>0</v>
      </c>
      <c r="BH40" s="140">
        <f t="shared" si="21"/>
        <v>0</v>
      </c>
      <c r="BI40" s="140">
        <f t="shared" si="21"/>
        <v>0</v>
      </c>
      <c r="BJ40" s="140">
        <f t="shared" si="21"/>
        <v>0</v>
      </c>
      <c r="BK40" s="140">
        <f t="shared" si="21"/>
        <v>0</v>
      </c>
      <c r="BL40" s="140">
        <f t="shared" si="21"/>
        <v>0</v>
      </c>
      <c r="BM40" s="140">
        <f t="shared" si="21"/>
        <v>0</v>
      </c>
      <c r="BN40" s="140">
        <f t="shared" si="21"/>
        <v>0</v>
      </c>
      <c r="BO40" s="140">
        <f t="shared" si="21"/>
        <v>0</v>
      </c>
      <c r="BP40" s="140">
        <f t="shared" si="21"/>
        <v>0</v>
      </c>
      <c r="BQ40" s="140">
        <f t="shared" si="21"/>
        <v>0</v>
      </c>
      <c r="BR40" s="140">
        <f t="shared" si="21"/>
        <v>0</v>
      </c>
      <c r="BS40" s="140">
        <f t="shared" si="21"/>
        <v>0</v>
      </c>
      <c r="BT40" s="140">
        <f t="shared" si="21"/>
        <v>0</v>
      </c>
      <c r="BU40" s="140">
        <f t="shared" si="21"/>
        <v>0</v>
      </c>
      <c r="BV40" s="140">
        <f t="shared" si="21"/>
        <v>0</v>
      </c>
      <c r="BW40" s="140">
        <f t="shared" si="21"/>
        <v>0</v>
      </c>
      <c r="BX40" s="140">
        <f t="shared" si="21"/>
        <v>0</v>
      </c>
      <c r="BY40" s="140">
        <f t="shared" si="21"/>
        <v>0</v>
      </c>
      <c r="BZ40" s="140">
        <f t="shared" si="21"/>
        <v>0</v>
      </c>
      <c r="CA40" s="140">
        <f t="shared" si="21"/>
        <v>0</v>
      </c>
      <c r="CB40" s="140">
        <f t="shared" si="21"/>
        <v>0</v>
      </c>
      <c r="CC40" s="140">
        <f t="shared" si="21"/>
        <v>0</v>
      </c>
      <c r="CD40" s="140">
        <f t="shared" si="21"/>
        <v>0</v>
      </c>
      <c r="CE40" s="140">
        <f t="shared" si="21"/>
        <v>0</v>
      </c>
      <c r="CF40" s="140">
        <f t="shared" si="21"/>
        <v>0</v>
      </c>
      <c r="CG40" s="140">
        <f t="shared" si="21"/>
        <v>0</v>
      </c>
      <c r="CH40" s="140">
        <f t="shared" si="21"/>
        <v>0</v>
      </c>
      <c r="CI40" s="140">
        <f t="shared" si="21"/>
        <v>0</v>
      </c>
    </row>
    <row r="41" spans="2:87">
      <c r="B41" s="148" t="s">
        <v>79</v>
      </c>
      <c r="C41" s="145">
        <v>0</v>
      </c>
      <c r="D41" s="145">
        <v>0</v>
      </c>
      <c r="E41" s="145">
        <v>0</v>
      </c>
      <c r="F41" s="145">
        <v>0</v>
      </c>
      <c r="G41" s="145">
        <v>0</v>
      </c>
      <c r="H41" s="145">
        <v>26181336</v>
      </c>
      <c r="I41" s="145">
        <v>0</v>
      </c>
      <c r="J41" s="145">
        <v>0</v>
      </c>
      <c r="K41" s="145">
        <v>0</v>
      </c>
      <c r="L41" s="145">
        <v>0</v>
      </c>
      <c r="M41" s="145">
        <v>0</v>
      </c>
      <c r="N41" s="145">
        <v>0</v>
      </c>
      <c r="O41" s="145">
        <v>0</v>
      </c>
      <c r="P41" s="145">
        <v>0</v>
      </c>
      <c r="Q41" s="145">
        <v>0</v>
      </c>
      <c r="R41" s="145">
        <v>0</v>
      </c>
      <c r="S41" s="145">
        <v>0</v>
      </c>
      <c r="T41" s="145">
        <v>0</v>
      </c>
      <c r="U41" s="145">
        <v>0</v>
      </c>
      <c r="V41" s="145">
        <v>0</v>
      </c>
      <c r="W41" s="145">
        <v>0</v>
      </c>
      <c r="X41" s="145">
        <v>0</v>
      </c>
      <c r="Y41" s="145">
        <v>0</v>
      </c>
      <c r="Z41" s="145">
        <v>0</v>
      </c>
      <c r="AA41" s="145">
        <v>0</v>
      </c>
      <c r="AB41" s="145">
        <v>0</v>
      </c>
      <c r="AC41" s="145">
        <v>0</v>
      </c>
      <c r="AD41" s="145">
        <v>0</v>
      </c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5"/>
      <c r="AP41" s="145"/>
      <c r="AQ41" s="131">
        <f t="shared" si="4"/>
        <v>26181336</v>
      </c>
      <c r="AU41" s="146"/>
      <c r="AV41" s="146"/>
      <c r="AW41" s="146"/>
      <c r="AX41" s="146"/>
      <c r="AY41" s="146"/>
      <c r="AZ41" s="146"/>
      <c r="BA41" s="146"/>
      <c r="BB41" s="146"/>
      <c r="BC41" s="146"/>
      <c r="BD41" s="146"/>
      <c r="BE41" s="146"/>
      <c r="BF41" s="146"/>
      <c r="BG41" s="146"/>
      <c r="BH41" s="146"/>
      <c r="BI41" s="146"/>
      <c r="BJ41" s="146"/>
      <c r="BK41" s="146"/>
      <c r="BL41" s="146"/>
      <c r="BM41" s="146"/>
      <c r="BN41" s="146"/>
      <c r="BO41" s="146"/>
      <c r="BP41" s="146"/>
      <c r="BQ41" s="146"/>
      <c r="BR41" s="146"/>
      <c r="BS41" s="146"/>
      <c r="BT41" s="146"/>
      <c r="BU41" s="146"/>
      <c r="BV41" s="146"/>
      <c r="BW41" s="146"/>
      <c r="BX41" s="146"/>
      <c r="BY41" s="146"/>
      <c r="BZ41" s="146"/>
      <c r="CA41" s="146"/>
      <c r="CB41" s="146"/>
      <c r="CC41" s="146"/>
      <c r="CD41" s="146"/>
      <c r="CE41" s="146"/>
      <c r="CF41" s="146"/>
      <c r="CG41" s="146"/>
      <c r="CH41" s="146"/>
      <c r="CI41" s="146"/>
    </row>
    <row r="42" spans="2:87">
      <c r="B42" s="148" t="s">
        <v>80</v>
      </c>
      <c r="C42" s="145">
        <v>0</v>
      </c>
      <c r="D42" s="145">
        <v>0</v>
      </c>
      <c r="E42" s="145">
        <v>0</v>
      </c>
      <c r="F42" s="145">
        <v>0</v>
      </c>
      <c r="G42" s="145">
        <v>0</v>
      </c>
      <c r="H42" s="145">
        <v>0</v>
      </c>
      <c r="I42" s="145">
        <v>0</v>
      </c>
      <c r="J42" s="145">
        <v>0</v>
      </c>
      <c r="K42" s="145">
        <v>0</v>
      </c>
      <c r="L42" s="145">
        <v>0</v>
      </c>
      <c r="M42" s="145">
        <v>0</v>
      </c>
      <c r="N42" s="145">
        <v>0</v>
      </c>
      <c r="O42" s="145">
        <v>0</v>
      </c>
      <c r="P42" s="145">
        <v>0</v>
      </c>
      <c r="Q42" s="145">
        <v>0</v>
      </c>
      <c r="R42" s="145">
        <v>0</v>
      </c>
      <c r="S42" s="145">
        <v>0</v>
      </c>
      <c r="T42" s="145">
        <v>0</v>
      </c>
      <c r="U42" s="145">
        <v>0</v>
      </c>
      <c r="V42" s="145">
        <v>0</v>
      </c>
      <c r="W42" s="145">
        <v>0</v>
      </c>
      <c r="X42" s="145">
        <v>0</v>
      </c>
      <c r="Y42" s="145">
        <v>0</v>
      </c>
      <c r="Z42" s="145">
        <v>0</v>
      </c>
      <c r="AA42" s="145">
        <v>0</v>
      </c>
      <c r="AB42" s="145">
        <v>0</v>
      </c>
      <c r="AC42" s="145">
        <v>0</v>
      </c>
      <c r="AD42" s="145">
        <v>0</v>
      </c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5"/>
      <c r="AP42" s="145"/>
      <c r="AQ42" s="131">
        <f t="shared" si="4"/>
        <v>0</v>
      </c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6"/>
      <c r="BJ42" s="146"/>
      <c r="BK42" s="146"/>
      <c r="BL42" s="146"/>
      <c r="BM42" s="146"/>
      <c r="BN42" s="146"/>
      <c r="BO42" s="146"/>
      <c r="BP42" s="146"/>
      <c r="BQ42" s="146"/>
      <c r="BR42" s="146"/>
      <c r="BS42" s="146"/>
      <c r="BT42" s="146"/>
      <c r="BU42" s="146"/>
      <c r="BV42" s="146"/>
      <c r="BW42" s="146"/>
      <c r="BX42" s="146"/>
      <c r="BY42" s="146"/>
      <c r="BZ42" s="146"/>
      <c r="CA42" s="146"/>
      <c r="CB42" s="146"/>
      <c r="CC42" s="146"/>
      <c r="CD42" s="146"/>
      <c r="CE42" s="146"/>
      <c r="CF42" s="146"/>
      <c r="CG42" s="146"/>
      <c r="CH42" s="146"/>
      <c r="CI42" s="146"/>
    </row>
    <row r="43" spans="2:87">
      <c r="B43" s="147" t="s">
        <v>81</v>
      </c>
      <c r="C43" s="145">
        <v>0</v>
      </c>
      <c r="D43" s="145">
        <v>0</v>
      </c>
      <c r="E43" s="145">
        <v>0</v>
      </c>
      <c r="F43" s="145">
        <v>0</v>
      </c>
      <c r="G43" s="145">
        <v>0</v>
      </c>
      <c r="H43" s="145">
        <v>0</v>
      </c>
      <c r="I43" s="145">
        <v>0</v>
      </c>
      <c r="J43" s="145">
        <v>0</v>
      </c>
      <c r="K43" s="145">
        <v>0</v>
      </c>
      <c r="L43" s="145">
        <v>0</v>
      </c>
      <c r="M43" s="145">
        <v>0</v>
      </c>
      <c r="N43" s="145">
        <v>0</v>
      </c>
      <c r="O43" s="145">
        <v>0</v>
      </c>
      <c r="P43" s="145">
        <v>0</v>
      </c>
      <c r="Q43" s="145">
        <v>0</v>
      </c>
      <c r="R43" s="145">
        <v>0</v>
      </c>
      <c r="S43" s="145">
        <v>0</v>
      </c>
      <c r="T43" s="145">
        <v>0</v>
      </c>
      <c r="U43" s="145">
        <v>0</v>
      </c>
      <c r="V43" s="145">
        <v>0</v>
      </c>
      <c r="W43" s="145">
        <v>0</v>
      </c>
      <c r="X43" s="145">
        <v>0</v>
      </c>
      <c r="Y43" s="145">
        <v>0</v>
      </c>
      <c r="Z43" s="145">
        <v>0</v>
      </c>
      <c r="AA43" s="145">
        <v>0</v>
      </c>
      <c r="AB43" s="145">
        <v>0</v>
      </c>
      <c r="AC43" s="145">
        <v>0</v>
      </c>
      <c r="AD43" s="145">
        <v>0</v>
      </c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31">
        <f t="shared" si="4"/>
        <v>0</v>
      </c>
      <c r="AU43" s="146"/>
      <c r="AV43" s="146"/>
      <c r="AW43" s="146"/>
      <c r="AX43" s="146"/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6"/>
      <c r="BJ43" s="146"/>
      <c r="BK43" s="146"/>
      <c r="BL43" s="146"/>
      <c r="BM43" s="146"/>
      <c r="BN43" s="146"/>
      <c r="BO43" s="146"/>
      <c r="BP43" s="146"/>
      <c r="BQ43" s="146"/>
      <c r="BR43" s="146"/>
      <c r="BS43" s="146"/>
      <c r="BT43" s="146"/>
      <c r="BU43" s="146"/>
      <c r="BV43" s="146"/>
      <c r="BW43" s="146"/>
      <c r="BX43" s="146"/>
      <c r="BY43" s="146"/>
      <c r="BZ43" s="146"/>
      <c r="CA43" s="146"/>
      <c r="CB43" s="146"/>
      <c r="CC43" s="146"/>
      <c r="CD43" s="146"/>
      <c r="CE43" s="146"/>
      <c r="CF43" s="146"/>
      <c r="CG43" s="146"/>
      <c r="CH43" s="146"/>
      <c r="CI43" s="146"/>
    </row>
    <row r="44" spans="2:87">
      <c r="B44" s="147" t="s">
        <v>82</v>
      </c>
      <c r="C44" s="145">
        <v>0</v>
      </c>
      <c r="D44" s="145">
        <v>0</v>
      </c>
      <c r="E44" s="145">
        <v>0</v>
      </c>
      <c r="F44" s="145">
        <v>0</v>
      </c>
      <c r="G44" s="145">
        <v>0</v>
      </c>
      <c r="H44" s="145">
        <v>0</v>
      </c>
      <c r="I44" s="145">
        <v>0</v>
      </c>
      <c r="J44" s="145">
        <v>0</v>
      </c>
      <c r="K44" s="145">
        <v>0</v>
      </c>
      <c r="L44" s="145">
        <v>0</v>
      </c>
      <c r="M44" s="145">
        <v>0</v>
      </c>
      <c r="N44" s="145">
        <v>0</v>
      </c>
      <c r="O44" s="145">
        <v>0</v>
      </c>
      <c r="P44" s="145">
        <v>0</v>
      </c>
      <c r="Q44" s="145">
        <v>0</v>
      </c>
      <c r="R44" s="145">
        <v>0</v>
      </c>
      <c r="S44" s="145">
        <v>0</v>
      </c>
      <c r="T44" s="145">
        <v>0</v>
      </c>
      <c r="U44" s="145">
        <v>0</v>
      </c>
      <c r="V44" s="145">
        <v>0</v>
      </c>
      <c r="W44" s="145">
        <v>0</v>
      </c>
      <c r="X44" s="145">
        <v>0</v>
      </c>
      <c r="Y44" s="145">
        <v>0</v>
      </c>
      <c r="Z44" s="145">
        <v>0</v>
      </c>
      <c r="AA44" s="145">
        <v>0</v>
      </c>
      <c r="AB44" s="145">
        <v>0</v>
      </c>
      <c r="AC44" s="145">
        <v>0</v>
      </c>
      <c r="AD44" s="145">
        <v>0</v>
      </c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31">
        <f t="shared" si="4"/>
        <v>0</v>
      </c>
      <c r="AU44" s="146"/>
      <c r="AV44" s="146"/>
      <c r="AW44" s="146"/>
      <c r="AX44" s="146"/>
      <c r="AY44" s="146"/>
      <c r="AZ44" s="146"/>
      <c r="BA44" s="146"/>
      <c r="BB44" s="146"/>
      <c r="BC44" s="146"/>
      <c r="BD44" s="146"/>
      <c r="BE44" s="146"/>
      <c r="BF44" s="146"/>
      <c r="BG44" s="146"/>
      <c r="BH44" s="146"/>
      <c r="BI44" s="146"/>
      <c r="BJ44" s="146"/>
      <c r="BK44" s="146"/>
      <c r="BL44" s="146"/>
      <c r="BM44" s="146"/>
      <c r="BN44" s="146"/>
      <c r="BO44" s="146"/>
      <c r="BP44" s="146"/>
      <c r="BQ44" s="146"/>
      <c r="BR44" s="146"/>
      <c r="BS44" s="146"/>
      <c r="BT44" s="146"/>
      <c r="BU44" s="146"/>
      <c r="BV44" s="146"/>
      <c r="BW44" s="146"/>
      <c r="BX44" s="146"/>
      <c r="BY44" s="146"/>
      <c r="BZ44" s="146"/>
      <c r="CA44" s="146"/>
      <c r="CB44" s="146"/>
      <c r="CC44" s="146"/>
      <c r="CD44" s="146"/>
      <c r="CE44" s="146"/>
      <c r="CF44" s="146"/>
      <c r="CG44" s="146"/>
      <c r="CH44" s="146"/>
      <c r="CI44" s="146"/>
    </row>
    <row r="45" spans="2:87">
      <c r="B45" s="147" t="s">
        <v>83</v>
      </c>
      <c r="C45" s="145">
        <v>27735835</v>
      </c>
      <c r="D45" s="145">
        <v>0</v>
      </c>
      <c r="E45" s="145">
        <v>11349791</v>
      </c>
      <c r="F45" s="145">
        <v>203</v>
      </c>
      <c r="G45" s="145">
        <v>953276</v>
      </c>
      <c r="H45" s="145">
        <v>74588325</v>
      </c>
      <c r="I45" s="145">
        <v>99242944</v>
      </c>
      <c r="J45" s="145">
        <v>8086952</v>
      </c>
      <c r="K45" s="145">
        <v>2897631</v>
      </c>
      <c r="L45" s="145">
        <v>7043428</v>
      </c>
      <c r="M45" s="145">
        <v>6564299</v>
      </c>
      <c r="N45" s="145">
        <v>48865</v>
      </c>
      <c r="O45" s="145">
        <v>0</v>
      </c>
      <c r="P45" s="145">
        <v>1322983</v>
      </c>
      <c r="Q45" s="145">
        <v>0</v>
      </c>
      <c r="R45" s="145">
        <v>31948487</v>
      </c>
      <c r="S45" s="145">
        <v>0</v>
      </c>
      <c r="T45" s="145">
        <v>22155149</v>
      </c>
      <c r="U45" s="145">
        <v>547405</v>
      </c>
      <c r="V45" s="145">
        <v>188118576</v>
      </c>
      <c r="W45" s="145">
        <v>3630440</v>
      </c>
      <c r="X45" s="145">
        <v>1558449</v>
      </c>
      <c r="Y45" s="145">
        <v>96524757</v>
      </c>
      <c r="Z45" s="145">
        <v>488863</v>
      </c>
      <c r="AA45" s="145">
        <v>3333</v>
      </c>
      <c r="AB45" s="145">
        <v>90295543</v>
      </c>
      <c r="AC45" s="145">
        <v>304806</v>
      </c>
      <c r="AD45" s="145">
        <v>2385097</v>
      </c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31">
        <f t="shared" si="4"/>
        <v>677795437</v>
      </c>
      <c r="AU45" s="146"/>
      <c r="AV45" s="146"/>
      <c r="AW45" s="146"/>
      <c r="AX45" s="146"/>
      <c r="AY45" s="146"/>
      <c r="AZ45" s="146"/>
      <c r="BA45" s="146"/>
      <c r="BB45" s="146"/>
      <c r="BC45" s="146"/>
      <c r="BD45" s="146"/>
      <c r="BE45" s="146"/>
      <c r="BF45" s="146"/>
      <c r="BG45" s="146"/>
      <c r="BH45" s="146"/>
      <c r="BI45" s="146"/>
      <c r="BJ45" s="146"/>
      <c r="BK45" s="146"/>
      <c r="BL45" s="146"/>
      <c r="BM45" s="146"/>
      <c r="BN45" s="146"/>
      <c r="BO45" s="146"/>
      <c r="BP45" s="146"/>
      <c r="BQ45" s="146"/>
      <c r="BR45" s="146"/>
      <c r="BS45" s="146"/>
      <c r="BT45" s="146"/>
      <c r="BU45" s="146"/>
      <c r="BV45" s="146"/>
      <c r="BW45" s="146"/>
      <c r="BX45" s="146"/>
      <c r="BY45" s="146"/>
      <c r="BZ45" s="146"/>
      <c r="CA45" s="146"/>
      <c r="CB45" s="146"/>
      <c r="CC45" s="146"/>
      <c r="CD45" s="146"/>
      <c r="CE45" s="146"/>
      <c r="CF45" s="146"/>
      <c r="CG45" s="146"/>
      <c r="CH45" s="146"/>
      <c r="CI45" s="146"/>
    </row>
    <row r="46" spans="2:87">
      <c r="B46" s="147" t="s">
        <v>84</v>
      </c>
      <c r="C46" s="145">
        <v>0</v>
      </c>
      <c r="D46" s="145">
        <v>0</v>
      </c>
      <c r="E46" s="145">
        <v>0</v>
      </c>
      <c r="F46" s="145">
        <v>0</v>
      </c>
      <c r="G46" s="145">
        <v>0</v>
      </c>
      <c r="H46" s="145">
        <v>0</v>
      </c>
      <c r="I46" s="145">
        <v>0</v>
      </c>
      <c r="J46" s="145">
        <v>0</v>
      </c>
      <c r="K46" s="145">
        <v>0</v>
      </c>
      <c r="L46" s="145">
        <v>0</v>
      </c>
      <c r="M46" s="145">
        <v>0</v>
      </c>
      <c r="N46" s="145">
        <v>0</v>
      </c>
      <c r="O46" s="145">
        <v>0</v>
      </c>
      <c r="P46" s="145">
        <v>0</v>
      </c>
      <c r="Q46" s="145">
        <v>0</v>
      </c>
      <c r="R46" s="145">
        <v>0</v>
      </c>
      <c r="S46" s="145">
        <v>0</v>
      </c>
      <c r="T46" s="145">
        <v>0</v>
      </c>
      <c r="U46" s="145">
        <v>0</v>
      </c>
      <c r="V46" s="145">
        <v>0</v>
      </c>
      <c r="W46" s="145">
        <v>0</v>
      </c>
      <c r="X46" s="145">
        <v>0</v>
      </c>
      <c r="Y46" s="145">
        <v>0</v>
      </c>
      <c r="Z46" s="145">
        <v>0</v>
      </c>
      <c r="AA46" s="145">
        <v>0</v>
      </c>
      <c r="AB46" s="145">
        <v>0</v>
      </c>
      <c r="AC46" s="145">
        <v>0</v>
      </c>
      <c r="AD46" s="145">
        <v>0</v>
      </c>
      <c r="AE46" s="145"/>
      <c r="AF46" s="145"/>
      <c r="AG46" s="145"/>
      <c r="AH46" s="145"/>
      <c r="AI46" s="145"/>
      <c r="AJ46" s="145"/>
      <c r="AK46" s="145"/>
      <c r="AL46" s="145"/>
      <c r="AM46" s="145"/>
      <c r="AN46" s="145"/>
      <c r="AO46" s="145"/>
      <c r="AP46" s="145"/>
      <c r="AQ46" s="131">
        <f t="shared" si="4"/>
        <v>0</v>
      </c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6"/>
      <c r="BJ46" s="146"/>
      <c r="BK46" s="146"/>
      <c r="BL46" s="146"/>
      <c r="BM46" s="146"/>
      <c r="BN46" s="146"/>
      <c r="BO46" s="146"/>
      <c r="BP46" s="146"/>
      <c r="BQ46" s="146"/>
      <c r="BR46" s="146"/>
      <c r="BS46" s="146"/>
      <c r="BT46" s="146"/>
      <c r="BU46" s="146"/>
      <c r="BV46" s="146"/>
      <c r="BW46" s="146"/>
      <c r="BX46" s="146"/>
      <c r="BY46" s="146"/>
      <c r="BZ46" s="146"/>
      <c r="CA46" s="146"/>
      <c r="CB46" s="146"/>
      <c r="CC46" s="146"/>
      <c r="CD46" s="146"/>
      <c r="CE46" s="146"/>
      <c r="CF46" s="146"/>
      <c r="CG46" s="146"/>
      <c r="CH46" s="146"/>
      <c r="CI46" s="146"/>
    </row>
    <row r="47" spans="2:87">
      <c r="B47" s="147" t="s">
        <v>85</v>
      </c>
      <c r="C47" s="145">
        <v>4028626</v>
      </c>
      <c r="D47" s="145">
        <v>0</v>
      </c>
      <c r="E47" s="145">
        <v>464871</v>
      </c>
      <c r="F47" s="145">
        <v>0</v>
      </c>
      <c r="G47" s="145">
        <v>0</v>
      </c>
      <c r="H47" s="145">
        <v>174186</v>
      </c>
      <c r="I47" s="145">
        <v>0</v>
      </c>
      <c r="J47" s="145">
        <v>1752339</v>
      </c>
      <c r="K47" s="145">
        <v>26010</v>
      </c>
      <c r="L47" s="145">
        <v>2896</v>
      </c>
      <c r="M47" s="145">
        <v>0</v>
      </c>
      <c r="N47" s="145">
        <v>0</v>
      </c>
      <c r="O47" s="145">
        <v>0</v>
      </c>
      <c r="P47" s="145">
        <v>0</v>
      </c>
      <c r="Q47" s="145">
        <v>0</v>
      </c>
      <c r="R47" s="145">
        <v>0</v>
      </c>
      <c r="S47" s="145">
        <v>0</v>
      </c>
      <c r="T47" s="145">
        <v>1603243</v>
      </c>
      <c r="U47" s="145">
        <v>0</v>
      </c>
      <c r="V47" s="145">
        <v>0</v>
      </c>
      <c r="W47" s="145">
        <v>0</v>
      </c>
      <c r="X47" s="145">
        <v>0</v>
      </c>
      <c r="Y47" s="145">
        <v>494607</v>
      </c>
      <c r="Z47" s="145">
        <v>0</v>
      </c>
      <c r="AA47" s="145">
        <v>4767</v>
      </c>
      <c r="AB47" s="145">
        <v>0</v>
      </c>
      <c r="AC47" s="145">
        <v>0</v>
      </c>
      <c r="AD47" s="145">
        <v>0</v>
      </c>
      <c r="AE47" s="145"/>
      <c r="AF47" s="145"/>
      <c r="AG47" s="145"/>
      <c r="AH47" s="145"/>
      <c r="AI47" s="145"/>
      <c r="AJ47" s="145"/>
      <c r="AK47" s="145"/>
      <c r="AL47" s="145"/>
      <c r="AM47" s="145"/>
      <c r="AN47" s="145"/>
      <c r="AO47" s="145"/>
      <c r="AP47" s="145"/>
      <c r="AQ47" s="131">
        <f t="shared" si="4"/>
        <v>8551545</v>
      </c>
      <c r="AU47" s="146"/>
      <c r="AV47" s="146"/>
      <c r="AW47" s="146"/>
      <c r="AX47" s="146"/>
      <c r="AY47" s="146"/>
      <c r="AZ47" s="146"/>
      <c r="BA47" s="146"/>
      <c r="BB47" s="146"/>
      <c r="BC47" s="146"/>
      <c r="BD47" s="146"/>
      <c r="BE47" s="146"/>
      <c r="BF47" s="146"/>
      <c r="BG47" s="146"/>
      <c r="BH47" s="146"/>
      <c r="BI47" s="146"/>
      <c r="BJ47" s="146"/>
      <c r="BK47" s="146"/>
      <c r="BL47" s="146"/>
      <c r="BM47" s="146"/>
      <c r="BN47" s="146"/>
      <c r="BO47" s="146"/>
      <c r="BP47" s="146"/>
      <c r="BQ47" s="146"/>
      <c r="BR47" s="146"/>
      <c r="BS47" s="146"/>
      <c r="BT47" s="146"/>
      <c r="BU47" s="146"/>
      <c r="BV47" s="146"/>
      <c r="BW47" s="146"/>
      <c r="BX47" s="146"/>
      <c r="BY47" s="146"/>
      <c r="BZ47" s="146"/>
      <c r="CA47" s="146"/>
      <c r="CB47" s="146"/>
      <c r="CC47" s="146"/>
      <c r="CD47" s="146"/>
      <c r="CE47" s="146"/>
      <c r="CF47" s="146"/>
      <c r="CG47" s="146"/>
      <c r="CH47" s="146"/>
      <c r="CI47" s="146"/>
    </row>
    <row r="48" spans="2:87">
      <c r="B48" s="147" t="s">
        <v>86</v>
      </c>
      <c r="C48" s="145">
        <v>0</v>
      </c>
      <c r="D48" s="145">
        <v>0</v>
      </c>
      <c r="E48" s="145">
        <v>0</v>
      </c>
      <c r="F48" s="145">
        <v>0</v>
      </c>
      <c r="G48" s="145">
        <v>0</v>
      </c>
      <c r="H48" s="145">
        <v>0</v>
      </c>
      <c r="I48" s="145">
        <v>0</v>
      </c>
      <c r="J48" s="145">
        <v>0</v>
      </c>
      <c r="K48" s="145">
        <v>0</v>
      </c>
      <c r="L48" s="145">
        <v>0</v>
      </c>
      <c r="M48" s="145">
        <v>0</v>
      </c>
      <c r="N48" s="145">
        <v>0</v>
      </c>
      <c r="O48" s="145">
        <v>0</v>
      </c>
      <c r="P48" s="145">
        <v>0</v>
      </c>
      <c r="Q48" s="145">
        <v>0</v>
      </c>
      <c r="R48" s="145">
        <v>0</v>
      </c>
      <c r="S48" s="145">
        <v>0</v>
      </c>
      <c r="T48" s="145">
        <v>0</v>
      </c>
      <c r="U48" s="145">
        <v>0</v>
      </c>
      <c r="V48" s="145">
        <v>0</v>
      </c>
      <c r="W48" s="145">
        <v>0</v>
      </c>
      <c r="X48" s="145">
        <v>0</v>
      </c>
      <c r="Y48" s="145">
        <v>0</v>
      </c>
      <c r="Z48" s="145">
        <v>0</v>
      </c>
      <c r="AA48" s="145">
        <v>0</v>
      </c>
      <c r="AB48" s="145">
        <v>0</v>
      </c>
      <c r="AC48" s="145">
        <v>0</v>
      </c>
      <c r="AD48" s="145">
        <v>0</v>
      </c>
      <c r="AE48" s="145"/>
      <c r="AF48" s="145"/>
      <c r="AG48" s="145"/>
      <c r="AH48" s="145"/>
      <c r="AI48" s="145"/>
      <c r="AJ48" s="145"/>
      <c r="AK48" s="145"/>
      <c r="AL48" s="145"/>
      <c r="AM48" s="145"/>
      <c r="AN48" s="145"/>
      <c r="AO48" s="145"/>
      <c r="AP48" s="145"/>
      <c r="AQ48" s="131">
        <f t="shared" si="4"/>
        <v>0</v>
      </c>
      <c r="AU48" s="146"/>
      <c r="AV48" s="146"/>
      <c r="AW48" s="146"/>
      <c r="AX48" s="146"/>
      <c r="AY48" s="146"/>
      <c r="AZ48" s="146"/>
      <c r="BA48" s="146"/>
      <c r="BB48" s="146"/>
      <c r="BC48" s="146"/>
      <c r="BD48" s="146"/>
      <c r="BE48" s="146"/>
      <c r="BF48" s="146"/>
      <c r="BG48" s="146"/>
      <c r="BH48" s="146"/>
      <c r="BI48" s="146"/>
      <c r="BJ48" s="146"/>
      <c r="BK48" s="146"/>
      <c r="BL48" s="146"/>
      <c r="BM48" s="146"/>
      <c r="BN48" s="146"/>
      <c r="BO48" s="146"/>
      <c r="BP48" s="146"/>
      <c r="BQ48" s="146"/>
      <c r="BR48" s="146"/>
      <c r="BS48" s="146"/>
      <c r="BT48" s="146"/>
      <c r="BU48" s="146"/>
      <c r="BV48" s="146"/>
      <c r="BW48" s="146"/>
      <c r="BX48" s="146"/>
      <c r="BY48" s="146"/>
      <c r="BZ48" s="146"/>
      <c r="CA48" s="146"/>
      <c r="CB48" s="146"/>
      <c r="CC48" s="146"/>
      <c r="CD48" s="146"/>
      <c r="CE48" s="146"/>
      <c r="CF48" s="146"/>
      <c r="CG48" s="146"/>
      <c r="CH48" s="146"/>
      <c r="CI48" s="146"/>
    </row>
    <row r="49" spans="2:87">
      <c r="B49" s="143" t="s">
        <v>87</v>
      </c>
      <c r="C49" s="142">
        <v>7100748</v>
      </c>
      <c r="D49" s="142">
        <v>36772</v>
      </c>
      <c r="E49" s="142">
        <v>7376501</v>
      </c>
      <c r="F49" s="142">
        <v>13680269</v>
      </c>
      <c r="G49" s="142">
        <v>333751</v>
      </c>
      <c r="H49" s="142">
        <v>3347008</v>
      </c>
      <c r="I49" s="142">
        <v>2855138</v>
      </c>
      <c r="J49" s="142">
        <v>1514367</v>
      </c>
      <c r="K49" s="142">
        <v>929103</v>
      </c>
      <c r="L49" s="142">
        <v>1774828</v>
      </c>
      <c r="M49" s="142">
        <v>1898931</v>
      </c>
      <c r="N49" s="142">
        <v>77095</v>
      </c>
      <c r="O49" s="142">
        <v>731939</v>
      </c>
      <c r="P49" s="142">
        <v>1867212</v>
      </c>
      <c r="Q49" s="142">
        <v>984</v>
      </c>
      <c r="R49" s="142">
        <v>3847301</v>
      </c>
      <c r="S49" s="142">
        <v>48817</v>
      </c>
      <c r="T49" s="142">
        <v>8067724</v>
      </c>
      <c r="U49" s="142">
        <v>290928</v>
      </c>
      <c r="V49" s="142">
        <v>6531555</v>
      </c>
      <c r="W49" s="142">
        <v>1599189</v>
      </c>
      <c r="X49" s="142">
        <v>455694</v>
      </c>
      <c r="Y49" s="142">
        <v>9899285</v>
      </c>
      <c r="Z49" s="142">
        <v>429999</v>
      </c>
      <c r="AA49" s="142">
        <v>1088359</v>
      </c>
      <c r="AB49" s="142">
        <v>15488398</v>
      </c>
      <c r="AC49" s="142">
        <v>1116116</v>
      </c>
      <c r="AD49" s="142">
        <v>776179</v>
      </c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31">
        <f t="shared" si="4"/>
        <v>93164190</v>
      </c>
      <c r="AU49" s="140">
        <f t="shared" ref="AU49:CI49" si="22">C49-SUM(C50,C53,C56)</f>
        <v>0</v>
      </c>
      <c r="AV49" s="140">
        <f t="shared" si="22"/>
        <v>0</v>
      </c>
      <c r="AW49" s="140">
        <f t="shared" si="22"/>
        <v>0</v>
      </c>
      <c r="AX49" s="140">
        <f t="shared" si="22"/>
        <v>0</v>
      </c>
      <c r="AY49" s="140">
        <f t="shared" si="22"/>
        <v>0</v>
      </c>
      <c r="AZ49" s="140">
        <f t="shared" si="22"/>
        <v>0</v>
      </c>
      <c r="BA49" s="140">
        <f t="shared" si="22"/>
        <v>0</v>
      </c>
      <c r="BB49" s="140">
        <f t="shared" si="22"/>
        <v>0</v>
      </c>
      <c r="BC49" s="140">
        <f t="shared" si="22"/>
        <v>0</v>
      </c>
      <c r="BD49" s="140">
        <f t="shared" si="22"/>
        <v>0</v>
      </c>
      <c r="BE49" s="140">
        <f t="shared" si="22"/>
        <v>0</v>
      </c>
      <c r="BF49" s="140">
        <f t="shared" si="22"/>
        <v>-1</v>
      </c>
      <c r="BG49" s="140">
        <f t="shared" si="22"/>
        <v>1</v>
      </c>
      <c r="BH49" s="140">
        <f t="shared" si="22"/>
        <v>0</v>
      </c>
      <c r="BI49" s="140">
        <f t="shared" si="22"/>
        <v>-1</v>
      </c>
      <c r="BJ49" s="140">
        <f t="shared" si="22"/>
        <v>0</v>
      </c>
      <c r="BK49" s="140">
        <f t="shared" si="22"/>
        <v>0</v>
      </c>
      <c r="BL49" s="140">
        <f t="shared" si="22"/>
        <v>-1</v>
      </c>
      <c r="BM49" s="140">
        <f t="shared" si="22"/>
        <v>0</v>
      </c>
      <c r="BN49" s="140">
        <f t="shared" si="22"/>
        <v>0</v>
      </c>
      <c r="BO49" s="140">
        <f t="shared" si="22"/>
        <v>0</v>
      </c>
      <c r="BP49" s="140">
        <f t="shared" si="22"/>
        <v>0</v>
      </c>
      <c r="BQ49" s="140">
        <f t="shared" si="22"/>
        <v>0</v>
      </c>
      <c r="BR49" s="140">
        <f t="shared" si="22"/>
        <v>0</v>
      </c>
      <c r="BS49" s="140">
        <f t="shared" si="22"/>
        <v>0</v>
      </c>
      <c r="BT49" s="140">
        <f t="shared" si="22"/>
        <v>0</v>
      </c>
      <c r="BU49" s="140">
        <f t="shared" si="22"/>
        <v>0</v>
      </c>
      <c r="BV49" s="140">
        <f t="shared" si="22"/>
        <v>0</v>
      </c>
      <c r="BW49" s="140">
        <f t="shared" si="22"/>
        <v>0</v>
      </c>
      <c r="BX49" s="140">
        <f t="shared" si="22"/>
        <v>0</v>
      </c>
      <c r="BY49" s="140">
        <f t="shared" si="22"/>
        <v>0</v>
      </c>
      <c r="BZ49" s="140">
        <f t="shared" si="22"/>
        <v>0</v>
      </c>
      <c r="CA49" s="140">
        <f t="shared" si="22"/>
        <v>0</v>
      </c>
      <c r="CB49" s="140">
        <f t="shared" si="22"/>
        <v>0</v>
      </c>
      <c r="CC49" s="140">
        <f t="shared" si="22"/>
        <v>0</v>
      </c>
      <c r="CD49" s="140">
        <f t="shared" si="22"/>
        <v>0</v>
      </c>
      <c r="CE49" s="140">
        <f t="shared" si="22"/>
        <v>0</v>
      </c>
      <c r="CF49" s="140">
        <f t="shared" si="22"/>
        <v>0</v>
      </c>
      <c r="CG49" s="140">
        <f t="shared" si="22"/>
        <v>0</v>
      </c>
      <c r="CH49" s="140">
        <f t="shared" si="22"/>
        <v>0</v>
      </c>
      <c r="CI49" s="140">
        <f t="shared" si="22"/>
        <v>-2</v>
      </c>
    </row>
    <row r="50" spans="2:87">
      <c r="B50" s="144" t="s">
        <v>88</v>
      </c>
      <c r="C50" s="145">
        <v>4061837</v>
      </c>
      <c r="D50" s="145">
        <v>0</v>
      </c>
      <c r="E50" s="145">
        <v>0</v>
      </c>
      <c r="F50" s="145">
        <v>49040</v>
      </c>
      <c r="G50" s="145">
        <v>216073</v>
      </c>
      <c r="H50" s="145">
        <v>4627</v>
      </c>
      <c r="I50" s="145">
        <v>19447</v>
      </c>
      <c r="J50" s="145">
        <v>625888</v>
      </c>
      <c r="K50" s="145">
        <v>0</v>
      </c>
      <c r="L50" s="145">
        <v>0</v>
      </c>
      <c r="M50" s="145">
        <v>0</v>
      </c>
      <c r="N50" s="145">
        <v>3089</v>
      </c>
      <c r="O50" s="145">
        <v>5282</v>
      </c>
      <c r="P50" s="145">
        <v>167531</v>
      </c>
      <c r="Q50" s="145">
        <v>0</v>
      </c>
      <c r="R50" s="145">
        <v>8666</v>
      </c>
      <c r="S50" s="145">
        <v>0</v>
      </c>
      <c r="T50" s="145">
        <v>33474</v>
      </c>
      <c r="U50" s="145">
        <v>0</v>
      </c>
      <c r="V50" s="145">
        <v>72139</v>
      </c>
      <c r="W50" s="145">
        <v>8219</v>
      </c>
      <c r="X50" s="145">
        <v>130476</v>
      </c>
      <c r="Y50" s="145">
        <v>1299824</v>
      </c>
      <c r="Z50" s="145">
        <v>6793</v>
      </c>
      <c r="AA50" s="145">
        <v>7976</v>
      </c>
      <c r="AB50" s="145">
        <v>2102045</v>
      </c>
      <c r="AC50" s="145">
        <v>0</v>
      </c>
      <c r="AD50" s="145">
        <v>1498</v>
      </c>
      <c r="AE50" s="145"/>
      <c r="AF50" s="145"/>
      <c r="AG50" s="145"/>
      <c r="AH50" s="145"/>
      <c r="AI50" s="145"/>
      <c r="AJ50" s="145"/>
      <c r="AK50" s="145"/>
      <c r="AL50" s="145"/>
      <c r="AM50" s="145"/>
      <c r="AN50" s="145"/>
      <c r="AO50" s="145"/>
      <c r="AP50" s="145"/>
      <c r="AQ50" s="131">
        <f t="shared" si="4"/>
        <v>8823924</v>
      </c>
      <c r="AU50" s="140">
        <f t="shared" ref="AU50" si="23">C50-SUM(C51:C52)</f>
        <v>0</v>
      </c>
      <c r="AV50" s="140">
        <f t="shared" ref="AV50" si="24">D50-SUM(D51:D52)</f>
        <v>0</v>
      </c>
      <c r="AW50" s="140">
        <f t="shared" ref="AW50:CI50" si="25">E50-SUM(E51:E52)</f>
        <v>0</v>
      </c>
      <c r="AX50" s="140">
        <f t="shared" si="25"/>
        <v>0</v>
      </c>
      <c r="AY50" s="140">
        <f t="shared" si="25"/>
        <v>0</v>
      </c>
      <c r="AZ50" s="140">
        <f t="shared" si="25"/>
        <v>0</v>
      </c>
      <c r="BA50" s="140">
        <f t="shared" si="25"/>
        <v>0</v>
      </c>
      <c r="BB50" s="140">
        <f t="shared" si="25"/>
        <v>0</v>
      </c>
      <c r="BC50" s="140">
        <f t="shared" si="25"/>
        <v>0</v>
      </c>
      <c r="BD50" s="140">
        <f t="shared" si="25"/>
        <v>0</v>
      </c>
      <c r="BE50" s="140">
        <f t="shared" si="25"/>
        <v>0</v>
      </c>
      <c r="BF50" s="140">
        <f t="shared" si="25"/>
        <v>0</v>
      </c>
      <c r="BG50" s="140">
        <f t="shared" si="25"/>
        <v>0</v>
      </c>
      <c r="BH50" s="140">
        <f t="shared" si="25"/>
        <v>0</v>
      </c>
      <c r="BI50" s="140">
        <f t="shared" si="25"/>
        <v>0</v>
      </c>
      <c r="BJ50" s="140">
        <f t="shared" si="25"/>
        <v>0</v>
      </c>
      <c r="BK50" s="140">
        <f t="shared" si="25"/>
        <v>0</v>
      </c>
      <c r="BL50" s="140">
        <f t="shared" si="25"/>
        <v>0</v>
      </c>
      <c r="BM50" s="140">
        <f t="shared" si="25"/>
        <v>0</v>
      </c>
      <c r="BN50" s="140">
        <f t="shared" si="25"/>
        <v>0</v>
      </c>
      <c r="BO50" s="140">
        <f t="shared" si="25"/>
        <v>0</v>
      </c>
      <c r="BP50" s="140">
        <f t="shared" si="25"/>
        <v>0</v>
      </c>
      <c r="BQ50" s="140">
        <f t="shared" si="25"/>
        <v>0</v>
      </c>
      <c r="BR50" s="140">
        <f t="shared" si="25"/>
        <v>0</v>
      </c>
      <c r="BS50" s="140">
        <f t="shared" si="25"/>
        <v>0</v>
      </c>
      <c r="BT50" s="140">
        <f t="shared" si="25"/>
        <v>0</v>
      </c>
      <c r="BU50" s="140">
        <f t="shared" si="25"/>
        <v>0</v>
      </c>
      <c r="BV50" s="140">
        <f t="shared" si="25"/>
        <v>0</v>
      </c>
      <c r="BW50" s="140">
        <f t="shared" si="25"/>
        <v>0</v>
      </c>
      <c r="BX50" s="140">
        <f t="shared" si="25"/>
        <v>0</v>
      </c>
      <c r="BY50" s="140">
        <f t="shared" si="25"/>
        <v>0</v>
      </c>
      <c r="BZ50" s="140">
        <f t="shared" si="25"/>
        <v>0</v>
      </c>
      <c r="CA50" s="140">
        <f t="shared" si="25"/>
        <v>0</v>
      </c>
      <c r="CB50" s="140">
        <f t="shared" si="25"/>
        <v>0</v>
      </c>
      <c r="CC50" s="140">
        <f t="shared" si="25"/>
        <v>0</v>
      </c>
      <c r="CD50" s="140">
        <f t="shared" si="25"/>
        <v>0</v>
      </c>
      <c r="CE50" s="140">
        <f t="shared" si="25"/>
        <v>0</v>
      </c>
      <c r="CF50" s="140">
        <f t="shared" si="25"/>
        <v>0</v>
      </c>
      <c r="CG50" s="140">
        <f t="shared" si="25"/>
        <v>0</v>
      </c>
      <c r="CH50" s="140">
        <f t="shared" si="25"/>
        <v>0</v>
      </c>
      <c r="CI50" s="140">
        <f t="shared" si="25"/>
        <v>0</v>
      </c>
    </row>
    <row r="51" spans="2:87">
      <c r="B51" s="147" t="s">
        <v>89</v>
      </c>
      <c r="C51" s="145">
        <v>0</v>
      </c>
      <c r="D51" s="145">
        <v>0</v>
      </c>
      <c r="E51" s="145">
        <v>0</v>
      </c>
      <c r="F51" s="145">
        <v>0</v>
      </c>
      <c r="G51" s="145">
        <v>0</v>
      </c>
      <c r="H51" s="145">
        <v>0</v>
      </c>
      <c r="I51" s="145">
        <v>0</v>
      </c>
      <c r="J51" s="145">
        <v>0</v>
      </c>
      <c r="K51" s="145">
        <v>0</v>
      </c>
      <c r="L51" s="145">
        <v>0</v>
      </c>
      <c r="M51" s="145">
        <v>0</v>
      </c>
      <c r="N51" s="145">
        <v>0</v>
      </c>
      <c r="O51" s="145">
        <v>0</v>
      </c>
      <c r="P51" s="145">
        <v>0</v>
      </c>
      <c r="Q51" s="145">
        <v>0</v>
      </c>
      <c r="R51" s="145">
        <v>0</v>
      </c>
      <c r="S51" s="145">
        <v>0</v>
      </c>
      <c r="T51" s="145">
        <v>0</v>
      </c>
      <c r="U51" s="145">
        <v>0</v>
      </c>
      <c r="V51" s="145">
        <v>0</v>
      </c>
      <c r="W51" s="145">
        <v>0</v>
      </c>
      <c r="X51" s="145">
        <v>0</v>
      </c>
      <c r="Y51" s="145">
        <v>0</v>
      </c>
      <c r="Z51" s="145">
        <v>0</v>
      </c>
      <c r="AA51" s="145">
        <v>0</v>
      </c>
      <c r="AB51" s="145">
        <v>0</v>
      </c>
      <c r="AC51" s="145">
        <v>0</v>
      </c>
      <c r="AD51" s="145">
        <v>0</v>
      </c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31">
        <f t="shared" si="4"/>
        <v>0</v>
      </c>
      <c r="AU51" s="140"/>
      <c r="AV51" s="140"/>
      <c r="AW51" s="140"/>
      <c r="AX51" s="140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  <c r="BJ51" s="140"/>
      <c r="BK51" s="140"/>
      <c r="BL51" s="140"/>
      <c r="BM51" s="140"/>
      <c r="BN51" s="140"/>
      <c r="BO51" s="140"/>
      <c r="BP51" s="140"/>
      <c r="BQ51" s="140"/>
      <c r="BR51" s="140"/>
      <c r="BS51" s="140"/>
      <c r="BT51" s="140"/>
      <c r="BU51" s="140"/>
      <c r="BV51" s="140"/>
      <c r="BW51" s="140"/>
      <c r="BX51" s="140"/>
      <c r="BY51" s="140"/>
      <c r="BZ51" s="140"/>
      <c r="CA51" s="140"/>
      <c r="CB51" s="140"/>
      <c r="CC51" s="140"/>
      <c r="CD51" s="140"/>
      <c r="CE51" s="140"/>
      <c r="CF51" s="140"/>
      <c r="CG51" s="140"/>
      <c r="CH51" s="140"/>
      <c r="CI51" s="140"/>
    </row>
    <row r="52" spans="2:87">
      <c r="B52" s="147" t="s">
        <v>90</v>
      </c>
      <c r="C52" s="145">
        <v>4061837</v>
      </c>
      <c r="D52" s="145">
        <v>0</v>
      </c>
      <c r="E52" s="145">
        <v>0</v>
      </c>
      <c r="F52" s="145">
        <v>49040</v>
      </c>
      <c r="G52" s="145">
        <v>216073</v>
      </c>
      <c r="H52" s="145">
        <v>4627</v>
      </c>
      <c r="I52" s="145">
        <v>19447</v>
      </c>
      <c r="J52" s="145">
        <v>625888</v>
      </c>
      <c r="K52" s="145">
        <v>0</v>
      </c>
      <c r="L52" s="145">
        <v>0</v>
      </c>
      <c r="M52" s="145">
        <v>0</v>
      </c>
      <c r="N52" s="145">
        <v>3089</v>
      </c>
      <c r="O52" s="145">
        <v>5282</v>
      </c>
      <c r="P52" s="145">
        <v>167531</v>
      </c>
      <c r="Q52" s="145">
        <v>0</v>
      </c>
      <c r="R52" s="145">
        <v>8666</v>
      </c>
      <c r="S52" s="145">
        <v>0</v>
      </c>
      <c r="T52" s="145">
        <v>33474</v>
      </c>
      <c r="U52" s="145">
        <v>0</v>
      </c>
      <c r="V52" s="145">
        <v>72139</v>
      </c>
      <c r="W52" s="145">
        <v>8219</v>
      </c>
      <c r="X52" s="145">
        <v>130476</v>
      </c>
      <c r="Y52" s="145">
        <v>1299824</v>
      </c>
      <c r="Z52" s="145">
        <v>6793</v>
      </c>
      <c r="AA52" s="145">
        <v>7976</v>
      </c>
      <c r="AB52" s="145">
        <v>2102045</v>
      </c>
      <c r="AC52" s="145">
        <v>0</v>
      </c>
      <c r="AD52" s="145">
        <v>1498</v>
      </c>
      <c r="AE52" s="145"/>
      <c r="AF52" s="145"/>
      <c r="AG52" s="145"/>
      <c r="AH52" s="145"/>
      <c r="AI52" s="145"/>
      <c r="AJ52" s="145"/>
      <c r="AK52" s="145"/>
      <c r="AL52" s="145"/>
      <c r="AM52" s="145"/>
      <c r="AN52" s="145"/>
      <c r="AO52" s="145"/>
      <c r="AP52" s="145"/>
      <c r="AQ52" s="131">
        <f t="shared" si="4"/>
        <v>8823924</v>
      </c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</row>
    <row r="53" spans="2:87">
      <c r="B53" s="144" t="s">
        <v>91</v>
      </c>
      <c r="C53" s="145">
        <v>1900978</v>
      </c>
      <c r="D53" s="145">
        <v>36772</v>
      </c>
      <c r="E53" s="145">
        <v>2399756</v>
      </c>
      <c r="F53" s="145">
        <v>7278224</v>
      </c>
      <c r="G53" s="145">
        <v>82216</v>
      </c>
      <c r="H53" s="145">
        <v>2113002</v>
      </c>
      <c r="I53" s="145">
        <v>1324200</v>
      </c>
      <c r="J53" s="145">
        <v>559540</v>
      </c>
      <c r="K53" s="145">
        <v>631511</v>
      </c>
      <c r="L53" s="145">
        <v>596479</v>
      </c>
      <c r="M53" s="145">
        <v>216668</v>
      </c>
      <c r="N53" s="145">
        <v>67006</v>
      </c>
      <c r="O53" s="145">
        <v>663210</v>
      </c>
      <c r="P53" s="145">
        <v>822213</v>
      </c>
      <c r="Q53" s="145">
        <v>909</v>
      </c>
      <c r="R53" s="145">
        <v>2752465</v>
      </c>
      <c r="S53" s="145">
        <v>0</v>
      </c>
      <c r="T53" s="145">
        <v>2388707</v>
      </c>
      <c r="U53" s="145">
        <v>168641</v>
      </c>
      <c r="V53" s="145">
        <v>1232919</v>
      </c>
      <c r="W53" s="145">
        <v>143733</v>
      </c>
      <c r="X53" s="145">
        <v>116045</v>
      </c>
      <c r="Y53" s="145">
        <v>1831042</v>
      </c>
      <c r="Z53" s="145">
        <v>412493</v>
      </c>
      <c r="AA53" s="145">
        <v>317321</v>
      </c>
      <c r="AB53" s="145">
        <v>9330113</v>
      </c>
      <c r="AC53" s="145">
        <v>722908</v>
      </c>
      <c r="AD53" s="145">
        <v>543211</v>
      </c>
      <c r="AE53" s="145"/>
      <c r="AF53" s="145"/>
      <c r="AG53" s="145"/>
      <c r="AH53" s="145"/>
      <c r="AI53" s="145"/>
      <c r="AJ53" s="145"/>
      <c r="AK53" s="145"/>
      <c r="AL53" s="145"/>
      <c r="AM53" s="145"/>
      <c r="AN53" s="145"/>
      <c r="AO53" s="145"/>
      <c r="AP53" s="145"/>
      <c r="AQ53" s="131">
        <f t="shared" si="4"/>
        <v>38652282</v>
      </c>
      <c r="AU53" s="140">
        <f t="shared" ref="AU53:CI53" si="26">C53-SUM(C54:C55)</f>
        <v>0</v>
      </c>
      <c r="AV53" s="140">
        <f t="shared" si="26"/>
        <v>0</v>
      </c>
      <c r="AW53" s="140">
        <f t="shared" si="26"/>
        <v>0</v>
      </c>
      <c r="AX53" s="140">
        <f t="shared" si="26"/>
        <v>0</v>
      </c>
      <c r="AY53" s="140">
        <f t="shared" si="26"/>
        <v>0</v>
      </c>
      <c r="AZ53" s="140">
        <f t="shared" si="26"/>
        <v>0</v>
      </c>
      <c r="BA53" s="140">
        <f t="shared" si="26"/>
        <v>0</v>
      </c>
      <c r="BB53" s="140">
        <f t="shared" si="26"/>
        <v>-1</v>
      </c>
      <c r="BC53" s="140">
        <f t="shared" si="26"/>
        <v>0</v>
      </c>
      <c r="BD53" s="140">
        <f t="shared" si="26"/>
        <v>0</v>
      </c>
      <c r="BE53" s="140">
        <f t="shared" si="26"/>
        <v>0</v>
      </c>
      <c r="BF53" s="140">
        <f t="shared" si="26"/>
        <v>0</v>
      </c>
      <c r="BG53" s="140">
        <f t="shared" si="26"/>
        <v>-1</v>
      </c>
      <c r="BH53" s="140">
        <f t="shared" si="26"/>
        <v>0</v>
      </c>
      <c r="BI53" s="140">
        <f t="shared" si="26"/>
        <v>0</v>
      </c>
      <c r="BJ53" s="140">
        <f t="shared" si="26"/>
        <v>0</v>
      </c>
      <c r="BK53" s="140">
        <f t="shared" si="26"/>
        <v>0</v>
      </c>
      <c r="BL53" s="140">
        <f t="shared" si="26"/>
        <v>1</v>
      </c>
      <c r="BM53" s="140">
        <f t="shared" si="26"/>
        <v>0</v>
      </c>
      <c r="BN53" s="140">
        <f t="shared" si="26"/>
        <v>0</v>
      </c>
      <c r="BO53" s="140">
        <f t="shared" si="26"/>
        <v>0</v>
      </c>
      <c r="BP53" s="140">
        <f t="shared" si="26"/>
        <v>0</v>
      </c>
      <c r="BQ53" s="140">
        <f t="shared" si="26"/>
        <v>1</v>
      </c>
      <c r="BR53" s="140">
        <f t="shared" si="26"/>
        <v>0</v>
      </c>
      <c r="BS53" s="140">
        <f t="shared" si="26"/>
        <v>0</v>
      </c>
      <c r="BT53" s="140">
        <f t="shared" si="26"/>
        <v>1</v>
      </c>
      <c r="BU53" s="140">
        <f t="shared" si="26"/>
        <v>0</v>
      </c>
      <c r="BV53" s="140">
        <f t="shared" si="26"/>
        <v>0</v>
      </c>
      <c r="BW53" s="140">
        <f t="shared" si="26"/>
        <v>0</v>
      </c>
      <c r="BX53" s="140">
        <f t="shared" si="26"/>
        <v>0</v>
      </c>
      <c r="BY53" s="140">
        <f t="shared" si="26"/>
        <v>0</v>
      </c>
      <c r="BZ53" s="140">
        <f t="shared" si="26"/>
        <v>0</v>
      </c>
      <c r="CA53" s="140">
        <f t="shared" si="26"/>
        <v>0</v>
      </c>
      <c r="CB53" s="140">
        <f t="shared" si="26"/>
        <v>0</v>
      </c>
      <c r="CC53" s="140">
        <f t="shared" si="26"/>
        <v>0</v>
      </c>
      <c r="CD53" s="140">
        <f t="shared" si="26"/>
        <v>0</v>
      </c>
      <c r="CE53" s="140">
        <f t="shared" si="26"/>
        <v>0</v>
      </c>
      <c r="CF53" s="140">
        <f t="shared" si="26"/>
        <v>0</v>
      </c>
      <c r="CG53" s="140">
        <f t="shared" si="26"/>
        <v>0</v>
      </c>
      <c r="CH53" s="140">
        <f t="shared" si="26"/>
        <v>0</v>
      </c>
      <c r="CI53" s="140">
        <f t="shared" si="26"/>
        <v>1</v>
      </c>
    </row>
    <row r="54" spans="2:87">
      <c r="B54" s="147" t="s">
        <v>92</v>
      </c>
      <c r="C54" s="145">
        <v>305661</v>
      </c>
      <c r="D54" s="145">
        <v>36772</v>
      </c>
      <c r="E54" s="145">
        <v>0</v>
      </c>
      <c r="F54" s="145">
        <v>2951429</v>
      </c>
      <c r="G54" s="145">
        <v>1041</v>
      </c>
      <c r="H54" s="145">
        <v>1290702</v>
      </c>
      <c r="I54" s="145">
        <v>646206</v>
      </c>
      <c r="J54" s="145">
        <v>182717</v>
      </c>
      <c r="K54" s="145">
        <v>354951</v>
      </c>
      <c r="L54" s="145">
        <v>320440</v>
      </c>
      <c r="M54" s="145">
        <v>50791</v>
      </c>
      <c r="N54" s="145">
        <v>365</v>
      </c>
      <c r="O54" s="145">
        <v>1548</v>
      </c>
      <c r="P54" s="145">
        <v>500831</v>
      </c>
      <c r="Q54" s="145">
        <v>0</v>
      </c>
      <c r="R54" s="145">
        <v>505877</v>
      </c>
      <c r="S54" s="145">
        <v>0</v>
      </c>
      <c r="T54" s="145">
        <v>1612490</v>
      </c>
      <c r="U54" s="145">
        <v>146138</v>
      </c>
      <c r="V54" s="145">
        <v>88285</v>
      </c>
      <c r="W54" s="145">
        <v>104200</v>
      </c>
      <c r="X54" s="145">
        <v>92160</v>
      </c>
      <c r="Y54" s="145">
        <v>589076</v>
      </c>
      <c r="Z54" s="145">
        <v>24138</v>
      </c>
      <c r="AA54" s="145">
        <v>220399</v>
      </c>
      <c r="AB54" s="145">
        <v>872945</v>
      </c>
      <c r="AC54" s="145">
        <v>421428</v>
      </c>
      <c r="AD54" s="145">
        <v>0</v>
      </c>
      <c r="AE54" s="145"/>
      <c r="AF54" s="145"/>
      <c r="AG54" s="145"/>
      <c r="AH54" s="145"/>
      <c r="AI54" s="145"/>
      <c r="AJ54" s="145"/>
      <c r="AK54" s="145"/>
      <c r="AL54" s="145"/>
      <c r="AM54" s="145"/>
      <c r="AN54" s="145"/>
      <c r="AO54" s="145"/>
      <c r="AP54" s="145"/>
      <c r="AQ54" s="131">
        <f t="shared" si="4"/>
        <v>11320590</v>
      </c>
      <c r="AU54" s="140"/>
      <c r="AV54" s="140"/>
      <c r="AW54" s="140"/>
      <c r="AX54" s="140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140"/>
      <c r="BV54" s="140"/>
      <c r="BW54" s="140"/>
      <c r="BX54" s="140"/>
      <c r="BY54" s="140"/>
      <c r="BZ54" s="140"/>
      <c r="CA54" s="140"/>
      <c r="CB54" s="140"/>
      <c r="CC54" s="140"/>
      <c r="CD54" s="140"/>
      <c r="CE54" s="140"/>
      <c r="CF54" s="140"/>
      <c r="CG54" s="140"/>
      <c r="CH54" s="140"/>
      <c r="CI54" s="140"/>
    </row>
    <row r="55" spans="2:87">
      <c r="B55" s="147" t="s">
        <v>93</v>
      </c>
      <c r="C55" s="145">
        <v>1595317</v>
      </c>
      <c r="D55" s="145">
        <v>0</v>
      </c>
      <c r="E55" s="145">
        <v>2399756</v>
      </c>
      <c r="F55" s="145">
        <v>4326795</v>
      </c>
      <c r="G55" s="145">
        <v>81175</v>
      </c>
      <c r="H55" s="145">
        <v>822300</v>
      </c>
      <c r="I55" s="145">
        <v>677994</v>
      </c>
      <c r="J55" s="145">
        <v>376824</v>
      </c>
      <c r="K55" s="145">
        <v>276560</v>
      </c>
      <c r="L55" s="145">
        <v>276039</v>
      </c>
      <c r="M55" s="145">
        <v>165877</v>
      </c>
      <c r="N55" s="145">
        <v>66641</v>
      </c>
      <c r="O55" s="145">
        <v>661663</v>
      </c>
      <c r="P55" s="145">
        <v>321382</v>
      </c>
      <c r="Q55" s="145">
        <v>909</v>
      </c>
      <c r="R55" s="145">
        <v>2246588</v>
      </c>
      <c r="S55" s="145">
        <v>0</v>
      </c>
      <c r="T55" s="145">
        <v>776216</v>
      </c>
      <c r="U55" s="145">
        <v>22503</v>
      </c>
      <c r="V55" s="145">
        <v>1144634</v>
      </c>
      <c r="W55" s="145">
        <v>39533</v>
      </c>
      <c r="X55" s="145">
        <v>23885</v>
      </c>
      <c r="Y55" s="145">
        <v>1241965</v>
      </c>
      <c r="Z55" s="145">
        <v>388355</v>
      </c>
      <c r="AA55" s="145">
        <v>96922</v>
      </c>
      <c r="AB55" s="145">
        <v>8457167</v>
      </c>
      <c r="AC55" s="145">
        <v>301480</v>
      </c>
      <c r="AD55" s="145">
        <v>543211</v>
      </c>
      <c r="AE55" s="145"/>
      <c r="AF55" s="145"/>
      <c r="AG55" s="145"/>
      <c r="AH55" s="145"/>
      <c r="AI55" s="145"/>
      <c r="AJ55" s="145"/>
      <c r="AK55" s="145"/>
      <c r="AL55" s="145"/>
      <c r="AM55" s="145"/>
      <c r="AN55" s="145"/>
      <c r="AO55" s="145"/>
      <c r="AP55" s="145"/>
      <c r="AQ55" s="131">
        <f t="shared" si="4"/>
        <v>27331691</v>
      </c>
      <c r="AU55" s="146"/>
      <c r="AV55" s="146"/>
      <c r="AW55" s="146"/>
      <c r="AX55" s="146"/>
      <c r="AY55" s="146"/>
      <c r="AZ55" s="146"/>
      <c r="BA55" s="146"/>
      <c r="BB55" s="146"/>
      <c r="BC55" s="146"/>
      <c r="BD55" s="146"/>
      <c r="BE55" s="146"/>
      <c r="BF55" s="146"/>
      <c r="BG55" s="146"/>
      <c r="BH55" s="146"/>
      <c r="BI55" s="146"/>
      <c r="BJ55" s="146"/>
      <c r="BK55" s="146"/>
      <c r="BL55" s="146"/>
      <c r="BM55" s="146"/>
      <c r="BN55" s="146"/>
      <c r="BO55" s="146"/>
      <c r="BP55" s="146"/>
      <c r="BQ55" s="146"/>
      <c r="BR55" s="146"/>
      <c r="BS55" s="146"/>
      <c r="BT55" s="146"/>
      <c r="BU55" s="146"/>
      <c r="BV55" s="146"/>
      <c r="BW55" s="146"/>
      <c r="BX55" s="146"/>
      <c r="BY55" s="146"/>
      <c r="BZ55" s="146"/>
      <c r="CA55" s="146"/>
      <c r="CB55" s="146"/>
      <c r="CC55" s="146"/>
      <c r="CD55" s="146"/>
      <c r="CE55" s="146"/>
      <c r="CF55" s="146"/>
      <c r="CG55" s="146"/>
      <c r="CH55" s="146"/>
      <c r="CI55" s="146"/>
    </row>
    <row r="56" spans="2:87">
      <c r="B56" s="144" t="s">
        <v>94</v>
      </c>
      <c r="C56" s="145">
        <v>1137933</v>
      </c>
      <c r="D56" s="145">
        <v>0</v>
      </c>
      <c r="E56" s="145">
        <v>4976745</v>
      </c>
      <c r="F56" s="145">
        <v>6353005</v>
      </c>
      <c r="G56" s="145">
        <v>35462</v>
      </c>
      <c r="H56" s="145">
        <v>1229379</v>
      </c>
      <c r="I56" s="145">
        <v>1511491</v>
      </c>
      <c r="J56" s="145">
        <v>328939</v>
      </c>
      <c r="K56" s="145">
        <v>297592</v>
      </c>
      <c r="L56" s="145">
        <v>1178349</v>
      </c>
      <c r="M56" s="145">
        <v>1682263</v>
      </c>
      <c r="N56" s="145">
        <v>7001</v>
      </c>
      <c r="O56" s="145">
        <v>63446</v>
      </c>
      <c r="P56" s="145">
        <v>877468</v>
      </c>
      <c r="Q56" s="145">
        <v>76</v>
      </c>
      <c r="R56" s="145">
        <v>1086170</v>
      </c>
      <c r="S56" s="145">
        <v>48817</v>
      </c>
      <c r="T56" s="145">
        <v>5645544</v>
      </c>
      <c r="U56" s="145">
        <v>122287</v>
      </c>
      <c r="V56" s="145">
        <v>5226497</v>
      </c>
      <c r="W56" s="145">
        <v>1447237</v>
      </c>
      <c r="X56" s="145">
        <v>209173</v>
      </c>
      <c r="Y56" s="145">
        <v>6768419</v>
      </c>
      <c r="Z56" s="145">
        <v>10713</v>
      </c>
      <c r="AA56" s="145">
        <v>763062</v>
      </c>
      <c r="AB56" s="145">
        <v>4056240</v>
      </c>
      <c r="AC56" s="145">
        <v>393208</v>
      </c>
      <c r="AD56" s="145">
        <v>231470</v>
      </c>
      <c r="AE56" s="145"/>
      <c r="AF56" s="145"/>
      <c r="AG56" s="145"/>
      <c r="AH56" s="145"/>
      <c r="AI56" s="145"/>
      <c r="AJ56" s="145"/>
      <c r="AK56" s="145"/>
      <c r="AL56" s="145"/>
      <c r="AM56" s="145"/>
      <c r="AN56" s="145"/>
      <c r="AO56" s="145"/>
      <c r="AP56" s="145"/>
      <c r="AQ56" s="131">
        <f t="shared" si="4"/>
        <v>45687986</v>
      </c>
      <c r="AU56" s="140">
        <f t="shared" ref="AU56:CI56" si="27">C56-SUM(C57:C61)</f>
        <v>0</v>
      </c>
      <c r="AV56" s="140">
        <f t="shared" si="27"/>
        <v>0</v>
      </c>
      <c r="AW56" s="140">
        <f t="shared" si="27"/>
        <v>0</v>
      </c>
      <c r="AX56" s="140">
        <f t="shared" si="27"/>
        <v>0</v>
      </c>
      <c r="AY56" s="140">
        <f t="shared" si="27"/>
        <v>0</v>
      </c>
      <c r="AZ56" s="140">
        <f t="shared" si="27"/>
        <v>0</v>
      </c>
      <c r="BA56" s="140">
        <f t="shared" si="27"/>
        <v>0</v>
      </c>
      <c r="BB56" s="140">
        <f t="shared" si="27"/>
        <v>1</v>
      </c>
      <c r="BC56" s="140">
        <f t="shared" si="27"/>
        <v>0</v>
      </c>
      <c r="BD56" s="140">
        <f t="shared" si="27"/>
        <v>0</v>
      </c>
      <c r="BE56" s="140">
        <f t="shared" si="27"/>
        <v>0</v>
      </c>
      <c r="BF56" s="140">
        <f t="shared" si="27"/>
        <v>1</v>
      </c>
      <c r="BG56" s="140">
        <f t="shared" si="27"/>
        <v>0</v>
      </c>
      <c r="BH56" s="140">
        <f t="shared" si="27"/>
        <v>0</v>
      </c>
      <c r="BI56" s="140">
        <f t="shared" si="27"/>
        <v>1</v>
      </c>
      <c r="BJ56" s="140">
        <f t="shared" si="27"/>
        <v>0</v>
      </c>
      <c r="BK56" s="140">
        <f t="shared" si="27"/>
        <v>0</v>
      </c>
      <c r="BL56" s="140">
        <f t="shared" si="27"/>
        <v>0</v>
      </c>
      <c r="BM56" s="140">
        <f t="shared" si="27"/>
        <v>-1</v>
      </c>
      <c r="BN56" s="140">
        <f t="shared" si="27"/>
        <v>0</v>
      </c>
      <c r="BO56" s="140">
        <f t="shared" si="27"/>
        <v>0</v>
      </c>
      <c r="BP56" s="140">
        <f t="shared" si="27"/>
        <v>0</v>
      </c>
      <c r="BQ56" s="140">
        <f t="shared" si="27"/>
        <v>-1</v>
      </c>
      <c r="BR56" s="140">
        <f t="shared" si="27"/>
        <v>0</v>
      </c>
      <c r="BS56" s="140">
        <f t="shared" si="27"/>
        <v>0</v>
      </c>
      <c r="BT56" s="140">
        <f t="shared" si="27"/>
        <v>0</v>
      </c>
      <c r="BU56" s="140">
        <f t="shared" si="27"/>
        <v>0</v>
      </c>
      <c r="BV56" s="140">
        <f t="shared" si="27"/>
        <v>0</v>
      </c>
      <c r="BW56" s="140">
        <f t="shared" si="27"/>
        <v>0</v>
      </c>
      <c r="BX56" s="140">
        <f t="shared" si="27"/>
        <v>0</v>
      </c>
      <c r="BY56" s="140">
        <f t="shared" si="27"/>
        <v>0</v>
      </c>
      <c r="BZ56" s="140">
        <f t="shared" si="27"/>
        <v>0</v>
      </c>
      <c r="CA56" s="140">
        <f t="shared" si="27"/>
        <v>0</v>
      </c>
      <c r="CB56" s="140">
        <f t="shared" si="27"/>
        <v>0</v>
      </c>
      <c r="CC56" s="140">
        <f t="shared" si="27"/>
        <v>0</v>
      </c>
      <c r="CD56" s="140">
        <f t="shared" si="27"/>
        <v>0</v>
      </c>
      <c r="CE56" s="140">
        <f t="shared" si="27"/>
        <v>0</v>
      </c>
      <c r="CF56" s="140">
        <f t="shared" si="27"/>
        <v>0</v>
      </c>
      <c r="CG56" s="140">
        <f t="shared" si="27"/>
        <v>0</v>
      </c>
      <c r="CH56" s="140">
        <f t="shared" si="27"/>
        <v>0</v>
      </c>
      <c r="CI56" s="140">
        <f t="shared" si="27"/>
        <v>1</v>
      </c>
    </row>
    <row r="57" spans="2:87">
      <c r="B57" s="147" t="s">
        <v>95</v>
      </c>
      <c r="C57" s="145">
        <v>0</v>
      </c>
      <c r="D57" s="145">
        <v>0</v>
      </c>
      <c r="E57" s="145">
        <v>89883</v>
      </c>
      <c r="F57" s="145">
        <v>53575</v>
      </c>
      <c r="G57" s="145">
        <v>124</v>
      </c>
      <c r="H57" s="145">
        <v>92000</v>
      </c>
      <c r="I57" s="145">
        <v>139062</v>
      </c>
      <c r="J57" s="145">
        <v>51425</v>
      </c>
      <c r="K57" s="145">
        <v>2054</v>
      </c>
      <c r="L57" s="145">
        <v>115502</v>
      </c>
      <c r="M57" s="145">
        <v>1595</v>
      </c>
      <c r="N57" s="145">
        <v>0</v>
      </c>
      <c r="O57" s="145">
        <v>0</v>
      </c>
      <c r="P57" s="145">
        <v>9339</v>
      </c>
      <c r="Q57" s="145">
        <v>0</v>
      </c>
      <c r="R57" s="145">
        <v>50049</v>
      </c>
      <c r="S57" s="145">
        <v>0</v>
      </c>
      <c r="T57" s="145">
        <v>212891</v>
      </c>
      <c r="U57" s="145">
        <v>88</v>
      </c>
      <c r="V57" s="145">
        <v>258469</v>
      </c>
      <c r="W57" s="145">
        <v>2022</v>
      </c>
      <c r="X57" s="145">
        <v>0</v>
      </c>
      <c r="Y57" s="145">
        <v>180079</v>
      </c>
      <c r="Z57" s="145">
        <v>0</v>
      </c>
      <c r="AA57" s="145">
        <v>20137</v>
      </c>
      <c r="AB57" s="145">
        <v>242162</v>
      </c>
      <c r="AC57" s="145">
        <v>11888</v>
      </c>
      <c r="AD57" s="145">
        <v>140864</v>
      </c>
      <c r="AE57" s="145"/>
      <c r="AF57" s="145"/>
      <c r="AG57" s="145"/>
      <c r="AH57" s="145"/>
      <c r="AI57" s="145"/>
      <c r="AJ57" s="145"/>
      <c r="AK57" s="145"/>
      <c r="AL57" s="145"/>
      <c r="AM57" s="145"/>
      <c r="AN57" s="145"/>
      <c r="AO57" s="145"/>
      <c r="AP57" s="145"/>
      <c r="AQ57" s="131">
        <f t="shared" si="4"/>
        <v>1673208</v>
      </c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/>
      <c r="BT57" s="146"/>
      <c r="BU57" s="146"/>
      <c r="BV57" s="146"/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/>
      <c r="CI57" s="146"/>
    </row>
    <row r="58" spans="2:87">
      <c r="B58" s="147" t="s">
        <v>96</v>
      </c>
      <c r="C58" s="145">
        <v>197430</v>
      </c>
      <c r="D58" s="145">
        <v>0</v>
      </c>
      <c r="E58" s="145">
        <v>2600569</v>
      </c>
      <c r="F58" s="145">
        <v>4608</v>
      </c>
      <c r="G58" s="145">
        <v>32945</v>
      </c>
      <c r="H58" s="145">
        <v>91002</v>
      </c>
      <c r="I58" s="145">
        <v>14384</v>
      </c>
      <c r="J58" s="145">
        <v>0</v>
      </c>
      <c r="K58" s="145">
        <v>0</v>
      </c>
      <c r="L58" s="145">
        <v>0</v>
      </c>
      <c r="M58" s="145">
        <v>0</v>
      </c>
      <c r="N58" s="145">
        <v>0</v>
      </c>
      <c r="O58" s="145">
        <v>0</v>
      </c>
      <c r="P58" s="145">
        <v>103849</v>
      </c>
      <c r="Q58" s="145">
        <v>0</v>
      </c>
      <c r="R58" s="145">
        <v>85688</v>
      </c>
      <c r="S58" s="145">
        <v>0</v>
      </c>
      <c r="T58" s="145">
        <v>189806</v>
      </c>
      <c r="U58" s="145">
        <v>0</v>
      </c>
      <c r="V58" s="145">
        <v>1184156</v>
      </c>
      <c r="W58" s="145">
        <v>8830</v>
      </c>
      <c r="X58" s="145">
        <v>9574</v>
      </c>
      <c r="Y58" s="145">
        <v>823895</v>
      </c>
      <c r="Z58" s="145">
        <v>0</v>
      </c>
      <c r="AA58" s="145">
        <v>162509</v>
      </c>
      <c r="AB58" s="145">
        <v>0</v>
      </c>
      <c r="AC58" s="145">
        <v>231552</v>
      </c>
      <c r="AD58" s="145">
        <v>0</v>
      </c>
      <c r="AE58" s="145"/>
      <c r="AF58" s="145"/>
      <c r="AG58" s="145"/>
      <c r="AH58" s="145"/>
      <c r="AI58" s="145"/>
      <c r="AJ58" s="145"/>
      <c r="AK58" s="145"/>
      <c r="AL58" s="145"/>
      <c r="AM58" s="145"/>
      <c r="AN58" s="145"/>
      <c r="AO58" s="145"/>
      <c r="AP58" s="145"/>
      <c r="AQ58" s="131">
        <f t="shared" si="4"/>
        <v>5740797</v>
      </c>
      <c r="AU58" s="140"/>
      <c r="AV58" s="140"/>
      <c r="AW58" s="140"/>
      <c r="AX58" s="140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  <c r="BJ58" s="140"/>
      <c r="BK58" s="140"/>
      <c r="BL58" s="140"/>
      <c r="BM58" s="140"/>
      <c r="BN58" s="140"/>
      <c r="BO58" s="140"/>
      <c r="BP58" s="140"/>
      <c r="BQ58" s="140"/>
      <c r="BR58" s="140"/>
      <c r="BS58" s="140"/>
      <c r="BT58" s="140"/>
      <c r="BU58" s="140"/>
      <c r="BV58" s="140"/>
      <c r="BW58" s="140"/>
      <c r="BX58" s="140"/>
      <c r="BY58" s="140"/>
      <c r="BZ58" s="140"/>
      <c r="CA58" s="140"/>
      <c r="CB58" s="140"/>
      <c r="CC58" s="140"/>
      <c r="CD58" s="140"/>
      <c r="CE58" s="140"/>
      <c r="CF58" s="140"/>
      <c r="CG58" s="140"/>
      <c r="CH58" s="140"/>
      <c r="CI58" s="140"/>
    </row>
    <row r="59" spans="2:87">
      <c r="B59" s="147" t="s">
        <v>97</v>
      </c>
      <c r="C59" s="145">
        <v>287413</v>
      </c>
      <c r="D59" s="145">
        <v>0</v>
      </c>
      <c r="E59" s="145">
        <v>28151</v>
      </c>
      <c r="F59" s="145">
        <v>2234559</v>
      </c>
      <c r="G59" s="145">
        <v>0</v>
      </c>
      <c r="H59" s="145">
        <v>423858</v>
      </c>
      <c r="I59" s="145">
        <v>0</v>
      </c>
      <c r="J59" s="145">
        <v>57783</v>
      </c>
      <c r="K59" s="145">
        <v>27894</v>
      </c>
      <c r="L59" s="145">
        <v>0</v>
      </c>
      <c r="M59" s="145">
        <v>0</v>
      </c>
      <c r="N59" s="145">
        <v>2832</v>
      </c>
      <c r="O59" s="145">
        <v>45662</v>
      </c>
      <c r="P59" s="145">
        <v>0</v>
      </c>
      <c r="Q59" s="145">
        <v>0</v>
      </c>
      <c r="R59" s="145">
        <v>0</v>
      </c>
      <c r="S59" s="145">
        <v>0</v>
      </c>
      <c r="T59" s="145">
        <v>45795</v>
      </c>
      <c r="U59" s="145">
        <v>28316</v>
      </c>
      <c r="V59" s="145">
        <v>0</v>
      </c>
      <c r="W59" s="145">
        <v>0</v>
      </c>
      <c r="X59" s="145">
        <v>1666</v>
      </c>
      <c r="Y59" s="145">
        <v>0</v>
      </c>
      <c r="Z59" s="145">
        <v>0</v>
      </c>
      <c r="AA59" s="145">
        <v>128533</v>
      </c>
      <c r="AB59" s="145">
        <v>0</v>
      </c>
      <c r="AC59" s="145">
        <v>0</v>
      </c>
      <c r="AD59" s="145">
        <v>0</v>
      </c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31">
        <f t="shared" si="4"/>
        <v>3312462</v>
      </c>
      <c r="AU59" s="140"/>
      <c r="AV59" s="140"/>
      <c r="AW59" s="140"/>
      <c r="AX59" s="140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140"/>
      <c r="BV59" s="140"/>
      <c r="BW59" s="140"/>
      <c r="BX59" s="140"/>
      <c r="BY59" s="140"/>
      <c r="BZ59" s="140"/>
      <c r="CA59" s="140"/>
      <c r="CB59" s="140"/>
      <c r="CC59" s="140"/>
      <c r="CD59" s="140"/>
      <c r="CE59" s="140"/>
      <c r="CF59" s="140"/>
      <c r="CG59" s="140"/>
      <c r="CH59" s="140"/>
      <c r="CI59" s="140"/>
    </row>
    <row r="60" spans="2:87">
      <c r="B60" s="147" t="s">
        <v>98</v>
      </c>
      <c r="C60" s="145">
        <v>390953</v>
      </c>
      <c r="D60" s="145">
        <v>0</v>
      </c>
      <c r="E60" s="145">
        <v>1332524</v>
      </c>
      <c r="F60" s="145">
        <v>505931</v>
      </c>
      <c r="G60" s="145">
        <v>0</v>
      </c>
      <c r="H60" s="145">
        <v>332620</v>
      </c>
      <c r="I60" s="145">
        <v>1046468</v>
      </c>
      <c r="J60" s="145">
        <v>131664</v>
      </c>
      <c r="K60" s="145">
        <v>35987</v>
      </c>
      <c r="L60" s="145">
        <v>98746</v>
      </c>
      <c r="M60" s="145">
        <v>0</v>
      </c>
      <c r="N60" s="145">
        <v>1695</v>
      </c>
      <c r="O60" s="145">
        <v>0</v>
      </c>
      <c r="P60" s="145">
        <v>44798</v>
      </c>
      <c r="Q60" s="145">
        <v>15</v>
      </c>
      <c r="R60" s="145">
        <v>29579</v>
      </c>
      <c r="S60" s="145">
        <v>0</v>
      </c>
      <c r="T60" s="145">
        <v>321950</v>
      </c>
      <c r="U60" s="145">
        <v>0</v>
      </c>
      <c r="V60" s="145">
        <v>773548</v>
      </c>
      <c r="W60" s="145">
        <v>8631</v>
      </c>
      <c r="X60" s="145">
        <v>14990</v>
      </c>
      <c r="Y60" s="145">
        <v>404228</v>
      </c>
      <c r="Z60" s="145">
        <v>1987</v>
      </c>
      <c r="AA60" s="145">
        <v>0</v>
      </c>
      <c r="AB60" s="145">
        <v>359474</v>
      </c>
      <c r="AC60" s="145">
        <v>28822</v>
      </c>
      <c r="AD60" s="145">
        <v>61347</v>
      </c>
      <c r="AE60" s="145"/>
      <c r="AF60" s="145"/>
      <c r="AG60" s="145"/>
      <c r="AH60" s="145"/>
      <c r="AI60" s="145"/>
      <c r="AJ60" s="145"/>
      <c r="AK60" s="145"/>
      <c r="AL60" s="145"/>
      <c r="AM60" s="145"/>
      <c r="AN60" s="145"/>
      <c r="AO60" s="145"/>
      <c r="AP60" s="145"/>
      <c r="AQ60" s="131">
        <f t="shared" si="4"/>
        <v>5925957</v>
      </c>
      <c r="AU60" s="146"/>
      <c r="AV60" s="146"/>
      <c r="AW60" s="146"/>
      <c r="AX60" s="146"/>
      <c r="AY60" s="146"/>
      <c r="AZ60" s="146"/>
      <c r="BA60" s="146"/>
      <c r="BB60" s="146"/>
      <c r="BC60" s="146"/>
      <c r="BD60" s="146"/>
      <c r="BE60" s="146"/>
      <c r="BF60" s="146"/>
      <c r="BG60" s="146"/>
      <c r="BH60" s="146"/>
      <c r="BI60" s="146"/>
      <c r="BJ60" s="146"/>
      <c r="BK60" s="146"/>
      <c r="BL60" s="146"/>
      <c r="BM60" s="146"/>
      <c r="BN60" s="146"/>
      <c r="BO60" s="146"/>
      <c r="BP60" s="146"/>
      <c r="BQ60" s="146"/>
      <c r="BR60" s="146"/>
      <c r="BS60" s="146"/>
      <c r="BT60" s="146"/>
      <c r="BU60" s="146"/>
      <c r="BV60" s="146"/>
      <c r="BW60" s="146"/>
      <c r="BX60" s="146"/>
      <c r="BY60" s="146"/>
      <c r="BZ60" s="146"/>
      <c r="CA60" s="146"/>
      <c r="CB60" s="146"/>
      <c r="CC60" s="146"/>
      <c r="CD60" s="146"/>
      <c r="CE60" s="146"/>
      <c r="CF60" s="146"/>
      <c r="CG60" s="146"/>
      <c r="CH60" s="146"/>
      <c r="CI60" s="146"/>
    </row>
    <row r="61" spans="2:87">
      <c r="B61" s="147" t="s">
        <v>99</v>
      </c>
      <c r="C61" s="145">
        <v>262137</v>
      </c>
      <c r="D61" s="145">
        <v>0</v>
      </c>
      <c r="E61" s="145">
        <v>925618</v>
      </c>
      <c r="F61" s="145">
        <v>3554332</v>
      </c>
      <c r="G61" s="145">
        <v>2393</v>
      </c>
      <c r="H61" s="145">
        <v>289899</v>
      </c>
      <c r="I61" s="145">
        <v>311577</v>
      </c>
      <c r="J61" s="145">
        <v>88066</v>
      </c>
      <c r="K61" s="145">
        <v>231657</v>
      </c>
      <c r="L61" s="145">
        <v>964101</v>
      </c>
      <c r="M61" s="145">
        <v>1680668</v>
      </c>
      <c r="N61" s="145">
        <v>2473</v>
      </c>
      <c r="O61" s="145">
        <v>17784</v>
      </c>
      <c r="P61" s="145">
        <v>719482</v>
      </c>
      <c r="Q61" s="145">
        <v>60</v>
      </c>
      <c r="R61" s="145">
        <v>920854</v>
      </c>
      <c r="S61" s="145">
        <v>48817</v>
      </c>
      <c r="T61" s="145">
        <v>4875102</v>
      </c>
      <c r="U61" s="145">
        <v>93884</v>
      </c>
      <c r="V61" s="145">
        <v>3010324</v>
      </c>
      <c r="W61" s="145">
        <v>1427754</v>
      </c>
      <c r="X61" s="145">
        <v>182943</v>
      </c>
      <c r="Y61" s="145">
        <v>5360218</v>
      </c>
      <c r="Z61" s="145">
        <v>8726</v>
      </c>
      <c r="AA61" s="145">
        <v>451883</v>
      </c>
      <c r="AB61" s="145">
        <v>3454604</v>
      </c>
      <c r="AC61" s="145">
        <v>120946</v>
      </c>
      <c r="AD61" s="145">
        <v>29259</v>
      </c>
      <c r="AE61" s="145"/>
      <c r="AF61" s="145"/>
      <c r="AG61" s="145"/>
      <c r="AH61" s="145"/>
      <c r="AI61" s="145"/>
      <c r="AJ61" s="145"/>
      <c r="AK61" s="145"/>
      <c r="AL61" s="145"/>
      <c r="AM61" s="145"/>
      <c r="AN61" s="145"/>
      <c r="AO61" s="145"/>
      <c r="AP61" s="145"/>
      <c r="AQ61" s="131">
        <f t="shared" si="4"/>
        <v>29035561</v>
      </c>
      <c r="AU61" s="146"/>
      <c r="AV61" s="146"/>
      <c r="AW61" s="146"/>
      <c r="AX61" s="146"/>
      <c r="AY61" s="146"/>
      <c r="AZ61" s="146"/>
      <c r="BA61" s="146"/>
      <c r="BB61" s="146"/>
      <c r="BC61" s="146"/>
      <c r="BD61" s="146"/>
      <c r="BE61" s="146"/>
      <c r="BF61" s="146"/>
      <c r="BG61" s="146"/>
      <c r="BH61" s="146"/>
      <c r="BI61" s="146"/>
      <c r="BJ61" s="146"/>
      <c r="BK61" s="146"/>
      <c r="BL61" s="146"/>
      <c r="BM61" s="146"/>
      <c r="BN61" s="146"/>
      <c r="BO61" s="146"/>
      <c r="BP61" s="146"/>
      <c r="BQ61" s="146"/>
      <c r="BR61" s="146"/>
      <c r="BS61" s="146"/>
      <c r="BT61" s="146"/>
      <c r="BU61" s="146"/>
      <c r="BV61" s="146"/>
      <c r="BW61" s="146"/>
      <c r="BX61" s="146"/>
      <c r="BY61" s="146"/>
      <c r="BZ61" s="146"/>
      <c r="CA61" s="146"/>
      <c r="CB61" s="146"/>
      <c r="CC61" s="146"/>
      <c r="CD61" s="146"/>
      <c r="CE61" s="146"/>
      <c r="CF61" s="146"/>
      <c r="CG61" s="146"/>
      <c r="CH61" s="146"/>
      <c r="CI61" s="146"/>
    </row>
    <row r="64" spans="2:87" ht="18.75" customHeight="1">
      <c r="B64" s="230" t="s">
        <v>119</v>
      </c>
      <c r="C64" s="231"/>
      <c r="D64" s="231"/>
      <c r="E64" s="231"/>
      <c r="F64" s="231"/>
      <c r="G64" s="231"/>
      <c r="H64" s="231"/>
      <c r="I64" s="231"/>
      <c r="J64" s="231"/>
      <c r="K64" s="231"/>
      <c r="L64" s="231"/>
      <c r="M64" s="231"/>
      <c r="N64" s="231"/>
      <c r="O64" s="231"/>
      <c r="P64" s="231"/>
      <c r="Q64" s="231"/>
      <c r="R64" s="231"/>
      <c r="S64" s="231"/>
      <c r="T64" s="231"/>
      <c r="U64" s="231"/>
      <c r="V64" s="231"/>
      <c r="W64" s="231"/>
      <c r="X64" s="231"/>
      <c r="Y64" s="231"/>
      <c r="Z64" s="231"/>
      <c r="AA64" s="231"/>
      <c r="AB64" s="231"/>
      <c r="AC64" s="231"/>
      <c r="AD64" s="231"/>
      <c r="AE64" s="231"/>
      <c r="AF64" s="231"/>
      <c r="AG64" s="231"/>
      <c r="AH64" s="231"/>
      <c r="AI64" s="231"/>
      <c r="AJ64" s="231"/>
      <c r="AK64" s="231"/>
      <c r="AL64" s="231"/>
      <c r="AM64" s="231"/>
      <c r="AN64" s="231"/>
      <c r="AO64" s="231"/>
      <c r="AP64" s="231"/>
      <c r="AQ64" s="232"/>
    </row>
    <row r="65" spans="2:87" s="185" customFormat="1">
      <c r="B65" s="187"/>
      <c r="C65" s="178">
        <f>COUNTIF($C$66:$AP$66,C66)</f>
        <v>1</v>
      </c>
      <c r="D65" s="178">
        <f t="shared" ref="D65:AP65" si="28">COUNTIF($C$66:$AP$66,D66)</f>
        <v>1</v>
      </c>
      <c r="E65" s="178">
        <f t="shared" si="28"/>
        <v>1</v>
      </c>
      <c r="F65" s="178">
        <f t="shared" si="28"/>
        <v>1</v>
      </c>
      <c r="G65" s="178">
        <f t="shared" si="28"/>
        <v>1</v>
      </c>
      <c r="H65" s="178">
        <f t="shared" si="28"/>
        <v>1</v>
      </c>
      <c r="I65" s="178">
        <f t="shared" si="28"/>
        <v>1</v>
      </c>
      <c r="J65" s="178">
        <f t="shared" si="28"/>
        <v>1</v>
      </c>
      <c r="K65" s="178">
        <f t="shared" si="28"/>
        <v>1</v>
      </c>
      <c r="L65" s="178">
        <f t="shared" si="28"/>
        <v>1</v>
      </c>
      <c r="M65" s="178">
        <f t="shared" si="28"/>
        <v>1</v>
      </c>
      <c r="N65" s="178">
        <f t="shared" si="28"/>
        <v>1</v>
      </c>
      <c r="O65" s="178">
        <f t="shared" si="28"/>
        <v>1</v>
      </c>
      <c r="P65" s="178">
        <f t="shared" si="28"/>
        <v>1</v>
      </c>
      <c r="Q65" s="178">
        <f t="shared" si="28"/>
        <v>1</v>
      </c>
      <c r="R65" s="178">
        <f t="shared" si="28"/>
        <v>1</v>
      </c>
      <c r="S65" s="178">
        <f t="shared" si="28"/>
        <v>1</v>
      </c>
      <c r="T65" s="178">
        <f t="shared" si="28"/>
        <v>1</v>
      </c>
      <c r="U65" s="178">
        <f t="shared" si="28"/>
        <v>1</v>
      </c>
      <c r="V65" s="178">
        <f t="shared" si="28"/>
        <v>1</v>
      </c>
      <c r="W65" s="178">
        <f t="shared" si="28"/>
        <v>1</v>
      </c>
      <c r="X65" s="178">
        <f t="shared" si="28"/>
        <v>1</v>
      </c>
      <c r="Y65" s="178">
        <f t="shared" si="28"/>
        <v>1</v>
      </c>
      <c r="Z65" s="178">
        <f t="shared" si="28"/>
        <v>1</v>
      </c>
      <c r="AA65" s="178">
        <f t="shared" si="28"/>
        <v>1</v>
      </c>
      <c r="AB65" s="178">
        <f t="shared" si="28"/>
        <v>1</v>
      </c>
      <c r="AC65" s="178">
        <f t="shared" si="28"/>
        <v>1</v>
      </c>
      <c r="AD65" s="178">
        <f t="shared" si="28"/>
        <v>1</v>
      </c>
      <c r="AE65" s="178">
        <f t="shared" si="28"/>
        <v>12</v>
      </c>
      <c r="AF65" s="178">
        <f t="shared" si="28"/>
        <v>12</v>
      </c>
      <c r="AG65" s="178">
        <f t="shared" si="28"/>
        <v>12</v>
      </c>
      <c r="AH65" s="178">
        <f t="shared" si="28"/>
        <v>12</v>
      </c>
      <c r="AI65" s="178">
        <f t="shared" si="28"/>
        <v>12</v>
      </c>
      <c r="AJ65" s="178">
        <f t="shared" si="28"/>
        <v>12</v>
      </c>
      <c r="AK65" s="178">
        <f t="shared" si="28"/>
        <v>12</v>
      </c>
      <c r="AL65" s="178">
        <f t="shared" si="28"/>
        <v>12</v>
      </c>
      <c r="AM65" s="178">
        <f t="shared" si="28"/>
        <v>12</v>
      </c>
      <c r="AN65" s="178">
        <f t="shared" si="28"/>
        <v>12</v>
      </c>
      <c r="AO65" s="178">
        <f t="shared" si="28"/>
        <v>12</v>
      </c>
      <c r="AP65" s="178">
        <f t="shared" si="28"/>
        <v>12</v>
      </c>
      <c r="AQ65" s="187"/>
      <c r="AU65" s="179"/>
      <c r="AV65" s="179"/>
      <c r="AW65" s="179"/>
      <c r="AX65" s="179"/>
      <c r="AY65" s="179"/>
      <c r="AZ65" s="179"/>
      <c r="BA65" s="179"/>
      <c r="BB65" s="179"/>
      <c r="BC65" s="179"/>
      <c r="BD65" s="179"/>
      <c r="BE65" s="179"/>
      <c r="BF65" s="179"/>
      <c r="BG65" s="179"/>
      <c r="BH65" s="179"/>
      <c r="BI65" s="179"/>
      <c r="BJ65" s="179"/>
      <c r="BK65" s="179"/>
      <c r="BL65" s="179"/>
      <c r="BM65" s="179"/>
      <c r="BN65" s="179"/>
      <c r="BO65" s="179"/>
      <c r="BP65" s="179"/>
      <c r="BQ65" s="179"/>
      <c r="BR65" s="179"/>
      <c r="BS65" s="179"/>
      <c r="BT65" s="179"/>
      <c r="BU65" s="179"/>
      <c r="BV65" s="179"/>
      <c r="BW65" s="179"/>
      <c r="BX65" s="179"/>
      <c r="BY65" s="179"/>
      <c r="BZ65" s="179"/>
      <c r="CA65" s="179"/>
      <c r="CB65" s="179"/>
      <c r="CC65" s="179"/>
      <c r="CD65" s="179"/>
      <c r="CE65" s="179"/>
      <c r="CF65" s="179"/>
      <c r="CG65" s="179"/>
      <c r="CH65" s="179"/>
      <c r="CI65" s="179"/>
    </row>
    <row r="66" spans="2:87" s="185" customFormat="1" hidden="1">
      <c r="B66" s="177"/>
      <c r="C66" s="176">
        <f>SUM(C68:C110)</f>
        <v>455111438</v>
      </c>
      <c r="D66" s="176">
        <f t="shared" ref="D66:AP66" si="29">SUM(D68:D110)</f>
        <v>12286860</v>
      </c>
      <c r="E66" s="176">
        <f t="shared" si="29"/>
        <v>1094168963</v>
      </c>
      <c r="F66" s="176">
        <f t="shared" si="29"/>
        <v>954852667</v>
      </c>
      <c r="G66" s="176">
        <f t="shared" si="29"/>
        <v>29030676</v>
      </c>
      <c r="H66" s="176">
        <f t="shared" si="29"/>
        <v>899426602</v>
      </c>
      <c r="I66" s="176">
        <f t="shared" si="29"/>
        <v>1193793713</v>
      </c>
      <c r="J66" s="176">
        <f t="shared" si="29"/>
        <v>180798387</v>
      </c>
      <c r="K66" s="176">
        <f t="shared" si="29"/>
        <v>83404900</v>
      </c>
      <c r="L66" s="176">
        <f t="shared" si="29"/>
        <v>297610235</v>
      </c>
      <c r="M66" s="176">
        <f t="shared" si="29"/>
        <v>200009438</v>
      </c>
      <c r="N66" s="176">
        <f t="shared" si="29"/>
        <v>17306233</v>
      </c>
      <c r="O66" s="176">
        <f t="shared" si="29"/>
        <v>11051982</v>
      </c>
      <c r="P66" s="176">
        <f t="shared" si="29"/>
        <v>179919240</v>
      </c>
      <c r="Q66" s="176">
        <f t="shared" si="29"/>
        <v>10585247</v>
      </c>
      <c r="R66" s="176">
        <f t="shared" si="29"/>
        <v>993672987</v>
      </c>
      <c r="S66" s="176">
        <f t="shared" si="29"/>
        <v>42750264</v>
      </c>
      <c r="T66" s="176">
        <f t="shared" si="29"/>
        <v>854965711</v>
      </c>
      <c r="U66" s="176">
        <f t="shared" si="29"/>
        <v>42499802</v>
      </c>
      <c r="V66" s="176">
        <f t="shared" si="29"/>
        <v>1760773724</v>
      </c>
      <c r="W66" s="176">
        <f t="shared" si="29"/>
        <v>63135675</v>
      </c>
      <c r="X66" s="176">
        <f t="shared" si="29"/>
        <v>73290685</v>
      </c>
      <c r="Y66" s="176">
        <f t="shared" si="29"/>
        <v>1498997340</v>
      </c>
      <c r="Z66" s="176">
        <f t="shared" si="29"/>
        <v>30143901</v>
      </c>
      <c r="AA66" s="176">
        <f t="shared" si="29"/>
        <v>97617745</v>
      </c>
      <c r="AB66" s="176">
        <f t="shared" si="29"/>
        <v>1768560983</v>
      </c>
      <c r="AC66" s="176">
        <f t="shared" si="29"/>
        <v>60957284</v>
      </c>
      <c r="AD66" s="176">
        <f t="shared" si="29"/>
        <v>587837260</v>
      </c>
      <c r="AE66" s="176">
        <f t="shared" si="29"/>
        <v>0</v>
      </c>
      <c r="AF66" s="176">
        <f t="shared" si="29"/>
        <v>0</v>
      </c>
      <c r="AG66" s="176">
        <f t="shared" si="29"/>
        <v>0</v>
      </c>
      <c r="AH66" s="176">
        <f t="shared" si="29"/>
        <v>0</v>
      </c>
      <c r="AI66" s="176">
        <f t="shared" si="29"/>
        <v>0</v>
      </c>
      <c r="AJ66" s="176">
        <f t="shared" si="29"/>
        <v>0</v>
      </c>
      <c r="AK66" s="176">
        <f t="shared" si="29"/>
        <v>0</v>
      </c>
      <c r="AL66" s="176">
        <f t="shared" si="29"/>
        <v>0</v>
      </c>
      <c r="AM66" s="176">
        <f t="shared" si="29"/>
        <v>0</v>
      </c>
      <c r="AN66" s="176">
        <f t="shared" si="29"/>
        <v>0</v>
      </c>
      <c r="AO66" s="176">
        <f t="shared" si="29"/>
        <v>0</v>
      </c>
      <c r="AP66" s="176">
        <f t="shared" si="29"/>
        <v>0</v>
      </c>
      <c r="AQ66" s="177"/>
      <c r="AU66" s="179"/>
      <c r="AV66" s="179"/>
      <c r="AW66" s="179"/>
      <c r="AX66" s="179"/>
      <c r="AY66" s="179"/>
      <c r="AZ66" s="179"/>
      <c r="BA66" s="179"/>
      <c r="BB66" s="179"/>
      <c r="BC66" s="179"/>
      <c r="BD66" s="179"/>
      <c r="BE66" s="179"/>
      <c r="BF66" s="179"/>
      <c r="BG66" s="179"/>
      <c r="BH66" s="179"/>
      <c r="BI66" s="179"/>
      <c r="BJ66" s="179"/>
      <c r="BK66" s="179"/>
      <c r="BL66" s="179"/>
      <c r="BM66" s="179"/>
      <c r="BN66" s="179"/>
      <c r="BO66" s="179"/>
      <c r="BP66" s="179"/>
      <c r="BQ66" s="179"/>
      <c r="BR66" s="179"/>
      <c r="BS66" s="179"/>
      <c r="BT66" s="179"/>
      <c r="BU66" s="179"/>
      <c r="BV66" s="179"/>
      <c r="BW66" s="179"/>
      <c r="BX66" s="179"/>
      <c r="BY66" s="179"/>
      <c r="BZ66" s="179"/>
      <c r="CA66" s="179"/>
      <c r="CB66" s="179"/>
      <c r="CC66" s="179"/>
      <c r="CD66" s="179"/>
      <c r="CE66" s="179"/>
      <c r="CF66" s="179"/>
      <c r="CG66" s="179"/>
      <c r="CH66" s="179"/>
      <c r="CI66" s="179"/>
    </row>
    <row r="67" spans="2:87" ht="22.5">
      <c r="B67" s="138"/>
      <c r="C67" s="138" t="str">
        <f>C7</f>
        <v>Ace Seguros</v>
      </c>
      <c r="D67" s="138" t="str">
        <f t="shared" ref="D67:AQ67" si="30">D7</f>
        <v>Assurant Chile</v>
      </c>
      <c r="E67" s="138" t="str">
        <f t="shared" si="30"/>
        <v>BCI Seguros</v>
      </c>
      <c r="F67" s="138" t="str">
        <f t="shared" si="30"/>
        <v>Cardif</v>
      </c>
      <c r="G67" s="138" t="str">
        <f t="shared" si="30"/>
        <v>Cesce Chile</v>
      </c>
      <c r="H67" s="138" t="str">
        <f t="shared" si="30"/>
        <v>Chartis</v>
      </c>
      <c r="I67" s="138" t="str">
        <f t="shared" si="30"/>
        <v>Chilena Consolidada</v>
      </c>
      <c r="J67" s="138" t="str">
        <f t="shared" si="30"/>
        <v>Chubb de Chile</v>
      </c>
      <c r="K67" s="138" t="str">
        <f t="shared" si="30"/>
        <v>Coface Chile</v>
      </c>
      <c r="L67" s="138" t="str">
        <f t="shared" si="30"/>
        <v>Consorio Nacional</v>
      </c>
      <c r="M67" s="138" t="str">
        <f t="shared" si="30"/>
        <v>Continental Crédito</v>
      </c>
      <c r="N67" s="138" t="str">
        <f t="shared" si="30"/>
        <v>Euler Hermes</v>
      </c>
      <c r="O67" s="138" t="str">
        <f t="shared" si="30"/>
        <v>FAF International</v>
      </c>
      <c r="P67" s="138" t="str">
        <f t="shared" si="30"/>
        <v>HDI Seguros</v>
      </c>
      <c r="Q67" s="138" t="str">
        <f t="shared" si="30"/>
        <v>Huelen</v>
      </c>
      <c r="R67" s="138" t="str">
        <f t="shared" si="30"/>
        <v>Liberty Seguros</v>
      </c>
      <c r="S67" s="138" t="str">
        <f t="shared" si="30"/>
        <v>M. de Carabineros</v>
      </c>
      <c r="T67" s="138" t="str">
        <f t="shared" si="30"/>
        <v>Magallanes</v>
      </c>
      <c r="U67" s="138" t="str">
        <f t="shared" si="30"/>
        <v>Magallanes Gar. y Cré.</v>
      </c>
      <c r="V67" s="138" t="str">
        <f t="shared" si="30"/>
        <v>Mapfre</v>
      </c>
      <c r="W67" s="138" t="str">
        <f t="shared" si="30"/>
        <v>Mapfre Gar. y Cré.</v>
      </c>
      <c r="X67" s="138" t="str">
        <f t="shared" si="30"/>
        <v>Orion Seguros</v>
      </c>
      <c r="Y67" s="138" t="str">
        <f t="shared" si="30"/>
        <v>Penta Security</v>
      </c>
      <c r="Z67" s="138" t="str">
        <f t="shared" si="30"/>
        <v>QBE Chile</v>
      </c>
      <c r="AA67" s="138" t="str">
        <f t="shared" si="30"/>
        <v>Renta Nacional</v>
      </c>
      <c r="AB67" s="138" t="str">
        <f t="shared" si="30"/>
        <v>RSA Seguros</v>
      </c>
      <c r="AC67" s="138" t="str">
        <f t="shared" si="30"/>
        <v>Zenit Seguros</v>
      </c>
      <c r="AD67" s="138" t="str">
        <f t="shared" si="30"/>
        <v>Zurich Santander</v>
      </c>
      <c r="AE67" s="138">
        <f t="shared" si="30"/>
        <v>0</v>
      </c>
      <c r="AF67" s="138">
        <f t="shared" si="30"/>
        <v>0</v>
      </c>
      <c r="AG67" s="138">
        <f t="shared" si="30"/>
        <v>0</v>
      </c>
      <c r="AH67" s="138">
        <f t="shared" si="30"/>
        <v>0</v>
      </c>
      <c r="AI67" s="138">
        <f t="shared" si="30"/>
        <v>0</v>
      </c>
      <c r="AJ67" s="138">
        <f t="shared" si="30"/>
        <v>0</v>
      </c>
      <c r="AK67" s="138">
        <f t="shared" si="30"/>
        <v>0</v>
      </c>
      <c r="AL67" s="138">
        <f t="shared" si="30"/>
        <v>0</v>
      </c>
      <c r="AM67" s="138">
        <f t="shared" si="30"/>
        <v>0</v>
      </c>
      <c r="AN67" s="138">
        <f t="shared" si="30"/>
        <v>0</v>
      </c>
      <c r="AO67" s="138">
        <f t="shared" si="30"/>
        <v>0</v>
      </c>
      <c r="AP67" s="138">
        <f t="shared" si="30"/>
        <v>0</v>
      </c>
      <c r="AQ67" s="138" t="str">
        <f t="shared" si="30"/>
        <v>Mercado</v>
      </c>
    </row>
    <row r="68" spans="2:87">
      <c r="B68" s="149" t="s">
        <v>120</v>
      </c>
      <c r="C68" s="142">
        <v>78720138</v>
      </c>
      <c r="D68" s="142">
        <v>769238</v>
      </c>
      <c r="E68" s="142">
        <v>189524123</v>
      </c>
      <c r="F68" s="142">
        <v>147457161</v>
      </c>
      <c r="G68" s="142">
        <v>4412506</v>
      </c>
      <c r="H68" s="142">
        <v>144738511</v>
      </c>
      <c r="I68" s="142">
        <v>217206904</v>
      </c>
      <c r="J68" s="142">
        <v>30252515</v>
      </c>
      <c r="K68" s="142">
        <v>13222540</v>
      </c>
      <c r="L68" s="142">
        <v>47234295</v>
      </c>
      <c r="M68" s="142">
        <v>23685801</v>
      </c>
      <c r="N68" s="142">
        <v>2286174</v>
      </c>
      <c r="O68" s="142">
        <v>728502</v>
      </c>
      <c r="P68" s="142">
        <v>31271720</v>
      </c>
      <c r="Q68" s="142">
        <v>301451</v>
      </c>
      <c r="R68" s="142">
        <v>171399523</v>
      </c>
      <c r="S68" s="142">
        <v>1742657</v>
      </c>
      <c r="T68" s="142">
        <v>152435382</v>
      </c>
      <c r="U68" s="142">
        <v>6105178</v>
      </c>
      <c r="V68" s="142">
        <v>336274538</v>
      </c>
      <c r="W68" s="142">
        <v>9546316</v>
      </c>
      <c r="X68" s="142">
        <v>12231418</v>
      </c>
      <c r="Y68" s="142">
        <v>278934493</v>
      </c>
      <c r="Z68" s="142">
        <v>4473818</v>
      </c>
      <c r="AA68" s="142">
        <v>16162575</v>
      </c>
      <c r="AB68" s="142">
        <v>322700920</v>
      </c>
      <c r="AC68" s="142">
        <v>10959684</v>
      </c>
      <c r="AD68" s="142">
        <v>100609384</v>
      </c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31">
        <f>SUM(C68:AP68)</f>
        <v>2355387465</v>
      </c>
      <c r="AU68" s="140">
        <f t="shared" ref="AU68:CI68" si="31">C68-SUM(C69:C71,C91)</f>
        <v>0</v>
      </c>
      <c r="AV68" s="140">
        <f t="shared" si="31"/>
        <v>0</v>
      </c>
      <c r="AW68" s="140">
        <f t="shared" si="31"/>
        <v>0</v>
      </c>
      <c r="AX68" s="140">
        <f t="shared" si="31"/>
        <v>0</v>
      </c>
      <c r="AY68" s="140">
        <f t="shared" si="31"/>
        <v>0</v>
      </c>
      <c r="AZ68" s="140">
        <f t="shared" si="31"/>
        <v>0</v>
      </c>
      <c r="BA68" s="140">
        <f t="shared" si="31"/>
        <v>0</v>
      </c>
      <c r="BB68" s="140">
        <f t="shared" si="31"/>
        <v>0</v>
      </c>
      <c r="BC68" s="140">
        <f t="shared" si="31"/>
        <v>1</v>
      </c>
      <c r="BD68" s="140">
        <f t="shared" si="31"/>
        <v>0</v>
      </c>
      <c r="BE68" s="140">
        <f t="shared" si="31"/>
        <v>0</v>
      </c>
      <c r="BF68" s="140">
        <f t="shared" si="31"/>
        <v>1</v>
      </c>
      <c r="BG68" s="140">
        <f t="shared" si="31"/>
        <v>-1</v>
      </c>
      <c r="BH68" s="140">
        <f t="shared" si="31"/>
        <v>0</v>
      </c>
      <c r="BI68" s="140">
        <f t="shared" si="31"/>
        <v>0</v>
      </c>
      <c r="BJ68" s="140">
        <f t="shared" si="31"/>
        <v>0</v>
      </c>
      <c r="BK68" s="140">
        <f t="shared" si="31"/>
        <v>-1</v>
      </c>
      <c r="BL68" s="140">
        <f t="shared" si="31"/>
        <v>-1</v>
      </c>
      <c r="BM68" s="140">
        <f t="shared" si="31"/>
        <v>0</v>
      </c>
      <c r="BN68" s="140">
        <f t="shared" si="31"/>
        <v>0</v>
      </c>
      <c r="BO68" s="140">
        <f t="shared" si="31"/>
        <v>0</v>
      </c>
      <c r="BP68" s="140">
        <f t="shared" si="31"/>
        <v>0</v>
      </c>
      <c r="BQ68" s="140">
        <f t="shared" si="31"/>
        <v>0</v>
      </c>
      <c r="BR68" s="140">
        <f t="shared" si="31"/>
        <v>0</v>
      </c>
      <c r="BS68" s="140">
        <f t="shared" si="31"/>
        <v>0</v>
      </c>
      <c r="BT68" s="140">
        <f t="shared" si="31"/>
        <v>0</v>
      </c>
      <c r="BU68" s="140">
        <f t="shared" si="31"/>
        <v>0</v>
      </c>
      <c r="BV68" s="140">
        <f t="shared" si="31"/>
        <v>0</v>
      </c>
      <c r="BW68" s="140">
        <f t="shared" si="31"/>
        <v>0</v>
      </c>
      <c r="BX68" s="140">
        <f t="shared" si="31"/>
        <v>0</v>
      </c>
      <c r="BY68" s="140">
        <f t="shared" si="31"/>
        <v>0</v>
      </c>
      <c r="BZ68" s="140">
        <f t="shared" si="31"/>
        <v>0</v>
      </c>
      <c r="CA68" s="140">
        <f t="shared" si="31"/>
        <v>0</v>
      </c>
      <c r="CB68" s="140">
        <f t="shared" si="31"/>
        <v>0</v>
      </c>
      <c r="CC68" s="140">
        <f t="shared" si="31"/>
        <v>0</v>
      </c>
      <c r="CD68" s="140">
        <f t="shared" si="31"/>
        <v>0</v>
      </c>
      <c r="CE68" s="140">
        <f t="shared" si="31"/>
        <v>0</v>
      </c>
      <c r="CF68" s="140">
        <f t="shared" si="31"/>
        <v>0</v>
      </c>
      <c r="CG68" s="140">
        <f t="shared" si="31"/>
        <v>0</v>
      </c>
      <c r="CH68" s="140">
        <f t="shared" si="31"/>
        <v>0</v>
      </c>
      <c r="CI68" s="140">
        <f t="shared" si="31"/>
        <v>-1</v>
      </c>
    </row>
    <row r="69" spans="2:87">
      <c r="B69" s="149" t="s">
        <v>121</v>
      </c>
      <c r="C69" s="142">
        <v>0</v>
      </c>
      <c r="D69" s="142">
        <v>0</v>
      </c>
      <c r="E69" s="142">
        <v>574213</v>
      </c>
      <c r="F69" s="142">
        <v>0</v>
      </c>
      <c r="G69" s="142">
        <v>0</v>
      </c>
      <c r="H69" s="142">
        <v>563242</v>
      </c>
      <c r="I69" s="142">
        <v>0</v>
      </c>
      <c r="J69" s="142">
        <v>0</v>
      </c>
      <c r="K69" s="142">
        <v>0</v>
      </c>
      <c r="L69" s="142">
        <v>0</v>
      </c>
      <c r="M69" s="142">
        <v>0</v>
      </c>
      <c r="N69" s="142">
        <v>0</v>
      </c>
      <c r="O69" s="142">
        <v>0</v>
      </c>
      <c r="P69" s="142">
        <v>1005585</v>
      </c>
      <c r="Q69" s="142">
        <v>0</v>
      </c>
      <c r="R69" s="142">
        <v>0</v>
      </c>
      <c r="S69" s="142">
        <v>0</v>
      </c>
      <c r="T69" s="142">
        <v>1385208</v>
      </c>
      <c r="U69" s="142">
        <v>0</v>
      </c>
      <c r="V69" s="142">
        <v>0</v>
      </c>
      <c r="W69" s="142">
        <v>0</v>
      </c>
      <c r="X69" s="142">
        <v>0</v>
      </c>
      <c r="Y69" s="142">
        <v>2596708</v>
      </c>
      <c r="Z69" s="142">
        <v>0</v>
      </c>
      <c r="AA69" s="142">
        <v>0</v>
      </c>
      <c r="AB69" s="142">
        <v>0</v>
      </c>
      <c r="AC69" s="142">
        <v>425339</v>
      </c>
      <c r="AD69" s="142">
        <v>0</v>
      </c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31">
        <f t="shared" ref="AQ69:AQ110" si="32">SUM(C69:AP69)</f>
        <v>6550295</v>
      </c>
      <c r="AU69" s="140"/>
      <c r="AV69" s="140"/>
      <c r="AW69" s="140"/>
      <c r="AX69" s="140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  <c r="BJ69" s="140"/>
      <c r="BK69" s="140"/>
      <c r="BL69" s="140"/>
      <c r="BM69" s="140"/>
      <c r="BN69" s="140"/>
      <c r="BO69" s="140"/>
      <c r="BP69" s="140"/>
      <c r="BQ69" s="140"/>
      <c r="BR69" s="140"/>
      <c r="BS69" s="140"/>
      <c r="BT69" s="140"/>
      <c r="BU69" s="140"/>
      <c r="BV69" s="140"/>
      <c r="BW69" s="140"/>
      <c r="BX69" s="140"/>
      <c r="BY69" s="140"/>
      <c r="BZ69" s="140"/>
      <c r="CA69" s="140"/>
      <c r="CB69" s="140"/>
      <c r="CC69" s="140"/>
      <c r="CD69" s="140"/>
      <c r="CE69" s="140"/>
      <c r="CF69" s="140"/>
      <c r="CG69" s="140"/>
      <c r="CH69" s="140"/>
      <c r="CI69" s="140"/>
    </row>
    <row r="70" spans="2:87">
      <c r="B70" s="149" t="s">
        <v>122</v>
      </c>
      <c r="C70" s="142">
        <v>0</v>
      </c>
      <c r="D70" s="142">
        <v>0</v>
      </c>
      <c r="E70" s="142">
        <v>0</v>
      </c>
      <c r="F70" s="142">
        <v>0</v>
      </c>
      <c r="G70" s="142">
        <v>0</v>
      </c>
      <c r="H70" s="142">
        <v>0</v>
      </c>
      <c r="I70" s="142">
        <v>0</v>
      </c>
      <c r="J70" s="142">
        <v>0</v>
      </c>
      <c r="K70" s="142">
        <v>0</v>
      </c>
      <c r="L70" s="142">
        <v>0</v>
      </c>
      <c r="M70" s="142">
        <v>0</v>
      </c>
      <c r="N70" s="142">
        <v>0</v>
      </c>
      <c r="O70" s="142">
        <v>0</v>
      </c>
      <c r="P70" s="142">
        <v>0</v>
      </c>
      <c r="Q70" s="142">
        <v>0</v>
      </c>
      <c r="R70" s="142">
        <v>0</v>
      </c>
      <c r="S70" s="142">
        <v>0</v>
      </c>
      <c r="T70" s="142">
        <v>0</v>
      </c>
      <c r="U70" s="142">
        <v>0</v>
      </c>
      <c r="V70" s="142">
        <v>0</v>
      </c>
      <c r="W70" s="142">
        <v>0</v>
      </c>
      <c r="X70" s="142">
        <v>0</v>
      </c>
      <c r="Y70" s="142">
        <v>0</v>
      </c>
      <c r="Z70" s="142">
        <v>0</v>
      </c>
      <c r="AA70" s="142">
        <v>0</v>
      </c>
      <c r="AB70" s="142">
        <v>0</v>
      </c>
      <c r="AC70" s="142">
        <v>0</v>
      </c>
      <c r="AD70" s="142">
        <v>0</v>
      </c>
      <c r="AE70" s="142"/>
      <c r="AF70" s="142"/>
      <c r="AG70" s="142"/>
      <c r="AH70" s="142"/>
      <c r="AI70" s="142"/>
      <c r="AJ70" s="142"/>
      <c r="AK70" s="142"/>
      <c r="AL70" s="142"/>
      <c r="AM70" s="142"/>
      <c r="AN70" s="142"/>
      <c r="AO70" s="142"/>
      <c r="AP70" s="142"/>
      <c r="AQ70" s="131">
        <f t="shared" si="32"/>
        <v>0</v>
      </c>
      <c r="AU70" s="140"/>
      <c r="AV70" s="140"/>
      <c r="AW70" s="140"/>
      <c r="AX70" s="140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  <c r="BJ70" s="140"/>
      <c r="BK70" s="140"/>
      <c r="BL70" s="140"/>
      <c r="BM70" s="140"/>
      <c r="BN70" s="140"/>
      <c r="BO70" s="140"/>
      <c r="BP70" s="140"/>
      <c r="BQ70" s="140"/>
      <c r="BR70" s="140"/>
      <c r="BS70" s="140"/>
      <c r="BT70" s="140"/>
      <c r="BU70" s="140"/>
      <c r="BV70" s="140"/>
      <c r="BW70" s="140"/>
      <c r="BX70" s="140"/>
      <c r="BY70" s="140"/>
      <c r="BZ70" s="140"/>
      <c r="CA70" s="140"/>
      <c r="CB70" s="140"/>
      <c r="CC70" s="140"/>
      <c r="CD70" s="140"/>
      <c r="CE70" s="140"/>
      <c r="CF70" s="140"/>
      <c r="CG70" s="140"/>
      <c r="CH70" s="140"/>
      <c r="CI70" s="140"/>
    </row>
    <row r="71" spans="2:87">
      <c r="B71" s="149" t="s">
        <v>123</v>
      </c>
      <c r="C71" s="142">
        <v>73625521</v>
      </c>
      <c r="D71" s="142">
        <v>643698</v>
      </c>
      <c r="E71" s="142">
        <v>167679330</v>
      </c>
      <c r="F71" s="142">
        <v>117927353</v>
      </c>
      <c r="G71" s="142">
        <v>4167537</v>
      </c>
      <c r="H71" s="142">
        <v>138351568</v>
      </c>
      <c r="I71" s="142">
        <v>206343856</v>
      </c>
      <c r="J71" s="142">
        <v>24127517</v>
      </c>
      <c r="K71" s="142">
        <v>11660615</v>
      </c>
      <c r="L71" s="142">
        <v>43235373</v>
      </c>
      <c r="M71" s="142">
        <v>19984778</v>
      </c>
      <c r="N71" s="142">
        <v>2049143</v>
      </c>
      <c r="O71" s="142">
        <v>126556</v>
      </c>
      <c r="P71" s="142">
        <v>27177381</v>
      </c>
      <c r="Q71" s="142">
        <v>288218</v>
      </c>
      <c r="R71" s="142">
        <v>159733799</v>
      </c>
      <c r="S71" s="142">
        <v>1612726</v>
      </c>
      <c r="T71" s="142">
        <v>140050904</v>
      </c>
      <c r="U71" s="142">
        <v>5446239</v>
      </c>
      <c r="V71" s="142">
        <v>319807176</v>
      </c>
      <c r="W71" s="142">
        <v>8284613</v>
      </c>
      <c r="X71" s="142">
        <v>11211996</v>
      </c>
      <c r="Y71" s="142">
        <v>265870593</v>
      </c>
      <c r="Z71" s="142">
        <v>4114742</v>
      </c>
      <c r="AA71" s="142">
        <v>14338318</v>
      </c>
      <c r="AB71" s="142">
        <v>291828509</v>
      </c>
      <c r="AC71" s="142">
        <v>8916721</v>
      </c>
      <c r="AD71" s="142">
        <v>91037457</v>
      </c>
      <c r="AE71" s="142"/>
      <c r="AF71" s="142"/>
      <c r="AG71" s="142"/>
      <c r="AH71" s="142"/>
      <c r="AI71" s="142"/>
      <c r="AJ71" s="142"/>
      <c r="AK71" s="142"/>
      <c r="AL71" s="142"/>
      <c r="AM71" s="142"/>
      <c r="AN71" s="142"/>
      <c r="AO71" s="142"/>
      <c r="AP71" s="142"/>
      <c r="AQ71" s="131">
        <f t="shared" si="32"/>
        <v>2159642237</v>
      </c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  <c r="BL71" s="146"/>
      <c r="BM71" s="146"/>
      <c r="BN71" s="146"/>
      <c r="BO71" s="146"/>
      <c r="BP71" s="146"/>
      <c r="BQ71" s="146"/>
      <c r="BR71" s="146"/>
      <c r="BS71" s="146"/>
      <c r="BT71" s="146"/>
      <c r="BU71" s="146"/>
      <c r="BV71" s="146"/>
      <c r="BW71" s="146"/>
      <c r="BX71" s="146"/>
      <c r="BY71" s="146"/>
      <c r="BZ71" s="146"/>
      <c r="CA71" s="146"/>
      <c r="CB71" s="146"/>
      <c r="CC71" s="146"/>
      <c r="CD71" s="146"/>
      <c r="CE71" s="146"/>
      <c r="CF71" s="146"/>
      <c r="CG71" s="146"/>
      <c r="CH71" s="146"/>
      <c r="CI71" s="146"/>
    </row>
    <row r="72" spans="2:87">
      <c r="B72" s="150" t="s">
        <v>124</v>
      </c>
      <c r="C72" s="145">
        <v>62678135</v>
      </c>
      <c r="D72" s="145">
        <v>643698</v>
      </c>
      <c r="E72" s="145">
        <v>144462509</v>
      </c>
      <c r="F72" s="145">
        <v>113113332</v>
      </c>
      <c r="G72" s="145">
        <v>3469823</v>
      </c>
      <c r="H72" s="145">
        <v>118021611</v>
      </c>
      <c r="I72" s="145">
        <v>180380669</v>
      </c>
      <c r="J72" s="145">
        <v>16652664</v>
      </c>
      <c r="K72" s="145">
        <v>9586095</v>
      </c>
      <c r="L72" s="145">
        <v>40908453</v>
      </c>
      <c r="M72" s="145">
        <v>14237311</v>
      </c>
      <c r="N72" s="145">
        <v>681440</v>
      </c>
      <c r="O72" s="145">
        <v>126368</v>
      </c>
      <c r="P72" s="145">
        <v>20861994</v>
      </c>
      <c r="Q72" s="145">
        <v>285514</v>
      </c>
      <c r="R72" s="145">
        <v>124380947</v>
      </c>
      <c r="S72" s="145">
        <v>985800</v>
      </c>
      <c r="T72" s="145">
        <v>122149190</v>
      </c>
      <c r="U72" s="145">
        <v>3452448</v>
      </c>
      <c r="V72" s="145">
        <v>275743843</v>
      </c>
      <c r="W72" s="145">
        <v>6986888</v>
      </c>
      <c r="X72" s="145">
        <v>7296536</v>
      </c>
      <c r="Y72" s="145">
        <v>223841619</v>
      </c>
      <c r="Z72" s="145">
        <v>3047368</v>
      </c>
      <c r="AA72" s="145">
        <v>12711555</v>
      </c>
      <c r="AB72" s="145">
        <v>252403076</v>
      </c>
      <c r="AC72" s="145">
        <v>8323816</v>
      </c>
      <c r="AD72" s="145">
        <v>69471752</v>
      </c>
      <c r="AE72" s="145"/>
      <c r="AF72" s="145"/>
      <c r="AG72" s="145"/>
      <c r="AH72" s="145"/>
      <c r="AI72" s="145"/>
      <c r="AJ72" s="145"/>
      <c r="AK72" s="145"/>
      <c r="AL72" s="145"/>
      <c r="AM72" s="145"/>
      <c r="AN72" s="145"/>
      <c r="AO72" s="145"/>
      <c r="AP72" s="145"/>
      <c r="AQ72" s="131">
        <f t="shared" si="32"/>
        <v>1836904454</v>
      </c>
      <c r="AU72" s="140">
        <f t="shared" ref="AU72:CI72" si="33">C72-SUM(C73:C74,C77:C83)</f>
        <v>0</v>
      </c>
      <c r="AV72" s="140">
        <f t="shared" si="33"/>
        <v>0</v>
      </c>
      <c r="AW72" s="140">
        <f t="shared" si="33"/>
        <v>0</v>
      </c>
      <c r="AX72" s="140">
        <f t="shared" si="33"/>
        <v>0</v>
      </c>
      <c r="AY72" s="140">
        <f t="shared" si="33"/>
        <v>0</v>
      </c>
      <c r="AZ72" s="140">
        <f t="shared" si="33"/>
        <v>0</v>
      </c>
      <c r="BA72" s="140">
        <f t="shared" si="33"/>
        <v>0</v>
      </c>
      <c r="BB72" s="140">
        <f t="shared" si="33"/>
        <v>0</v>
      </c>
      <c r="BC72" s="140">
        <f t="shared" si="33"/>
        <v>1</v>
      </c>
      <c r="BD72" s="140">
        <f t="shared" si="33"/>
        <v>0</v>
      </c>
      <c r="BE72" s="140">
        <f t="shared" si="33"/>
        <v>0</v>
      </c>
      <c r="BF72" s="140">
        <f t="shared" si="33"/>
        <v>0</v>
      </c>
      <c r="BG72" s="140">
        <f t="shared" si="33"/>
        <v>1</v>
      </c>
      <c r="BH72" s="140">
        <f t="shared" si="33"/>
        <v>0</v>
      </c>
      <c r="BI72" s="140">
        <f t="shared" si="33"/>
        <v>0</v>
      </c>
      <c r="BJ72" s="140">
        <f t="shared" si="33"/>
        <v>0</v>
      </c>
      <c r="BK72" s="140">
        <f t="shared" si="33"/>
        <v>0</v>
      </c>
      <c r="BL72" s="140">
        <f t="shared" si="33"/>
        <v>0</v>
      </c>
      <c r="BM72" s="140">
        <f t="shared" si="33"/>
        <v>-1</v>
      </c>
      <c r="BN72" s="140">
        <f t="shared" si="33"/>
        <v>0</v>
      </c>
      <c r="BO72" s="140">
        <f t="shared" si="33"/>
        <v>0</v>
      </c>
      <c r="BP72" s="140">
        <f t="shared" si="33"/>
        <v>0</v>
      </c>
      <c r="BQ72" s="140">
        <f t="shared" si="33"/>
        <v>0</v>
      </c>
      <c r="BR72" s="140">
        <f t="shared" si="33"/>
        <v>0</v>
      </c>
      <c r="BS72" s="140">
        <f t="shared" si="33"/>
        <v>0</v>
      </c>
      <c r="BT72" s="140">
        <f t="shared" si="33"/>
        <v>-1</v>
      </c>
      <c r="BU72" s="140">
        <f t="shared" si="33"/>
        <v>0</v>
      </c>
      <c r="BV72" s="140">
        <f t="shared" si="33"/>
        <v>0</v>
      </c>
      <c r="BW72" s="140">
        <f t="shared" si="33"/>
        <v>0</v>
      </c>
      <c r="BX72" s="140">
        <f t="shared" si="33"/>
        <v>0</v>
      </c>
      <c r="BY72" s="140">
        <f t="shared" si="33"/>
        <v>0</v>
      </c>
      <c r="BZ72" s="140">
        <f t="shared" si="33"/>
        <v>0</v>
      </c>
      <c r="CA72" s="140">
        <f t="shared" si="33"/>
        <v>0</v>
      </c>
      <c r="CB72" s="140">
        <f t="shared" si="33"/>
        <v>0</v>
      </c>
      <c r="CC72" s="140">
        <f t="shared" si="33"/>
        <v>0</v>
      </c>
      <c r="CD72" s="140">
        <f t="shared" si="33"/>
        <v>0</v>
      </c>
      <c r="CE72" s="140">
        <f t="shared" si="33"/>
        <v>0</v>
      </c>
      <c r="CF72" s="140">
        <f t="shared" si="33"/>
        <v>0</v>
      </c>
      <c r="CG72" s="140">
        <f t="shared" si="33"/>
        <v>0</v>
      </c>
      <c r="CH72" s="140">
        <f t="shared" si="33"/>
        <v>0</v>
      </c>
      <c r="CI72" s="140">
        <f t="shared" si="33"/>
        <v>0</v>
      </c>
    </row>
    <row r="73" spans="2:87">
      <c r="B73" s="151" t="s">
        <v>125</v>
      </c>
      <c r="C73" s="145">
        <v>24990822</v>
      </c>
      <c r="D73" s="145">
        <v>620270</v>
      </c>
      <c r="E73" s="145">
        <v>101272184</v>
      </c>
      <c r="F73" s="145">
        <v>103880275</v>
      </c>
      <c r="G73" s="145">
        <v>2387730</v>
      </c>
      <c r="H73" s="145">
        <v>36373152</v>
      </c>
      <c r="I73" s="145">
        <v>55717207</v>
      </c>
      <c r="J73" s="145">
        <v>5889036</v>
      </c>
      <c r="K73" s="145">
        <v>2115037</v>
      </c>
      <c r="L73" s="145">
        <v>22200573</v>
      </c>
      <c r="M73" s="145">
        <v>5178045</v>
      </c>
      <c r="N73" s="145">
        <v>627145</v>
      </c>
      <c r="O73" s="145">
        <v>0</v>
      </c>
      <c r="P73" s="145">
        <v>13496900</v>
      </c>
      <c r="Q73" s="145">
        <v>274151</v>
      </c>
      <c r="R73" s="145">
        <v>63034153</v>
      </c>
      <c r="S73" s="145">
        <v>588150</v>
      </c>
      <c r="T73" s="145">
        <v>70662789</v>
      </c>
      <c r="U73" s="145">
        <v>2804529</v>
      </c>
      <c r="V73" s="145">
        <v>71760151</v>
      </c>
      <c r="W73" s="145">
        <v>2221958</v>
      </c>
      <c r="X73" s="145">
        <v>5521377</v>
      </c>
      <c r="Y73" s="145">
        <v>93860343</v>
      </c>
      <c r="Z73" s="145">
        <v>1554946</v>
      </c>
      <c r="AA73" s="145">
        <v>7486043</v>
      </c>
      <c r="AB73" s="145">
        <v>115857471</v>
      </c>
      <c r="AC73" s="145">
        <v>6305019</v>
      </c>
      <c r="AD73" s="145">
        <v>64265487</v>
      </c>
      <c r="AE73" s="145"/>
      <c r="AF73" s="145"/>
      <c r="AG73" s="145"/>
      <c r="AH73" s="145"/>
      <c r="AI73" s="145"/>
      <c r="AJ73" s="145"/>
      <c r="AK73" s="145"/>
      <c r="AL73" s="145"/>
      <c r="AM73" s="145"/>
      <c r="AN73" s="145"/>
      <c r="AO73" s="145"/>
      <c r="AP73" s="145"/>
      <c r="AQ73" s="131">
        <f t="shared" si="32"/>
        <v>880944943</v>
      </c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0"/>
      <c r="CD73" s="140"/>
      <c r="CE73" s="140"/>
      <c r="CF73" s="140"/>
      <c r="CG73" s="140"/>
      <c r="CH73" s="140"/>
      <c r="CI73" s="140"/>
    </row>
    <row r="74" spans="2:87">
      <c r="B74" s="151" t="s">
        <v>126</v>
      </c>
      <c r="C74" s="145">
        <v>0</v>
      </c>
      <c r="D74" s="145">
        <v>0</v>
      </c>
      <c r="E74" s="145">
        <v>0</v>
      </c>
      <c r="F74" s="145">
        <v>0</v>
      </c>
      <c r="G74" s="145">
        <v>0</v>
      </c>
      <c r="H74" s="145">
        <v>0</v>
      </c>
      <c r="I74" s="145">
        <v>0</v>
      </c>
      <c r="J74" s="145">
        <v>0</v>
      </c>
      <c r="K74" s="145">
        <v>0</v>
      </c>
      <c r="L74" s="145">
        <v>0</v>
      </c>
      <c r="M74" s="145">
        <v>0</v>
      </c>
      <c r="N74" s="145">
        <v>0</v>
      </c>
      <c r="O74" s="145">
        <v>0</v>
      </c>
      <c r="P74" s="145">
        <v>0</v>
      </c>
      <c r="Q74" s="145">
        <v>0</v>
      </c>
      <c r="R74" s="145">
        <v>0</v>
      </c>
      <c r="S74" s="145">
        <v>0</v>
      </c>
      <c r="T74" s="145">
        <v>0</v>
      </c>
      <c r="U74" s="145">
        <v>0</v>
      </c>
      <c r="V74" s="145">
        <v>0</v>
      </c>
      <c r="W74" s="145">
        <v>0</v>
      </c>
      <c r="X74" s="145">
        <v>0</v>
      </c>
      <c r="Y74" s="145">
        <v>0</v>
      </c>
      <c r="Z74" s="145">
        <v>0</v>
      </c>
      <c r="AA74" s="145">
        <v>0</v>
      </c>
      <c r="AB74" s="145">
        <v>0</v>
      </c>
      <c r="AC74" s="145">
        <v>0</v>
      </c>
      <c r="AD74" s="145">
        <v>0</v>
      </c>
      <c r="AE74" s="145"/>
      <c r="AF74" s="145"/>
      <c r="AG74" s="145"/>
      <c r="AH74" s="145"/>
      <c r="AI74" s="145"/>
      <c r="AJ74" s="145"/>
      <c r="AK74" s="145"/>
      <c r="AL74" s="145"/>
      <c r="AM74" s="145"/>
      <c r="AN74" s="145"/>
      <c r="AO74" s="145"/>
      <c r="AP74" s="145"/>
      <c r="AQ74" s="131">
        <f t="shared" si="32"/>
        <v>0</v>
      </c>
      <c r="AU74" s="140">
        <f t="shared" ref="AU74:BS74" si="34">C74-SUM(C75:C76)</f>
        <v>0</v>
      </c>
      <c r="AV74" s="140">
        <f t="shared" si="34"/>
        <v>0</v>
      </c>
      <c r="AW74" s="140">
        <f t="shared" si="34"/>
        <v>0</v>
      </c>
      <c r="AX74" s="140">
        <f t="shared" si="34"/>
        <v>0</v>
      </c>
      <c r="AY74" s="140">
        <f t="shared" si="34"/>
        <v>0</v>
      </c>
      <c r="AZ74" s="140">
        <f t="shared" si="34"/>
        <v>0</v>
      </c>
      <c r="BA74" s="140">
        <f t="shared" si="34"/>
        <v>0</v>
      </c>
      <c r="BB74" s="140">
        <f t="shared" si="34"/>
        <v>0</v>
      </c>
      <c r="BC74" s="140">
        <f t="shared" si="34"/>
        <v>0</v>
      </c>
      <c r="BD74" s="140">
        <f t="shared" si="34"/>
        <v>0</v>
      </c>
      <c r="BE74" s="140">
        <f t="shared" si="34"/>
        <v>0</v>
      </c>
      <c r="BF74" s="140">
        <f t="shared" si="34"/>
        <v>0</v>
      </c>
      <c r="BG74" s="140">
        <f t="shared" si="34"/>
        <v>0</v>
      </c>
      <c r="BH74" s="140">
        <f t="shared" si="34"/>
        <v>0</v>
      </c>
      <c r="BI74" s="140">
        <f t="shared" si="34"/>
        <v>0</v>
      </c>
      <c r="BJ74" s="140">
        <f t="shared" si="34"/>
        <v>0</v>
      </c>
      <c r="BK74" s="140">
        <f t="shared" si="34"/>
        <v>0</v>
      </c>
      <c r="BL74" s="140">
        <f t="shared" si="34"/>
        <v>0</v>
      </c>
      <c r="BM74" s="140">
        <f t="shared" si="34"/>
        <v>0</v>
      </c>
      <c r="BN74" s="140">
        <f t="shared" si="34"/>
        <v>0</v>
      </c>
      <c r="BO74" s="140">
        <f t="shared" si="34"/>
        <v>0</v>
      </c>
      <c r="BP74" s="140">
        <f t="shared" si="34"/>
        <v>0</v>
      </c>
      <c r="BQ74" s="140">
        <f t="shared" si="34"/>
        <v>0</v>
      </c>
      <c r="BR74" s="140">
        <f t="shared" si="34"/>
        <v>0</v>
      </c>
      <c r="BS74" s="140">
        <f t="shared" si="34"/>
        <v>0</v>
      </c>
      <c r="BT74" s="140">
        <f t="shared" ref="BT74:CI74" si="35">AB74-SUM(AB75:AB76)</f>
        <v>0</v>
      </c>
      <c r="BU74" s="140">
        <f t="shared" si="35"/>
        <v>0</v>
      </c>
      <c r="BV74" s="140">
        <f t="shared" si="35"/>
        <v>0</v>
      </c>
      <c r="BW74" s="140">
        <f t="shared" si="35"/>
        <v>0</v>
      </c>
      <c r="BX74" s="140">
        <f t="shared" si="35"/>
        <v>0</v>
      </c>
      <c r="BY74" s="140">
        <f t="shared" si="35"/>
        <v>0</v>
      </c>
      <c r="BZ74" s="140">
        <f t="shared" si="35"/>
        <v>0</v>
      </c>
      <c r="CA74" s="140">
        <f t="shared" si="35"/>
        <v>0</v>
      </c>
      <c r="CB74" s="140">
        <f t="shared" si="35"/>
        <v>0</v>
      </c>
      <c r="CC74" s="140">
        <f t="shared" si="35"/>
        <v>0</v>
      </c>
      <c r="CD74" s="140">
        <f t="shared" si="35"/>
        <v>0</v>
      </c>
      <c r="CE74" s="140">
        <f t="shared" si="35"/>
        <v>0</v>
      </c>
      <c r="CF74" s="140">
        <f t="shared" si="35"/>
        <v>0</v>
      </c>
      <c r="CG74" s="140">
        <f t="shared" si="35"/>
        <v>0</v>
      </c>
      <c r="CH74" s="140">
        <f t="shared" si="35"/>
        <v>0</v>
      </c>
      <c r="CI74" s="140">
        <f t="shared" si="35"/>
        <v>0</v>
      </c>
    </row>
    <row r="75" spans="2:87">
      <c r="B75" s="152" t="s">
        <v>127</v>
      </c>
      <c r="C75" s="145">
        <v>0</v>
      </c>
      <c r="D75" s="145">
        <v>0</v>
      </c>
      <c r="E75" s="145">
        <v>0</v>
      </c>
      <c r="F75" s="145">
        <v>0</v>
      </c>
      <c r="G75" s="145">
        <v>0</v>
      </c>
      <c r="H75" s="145">
        <v>0</v>
      </c>
      <c r="I75" s="145">
        <v>0</v>
      </c>
      <c r="J75" s="145">
        <v>0</v>
      </c>
      <c r="K75" s="145">
        <v>0</v>
      </c>
      <c r="L75" s="145">
        <v>0</v>
      </c>
      <c r="M75" s="145">
        <v>0</v>
      </c>
      <c r="N75" s="145">
        <v>0</v>
      </c>
      <c r="O75" s="145">
        <v>0</v>
      </c>
      <c r="P75" s="145">
        <v>0</v>
      </c>
      <c r="Q75" s="145">
        <v>0</v>
      </c>
      <c r="R75" s="145">
        <v>0</v>
      </c>
      <c r="S75" s="145">
        <v>0</v>
      </c>
      <c r="T75" s="145">
        <v>0</v>
      </c>
      <c r="U75" s="145">
        <v>0</v>
      </c>
      <c r="V75" s="145">
        <v>0</v>
      </c>
      <c r="W75" s="145">
        <v>0</v>
      </c>
      <c r="X75" s="145">
        <v>0</v>
      </c>
      <c r="Y75" s="145">
        <v>0</v>
      </c>
      <c r="Z75" s="145">
        <v>0</v>
      </c>
      <c r="AA75" s="145">
        <v>0</v>
      </c>
      <c r="AB75" s="145">
        <v>0</v>
      </c>
      <c r="AC75" s="145">
        <v>0</v>
      </c>
      <c r="AD75" s="145">
        <v>0</v>
      </c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31">
        <f t="shared" si="32"/>
        <v>0</v>
      </c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146"/>
      <c r="BM75" s="146"/>
      <c r="BN75" s="146"/>
      <c r="BO75" s="146"/>
      <c r="BP75" s="146"/>
      <c r="BQ75" s="146"/>
      <c r="BR75" s="146"/>
      <c r="BS75" s="146"/>
      <c r="BT75" s="146"/>
      <c r="BU75" s="146"/>
      <c r="BV75" s="146"/>
      <c r="BW75" s="146"/>
      <c r="BX75" s="146"/>
      <c r="BY75" s="146"/>
      <c r="BZ75" s="146"/>
      <c r="CA75" s="146"/>
      <c r="CB75" s="146"/>
      <c r="CC75" s="146"/>
      <c r="CD75" s="146"/>
      <c r="CE75" s="146"/>
      <c r="CF75" s="146"/>
      <c r="CG75" s="146"/>
      <c r="CH75" s="146"/>
      <c r="CI75" s="146"/>
    </row>
    <row r="76" spans="2:87">
      <c r="B76" s="152" t="s">
        <v>128</v>
      </c>
      <c r="C76" s="145">
        <v>0</v>
      </c>
      <c r="D76" s="145">
        <v>0</v>
      </c>
      <c r="E76" s="145">
        <v>0</v>
      </c>
      <c r="F76" s="145">
        <v>0</v>
      </c>
      <c r="G76" s="145">
        <v>0</v>
      </c>
      <c r="H76" s="145">
        <v>0</v>
      </c>
      <c r="I76" s="145">
        <v>0</v>
      </c>
      <c r="J76" s="145">
        <v>0</v>
      </c>
      <c r="K76" s="145">
        <v>0</v>
      </c>
      <c r="L76" s="145">
        <v>0</v>
      </c>
      <c r="M76" s="145">
        <v>0</v>
      </c>
      <c r="N76" s="145">
        <v>0</v>
      </c>
      <c r="O76" s="145">
        <v>0</v>
      </c>
      <c r="P76" s="145">
        <v>0</v>
      </c>
      <c r="Q76" s="145">
        <v>0</v>
      </c>
      <c r="R76" s="145">
        <v>0</v>
      </c>
      <c r="S76" s="145">
        <v>0</v>
      </c>
      <c r="T76" s="145">
        <v>0</v>
      </c>
      <c r="U76" s="145">
        <v>0</v>
      </c>
      <c r="V76" s="145">
        <v>0</v>
      </c>
      <c r="W76" s="145">
        <v>0</v>
      </c>
      <c r="X76" s="145">
        <v>0</v>
      </c>
      <c r="Y76" s="145">
        <v>0</v>
      </c>
      <c r="Z76" s="145">
        <v>0</v>
      </c>
      <c r="AA76" s="145">
        <v>0</v>
      </c>
      <c r="AB76" s="145">
        <v>0</v>
      </c>
      <c r="AC76" s="145">
        <v>0</v>
      </c>
      <c r="AD76" s="145">
        <v>0</v>
      </c>
      <c r="AE76" s="145"/>
      <c r="AF76" s="145"/>
      <c r="AG76" s="145"/>
      <c r="AH76" s="145"/>
      <c r="AI76" s="145"/>
      <c r="AJ76" s="145"/>
      <c r="AK76" s="145"/>
      <c r="AL76" s="145"/>
      <c r="AM76" s="145"/>
      <c r="AN76" s="145"/>
      <c r="AO76" s="145"/>
      <c r="AP76" s="145"/>
      <c r="AQ76" s="131">
        <f t="shared" si="32"/>
        <v>0</v>
      </c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0"/>
      <c r="CD76" s="140"/>
      <c r="CE76" s="140"/>
      <c r="CF76" s="140"/>
      <c r="CG76" s="140"/>
      <c r="CH76" s="140"/>
      <c r="CI76" s="140"/>
    </row>
    <row r="77" spans="2:87">
      <c r="B77" s="151" t="s">
        <v>129</v>
      </c>
      <c r="C77" s="145">
        <v>0</v>
      </c>
      <c r="D77" s="145">
        <v>0</v>
      </c>
      <c r="E77" s="145">
        <v>0</v>
      </c>
      <c r="F77" s="145">
        <v>0</v>
      </c>
      <c r="G77" s="145">
        <v>0</v>
      </c>
      <c r="H77" s="145">
        <v>0</v>
      </c>
      <c r="I77" s="145">
        <v>0</v>
      </c>
      <c r="J77" s="145">
        <v>0</v>
      </c>
      <c r="K77" s="145">
        <v>0</v>
      </c>
      <c r="L77" s="145">
        <v>0</v>
      </c>
      <c r="M77" s="145">
        <v>0</v>
      </c>
      <c r="N77" s="145">
        <v>0</v>
      </c>
      <c r="O77" s="145">
        <v>0</v>
      </c>
      <c r="P77" s="145">
        <v>0</v>
      </c>
      <c r="Q77" s="145">
        <v>0</v>
      </c>
      <c r="R77" s="145">
        <v>0</v>
      </c>
      <c r="S77" s="145">
        <v>0</v>
      </c>
      <c r="T77" s="145">
        <v>0</v>
      </c>
      <c r="U77" s="145">
        <v>0</v>
      </c>
      <c r="V77" s="145">
        <v>0</v>
      </c>
      <c r="W77" s="145">
        <v>0</v>
      </c>
      <c r="X77" s="145">
        <v>0</v>
      </c>
      <c r="Y77" s="145">
        <v>0</v>
      </c>
      <c r="Z77" s="145">
        <v>0</v>
      </c>
      <c r="AA77" s="145">
        <v>0</v>
      </c>
      <c r="AB77" s="145">
        <v>0</v>
      </c>
      <c r="AC77" s="145">
        <v>0</v>
      </c>
      <c r="AD77" s="145">
        <v>0</v>
      </c>
      <c r="AE77" s="145"/>
      <c r="AF77" s="145"/>
      <c r="AG77" s="145"/>
      <c r="AH77" s="145"/>
      <c r="AI77" s="145"/>
      <c r="AJ77" s="145"/>
      <c r="AK77" s="145"/>
      <c r="AL77" s="145"/>
      <c r="AM77" s="145"/>
      <c r="AN77" s="145"/>
      <c r="AO77" s="145"/>
      <c r="AP77" s="145"/>
      <c r="AQ77" s="131">
        <f t="shared" si="32"/>
        <v>0</v>
      </c>
      <c r="AU77" s="146"/>
      <c r="AV77" s="146"/>
      <c r="AW77" s="146"/>
      <c r="AX77" s="146"/>
      <c r="AY77" s="146"/>
      <c r="AZ77" s="146"/>
      <c r="BA77" s="146"/>
      <c r="BB77" s="146"/>
      <c r="BC77" s="146"/>
      <c r="BD77" s="146"/>
      <c r="BE77" s="146"/>
      <c r="BF77" s="146"/>
      <c r="BG77" s="146"/>
      <c r="BH77" s="146"/>
      <c r="BI77" s="146"/>
      <c r="BJ77" s="146"/>
      <c r="BK77" s="146"/>
      <c r="BL77" s="146"/>
      <c r="BM77" s="146"/>
      <c r="BN77" s="146"/>
      <c r="BO77" s="146"/>
      <c r="BP77" s="146"/>
      <c r="BQ77" s="146"/>
      <c r="BR77" s="146"/>
      <c r="BS77" s="146"/>
      <c r="BT77" s="146"/>
      <c r="BU77" s="146"/>
      <c r="BV77" s="146"/>
      <c r="BW77" s="146"/>
      <c r="BX77" s="146"/>
      <c r="BY77" s="146"/>
      <c r="BZ77" s="146"/>
      <c r="CA77" s="146"/>
      <c r="CB77" s="146"/>
      <c r="CC77" s="146"/>
      <c r="CD77" s="146"/>
      <c r="CE77" s="146"/>
      <c r="CF77" s="146"/>
      <c r="CG77" s="146"/>
      <c r="CH77" s="146"/>
      <c r="CI77" s="146"/>
    </row>
    <row r="78" spans="2:87">
      <c r="B78" s="151" t="s">
        <v>130</v>
      </c>
      <c r="C78" s="145">
        <v>0</v>
      </c>
      <c r="D78" s="145">
        <v>0</v>
      </c>
      <c r="E78" s="145">
        <v>0</v>
      </c>
      <c r="F78" s="145">
        <v>0</v>
      </c>
      <c r="G78" s="145">
        <v>0</v>
      </c>
      <c r="H78" s="145">
        <v>0</v>
      </c>
      <c r="I78" s="145">
        <v>0</v>
      </c>
      <c r="J78" s="145">
        <v>0</v>
      </c>
      <c r="K78" s="145">
        <v>0</v>
      </c>
      <c r="L78" s="145">
        <v>0</v>
      </c>
      <c r="M78" s="145">
        <v>0</v>
      </c>
      <c r="N78" s="145">
        <v>0</v>
      </c>
      <c r="O78" s="145">
        <v>0</v>
      </c>
      <c r="P78" s="145">
        <v>0</v>
      </c>
      <c r="Q78" s="145">
        <v>0</v>
      </c>
      <c r="R78" s="145">
        <v>0</v>
      </c>
      <c r="S78" s="145">
        <v>0</v>
      </c>
      <c r="T78" s="145">
        <v>0</v>
      </c>
      <c r="U78" s="145">
        <v>0</v>
      </c>
      <c r="V78" s="145">
        <v>0</v>
      </c>
      <c r="W78" s="145">
        <v>0</v>
      </c>
      <c r="X78" s="145">
        <v>0</v>
      </c>
      <c r="Y78" s="145">
        <v>0</v>
      </c>
      <c r="Z78" s="145">
        <v>0</v>
      </c>
      <c r="AA78" s="145">
        <v>0</v>
      </c>
      <c r="AB78" s="145">
        <v>0</v>
      </c>
      <c r="AC78" s="145">
        <v>0</v>
      </c>
      <c r="AD78" s="145">
        <v>0</v>
      </c>
      <c r="AE78" s="145"/>
      <c r="AF78" s="145"/>
      <c r="AG78" s="145"/>
      <c r="AH78" s="145"/>
      <c r="AI78" s="145"/>
      <c r="AJ78" s="145"/>
      <c r="AK78" s="145"/>
      <c r="AL78" s="145"/>
      <c r="AM78" s="145"/>
      <c r="AN78" s="145"/>
      <c r="AO78" s="145"/>
      <c r="AP78" s="145"/>
      <c r="AQ78" s="131">
        <f t="shared" si="32"/>
        <v>0</v>
      </c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6"/>
      <c r="BQ78" s="146"/>
      <c r="BR78" s="146"/>
      <c r="BS78" s="146"/>
      <c r="BT78" s="146"/>
      <c r="BU78" s="146"/>
      <c r="BV78" s="146"/>
      <c r="BW78" s="146"/>
      <c r="BX78" s="146"/>
      <c r="BY78" s="146"/>
      <c r="BZ78" s="146"/>
      <c r="CA78" s="146"/>
      <c r="CB78" s="146"/>
      <c r="CC78" s="146"/>
      <c r="CD78" s="146"/>
      <c r="CE78" s="146"/>
      <c r="CF78" s="146"/>
      <c r="CG78" s="146"/>
      <c r="CH78" s="146"/>
      <c r="CI78" s="146"/>
    </row>
    <row r="79" spans="2:87">
      <c r="B79" s="151" t="s">
        <v>131</v>
      </c>
      <c r="C79" s="145">
        <v>0</v>
      </c>
      <c r="D79" s="145">
        <v>0</v>
      </c>
      <c r="E79" s="145">
        <v>0</v>
      </c>
      <c r="F79" s="145">
        <v>0</v>
      </c>
      <c r="G79" s="145">
        <v>0</v>
      </c>
      <c r="H79" s="145">
        <v>0</v>
      </c>
      <c r="I79" s="145">
        <v>0</v>
      </c>
      <c r="J79" s="145">
        <v>0</v>
      </c>
      <c r="K79" s="145">
        <v>0</v>
      </c>
      <c r="L79" s="145">
        <v>0</v>
      </c>
      <c r="M79" s="145">
        <v>0</v>
      </c>
      <c r="N79" s="145">
        <v>0</v>
      </c>
      <c r="O79" s="145">
        <v>0</v>
      </c>
      <c r="P79" s="145">
        <v>0</v>
      </c>
      <c r="Q79" s="145">
        <v>0</v>
      </c>
      <c r="R79" s="145">
        <v>0</v>
      </c>
      <c r="S79" s="145">
        <v>0</v>
      </c>
      <c r="T79" s="145">
        <v>0</v>
      </c>
      <c r="U79" s="145">
        <v>0</v>
      </c>
      <c r="V79" s="145">
        <v>0</v>
      </c>
      <c r="W79" s="145">
        <v>0</v>
      </c>
      <c r="X79" s="145">
        <v>0</v>
      </c>
      <c r="Y79" s="145">
        <v>0</v>
      </c>
      <c r="Z79" s="145">
        <v>0</v>
      </c>
      <c r="AA79" s="145">
        <v>0</v>
      </c>
      <c r="AB79" s="145">
        <v>0</v>
      </c>
      <c r="AC79" s="145">
        <v>0</v>
      </c>
      <c r="AD79" s="145">
        <v>0</v>
      </c>
      <c r="AE79" s="145"/>
      <c r="AF79" s="145"/>
      <c r="AG79" s="145"/>
      <c r="AH79" s="145"/>
      <c r="AI79" s="145"/>
      <c r="AJ79" s="145"/>
      <c r="AK79" s="145"/>
      <c r="AL79" s="145"/>
      <c r="AM79" s="145"/>
      <c r="AN79" s="145"/>
      <c r="AO79" s="145"/>
      <c r="AP79" s="145"/>
      <c r="AQ79" s="131">
        <f t="shared" si="32"/>
        <v>0</v>
      </c>
      <c r="AU79" s="146"/>
      <c r="AV79" s="146"/>
      <c r="AW79" s="146"/>
      <c r="AX79" s="146"/>
      <c r="AY79" s="146"/>
      <c r="AZ79" s="146"/>
      <c r="BA79" s="146"/>
      <c r="BB79" s="146"/>
      <c r="BC79" s="146"/>
      <c r="BD79" s="146"/>
      <c r="BE79" s="146"/>
      <c r="BF79" s="146"/>
      <c r="BG79" s="146"/>
      <c r="BH79" s="146"/>
      <c r="BI79" s="146"/>
      <c r="BJ79" s="146"/>
      <c r="BK79" s="146"/>
      <c r="BL79" s="146"/>
      <c r="BM79" s="146"/>
      <c r="BN79" s="146"/>
      <c r="BO79" s="146"/>
      <c r="BP79" s="146"/>
      <c r="BQ79" s="146"/>
      <c r="BR79" s="146"/>
      <c r="BS79" s="146"/>
      <c r="BT79" s="146"/>
      <c r="BU79" s="146"/>
      <c r="BV79" s="146"/>
      <c r="BW79" s="146"/>
      <c r="BX79" s="146"/>
      <c r="BY79" s="146"/>
      <c r="BZ79" s="146"/>
      <c r="CA79" s="146"/>
      <c r="CB79" s="146"/>
      <c r="CC79" s="146"/>
      <c r="CD79" s="146"/>
      <c r="CE79" s="146"/>
      <c r="CF79" s="146"/>
      <c r="CG79" s="146"/>
      <c r="CH79" s="146"/>
      <c r="CI79" s="146"/>
    </row>
    <row r="80" spans="2:87">
      <c r="B80" s="151" t="s">
        <v>132</v>
      </c>
      <c r="C80" s="145">
        <v>31770543</v>
      </c>
      <c r="D80" s="145">
        <v>23428</v>
      </c>
      <c r="E80" s="145">
        <v>38346416</v>
      </c>
      <c r="F80" s="145">
        <v>9168870</v>
      </c>
      <c r="G80" s="145">
        <v>1082093</v>
      </c>
      <c r="H80" s="145">
        <v>81198682</v>
      </c>
      <c r="I80" s="145">
        <v>123469815</v>
      </c>
      <c r="J80" s="145">
        <v>8900767</v>
      </c>
      <c r="K80" s="145">
        <v>6612646</v>
      </c>
      <c r="L80" s="145">
        <v>18413827</v>
      </c>
      <c r="M80" s="145">
        <v>9059266</v>
      </c>
      <c r="N80" s="145">
        <v>54295</v>
      </c>
      <c r="O80" s="145">
        <v>46989</v>
      </c>
      <c r="P80" s="145">
        <v>5946978</v>
      </c>
      <c r="Q80" s="145">
        <v>11363</v>
      </c>
      <c r="R80" s="145">
        <v>60277445</v>
      </c>
      <c r="S80" s="145">
        <v>60908</v>
      </c>
      <c r="T80" s="145">
        <v>49026641</v>
      </c>
      <c r="U80" s="145">
        <v>647920</v>
      </c>
      <c r="V80" s="145">
        <v>202433493</v>
      </c>
      <c r="W80" s="145">
        <v>4764930</v>
      </c>
      <c r="X80" s="145">
        <v>1588800</v>
      </c>
      <c r="Y80" s="145">
        <v>128734861</v>
      </c>
      <c r="Z80" s="145">
        <v>914507</v>
      </c>
      <c r="AA80" s="145">
        <v>4308022</v>
      </c>
      <c r="AB80" s="145">
        <v>135377418</v>
      </c>
      <c r="AC80" s="145">
        <v>1969097</v>
      </c>
      <c r="AD80" s="145">
        <v>4678492</v>
      </c>
      <c r="AE80" s="145"/>
      <c r="AF80" s="145"/>
      <c r="AG80" s="145"/>
      <c r="AH80" s="145"/>
      <c r="AI80" s="145"/>
      <c r="AJ80" s="145"/>
      <c r="AK80" s="145"/>
      <c r="AL80" s="145"/>
      <c r="AM80" s="145"/>
      <c r="AN80" s="145"/>
      <c r="AO80" s="145"/>
      <c r="AP80" s="145"/>
      <c r="AQ80" s="131">
        <f t="shared" si="32"/>
        <v>928888512</v>
      </c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</row>
    <row r="81" spans="2:87">
      <c r="B81" s="151" t="s">
        <v>133</v>
      </c>
      <c r="C81" s="145">
        <v>1042294</v>
      </c>
      <c r="D81" s="145">
        <v>0</v>
      </c>
      <c r="E81" s="145">
        <v>4213276</v>
      </c>
      <c r="F81" s="145">
        <v>64187</v>
      </c>
      <c r="G81" s="145">
        <v>0</v>
      </c>
      <c r="H81" s="145">
        <v>260574</v>
      </c>
      <c r="I81" s="145">
        <v>0</v>
      </c>
      <c r="J81" s="145">
        <v>78172</v>
      </c>
      <c r="K81" s="145">
        <v>0</v>
      </c>
      <c r="L81" s="145">
        <v>124251</v>
      </c>
      <c r="M81" s="145">
        <v>0</v>
      </c>
      <c r="N81" s="145">
        <v>0</v>
      </c>
      <c r="O81" s="145">
        <v>0</v>
      </c>
      <c r="P81" s="145">
        <v>621254</v>
      </c>
      <c r="Q81" s="145">
        <v>0</v>
      </c>
      <c r="R81" s="145">
        <v>983117</v>
      </c>
      <c r="S81" s="145">
        <v>336742</v>
      </c>
      <c r="T81" s="145">
        <v>284647</v>
      </c>
      <c r="U81" s="145">
        <v>0</v>
      </c>
      <c r="V81" s="145">
        <v>1550199</v>
      </c>
      <c r="W81" s="145">
        <v>0</v>
      </c>
      <c r="X81" s="145">
        <v>186359</v>
      </c>
      <c r="Y81" s="145">
        <v>309384</v>
      </c>
      <c r="Z81" s="145">
        <v>577915</v>
      </c>
      <c r="AA81" s="145">
        <v>173951</v>
      </c>
      <c r="AB81" s="145">
        <v>621254</v>
      </c>
      <c r="AC81" s="145">
        <v>49700</v>
      </c>
      <c r="AD81" s="145">
        <v>497003</v>
      </c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31">
        <f t="shared" si="32"/>
        <v>11974279</v>
      </c>
      <c r="AU81" s="146"/>
      <c r="AV81" s="146"/>
      <c r="AW81" s="146"/>
      <c r="AX81" s="146"/>
      <c r="AY81" s="146"/>
      <c r="AZ81" s="146"/>
      <c r="BA81" s="146"/>
      <c r="BB81" s="146"/>
      <c r="BC81" s="146"/>
      <c r="BD81" s="146"/>
      <c r="BE81" s="146"/>
      <c r="BF81" s="146"/>
      <c r="BG81" s="146"/>
      <c r="BH81" s="146"/>
      <c r="BI81" s="146"/>
      <c r="BJ81" s="146"/>
      <c r="BK81" s="146"/>
      <c r="BL81" s="146"/>
      <c r="BM81" s="146"/>
      <c r="BN81" s="146"/>
      <c r="BO81" s="146"/>
      <c r="BP81" s="146"/>
      <c r="BQ81" s="146"/>
      <c r="BR81" s="146"/>
      <c r="BS81" s="146"/>
      <c r="BT81" s="146"/>
      <c r="BU81" s="146"/>
      <c r="BV81" s="146"/>
      <c r="BW81" s="146"/>
      <c r="BX81" s="146"/>
      <c r="BY81" s="146"/>
      <c r="BZ81" s="146"/>
      <c r="CA81" s="146"/>
      <c r="CB81" s="146"/>
      <c r="CC81" s="146"/>
      <c r="CD81" s="146"/>
      <c r="CE81" s="146"/>
      <c r="CF81" s="146"/>
      <c r="CG81" s="146"/>
      <c r="CH81" s="146"/>
      <c r="CI81" s="146"/>
    </row>
    <row r="82" spans="2:87">
      <c r="B82" s="151" t="s">
        <v>134</v>
      </c>
      <c r="C82" s="145">
        <v>4874476</v>
      </c>
      <c r="D82" s="145">
        <v>0</v>
      </c>
      <c r="E82" s="145">
        <v>630633</v>
      </c>
      <c r="F82" s="145">
        <v>0</v>
      </c>
      <c r="G82" s="145">
        <v>0</v>
      </c>
      <c r="H82" s="145">
        <v>189203</v>
      </c>
      <c r="I82" s="145">
        <v>1193647</v>
      </c>
      <c r="J82" s="145">
        <v>1784689</v>
      </c>
      <c r="K82" s="145">
        <v>104039</v>
      </c>
      <c r="L82" s="145">
        <v>169802</v>
      </c>
      <c r="M82" s="145">
        <v>0</v>
      </c>
      <c r="N82" s="145">
        <v>0</v>
      </c>
      <c r="O82" s="145">
        <v>0</v>
      </c>
      <c r="P82" s="145">
        <v>796862</v>
      </c>
      <c r="Q82" s="145">
        <v>0</v>
      </c>
      <c r="R82" s="145">
        <v>86232</v>
      </c>
      <c r="S82" s="145">
        <v>0</v>
      </c>
      <c r="T82" s="145">
        <v>2175113</v>
      </c>
      <c r="U82" s="145">
        <v>0</v>
      </c>
      <c r="V82" s="145">
        <v>0</v>
      </c>
      <c r="W82" s="145">
        <v>0</v>
      </c>
      <c r="X82" s="145">
        <v>0</v>
      </c>
      <c r="Y82" s="145">
        <v>937031</v>
      </c>
      <c r="Z82" s="145">
        <v>0</v>
      </c>
      <c r="AA82" s="145">
        <v>743539</v>
      </c>
      <c r="AB82" s="145">
        <v>546934</v>
      </c>
      <c r="AC82" s="145">
        <v>0</v>
      </c>
      <c r="AD82" s="145">
        <v>0</v>
      </c>
      <c r="AE82" s="145"/>
      <c r="AF82" s="145"/>
      <c r="AG82" s="145"/>
      <c r="AH82" s="145"/>
      <c r="AI82" s="145"/>
      <c r="AJ82" s="145"/>
      <c r="AK82" s="145"/>
      <c r="AL82" s="145"/>
      <c r="AM82" s="145"/>
      <c r="AN82" s="145"/>
      <c r="AO82" s="145"/>
      <c r="AP82" s="145"/>
      <c r="AQ82" s="131">
        <f t="shared" si="32"/>
        <v>14232200</v>
      </c>
      <c r="AU82" s="146"/>
      <c r="AV82" s="146"/>
      <c r="AW82" s="146"/>
      <c r="AX82" s="146"/>
      <c r="AY82" s="146"/>
      <c r="AZ82" s="146"/>
      <c r="BA82" s="146"/>
      <c r="BB82" s="146"/>
      <c r="BC82" s="146"/>
      <c r="BD82" s="146"/>
      <c r="BE82" s="146"/>
      <c r="BF82" s="146"/>
      <c r="BG82" s="146"/>
      <c r="BH82" s="146"/>
      <c r="BI82" s="146"/>
      <c r="BJ82" s="146"/>
      <c r="BK82" s="146"/>
      <c r="BL82" s="146"/>
      <c r="BM82" s="146"/>
      <c r="BN82" s="146"/>
      <c r="BO82" s="146"/>
      <c r="BP82" s="146"/>
      <c r="BQ82" s="146"/>
      <c r="BR82" s="146"/>
      <c r="BS82" s="146"/>
      <c r="BT82" s="146"/>
      <c r="BU82" s="146"/>
      <c r="BV82" s="146"/>
      <c r="BW82" s="146"/>
      <c r="BX82" s="146"/>
      <c r="BY82" s="146"/>
      <c r="BZ82" s="146"/>
      <c r="CA82" s="146"/>
      <c r="CB82" s="146"/>
      <c r="CC82" s="146"/>
      <c r="CD82" s="146"/>
      <c r="CE82" s="146"/>
      <c r="CF82" s="146"/>
      <c r="CG82" s="146"/>
      <c r="CH82" s="146"/>
      <c r="CI82" s="146"/>
    </row>
    <row r="83" spans="2:87">
      <c r="B83" s="151" t="s">
        <v>135</v>
      </c>
      <c r="C83" s="145">
        <v>0</v>
      </c>
      <c r="D83" s="145">
        <v>0</v>
      </c>
      <c r="E83" s="145">
        <v>0</v>
      </c>
      <c r="F83" s="145">
        <v>0</v>
      </c>
      <c r="G83" s="145">
        <v>0</v>
      </c>
      <c r="H83" s="145">
        <v>0</v>
      </c>
      <c r="I83" s="145">
        <v>0</v>
      </c>
      <c r="J83" s="145">
        <v>0</v>
      </c>
      <c r="K83" s="145">
        <v>754372</v>
      </c>
      <c r="L83" s="145">
        <v>0</v>
      </c>
      <c r="M83" s="145">
        <v>0</v>
      </c>
      <c r="N83" s="145">
        <v>0</v>
      </c>
      <c r="O83" s="145">
        <v>79378</v>
      </c>
      <c r="P83" s="145">
        <v>0</v>
      </c>
      <c r="Q83" s="145">
        <v>0</v>
      </c>
      <c r="R83" s="145">
        <v>0</v>
      </c>
      <c r="S83" s="145">
        <v>0</v>
      </c>
      <c r="T83" s="145">
        <v>0</v>
      </c>
      <c r="U83" s="145">
        <v>0</v>
      </c>
      <c r="V83" s="145">
        <v>0</v>
      </c>
      <c r="W83" s="145">
        <v>0</v>
      </c>
      <c r="X83" s="145">
        <v>0</v>
      </c>
      <c r="Y83" s="145">
        <v>0</v>
      </c>
      <c r="Z83" s="145">
        <v>0</v>
      </c>
      <c r="AA83" s="145">
        <v>0</v>
      </c>
      <c r="AB83" s="145">
        <v>0</v>
      </c>
      <c r="AC83" s="145">
        <v>0</v>
      </c>
      <c r="AD83" s="145">
        <v>30770</v>
      </c>
      <c r="AE83" s="145"/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31">
        <f t="shared" si="32"/>
        <v>864520</v>
      </c>
      <c r="AU83" s="146"/>
      <c r="AV83" s="146"/>
      <c r="AW83" s="146"/>
      <c r="AX83" s="146"/>
      <c r="AY83" s="146"/>
      <c r="AZ83" s="146"/>
      <c r="BA83" s="146"/>
      <c r="BB83" s="146"/>
      <c r="BC83" s="146"/>
      <c r="BD83" s="146"/>
      <c r="BE83" s="146"/>
      <c r="BF83" s="146"/>
      <c r="BG83" s="146"/>
      <c r="BH83" s="146"/>
      <c r="BI83" s="146"/>
      <c r="BJ83" s="146"/>
      <c r="BK83" s="146"/>
      <c r="BL83" s="146"/>
      <c r="BM83" s="146"/>
      <c r="BN83" s="146"/>
      <c r="BO83" s="146"/>
      <c r="BP83" s="146"/>
      <c r="BQ83" s="146"/>
      <c r="BR83" s="146"/>
      <c r="BS83" s="146"/>
      <c r="BT83" s="146"/>
      <c r="BU83" s="146"/>
      <c r="BV83" s="146"/>
      <c r="BW83" s="146"/>
      <c r="BX83" s="146"/>
      <c r="BY83" s="146"/>
      <c r="BZ83" s="146"/>
      <c r="CA83" s="146"/>
      <c r="CB83" s="146"/>
      <c r="CC83" s="146"/>
      <c r="CD83" s="146"/>
      <c r="CE83" s="146"/>
      <c r="CF83" s="146"/>
      <c r="CG83" s="146"/>
      <c r="CH83" s="146"/>
      <c r="CI83" s="146"/>
    </row>
    <row r="84" spans="2:87">
      <c r="B84" s="150" t="s">
        <v>136</v>
      </c>
      <c r="C84" s="145">
        <v>10947386</v>
      </c>
      <c r="D84" s="145">
        <v>0</v>
      </c>
      <c r="E84" s="145">
        <v>23216821</v>
      </c>
      <c r="F84" s="145">
        <v>4814021</v>
      </c>
      <c r="G84" s="145">
        <v>697714</v>
      </c>
      <c r="H84" s="145">
        <v>20329957</v>
      </c>
      <c r="I84" s="145">
        <v>25963187</v>
      </c>
      <c r="J84" s="145">
        <v>7474853</v>
      </c>
      <c r="K84" s="145">
        <v>2074520</v>
      </c>
      <c r="L84" s="145">
        <v>2326920</v>
      </c>
      <c r="M84" s="145">
        <v>5747467</v>
      </c>
      <c r="N84" s="145">
        <v>1367704</v>
      </c>
      <c r="O84" s="145">
        <v>188</v>
      </c>
      <c r="P84" s="145">
        <v>6315387</v>
      </c>
      <c r="Q84" s="145">
        <v>2704</v>
      </c>
      <c r="R84" s="145">
        <v>35352852</v>
      </c>
      <c r="S84" s="145">
        <v>626925</v>
      </c>
      <c r="T84" s="145">
        <v>17901714</v>
      </c>
      <c r="U84" s="145">
        <v>1993791</v>
      </c>
      <c r="V84" s="145">
        <v>44063333</v>
      </c>
      <c r="W84" s="145">
        <v>1297725</v>
      </c>
      <c r="X84" s="145">
        <v>3915460</v>
      </c>
      <c r="Y84" s="145">
        <v>42028974</v>
      </c>
      <c r="Z84" s="145">
        <v>1067374</v>
      </c>
      <c r="AA84" s="145">
        <v>1626763</v>
      </c>
      <c r="AB84" s="145">
        <v>39425433</v>
      </c>
      <c r="AC84" s="145">
        <v>592905</v>
      </c>
      <c r="AD84" s="145">
        <v>21565705</v>
      </c>
      <c r="AE84" s="145"/>
      <c r="AF84" s="145"/>
      <c r="AG84" s="145"/>
      <c r="AH84" s="145"/>
      <c r="AI84" s="145"/>
      <c r="AJ84" s="145"/>
      <c r="AK84" s="145"/>
      <c r="AL84" s="145"/>
      <c r="AM84" s="145"/>
      <c r="AN84" s="145"/>
      <c r="AO84" s="145"/>
      <c r="AP84" s="145"/>
      <c r="AQ84" s="131">
        <f t="shared" si="32"/>
        <v>322737783</v>
      </c>
      <c r="AU84" s="140">
        <f>C84-SUM(C85:C87,C90)</f>
        <v>0</v>
      </c>
      <c r="AV84" s="140">
        <f t="shared" ref="AV84:CI84" si="36">D84-SUM(D85:D87,D90)</f>
        <v>0</v>
      </c>
      <c r="AW84" s="140">
        <f t="shared" si="36"/>
        <v>0</v>
      </c>
      <c r="AX84" s="140">
        <f t="shared" si="36"/>
        <v>0</v>
      </c>
      <c r="AY84" s="140">
        <f t="shared" si="36"/>
        <v>0</v>
      </c>
      <c r="AZ84" s="140">
        <f t="shared" si="36"/>
        <v>0</v>
      </c>
      <c r="BA84" s="140">
        <f t="shared" si="36"/>
        <v>0</v>
      </c>
      <c r="BB84" s="140">
        <f t="shared" si="36"/>
        <v>0</v>
      </c>
      <c r="BC84" s="140">
        <f t="shared" si="36"/>
        <v>-1</v>
      </c>
      <c r="BD84" s="140">
        <f t="shared" si="36"/>
        <v>0</v>
      </c>
      <c r="BE84" s="140">
        <f t="shared" si="36"/>
        <v>1</v>
      </c>
      <c r="BF84" s="140">
        <f t="shared" si="36"/>
        <v>1</v>
      </c>
      <c r="BG84" s="140">
        <f t="shared" si="36"/>
        <v>0</v>
      </c>
      <c r="BH84" s="140">
        <f t="shared" si="36"/>
        <v>0</v>
      </c>
      <c r="BI84" s="140">
        <f t="shared" si="36"/>
        <v>0</v>
      </c>
      <c r="BJ84" s="140">
        <f t="shared" si="36"/>
        <v>0</v>
      </c>
      <c r="BK84" s="140">
        <f t="shared" si="36"/>
        <v>-1</v>
      </c>
      <c r="BL84" s="140">
        <f t="shared" si="36"/>
        <v>0</v>
      </c>
      <c r="BM84" s="140">
        <f t="shared" si="36"/>
        <v>1</v>
      </c>
      <c r="BN84" s="140">
        <f t="shared" si="36"/>
        <v>0</v>
      </c>
      <c r="BO84" s="140">
        <f t="shared" si="36"/>
        <v>0</v>
      </c>
      <c r="BP84" s="140">
        <f t="shared" si="36"/>
        <v>0</v>
      </c>
      <c r="BQ84" s="140">
        <f t="shared" si="36"/>
        <v>0</v>
      </c>
      <c r="BR84" s="140">
        <f t="shared" si="36"/>
        <v>0</v>
      </c>
      <c r="BS84" s="140">
        <f t="shared" si="36"/>
        <v>0</v>
      </c>
      <c r="BT84" s="140">
        <f t="shared" si="36"/>
        <v>1</v>
      </c>
      <c r="BU84" s="140">
        <f t="shared" si="36"/>
        <v>0</v>
      </c>
      <c r="BV84" s="140">
        <f t="shared" si="36"/>
        <v>0</v>
      </c>
      <c r="BW84" s="140">
        <f t="shared" si="36"/>
        <v>0</v>
      </c>
      <c r="BX84" s="140">
        <f t="shared" si="36"/>
        <v>0</v>
      </c>
      <c r="BY84" s="140">
        <f t="shared" si="36"/>
        <v>0</v>
      </c>
      <c r="BZ84" s="140">
        <f t="shared" si="36"/>
        <v>0</v>
      </c>
      <c r="CA84" s="140">
        <f t="shared" si="36"/>
        <v>0</v>
      </c>
      <c r="CB84" s="140">
        <f t="shared" si="36"/>
        <v>0</v>
      </c>
      <c r="CC84" s="140">
        <f t="shared" si="36"/>
        <v>0</v>
      </c>
      <c r="CD84" s="140">
        <f t="shared" si="36"/>
        <v>0</v>
      </c>
      <c r="CE84" s="140">
        <f t="shared" si="36"/>
        <v>0</v>
      </c>
      <c r="CF84" s="140">
        <f t="shared" si="36"/>
        <v>0</v>
      </c>
      <c r="CG84" s="140">
        <f t="shared" si="36"/>
        <v>0</v>
      </c>
      <c r="CH84" s="140">
        <f t="shared" si="36"/>
        <v>0</v>
      </c>
      <c r="CI84" s="140">
        <f t="shared" si="36"/>
        <v>2</v>
      </c>
    </row>
    <row r="85" spans="2:87">
      <c r="B85" s="151" t="s">
        <v>137</v>
      </c>
      <c r="C85" s="145">
        <v>0</v>
      </c>
      <c r="D85" s="145">
        <v>0</v>
      </c>
      <c r="E85" s="145">
        <v>1179015</v>
      </c>
      <c r="F85" s="145">
        <v>4798172</v>
      </c>
      <c r="G85" s="145">
        <v>0</v>
      </c>
      <c r="H85" s="145">
        <v>0</v>
      </c>
      <c r="I85" s="145">
        <v>0</v>
      </c>
      <c r="J85" s="145">
        <v>0</v>
      </c>
      <c r="K85" s="145">
        <v>2547</v>
      </c>
      <c r="L85" s="145">
        <v>377274</v>
      </c>
      <c r="M85" s="145">
        <v>0</v>
      </c>
      <c r="N85" s="145">
        <v>0</v>
      </c>
      <c r="O85" s="145">
        <v>0</v>
      </c>
      <c r="P85" s="145">
        <v>150676</v>
      </c>
      <c r="Q85" s="145">
        <v>2704</v>
      </c>
      <c r="R85" s="145">
        <v>1837015</v>
      </c>
      <c r="S85" s="145">
        <v>0</v>
      </c>
      <c r="T85" s="145">
        <v>1005765</v>
      </c>
      <c r="U85" s="145">
        <v>9483</v>
      </c>
      <c r="V85" s="145">
        <v>1324232</v>
      </c>
      <c r="W85" s="145">
        <v>0</v>
      </c>
      <c r="X85" s="145">
        <v>14473</v>
      </c>
      <c r="Y85" s="145">
        <v>4173314</v>
      </c>
      <c r="Z85" s="145">
        <v>0</v>
      </c>
      <c r="AA85" s="145">
        <v>0</v>
      </c>
      <c r="AB85" s="145">
        <v>0</v>
      </c>
      <c r="AC85" s="145">
        <v>20437</v>
      </c>
      <c r="AD85" s="145">
        <v>849442</v>
      </c>
      <c r="AE85" s="145"/>
      <c r="AF85" s="145"/>
      <c r="AG85" s="145"/>
      <c r="AH85" s="145"/>
      <c r="AI85" s="145"/>
      <c r="AJ85" s="145"/>
      <c r="AK85" s="145"/>
      <c r="AL85" s="145"/>
      <c r="AM85" s="145"/>
      <c r="AN85" s="145"/>
      <c r="AO85" s="145"/>
      <c r="AP85" s="145"/>
      <c r="AQ85" s="131">
        <f t="shared" si="32"/>
        <v>15744549</v>
      </c>
      <c r="AU85" s="146"/>
      <c r="AV85" s="146"/>
      <c r="AW85" s="146"/>
      <c r="AX85" s="146"/>
      <c r="AY85" s="146"/>
      <c r="AZ85" s="146"/>
      <c r="BA85" s="146"/>
      <c r="BB85" s="146"/>
      <c r="BC85" s="146"/>
      <c r="BD85" s="146"/>
      <c r="BE85" s="146"/>
      <c r="BF85" s="146"/>
      <c r="BG85" s="146"/>
      <c r="BH85" s="146"/>
      <c r="BI85" s="146"/>
      <c r="BJ85" s="146"/>
      <c r="BK85" s="146"/>
      <c r="BL85" s="146"/>
      <c r="BM85" s="146"/>
      <c r="BN85" s="146"/>
      <c r="BO85" s="146"/>
      <c r="BP85" s="146"/>
      <c r="BQ85" s="146"/>
      <c r="BR85" s="146"/>
      <c r="BS85" s="146"/>
      <c r="BT85" s="146"/>
      <c r="BU85" s="146"/>
      <c r="BV85" s="146"/>
      <c r="BW85" s="146"/>
      <c r="BX85" s="146"/>
      <c r="BY85" s="146"/>
      <c r="BZ85" s="146"/>
      <c r="CA85" s="146"/>
      <c r="CB85" s="146"/>
      <c r="CC85" s="146"/>
      <c r="CD85" s="146"/>
      <c r="CE85" s="146"/>
      <c r="CF85" s="146"/>
      <c r="CG85" s="146"/>
      <c r="CH85" s="146"/>
      <c r="CI85" s="146"/>
    </row>
    <row r="86" spans="2:87">
      <c r="B86" s="151" t="s">
        <v>138</v>
      </c>
      <c r="C86" s="145">
        <v>8076067</v>
      </c>
      <c r="D86" s="145">
        <v>0</v>
      </c>
      <c r="E86" s="145">
        <v>21109212</v>
      </c>
      <c r="F86" s="145">
        <v>15849</v>
      </c>
      <c r="G86" s="145">
        <v>518677</v>
      </c>
      <c r="H86" s="145">
        <v>16972145</v>
      </c>
      <c r="I86" s="145">
        <v>21975172</v>
      </c>
      <c r="J86" s="145">
        <v>6453022</v>
      </c>
      <c r="K86" s="145">
        <v>2014251</v>
      </c>
      <c r="L86" s="145">
        <v>1910634</v>
      </c>
      <c r="M86" s="145">
        <v>5534921</v>
      </c>
      <c r="N86" s="145">
        <v>1332052</v>
      </c>
      <c r="O86" s="145">
        <v>188</v>
      </c>
      <c r="P86" s="145">
        <v>5994706</v>
      </c>
      <c r="Q86" s="145">
        <v>0</v>
      </c>
      <c r="R86" s="145">
        <v>22376900</v>
      </c>
      <c r="S86" s="145">
        <v>596173</v>
      </c>
      <c r="T86" s="145">
        <v>15587043</v>
      </c>
      <c r="U86" s="145">
        <v>1759003</v>
      </c>
      <c r="V86" s="145">
        <v>40841306</v>
      </c>
      <c r="W86" s="145">
        <v>1227926</v>
      </c>
      <c r="X86" s="145">
        <v>3690251</v>
      </c>
      <c r="Y86" s="145">
        <v>32022578</v>
      </c>
      <c r="Z86" s="145">
        <v>930242</v>
      </c>
      <c r="AA86" s="145">
        <v>1626763</v>
      </c>
      <c r="AB86" s="145">
        <v>37384924</v>
      </c>
      <c r="AC86" s="145">
        <v>480948</v>
      </c>
      <c r="AD86" s="145">
        <v>19801520</v>
      </c>
      <c r="AE86" s="145"/>
      <c r="AF86" s="145"/>
      <c r="AG86" s="145"/>
      <c r="AH86" s="145"/>
      <c r="AI86" s="145"/>
      <c r="AJ86" s="145"/>
      <c r="AK86" s="145"/>
      <c r="AL86" s="145"/>
      <c r="AM86" s="145"/>
      <c r="AN86" s="145"/>
      <c r="AO86" s="145"/>
      <c r="AP86" s="145"/>
      <c r="AQ86" s="131">
        <f t="shared" si="32"/>
        <v>270232473</v>
      </c>
      <c r="AU86" s="146"/>
      <c r="AV86" s="146"/>
      <c r="AW86" s="146"/>
      <c r="AX86" s="146"/>
      <c r="AY86" s="146"/>
      <c r="AZ86" s="146"/>
      <c r="BA86" s="146"/>
      <c r="BB86" s="146"/>
      <c r="BC86" s="146"/>
      <c r="BD86" s="146"/>
      <c r="BE86" s="146"/>
      <c r="BF86" s="146"/>
      <c r="BG86" s="146"/>
      <c r="BH86" s="146"/>
      <c r="BI86" s="146"/>
      <c r="BJ86" s="146"/>
      <c r="BK86" s="146"/>
      <c r="BL86" s="146"/>
      <c r="BM86" s="146"/>
      <c r="BN86" s="146"/>
      <c r="BO86" s="146"/>
      <c r="BP86" s="146"/>
      <c r="BQ86" s="146"/>
      <c r="BR86" s="146"/>
      <c r="BS86" s="146"/>
      <c r="BT86" s="146"/>
      <c r="BU86" s="146"/>
      <c r="BV86" s="146"/>
      <c r="BW86" s="146"/>
      <c r="BX86" s="146"/>
      <c r="BY86" s="146"/>
      <c r="BZ86" s="146"/>
      <c r="CA86" s="146"/>
      <c r="CB86" s="146"/>
      <c r="CC86" s="146"/>
      <c r="CD86" s="146"/>
      <c r="CE86" s="146"/>
      <c r="CF86" s="146"/>
      <c r="CG86" s="146"/>
      <c r="CH86" s="146"/>
      <c r="CI86" s="146"/>
    </row>
    <row r="87" spans="2:87">
      <c r="B87" s="151" t="s">
        <v>139</v>
      </c>
      <c r="C87" s="145">
        <v>2116754</v>
      </c>
      <c r="D87" s="145">
        <v>0</v>
      </c>
      <c r="E87" s="145">
        <v>460416</v>
      </c>
      <c r="F87" s="145">
        <v>0</v>
      </c>
      <c r="G87" s="145">
        <v>0</v>
      </c>
      <c r="H87" s="145">
        <v>3357812</v>
      </c>
      <c r="I87" s="145">
        <v>3315946</v>
      </c>
      <c r="J87" s="145">
        <v>389527</v>
      </c>
      <c r="K87" s="145">
        <v>0</v>
      </c>
      <c r="L87" s="145">
        <v>0</v>
      </c>
      <c r="M87" s="145">
        <v>0</v>
      </c>
      <c r="N87" s="145">
        <v>0</v>
      </c>
      <c r="O87" s="145">
        <v>0</v>
      </c>
      <c r="P87" s="145">
        <v>58416</v>
      </c>
      <c r="Q87" s="145">
        <v>0</v>
      </c>
      <c r="R87" s="145">
        <v>10205109</v>
      </c>
      <c r="S87" s="145">
        <v>0</v>
      </c>
      <c r="T87" s="145">
        <v>107061</v>
      </c>
      <c r="U87" s="145">
        <v>0</v>
      </c>
      <c r="V87" s="145">
        <v>991090</v>
      </c>
      <c r="W87" s="145">
        <v>0</v>
      </c>
      <c r="X87" s="145">
        <v>37747</v>
      </c>
      <c r="Y87" s="145">
        <v>4905014</v>
      </c>
      <c r="Z87" s="145">
        <v>114492</v>
      </c>
      <c r="AA87" s="145">
        <v>0</v>
      </c>
      <c r="AB87" s="145">
        <v>514658</v>
      </c>
      <c r="AC87" s="145">
        <v>0</v>
      </c>
      <c r="AD87" s="145">
        <v>0</v>
      </c>
      <c r="AE87" s="145"/>
      <c r="AF87" s="145"/>
      <c r="AG87" s="145"/>
      <c r="AH87" s="145"/>
      <c r="AI87" s="145"/>
      <c r="AJ87" s="145"/>
      <c r="AK87" s="145"/>
      <c r="AL87" s="145"/>
      <c r="AM87" s="145"/>
      <c r="AN87" s="145"/>
      <c r="AO87" s="145"/>
      <c r="AP87" s="145"/>
      <c r="AQ87" s="131">
        <f t="shared" si="32"/>
        <v>26574042</v>
      </c>
      <c r="AU87" s="140">
        <f t="shared" ref="AU87:CI87" si="37">C87-SUM(C88:C89)</f>
        <v>0</v>
      </c>
      <c r="AV87" s="140">
        <f t="shared" si="37"/>
        <v>0</v>
      </c>
      <c r="AW87" s="140">
        <f t="shared" si="37"/>
        <v>0</v>
      </c>
      <c r="AX87" s="140">
        <f t="shared" si="37"/>
        <v>0</v>
      </c>
      <c r="AY87" s="140">
        <f t="shared" si="37"/>
        <v>0</v>
      </c>
      <c r="AZ87" s="140">
        <f t="shared" si="37"/>
        <v>0</v>
      </c>
      <c r="BA87" s="140">
        <f t="shared" si="37"/>
        <v>0</v>
      </c>
      <c r="BB87" s="140">
        <f t="shared" si="37"/>
        <v>0</v>
      </c>
      <c r="BC87" s="140">
        <f t="shared" si="37"/>
        <v>0</v>
      </c>
      <c r="BD87" s="140">
        <f t="shared" si="37"/>
        <v>0</v>
      </c>
      <c r="BE87" s="140">
        <f t="shared" si="37"/>
        <v>0</v>
      </c>
      <c r="BF87" s="140">
        <f t="shared" si="37"/>
        <v>0</v>
      </c>
      <c r="BG87" s="140">
        <f t="shared" si="37"/>
        <v>0</v>
      </c>
      <c r="BH87" s="140">
        <f t="shared" si="37"/>
        <v>0</v>
      </c>
      <c r="BI87" s="140">
        <f t="shared" si="37"/>
        <v>0</v>
      </c>
      <c r="BJ87" s="140">
        <f t="shared" si="37"/>
        <v>0</v>
      </c>
      <c r="BK87" s="140">
        <f t="shared" si="37"/>
        <v>0</v>
      </c>
      <c r="BL87" s="140">
        <f t="shared" si="37"/>
        <v>0</v>
      </c>
      <c r="BM87" s="140">
        <f t="shared" si="37"/>
        <v>0</v>
      </c>
      <c r="BN87" s="140">
        <f t="shared" si="37"/>
        <v>0</v>
      </c>
      <c r="BO87" s="140">
        <f t="shared" si="37"/>
        <v>0</v>
      </c>
      <c r="BP87" s="140">
        <f t="shared" si="37"/>
        <v>0</v>
      </c>
      <c r="BQ87" s="140">
        <f t="shared" si="37"/>
        <v>-1</v>
      </c>
      <c r="BR87" s="140">
        <f t="shared" si="37"/>
        <v>0</v>
      </c>
      <c r="BS87" s="140">
        <f t="shared" si="37"/>
        <v>0</v>
      </c>
      <c r="BT87" s="140">
        <f t="shared" si="37"/>
        <v>0</v>
      </c>
      <c r="BU87" s="140">
        <f t="shared" si="37"/>
        <v>0</v>
      </c>
      <c r="BV87" s="140">
        <f t="shared" si="37"/>
        <v>0</v>
      </c>
      <c r="BW87" s="140">
        <f t="shared" si="37"/>
        <v>0</v>
      </c>
      <c r="BX87" s="140">
        <f t="shared" si="37"/>
        <v>0</v>
      </c>
      <c r="BY87" s="140">
        <f t="shared" si="37"/>
        <v>0</v>
      </c>
      <c r="BZ87" s="140">
        <f t="shared" si="37"/>
        <v>0</v>
      </c>
      <c r="CA87" s="140">
        <f t="shared" si="37"/>
        <v>0</v>
      </c>
      <c r="CB87" s="140">
        <f t="shared" si="37"/>
        <v>0</v>
      </c>
      <c r="CC87" s="140">
        <f t="shared" si="37"/>
        <v>0</v>
      </c>
      <c r="CD87" s="140">
        <f t="shared" si="37"/>
        <v>0</v>
      </c>
      <c r="CE87" s="140">
        <f t="shared" si="37"/>
        <v>0</v>
      </c>
      <c r="CF87" s="140">
        <f t="shared" si="37"/>
        <v>0</v>
      </c>
      <c r="CG87" s="140">
        <f t="shared" si="37"/>
        <v>0</v>
      </c>
      <c r="CH87" s="140">
        <f t="shared" si="37"/>
        <v>0</v>
      </c>
      <c r="CI87" s="140">
        <f t="shared" si="37"/>
        <v>-1</v>
      </c>
    </row>
    <row r="88" spans="2:87">
      <c r="B88" s="152" t="s">
        <v>140</v>
      </c>
      <c r="C88" s="145">
        <v>2116754</v>
      </c>
      <c r="D88" s="145">
        <v>0</v>
      </c>
      <c r="E88" s="145">
        <v>460416</v>
      </c>
      <c r="F88" s="145">
        <v>0</v>
      </c>
      <c r="G88" s="145">
        <v>0</v>
      </c>
      <c r="H88" s="145">
        <v>3357812</v>
      </c>
      <c r="I88" s="145">
        <v>3315946</v>
      </c>
      <c r="J88" s="145">
        <v>389527</v>
      </c>
      <c r="K88" s="145">
        <v>0</v>
      </c>
      <c r="L88" s="145">
        <v>0</v>
      </c>
      <c r="M88" s="145">
        <v>0</v>
      </c>
      <c r="N88" s="145">
        <v>0</v>
      </c>
      <c r="O88" s="145">
        <v>0</v>
      </c>
      <c r="P88" s="145">
        <v>58416</v>
      </c>
      <c r="Q88" s="145">
        <v>0</v>
      </c>
      <c r="R88" s="145">
        <v>10205109</v>
      </c>
      <c r="S88" s="145">
        <v>0</v>
      </c>
      <c r="T88" s="145">
        <v>107061</v>
      </c>
      <c r="U88" s="145">
        <v>0</v>
      </c>
      <c r="V88" s="145">
        <v>991090</v>
      </c>
      <c r="W88" s="145">
        <v>0</v>
      </c>
      <c r="X88" s="145">
        <v>37747</v>
      </c>
      <c r="Y88" s="145">
        <v>4491208</v>
      </c>
      <c r="Z88" s="145">
        <v>114492</v>
      </c>
      <c r="AA88" s="145">
        <v>0</v>
      </c>
      <c r="AB88" s="145">
        <v>514658</v>
      </c>
      <c r="AC88" s="145">
        <v>0</v>
      </c>
      <c r="AD88" s="145">
        <v>0</v>
      </c>
      <c r="AE88" s="145"/>
      <c r="AF88" s="145"/>
      <c r="AG88" s="145"/>
      <c r="AH88" s="145"/>
      <c r="AI88" s="145"/>
      <c r="AJ88" s="145"/>
      <c r="AK88" s="145"/>
      <c r="AL88" s="145"/>
      <c r="AM88" s="145"/>
      <c r="AN88" s="145"/>
      <c r="AO88" s="145"/>
      <c r="AP88" s="145"/>
      <c r="AQ88" s="131">
        <f t="shared" si="32"/>
        <v>26160236</v>
      </c>
      <c r="AU88" s="140"/>
      <c r="AV88" s="140"/>
      <c r="AW88" s="140"/>
      <c r="AX88" s="140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I88" s="140"/>
    </row>
    <row r="89" spans="2:87">
      <c r="B89" s="152" t="s">
        <v>141</v>
      </c>
      <c r="C89" s="145">
        <v>0</v>
      </c>
      <c r="D89" s="145">
        <v>0</v>
      </c>
      <c r="E89" s="145">
        <v>0</v>
      </c>
      <c r="F89" s="145">
        <v>0</v>
      </c>
      <c r="G89" s="145">
        <v>0</v>
      </c>
      <c r="H89" s="145">
        <v>0</v>
      </c>
      <c r="I89" s="145">
        <v>0</v>
      </c>
      <c r="J89" s="145">
        <v>0</v>
      </c>
      <c r="K89" s="145">
        <v>0</v>
      </c>
      <c r="L89" s="145">
        <v>0</v>
      </c>
      <c r="M89" s="145">
        <v>0</v>
      </c>
      <c r="N89" s="145">
        <v>0</v>
      </c>
      <c r="O89" s="145">
        <v>0</v>
      </c>
      <c r="P89" s="145">
        <v>0</v>
      </c>
      <c r="Q89" s="145">
        <v>0</v>
      </c>
      <c r="R89" s="145">
        <v>0</v>
      </c>
      <c r="S89" s="145">
        <v>0</v>
      </c>
      <c r="T89" s="145">
        <v>0</v>
      </c>
      <c r="U89" s="145">
        <v>0</v>
      </c>
      <c r="V89" s="145">
        <v>0</v>
      </c>
      <c r="W89" s="145">
        <v>0</v>
      </c>
      <c r="X89" s="145">
        <v>0</v>
      </c>
      <c r="Y89" s="145">
        <v>413807</v>
      </c>
      <c r="Z89" s="145">
        <v>0</v>
      </c>
      <c r="AA89" s="145">
        <v>0</v>
      </c>
      <c r="AB89" s="145">
        <v>0</v>
      </c>
      <c r="AC89" s="145">
        <v>0</v>
      </c>
      <c r="AD89" s="145">
        <v>0</v>
      </c>
      <c r="AE89" s="145"/>
      <c r="AF89" s="145"/>
      <c r="AG89" s="145"/>
      <c r="AH89" s="145"/>
      <c r="AI89" s="145"/>
      <c r="AJ89" s="145"/>
      <c r="AK89" s="145"/>
      <c r="AL89" s="145"/>
      <c r="AM89" s="145"/>
      <c r="AN89" s="145"/>
      <c r="AO89" s="145"/>
      <c r="AP89" s="145"/>
      <c r="AQ89" s="131">
        <f t="shared" si="32"/>
        <v>413807</v>
      </c>
      <c r="AU89" s="146"/>
      <c r="AV89" s="146"/>
      <c r="AW89" s="146"/>
      <c r="AX89" s="146"/>
      <c r="AY89" s="146"/>
      <c r="AZ89" s="146"/>
      <c r="BA89" s="146"/>
      <c r="BB89" s="146"/>
      <c r="BC89" s="146"/>
      <c r="BD89" s="146"/>
      <c r="BE89" s="146"/>
      <c r="BF89" s="146"/>
      <c r="BG89" s="146"/>
      <c r="BH89" s="146"/>
      <c r="BI89" s="146"/>
      <c r="BJ89" s="146"/>
      <c r="BK89" s="146"/>
      <c r="BL89" s="146"/>
      <c r="BM89" s="146"/>
      <c r="BN89" s="146"/>
      <c r="BO89" s="146"/>
      <c r="BP89" s="146"/>
      <c r="BQ89" s="146"/>
      <c r="BR89" s="146"/>
      <c r="BS89" s="146"/>
      <c r="BT89" s="146"/>
      <c r="BU89" s="146"/>
      <c r="BV89" s="146"/>
      <c r="BW89" s="146"/>
      <c r="BX89" s="146"/>
      <c r="BY89" s="146"/>
      <c r="BZ89" s="146"/>
      <c r="CA89" s="146"/>
      <c r="CB89" s="146"/>
      <c r="CC89" s="146"/>
      <c r="CD89" s="146"/>
      <c r="CE89" s="146"/>
      <c r="CF89" s="146"/>
      <c r="CG89" s="146"/>
      <c r="CH89" s="146"/>
      <c r="CI89" s="146"/>
    </row>
    <row r="90" spans="2:87">
      <c r="B90" s="151" t="s">
        <v>142</v>
      </c>
      <c r="C90" s="145">
        <v>754565</v>
      </c>
      <c r="D90" s="145">
        <v>0</v>
      </c>
      <c r="E90" s="145">
        <v>468178</v>
      </c>
      <c r="F90" s="145">
        <v>0</v>
      </c>
      <c r="G90" s="145">
        <v>179037</v>
      </c>
      <c r="H90" s="145">
        <v>0</v>
      </c>
      <c r="I90" s="145">
        <v>672069</v>
      </c>
      <c r="J90" s="145">
        <v>632304</v>
      </c>
      <c r="K90" s="145">
        <v>57723</v>
      </c>
      <c r="L90" s="145">
        <v>39012</v>
      </c>
      <c r="M90" s="145">
        <v>212545</v>
      </c>
      <c r="N90" s="145">
        <v>35651</v>
      </c>
      <c r="O90" s="145">
        <v>0</v>
      </c>
      <c r="P90" s="145">
        <v>111589</v>
      </c>
      <c r="Q90" s="145">
        <v>0</v>
      </c>
      <c r="R90" s="145">
        <v>933828</v>
      </c>
      <c r="S90" s="145">
        <v>30753</v>
      </c>
      <c r="T90" s="145">
        <v>1201845</v>
      </c>
      <c r="U90" s="145">
        <v>225304</v>
      </c>
      <c r="V90" s="145">
        <v>906705</v>
      </c>
      <c r="W90" s="145">
        <v>69799</v>
      </c>
      <c r="X90" s="145">
        <v>172989</v>
      </c>
      <c r="Y90" s="145">
        <v>928068</v>
      </c>
      <c r="Z90" s="145">
        <v>22640</v>
      </c>
      <c r="AA90" s="145">
        <v>0</v>
      </c>
      <c r="AB90" s="145">
        <v>1525850</v>
      </c>
      <c r="AC90" s="145">
        <v>91520</v>
      </c>
      <c r="AD90" s="145">
        <v>914743</v>
      </c>
      <c r="AE90" s="145"/>
      <c r="AF90" s="145"/>
      <c r="AG90" s="145"/>
      <c r="AH90" s="145"/>
      <c r="AI90" s="145"/>
      <c r="AJ90" s="145"/>
      <c r="AK90" s="145"/>
      <c r="AL90" s="145"/>
      <c r="AM90" s="145"/>
      <c r="AN90" s="145"/>
      <c r="AO90" s="145"/>
      <c r="AP90" s="145"/>
      <c r="AQ90" s="131">
        <f t="shared" si="32"/>
        <v>10186717</v>
      </c>
      <c r="AU90" s="146"/>
      <c r="AV90" s="146"/>
      <c r="AW90" s="146"/>
      <c r="AX90" s="146"/>
      <c r="AY90" s="146"/>
      <c r="AZ90" s="146"/>
      <c r="BA90" s="146"/>
      <c r="BB90" s="146"/>
      <c r="BC90" s="146"/>
      <c r="BD90" s="146"/>
      <c r="BE90" s="146"/>
      <c r="BF90" s="146"/>
      <c r="BG90" s="146"/>
      <c r="BH90" s="146"/>
      <c r="BI90" s="146"/>
      <c r="BJ90" s="146"/>
      <c r="BK90" s="146"/>
      <c r="BL90" s="146"/>
      <c r="BM90" s="146"/>
      <c r="BN90" s="146"/>
      <c r="BO90" s="146"/>
      <c r="BP90" s="146"/>
      <c r="BQ90" s="146"/>
      <c r="BR90" s="146"/>
      <c r="BS90" s="146"/>
      <c r="BT90" s="146"/>
      <c r="BU90" s="146"/>
      <c r="BV90" s="146"/>
      <c r="BW90" s="146"/>
      <c r="BX90" s="146"/>
      <c r="BY90" s="146"/>
      <c r="BZ90" s="146"/>
      <c r="CA90" s="146"/>
      <c r="CB90" s="146"/>
      <c r="CC90" s="146"/>
      <c r="CD90" s="146"/>
      <c r="CE90" s="146"/>
      <c r="CF90" s="146"/>
      <c r="CG90" s="146"/>
      <c r="CH90" s="146"/>
      <c r="CI90" s="146"/>
    </row>
    <row r="91" spans="2:87">
      <c r="B91" s="149" t="s">
        <v>143</v>
      </c>
      <c r="C91" s="142">
        <v>5094617</v>
      </c>
      <c r="D91" s="142">
        <v>125540</v>
      </c>
      <c r="E91" s="142">
        <v>21270580</v>
      </c>
      <c r="F91" s="142">
        <v>29529808</v>
      </c>
      <c r="G91" s="142">
        <v>244969</v>
      </c>
      <c r="H91" s="142">
        <v>5823701</v>
      </c>
      <c r="I91" s="142">
        <v>10863048</v>
      </c>
      <c r="J91" s="142">
        <v>6124998</v>
      </c>
      <c r="K91" s="142">
        <v>1561924</v>
      </c>
      <c r="L91" s="142">
        <v>3998922</v>
      </c>
      <c r="M91" s="142">
        <v>3701023</v>
      </c>
      <c r="N91" s="142">
        <v>237030</v>
      </c>
      <c r="O91" s="142">
        <v>601947</v>
      </c>
      <c r="P91" s="142">
        <v>3088754</v>
      </c>
      <c r="Q91" s="142">
        <v>13233</v>
      </c>
      <c r="R91" s="142">
        <v>11665724</v>
      </c>
      <c r="S91" s="142">
        <v>129932</v>
      </c>
      <c r="T91" s="142">
        <v>10999271</v>
      </c>
      <c r="U91" s="142">
        <v>658939</v>
      </c>
      <c r="V91" s="142">
        <v>16467362</v>
      </c>
      <c r="W91" s="142">
        <v>1261703</v>
      </c>
      <c r="X91" s="142">
        <v>1019422</v>
      </c>
      <c r="Y91" s="142">
        <v>10467192</v>
      </c>
      <c r="Z91" s="142">
        <v>359076</v>
      </c>
      <c r="AA91" s="142">
        <v>1824257</v>
      </c>
      <c r="AB91" s="142">
        <v>30872411</v>
      </c>
      <c r="AC91" s="142">
        <v>1617624</v>
      </c>
      <c r="AD91" s="142">
        <v>9571927</v>
      </c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42"/>
      <c r="AP91" s="142"/>
      <c r="AQ91" s="131">
        <f t="shared" si="32"/>
        <v>189194934</v>
      </c>
      <c r="AU91" s="140">
        <f t="shared" ref="AU91:CI91" si="38">C91-SUM(C92:C93)</f>
        <v>0</v>
      </c>
      <c r="AV91" s="140">
        <f t="shared" si="38"/>
        <v>0</v>
      </c>
      <c r="AW91" s="140">
        <f t="shared" si="38"/>
        <v>0</v>
      </c>
      <c r="AX91" s="140">
        <f t="shared" si="38"/>
        <v>0</v>
      </c>
      <c r="AY91" s="140">
        <f t="shared" si="38"/>
        <v>0</v>
      </c>
      <c r="AZ91" s="140">
        <f t="shared" si="38"/>
        <v>0</v>
      </c>
      <c r="BA91" s="140">
        <f t="shared" si="38"/>
        <v>0</v>
      </c>
      <c r="BB91" s="140">
        <f t="shared" si="38"/>
        <v>0</v>
      </c>
      <c r="BC91" s="140">
        <f t="shared" si="38"/>
        <v>0</v>
      </c>
      <c r="BD91" s="140">
        <f t="shared" si="38"/>
        <v>0</v>
      </c>
      <c r="BE91" s="140">
        <f t="shared" si="38"/>
        <v>0</v>
      </c>
      <c r="BF91" s="140">
        <f t="shared" si="38"/>
        <v>-1</v>
      </c>
      <c r="BG91" s="140">
        <f t="shared" si="38"/>
        <v>1</v>
      </c>
      <c r="BH91" s="140">
        <f t="shared" si="38"/>
        <v>0</v>
      </c>
      <c r="BI91" s="140">
        <f t="shared" si="38"/>
        <v>0</v>
      </c>
      <c r="BJ91" s="140">
        <f t="shared" si="38"/>
        <v>0</v>
      </c>
      <c r="BK91" s="140">
        <f t="shared" si="38"/>
        <v>0</v>
      </c>
      <c r="BL91" s="140">
        <f t="shared" si="38"/>
        <v>0</v>
      </c>
      <c r="BM91" s="140">
        <f t="shared" si="38"/>
        <v>-1</v>
      </c>
      <c r="BN91" s="140">
        <f t="shared" si="38"/>
        <v>0</v>
      </c>
      <c r="BO91" s="140">
        <f t="shared" si="38"/>
        <v>0</v>
      </c>
      <c r="BP91" s="140">
        <f t="shared" si="38"/>
        <v>0</v>
      </c>
      <c r="BQ91" s="140">
        <f t="shared" si="38"/>
        <v>1</v>
      </c>
      <c r="BR91" s="140">
        <f t="shared" si="38"/>
        <v>0</v>
      </c>
      <c r="BS91" s="140">
        <f t="shared" si="38"/>
        <v>0</v>
      </c>
      <c r="BT91" s="140">
        <f t="shared" si="38"/>
        <v>0</v>
      </c>
      <c r="BU91" s="140">
        <f t="shared" si="38"/>
        <v>0</v>
      </c>
      <c r="BV91" s="140">
        <f t="shared" si="38"/>
        <v>0</v>
      </c>
      <c r="BW91" s="140">
        <f t="shared" si="38"/>
        <v>0</v>
      </c>
      <c r="BX91" s="140">
        <f t="shared" si="38"/>
        <v>0</v>
      </c>
      <c r="BY91" s="140">
        <f t="shared" si="38"/>
        <v>0</v>
      </c>
      <c r="BZ91" s="140">
        <f t="shared" si="38"/>
        <v>0</v>
      </c>
      <c r="CA91" s="140">
        <f t="shared" si="38"/>
        <v>0</v>
      </c>
      <c r="CB91" s="140">
        <f t="shared" si="38"/>
        <v>0</v>
      </c>
      <c r="CC91" s="140">
        <f t="shared" si="38"/>
        <v>0</v>
      </c>
      <c r="CD91" s="140">
        <f t="shared" si="38"/>
        <v>0</v>
      </c>
      <c r="CE91" s="140">
        <f t="shared" si="38"/>
        <v>0</v>
      </c>
      <c r="CF91" s="140">
        <f t="shared" si="38"/>
        <v>0</v>
      </c>
      <c r="CG91" s="140">
        <f t="shared" si="38"/>
        <v>0</v>
      </c>
      <c r="CH91" s="140">
        <f t="shared" si="38"/>
        <v>0</v>
      </c>
      <c r="CI91" s="140">
        <f t="shared" si="38"/>
        <v>0</v>
      </c>
    </row>
    <row r="92" spans="2:87">
      <c r="B92" s="150" t="s">
        <v>144</v>
      </c>
      <c r="C92" s="145">
        <v>136870</v>
      </c>
      <c r="D92" s="145">
        <v>0</v>
      </c>
      <c r="E92" s="145">
        <v>350351</v>
      </c>
      <c r="F92" s="145">
        <v>0</v>
      </c>
      <c r="G92" s="145">
        <v>0</v>
      </c>
      <c r="H92" s="145">
        <v>0</v>
      </c>
      <c r="I92" s="145">
        <v>0</v>
      </c>
      <c r="J92" s="145">
        <v>0</v>
      </c>
      <c r="K92" s="145">
        <v>0</v>
      </c>
      <c r="L92" s="145">
        <v>0</v>
      </c>
      <c r="M92" s="145">
        <v>0</v>
      </c>
      <c r="N92" s="145">
        <v>80904</v>
      </c>
      <c r="O92" s="145">
        <v>20381</v>
      </c>
      <c r="P92" s="145">
        <v>70420</v>
      </c>
      <c r="Q92" s="145">
        <v>0</v>
      </c>
      <c r="R92" s="145">
        <v>5603318</v>
      </c>
      <c r="S92" s="145">
        <v>0</v>
      </c>
      <c r="T92" s="145">
        <v>198393</v>
      </c>
      <c r="U92" s="145">
        <v>1679</v>
      </c>
      <c r="V92" s="145">
        <v>4243291</v>
      </c>
      <c r="W92" s="145">
        <v>476589</v>
      </c>
      <c r="X92" s="145">
        <v>14341</v>
      </c>
      <c r="Y92" s="145">
        <v>538204</v>
      </c>
      <c r="Z92" s="145">
        <v>106747</v>
      </c>
      <c r="AA92" s="145">
        <v>0</v>
      </c>
      <c r="AB92" s="145">
        <v>0</v>
      </c>
      <c r="AC92" s="145">
        <v>412735</v>
      </c>
      <c r="AD92" s="145">
        <v>1546696</v>
      </c>
      <c r="AE92" s="145"/>
      <c r="AF92" s="145"/>
      <c r="AG92" s="145"/>
      <c r="AH92" s="145"/>
      <c r="AI92" s="145"/>
      <c r="AJ92" s="145"/>
      <c r="AK92" s="145"/>
      <c r="AL92" s="145"/>
      <c r="AM92" s="145"/>
      <c r="AN92" s="145"/>
      <c r="AO92" s="145"/>
      <c r="AP92" s="145"/>
      <c r="AQ92" s="131">
        <f t="shared" si="32"/>
        <v>13800919</v>
      </c>
      <c r="AU92" s="146"/>
      <c r="AV92" s="146"/>
      <c r="AW92" s="146"/>
      <c r="AX92" s="146"/>
      <c r="AY92" s="146"/>
      <c r="AZ92" s="146"/>
      <c r="BA92" s="146"/>
      <c r="BB92" s="146"/>
      <c r="BC92" s="146"/>
      <c r="BD92" s="146"/>
      <c r="BE92" s="146"/>
      <c r="BF92" s="146"/>
      <c r="BG92" s="146"/>
      <c r="BH92" s="146"/>
      <c r="BI92" s="146"/>
      <c r="BJ92" s="146"/>
      <c r="BK92" s="146"/>
      <c r="BL92" s="146"/>
      <c r="BM92" s="146"/>
      <c r="BN92" s="146"/>
      <c r="BO92" s="146"/>
      <c r="BP92" s="146"/>
      <c r="BQ92" s="146"/>
      <c r="BR92" s="146"/>
      <c r="BS92" s="146"/>
      <c r="BT92" s="146"/>
      <c r="BU92" s="146"/>
      <c r="BV92" s="146"/>
      <c r="BW92" s="146"/>
      <c r="BX92" s="146"/>
      <c r="BY92" s="146"/>
      <c r="BZ92" s="146"/>
      <c r="CA92" s="146"/>
      <c r="CB92" s="146"/>
      <c r="CC92" s="146"/>
      <c r="CD92" s="146"/>
      <c r="CE92" s="146"/>
      <c r="CF92" s="146"/>
      <c r="CG92" s="146"/>
      <c r="CH92" s="146"/>
      <c r="CI92" s="146"/>
    </row>
    <row r="93" spans="2:87">
      <c r="B93" s="150" t="s">
        <v>145</v>
      </c>
      <c r="C93" s="145">
        <v>4957747</v>
      </c>
      <c r="D93" s="145">
        <v>125540</v>
      </c>
      <c r="E93" s="145">
        <v>20920229</v>
      </c>
      <c r="F93" s="145">
        <v>29529808</v>
      </c>
      <c r="G93" s="145">
        <v>244969</v>
      </c>
      <c r="H93" s="145">
        <v>5823701</v>
      </c>
      <c r="I93" s="145">
        <v>10863048</v>
      </c>
      <c r="J93" s="145">
        <v>6124998</v>
      </c>
      <c r="K93" s="145">
        <v>1561924</v>
      </c>
      <c r="L93" s="145">
        <v>3998922</v>
      </c>
      <c r="M93" s="145">
        <v>3701023</v>
      </c>
      <c r="N93" s="145">
        <v>156127</v>
      </c>
      <c r="O93" s="145">
        <v>581565</v>
      </c>
      <c r="P93" s="145">
        <v>3018334</v>
      </c>
      <c r="Q93" s="145">
        <v>13233</v>
      </c>
      <c r="R93" s="145">
        <v>6062406</v>
      </c>
      <c r="S93" s="145">
        <v>129932</v>
      </c>
      <c r="T93" s="145">
        <v>10800878</v>
      </c>
      <c r="U93" s="145">
        <v>657261</v>
      </c>
      <c r="V93" s="145">
        <v>12224071</v>
      </c>
      <c r="W93" s="145">
        <v>785114</v>
      </c>
      <c r="X93" s="145">
        <v>1005081</v>
      </c>
      <c r="Y93" s="145">
        <v>9928987</v>
      </c>
      <c r="Z93" s="145">
        <v>252329</v>
      </c>
      <c r="AA93" s="145">
        <v>1824257</v>
      </c>
      <c r="AB93" s="145">
        <v>30872411</v>
      </c>
      <c r="AC93" s="145">
        <v>1204889</v>
      </c>
      <c r="AD93" s="145">
        <v>8025231</v>
      </c>
      <c r="AE93" s="145"/>
      <c r="AF93" s="145"/>
      <c r="AG93" s="145"/>
      <c r="AH93" s="145"/>
      <c r="AI93" s="145"/>
      <c r="AJ93" s="145"/>
      <c r="AK93" s="145"/>
      <c r="AL93" s="145"/>
      <c r="AM93" s="145"/>
      <c r="AN93" s="145"/>
      <c r="AO93" s="145"/>
      <c r="AP93" s="145"/>
      <c r="AQ93" s="131">
        <f t="shared" si="32"/>
        <v>175394015</v>
      </c>
      <c r="AU93" s="140">
        <f t="shared" ref="AU93:CI93" si="39">C93-SUM(C94,C97:C101)</f>
        <v>0</v>
      </c>
      <c r="AV93" s="140">
        <f t="shared" si="39"/>
        <v>0</v>
      </c>
      <c r="AW93" s="140">
        <f t="shared" si="39"/>
        <v>0</v>
      </c>
      <c r="AX93" s="140">
        <f t="shared" si="39"/>
        <v>0</v>
      </c>
      <c r="AY93" s="140">
        <f t="shared" si="39"/>
        <v>0</v>
      </c>
      <c r="AZ93" s="140">
        <f t="shared" si="39"/>
        <v>0</v>
      </c>
      <c r="BA93" s="140">
        <f t="shared" si="39"/>
        <v>0</v>
      </c>
      <c r="BB93" s="140">
        <f t="shared" si="39"/>
        <v>-1</v>
      </c>
      <c r="BC93" s="140">
        <f t="shared" si="39"/>
        <v>0</v>
      </c>
      <c r="BD93" s="140">
        <f t="shared" si="39"/>
        <v>0</v>
      </c>
      <c r="BE93" s="140">
        <f t="shared" si="39"/>
        <v>-1</v>
      </c>
      <c r="BF93" s="140">
        <f t="shared" si="39"/>
        <v>1</v>
      </c>
      <c r="BG93" s="140">
        <f t="shared" si="39"/>
        <v>-1</v>
      </c>
      <c r="BH93" s="140">
        <f t="shared" si="39"/>
        <v>0</v>
      </c>
      <c r="BI93" s="140">
        <f t="shared" si="39"/>
        <v>-1</v>
      </c>
      <c r="BJ93" s="140">
        <f t="shared" si="39"/>
        <v>0</v>
      </c>
      <c r="BK93" s="140">
        <f t="shared" si="39"/>
        <v>0</v>
      </c>
      <c r="BL93" s="140">
        <f t="shared" si="39"/>
        <v>0</v>
      </c>
      <c r="BM93" s="140">
        <f t="shared" si="39"/>
        <v>-1</v>
      </c>
      <c r="BN93" s="140">
        <f t="shared" si="39"/>
        <v>0</v>
      </c>
      <c r="BO93" s="140">
        <f t="shared" si="39"/>
        <v>0</v>
      </c>
      <c r="BP93" s="140">
        <f t="shared" si="39"/>
        <v>0</v>
      </c>
      <c r="BQ93" s="140">
        <f t="shared" si="39"/>
        <v>-1</v>
      </c>
      <c r="BR93" s="140">
        <f t="shared" si="39"/>
        <v>0</v>
      </c>
      <c r="BS93" s="140">
        <f t="shared" si="39"/>
        <v>0</v>
      </c>
      <c r="BT93" s="140">
        <f t="shared" si="39"/>
        <v>0</v>
      </c>
      <c r="BU93" s="140">
        <f t="shared" si="39"/>
        <v>0</v>
      </c>
      <c r="BV93" s="140">
        <f t="shared" si="39"/>
        <v>0</v>
      </c>
      <c r="BW93" s="140">
        <f t="shared" si="39"/>
        <v>0</v>
      </c>
      <c r="BX93" s="140">
        <f t="shared" si="39"/>
        <v>0</v>
      </c>
      <c r="BY93" s="140">
        <f t="shared" si="39"/>
        <v>0</v>
      </c>
      <c r="BZ93" s="140">
        <f t="shared" si="39"/>
        <v>0</v>
      </c>
      <c r="CA93" s="140">
        <f t="shared" si="39"/>
        <v>0</v>
      </c>
      <c r="CB93" s="140">
        <f t="shared" si="39"/>
        <v>0</v>
      </c>
      <c r="CC93" s="140">
        <f t="shared" si="39"/>
        <v>0</v>
      </c>
      <c r="CD93" s="140">
        <f t="shared" si="39"/>
        <v>0</v>
      </c>
      <c r="CE93" s="140">
        <f t="shared" si="39"/>
        <v>0</v>
      </c>
      <c r="CF93" s="140">
        <f t="shared" si="39"/>
        <v>0</v>
      </c>
      <c r="CG93" s="140">
        <f t="shared" si="39"/>
        <v>0</v>
      </c>
      <c r="CH93" s="140">
        <f t="shared" si="39"/>
        <v>0</v>
      </c>
      <c r="CI93" s="140">
        <f t="shared" si="39"/>
        <v>-5</v>
      </c>
    </row>
    <row r="94" spans="2:87">
      <c r="B94" s="151" t="s">
        <v>146</v>
      </c>
      <c r="C94" s="145">
        <v>407705</v>
      </c>
      <c r="D94" s="145">
        <v>14865</v>
      </c>
      <c r="E94" s="145">
        <v>2475217</v>
      </c>
      <c r="F94" s="145">
        <v>3101006</v>
      </c>
      <c r="G94" s="145">
        <v>30296</v>
      </c>
      <c r="H94" s="145">
        <v>1503108</v>
      </c>
      <c r="I94" s="145">
        <v>1031289</v>
      </c>
      <c r="J94" s="145">
        <v>567877</v>
      </c>
      <c r="K94" s="145">
        <v>141823</v>
      </c>
      <c r="L94" s="145">
        <v>264787</v>
      </c>
      <c r="M94" s="145">
        <v>469424</v>
      </c>
      <c r="N94" s="145">
        <v>39532</v>
      </c>
      <c r="O94" s="145">
        <v>126924</v>
      </c>
      <c r="P94" s="145">
        <v>1063676</v>
      </c>
      <c r="Q94" s="145">
        <v>7991</v>
      </c>
      <c r="R94" s="145">
        <v>1167661</v>
      </c>
      <c r="S94" s="145">
        <v>0</v>
      </c>
      <c r="T94" s="145">
        <v>3059365</v>
      </c>
      <c r="U94" s="145">
        <v>273360</v>
      </c>
      <c r="V94" s="145">
        <v>1348728</v>
      </c>
      <c r="W94" s="145">
        <v>247215</v>
      </c>
      <c r="X94" s="145">
        <v>351454</v>
      </c>
      <c r="Y94" s="145">
        <v>1654002</v>
      </c>
      <c r="Z94" s="145">
        <v>55293</v>
      </c>
      <c r="AA94" s="145">
        <v>454565</v>
      </c>
      <c r="AB94" s="145">
        <v>2941366</v>
      </c>
      <c r="AC94" s="145">
        <v>140738</v>
      </c>
      <c r="AD94" s="145">
        <v>1445285</v>
      </c>
      <c r="AE94" s="145"/>
      <c r="AF94" s="145"/>
      <c r="AG94" s="145"/>
      <c r="AH94" s="145"/>
      <c r="AI94" s="145"/>
      <c r="AJ94" s="145"/>
      <c r="AK94" s="145"/>
      <c r="AL94" s="145"/>
      <c r="AM94" s="145"/>
      <c r="AN94" s="145"/>
      <c r="AO94" s="145"/>
      <c r="AP94" s="145"/>
      <c r="AQ94" s="131">
        <f t="shared" si="32"/>
        <v>24384552</v>
      </c>
      <c r="AU94" s="140">
        <f t="shared" ref="AU94:BS94" si="40">C94-SUM(C95:C96)</f>
        <v>0</v>
      </c>
      <c r="AV94" s="140">
        <f t="shared" si="40"/>
        <v>0</v>
      </c>
      <c r="AW94" s="140">
        <f t="shared" si="40"/>
        <v>0</v>
      </c>
      <c r="AX94" s="140">
        <f t="shared" si="40"/>
        <v>0</v>
      </c>
      <c r="AY94" s="140">
        <f t="shared" si="40"/>
        <v>0</v>
      </c>
      <c r="AZ94" s="140">
        <f t="shared" si="40"/>
        <v>0</v>
      </c>
      <c r="BA94" s="140">
        <f t="shared" si="40"/>
        <v>0</v>
      </c>
      <c r="BB94" s="140">
        <f t="shared" si="40"/>
        <v>1</v>
      </c>
      <c r="BC94" s="140">
        <f t="shared" si="40"/>
        <v>0</v>
      </c>
      <c r="BD94" s="140">
        <f t="shared" si="40"/>
        <v>0</v>
      </c>
      <c r="BE94" s="140">
        <f t="shared" si="40"/>
        <v>1</v>
      </c>
      <c r="BF94" s="140">
        <f t="shared" si="40"/>
        <v>0</v>
      </c>
      <c r="BG94" s="140">
        <f t="shared" si="40"/>
        <v>0</v>
      </c>
      <c r="BH94" s="140">
        <f t="shared" si="40"/>
        <v>0</v>
      </c>
      <c r="BI94" s="140">
        <f t="shared" si="40"/>
        <v>0</v>
      </c>
      <c r="BJ94" s="140">
        <f t="shared" si="40"/>
        <v>0</v>
      </c>
      <c r="BK94" s="140">
        <f t="shared" si="40"/>
        <v>0</v>
      </c>
      <c r="BL94" s="140">
        <f t="shared" si="40"/>
        <v>0</v>
      </c>
      <c r="BM94" s="140">
        <f t="shared" si="40"/>
        <v>0</v>
      </c>
      <c r="BN94" s="140">
        <f t="shared" si="40"/>
        <v>0</v>
      </c>
      <c r="BO94" s="140">
        <f t="shared" si="40"/>
        <v>0</v>
      </c>
      <c r="BP94" s="140">
        <f t="shared" si="40"/>
        <v>0</v>
      </c>
      <c r="BQ94" s="140">
        <f t="shared" si="40"/>
        <v>0</v>
      </c>
      <c r="BR94" s="140">
        <f t="shared" si="40"/>
        <v>0</v>
      </c>
      <c r="BS94" s="140">
        <f t="shared" si="40"/>
        <v>0</v>
      </c>
      <c r="BT94" s="140">
        <f t="shared" ref="BT94:CI94" si="41">AB94-SUM(AB95:AB96)</f>
        <v>0</v>
      </c>
      <c r="BU94" s="140">
        <f t="shared" si="41"/>
        <v>0</v>
      </c>
      <c r="BV94" s="140">
        <f t="shared" si="41"/>
        <v>0</v>
      </c>
      <c r="BW94" s="140">
        <f t="shared" si="41"/>
        <v>0</v>
      </c>
      <c r="BX94" s="140">
        <f t="shared" si="41"/>
        <v>0</v>
      </c>
      <c r="BY94" s="140">
        <f t="shared" si="41"/>
        <v>0</v>
      </c>
      <c r="BZ94" s="140">
        <f t="shared" si="41"/>
        <v>0</v>
      </c>
      <c r="CA94" s="140">
        <f t="shared" si="41"/>
        <v>0</v>
      </c>
      <c r="CB94" s="140">
        <f t="shared" si="41"/>
        <v>0</v>
      </c>
      <c r="CC94" s="140">
        <f t="shared" si="41"/>
        <v>0</v>
      </c>
      <c r="CD94" s="140">
        <f t="shared" si="41"/>
        <v>0</v>
      </c>
      <c r="CE94" s="140">
        <f t="shared" si="41"/>
        <v>0</v>
      </c>
      <c r="CF94" s="140">
        <f t="shared" si="41"/>
        <v>0</v>
      </c>
      <c r="CG94" s="140">
        <f t="shared" si="41"/>
        <v>0</v>
      </c>
      <c r="CH94" s="140">
        <f t="shared" si="41"/>
        <v>0</v>
      </c>
      <c r="CI94" s="140">
        <f t="shared" si="41"/>
        <v>2</v>
      </c>
    </row>
    <row r="95" spans="2:87">
      <c r="B95" s="152" t="s">
        <v>147</v>
      </c>
      <c r="C95" s="145">
        <v>407705</v>
      </c>
      <c r="D95" s="145">
        <v>14865</v>
      </c>
      <c r="E95" s="145">
        <v>2467720</v>
      </c>
      <c r="F95" s="145">
        <v>2965395</v>
      </c>
      <c r="G95" s="145">
        <v>30296</v>
      </c>
      <c r="H95" s="145">
        <v>1389348</v>
      </c>
      <c r="I95" s="145">
        <v>1031289</v>
      </c>
      <c r="J95" s="145">
        <v>467820</v>
      </c>
      <c r="K95" s="145">
        <v>141823</v>
      </c>
      <c r="L95" s="145">
        <v>264787</v>
      </c>
      <c r="M95" s="145">
        <v>456196</v>
      </c>
      <c r="N95" s="145">
        <v>39532</v>
      </c>
      <c r="O95" s="145">
        <v>126924</v>
      </c>
      <c r="P95" s="145">
        <v>1037787</v>
      </c>
      <c r="Q95" s="145">
        <v>7991</v>
      </c>
      <c r="R95" s="145">
        <v>1167661</v>
      </c>
      <c r="S95" s="145">
        <v>0</v>
      </c>
      <c r="T95" s="145">
        <v>2915803</v>
      </c>
      <c r="U95" s="145">
        <v>269542</v>
      </c>
      <c r="V95" s="145">
        <v>1020087</v>
      </c>
      <c r="W95" s="145">
        <v>238452</v>
      </c>
      <c r="X95" s="145">
        <v>351454</v>
      </c>
      <c r="Y95" s="145">
        <v>1654002</v>
      </c>
      <c r="Z95" s="145">
        <v>52100</v>
      </c>
      <c r="AA95" s="145">
        <v>406952</v>
      </c>
      <c r="AB95" s="145">
        <v>2874212</v>
      </c>
      <c r="AC95" s="145">
        <v>140738</v>
      </c>
      <c r="AD95" s="145">
        <v>1445126</v>
      </c>
      <c r="AE95" s="145"/>
      <c r="AF95" s="145"/>
      <c r="AG95" s="145"/>
      <c r="AH95" s="145"/>
      <c r="AI95" s="145"/>
      <c r="AJ95" s="145"/>
      <c r="AK95" s="145"/>
      <c r="AL95" s="145"/>
      <c r="AM95" s="145"/>
      <c r="AN95" s="145"/>
      <c r="AO95" s="145"/>
      <c r="AP95" s="145"/>
      <c r="AQ95" s="131">
        <f t="shared" si="32"/>
        <v>23385607</v>
      </c>
      <c r="AU95" s="146"/>
      <c r="AV95" s="146"/>
      <c r="AW95" s="146"/>
      <c r="AX95" s="146"/>
      <c r="AY95" s="146"/>
      <c r="AZ95" s="146"/>
      <c r="BA95" s="146"/>
      <c r="BB95" s="146"/>
      <c r="BC95" s="146"/>
      <c r="BD95" s="146"/>
      <c r="BE95" s="146"/>
      <c r="BF95" s="146"/>
      <c r="BG95" s="146"/>
      <c r="BH95" s="146"/>
      <c r="BI95" s="146"/>
      <c r="BJ95" s="146"/>
      <c r="BK95" s="146"/>
      <c r="BL95" s="146"/>
      <c r="BM95" s="146"/>
      <c r="BN95" s="146"/>
      <c r="BO95" s="146"/>
      <c r="BP95" s="146"/>
      <c r="BQ95" s="146"/>
      <c r="BR95" s="146"/>
      <c r="BS95" s="146"/>
      <c r="BT95" s="146"/>
      <c r="BU95" s="146"/>
      <c r="BV95" s="146"/>
      <c r="BW95" s="146"/>
      <c r="BX95" s="146"/>
      <c r="BY95" s="146"/>
      <c r="BZ95" s="146"/>
      <c r="CA95" s="146"/>
      <c r="CB95" s="146"/>
      <c r="CC95" s="146"/>
      <c r="CD95" s="146"/>
      <c r="CE95" s="146"/>
      <c r="CF95" s="146"/>
      <c r="CG95" s="146"/>
      <c r="CH95" s="146"/>
      <c r="CI95" s="146"/>
    </row>
    <row r="96" spans="2:87">
      <c r="B96" s="152" t="s">
        <v>148</v>
      </c>
      <c r="C96" s="145">
        <v>0</v>
      </c>
      <c r="D96" s="145">
        <v>0</v>
      </c>
      <c r="E96" s="145">
        <v>7497</v>
      </c>
      <c r="F96" s="145">
        <v>135611</v>
      </c>
      <c r="G96" s="145">
        <v>0</v>
      </c>
      <c r="H96" s="145">
        <v>113760</v>
      </c>
      <c r="I96" s="145">
        <v>0</v>
      </c>
      <c r="J96" s="145">
        <v>100056</v>
      </c>
      <c r="K96" s="145">
        <v>0</v>
      </c>
      <c r="L96" s="145">
        <v>0</v>
      </c>
      <c r="M96" s="145">
        <v>13227</v>
      </c>
      <c r="N96" s="145">
        <v>0</v>
      </c>
      <c r="O96" s="145">
        <v>0</v>
      </c>
      <c r="P96" s="145">
        <v>25889</v>
      </c>
      <c r="Q96" s="145">
        <v>0</v>
      </c>
      <c r="R96" s="145">
        <v>0</v>
      </c>
      <c r="S96" s="145">
        <v>0</v>
      </c>
      <c r="T96" s="145">
        <v>143562</v>
      </c>
      <c r="U96" s="145">
        <v>3818</v>
      </c>
      <c r="V96" s="145">
        <v>328641</v>
      </c>
      <c r="W96" s="145">
        <v>8763</v>
      </c>
      <c r="X96" s="145">
        <v>0</v>
      </c>
      <c r="Y96" s="145">
        <v>0</v>
      </c>
      <c r="Z96" s="145">
        <v>3193</v>
      </c>
      <c r="AA96" s="145">
        <v>47613</v>
      </c>
      <c r="AB96" s="145">
        <v>67154</v>
      </c>
      <c r="AC96" s="145">
        <v>0</v>
      </c>
      <c r="AD96" s="145">
        <v>159</v>
      </c>
      <c r="AE96" s="145"/>
      <c r="AF96" s="145"/>
      <c r="AG96" s="145"/>
      <c r="AH96" s="145"/>
      <c r="AI96" s="145"/>
      <c r="AJ96" s="145"/>
      <c r="AK96" s="145"/>
      <c r="AL96" s="145"/>
      <c r="AM96" s="145"/>
      <c r="AN96" s="145"/>
      <c r="AO96" s="145"/>
      <c r="AP96" s="145"/>
      <c r="AQ96" s="131">
        <f t="shared" si="32"/>
        <v>998943</v>
      </c>
      <c r="AU96" s="146"/>
      <c r="AV96" s="146"/>
      <c r="AW96" s="146"/>
      <c r="AX96" s="146"/>
      <c r="AY96" s="146"/>
      <c r="AZ96" s="146"/>
      <c r="BA96" s="146"/>
      <c r="BB96" s="146"/>
      <c r="BC96" s="146"/>
      <c r="BD96" s="146"/>
      <c r="BE96" s="146"/>
      <c r="BF96" s="146"/>
      <c r="BG96" s="146"/>
      <c r="BH96" s="146"/>
      <c r="BI96" s="146"/>
      <c r="BJ96" s="146"/>
      <c r="BK96" s="146"/>
      <c r="BL96" s="146"/>
      <c r="BM96" s="146"/>
      <c r="BN96" s="146"/>
      <c r="BO96" s="146"/>
      <c r="BP96" s="146"/>
      <c r="BQ96" s="146"/>
      <c r="BR96" s="146"/>
      <c r="BS96" s="146"/>
      <c r="BT96" s="146"/>
      <c r="BU96" s="146"/>
      <c r="BV96" s="146"/>
      <c r="BW96" s="146"/>
      <c r="BX96" s="146"/>
      <c r="BY96" s="146"/>
      <c r="BZ96" s="146"/>
      <c r="CA96" s="146"/>
      <c r="CB96" s="146"/>
      <c r="CC96" s="146"/>
      <c r="CD96" s="146"/>
      <c r="CE96" s="146"/>
      <c r="CF96" s="146"/>
      <c r="CG96" s="146"/>
      <c r="CH96" s="146"/>
      <c r="CI96" s="146"/>
    </row>
    <row r="97" spans="2:87">
      <c r="B97" s="151" t="s">
        <v>149</v>
      </c>
      <c r="C97" s="145">
        <v>151225</v>
      </c>
      <c r="D97" s="145">
        <v>0</v>
      </c>
      <c r="E97" s="145">
        <v>1188794</v>
      </c>
      <c r="F97" s="145">
        <v>66329</v>
      </c>
      <c r="G97" s="145">
        <v>0</v>
      </c>
      <c r="H97" s="145">
        <v>81126</v>
      </c>
      <c r="I97" s="145">
        <v>495929</v>
      </c>
      <c r="J97" s="145">
        <v>0</v>
      </c>
      <c r="K97" s="145">
        <v>740527</v>
      </c>
      <c r="L97" s="145">
        <v>16721</v>
      </c>
      <c r="M97" s="145">
        <v>15555</v>
      </c>
      <c r="N97" s="145">
        <v>0</v>
      </c>
      <c r="O97" s="145">
        <v>0</v>
      </c>
      <c r="P97" s="145">
        <v>0</v>
      </c>
      <c r="Q97" s="145">
        <v>0</v>
      </c>
      <c r="R97" s="145">
        <v>0</v>
      </c>
      <c r="S97" s="145">
        <v>103032</v>
      </c>
      <c r="T97" s="145">
        <v>32255</v>
      </c>
      <c r="U97" s="145">
        <v>38663</v>
      </c>
      <c r="V97" s="145">
        <v>6047</v>
      </c>
      <c r="W97" s="145">
        <v>0</v>
      </c>
      <c r="X97" s="145">
        <v>0</v>
      </c>
      <c r="Y97" s="145">
        <v>85045</v>
      </c>
      <c r="Z97" s="145">
        <v>225</v>
      </c>
      <c r="AA97" s="145">
        <v>79064</v>
      </c>
      <c r="AB97" s="145">
        <v>3637336</v>
      </c>
      <c r="AC97" s="145">
        <v>34</v>
      </c>
      <c r="AD97" s="145">
        <v>2684412</v>
      </c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31">
        <f t="shared" si="32"/>
        <v>9422319</v>
      </c>
      <c r="AU97" s="140"/>
      <c r="AV97" s="140"/>
      <c r="AW97" s="140"/>
      <c r="AX97" s="140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  <c r="BJ97" s="140"/>
      <c r="BK97" s="140"/>
      <c r="BL97" s="140"/>
      <c r="BM97" s="140"/>
      <c r="BN97" s="140"/>
      <c r="BO97" s="140"/>
      <c r="BP97" s="140"/>
      <c r="BQ97" s="140"/>
      <c r="BR97" s="140"/>
      <c r="BS97" s="140"/>
      <c r="BT97" s="140"/>
      <c r="BU97" s="140"/>
      <c r="BV97" s="140"/>
      <c r="BW97" s="140"/>
      <c r="BX97" s="140"/>
      <c r="BY97" s="140"/>
      <c r="BZ97" s="140"/>
      <c r="CA97" s="140"/>
      <c r="CB97" s="140"/>
      <c r="CC97" s="140"/>
      <c r="CD97" s="140"/>
      <c r="CE97" s="140"/>
      <c r="CF97" s="140"/>
      <c r="CG97" s="140"/>
      <c r="CH97" s="140"/>
      <c r="CI97" s="140"/>
    </row>
    <row r="98" spans="2:87">
      <c r="B98" s="151" t="s">
        <v>150</v>
      </c>
      <c r="C98" s="145">
        <v>1523622</v>
      </c>
      <c r="D98" s="145">
        <v>54793</v>
      </c>
      <c r="E98" s="145">
        <v>4057849</v>
      </c>
      <c r="F98" s="145">
        <v>7943395</v>
      </c>
      <c r="G98" s="145">
        <v>127879</v>
      </c>
      <c r="H98" s="145">
        <v>1123366</v>
      </c>
      <c r="I98" s="145">
        <v>3974659</v>
      </c>
      <c r="J98" s="145">
        <v>864505</v>
      </c>
      <c r="K98" s="145">
        <v>323021</v>
      </c>
      <c r="L98" s="145">
        <v>1049651</v>
      </c>
      <c r="M98" s="145">
        <v>453316</v>
      </c>
      <c r="N98" s="145">
        <v>103398</v>
      </c>
      <c r="O98" s="145">
        <v>1705</v>
      </c>
      <c r="P98" s="145">
        <v>813204</v>
      </c>
      <c r="Q98" s="145">
        <v>0</v>
      </c>
      <c r="R98" s="145">
        <v>2705472</v>
      </c>
      <c r="S98" s="145">
        <v>0</v>
      </c>
      <c r="T98" s="145">
        <v>3833526</v>
      </c>
      <c r="U98" s="145">
        <v>36517</v>
      </c>
      <c r="V98" s="145">
        <v>3420443</v>
      </c>
      <c r="W98" s="145">
        <v>183375</v>
      </c>
      <c r="X98" s="145">
        <v>299500</v>
      </c>
      <c r="Y98" s="145">
        <v>2323230</v>
      </c>
      <c r="Z98" s="145">
        <v>138290</v>
      </c>
      <c r="AA98" s="145">
        <v>299115</v>
      </c>
      <c r="AB98" s="145">
        <v>6502115</v>
      </c>
      <c r="AC98" s="145">
        <v>503350</v>
      </c>
      <c r="AD98" s="145">
        <v>2450794</v>
      </c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31">
        <f t="shared" si="32"/>
        <v>45110090</v>
      </c>
      <c r="AU98" s="140"/>
      <c r="AV98" s="140"/>
      <c r="AW98" s="140"/>
      <c r="AX98" s="140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140"/>
      <c r="BV98" s="140"/>
      <c r="BW98" s="140"/>
      <c r="BX98" s="140"/>
      <c r="BY98" s="140"/>
      <c r="BZ98" s="140"/>
      <c r="CA98" s="140"/>
      <c r="CB98" s="140"/>
      <c r="CC98" s="140"/>
      <c r="CD98" s="140"/>
      <c r="CE98" s="140"/>
      <c r="CF98" s="140"/>
      <c r="CG98" s="140"/>
      <c r="CH98" s="140"/>
      <c r="CI98" s="140"/>
    </row>
    <row r="99" spans="2:87">
      <c r="B99" s="151" t="s">
        <v>151</v>
      </c>
      <c r="C99" s="145">
        <v>1077322</v>
      </c>
      <c r="D99" s="145">
        <v>0</v>
      </c>
      <c r="E99" s="145">
        <v>332651</v>
      </c>
      <c r="F99" s="145">
        <v>835628</v>
      </c>
      <c r="G99" s="145">
        <v>27976</v>
      </c>
      <c r="H99" s="145">
        <v>1388337</v>
      </c>
      <c r="I99" s="145">
        <v>2160189</v>
      </c>
      <c r="J99" s="145">
        <v>424631</v>
      </c>
      <c r="K99" s="145">
        <v>200870</v>
      </c>
      <c r="L99" s="145">
        <v>346359</v>
      </c>
      <c r="M99" s="145">
        <v>157667</v>
      </c>
      <c r="N99" s="145">
        <v>2608</v>
      </c>
      <c r="O99" s="145">
        <v>417623</v>
      </c>
      <c r="P99" s="145">
        <v>261855</v>
      </c>
      <c r="Q99" s="145">
        <v>4543</v>
      </c>
      <c r="R99" s="145">
        <v>143593</v>
      </c>
      <c r="S99" s="145">
        <v>0</v>
      </c>
      <c r="T99" s="145">
        <v>929074</v>
      </c>
      <c r="U99" s="145">
        <v>46368</v>
      </c>
      <c r="V99" s="145">
        <v>597435</v>
      </c>
      <c r="W99" s="145">
        <v>45387</v>
      </c>
      <c r="X99" s="145">
        <v>54138</v>
      </c>
      <c r="Y99" s="145">
        <v>710167</v>
      </c>
      <c r="Z99" s="145">
        <v>28524</v>
      </c>
      <c r="AA99" s="145">
        <v>106025</v>
      </c>
      <c r="AB99" s="145">
        <v>2942973</v>
      </c>
      <c r="AC99" s="145">
        <v>27199</v>
      </c>
      <c r="AD99" s="145">
        <v>315314</v>
      </c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31">
        <f t="shared" si="32"/>
        <v>13584456</v>
      </c>
      <c r="AU99" s="146"/>
      <c r="AV99" s="146"/>
      <c r="AW99" s="146"/>
      <c r="AX99" s="146"/>
      <c r="AY99" s="146"/>
      <c r="AZ99" s="146"/>
      <c r="BA99" s="146"/>
      <c r="BB99" s="146"/>
      <c r="BC99" s="146"/>
      <c r="BD99" s="146"/>
      <c r="BE99" s="146"/>
      <c r="BF99" s="146"/>
      <c r="BG99" s="146"/>
      <c r="BH99" s="146"/>
      <c r="BI99" s="146"/>
      <c r="BJ99" s="146"/>
      <c r="BK99" s="146"/>
      <c r="BL99" s="146"/>
      <c r="BM99" s="146"/>
      <c r="BN99" s="146"/>
      <c r="BO99" s="146"/>
      <c r="BP99" s="146"/>
      <c r="BQ99" s="146"/>
      <c r="BR99" s="146"/>
      <c r="BS99" s="146"/>
      <c r="BT99" s="146"/>
      <c r="BU99" s="146"/>
      <c r="BV99" s="146"/>
      <c r="BW99" s="146"/>
      <c r="BX99" s="146"/>
      <c r="BY99" s="146"/>
      <c r="BZ99" s="146"/>
      <c r="CA99" s="146"/>
      <c r="CB99" s="146"/>
      <c r="CC99" s="146"/>
      <c r="CD99" s="146"/>
      <c r="CE99" s="146"/>
      <c r="CF99" s="146"/>
      <c r="CG99" s="146"/>
      <c r="CH99" s="146"/>
      <c r="CI99" s="146"/>
    </row>
    <row r="100" spans="2:87">
      <c r="B100" s="151" t="s">
        <v>152</v>
      </c>
      <c r="C100" s="145">
        <v>0</v>
      </c>
      <c r="D100" s="145">
        <v>0</v>
      </c>
      <c r="E100" s="145">
        <v>0</v>
      </c>
      <c r="F100" s="145">
        <v>0</v>
      </c>
      <c r="G100" s="145">
        <v>0</v>
      </c>
      <c r="H100" s="145">
        <v>140764</v>
      </c>
      <c r="I100" s="145">
        <v>0</v>
      </c>
      <c r="J100" s="145">
        <v>0</v>
      </c>
      <c r="K100" s="145">
        <v>0</v>
      </c>
      <c r="L100" s="145">
        <v>0</v>
      </c>
      <c r="M100" s="145">
        <v>0</v>
      </c>
      <c r="N100" s="145">
        <v>0</v>
      </c>
      <c r="O100" s="145">
        <v>0</v>
      </c>
      <c r="P100" s="145">
        <v>0</v>
      </c>
      <c r="Q100" s="145">
        <v>0</v>
      </c>
      <c r="R100" s="145">
        <v>10751</v>
      </c>
      <c r="S100" s="145">
        <v>0</v>
      </c>
      <c r="T100" s="145">
        <v>0</v>
      </c>
      <c r="U100" s="145">
        <v>0</v>
      </c>
      <c r="V100" s="145">
        <v>0</v>
      </c>
      <c r="W100" s="145">
        <v>0</v>
      </c>
      <c r="X100" s="145">
        <v>0</v>
      </c>
      <c r="Y100" s="145">
        <v>0</v>
      </c>
      <c r="Z100" s="145">
        <v>0</v>
      </c>
      <c r="AA100" s="145">
        <v>0</v>
      </c>
      <c r="AB100" s="145">
        <v>0</v>
      </c>
      <c r="AC100" s="145">
        <v>0</v>
      </c>
      <c r="AD100" s="145">
        <v>0</v>
      </c>
      <c r="AE100" s="145"/>
      <c r="AF100" s="145"/>
      <c r="AG100" s="145"/>
      <c r="AH100" s="145"/>
      <c r="AI100" s="145"/>
      <c r="AJ100" s="145"/>
      <c r="AK100" s="145"/>
      <c r="AL100" s="145"/>
      <c r="AM100" s="145"/>
      <c r="AN100" s="145"/>
      <c r="AO100" s="145"/>
      <c r="AP100" s="145"/>
      <c r="AQ100" s="131">
        <f t="shared" si="32"/>
        <v>151515</v>
      </c>
      <c r="AU100" s="146"/>
      <c r="AV100" s="146"/>
      <c r="AW100" s="146"/>
      <c r="AX100" s="146"/>
      <c r="AY100" s="146"/>
      <c r="AZ100" s="146"/>
      <c r="BA100" s="146"/>
      <c r="BB100" s="146"/>
      <c r="BC100" s="146"/>
      <c r="BD100" s="146"/>
      <c r="BE100" s="146"/>
      <c r="BF100" s="146"/>
      <c r="BG100" s="146"/>
      <c r="BH100" s="146"/>
      <c r="BI100" s="146"/>
      <c r="BJ100" s="146"/>
      <c r="BK100" s="146"/>
      <c r="BL100" s="146"/>
      <c r="BM100" s="146"/>
      <c r="BN100" s="146"/>
      <c r="BO100" s="146"/>
      <c r="BP100" s="146"/>
      <c r="BQ100" s="146"/>
      <c r="BR100" s="146"/>
      <c r="BS100" s="146"/>
      <c r="BT100" s="146"/>
      <c r="BU100" s="146"/>
      <c r="BV100" s="146"/>
      <c r="BW100" s="146"/>
      <c r="BX100" s="146"/>
      <c r="BY100" s="146"/>
      <c r="BZ100" s="146"/>
      <c r="CA100" s="146"/>
      <c r="CB100" s="146"/>
      <c r="CC100" s="146"/>
      <c r="CD100" s="146"/>
      <c r="CE100" s="146"/>
      <c r="CF100" s="146"/>
      <c r="CG100" s="146"/>
      <c r="CH100" s="146"/>
      <c r="CI100" s="146"/>
    </row>
    <row r="101" spans="2:87">
      <c r="B101" s="151" t="s">
        <v>153</v>
      </c>
      <c r="C101" s="145">
        <v>1797873</v>
      </c>
      <c r="D101" s="145">
        <v>55882</v>
      </c>
      <c r="E101" s="145">
        <v>12865718</v>
      </c>
      <c r="F101" s="145">
        <v>17583450</v>
      </c>
      <c r="G101" s="145">
        <v>58818</v>
      </c>
      <c r="H101" s="145">
        <v>1587000</v>
      </c>
      <c r="I101" s="145">
        <v>3200982</v>
      </c>
      <c r="J101" s="145">
        <v>4267986</v>
      </c>
      <c r="K101" s="145">
        <v>155683</v>
      </c>
      <c r="L101" s="145">
        <v>2321404</v>
      </c>
      <c r="M101" s="145">
        <v>2605062</v>
      </c>
      <c r="N101" s="145">
        <v>10588</v>
      </c>
      <c r="O101" s="145">
        <v>35314</v>
      </c>
      <c r="P101" s="145">
        <v>879599</v>
      </c>
      <c r="Q101" s="145">
        <v>700</v>
      </c>
      <c r="R101" s="145">
        <v>2034929</v>
      </c>
      <c r="S101" s="145">
        <v>26900</v>
      </c>
      <c r="T101" s="145">
        <v>2946658</v>
      </c>
      <c r="U101" s="145">
        <v>262354</v>
      </c>
      <c r="V101" s="145">
        <v>6851418</v>
      </c>
      <c r="W101" s="145">
        <v>309137</v>
      </c>
      <c r="X101" s="145">
        <v>299989</v>
      </c>
      <c r="Y101" s="145">
        <v>5156544</v>
      </c>
      <c r="Z101" s="145">
        <v>29997</v>
      </c>
      <c r="AA101" s="145">
        <v>885488</v>
      </c>
      <c r="AB101" s="145">
        <v>14848621</v>
      </c>
      <c r="AC101" s="145">
        <v>533568</v>
      </c>
      <c r="AD101" s="145">
        <v>1129426</v>
      </c>
      <c r="AE101" s="145"/>
      <c r="AF101" s="145"/>
      <c r="AG101" s="145"/>
      <c r="AH101" s="145"/>
      <c r="AI101" s="145"/>
      <c r="AJ101" s="145"/>
      <c r="AK101" s="145"/>
      <c r="AL101" s="145"/>
      <c r="AM101" s="145"/>
      <c r="AN101" s="145"/>
      <c r="AO101" s="145"/>
      <c r="AP101" s="145"/>
      <c r="AQ101" s="131">
        <f t="shared" si="32"/>
        <v>82741088</v>
      </c>
      <c r="AU101" s="146"/>
      <c r="AV101" s="146"/>
      <c r="AW101" s="146"/>
      <c r="AX101" s="146"/>
      <c r="AY101" s="146"/>
      <c r="AZ101" s="146"/>
      <c r="BA101" s="146"/>
      <c r="BB101" s="146"/>
      <c r="BC101" s="146"/>
      <c r="BD101" s="146"/>
      <c r="BE101" s="146"/>
      <c r="BF101" s="146"/>
      <c r="BG101" s="146"/>
      <c r="BH101" s="146"/>
      <c r="BI101" s="146"/>
      <c r="BJ101" s="146"/>
      <c r="BK101" s="146"/>
      <c r="BL101" s="146"/>
      <c r="BM101" s="146"/>
      <c r="BN101" s="146"/>
      <c r="BO101" s="146"/>
      <c r="BP101" s="146"/>
      <c r="BQ101" s="146"/>
      <c r="BR101" s="146"/>
      <c r="BS101" s="146"/>
      <c r="BT101" s="146"/>
      <c r="BU101" s="146"/>
      <c r="BV101" s="146"/>
      <c r="BW101" s="146"/>
      <c r="BX101" s="146"/>
      <c r="BY101" s="146"/>
      <c r="BZ101" s="146"/>
      <c r="CA101" s="146"/>
      <c r="CB101" s="146"/>
      <c r="CC101" s="146"/>
      <c r="CD101" s="146"/>
      <c r="CE101" s="146"/>
      <c r="CF101" s="146"/>
      <c r="CG101" s="146"/>
      <c r="CH101" s="146"/>
      <c r="CI101" s="146"/>
    </row>
    <row r="102" spans="2:87">
      <c r="B102" s="149" t="s">
        <v>154</v>
      </c>
      <c r="C102" s="142">
        <v>21637779</v>
      </c>
      <c r="D102" s="142">
        <v>2687668</v>
      </c>
      <c r="E102" s="142">
        <v>42688443</v>
      </c>
      <c r="F102" s="142">
        <v>65183121</v>
      </c>
      <c r="G102" s="142">
        <v>2389881</v>
      </c>
      <c r="H102" s="142">
        <v>43714346</v>
      </c>
      <c r="I102" s="142">
        <v>29142269</v>
      </c>
      <c r="J102" s="142">
        <v>7861649</v>
      </c>
      <c r="K102" s="142">
        <v>5118504</v>
      </c>
      <c r="L102" s="142">
        <v>18701822</v>
      </c>
      <c r="M102" s="142">
        <v>21208597</v>
      </c>
      <c r="N102" s="142">
        <v>2132324</v>
      </c>
      <c r="O102" s="142">
        <v>3157090</v>
      </c>
      <c r="P102" s="142">
        <v>7657807</v>
      </c>
      <c r="Q102" s="142">
        <v>2949095</v>
      </c>
      <c r="R102" s="142">
        <v>39381045</v>
      </c>
      <c r="S102" s="142">
        <v>10850299</v>
      </c>
      <c r="T102" s="142">
        <v>28103418</v>
      </c>
      <c r="U102" s="142">
        <v>3326636</v>
      </c>
      <c r="V102" s="142">
        <v>28379505</v>
      </c>
      <c r="W102" s="142">
        <v>4688172</v>
      </c>
      <c r="X102" s="142">
        <v>3664641</v>
      </c>
      <c r="Y102" s="142">
        <v>30870380</v>
      </c>
      <c r="Z102" s="142">
        <v>3082040</v>
      </c>
      <c r="AA102" s="142">
        <v>5374826</v>
      </c>
      <c r="AB102" s="142">
        <v>62042453</v>
      </c>
      <c r="AC102" s="142">
        <v>2792863</v>
      </c>
      <c r="AD102" s="142">
        <v>25348816</v>
      </c>
      <c r="AE102" s="142"/>
      <c r="AF102" s="142"/>
      <c r="AG102" s="142"/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31">
        <f t="shared" si="32"/>
        <v>524135489</v>
      </c>
      <c r="AU102" s="140">
        <f t="shared" ref="AU102:CI102" si="42">C102-SUM(C103:C105,C109)</f>
        <v>0</v>
      </c>
      <c r="AV102" s="140">
        <f t="shared" si="42"/>
        <v>0</v>
      </c>
      <c r="AW102" s="140">
        <f t="shared" si="42"/>
        <v>0</v>
      </c>
      <c r="AX102" s="140">
        <f t="shared" si="42"/>
        <v>0</v>
      </c>
      <c r="AY102" s="140">
        <f t="shared" si="42"/>
        <v>0</v>
      </c>
      <c r="AZ102" s="140">
        <f t="shared" si="42"/>
        <v>0</v>
      </c>
      <c r="BA102" s="140">
        <f t="shared" si="42"/>
        <v>0</v>
      </c>
      <c r="BB102" s="140">
        <f t="shared" si="42"/>
        <v>0</v>
      </c>
      <c r="BC102" s="140">
        <f t="shared" si="42"/>
        <v>-1</v>
      </c>
      <c r="BD102" s="140">
        <f t="shared" si="42"/>
        <v>0</v>
      </c>
      <c r="BE102" s="140">
        <f t="shared" si="42"/>
        <v>0</v>
      </c>
      <c r="BF102" s="140">
        <f t="shared" si="42"/>
        <v>0</v>
      </c>
      <c r="BG102" s="140">
        <f t="shared" si="42"/>
        <v>0</v>
      </c>
      <c r="BH102" s="140">
        <f t="shared" si="42"/>
        <v>0</v>
      </c>
      <c r="BI102" s="140">
        <f t="shared" si="42"/>
        <v>1</v>
      </c>
      <c r="BJ102" s="140">
        <f t="shared" si="42"/>
        <v>0</v>
      </c>
      <c r="BK102" s="140">
        <f t="shared" si="42"/>
        <v>1</v>
      </c>
      <c r="BL102" s="140">
        <f t="shared" si="42"/>
        <v>0</v>
      </c>
      <c r="BM102" s="140">
        <f t="shared" si="42"/>
        <v>1</v>
      </c>
      <c r="BN102" s="140">
        <f t="shared" si="42"/>
        <v>0</v>
      </c>
      <c r="BO102" s="140">
        <f t="shared" si="42"/>
        <v>0</v>
      </c>
      <c r="BP102" s="140">
        <f t="shared" si="42"/>
        <v>0</v>
      </c>
      <c r="BQ102" s="140">
        <f t="shared" si="42"/>
        <v>0</v>
      </c>
      <c r="BR102" s="140">
        <f t="shared" si="42"/>
        <v>0</v>
      </c>
      <c r="BS102" s="140">
        <f t="shared" si="42"/>
        <v>0</v>
      </c>
      <c r="BT102" s="140">
        <f t="shared" si="42"/>
        <v>-1</v>
      </c>
      <c r="BU102" s="140">
        <f t="shared" si="42"/>
        <v>0</v>
      </c>
      <c r="BV102" s="140">
        <f t="shared" si="42"/>
        <v>0</v>
      </c>
      <c r="BW102" s="140">
        <f t="shared" si="42"/>
        <v>0</v>
      </c>
      <c r="BX102" s="140">
        <f t="shared" si="42"/>
        <v>0</v>
      </c>
      <c r="BY102" s="140">
        <f t="shared" si="42"/>
        <v>0</v>
      </c>
      <c r="BZ102" s="140">
        <f t="shared" si="42"/>
        <v>0</v>
      </c>
      <c r="CA102" s="140">
        <f t="shared" si="42"/>
        <v>0</v>
      </c>
      <c r="CB102" s="140">
        <f t="shared" si="42"/>
        <v>0</v>
      </c>
      <c r="CC102" s="140">
        <f t="shared" si="42"/>
        <v>0</v>
      </c>
      <c r="CD102" s="140">
        <f t="shared" si="42"/>
        <v>0</v>
      </c>
      <c r="CE102" s="140">
        <f t="shared" si="42"/>
        <v>0</v>
      </c>
      <c r="CF102" s="140">
        <f t="shared" si="42"/>
        <v>0</v>
      </c>
      <c r="CG102" s="140">
        <f t="shared" si="42"/>
        <v>0</v>
      </c>
      <c r="CH102" s="140">
        <f t="shared" si="42"/>
        <v>0</v>
      </c>
      <c r="CI102" s="140">
        <f t="shared" si="42"/>
        <v>1</v>
      </c>
    </row>
    <row r="103" spans="2:87">
      <c r="B103" s="150" t="s">
        <v>155</v>
      </c>
      <c r="C103" s="145">
        <v>27469259</v>
      </c>
      <c r="D103" s="145">
        <v>2324867</v>
      </c>
      <c r="E103" s="145">
        <v>24965884</v>
      </c>
      <c r="F103" s="145">
        <v>46217137</v>
      </c>
      <c r="G103" s="145">
        <v>2621674</v>
      </c>
      <c r="H103" s="145">
        <v>2697351</v>
      </c>
      <c r="I103" s="145">
        <v>13157118</v>
      </c>
      <c r="J103" s="145">
        <v>2868189</v>
      </c>
      <c r="K103" s="145">
        <v>3853879</v>
      </c>
      <c r="L103" s="145">
        <v>13548584</v>
      </c>
      <c r="M103" s="145">
        <v>3951429</v>
      </c>
      <c r="N103" s="145">
        <v>2612560</v>
      </c>
      <c r="O103" s="145">
        <v>5254845</v>
      </c>
      <c r="P103" s="145">
        <v>6225662</v>
      </c>
      <c r="Q103" s="145">
        <v>2726378</v>
      </c>
      <c r="R103" s="145">
        <v>30086318</v>
      </c>
      <c r="S103" s="145">
        <v>0</v>
      </c>
      <c r="T103" s="145">
        <v>22440906</v>
      </c>
      <c r="U103" s="145">
        <v>1961476</v>
      </c>
      <c r="V103" s="145">
        <v>32257017</v>
      </c>
      <c r="W103" s="145">
        <v>3176296</v>
      </c>
      <c r="X103" s="145">
        <v>2899829</v>
      </c>
      <c r="Y103" s="145">
        <v>20553225</v>
      </c>
      <c r="Z103" s="145">
        <v>4616387</v>
      </c>
      <c r="AA103" s="145">
        <v>5148999</v>
      </c>
      <c r="AB103" s="145">
        <v>96043111</v>
      </c>
      <c r="AC103" s="145">
        <v>3877763</v>
      </c>
      <c r="AD103" s="145">
        <v>16503513</v>
      </c>
      <c r="AE103" s="145"/>
      <c r="AF103" s="145"/>
      <c r="AG103" s="145"/>
      <c r="AH103" s="145"/>
      <c r="AI103" s="145"/>
      <c r="AJ103" s="145"/>
      <c r="AK103" s="145"/>
      <c r="AL103" s="145"/>
      <c r="AM103" s="145"/>
      <c r="AN103" s="145"/>
      <c r="AO103" s="145"/>
      <c r="AP103" s="145"/>
      <c r="AQ103" s="131">
        <f t="shared" si="32"/>
        <v>400059656</v>
      </c>
      <c r="AU103" s="146"/>
      <c r="AV103" s="146"/>
      <c r="AW103" s="146"/>
      <c r="AX103" s="146"/>
      <c r="AY103" s="146"/>
      <c r="AZ103" s="146"/>
      <c r="BA103" s="146"/>
      <c r="BB103" s="146"/>
      <c r="BC103" s="146"/>
      <c r="BD103" s="146"/>
      <c r="BE103" s="146"/>
      <c r="BF103" s="146"/>
      <c r="BG103" s="146"/>
      <c r="BH103" s="146"/>
      <c r="BI103" s="146"/>
      <c r="BJ103" s="146"/>
      <c r="BK103" s="146"/>
      <c r="BL103" s="146"/>
      <c r="BM103" s="146"/>
      <c r="BN103" s="146"/>
      <c r="BO103" s="146"/>
      <c r="BP103" s="146"/>
      <c r="BQ103" s="146"/>
      <c r="BR103" s="146"/>
      <c r="BS103" s="146"/>
      <c r="BT103" s="146"/>
      <c r="BU103" s="146"/>
      <c r="BV103" s="146"/>
      <c r="BW103" s="146"/>
      <c r="BX103" s="146"/>
      <c r="BY103" s="146"/>
      <c r="BZ103" s="146"/>
      <c r="CA103" s="146"/>
      <c r="CB103" s="146"/>
      <c r="CC103" s="146"/>
      <c r="CD103" s="146"/>
      <c r="CE103" s="146"/>
      <c r="CF103" s="146"/>
      <c r="CG103" s="146"/>
      <c r="CH103" s="146"/>
      <c r="CI103" s="146"/>
    </row>
    <row r="104" spans="2:87">
      <c r="B104" s="150" t="s">
        <v>156</v>
      </c>
      <c r="C104" s="145">
        <v>-41302</v>
      </c>
      <c r="D104" s="145">
        <v>0</v>
      </c>
      <c r="E104" s="145">
        <v>676396</v>
      </c>
      <c r="F104" s="145">
        <v>49491</v>
      </c>
      <c r="G104" s="145">
        <v>0</v>
      </c>
      <c r="H104" s="145">
        <v>160422</v>
      </c>
      <c r="I104" s="145">
        <v>-107015</v>
      </c>
      <c r="J104" s="145">
        <v>0</v>
      </c>
      <c r="K104" s="145">
        <v>0</v>
      </c>
      <c r="L104" s="145">
        <v>84731</v>
      </c>
      <c r="M104" s="145">
        <v>74288</v>
      </c>
      <c r="N104" s="145">
        <v>0</v>
      </c>
      <c r="O104" s="145">
        <v>70588</v>
      </c>
      <c r="P104" s="145">
        <v>438026</v>
      </c>
      <c r="Q104" s="145">
        <v>0</v>
      </c>
      <c r="R104" s="145">
        <v>0</v>
      </c>
      <c r="S104" s="145">
        <v>9364218</v>
      </c>
      <c r="T104" s="145">
        <v>0</v>
      </c>
      <c r="U104" s="145">
        <v>35048</v>
      </c>
      <c r="V104" s="145">
        <v>-43504</v>
      </c>
      <c r="W104" s="145">
        <v>-57077</v>
      </c>
      <c r="X104" s="145">
        <v>0</v>
      </c>
      <c r="Y104" s="145">
        <v>0</v>
      </c>
      <c r="Z104" s="145">
        <v>0</v>
      </c>
      <c r="AA104" s="145">
        <v>0</v>
      </c>
      <c r="AB104" s="145">
        <v>0</v>
      </c>
      <c r="AC104" s="145">
        <v>12150</v>
      </c>
      <c r="AD104" s="145">
        <v>0</v>
      </c>
      <c r="AE104" s="145"/>
      <c r="AF104" s="145"/>
      <c r="AG104" s="145"/>
      <c r="AH104" s="145"/>
      <c r="AI104" s="145"/>
      <c r="AJ104" s="145"/>
      <c r="AK104" s="145"/>
      <c r="AL104" s="145"/>
      <c r="AM104" s="145"/>
      <c r="AN104" s="145"/>
      <c r="AO104" s="145"/>
      <c r="AP104" s="145"/>
      <c r="AQ104" s="131">
        <f t="shared" si="32"/>
        <v>10716460</v>
      </c>
      <c r="AU104" s="140"/>
      <c r="AV104" s="140"/>
      <c r="AW104" s="140"/>
      <c r="AX104" s="140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140"/>
      <c r="BV104" s="140"/>
      <c r="BW104" s="140"/>
      <c r="BX104" s="140"/>
      <c r="BY104" s="140"/>
      <c r="BZ104" s="140"/>
      <c r="CA104" s="140"/>
      <c r="CB104" s="140"/>
      <c r="CC104" s="140"/>
      <c r="CD104" s="140"/>
      <c r="CE104" s="140"/>
      <c r="CF104" s="140"/>
      <c r="CG104" s="140"/>
      <c r="CH104" s="140"/>
      <c r="CI104" s="140"/>
    </row>
    <row r="105" spans="2:87">
      <c r="B105" s="150" t="s">
        <v>157</v>
      </c>
      <c r="C105" s="145">
        <v>-5790178</v>
      </c>
      <c r="D105" s="145">
        <v>362801</v>
      </c>
      <c r="E105" s="145">
        <v>17046163</v>
      </c>
      <c r="F105" s="145">
        <v>18916493</v>
      </c>
      <c r="G105" s="145">
        <v>-231793</v>
      </c>
      <c r="H105" s="145">
        <v>40856573</v>
      </c>
      <c r="I105" s="145">
        <v>15985151</v>
      </c>
      <c r="J105" s="145">
        <v>4993460</v>
      </c>
      <c r="K105" s="145">
        <v>1264626</v>
      </c>
      <c r="L105" s="145">
        <v>5068507</v>
      </c>
      <c r="M105" s="145">
        <v>17485219</v>
      </c>
      <c r="N105" s="145">
        <v>-480236</v>
      </c>
      <c r="O105" s="145">
        <v>-2168343</v>
      </c>
      <c r="P105" s="145">
        <v>994119</v>
      </c>
      <c r="Q105" s="145">
        <v>222716</v>
      </c>
      <c r="R105" s="145">
        <v>9294727</v>
      </c>
      <c r="S105" s="145">
        <v>1486080</v>
      </c>
      <c r="T105" s="145">
        <v>5662512</v>
      </c>
      <c r="U105" s="145">
        <v>1330111</v>
      </c>
      <c r="V105" s="145">
        <v>-3834008</v>
      </c>
      <c r="W105" s="145">
        <v>1568953</v>
      </c>
      <c r="X105" s="145">
        <v>764812</v>
      </c>
      <c r="Y105" s="145">
        <v>10317155</v>
      </c>
      <c r="Z105" s="145">
        <v>-1534347</v>
      </c>
      <c r="AA105" s="145">
        <v>225827</v>
      </c>
      <c r="AB105" s="145">
        <v>-34527000</v>
      </c>
      <c r="AC105" s="145">
        <v>-1097050</v>
      </c>
      <c r="AD105" s="145">
        <v>8845303</v>
      </c>
      <c r="AE105" s="145"/>
      <c r="AF105" s="145"/>
      <c r="AG105" s="145"/>
      <c r="AH105" s="145"/>
      <c r="AI105" s="145"/>
      <c r="AJ105" s="145"/>
      <c r="AK105" s="145"/>
      <c r="AL105" s="145"/>
      <c r="AM105" s="145"/>
      <c r="AN105" s="145"/>
      <c r="AO105" s="145"/>
      <c r="AP105" s="145"/>
      <c r="AQ105" s="131">
        <f t="shared" si="32"/>
        <v>113028353</v>
      </c>
      <c r="AU105" s="140">
        <f t="shared" ref="AU105:CI105" si="43">C105-(C106+C107-C108)</f>
        <v>0</v>
      </c>
      <c r="AV105" s="140">
        <f t="shared" si="43"/>
        <v>0</v>
      </c>
      <c r="AW105" s="140">
        <f t="shared" si="43"/>
        <v>0</v>
      </c>
      <c r="AX105" s="140">
        <f t="shared" si="43"/>
        <v>0</v>
      </c>
      <c r="AY105" s="140">
        <f t="shared" si="43"/>
        <v>0</v>
      </c>
      <c r="AZ105" s="140">
        <f t="shared" si="43"/>
        <v>0</v>
      </c>
      <c r="BA105" s="140">
        <f t="shared" si="43"/>
        <v>0</v>
      </c>
      <c r="BB105" s="140">
        <f t="shared" si="43"/>
        <v>0</v>
      </c>
      <c r="BC105" s="140">
        <f t="shared" si="43"/>
        <v>1</v>
      </c>
      <c r="BD105" s="140">
        <f t="shared" si="43"/>
        <v>0</v>
      </c>
      <c r="BE105" s="140">
        <f t="shared" si="43"/>
        <v>0</v>
      </c>
      <c r="BF105" s="140">
        <f t="shared" si="43"/>
        <v>0</v>
      </c>
      <c r="BG105" s="140">
        <f t="shared" si="43"/>
        <v>-1</v>
      </c>
      <c r="BH105" s="140">
        <f t="shared" si="43"/>
        <v>0</v>
      </c>
      <c r="BI105" s="140">
        <f t="shared" si="43"/>
        <v>0</v>
      </c>
      <c r="BJ105" s="140">
        <f t="shared" si="43"/>
        <v>0</v>
      </c>
      <c r="BK105" s="140">
        <f t="shared" si="43"/>
        <v>-1</v>
      </c>
      <c r="BL105" s="140">
        <f t="shared" si="43"/>
        <v>1</v>
      </c>
      <c r="BM105" s="140">
        <f t="shared" si="43"/>
        <v>0</v>
      </c>
      <c r="BN105" s="140">
        <f t="shared" si="43"/>
        <v>0</v>
      </c>
      <c r="BO105" s="140">
        <f t="shared" si="43"/>
        <v>0</v>
      </c>
      <c r="BP105" s="140">
        <f t="shared" si="43"/>
        <v>0</v>
      </c>
      <c r="BQ105" s="140">
        <f t="shared" si="43"/>
        <v>0</v>
      </c>
      <c r="BR105" s="140">
        <f t="shared" si="43"/>
        <v>0</v>
      </c>
      <c r="BS105" s="140">
        <f t="shared" si="43"/>
        <v>0</v>
      </c>
      <c r="BT105" s="140">
        <f t="shared" si="43"/>
        <v>1</v>
      </c>
      <c r="BU105" s="140">
        <f t="shared" si="43"/>
        <v>0</v>
      </c>
      <c r="BV105" s="140">
        <f t="shared" si="43"/>
        <v>0</v>
      </c>
      <c r="BW105" s="140">
        <f t="shared" si="43"/>
        <v>0</v>
      </c>
      <c r="BX105" s="140">
        <f t="shared" si="43"/>
        <v>0</v>
      </c>
      <c r="BY105" s="140">
        <f t="shared" si="43"/>
        <v>0</v>
      </c>
      <c r="BZ105" s="140">
        <f t="shared" si="43"/>
        <v>0</v>
      </c>
      <c r="CA105" s="140">
        <f t="shared" si="43"/>
        <v>0</v>
      </c>
      <c r="CB105" s="140">
        <f t="shared" si="43"/>
        <v>0</v>
      </c>
      <c r="CC105" s="140">
        <f t="shared" si="43"/>
        <v>0</v>
      </c>
      <c r="CD105" s="140">
        <f t="shared" si="43"/>
        <v>0</v>
      </c>
      <c r="CE105" s="140">
        <f t="shared" si="43"/>
        <v>0</v>
      </c>
      <c r="CF105" s="140">
        <f t="shared" si="43"/>
        <v>0</v>
      </c>
      <c r="CG105" s="140">
        <f t="shared" si="43"/>
        <v>0</v>
      </c>
      <c r="CH105" s="140">
        <f t="shared" si="43"/>
        <v>0</v>
      </c>
      <c r="CI105" s="140">
        <f t="shared" si="43"/>
        <v>1</v>
      </c>
    </row>
    <row r="106" spans="2:87">
      <c r="B106" s="151" t="s">
        <v>158</v>
      </c>
      <c r="C106" s="145">
        <v>-3321238</v>
      </c>
      <c r="D106" s="145">
        <v>0</v>
      </c>
      <c r="E106" s="145">
        <v>8640958</v>
      </c>
      <c r="F106" s="145">
        <v>15368581</v>
      </c>
      <c r="G106" s="145">
        <v>-288969</v>
      </c>
      <c r="H106" s="145">
        <v>39678174</v>
      </c>
      <c r="I106" s="145">
        <v>15188714</v>
      </c>
      <c r="J106" s="145">
        <v>4363239</v>
      </c>
      <c r="K106" s="145">
        <v>622165</v>
      </c>
      <c r="L106" s="145">
        <v>4226830</v>
      </c>
      <c r="M106" s="145">
        <v>14567877</v>
      </c>
      <c r="N106" s="145">
        <v>-337299</v>
      </c>
      <c r="O106" s="145">
        <v>-1635029</v>
      </c>
      <c r="P106" s="145">
        <v>547438</v>
      </c>
      <c r="Q106" s="145">
        <v>144894</v>
      </c>
      <c r="R106" s="145">
        <v>8268111</v>
      </c>
      <c r="S106" s="145">
        <v>896205</v>
      </c>
      <c r="T106" s="145">
        <v>2607694</v>
      </c>
      <c r="U106" s="145">
        <v>872534</v>
      </c>
      <c r="V106" s="145">
        <v>-7665974</v>
      </c>
      <c r="W106" s="145">
        <v>787551</v>
      </c>
      <c r="X106" s="145">
        <v>207019</v>
      </c>
      <c r="Y106" s="145">
        <v>9653106</v>
      </c>
      <c r="Z106" s="145">
        <v>-154914</v>
      </c>
      <c r="AA106" s="145">
        <v>-201782</v>
      </c>
      <c r="AB106" s="145">
        <v>-39808852</v>
      </c>
      <c r="AC106" s="145">
        <v>-753320</v>
      </c>
      <c r="AD106" s="145">
        <v>2552546</v>
      </c>
      <c r="AE106" s="145"/>
      <c r="AF106" s="145"/>
      <c r="AG106" s="145"/>
      <c r="AH106" s="145"/>
      <c r="AI106" s="145"/>
      <c r="AJ106" s="145"/>
      <c r="AK106" s="145"/>
      <c r="AL106" s="145"/>
      <c r="AM106" s="145"/>
      <c r="AN106" s="145"/>
      <c r="AO106" s="145"/>
      <c r="AP106" s="145"/>
      <c r="AQ106" s="131">
        <f t="shared" si="32"/>
        <v>75026259</v>
      </c>
      <c r="AU106" s="146"/>
      <c r="AV106" s="146"/>
      <c r="AW106" s="146"/>
      <c r="AX106" s="146"/>
      <c r="AY106" s="146"/>
      <c r="AZ106" s="146"/>
      <c r="BA106" s="146"/>
      <c r="BB106" s="146"/>
      <c r="BC106" s="146"/>
      <c r="BD106" s="146"/>
      <c r="BE106" s="146"/>
      <c r="BF106" s="146"/>
      <c r="BG106" s="146"/>
      <c r="BH106" s="146"/>
      <c r="BI106" s="146"/>
      <c r="BJ106" s="146"/>
      <c r="BK106" s="146"/>
      <c r="BL106" s="146"/>
      <c r="BM106" s="146"/>
      <c r="BN106" s="146"/>
      <c r="BO106" s="146"/>
      <c r="BP106" s="146"/>
      <c r="BQ106" s="146"/>
      <c r="BR106" s="146"/>
      <c r="BS106" s="146"/>
      <c r="BT106" s="146"/>
      <c r="BU106" s="146"/>
      <c r="BV106" s="146"/>
      <c r="BW106" s="146"/>
      <c r="BX106" s="146"/>
      <c r="BY106" s="146"/>
      <c r="BZ106" s="146"/>
      <c r="CA106" s="146"/>
      <c r="CB106" s="146"/>
      <c r="CC106" s="146"/>
      <c r="CD106" s="146"/>
      <c r="CE106" s="146"/>
      <c r="CF106" s="146"/>
      <c r="CG106" s="146"/>
      <c r="CH106" s="146"/>
      <c r="CI106" s="146"/>
    </row>
    <row r="107" spans="2:87">
      <c r="B107" s="151" t="s">
        <v>159</v>
      </c>
      <c r="C107" s="145">
        <v>-2468940</v>
      </c>
      <c r="D107" s="145">
        <v>362801</v>
      </c>
      <c r="E107" s="145">
        <v>8405205</v>
      </c>
      <c r="F107" s="145">
        <v>3547912</v>
      </c>
      <c r="G107" s="145">
        <v>57176</v>
      </c>
      <c r="H107" s="145">
        <v>1178399</v>
      </c>
      <c r="I107" s="145">
        <v>796437</v>
      </c>
      <c r="J107" s="145">
        <v>630221</v>
      </c>
      <c r="K107" s="145">
        <v>907581</v>
      </c>
      <c r="L107" s="145">
        <v>841677</v>
      </c>
      <c r="M107" s="145">
        <v>2917342</v>
      </c>
      <c r="N107" s="145">
        <v>-142937</v>
      </c>
      <c r="O107" s="145">
        <v>-533313</v>
      </c>
      <c r="P107" s="145">
        <v>722980</v>
      </c>
      <c r="Q107" s="145">
        <v>77822</v>
      </c>
      <c r="R107" s="145">
        <v>2760645</v>
      </c>
      <c r="S107" s="145">
        <v>589876</v>
      </c>
      <c r="T107" s="145">
        <v>4364025</v>
      </c>
      <c r="U107" s="145">
        <v>653682</v>
      </c>
      <c r="V107" s="145">
        <v>3831966</v>
      </c>
      <c r="W107" s="145">
        <v>781402</v>
      </c>
      <c r="X107" s="145">
        <v>557793</v>
      </c>
      <c r="Y107" s="145">
        <v>948641</v>
      </c>
      <c r="Z107" s="145">
        <v>-1379433</v>
      </c>
      <c r="AA107" s="145">
        <v>427609</v>
      </c>
      <c r="AB107" s="145">
        <v>5281851</v>
      </c>
      <c r="AC107" s="145">
        <v>-343730</v>
      </c>
      <c r="AD107" s="145">
        <v>6292757</v>
      </c>
      <c r="AE107" s="145"/>
      <c r="AF107" s="145"/>
      <c r="AG107" s="145"/>
      <c r="AH107" s="145"/>
      <c r="AI107" s="145"/>
      <c r="AJ107" s="145"/>
      <c r="AK107" s="145"/>
      <c r="AL107" s="145"/>
      <c r="AM107" s="145"/>
      <c r="AN107" s="145"/>
      <c r="AO107" s="145"/>
      <c r="AP107" s="145"/>
      <c r="AQ107" s="131">
        <f t="shared" si="32"/>
        <v>42067447</v>
      </c>
      <c r="AU107" s="146"/>
      <c r="AV107" s="146"/>
      <c r="AW107" s="146"/>
      <c r="AX107" s="146"/>
      <c r="AY107" s="146"/>
      <c r="AZ107" s="146"/>
      <c r="BA107" s="146"/>
      <c r="BB107" s="146"/>
      <c r="BC107" s="146"/>
      <c r="BD107" s="146"/>
      <c r="BE107" s="146"/>
      <c r="BF107" s="146"/>
      <c r="BG107" s="146"/>
      <c r="BH107" s="146"/>
      <c r="BI107" s="146"/>
      <c r="BJ107" s="146"/>
      <c r="BK107" s="146"/>
      <c r="BL107" s="146"/>
      <c r="BM107" s="146"/>
      <c r="BN107" s="146"/>
      <c r="BO107" s="146"/>
      <c r="BP107" s="146"/>
      <c r="BQ107" s="146"/>
      <c r="BR107" s="146"/>
      <c r="BS107" s="146"/>
      <c r="BT107" s="146"/>
      <c r="BU107" s="146"/>
      <c r="BV107" s="146"/>
      <c r="BW107" s="146"/>
      <c r="BX107" s="146"/>
      <c r="BY107" s="146"/>
      <c r="BZ107" s="146"/>
      <c r="CA107" s="146"/>
      <c r="CB107" s="146"/>
      <c r="CC107" s="146"/>
      <c r="CD107" s="146"/>
      <c r="CE107" s="146"/>
      <c r="CF107" s="146"/>
      <c r="CG107" s="146"/>
      <c r="CH107" s="146"/>
      <c r="CI107" s="146"/>
    </row>
    <row r="108" spans="2:87">
      <c r="B108" s="151" t="s">
        <v>160</v>
      </c>
      <c r="C108" s="145">
        <v>0</v>
      </c>
      <c r="D108" s="145">
        <v>0</v>
      </c>
      <c r="E108" s="145">
        <v>0</v>
      </c>
      <c r="F108" s="145">
        <v>0</v>
      </c>
      <c r="G108" s="145">
        <v>0</v>
      </c>
      <c r="H108" s="145">
        <v>0</v>
      </c>
      <c r="I108" s="145">
        <v>0</v>
      </c>
      <c r="J108" s="145">
        <v>0</v>
      </c>
      <c r="K108" s="145">
        <v>265121</v>
      </c>
      <c r="L108" s="145">
        <v>0</v>
      </c>
      <c r="M108" s="145">
        <v>0</v>
      </c>
      <c r="N108" s="145">
        <v>0</v>
      </c>
      <c r="O108" s="145">
        <v>0</v>
      </c>
      <c r="P108" s="145">
        <v>276299</v>
      </c>
      <c r="Q108" s="145">
        <v>0</v>
      </c>
      <c r="R108" s="145">
        <v>1734029</v>
      </c>
      <c r="S108" s="145">
        <v>0</v>
      </c>
      <c r="T108" s="145">
        <v>1309208</v>
      </c>
      <c r="U108" s="145">
        <v>196105</v>
      </c>
      <c r="V108" s="145">
        <v>0</v>
      </c>
      <c r="W108" s="145">
        <v>0</v>
      </c>
      <c r="X108" s="145">
        <v>0</v>
      </c>
      <c r="Y108" s="145">
        <v>284592</v>
      </c>
      <c r="Z108" s="145">
        <v>0</v>
      </c>
      <c r="AA108" s="145">
        <v>0</v>
      </c>
      <c r="AB108" s="145">
        <v>0</v>
      </c>
      <c r="AC108" s="145">
        <v>0</v>
      </c>
      <c r="AD108" s="145">
        <v>0</v>
      </c>
      <c r="AE108" s="145"/>
      <c r="AF108" s="145"/>
      <c r="AG108" s="145"/>
      <c r="AH108" s="145"/>
      <c r="AI108" s="145"/>
      <c r="AJ108" s="145"/>
      <c r="AK108" s="145"/>
      <c r="AL108" s="145"/>
      <c r="AM108" s="145"/>
      <c r="AN108" s="145"/>
      <c r="AO108" s="145"/>
      <c r="AP108" s="145"/>
      <c r="AQ108" s="131">
        <f t="shared" si="32"/>
        <v>4065354</v>
      </c>
      <c r="AU108" s="140"/>
      <c r="AV108" s="140"/>
      <c r="AW108" s="140"/>
      <c r="AX108" s="140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  <c r="BJ108" s="140"/>
      <c r="BK108" s="140"/>
      <c r="BL108" s="140"/>
      <c r="BM108" s="140"/>
      <c r="BN108" s="140"/>
      <c r="BO108" s="140"/>
      <c r="BP108" s="140"/>
      <c r="BQ108" s="140"/>
      <c r="BR108" s="140"/>
      <c r="BS108" s="140"/>
      <c r="BT108" s="140"/>
      <c r="BU108" s="140"/>
      <c r="BV108" s="140"/>
      <c r="BW108" s="140"/>
      <c r="BX108" s="140"/>
      <c r="BY108" s="140"/>
      <c r="BZ108" s="140"/>
      <c r="CA108" s="140"/>
      <c r="CB108" s="140"/>
      <c r="CC108" s="140"/>
      <c r="CD108" s="140"/>
      <c r="CE108" s="140"/>
      <c r="CF108" s="140"/>
      <c r="CG108" s="140"/>
      <c r="CH108" s="140"/>
      <c r="CI108" s="140"/>
    </row>
    <row r="109" spans="2:87">
      <c r="B109" s="150" t="s">
        <v>161</v>
      </c>
      <c r="C109" s="145">
        <v>0</v>
      </c>
      <c r="D109" s="145">
        <v>0</v>
      </c>
      <c r="E109" s="145">
        <v>0</v>
      </c>
      <c r="F109" s="145">
        <v>0</v>
      </c>
      <c r="G109" s="145">
        <v>0</v>
      </c>
      <c r="H109" s="145">
        <v>0</v>
      </c>
      <c r="I109" s="145">
        <v>107015</v>
      </c>
      <c r="J109" s="145">
        <v>0</v>
      </c>
      <c r="K109" s="145">
        <v>0</v>
      </c>
      <c r="L109" s="145">
        <v>0</v>
      </c>
      <c r="M109" s="145">
        <v>-302339</v>
      </c>
      <c r="N109" s="145">
        <v>0</v>
      </c>
      <c r="O109" s="145">
        <v>0</v>
      </c>
      <c r="P109" s="145">
        <v>0</v>
      </c>
      <c r="Q109" s="145">
        <v>0</v>
      </c>
      <c r="R109" s="145">
        <v>0</v>
      </c>
      <c r="S109" s="145">
        <v>0</v>
      </c>
      <c r="T109" s="145">
        <v>0</v>
      </c>
      <c r="U109" s="145">
        <v>0</v>
      </c>
      <c r="V109" s="145">
        <v>0</v>
      </c>
      <c r="W109" s="145">
        <v>0</v>
      </c>
      <c r="X109" s="145">
        <v>0</v>
      </c>
      <c r="Y109" s="145">
        <v>0</v>
      </c>
      <c r="Z109" s="145">
        <v>0</v>
      </c>
      <c r="AA109" s="145">
        <v>0</v>
      </c>
      <c r="AB109" s="145">
        <v>526343</v>
      </c>
      <c r="AC109" s="145">
        <v>0</v>
      </c>
      <c r="AD109" s="145">
        <v>0</v>
      </c>
      <c r="AE109" s="145"/>
      <c r="AF109" s="145"/>
      <c r="AG109" s="145"/>
      <c r="AH109" s="145"/>
      <c r="AI109" s="145"/>
      <c r="AJ109" s="145"/>
      <c r="AK109" s="145"/>
      <c r="AL109" s="145"/>
      <c r="AM109" s="145"/>
      <c r="AN109" s="145"/>
      <c r="AO109" s="145"/>
      <c r="AP109" s="145"/>
      <c r="AQ109" s="131">
        <f t="shared" si="32"/>
        <v>331019</v>
      </c>
      <c r="AU109" s="146"/>
      <c r="AV109" s="146"/>
      <c r="AW109" s="146"/>
      <c r="AX109" s="146"/>
      <c r="AY109" s="146"/>
      <c r="AZ109" s="146"/>
      <c r="BA109" s="146"/>
      <c r="BB109" s="146"/>
      <c r="BC109" s="146"/>
      <c r="BD109" s="146"/>
      <c r="BE109" s="146"/>
      <c r="BF109" s="146"/>
      <c r="BG109" s="146"/>
      <c r="BH109" s="146"/>
      <c r="BI109" s="146"/>
      <c r="BJ109" s="146"/>
      <c r="BK109" s="146"/>
      <c r="BL109" s="146"/>
      <c r="BM109" s="146"/>
      <c r="BN109" s="146"/>
      <c r="BO109" s="146"/>
      <c r="BP109" s="146"/>
      <c r="BQ109" s="146"/>
      <c r="BR109" s="146"/>
      <c r="BS109" s="146"/>
      <c r="BT109" s="146"/>
      <c r="BU109" s="146"/>
      <c r="BV109" s="146"/>
      <c r="BW109" s="146"/>
      <c r="BX109" s="146"/>
      <c r="BY109" s="146"/>
      <c r="BZ109" s="146"/>
      <c r="CA109" s="146"/>
      <c r="CB109" s="146"/>
      <c r="CC109" s="146"/>
      <c r="CD109" s="146"/>
      <c r="CE109" s="146"/>
      <c r="CF109" s="146"/>
      <c r="CG109" s="146"/>
      <c r="CH109" s="146"/>
      <c r="CI109" s="146"/>
    </row>
    <row r="110" spans="2:87">
      <c r="B110" s="153" t="s">
        <v>162</v>
      </c>
      <c r="C110" s="142">
        <v>100357917</v>
      </c>
      <c r="D110" s="142">
        <v>3456906</v>
      </c>
      <c r="E110" s="142">
        <v>232212566</v>
      </c>
      <c r="F110" s="142">
        <v>212640282</v>
      </c>
      <c r="G110" s="142">
        <v>6802387</v>
      </c>
      <c r="H110" s="142">
        <v>188452857</v>
      </c>
      <c r="I110" s="142">
        <v>246349173</v>
      </c>
      <c r="J110" s="142">
        <v>38114165</v>
      </c>
      <c r="K110" s="142">
        <v>18341044</v>
      </c>
      <c r="L110" s="142">
        <v>65936117</v>
      </c>
      <c r="M110" s="142">
        <v>44894398</v>
      </c>
      <c r="N110" s="142">
        <v>4418498</v>
      </c>
      <c r="O110" s="142">
        <v>3885592</v>
      </c>
      <c r="P110" s="142">
        <v>38929527</v>
      </c>
      <c r="Q110" s="142">
        <v>3250546</v>
      </c>
      <c r="R110" s="142">
        <v>210780568</v>
      </c>
      <c r="S110" s="142">
        <v>12592956</v>
      </c>
      <c r="T110" s="142">
        <v>180538800</v>
      </c>
      <c r="U110" s="142">
        <v>9431814</v>
      </c>
      <c r="V110" s="142">
        <v>364654043</v>
      </c>
      <c r="W110" s="142">
        <v>14234488</v>
      </c>
      <c r="X110" s="142">
        <v>15896059</v>
      </c>
      <c r="Y110" s="142">
        <v>309804873</v>
      </c>
      <c r="Z110" s="142">
        <v>7555858</v>
      </c>
      <c r="AA110" s="142">
        <v>21537401</v>
      </c>
      <c r="AB110" s="142">
        <v>384743373</v>
      </c>
      <c r="AC110" s="142">
        <v>13752547</v>
      </c>
      <c r="AD110" s="142">
        <v>125958200</v>
      </c>
      <c r="AE110" s="142"/>
      <c r="AF110" s="142"/>
      <c r="AG110" s="142"/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31">
        <f t="shared" si="32"/>
        <v>2879522955</v>
      </c>
      <c r="AU110" s="140">
        <f t="shared" ref="AU110:CI110" si="44">C110-SUM(C68,C102)</f>
        <v>0</v>
      </c>
      <c r="AV110" s="140">
        <f t="shared" si="44"/>
        <v>0</v>
      </c>
      <c r="AW110" s="140">
        <f t="shared" si="44"/>
        <v>0</v>
      </c>
      <c r="AX110" s="140">
        <f t="shared" si="44"/>
        <v>0</v>
      </c>
      <c r="AY110" s="140">
        <f t="shared" si="44"/>
        <v>0</v>
      </c>
      <c r="AZ110" s="140">
        <f t="shared" si="44"/>
        <v>0</v>
      </c>
      <c r="BA110" s="140">
        <f t="shared" si="44"/>
        <v>0</v>
      </c>
      <c r="BB110" s="140">
        <f t="shared" si="44"/>
        <v>1</v>
      </c>
      <c r="BC110" s="140">
        <f t="shared" si="44"/>
        <v>0</v>
      </c>
      <c r="BD110" s="140">
        <f t="shared" si="44"/>
        <v>0</v>
      </c>
      <c r="BE110" s="140">
        <f t="shared" si="44"/>
        <v>0</v>
      </c>
      <c r="BF110" s="140">
        <f t="shared" si="44"/>
        <v>0</v>
      </c>
      <c r="BG110" s="140">
        <f t="shared" si="44"/>
        <v>0</v>
      </c>
      <c r="BH110" s="140">
        <f t="shared" si="44"/>
        <v>0</v>
      </c>
      <c r="BI110" s="140">
        <f t="shared" si="44"/>
        <v>0</v>
      </c>
      <c r="BJ110" s="140">
        <f t="shared" si="44"/>
        <v>0</v>
      </c>
      <c r="BK110" s="140">
        <f t="shared" si="44"/>
        <v>0</v>
      </c>
      <c r="BL110" s="140">
        <f t="shared" si="44"/>
        <v>0</v>
      </c>
      <c r="BM110" s="140">
        <f t="shared" si="44"/>
        <v>0</v>
      </c>
      <c r="BN110" s="140">
        <f t="shared" si="44"/>
        <v>0</v>
      </c>
      <c r="BO110" s="140">
        <f t="shared" si="44"/>
        <v>0</v>
      </c>
      <c r="BP110" s="140">
        <f t="shared" si="44"/>
        <v>0</v>
      </c>
      <c r="BQ110" s="140">
        <f t="shared" si="44"/>
        <v>0</v>
      </c>
      <c r="BR110" s="140">
        <f t="shared" si="44"/>
        <v>0</v>
      </c>
      <c r="BS110" s="140">
        <f t="shared" si="44"/>
        <v>0</v>
      </c>
      <c r="BT110" s="140">
        <f t="shared" si="44"/>
        <v>0</v>
      </c>
      <c r="BU110" s="140">
        <f t="shared" si="44"/>
        <v>0</v>
      </c>
      <c r="BV110" s="140">
        <f t="shared" si="44"/>
        <v>0</v>
      </c>
      <c r="BW110" s="140">
        <f t="shared" si="44"/>
        <v>0</v>
      </c>
      <c r="BX110" s="140">
        <f t="shared" si="44"/>
        <v>0</v>
      </c>
      <c r="BY110" s="140">
        <f t="shared" si="44"/>
        <v>0</v>
      </c>
      <c r="BZ110" s="140">
        <f t="shared" si="44"/>
        <v>0</v>
      </c>
      <c r="CA110" s="140">
        <f t="shared" si="44"/>
        <v>0</v>
      </c>
      <c r="CB110" s="140">
        <f t="shared" si="44"/>
        <v>0</v>
      </c>
      <c r="CC110" s="140">
        <f t="shared" si="44"/>
        <v>0</v>
      </c>
      <c r="CD110" s="140">
        <f t="shared" si="44"/>
        <v>0</v>
      </c>
      <c r="CE110" s="140">
        <f t="shared" si="44"/>
        <v>0</v>
      </c>
      <c r="CF110" s="140">
        <f t="shared" si="44"/>
        <v>0</v>
      </c>
      <c r="CG110" s="140">
        <f t="shared" si="44"/>
        <v>0</v>
      </c>
      <c r="CH110" s="140">
        <f t="shared" si="44"/>
        <v>0</v>
      </c>
      <c r="CI110" s="140">
        <f t="shared" si="44"/>
        <v>1</v>
      </c>
    </row>
    <row r="112" spans="2:87">
      <c r="AQ112" s="209"/>
    </row>
    <row r="113" spans="2:87" ht="18.75" customHeight="1">
      <c r="B113" s="230" t="s">
        <v>171</v>
      </c>
      <c r="C113" s="231"/>
      <c r="D113" s="231"/>
      <c r="E113" s="231"/>
      <c r="F113" s="231"/>
      <c r="G113" s="231"/>
      <c r="H113" s="231"/>
      <c r="I113" s="231"/>
      <c r="J113" s="231"/>
      <c r="K113" s="231"/>
      <c r="L113" s="231"/>
      <c r="M113" s="231"/>
      <c r="N113" s="231"/>
      <c r="O113" s="231"/>
      <c r="P113" s="231"/>
      <c r="Q113" s="231"/>
      <c r="R113" s="231"/>
      <c r="S113" s="231"/>
      <c r="T113" s="231"/>
      <c r="U113" s="231"/>
      <c r="V113" s="231"/>
      <c r="W113" s="231"/>
      <c r="X113" s="231"/>
      <c r="Y113" s="231"/>
      <c r="Z113" s="231"/>
      <c r="AA113" s="231"/>
      <c r="AB113" s="231"/>
      <c r="AC113" s="231"/>
      <c r="AD113" s="231"/>
      <c r="AE113" s="231"/>
      <c r="AF113" s="231"/>
      <c r="AG113" s="231"/>
      <c r="AH113" s="231"/>
      <c r="AI113" s="231"/>
      <c r="AJ113" s="231"/>
      <c r="AK113" s="231"/>
      <c r="AL113" s="231"/>
      <c r="AM113" s="231"/>
      <c r="AN113" s="231"/>
      <c r="AO113" s="231"/>
      <c r="AP113" s="231"/>
      <c r="AQ113" s="232"/>
    </row>
    <row r="114" spans="2:87" s="185" customFormat="1">
      <c r="B114" s="187"/>
      <c r="C114" s="178">
        <f>COUNTIF($C$115:$AP$115,C115)</f>
        <v>1</v>
      </c>
      <c r="D114" s="178">
        <f t="shared" ref="D114:AP114" si="45">COUNTIF($C$115:$AP$115,D115)</f>
        <v>1</v>
      </c>
      <c r="E114" s="178">
        <f t="shared" si="45"/>
        <v>1</v>
      </c>
      <c r="F114" s="178">
        <f t="shared" si="45"/>
        <v>1</v>
      </c>
      <c r="G114" s="178">
        <f t="shared" si="45"/>
        <v>1</v>
      </c>
      <c r="H114" s="178">
        <f t="shared" si="45"/>
        <v>1</v>
      </c>
      <c r="I114" s="178">
        <f t="shared" si="45"/>
        <v>1</v>
      </c>
      <c r="J114" s="178">
        <f t="shared" si="45"/>
        <v>1</v>
      </c>
      <c r="K114" s="178">
        <f t="shared" si="45"/>
        <v>1</v>
      </c>
      <c r="L114" s="178">
        <f t="shared" si="45"/>
        <v>1</v>
      </c>
      <c r="M114" s="178">
        <f t="shared" si="45"/>
        <v>1</v>
      </c>
      <c r="N114" s="178">
        <f t="shared" si="45"/>
        <v>1</v>
      </c>
      <c r="O114" s="178">
        <f t="shared" si="45"/>
        <v>1</v>
      </c>
      <c r="P114" s="178">
        <f t="shared" si="45"/>
        <v>1</v>
      </c>
      <c r="Q114" s="178">
        <f t="shared" si="45"/>
        <v>1</v>
      </c>
      <c r="R114" s="178">
        <f t="shared" si="45"/>
        <v>1</v>
      </c>
      <c r="S114" s="178">
        <f t="shared" si="45"/>
        <v>1</v>
      </c>
      <c r="T114" s="178">
        <f t="shared" si="45"/>
        <v>1</v>
      </c>
      <c r="U114" s="178">
        <f t="shared" si="45"/>
        <v>1</v>
      </c>
      <c r="V114" s="178">
        <f t="shared" si="45"/>
        <v>1</v>
      </c>
      <c r="W114" s="178">
        <f t="shared" si="45"/>
        <v>1</v>
      </c>
      <c r="X114" s="178">
        <f t="shared" si="45"/>
        <v>1</v>
      </c>
      <c r="Y114" s="178">
        <f t="shared" si="45"/>
        <v>1</v>
      </c>
      <c r="Z114" s="178">
        <f t="shared" si="45"/>
        <v>1</v>
      </c>
      <c r="AA114" s="178">
        <f t="shared" si="45"/>
        <v>1</v>
      </c>
      <c r="AB114" s="178">
        <f t="shared" si="45"/>
        <v>1</v>
      </c>
      <c r="AC114" s="178">
        <f t="shared" si="45"/>
        <v>1</v>
      </c>
      <c r="AD114" s="178">
        <f t="shared" si="45"/>
        <v>1</v>
      </c>
      <c r="AE114" s="178">
        <f t="shared" si="45"/>
        <v>12</v>
      </c>
      <c r="AF114" s="178">
        <f t="shared" si="45"/>
        <v>12</v>
      </c>
      <c r="AG114" s="178">
        <f t="shared" si="45"/>
        <v>12</v>
      </c>
      <c r="AH114" s="178">
        <f t="shared" si="45"/>
        <v>12</v>
      </c>
      <c r="AI114" s="178">
        <f t="shared" si="45"/>
        <v>12</v>
      </c>
      <c r="AJ114" s="178">
        <f t="shared" si="45"/>
        <v>12</v>
      </c>
      <c r="AK114" s="178">
        <f t="shared" si="45"/>
        <v>12</v>
      </c>
      <c r="AL114" s="178">
        <f t="shared" si="45"/>
        <v>12</v>
      </c>
      <c r="AM114" s="178">
        <f t="shared" si="45"/>
        <v>12</v>
      </c>
      <c r="AN114" s="178">
        <f t="shared" si="45"/>
        <v>12</v>
      </c>
      <c r="AO114" s="178">
        <f t="shared" si="45"/>
        <v>12</v>
      </c>
      <c r="AP114" s="178">
        <f t="shared" si="45"/>
        <v>12</v>
      </c>
      <c r="AQ114" s="187"/>
      <c r="AU114" s="179"/>
      <c r="AV114" s="179"/>
      <c r="AW114" s="179"/>
      <c r="AX114" s="179"/>
      <c r="AY114" s="179"/>
      <c r="AZ114" s="179"/>
      <c r="BA114" s="179"/>
      <c r="BB114" s="179"/>
      <c r="BC114" s="179"/>
      <c r="BD114" s="179"/>
      <c r="BE114" s="179"/>
      <c r="BF114" s="179"/>
      <c r="BG114" s="179"/>
      <c r="BH114" s="179"/>
      <c r="BI114" s="179"/>
      <c r="BJ114" s="179"/>
      <c r="BK114" s="179"/>
      <c r="BL114" s="179"/>
      <c r="BM114" s="179"/>
      <c r="BN114" s="179"/>
      <c r="BO114" s="179"/>
      <c r="BP114" s="179"/>
      <c r="BQ114" s="179"/>
      <c r="BR114" s="179"/>
      <c r="BS114" s="179"/>
      <c r="BT114" s="179"/>
      <c r="BU114" s="179"/>
      <c r="BV114" s="179"/>
      <c r="BW114" s="179"/>
      <c r="BX114" s="179"/>
      <c r="BY114" s="179"/>
      <c r="BZ114" s="179"/>
      <c r="CA114" s="179"/>
      <c r="CB114" s="179"/>
      <c r="CC114" s="179"/>
      <c r="CD114" s="179"/>
      <c r="CE114" s="179"/>
      <c r="CF114" s="179"/>
      <c r="CG114" s="179"/>
      <c r="CH114" s="179"/>
      <c r="CI114" s="179"/>
    </row>
    <row r="115" spans="2:87" s="185" customFormat="1" hidden="1">
      <c r="B115" s="177"/>
      <c r="C115" s="176">
        <f>SUM(C117:C178)</f>
        <v>273917532</v>
      </c>
      <c r="D115" s="176">
        <f t="shared" ref="D115:AP115" si="46">SUM(D117:D178)</f>
        <v>5445374</v>
      </c>
      <c r="E115" s="176">
        <f t="shared" si="46"/>
        <v>630187905</v>
      </c>
      <c r="F115" s="176">
        <f t="shared" si="46"/>
        <v>469920359</v>
      </c>
      <c r="G115" s="176">
        <f t="shared" si="46"/>
        <v>10175073</v>
      </c>
      <c r="H115" s="176">
        <f t="shared" si="46"/>
        <v>197925845</v>
      </c>
      <c r="I115" s="176">
        <f t="shared" si="46"/>
        <v>358765908</v>
      </c>
      <c r="J115" s="176">
        <f t="shared" si="46"/>
        <v>83744690</v>
      </c>
      <c r="K115" s="176">
        <f t="shared" si="46"/>
        <v>33409234</v>
      </c>
      <c r="L115" s="176">
        <f t="shared" si="46"/>
        <v>127825051</v>
      </c>
      <c r="M115" s="176">
        <f t="shared" si="46"/>
        <v>91300548</v>
      </c>
      <c r="N115" s="176">
        <f t="shared" si="46"/>
        <v>2908264</v>
      </c>
      <c r="O115" s="176">
        <f t="shared" si="46"/>
        <v>-41915</v>
      </c>
      <c r="P115" s="176">
        <f t="shared" si="46"/>
        <v>97909944</v>
      </c>
      <c r="Q115" s="176">
        <f t="shared" si="46"/>
        <v>1331355</v>
      </c>
      <c r="R115" s="176">
        <f t="shared" si="46"/>
        <v>452012216</v>
      </c>
      <c r="S115" s="176">
        <f t="shared" si="46"/>
        <v>8120247</v>
      </c>
      <c r="T115" s="176">
        <f t="shared" si="46"/>
        <v>438095750</v>
      </c>
      <c r="U115" s="176">
        <f t="shared" si="46"/>
        <v>17330417</v>
      </c>
      <c r="V115" s="176">
        <f t="shared" si="46"/>
        <v>543808643</v>
      </c>
      <c r="W115" s="176">
        <f t="shared" si="46"/>
        <v>14096885</v>
      </c>
      <c r="X115" s="176">
        <f t="shared" si="46"/>
        <v>34120776</v>
      </c>
      <c r="Y115" s="176">
        <f t="shared" si="46"/>
        <v>590702762</v>
      </c>
      <c r="Z115" s="176">
        <f t="shared" si="46"/>
        <v>4449185</v>
      </c>
      <c r="AA115" s="176">
        <f t="shared" si="46"/>
        <v>57499285</v>
      </c>
      <c r="AB115" s="176">
        <f t="shared" si="46"/>
        <v>804420329</v>
      </c>
      <c r="AC115" s="176">
        <f t="shared" si="46"/>
        <v>31135951</v>
      </c>
      <c r="AD115" s="176">
        <f t="shared" si="46"/>
        <v>257030101</v>
      </c>
      <c r="AE115" s="176">
        <f t="shared" si="46"/>
        <v>0</v>
      </c>
      <c r="AF115" s="176">
        <f t="shared" si="46"/>
        <v>0</v>
      </c>
      <c r="AG115" s="176">
        <f t="shared" si="46"/>
        <v>0</v>
      </c>
      <c r="AH115" s="176">
        <f t="shared" si="46"/>
        <v>0</v>
      </c>
      <c r="AI115" s="176">
        <f t="shared" si="46"/>
        <v>0</v>
      </c>
      <c r="AJ115" s="176">
        <f t="shared" si="46"/>
        <v>0</v>
      </c>
      <c r="AK115" s="176">
        <f t="shared" si="46"/>
        <v>0</v>
      </c>
      <c r="AL115" s="176">
        <f t="shared" si="46"/>
        <v>0</v>
      </c>
      <c r="AM115" s="176">
        <f t="shared" si="46"/>
        <v>0</v>
      </c>
      <c r="AN115" s="176">
        <f t="shared" si="46"/>
        <v>0</v>
      </c>
      <c r="AO115" s="176">
        <f t="shared" si="46"/>
        <v>0</v>
      </c>
      <c r="AP115" s="176">
        <f t="shared" si="46"/>
        <v>0</v>
      </c>
      <c r="AQ115" s="177"/>
      <c r="AU115" s="179"/>
      <c r="AV115" s="179"/>
      <c r="AW115" s="179"/>
      <c r="AX115" s="179"/>
      <c r="AY115" s="179"/>
      <c r="AZ115" s="179"/>
      <c r="BA115" s="179"/>
      <c r="BB115" s="179"/>
      <c r="BC115" s="179"/>
      <c r="BD115" s="179"/>
      <c r="BE115" s="179"/>
      <c r="BF115" s="179"/>
      <c r="BG115" s="179"/>
      <c r="BH115" s="179"/>
      <c r="BI115" s="179"/>
      <c r="BJ115" s="179"/>
      <c r="BK115" s="179"/>
      <c r="BL115" s="179"/>
      <c r="BM115" s="179"/>
      <c r="BN115" s="179"/>
      <c r="BO115" s="179"/>
      <c r="BP115" s="179"/>
      <c r="BQ115" s="179"/>
      <c r="BR115" s="179"/>
      <c r="BS115" s="179"/>
      <c r="BT115" s="179"/>
      <c r="BU115" s="179"/>
      <c r="BV115" s="179"/>
      <c r="BW115" s="179"/>
      <c r="BX115" s="179"/>
      <c r="BY115" s="179"/>
      <c r="BZ115" s="179"/>
      <c r="CA115" s="179"/>
      <c r="CB115" s="179"/>
      <c r="CC115" s="179"/>
      <c r="CD115" s="179"/>
      <c r="CE115" s="179"/>
      <c r="CF115" s="179"/>
      <c r="CG115" s="179"/>
      <c r="CH115" s="179"/>
      <c r="CI115" s="179"/>
    </row>
    <row r="116" spans="2:87" ht="22.5">
      <c r="B116" s="138"/>
      <c r="C116" s="138" t="str">
        <f>C7</f>
        <v>Ace Seguros</v>
      </c>
      <c r="D116" s="138" t="str">
        <f t="shared" ref="D116:AQ116" si="47">D7</f>
        <v>Assurant Chile</v>
      </c>
      <c r="E116" s="138" t="str">
        <f t="shared" si="47"/>
        <v>BCI Seguros</v>
      </c>
      <c r="F116" s="138" t="str">
        <f t="shared" si="47"/>
        <v>Cardif</v>
      </c>
      <c r="G116" s="138" t="str">
        <f t="shared" si="47"/>
        <v>Cesce Chile</v>
      </c>
      <c r="H116" s="138" t="str">
        <f t="shared" si="47"/>
        <v>Chartis</v>
      </c>
      <c r="I116" s="138" t="str">
        <f t="shared" si="47"/>
        <v>Chilena Consolidada</v>
      </c>
      <c r="J116" s="138" t="str">
        <f t="shared" si="47"/>
        <v>Chubb de Chile</v>
      </c>
      <c r="K116" s="138" t="str">
        <f t="shared" si="47"/>
        <v>Coface Chile</v>
      </c>
      <c r="L116" s="138" t="str">
        <f t="shared" si="47"/>
        <v>Consorio Nacional</v>
      </c>
      <c r="M116" s="138" t="str">
        <f t="shared" si="47"/>
        <v>Continental Crédito</v>
      </c>
      <c r="N116" s="138" t="str">
        <f t="shared" si="47"/>
        <v>Euler Hermes</v>
      </c>
      <c r="O116" s="138" t="str">
        <f t="shared" si="47"/>
        <v>FAF International</v>
      </c>
      <c r="P116" s="138" t="str">
        <f t="shared" si="47"/>
        <v>HDI Seguros</v>
      </c>
      <c r="Q116" s="138" t="str">
        <f t="shared" si="47"/>
        <v>Huelen</v>
      </c>
      <c r="R116" s="138" t="str">
        <f t="shared" si="47"/>
        <v>Liberty Seguros</v>
      </c>
      <c r="S116" s="138" t="str">
        <f t="shared" si="47"/>
        <v>M. de Carabineros</v>
      </c>
      <c r="T116" s="138" t="str">
        <f t="shared" si="47"/>
        <v>Magallanes</v>
      </c>
      <c r="U116" s="138" t="str">
        <f t="shared" si="47"/>
        <v>Magallanes Gar. y Cré.</v>
      </c>
      <c r="V116" s="138" t="str">
        <f t="shared" si="47"/>
        <v>Mapfre</v>
      </c>
      <c r="W116" s="138" t="str">
        <f t="shared" si="47"/>
        <v>Mapfre Gar. y Cré.</v>
      </c>
      <c r="X116" s="138" t="str">
        <f t="shared" si="47"/>
        <v>Orion Seguros</v>
      </c>
      <c r="Y116" s="138" t="str">
        <f t="shared" si="47"/>
        <v>Penta Security</v>
      </c>
      <c r="Z116" s="138" t="str">
        <f t="shared" si="47"/>
        <v>QBE Chile</v>
      </c>
      <c r="AA116" s="138" t="str">
        <f t="shared" si="47"/>
        <v>Renta Nacional</v>
      </c>
      <c r="AB116" s="138" t="str">
        <f t="shared" si="47"/>
        <v>RSA Seguros</v>
      </c>
      <c r="AC116" s="138" t="str">
        <f t="shared" si="47"/>
        <v>Zenit Seguros</v>
      </c>
      <c r="AD116" s="138" t="str">
        <f t="shared" si="47"/>
        <v>Zurich Santander</v>
      </c>
      <c r="AE116" s="138">
        <f t="shared" si="47"/>
        <v>0</v>
      </c>
      <c r="AF116" s="138">
        <f t="shared" si="47"/>
        <v>0</v>
      </c>
      <c r="AG116" s="138">
        <f t="shared" si="47"/>
        <v>0</v>
      </c>
      <c r="AH116" s="138">
        <f t="shared" si="47"/>
        <v>0</v>
      </c>
      <c r="AI116" s="138">
        <f t="shared" si="47"/>
        <v>0</v>
      </c>
      <c r="AJ116" s="138">
        <f t="shared" si="47"/>
        <v>0</v>
      </c>
      <c r="AK116" s="138">
        <f t="shared" si="47"/>
        <v>0</v>
      </c>
      <c r="AL116" s="138">
        <f t="shared" si="47"/>
        <v>0</v>
      </c>
      <c r="AM116" s="138">
        <f t="shared" si="47"/>
        <v>0</v>
      </c>
      <c r="AN116" s="138">
        <f t="shared" si="47"/>
        <v>0</v>
      </c>
      <c r="AO116" s="138">
        <f t="shared" si="47"/>
        <v>0</v>
      </c>
      <c r="AP116" s="138">
        <f t="shared" si="47"/>
        <v>0</v>
      </c>
      <c r="AQ116" s="138" t="str">
        <f t="shared" si="47"/>
        <v>Mercado</v>
      </c>
    </row>
    <row r="117" spans="2:87">
      <c r="B117" s="154" t="s">
        <v>172</v>
      </c>
      <c r="C117" s="142">
        <v>15447068</v>
      </c>
      <c r="D117" s="142">
        <v>331592</v>
      </c>
      <c r="E117" s="142">
        <v>29864917</v>
      </c>
      <c r="F117" s="142">
        <v>33760838</v>
      </c>
      <c r="G117" s="142">
        <v>641941</v>
      </c>
      <c r="H117" s="142">
        <v>10601114</v>
      </c>
      <c r="I117" s="142">
        <v>11249977</v>
      </c>
      <c r="J117" s="142">
        <v>5910838</v>
      </c>
      <c r="K117" s="142">
        <v>1842484</v>
      </c>
      <c r="L117" s="142">
        <v>4653855</v>
      </c>
      <c r="M117" s="142">
        <v>3085445</v>
      </c>
      <c r="N117" s="142">
        <v>127670</v>
      </c>
      <c r="O117" s="142">
        <v>86867</v>
      </c>
      <c r="P117" s="142">
        <v>4478902</v>
      </c>
      <c r="Q117" s="142">
        <v>46407</v>
      </c>
      <c r="R117" s="142">
        <v>14946346</v>
      </c>
      <c r="S117" s="142">
        <v>613115</v>
      </c>
      <c r="T117" s="142">
        <v>16118544</v>
      </c>
      <c r="U117" s="142">
        <v>1087911</v>
      </c>
      <c r="V117" s="142">
        <v>21544068</v>
      </c>
      <c r="W117" s="142">
        <v>1472911</v>
      </c>
      <c r="X117" s="142">
        <v>1747023</v>
      </c>
      <c r="Y117" s="142">
        <v>14919660</v>
      </c>
      <c r="Z117" s="142">
        <v>-1206003</v>
      </c>
      <c r="AA117" s="142">
        <v>2248633</v>
      </c>
      <c r="AB117" s="142">
        <v>36644574</v>
      </c>
      <c r="AC117" s="142">
        <v>747225</v>
      </c>
      <c r="AD117" s="142">
        <v>21765919</v>
      </c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31">
        <f>SUM(C117:AP117)</f>
        <v>254779841</v>
      </c>
      <c r="AU117" s="135">
        <f t="shared" ref="AU117:CI117" si="48">C117-(C118-SUM(C122,C129,C133,C137,C142:C144))</f>
        <v>0</v>
      </c>
      <c r="AV117" s="135">
        <f t="shared" si="48"/>
        <v>0</v>
      </c>
      <c r="AW117" s="135">
        <f t="shared" si="48"/>
        <v>0</v>
      </c>
      <c r="AX117" s="135">
        <f t="shared" si="48"/>
        <v>0</v>
      </c>
      <c r="AY117" s="135">
        <f t="shared" si="48"/>
        <v>0</v>
      </c>
      <c r="AZ117" s="135">
        <f t="shared" si="48"/>
        <v>0</v>
      </c>
      <c r="BA117" s="135">
        <f t="shared" si="48"/>
        <v>0</v>
      </c>
      <c r="BB117" s="135">
        <f t="shared" si="48"/>
        <v>0</v>
      </c>
      <c r="BC117" s="135">
        <f t="shared" si="48"/>
        <v>0</v>
      </c>
      <c r="BD117" s="135">
        <f t="shared" si="48"/>
        <v>0</v>
      </c>
      <c r="BE117" s="135">
        <f t="shared" si="48"/>
        <v>1</v>
      </c>
      <c r="BF117" s="135">
        <f t="shared" si="48"/>
        <v>0</v>
      </c>
      <c r="BG117" s="135">
        <f t="shared" si="48"/>
        <v>0</v>
      </c>
      <c r="BH117" s="135">
        <f t="shared" si="48"/>
        <v>0</v>
      </c>
      <c r="BI117" s="135">
        <f t="shared" si="48"/>
        <v>0</v>
      </c>
      <c r="BJ117" s="135">
        <f t="shared" si="48"/>
        <v>0</v>
      </c>
      <c r="BK117" s="135">
        <f t="shared" si="48"/>
        <v>1</v>
      </c>
      <c r="BL117" s="135">
        <f t="shared" si="48"/>
        <v>-1</v>
      </c>
      <c r="BM117" s="135">
        <f t="shared" si="48"/>
        <v>0</v>
      </c>
      <c r="BN117" s="135">
        <f t="shared" si="48"/>
        <v>0</v>
      </c>
      <c r="BO117" s="135">
        <f t="shared" si="48"/>
        <v>0</v>
      </c>
      <c r="BP117" s="135">
        <f t="shared" si="48"/>
        <v>0</v>
      </c>
      <c r="BQ117" s="135">
        <f t="shared" si="48"/>
        <v>1</v>
      </c>
      <c r="BR117" s="135">
        <f t="shared" si="48"/>
        <v>0</v>
      </c>
      <c r="BS117" s="135">
        <f t="shared" si="48"/>
        <v>0</v>
      </c>
      <c r="BT117" s="135">
        <f t="shared" si="48"/>
        <v>1</v>
      </c>
      <c r="BU117" s="135">
        <f t="shared" si="48"/>
        <v>0</v>
      </c>
      <c r="BV117" s="135">
        <f t="shared" si="48"/>
        <v>0</v>
      </c>
      <c r="BW117" s="135">
        <f t="shared" si="48"/>
        <v>0</v>
      </c>
      <c r="BX117" s="135">
        <f t="shared" si="48"/>
        <v>0</v>
      </c>
      <c r="BY117" s="135">
        <f t="shared" si="48"/>
        <v>0</v>
      </c>
      <c r="BZ117" s="135">
        <f t="shared" si="48"/>
        <v>0</v>
      </c>
      <c r="CA117" s="135">
        <f t="shared" si="48"/>
        <v>0</v>
      </c>
      <c r="CB117" s="135">
        <f t="shared" si="48"/>
        <v>0</v>
      </c>
      <c r="CC117" s="135">
        <f t="shared" si="48"/>
        <v>0</v>
      </c>
      <c r="CD117" s="135">
        <f t="shared" si="48"/>
        <v>0</v>
      </c>
      <c r="CE117" s="135">
        <f t="shared" si="48"/>
        <v>0</v>
      </c>
      <c r="CF117" s="135">
        <f t="shared" si="48"/>
        <v>0</v>
      </c>
      <c r="CG117" s="135">
        <f t="shared" si="48"/>
        <v>0</v>
      </c>
      <c r="CH117" s="135">
        <f t="shared" si="48"/>
        <v>0</v>
      </c>
      <c r="CI117" s="135">
        <f t="shared" si="48"/>
        <v>3</v>
      </c>
    </row>
    <row r="118" spans="2:87">
      <c r="B118" s="155" t="s">
        <v>173</v>
      </c>
      <c r="C118" s="145">
        <v>23082758</v>
      </c>
      <c r="D118" s="145">
        <v>1048955</v>
      </c>
      <c r="E118" s="145">
        <v>126427764</v>
      </c>
      <c r="F118" s="145">
        <v>99588019</v>
      </c>
      <c r="G118" s="145">
        <v>503559</v>
      </c>
      <c r="H118" s="145">
        <v>12414562</v>
      </c>
      <c r="I118" s="145">
        <v>41026412</v>
      </c>
      <c r="J118" s="145">
        <v>1532722</v>
      </c>
      <c r="K118" s="145">
        <v>4192369</v>
      </c>
      <c r="L118" s="145">
        <v>28898137</v>
      </c>
      <c r="M118" s="145">
        <v>3224590</v>
      </c>
      <c r="N118" s="145">
        <v>95220</v>
      </c>
      <c r="O118" s="145">
        <v>163436</v>
      </c>
      <c r="P118" s="145">
        <v>17660201</v>
      </c>
      <c r="Q118" s="145">
        <v>115722</v>
      </c>
      <c r="R118" s="145">
        <v>80746130</v>
      </c>
      <c r="S118" s="145">
        <v>716641</v>
      </c>
      <c r="T118" s="145">
        <v>72084011</v>
      </c>
      <c r="U118" s="145">
        <v>615714</v>
      </c>
      <c r="V118" s="145">
        <v>50658709</v>
      </c>
      <c r="W118" s="145">
        <v>779006</v>
      </c>
      <c r="X118" s="145">
        <v>219014</v>
      </c>
      <c r="Y118" s="145">
        <v>73165941</v>
      </c>
      <c r="Z118" s="145">
        <v>1091302</v>
      </c>
      <c r="AA118" s="145">
        <v>10082296</v>
      </c>
      <c r="AB118" s="145">
        <v>102443071</v>
      </c>
      <c r="AC118" s="145">
        <v>6869051</v>
      </c>
      <c r="AD118" s="145">
        <v>24141711</v>
      </c>
      <c r="AE118" s="145"/>
      <c r="AF118" s="145"/>
      <c r="AG118" s="145"/>
      <c r="AH118" s="145"/>
      <c r="AI118" s="145"/>
      <c r="AJ118" s="145"/>
      <c r="AK118" s="145"/>
      <c r="AL118" s="145"/>
      <c r="AM118" s="145"/>
      <c r="AN118" s="145"/>
      <c r="AO118" s="145"/>
      <c r="AP118" s="145"/>
      <c r="AQ118" s="131">
        <f t="shared" ref="AQ118:AQ178" si="49">SUM(C118:AP118)</f>
        <v>783587023</v>
      </c>
      <c r="AU118" s="135">
        <f t="shared" ref="AU118:CI118" si="50">C118-(C119+C120-C121)</f>
        <v>0</v>
      </c>
      <c r="AV118" s="135">
        <f t="shared" si="50"/>
        <v>0</v>
      </c>
      <c r="AW118" s="135">
        <f t="shared" si="50"/>
        <v>0</v>
      </c>
      <c r="AX118" s="135">
        <f t="shared" si="50"/>
        <v>0</v>
      </c>
      <c r="AY118" s="135">
        <f t="shared" si="50"/>
        <v>0</v>
      </c>
      <c r="AZ118" s="135">
        <f t="shared" si="50"/>
        <v>0</v>
      </c>
      <c r="BA118" s="135">
        <f t="shared" si="50"/>
        <v>0</v>
      </c>
      <c r="BB118" s="135">
        <f t="shared" si="50"/>
        <v>0</v>
      </c>
      <c r="BC118" s="135">
        <f t="shared" si="50"/>
        <v>0</v>
      </c>
      <c r="BD118" s="135">
        <f t="shared" si="50"/>
        <v>0</v>
      </c>
      <c r="BE118" s="135">
        <f t="shared" si="50"/>
        <v>-1</v>
      </c>
      <c r="BF118" s="135">
        <f t="shared" si="50"/>
        <v>0</v>
      </c>
      <c r="BG118" s="135">
        <f t="shared" si="50"/>
        <v>0</v>
      </c>
      <c r="BH118" s="135">
        <f t="shared" si="50"/>
        <v>0</v>
      </c>
      <c r="BI118" s="135">
        <f t="shared" si="50"/>
        <v>0</v>
      </c>
      <c r="BJ118" s="135">
        <f t="shared" si="50"/>
        <v>0</v>
      </c>
      <c r="BK118" s="135">
        <f t="shared" si="50"/>
        <v>0</v>
      </c>
      <c r="BL118" s="135">
        <f t="shared" si="50"/>
        <v>0</v>
      </c>
      <c r="BM118" s="135">
        <f t="shared" si="50"/>
        <v>0</v>
      </c>
      <c r="BN118" s="135">
        <f t="shared" si="50"/>
        <v>0</v>
      </c>
      <c r="BO118" s="135">
        <f t="shared" si="50"/>
        <v>0</v>
      </c>
      <c r="BP118" s="135">
        <f t="shared" si="50"/>
        <v>0</v>
      </c>
      <c r="BQ118" s="135">
        <f t="shared" si="50"/>
        <v>0</v>
      </c>
      <c r="BR118" s="135">
        <f t="shared" si="50"/>
        <v>0</v>
      </c>
      <c r="BS118" s="135">
        <f t="shared" si="50"/>
        <v>0</v>
      </c>
      <c r="BT118" s="135">
        <f t="shared" si="50"/>
        <v>0</v>
      </c>
      <c r="BU118" s="135">
        <f t="shared" si="50"/>
        <v>0</v>
      </c>
      <c r="BV118" s="135">
        <f t="shared" si="50"/>
        <v>0</v>
      </c>
      <c r="BW118" s="135">
        <f t="shared" si="50"/>
        <v>0</v>
      </c>
      <c r="BX118" s="135">
        <f t="shared" si="50"/>
        <v>0</v>
      </c>
      <c r="BY118" s="135">
        <f t="shared" si="50"/>
        <v>0</v>
      </c>
      <c r="BZ118" s="135">
        <f t="shared" si="50"/>
        <v>0</v>
      </c>
      <c r="CA118" s="135">
        <f t="shared" si="50"/>
        <v>0</v>
      </c>
      <c r="CB118" s="135">
        <f t="shared" si="50"/>
        <v>0</v>
      </c>
      <c r="CC118" s="135">
        <f t="shared" si="50"/>
        <v>0</v>
      </c>
      <c r="CD118" s="135">
        <f t="shared" si="50"/>
        <v>0</v>
      </c>
      <c r="CE118" s="135">
        <f t="shared" si="50"/>
        <v>0</v>
      </c>
      <c r="CF118" s="135">
        <f t="shared" si="50"/>
        <v>0</v>
      </c>
      <c r="CG118" s="135">
        <f t="shared" si="50"/>
        <v>0</v>
      </c>
      <c r="CH118" s="135">
        <f t="shared" si="50"/>
        <v>0</v>
      </c>
      <c r="CI118" s="135">
        <f t="shared" si="50"/>
        <v>-1</v>
      </c>
    </row>
    <row r="119" spans="2:87">
      <c r="B119" s="156" t="s">
        <v>174</v>
      </c>
      <c r="C119" s="145">
        <v>65619594</v>
      </c>
      <c r="D119" s="145">
        <v>1048955</v>
      </c>
      <c r="E119" s="145">
        <v>143598398</v>
      </c>
      <c r="F119" s="145">
        <v>85569268</v>
      </c>
      <c r="G119" s="145">
        <v>2806237</v>
      </c>
      <c r="H119" s="145">
        <v>70902570</v>
      </c>
      <c r="I119" s="145">
        <v>88756710</v>
      </c>
      <c r="J119" s="145">
        <v>15400125</v>
      </c>
      <c r="K119" s="145">
        <v>6815473</v>
      </c>
      <c r="L119" s="145">
        <v>32658451</v>
      </c>
      <c r="M119" s="145">
        <v>16773782</v>
      </c>
      <c r="N119" s="145">
        <v>952198</v>
      </c>
      <c r="O119" s="145">
        <v>164008</v>
      </c>
      <c r="P119" s="145">
        <v>23744698</v>
      </c>
      <c r="Q119" s="145">
        <v>115722</v>
      </c>
      <c r="R119" s="145">
        <v>117852357</v>
      </c>
      <c r="S119" s="145">
        <v>1144086</v>
      </c>
      <c r="T119" s="145">
        <v>105238244</v>
      </c>
      <c r="U119" s="145">
        <v>4235073</v>
      </c>
      <c r="V119" s="145">
        <v>150076008</v>
      </c>
      <c r="W119" s="145">
        <v>3368657</v>
      </c>
      <c r="X119" s="145">
        <v>10994978</v>
      </c>
      <c r="Y119" s="145">
        <v>136681769</v>
      </c>
      <c r="Z119" s="145">
        <v>2397916</v>
      </c>
      <c r="AA119" s="145">
        <v>13606974</v>
      </c>
      <c r="AB119" s="145">
        <v>183914635</v>
      </c>
      <c r="AC119" s="145">
        <v>7756646</v>
      </c>
      <c r="AD119" s="145">
        <v>55880749</v>
      </c>
      <c r="AE119" s="145"/>
      <c r="AF119" s="145"/>
      <c r="AG119" s="145"/>
      <c r="AH119" s="145"/>
      <c r="AI119" s="145"/>
      <c r="AJ119" s="145"/>
      <c r="AK119" s="145"/>
      <c r="AL119" s="145"/>
      <c r="AM119" s="145"/>
      <c r="AN119" s="145"/>
      <c r="AO119" s="145"/>
      <c r="AP119" s="145"/>
      <c r="AQ119" s="131">
        <f t="shared" si="49"/>
        <v>1348074281</v>
      </c>
    </row>
    <row r="120" spans="2:87">
      <c r="B120" s="156" t="s">
        <v>175</v>
      </c>
      <c r="C120" s="145">
        <v>1156560</v>
      </c>
      <c r="D120" s="145">
        <v>0</v>
      </c>
      <c r="E120" s="145">
        <v>876401</v>
      </c>
      <c r="F120" s="145">
        <v>14018751</v>
      </c>
      <c r="G120" s="145">
        <v>0</v>
      </c>
      <c r="H120" s="145">
        <v>398151</v>
      </c>
      <c r="I120" s="145">
        <v>0</v>
      </c>
      <c r="J120" s="145">
        <v>1336903</v>
      </c>
      <c r="K120" s="145">
        <v>0</v>
      </c>
      <c r="L120" s="145">
        <v>0</v>
      </c>
      <c r="M120" s="145">
        <v>0</v>
      </c>
      <c r="N120" s="145">
        <v>0</v>
      </c>
      <c r="O120" s="145">
        <v>0</v>
      </c>
      <c r="P120" s="145">
        <v>0</v>
      </c>
      <c r="Q120" s="145">
        <v>0</v>
      </c>
      <c r="R120" s="145">
        <v>0</v>
      </c>
      <c r="S120" s="145">
        <v>0</v>
      </c>
      <c r="T120" s="145">
        <v>0</v>
      </c>
      <c r="U120" s="145">
        <v>0</v>
      </c>
      <c r="V120" s="145">
        <v>0</v>
      </c>
      <c r="W120" s="145">
        <v>0</v>
      </c>
      <c r="X120" s="145">
        <v>0</v>
      </c>
      <c r="Y120" s="145">
        <v>0</v>
      </c>
      <c r="Z120" s="145">
        <v>0</v>
      </c>
      <c r="AA120" s="145">
        <v>0</v>
      </c>
      <c r="AB120" s="145">
        <v>1018494</v>
      </c>
      <c r="AC120" s="145">
        <v>0</v>
      </c>
      <c r="AD120" s="145">
        <v>0</v>
      </c>
      <c r="AE120" s="145"/>
      <c r="AF120" s="145"/>
      <c r="AG120" s="145"/>
      <c r="AH120" s="145"/>
      <c r="AI120" s="145"/>
      <c r="AJ120" s="145"/>
      <c r="AK120" s="145"/>
      <c r="AL120" s="145"/>
      <c r="AM120" s="145"/>
      <c r="AN120" s="145"/>
      <c r="AO120" s="145"/>
      <c r="AP120" s="145"/>
      <c r="AQ120" s="131">
        <f t="shared" si="49"/>
        <v>18805260</v>
      </c>
    </row>
    <row r="121" spans="2:87">
      <c r="B121" s="156" t="s">
        <v>176</v>
      </c>
      <c r="C121" s="145">
        <v>43693396</v>
      </c>
      <c r="D121" s="145">
        <v>0</v>
      </c>
      <c r="E121" s="145">
        <v>18047035</v>
      </c>
      <c r="F121" s="145">
        <v>0</v>
      </c>
      <c r="G121" s="145">
        <v>2302678</v>
      </c>
      <c r="H121" s="145">
        <v>58886159</v>
      </c>
      <c r="I121" s="145">
        <v>47730298</v>
      </c>
      <c r="J121" s="145">
        <v>15204306</v>
      </c>
      <c r="K121" s="145">
        <v>2623104</v>
      </c>
      <c r="L121" s="145">
        <v>3760314</v>
      </c>
      <c r="M121" s="145">
        <v>13549191</v>
      </c>
      <c r="N121" s="145">
        <v>856978</v>
      </c>
      <c r="O121" s="145">
        <v>572</v>
      </c>
      <c r="P121" s="145">
        <v>6084497</v>
      </c>
      <c r="Q121" s="145">
        <v>0</v>
      </c>
      <c r="R121" s="145">
        <v>37106227</v>
      </c>
      <c r="S121" s="145">
        <v>427445</v>
      </c>
      <c r="T121" s="145">
        <v>33154233</v>
      </c>
      <c r="U121" s="145">
        <v>3619359</v>
      </c>
      <c r="V121" s="145">
        <v>99417299</v>
      </c>
      <c r="W121" s="145">
        <v>2589651</v>
      </c>
      <c r="X121" s="145">
        <v>10775964</v>
      </c>
      <c r="Y121" s="145">
        <v>63515828</v>
      </c>
      <c r="Z121" s="145">
        <v>1306614</v>
      </c>
      <c r="AA121" s="145">
        <v>3524678</v>
      </c>
      <c r="AB121" s="145">
        <v>82490058</v>
      </c>
      <c r="AC121" s="145">
        <v>887595</v>
      </c>
      <c r="AD121" s="145">
        <v>31739038</v>
      </c>
      <c r="AE121" s="145"/>
      <c r="AF121" s="145"/>
      <c r="AG121" s="145"/>
      <c r="AH121" s="145"/>
      <c r="AI121" s="145"/>
      <c r="AJ121" s="145"/>
      <c r="AK121" s="145"/>
      <c r="AL121" s="145"/>
      <c r="AM121" s="145"/>
      <c r="AN121" s="145"/>
      <c r="AO121" s="145"/>
      <c r="AP121" s="145"/>
      <c r="AQ121" s="131">
        <f t="shared" si="49"/>
        <v>583292517</v>
      </c>
    </row>
    <row r="122" spans="2:87">
      <c r="B122" s="155" t="s">
        <v>177</v>
      </c>
      <c r="C122" s="145">
        <v>1472933</v>
      </c>
      <c r="D122" s="145">
        <v>620270</v>
      </c>
      <c r="E122" s="145">
        <v>17080235</v>
      </c>
      <c r="F122" s="145">
        <v>15023267</v>
      </c>
      <c r="G122" s="145">
        <v>59529</v>
      </c>
      <c r="H122" s="145">
        <v>-2077072</v>
      </c>
      <c r="I122" s="145">
        <v>-462422</v>
      </c>
      <c r="J122" s="145">
        <v>-882159</v>
      </c>
      <c r="K122" s="145">
        <v>257673</v>
      </c>
      <c r="L122" s="145">
        <v>4459012</v>
      </c>
      <c r="M122" s="145">
        <v>-342953</v>
      </c>
      <c r="N122" s="145">
        <v>28645</v>
      </c>
      <c r="O122" s="145">
        <v>33602</v>
      </c>
      <c r="P122" s="145">
        <v>2081047</v>
      </c>
      <c r="Q122" s="145">
        <v>46621</v>
      </c>
      <c r="R122" s="145">
        <v>6684688</v>
      </c>
      <c r="S122" s="145">
        <v>80062</v>
      </c>
      <c r="T122" s="145">
        <v>2898476</v>
      </c>
      <c r="U122" s="145">
        <v>-100651</v>
      </c>
      <c r="V122" s="145">
        <v>4048311</v>
      </c>
      <c r="W122" s="145">
        <v>-269310</v>
      </c>
      <c r="X122" s="145">
        <v>-349167</v>
      </c>
      <c r="Y122" s="145">
        <v>5652442</v>
      </c>
      <c r="Z122" s="145">
        <v>1205263</v>
      </c>
      <c r="AA122" s="145">
        <v>748821</v>
      </c>
      <c r="AB122" s="145">
        <v>-2056371</v>
      </c>
      <c r="AC122" s="145">
        <v>1866799</v>
      </c>
      <c r="AD122" s="145">
        <v>3274121</v>
      </c>
      <c r="AE122" s="145"/>
      <c r="AF122" s="145"/>
      <c r="AG122" s="145"/>
      <c r="AH122" s="145"/>
      <c r="AI122" s="145"/>
      <c r="AJ122" s="145"/>
      <c r="AK122" s="145"/>
      <c r="AL122" s="145"/>
      <c r="AM122" s="145"/>
      <c r="AN122" s="145"/>
      <c r="AO122" s="145"/>
      <c r="AP122" s="145"/>
      <c r="AQ122" s="131">
        <f t="shared" si="49"/>
        <v>61081712</v>
      </c>
      <c r="AU122" s="135">
        <f t="shared" ref="AU122:BD122" si="51">C122-SUM(C123:C128)</f>
        <v>0</v>
      </c>
      <c r="AV122" s="135">
        <f t="shared" si="51"/>
        <v>0</v>
      </c>
      <c r="AW122" s="135">
        <f t="shared" si="51"/>
        <v>0</v>
      </c>
      <c r="AX122" s="135">
        <f t="shared" si="51"/>
        <v>0</v>
      </c>
      <c r="AY122" s="135">
        <f t="shared" si="51"/>
        <v>0</v>
      </c>
      <c r="AZ122" s="135">
        <f t="shared" si="51"/>
        <v>0</v>
      </c>
      <c r="BA122" s="135">
        <f t="shared" si="51"/>
        <v>0</v>
      </c>
      <c r="BB122" s="135">
        <f t="shared" si="51"/>
        <v>0</v>
      </c>
      <c r="BC122" s="135">
        <f t="shared" si="51"/>
        <v>1</v>
      </c>
      <c r="BD122" s="135">
        <f t="shared" si="51"/>
        <v>0</v>
      </c>
      <c r="BE122" s="135">
        <f t="shared" ref="BE122:BT122" si="52">M122-SUM(M123:M128)</f>
        <v>0</v>
      </c>
      <c r="BF122" s="135">
        <f t="shared" si="52"/>
        <v>0</v>
      </c>
      <c r="BG122" s="135">
        <f t="shared" si="52"/>
        <v>0</v>
      </c>
      <c r="BH122" s="135">
        <f t="shared" si="52"/>
        <v>0</v>
      </c>
      <c r="BI122" s="135">
        <f t="shared" si="52"/>
        <v>0</v>
      </c>
      <c r="BJ122" s="135">
        <f t="shared" si="52"/>
        <v>0</v>
      </c>
      <c r="BK122" s="135">
        <f t="shared" si="52"/>
        <v>0</v>
      </c>
      <c r="BL122" s="135">
        <f t="shared" si="52"/>
        <v>1</v>
      </c>
      <c r="BM122" s="135">
        <f t="shared" si="52"/>
        <v>1</v>
      </c>
      <c r="BN122" s="135">
        <f t="shared" si="52"/>
        <v>0</v>
      </c>
      <c r="BO122" s="135">
        <f t="shared" si="52"/>
        <v>0</v>
      </c>
      <c r="BP122" s="135">
        <f t="shared" si="52"/>
        <v>0</v>
      </c>
      <c r="BQ122" s="135">
        <f t="shared" si="52"/>
        <v>-1</v>
      </c>
      <c r="BR122" s="135">
        <f t="shared" si="52"/>
        <v>0</v>
      </c>
      <c r="BS122" s="135">
        <f t="shared" si="52"/>
        <v>0</v>
      </c>
      <c r="BT122" s="135">
        <f t="shared" si="52"/>
        <v>1</v>
      </c>
      <c r="BU122" s="135">
        <f t="shared" ref="BU122:CI122" si="53">AC122-SUM(AC123:AC128)</f>
        <v>0</v>
      </c>
      <c r="BV122" s="135">
        <f t="shared" si="53"/>
        <v>0</v>
      </c>
      <c r="BW122" s="135">
        <f t="shared" si="53"/>
        <v>0</v>
      </c>
      <c r="BX122" s="135">
        <f t="shared" si="53"/>
        <v>0</v>
      </c>
      <c r="BY122" s="135">
        <f t="shared" si="53"/>
        <v>0</v>
      </c>
      <c r="BZ122" s="135">
        <f t="shared" si="53"/>
        <v>0</v>
      </c>
      <c r="CA122" s="135">
        <f t="shared" si="53"/>
        <v>0</v>
      </c>
      <c r="CB122" s="135">
        <f t="shared" si="53"/>
        <v>0</v>
      </c>
      <c r="CC122" s="135">
        <f t="shared" si="53"/>
        <v>0</v>
      </c>
      <c r="CD122" s="135">
        <f t="shared" si="53"/>
        <v>0</v>
      </c>
      <c r="CE122" s="135">
        <f t="shared" si="53"/>
        <v>0</v>
      </c>
      <c r="CF122" s="135">
        <f t="shared" si="53"/>
        <v>0</v>
      </c>
      <c r="CG122" s="135">
        <f t="shared" si="53"/>
        <v>0</v>
      </c>
      <c r="CH122" s="135">
        <f t="shared" si="53"/>
        <v>0</v>
      </c>
      <c r="CI122" s="135">
        <f t="shared" si="53"/>
        <v>3</v>
      </c>
    </row>
    <row r="123" spans="2:87">
      <c r="B123" s="156" t="s">
        <v>178</v>
      </c>
      <c r="C123" s="145">
        <v>627083</v>
      </c>
      <c r="D123" s="145">
        <v>620270</v>
      </c>
      <c r="E123" s="145">
        <v>13191719</v>
      </c>
      <c r="F123" s="145">
        <v>15008127</v>
      </c>
      <c r="G123" s="145">
        <v>113841</v>
      </c>
      <c r="H123" s="145">
        <v>-1575053</v>
      </c>
      <c r="I123" s="145">
        <v>-1656069</v>
      </c>
      <c r="J123" s="145">
        <v>-914509</v>
      </c>
      <c r="K123" s="145">
        <v>179643</v>
      </c>
      <c r="L123" s="145">
        <v>4292107</v>
      </c>
      <c r="M123" s="145">
        <v>-342953</v>
      </c>
      <c r="N123" s="145">
        <v>28645</v>
      </c>
      <c r="O123" s="145">
        <v>0</v>
      </c>
      <c r="P123" s="145">
        <v>1404485</v>
      </c>
      <c r="Q123" s="145">
        <v>46621</v>
      </c>
      <c r="R123" s="145">
        <v>6255980</v>
      </c>
      <c r="S123" s="145">
        <v>192942</v>
      </c>
      <c r="T123" s="145">
        <v>3338473</v>
      </c>
      <c r="U123" s="145">
        <v>-73587</v>
      </c>
      <c r="V123" s="145">
        <v>3338079</v>
      </c>
      <c r="W123" s="145">
        <v>-269310</v>
      </c>
      <c r="X123" s="145">
        <v>-344302</v>
      </c>
      <c r="Y123" s="145">
        <v>6284716</v>
      </c>
      <c r="Z123" s="145">
        <v>627348</v>
      </c>
      <c r="AA123" s="145">
        <v>178161</v>
      </c>
      <c r="AB123" s="145">
        <v>-1719538</v>
      </c>
      <c r="AC123" s="145">
        <v>1817033</v>
      </c>
      <c r="AD123" s="145">
        <v>3277036</v>
      </c>
      <c r="AE123" s="145"/>
      <c r="AF123" s="145"/>
      <c r="AG123" s="145"/>
      <c r="AH123" s="145"/>
      <c r="AI123" s="145"/>
      <c r="AJ123" s="145"/>
      <c r="AK123" s="145"/>
      <c r="AL123" s="145"/>
      <c r="AM123" s="145"/>
      <c r="AN123" s="145"/>
      <c r="AO123" s="145"/>
      <c r="AP123" s="145"/>
      <c r="AQ123" s="131">
        <f t="shared" si="49"/>
        <v>53926988</v>
      </c>
    </row>
    <row r="124" spans="2:87">
      <c r="B124" s="156" t="s">
        <v>179</v>
      </c>
      <c r="C124" s="145">
        <v>0</v>
      </c>
      <c r="D124" s="145">
        <v>0</v>
      </c>
      <c r="E124" s="145">
        <v>0</v>
      </c>
      <c r="F124" s="145">
        <v>0</v>
      </c>
      <c r="G124" s="145">
        <v>0</v>
      </c>
      <c r="H124" s="145">
        <v>0</v>
      </c>
      <c r="I124" s="145">
        <v>0</v>
      </c>
      <c r="J124" s="145">
        <v>0</v>
      </c>
      <c r="K124" s="145">
        <v>0</v>
      </c>
      <c r="L124" s="145">
        <v>0</v>
      </c>
      <c r="M124" s="145">
        <v>0</v>
      </c>
      <c r="N124" s="145">
        <v>0</v>
      </c>
      <c r="O124" s="145">
        <v>0</v>
      </c>
      <c r="P124" s="145">
        <v>0</v>
      </c>
      <c r="Q124" s="145">
        <v>0</v>
      </c>
      <c r="R124" s="145">
        <v>0</v>
      </c>
      <c r="S124" s="145">
        <v>0</v>
      </c>
      <c r="T124" s="145">
        <v>0</v>
      </c>
      <c r="U124" s="145">
        <v>0</v>
      </c>
      <c r="V124" s="145">
        <v>0</v>
      </c>
      <c r="W124" s="145">
        <v>0</v>
      </c>
      <c r="X124" s="145">
        <v>0</v>
      </c>
      <c r="Y124" s="145">
        <v>0</v>
      </c>
      <c r="Z124" s="145">
        <v>0</v>
      </c>
      <c r="AA124" s="145">
        <v>0</v>
      </c>
      <c r="AB124" s="145">
        <v>0</v>
      </c>
      <c r="AC124" s="145">
        <v>0</v>
      </c>
      <c r="AD124" s="145">
        <v>0</v>
      </c>
      <c r="AE124" s="145"/>
      <c r="AF124" s="145"/>
      <c r="AG124" s="145"/>
      <c r="AH124" s="145"/>
      <c r="AI124" s="145"/>
      <c r="AJ124" s="145"/>
      <c r="AK124" s="145"/>
      <c r="AL124" s="145"/>
      <c r="AM124" s="145"/>
      <c r="AN124" s="145"/>
      <c r="AO124" s="145"/>
      <c r="AP124" s="145"/>
      <c r="AQ124" s="131">
        <f t="shared" si="49"/>
        <v>0</v>
      </c>
    </row>
    <row r="125" spans="2:87">
      <c r="B125" s="156" t="s">
        <v>180</v>
      </c>
      <c r="C125" s="145">
        <v>0</v>
      </c>
      <c r="D125" s="145">
        <v>0</v>
      </c>
      <c r="E125" s="145">
        <v>0</v>
      </c>
      <c r="F125" s="145">
        <v>0</v>
      </c>
      <c r="G125" s="145">
        <v>0</v>
      </c>
      <c r="H125" s="145">
        <v>0</v>
      </c>
      <c r="I125" s="145">
        <v>0</v>
      </c>
      <c r="J125" s="145">
        <v>0</v>
      </c>
      <c r="K125" s="145">
        <v>0</v>
      </c>
      <c r="L125" s="145">
        <v>0</v>
      </c>
      <c r="M125" s="145">
        <v>0</v>
      </c>
      <c r="N125" s="145">
        <v>0</v>
      </c>
      <c r="O125" s="145">
        <v>0</v>
      </c>
      <c r="P125" s="145">
        <v>0</v>
      </c>
      <c r="Q125" s="145">
        <v>0</v>
      </c>
      <c r="R125" s="145">
        <v>0</v>
      </c>
      <c r="S125" s="145">
        <v>0</v>
      </c>
      <c r="T125" s="145">
        <v>0</v>
      </c>
      <c r="U125" s="145">
        <v>0</v>
      </c>
      <c r="V125" s="145">
        <v>0</v>
      </c>
      <c r="W125" s="145">
        <v>0</v>
      </c>
      <c r="X125" s="145">
        <v>0</v>
      </c>
      <c r="Y125" s="145">
        <v>0</v>
      </c>
      <c r="Z125" s="145">
        <v>0</v>
      </c>
      <c r="AA125" s="145">
        <v>0</v>
      </c>
      <c r="AB125" s="145">
        <v>0</v>
      </c>
      <c r="AC125" s="145">
        <v>0</v>
      </c>
      <c r="AD125" s="145">
        <v>0</v>
      </c>
      <c r="AE125" s="145"/>
      <c r="AF125" s="145"/>
      <c r="AG125" s="145"/>
      <c r="AH125" s="145"/>
      <c r="AI125" s="145"/>
      <c r="AJ125" s="145"/>
      <c r="AK125" s="145"/>
      <c r="AL125" s="145"/>
      <c r="AM125" s="145"/>
      <c r="AN125" s="145"/>
      <c r="AO125" s="145"/>
      <c r="AP125" s="145"/>
      <c r="AQ125" s="131">
        <f t="shared" si="49"/>
        <v>0</v>
      </c>
    </row>
    <row r="126" spans="2:87">
      <c r="B126" s="156" t="s">
        <v>181</v>
      </c>
      <c r="C126" s="145">
        <v>0</v>
      </c>
      <c r="D126" s="145">
        <v>0</v>
      </c>
      <c r="E126" s="145">
        <v>3722246</v>
      </c>
      <c r="F126" s="145">
        <v>15140</v>
      </c>
      <c r="G126" s="145">
        <v>0</v>
      </c>
      <c r="H126" s="145">
        <v>0</v>
      </c>
      <c r="I126" s="145">
        <v>0</v>
      </c>
      <c r="J126" s="145">
        <v>0</v>
      </c>
      <c r="K126" s="145">
        <v>0</v>
      </c>
      <c r="L126" s="145">
        <v>0</v>
      </c>
      <c r="M126" s="145">
        <v>0</v>
      </c>
      <c r="N126" s="145">
        <v>0</v>
      </c>
      <c r="O126" s="145">
        <v>0</v>
      </c>
      <c r="P126" s="145">
        <v>-120300</v>
      </c>
      <c r="Q126" s="145">
        <v>0</v>
      </c>
      <c r="R126" s="145">
        <v>342476</v>
      </c>
      <c r="S126" s="145">
        <v>-112880</v>
      </c>
      <c r="T126" s="145">
        <v>284647</v>
      </c>
      <c r="U126" s="145">
        <v>0</v>
      </c>
      <c r="V126" s="145">
        <v>1059730</v>
      </c>
      <c r="W126" s="145">
        <v>0</v>
      </c>
      <c r="X126" s="145">
        <v>2449</v>
      </c>
      <c r="Y126" s="145">
        <v>0</v>
      </c>
      <c r="Z126" s="145">
        <v>577915</v>
      </c>
      <c r="AA126" s="145">
        <v>-168113</v>
      </c>
      <c r="AB126" s="145">
        <v>-883768</v>
      </c>
      <c r="AC126" s="145">
        <v>49766</v>
      </c>
      <c r="AD126" s="145">
        <v>0</v>
      </c>
      <c r="AE126" s="145"/>
      <c r="AF126" s="145"/>
      <c r="AG126" s="145"/>
      <c r="AH126" s="145"/>
      <c r="AI126" s="145"/>
      <c r="AJ126" s="145"/>
      <c r="AK126" s="145"/>
      <c r="AL126" s="145"/>
      <c r="AM126" s="145"/>
      <c r="AN126" s="145"/>
      <c r="AO126" s="145"/>
      <c r="AP126" s="145"/>
      <c r="AQ126" s="131">
        <f t="shared" si="49"/>
        <v>4769308</v>
      </c>
    </row>
    <row r="127" spans="2:87">
      <c r="B127" s="156" t="s">
        <v>182</v>
      </c>
      <c r="C127" s="145">
        <v>845850</v>
      </c>
      <c r="D127" s="145">
        <v>0</v>
      </c>
      <c r="E127" s="145">
        <v>166270</v>
      </c>
      <c r="F127" s="145">
        <v>0</v>
      </c>
      <c r="G127" s="145">
        <v>0</v>
      </c>
      <c r="H127" s="145">
        <v>15016</v>
      </c>
      <c r="I127" s="145">
        <v>1193647</v>
      </c>
      <c r="J127" s="145">
        <v>32350</v>
      </c>
      <c r="K127" s="145">
        <v>78029</v>
      </c>
      <c r="L127" s="145">
        <v>166905</v>
      </c>
      <c r="M127" s="145">
        <v>0</v>
      </c>
      <c r="N127" s="145">
        <v>0</v>
      </c>
      <c r="O127" s="145">
        <v>0</v>
      </c>
      <c r="P127" s="145">
        <v>796862</v>
      </c>
      <c r="Q127" s="145">
        <v>0</v>
      </c>
      <c r="R127" s="145">
        <v>86232</v>
      </c>
      <c r="S127" s="145">
        <v>0</v>
      </c>
      <c r="T127" s="145">
        <v>571869</v>
      </c>
      <c r="U127" s="145">
        <v>0</v>
      </c>
      <c r="V127" s="145">
        <v>0</v>
      </c>
      <c r="W127" s="145">
        <v>0</v>
      </c>
      <c r="X127" s="145">
        <v>0</v>
      </c>
      <c r="Y127" s="145">
        <v>442424</v>
      </c>
      <c r="Z127" s="145">
        <v>0</v>
      </c>
      <c r="AA127" s="145">
        <v>738773</v>
      </c>
      <c r="AB127" s="145">
        <v>546934</v>
      </c>
      <c r="AC127" s="145">
        <v>0</v>
      </c>
      <c r="AD127" s="145">
        <v>0</v>
      </c>
      <c r="AE127" s="145"/>
      <c r="AF127" s="145"/>
      <c r="AG127" s="145"/>
      <c r="AH127" s="145"/>
      <c r="AI127" s="145"/>
      <c r="AJ127" s="145"/>
      <c r="AK127" s="145"/>
      <c r="AL127" s="145"/>
      <c r="AM127" s="145"/>
      <c r="AN127" s="145"/>
      <c r="AO127" s="145"/>
      <c r="AP127" s="145"/>
      <c r="AQ127" s="131">
        <f t="shared" si="49"/>
        <v>5681161</v>
      </c>
    </row>
    <row r="128" spans="2:87">
      <c r="B128" s="156" t="s">
        <v>183</v>
      </c>
      <c r="C128" s="145">
        <v>0</v>
      </c>
      <c r="D128" s="145">
        <v>0</v>
      </c>
      <c r="E128" s="145">
        <v>0</v>
      </c>
      <c r="F128" s="145">
        <v>0</v>
      </c>
      <c r="G128" s="145">
        <v>-54312</v>
      </c>
      <c r="H128" s="145">
        <v>-517035</v>
      </c>
      <c r="I128" s="145">
        <v>0</v>
      </c>
      <c r="J128" s="145">
        <v>0</v>
      </c>
      <c r="K128" s="145">
        <v>0</v>
      </c>
      <c r="L128" s="145">
        <v>0</v>
      </c>
      <c r="M128" s="145">
        <v>0</v>
      </c>
      <c r="N128" s="145">
        <v>0</v>
      </c>
      <c r="O128" s="145">
        <v>33602</v>
      </c>
      <c r="P128" s="145">
        <v>0</v>
      </c>
      <c r="Q128" s="145">
        <v>0</v>
      </c>
      <c r="R128" s="145">
        <v>0</v>
      </c>
      <c r="S128" s="145">
        <v>0</v>
      </c>
      <c r="T128" s="145">
        <v>-1296514</v>
      </c>
      <c r="U128" s="145">
        <v>-27065</v>
      </c>
      <c r="V128" s="145">
        <v>-349498</v>
      </c>
      <c r="W128" s="145">
        <v>0</v>
      </c>
      <c r="X128" s="145">
        <v>-7314</v>
      </c>
      <c r="Y128" s="145">
        <v>-1074697</v>
      </c>
      <c r="Z128" s="145">
        <v>0</v>
      </c>
      <c r="AA128" s="145">
        <v>0</v>
      </c>
      <c r="AB128" s="145">
        <v>0</v>
      </c>
      <c r="AC128" s="145">
        <v>0</v>
      </c>
      <c r="AD128" s="145">
        <v>-2915</v>
      </c>
      <c r="AE128" s="145"/>
      <c r="AF128" s="145"/>
      <c r="AG128" s="145"/>
      <c r="AH128" s="145"/>
      <c r="AI128" s="145"/>
      <c r="AJ128" s="145"/>
      <c r="AK128" s="145"/>
      <c r="AL128" s="145"/>
      <c r="AM128" s="145"/>
      <c r="AN128" s="145"/>
      <c r="AO128" s="145"/>
      <c r="AP128" s="145"/>
      <c r="AQ128" s="131">
        <f t="shared" si="49"/>
        <v>-3295748</v>
      </c>
    </row>
    <row r="129" spans="2:87">
      <c r="B129" s="155" t="s">
        <v>184</v>
      </c>
      <c r="C129" s="145">
        <v>6254929</v>
      </c>
      <c r="D129" s="145">
        <v>23428</v>
      </c>
      <c r="E129" s="145">
        <v>58778885</v>
      </c>
      <c r="F129" s="145">
        <v>19040301</v>
      </c>
      <c r="G129" s="145">
        <v>74027</v>
      </c>
      <c r="H129" s="145">
        <v>5821706</v>
      </c>
      <c r="I129" s="145">
        <v>25664179</v>
      </c>
      <c r="J129" s="145">
        <v>679432</v>
      </c>
      <c r="K129" s="145">
        <v>1956260</v>
      </c>
      <c r="L129" s="145">
        <v>14903476</v>
      </c>
      <c r="M129" s="145">
        <v>2138644</v>
      </c>
      <c r="N129" s="145">
        <v>7049</v>
      </c>
      <c r="O129" s="145">
        <v>37521</v>
      </c>
      <c r="P129" s="145">
        <v>7354326</v>
      </c>
      <c r="Q129" s="145">
        <v>22694</v>
      </c>
      <c r="R129" s="145">
        <v>35472948</v>
      </c>
      <c r="S129" s="145">
        <v>166223</v>
      </c>
      <c r="T129" s="145">
        <v>41793926</v>
      </c>
      <c r="U129" s="145">
        <v>197653</v>
      </c>
      <c r="V129" s="145">
        <v>16836768</v>
      </c>
      <c r="W129" s="145">
        <v>-91377</v>
      </c>
      <c r="X129" s="145">
        <v>30199</v>
      </c>
      <c r="Y129" s="145">
        <v>39988492</v>
      </c>
      <c r="Z129" s="145">
        <v>432940</v>
      </c>
      <c r="AA129" s="145">
        <v>7113183</v>
      </c>
      <c r="AB129" s="145">
        <v>42437897</v>
      </c>
      <c r="AC129" s="145">
        <v>3462130</v>
      </c>
      <c r="AD129" s="145">
        <v>8089923</v>
      </c>
      <c r="AE129" s="145"/>
      <c r="AF129" s="145"/>
      <c r="AG129" s="145"/>
      <c r="AH129" s="145"/>
      <c r="AI129" s="145"/>
      <c r="AJ129" s="145"/>
      <c r="AK129" s="145"/>
      <c r="AL129" s="145"/>
      <c r="AM129" s="145"/>
      <c r="AN129" s="145"/>
      <c r="AO129" s="145"/>
      <c r="AP129" s="145"/>
      <c r="AQ129" s="131">
        <f t="shared" si="49"/>
        <v>338687762</v>
      </c>
      <c r="AU129" s="135">
        <f t="shared" ref="AU129:CI129" si="54">C129-(C130-C131+C132)</f>
        <v>0</v>
      </c>
      <c r="AV129" s="135">
        <f t="shared" si="54"/>
        <v>0</v>
      </c>
      <c r="AW129" s="135">
        <f t="shared" si="54"/>
        <v>0</v>
      </c>
      <c r="AX129" s="135">
        <f t="shared" si="54"/>
        <v>0</v>
      </c>
      <c r="AY129" s="135">
        <f t="shared" si="54"/>
        <v>0</v>
      </c>
      <c r="AZ129" s="135">
        <f t="shared" si="54"/>
        <v>0</v>
      </c>
      <c r="BA129" s="135">
        <f t="shared" si="54"/>
        <v>0</v>
      </c>
      <c r="BB129" s="135">
        <f t="shared" si="54"/>
        <v>-1</v>
      </c>
      <c r="BC129" s="135">
        <f t="shared" si="54"/>
        <v>0</v>
      </c>
      <c r="BD129" s="135">
        <f t="shared" si="54"/>
        <v>0</v>
      </c>
      <c r="BE129" s="135">
        <f t="shared" si="54"/>
        <v>0</v>
      </c>
      <c r="BF129" s="135">
        <f t="shared" si="54"/>
        <v>0</v>
      </c>
      <c r="BG129" s="135">
        <f t="shared" si="54"/>
        <v>0</v>
      </c>
      <c r="BH129" s="135">
        <f t="shared" si="54"/>
        <v>0</v>
      </c>
      <c r="BI129" s="135">
        <f t="shared" si="54"/>
        <v>0</v>
      </c>
      <c r="BJ129" s="135">
        <f t="shared" si="54"/>
        <v>0</v>
      </c>
      <c r="BK129" s="135">
        <f t="shared" si="54"/>
        <v>0</v>
      </c>
      <c r="BL129" s="135">
        <f t="shared" si="54"/>
        <v>0</v>
      </c>
      <c r="BM129" s="135">
        <f t="shared" si="54"/>
        <v>1</v>
      </c>
      <c r="BN129" s="135">
        <f t="shared" si="54"/>
        <v>0</v>
      </c>
      <c r="BO129" s="135">
        <f t="shared" si="54"/>
        <v>0</v>
      </c>
      <c r="BP129" s="135">
        <f t="shared" si="54"/>
        <v>0</v>
      </c>
      <c r="BQ129" s="135">
        <f t="shared" si="54"/>
        <v>0</v>
      </c>
      <c r="BR129" s="135">
        <f t="shared" si="54"/>
        <v>0</v>
      </c>
      <c r="BS129" s="135">
        <f t="shared" si="54"/>
        <v>0</v>
      </c>
      <c r="BT129" s="135">
        <f t="shared" si="54"/>
        <v>0</v>
      </c>
      <c r="BU129" s="135">
        <f t="shared" si="54"/>
        <v>0</v>
      </c>
      <c r="BV129" s="135">
        <f t="shared" si="54"/>
        <v>0</v>
      </c>
      <c r="BW129" s="135">
        <f t="shared" si="54"/>
        <v>0</v>
      </c>
      <c r="BX129" s="135">
        <f t="shared" si="54"/>
        <v>0</v>
      </c>
      <c r="BY129" s="135">
        <f t="shared" si="54"/>
        <v>0</v>
      </c>
      <c r="BZ129" s="135">
        <f t="shared" si="54"/>
        <v>0</v>
      </c>
      <c r="CA129" s="135">
        <f t="shared" si="54"/>
        <v>0</v>
      </c>
      <c r="CB129" s="135">
        <f t="shared" si="54"/>
        <v>0</v>
      </c>
      <c r="CC129" s="135">
        <f t="shared" si="54"/>
        <v>0</v>
      </c>
      <c r="CD129" s="135">
        <f t="shared" si="54"/>
        <v>0</v>
      </c>
      <c r="CE129" s="135">
        <f t="shared" si="54"/>
        <v>0</v>
      </c>
      <c r="CF129" s="135">
        <f t="shared" si="54"/>
        <v>0</v>
      </c>
      <c r="CG129" s="135">
        <f t="shared" si="54"/>
        <v>0</v>
      </c>
      <c r="CH129" s="135">
        <f t="shared" si="54"/>
        <v>0</v>
      </c>
      <c r="CI129" s="135">
        <f t="shared" si="54"/>
        <v>0</v>
      </c>
    </row>
    <row r="130" spans="2:87">
      <c r="B130" s="156" t="s">
        <v>185</v>
      </c>
      <c r="C130" s="145">
        <v>37950077</v>
      </c>
      <c r="D130" s="145">
        <v>23428</v>
      </c>
      <c r="E130" s="145">
        <v>67198596</v>
      </c>
      <c r="F130" s="145">
        <v>19058258</v>
      </c>
      <c r="G130" s="145">
        <v>707753</v>
      </c>
      <c r="H130" s="145">
        <v>6786341</v>
      </c>
      <c r="I130" s="145">
        <v>59054561</v>
      </c>
      <c r="J130" s="145">
        <v>13945520</v>
      </c>
      <c r="K130" s="145">
        <v>3093064</v>
      </c>
      <c r="L130" s="145">
        <v>11137394</v>
      </c>
      <c r="M130" s="145">
        <v>11395578</v>
      </c>
      <c r="N130" s="145">
        <v>44178</v>
      </c>
      <c r="O130" s="145">
        <v>37521</v>
      </c>
      <c r="P130" s="145">
        <v>9413700</v>
      </c>
      <c r="Q130" s="145">
        <v>22694</v>
      </c>
      <c r="R130" s="145">
        <v>48031812</v>
      </c>
      <c r="S130" s="145">
        <v>218705</v>
      </c>
      <c r="T130" s="145">
        <v>58959076</v>
      </c>
      <c r="U130" s="145">
        <v>1155540</v>
      </c>
      <c r="V130" s="145">
        <v>60552450</v>
      </c>
      <c r="W130" s="145">
        <v>-378369</v>
      </c>
      <c r="X130" s="145">
        <v>1987647</v>
      </c>
      <c r="Y130" s="145">
        <v>104032180</v>
      </c>
      <c r="Z130" s="145">
        <v>925222</v>
      </c>
      <c r="AA130" s="145">
        <v>8014091</v>
      </c>
      <c r="AB130" s="145">
        <v>119111559</v>
      </c>
      <c r="AC130" s="145">
        <v>3766936</v>
      </c>
      <c r="AD130" s="145">
        <v>14201214</v>
      </c>
      <c r="AE130" s="145"/>
      <c r="AF130" s="145"/>
      <c r="AG130" s="145"/>
      <c r="AH130" s="145"/>
      <c r="AI130" s="145"/>
      <c r="AJ130" s="145"/>
      <c r="AK130" s="145"/>
      <c r="AL130" s="145"/>
      <c r="AM130" s="145"/>
      <c r="AN130" s="145"/>
      <c r="AO130" s="145"/>
      <c r="AP130" s="145"/>
      <c r="AQ130" s="131">
        <f t="shared" si="49"/>
        <v>660446726</v>
      </c>
    </row>
    <row r="131" spans="2:87">
      <c r="B131" s="156" t="s">
        <v>186</v>
      </c>
      <c r="C131" s="145">
        <v>31695148</v>
      </c>
      <c r="D131" s="145">
        <v>0</v>
      </c>
      <c r="E131" s="145">
        <v>8543789</v>
      </c>
      <c r="F131" s="145">
        <v>17957</v>
      </c>
      <c r="G131" s="145">
        <v>633726</v>
      </c>
      <c r="H131" s="145">
        <v>1484893</v>
      </c>
      <c r="I131" s="145">
        <v>33096094</v>
      </c>
      <c r="J131" s="145">
        <v>13424231</v>
      </c>
      <c r="K131" s="145">
        <v>1136804</v>
      </c>
      <c r="L131" s="145">
        <v>-3766082</v>
      </c>
      <c r="M131" s="145">
        <v>9256934</v>
      </c>
      <c r="N131" s="145">
        <v>37129</v>
      </c>
      <c r="O131" s="145">
        <v>0</v>
      </c>
      <c r="P131" s="145">
        <v>2059374</v>
      </c>
      <c r="Q131" s="145">
        <v>0</v>
      </c>
      <c r="R131" s="145">
        <v>12558864</v>
      </c>
      <c r="S131" s="145">
        <v>52482</v>
      </c>
      <c r="T131" s="145">
        <v>17165150</v>
      </c>
      <c r="U131" s="145">
        <v>957888</v>
      </c>
      <c r="V131" s="145">
        <v>43715682</v>
      </c>
      <c r="W131" s="145">
        <v>-286992</v>
      </c>
      <c r="X131" s="145">
        <v>1957448</v>
      </c>
      <c r="Y131" s="145">
        <v>64043688</v>
      </c>
      <c r="Z131" s="145">
        <v>492282</v>
      </c>
      <c r="AA131" s="145">
        <v>900908</v>
      </c>
      <c r="AB131" s="145">
        <v>76673662</v>
      </c>
      <c r="AC131" s="145">
        <v>304806</v>
      </c>
      <c r="AD131" s="145">
        <v>6111291</v>
      </c>
      <c r="AE131" s="145"/>
      <c r="AF131" s="145"/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31">
        <f t="shared" si="49"/>
        <v>322267156</v>
      </c>
    </row>
    <row r="132" spans="2:87">
      <c r="B132" s="156" t="s">
        <v>187</v>
      </c>
      <c r="C132" s="145">
        <v>0</v>
      </c>
      <c r="D132" s="145">
        <v>0</v>
      </c>
      <c r="E132" s="145">
        <v>124078</v>
      </c>
      <c r="F132" s="145">
        <v>0</v>
      </c>
      <c r="G132" s="145">
        <v>0</v>
      </c>
      <c r="H132" s="145">
        <v>520258</v>
      </c>
      <c r="I132" s="145">
        <v>-294288</v>
      </c>
      <c r="J132" s="145">
        <v>158144</v>
      </c>
      <c r="K132" s="145">
        <v>0</v>
      </c>
      <c r="L132" s="145">
        <v>0</v>
      </c>
      <c r="M132" s="145">
        <v>0</v>
      </c>
      <c r="N132" s="145">
        <v>0</v>
      </c>
      <c r="O132" s="145">
        <v>0</v>
      </c>
      <c r="P132" s="145">
        <v>0</v>
      </c>
      <c r="Q132" s="145">
        <v>0</v>
      </c>
      <c r="R132" s="145">
        <v>0</v>
      </c>
      <c r="S132" s="145">
        <v>0</v>
      </c>
      <c r="T132" s="145">
        <v>0</v>
      </c>
      <c r="U132" s="145">
        <v>0</v>
      </c>
      <c r="V132" s="145">
        <v>0</v>
      </c>
      <c r="W132" s="145">
        <v>0</v>
      </c>
      <c r="X132" s="145">
        <v>0</v>
      </c>
      <c r="Y132" s="145">
        <v>0</v>
      </c>
      <c r="Z132" s="145">
        <v>0</v>
      </c>
      <c r="AA132" s="145">
        <v>0</v>
      </c>
      <c r="AB132" s="145">
        <v>0</v>
      </c>
      <c r="AC132" s="145">
        <v>0</v>
      </c>
      <c r="AD132" s="145">
        <v>0</v>
      </c>
      <c r="AE132" s="145"/>
      <c r="AF132" s="145"/>
      <c r="AG132" s="145"/>
      <c r="AH132" s="145"/>
      <c r="AI132" s="145"/>
      <c r="AJ132" s="145"/>
      <c r="AK132" s="145"/>
      <c r="AL132" s="145"/>
      <c r="AM132" s="145"/>
      <c r="AN132" s="145"/>
      <c r="AO132" s="145"/>
      <c r="AP132" s="145"/>
      <c r="AQ132" s="131">
        <f t="shared" si="49"/>
        <v>508192</v>
      </c>
    </row>
    <row r="133" spans="2:87">
      <c r="B133" s="155" t="s">
        <v>188</v>
      </c>
      <c r="C133" s="145">
        <v>0</v>
      </c>
      <c r="D133" s="145">
        <v>0</v>
      </c>
      <c r="E133" s="145">
        <v>0</v>
      </c>
      <c r="F133" s="145">
        <v>0</v>
      </c>
      <c r="G133" s="145">
        <v>0</v>
      </c>
      <c r="H133" s="145">
        <v>0</v>
      </c>
      <c r="I133" s="145">
        <v>0</v>
      </c>
      <c r="J133" s="145">
        <v>0</v>
      </c>
      <c r="K133" s="145">
        <v>0</v>
      </c>
      <c r="L133" s="145">
        <v>0</v>
      </c>
      <c r="M133" s="145">
        <v>0</v>
      </c>
      <c r="N133" s="145">
        <v>0</v>
      </c>
      <c r="O133" s="145">
        <v>0</v>
      </c>
      <c r="P133" s="145">
        <v>0</v>
      </c>
      <c r="Q133" s="145">
        <v>0</v>
      </c>
      <c r="R133" s="145">
        <v>0</v>
      </c>
      <c r="S133" s="145">
        <v>0</v>
      </c>
      <c r="T133" s="145">
        <v>0</v>
      </c>
      <c r="U133" s="145">
        <v>0</v>
      </c>
      <c r="V133" s="145">
        <v>0</v>
      </c>
      <c r="W133" s="145">
        <v>0</v>
      </c>
      <c r="X133" s="145">
        <v>0</v>
      </c>
      <c r="Y133" s="145">
        <v>0</v>
      </c>
      <c r="Z133" s="145">
        <v>0</v>
      </c>
      <c r="AA133" s="145">
        <v>0</v>
      </c>
      <c r="AB133" s="145">
        <v>0</v>
      </c>
      <c r="AC133" s="145">
        <v>0</v>
      </c>
      <c r="AD133" s="145">
        <v>0</v>
      </c>
      <c r="AE133" s="145"/>
      <c r="AF133" s="145"/>
      <c r="AG133" s="145"/>
      <c r="AH133" s="145"/>
      <c r="AI133" s="145"/>
      <c r="AJ133" s="145"/>
      <c r="AK133" s="145"/>
      <c r="AL133" s="145"/>
      <c r="AM133" s="145"/>
      <c r="AN133" s="145"/>
      <c r="AO133" s="145"/>
      <c r="AP133" s="145"/>
      <c r="AQ133" s="131">
        <f t="shared" si="49"/>
        <v>0</v>
      </c>
      <c r="AU133" s="135">
        <f t="shared" ref="AU133:CI133" si="55">C133-(C134-C135+C136)</f>
        <v>0</v>
      </c>
      <c r="AV133" s="135">
        <f t="shared" si="55"/>
        <v>0</v>
      </c>
      <c r="AW133" s="135">
        <f t="shared" si="55"/>
        <v>0</v>
      </c>
      <c r="AX133" s="135">
        <f t="shared" si="55"/>
        <v>0</v>
      </c>
      <c r="AY133" s="135">
        <f t="shared" si="55"/>
        <v>0</v>
      </c>
      <c r="AZ133" s="135">
        <f t="shared" si="55"/>
        <v>0</v>
      </c>
      <c r="BA133" s="135">
        <f t="shared" si="55"/>
        <v>0</v>
      </c>
      <c r="BB133" s="135">
        <f t="shared" si="55"/>
        <v>0</v>
      </c>
      <c r="BC133" s="135">
        <f t="shared" si="55"/>
        <v>0</v>
      </c>
      <c r="BD133" s="135">
        <f t="shared" si="55"/>
        <v>0</v>
      </c>
      <c r="BE133" s="135">
        <f t="shared" si="55"/>
        <v>0</v>
      </c>
      <c r="BF133" s="135">
        <f t="shared" si="55"/>
        <v>0</v>
      </c>
      <c r="BG133" s="135">
        <f t="shared" si="55"/>
        <v>0</v>
      </c>
      <c r="BH133" s="135">
        <f t="shared" si="55"/>
        <v>0</v>
      </c>
      <c r="BI133" s="135">
        <f t="shared" si="55"/>
        <v>0</v>
      </c>
      <c r="BJ133" s="135">
        <f t="shared" si="55"/>
        <v>0</v>
      </c>
      <c r="BK133" s="135">
        <f t="shared" si="55"/>
        <v>0</v>
      </c>
      <c r="BL133" s="135">
        <f t="shared" si="55"/>
        <v>0</v>
      </c>
      <c r="BM133" s="135">
        <f t="shared" si="55"/>
        <v>0</v>
      </c>
      <c r="BN133" s="135">
        <f t="shared" si="55"/>
        <v>0</v>
      </c>
      <c r="BO133" s="135">
        <f t="shared" si="55"/>
        <v>0</v>
      </c>
      <c r="BP133" s="135">
        <f t="shared" si="55"/>
        <v>0</v>
      </c>
      <c r="BQ133" s="135">
        <f t="shared" si="55"/>
        <v>0</v>
      </c>
      <c r="BR133" s="135">
        <f t="shared" si="55"/>
        <v>0</v>
      </c>
      <c r="BS133" s="135">
        <f t="shared" si="55"/>
        <v>0</v>
      </c>
      <c r="BT133" s="135">
        <f t="shared" si="55"/>
        <v>0</v>
      </c>
      <c r="BU133" s="135">
        <f t="shared" si="55"/>
        <v>0</v>
      </c>
      <c r="BV133" s="135">
        <f t="shared" si="55"/>
        <v>0</v>
      </c>
      <c r="BW133" s="135">
        <f t="shared" si="55"/>
        <v>0</v>
      </c>
      <c r="BX133" s="135">
        <f t="shared" si="55"/>
        <v>0</v>
      </c>
      <c r="BY133" s="135">
        <f t="shared" si="55"/>
        <v>0</v>
      </c>
      <c r="BZ133" s="135">
        <f t="shared" si="55"/>
        <v>0</v>
      </c>
      <c r="CA133" s="135">
        <f t="shared" si="55"/>
        <v>0</v>
      </c>
      <c r="CB133" s="135">
        <f t="shared" si="55"/>
        <v>0</v>
      </c>
      <c r="CC133" s="135">
        <f t="shared" si="55"/>
        <v>0</v>
      </c>
      <c r="CD133" s="135">
        <f t="shared" si="55"/>
        <v>0</v>
      </c>
      <c r="CE133" s="135">
        <f t="shared" si="55"/>
        <v>0</v>
      </c>
      <c r="CF133" s="135">
        <f t="shared" si="55"/>
        <v>0</v>
      </c>
      <c r="CG133" s="135">
        <f t="shared" si="55"/>
        <v>0</v>
      </c>
      <c r="CH133" s="135">
        <f t="shared" si="55"/>
        <v>0</v>
      </c>
      <c r="CI133" s="135">
        <f t="shared" si="55"/>
        <v>0</v>
      </c>
    </row>
    <row r="134" spans="2:87">
      <c r="B134" s="156" t="s">
        <v>189</v>
      </c>
      <c r="C134" s="145">
        <v>0</v>
      </c>
      <c r="D134" s="145">
        <v>0</v>
      </c>
      <c r="E134" s="145">
        <v>0</v>
      </c>
      <c r="F134" s="145">
        <v>0</v>
      </c>
      <c r="G134" s="145">
        <v>0</v>
      </c>
      <c r="H134" s="145">
        <v>0</v>
      </c>
      <c r="I134" s="145">
        <v>0</v>
      </c>
      <c r="J134" s="145">
        <v>0</v>
      </c>
      <c r="K134" s="145">
        <v>0</v>
      </c>
      <c r="L134" s="145">
        <v>0</v>
      </c>
      <c r="M134" s="145">
        <v>0</v>
      </c>
      <c r="N134" s="145">
        <v>0</v>
      </c>
      <c r="O134" s="145">
        <v>0</v>
      </c>
      <c r="P134" s="145">
        <v>0</v>
      </c>
      <c r="Q134" s="145">
        <v>0</v>
      </c>
      <c r="R134" s="145">
        <v>0</v>
      </c>
      <c r="S134" s="145">
        <v>0</v>
      </c>
      <c r="T134" s="145">
        <v>0</v>
      </c>
      <c r="U134" s="145">
        <v>0</v>
      </c>
      <c r="V134" s="145">
        <v>0</v>
      </c>
      <c r="W134" s="145">
        <v>0</v>
      </c>
      <c r="X134" s="145">
        <v>0</v>
      </c>
      <c r="Y134" s="145">
        <v>0</v>
      </c>
      <c r="Z134" s="145">
        <v>0</v>
      </c>
      <c r="AA134" s="145">
        <v>0</v>
      </c>
      <c r="AB134" s="145">
        <v>0</v>
      </c>
      <c r="AC134" s="145">
        <v>0</v>
      </c>
      <c r="AD134" s="145">
        <v>0</v>
      </c>
      <c r="AE134" s="145"/>
      <c r="AF134" s="145"/>
      <c r="AG134" s="145"/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31">
        <f t="shared" si="49"/>
        <v>0</v>
      </c>
    </row>
    <row r="135" spans="2:87">
      <c r="B135" s="156" t="s">
        <v>190</v>
      </c>
      <c r="C135" s="145">
        <v>0</v>
      </c>
      <c r="D135" s="145">
        <v>0</v>
      </c>
      <c r="E135" s="145">
        <v>0</v>
      </c>
      <c r="F135" s="145">
        <v>0</v>
      </c>
      <c r="G135" s="145">
        <v>0</v>
      </c>
      <c r="H135" s="145">
        <v>0</v>
      </c>
      <c r="I135" s="145">
        <v>0</v>
      </c>
      <c r="J135" s="145">
        <v>0</v>
      </c>
      <c r="K135" s="145">
        <v>0</v>
      </c>
      <c r="L135" s="145">
        <v>0</v>
      </c>
      <c r="M135" s="145">
        <v>0</v>
      </c>
      <c r="N135" s="145">
        <v>0</v>
      </c>
      <c r="O135" s="145">
        <v>0</v>
      </c>
      <c r="P135" s="145">
        <v>0</v>
      </c>
      <c r="Q135" s="145">
        <v>0</v>
      </c>
      <c r="R135" s="145">
        <v>0</v>
      </c>
      <c r="S135" s="145">
        <v>0</v>
      </c>
      <c r="T135" s="145">
        <v>0</v>
      </c>
      <c r="U135" s="145">
        <v>0</v>
      </c>
      <c r="V135" s="145">
        <v>0</v>
      </c>
      <c r="W135" s="145">
        <v>0</v>
      </c>
      <c r="X135" s="145">
        <v>0</v>
      </c>
      <c r="Y135" s="145">
        <v>0</v>
      </c>
      <c r="Z135" s="145">
        <v>0</v>
      </c>
      <c r="AA135" s="145">
        <v>0</v>
      </c>
      <c r="AB135" s="145">
        <v>0</v>
      </c>
      <c r="AC135" s="145">
        <v>0</v>
      </c>
      <c r="AD135" s="145">
        <v>0</v>
      </c>
      <c r="AE135" s="145"/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31">
        <f t="shared" si="49"/>
        <v>0</v>
      </c>
    </row>
    <row r="136" spans="2:87">
      <c r="B136" s="156" t="s">
        <v>191</v>
      </c>
      <c r="C136" s="145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145">
        <v>0</v>
      </c>
      <c r="K136" s="145">
        <v>0</v>
      </c>
      <c r="L136" s="145">
        <v>0</v>
      </c>
      <c r="M136" s="145">
        <v>0</v>
      </c>
      <c r="N136" s="145">
        <v>0</v>
      </c>
      <c r="O136" s="145">
        <v>0</v>
      </c>
      <c r="P136" s="145">
        <v>0</v>
      </c>
      <c r="Q136" s="145">
        <v>0</v>
      </c>
      <c r="R136" s="145">
        <v>0</v>
      </c>
      <c r="S136" s="145">
        <v>0</v>
      </c>
      <c r="T136" s="145">
        <v>0</v>
      </c>
      <c r="U136" s="145">
        <v>0</v>
      </c>
      <c r="V136" s="145">
        <v>0</v>
      </c>
      <c r="W136" s="145">
        <v>0</v>
      </c>
      <c r="X136" s="145">
        <v>0</v>
      </c>
      <c r="Y136" s="145">
        <v>0</v>
      </c>
      <c r="Z136" s="145">
        <v>0</v>
      </c>
      <c r="AA136" s="145">
        <v>0</v>
      </c>
      <c r="AB136" s="145">
        <v>0</v>
      </c>
      <c r="AC136" s="145">
        <v>0</v>
      </c>
      <c r="AD136" s="145">
        <v>0</v>
      </c>
      <c r="AE136" s="145"/>
      <c r="AF136" s="145"/>
      <c r="AG136" s="145"/>
      <c r="AH136" s="145"/>
      <c r="AI136" s="145"/>
      <c r="AJ136" s="145"/>
      <c r="AK136" s="145"/>
      <c r="AL136" s="145"/>
      <c r="AM136" s="145"/>
      <c r="AN136" s="145"/>
      <c r="AO136" s="145"/>
      <c r="AP136" s="145"/>
      <c r="AQ136" s="131">
        <f t="shared" si="49"/>
        <v>0</v>
      </c>
    </row>
    <row r="137" spans="2:87">
      <c r="B137" s="155" t="s">
        <v>192</v>
      </c>
      <c r="C137" s="145">
        <v>-6533540</v>
      </c>
      <c r="D137" s="145">
        <v>73665</v>
      </c>
      <c r="E137" s="145">
        <v>14993434</v>
      </c>
      <c r="F137" s="145">
        <v>27187077</v>
      </c>
      <c r="G137" s="145">
        <v>-421059</v>
      </c>
      <c r="H137" s="145">
        <v>-2124306</v>
      </c>
      <c r="I137" s="145">
        <v>4056339</v>
      </c>
      <c r="J137" s="145">
        <v>-4692783</v>
      </c>
      <c r="K137" s="145">
        <v>-113231</v>
      </c>
      <c r="L137" s="145">
        <v>4200969</v>
      </c>
      <c r="M137" s="145">
        <v>-2454415</v>
      </c>
      <c r="N137" s="145">
        <v>-92585</v>
      </c>
      <c r="O137" s="145">
        <v>5371</v>
      </c>
      <c r="P137" s="145">
        <v>2036387</v>
      </c>
      <c r="Q137" s="145">
        <v>0</v>
      </c>
      <c r="R137" s="145">
        <v>8338775</v>
      </c>
      <c r="S137" s="145">
        <v>-142758</v>
      </c>
      <c r="T137" s="145">
        <v>8936466</v>
      </c>
      <c r="U137" s="145">
        <v>-617094</v>
      </c>
      <c r="V137" s="145">
        <v>5446869</v>
      </c>
      <c r="W137" s="145">
        <v>-489296</v>
      </c>
      <c r="X137" s="145">
        <v>-1288994</v>
      </c>
      <c r="Y137" s="145">
        <v>7809492</v>
      </c>
      <c r="Z137" s="145">
        <v>108087</v>
      </c>
      <c r="AA137" s="145">
        <v>-305147</v>
      </c>
      <c r="AB137" s="145">
        <v>7440090</v>
      </c>
      <c r="AC137" s="145">
        <v>671611</v>
      </c>
      <c r="AD137" s="145">
        <v>-11577789</v>
      </c>
      <c r="AE137" s="145"/>
      <c r="AF137" s="145"/>
      <c r="AG137" s="145"/>
      <c r="AH137" s="145"/>
      <c r="AI137" s="145"/>
      <c r="AJ137" s="145"/>
      <c r="AK137" s="145"/>
      <c r="AL137" s="145"/>
      <c r="AM137" s="145"/>
      <c r="AN137" s="145"/>
      <c r="AO137" s="145"/>
      <c r="AP137" s="145"/>
      <c r="AQ137" s="131">
        <f t="shared" si="49"/>
        <v>60451635</v>
      </c>
      <c r="AU137" s="135">
        <f t="shared" ref="AU137:BD137" si="56">C137-(SUM(C138:C140)-C141)</f>
        <v>0</v>
      </c>
      <c r="AV137" s="135">
        <f t="shared" si="56"/>
        <v>0</v>
      </c>
      <c r="AW137" s="135">
        <f t="shared" si="56"/>
        <v>0</v>
      </c>
      <c r="AX137" s="135">
        <f t="shared" si="56"/>
        <v>0</v>
      </c>
      <c r="AY137" s="135">
        <f t="shared" si="56"/>
        <v>0</v>
      </c>
      <c r="AZ137" s="135">
        <f t="shared" si="56"/>
        <v>0</v>
      </c>
      <c r="BA137" s="135">
        <f t="shared" si="56"/>
        <v>0</v>
      </c>
      <c r="BB137" s="135">
        <f t="shared" si="56"/>
        <v>0</v>
      </c>
      <c r="BC137" s="135">
        <f t="shared" si="56"/>
        <v>0</v>
      </c>
      <c r="BD137" s="135">
        <f t="shared" si="56"/>
        <v>0</v>
      </c>
      <c r="BE137" s="135">
        <f t="shared" ref="BE137:BT137" si="57">M137-(SUM(M138:M140)-M141)</f>
        <v>0</v>
      </c>
      <c r="BF137" s="135">
        <f t="shared" si="57"/>
        <v>0</v>
      </c>
      <c r="BG137" s="135">
        <f t="shared" si="57"/>
        <v>0</v>
      </c>
      <c r="BH137" s="135">
        <f t="shared" si="57"/>
        <v>0</v>
      </c>
      <c r="BI137" s="135">
        <f t="shared" si="57"/>
        <v>0</v>
      </c>
      <c r="BJ137" s="135">
        <f t="shared" si="57"/>
        <v>0</v>
      </c>
      <c r="BK137" s="135">
        <f t="shared" si="57"/>
        <v>0</v>
      </c>
      <c r="BL137" s="135">
        <f t="shared" si="57"/>
        <v>-1</v>
      </c>
      <c r="BM137" s="135">
        <f t="shared" si="57"/>
        <v>0</v>
      </c>
      <c r="BN137" s="135">
        <f t="shared" si="57"/>
        <v>0</v>
      </c>
      <c r="BO137" s="135">
        <f t="shared" si="57"/>
        <v>0</v>
      </c>
      <c r="BP137" s="135">
        <f t="shared" si="57"/>
        <v>0</v>
      </c>
      <c r="BQ137" s="135">
        <f t="shared" si="57"/>
        <v>0</v>
      </c>
      <c r="BR137" s="135">
        <f t="shared" si="57"/>
        <v>0</v>
      </c>
      <c r="BS137" s="135">
        <f t="shared" si="57"/>
        <v>0</v>
      </c>
      <c r="BT137" s="135">
        <f t="shared" si="57"/>
        <v>0</v>
      </c>
      <c r="BU137" s="135">
        <f t="shared" ref="BU137:CI137" si="58">AC137-(SUM(AC138:AC140)-AC141)</f>
        <v>0</v>
      </c>
      <c r="BV137" s="135">
        <f t="shared" si="58"/>
        <v>0</v>
      </c>
      <c r="BW137" s="135">
        <f t="shared" si="58"/>
        <v>0</v>
      </c>
      <c r="BX137" s="135">
        <f t="shared" si="58"/>
        <v>0</v>
      </c>
      <c r="BY137" s="135">
        <f t="shared" si="58"/>
        <v>0</v>
      </c>
      <c r="BZ137" s="135">
        <f t="shared" si="58"/>
        <v>0</v>
      </c>
      <c r="CA137" s="135">
        <f t="shared" si="58"/>
        <v>0</v>
      </c>
      <c r="CB137" s="135">
        <f t="shared" si="58"/>
        <v>0</v>
      </c>
      <c r="CC137" s="135">
        <f t="shared" si="58"/>
        <v>0</v>
      </c>
      <c r="CD137" s="135">
        <f t="shared" si="58"/>
        <v>0</v>
      </c>
      <c r="CE137" s="135">
        <f t="shared" si="58"/>
        <v>0</v>
      </c>
      <c r="CF137" s="135">
        <f t="shared" si="58"/>
        <v>0</v>
      </c>
      <c r="CG137" s="135">
        <f t="shared" si="58"/>
        <v>0</v>
      </c>
      <c r="CH137" s="135">
        <f t="shared" si="58"/>
        <v>0</v>
      </c>
      <c r="CI137" s="135">
        <f t="shared" si="58"/>
        <v>-1</v>
      </c>
    </row>
    <row r="138" spans="2:87">
      <c r="B138" s="156" t="s">
        <v>193</v>
      </c>
      <c r="C138" s="145">
        <v>0</v>
      </c>
      <c r="D138" s="145">
        <v>0</v>
      </c>
      <c r="E138" s="145">
        <v>0</v>
      </c>
      <c r="F138" s="145">
        <v>0</v>
      </c>
      <c r="G138" s="145">
        <v>41717</v>
      </c>
      <c r="H138" s="145">
        <v>0</v>
      </c>
      <c r="I138" s="145">
        <v>1458775</v>
      </c>
      <c r="J138" s="145">
        <v>1782171</v>
      </c>
      <c r="K138" s="145">
        <v>0</v>
      </c>
      <c r="L138" s="145">
        <v>1545466</v>
      </c>
      <c r="M138" s="145">
        <v>2303</v>
      </c>
      <c r="N138" s="145">
        <v>94572</v>
      </c>
      <c r="O138" s="145">
        <v>0</v>
      </c>
      <c r="P138" s="145">
        <v>576144</v>
      </c>
      <c r="Q138" s="145">
        <v>0</v>
      </c>
      <c r="R138" s="145">
        <v>0</v>
      </c>
      <c r="S138" s="145">
        <v>6508</v>
      </c>
      <c r="T138" s="145">
        <v>7061715</v>
      </c>
      <c r="U138" s="145">
        <v>20351</v>
      </c>
      <c r="V138" s="145">
        <v>1187510</v>
      </c>
      <c r="W138" s="145">
        <v>10010</v>
      </c>
      <c r="X138" s="145">
        <v>0</v>
      </c>
      <c r="Y138" s="145">
        <v>1918084</v>
      </c>
      <c r="Z138" s="145">
        <v>0</v>
      </c>
      <c r="AA138" s="145">
        <v>1288040</v>
      </c>
      <c r="AB138" s="145">
        <v>0</v>
      </c>
      <c r="AC138" s="145">
        <v>0</v>
      </c>
      <c r="AD138" s="145">
        <v>0</v>
      </c>
      <c r="AE138" s="145"/>
      <c r="AF138" s="145"/>
      <c r="AG138" s="145"/>
      <c r="AH138" s="145"/>
      <c r="AI138" s="145"/>
      <c r="AJ138" s="145"/>
      <c r="AK138" s="145"/>
      <c r="AL138" s="145"/>
      <c r="AM138" s="145"/>
      <c r="AN138" s="145"/>
      <c r="AO138" s="145"/>
      <c r="AP138" s="145"/>
      <c r="AQ138" s="131">
        <f t="shared" si="49"/>
        <v>16993366</v>
      </c>
    </row>
    <row r="139" spans="2:87">
      <c r="B139" s="156" t="s">
        <v>194</v>
      </c>
      <c r="C139" s="145">
        <v>7123069</v>
      </c>
      <c r="D139" s="145">
        <v>73665</v>
      </c>
      <c r="E139" s="145">
        <v>18046817</v>
      </c>
      <c r="F139" s="145">
        <v>18775826</v>
      </c>
      <c r="G139" s="145">
        <v>218658</v>
      </c>
      <c r="H139" s="145">
        <v>3091557</v>
      </c>
      <c r="I139" s="145">
        <v>9772592</v>
      </c>
      <c r="J139" s="145">
        <v>0</v>
      </c>
      <c r="K139" s="145">
        <v>460795</v>
      </c>
      <c r="L139" s="145">
        <v>3471880</v>
      </c>
      <c r="M139" s="145">
        <v>1447166</v>
      </c>
      <c r="N139" s="145">
        <v>0</v>
      </c>
      <c r="O139" s="145">
        <v>5371</v>
      </c>
      <c r="P139" s="145">
        <v>2591130</v>
      </c>
      <c r="Q139" s="145">
        <v>0</v>
      </c>
      <c r="R139" s="145">
        <v>13862674</v>
      </c>
      <c r="S139" s="145">
        <v>0</v>
      </c>
      <c r="T139" s="145">
        <v>9007171</v>
      </c>
      <c r="U139" s="145">
        <v>355500</v>
      </c>
      <c r="V139" s="145">
        <v>12282299</v>
      </c>
      <c r="W139" s="145">
        <v>292803</v>
      </c>
      <c r="X139" s="145">
        <v>818496</v>
      </c>
      <c r="Y139" s="145">
        <v>14423177</v>
      </c>
      <c r="Z139" s="145">
        <v>211842</v>
      </c>
      <c r="AA139" s="145">
        <v>0</v>
      </c>
      <c r="AB139" s="145">
        <v>19968323</v>
      </c>
      <c r="AC139" s="145">
        <v>955809</v>
      </c>
      <c r="AD139" s="145">
        <v>8595944</v>
      </c>
      <c r="AE139" s="145"/>
      <c r="AF139" s="145"/>
      <c r="AG139" s="145"/>
      <c r="AH139" s="145"/>
      <c r="AI139" s="145"/>
      <c r="AJ139" s="145"/>
      <c r="AK139" s="145"/>
      <c r="AL139" s="145"/>
      <c r="AM139" s="145"/>
      <c r="AN139" s="145"/>
      <c r="AO139" s="145"/>
      <c r="AP139" s="145"/>
      <c r="AQ139" s="131">
        <f t="shared" si="49"/>
        <v>145852564</v>
      </c>
    </row>
    <row r="140" spans="2:87">
      <c r="B140" s="156" t="s">
        <v>195</v>
      </c>
      <c r="C140" s="145">
        <v>113231</v>
      </c>
      <c r="D140" s="145">
        <v>0</v>
      </c>
      <c r="E140" s="145">
        <v>343727</v>
      </c>
      <c r="F140" s="145">
        <v>8411251</v>
      </c>
      <c r="G140" s="145">
        <v>0</v>
      </c>
      <c r="H140" s="145">
        <v>72302</v>
      </c>
      <c r="I140" s="145">
        <v>0</v>
      </c>
      <c r="J140" s="145">
        <v>0</v>
      </c>
      <c r="K140" s="145">
        <v>0</v>
      </c>
      <c r="L140" s="145">
        <v>0</v>
      </c>
      <c r="M140" s="145">
        <v>0</v>
      </c>
      <c r="N140" s="145">
        <v>0</v>
      </c>
      <c r="O140" s="145">
        <v>0</v>
      </c>
      <c r="P140" s="145">
        <v>0</v>
      </c>
      <c r="Q140" s="145">
        <v>0</v>
      </c>
      <c r="R140" s="145">
        <v>0</v>
      </c>
      <c r="S140" s="145">
        <v>0</v>
      </c>
      <c r="T140" s="145">
        <v>0</v>
      </c>
      <c r="U140" s="145">
        <v>0</v>
      </c>
      <c r="V140" s="145">
        <v>0</v>
      </c>
      <c r="W140" s="145">
        <v>0</v>
      </c>
      <c r="X140" s="145">
        <v>0</v>
      </c>
      <c r="Y140" s="145">
        <v>0</v>
      </c>
      <c r="Z140" s="145">
        <v>0</v>
      </c>
      <c r="AA140" s="145">
        <v>0</v>
      </c>
      <c r="AB140" s="145">
        <v>31039</v>
      </c>
      <c r="AC140" s="145">
        <v>0</v>
      </c>
      <c r="AD140" s="145">
        <v>0</v>
      </c>
      <c r="AE140" s="145"/>
      <c r="AF140" s="145"/>
      <c r="AG140" s="145"/>
      <c r="AH140" s="145"/>
      <c r="AI140" s="145"/>
      <c r="AJ140" s="145"/>
      <c r="AK140" s="145"/>
      <c r="AL140" s="145"/>
      <c r="AM140" s="145"/>
      <c r="AN140" s="145"/>
      <c r="AO140" s="145"/>
      <c r="AP140" s="145"/>
      <c r="AQ140" s="131">
        <f t="shared" si="49"/>
        <v>8971550</v>
      </c>
    </row>
    <row r="141" spans="2:87">
      <c r="B141" s="156" t="s">
        <v>196</v>
      </c>
      <c r="C141" s="145">
        <v>13769840</v>
      </c>
      <c r="D141" s="145">
        <v>0</v>
      </c>
      <c r="E141" s="145">
        <v>3397110</v>
      </c>
      <c r="F141" s="145">
        <v>0</v>
      </c>
      <c r="G141" s="145">
        <v>681434</v>
      </c>
      <c r="H141" s="145">
        <v>5288165</v>
      </c>
      <c r="I141" s="145">
        <v>7175028</v>
      </c>
      <c r="J141" s="145">
        <v>6474954</v>
      </c>
      <c r="K141" s="145">
        <v>574026</v>
      </c>
      <c r="L141" s="145">
        <v>816377</v>
      </c>
      <c r="M141" s="145">
        <v>3903884</v>
      </c>
      <c r="N141" s="145">
        <v>187157</v>
      </c>
      <c r="O141" s="145">
        <v>0</v>
      </c>
      <c r="P141" s="145">
        <v>1130887</v>
      </c>
      <c r="Q141" s="145">
        <v>0</v>
      </c>
      <c r="R141" s="145">
        <v>5523899</v>
      </c>
      <c r="S141" s="145">
        <v>149266</v>
      </c>
      <c r="T141" s="145">
        <v>7132419</v>
      </c>
      <c r="U141" s="145">
        <v>992945</v>
      </c>
      <c r="V141" s="145">
        <v>8022940</v>
      </c>
      <c r="W141" s="145">
        <v>792109</v>
      </c>
      <c r="X141" s="145">
        <v>2107490</v>
      </c>
      <c r="Y141" s="145">
        <v>8531769</v>
      </c>
      <c r="Z141" s="145">
        <v>103755</v>
      </c>
      <c r="AA141" s="145">
        <v>1593187</v>
      </c>
      <c r="AB141" s="145">
        <v>12559272</v>
      </c>
      <c r="AC141" s="145">
        <v>284198</v>
      </c>
      <c r="AD141" s="145">
        <v>20173733</v>
      </c>
      <c r="AE141" s="145"/>
      <c r="AF141" s="145"/>
      <c r="AG141" s="145"/>
      <c r="AH141" s="145"/>
      <c r="AI141" s="145"/>
      <c r="AJ141" s="145"/>
      <c r="AK141" s="145"/>
      <c r="AL141" s="145"/>
      <c r="AM141" s="145"/>
      <c r="AN141" s="145"/>
      <c r="AO141" s="145"/>
      <c r="AP141" s="145"/>
      <c r="AQ141" s="131">
        <f t="shared" si="49"/>
        <v>111365844</v>
      </c>
    </row>
    <row r="142" spans="2:87">
      <c r="B142" s="155" t="s">
        <v>197</v>
      </c>
      <c r="C142" s="145">
        <v>4955520</v>
      </c>
      <c r="D142" s="145">
        <v>0</v>
      </c>
      <c r="E142" s="145">
        <v>4818421</v>
      </c>
      <c r="F142" s="145">
        <v>89785</v>
      </c>
      <c r="G142" s="145">
        <v>42151</v>
      </c>
      <c r="H142" s="145">
        <v>278266</v>
      </c>
      <c r="I142" s="145">
        <v>690756</v>
      </c>
      <c r="J142" s="145">
        <v>134272</v>
      </c>
      <c r="K142" s="145">
        <v>234516</v>
      </c>
      <c r="L142" s="145">
        <v>904552</v>
      </c>
      <c r="M142" s="145">
        <v>542024</v>
      </c>
      <c r="N142" s="145">
        <v>8792</v>
      </c>
      <c r="O142" s="145">
        <v>0</v>
      </c>
      <c r="P142" s="145">
        <v>1476022</v>
      </c>
      <c r="Q142" s="145">
        <v>0</v>
      </c>
      <c r="R142" s="145">
        <v>14270966</v>
      </c>
      <c r="S142" s="145">
        <v>0</v>
      </c>
      <c r="T142" s="145">
        <v>1693671</v>
      </c>
      <c r="U142" s="145">
        <v>50729</v>
      </c>
      <c r="V142" s="145">
        <v>2842264</v>
      </c>
      <c r="W142" s="145">
        <v>141385</v>
      </c>
      <c r="X142" s="145">
        <v>54980</v>
      </c>
      <c r="Y142" s="145">
        <v>3498636</v>
      </c>
      <c r="Z142" s="145">
        <v>551015</v>
      </c>
      <c r="AA142" s="145">
        <v>214566</v>
      </c>
      <c r="AB142" s="145">
        <v>15063590</v>
      </c>
      <c r="AC142" s="145">
        <v>99858</v>
      </c>
      <c r="AD142" s="145">
        <v>2589537</v>
      </c>
      <c r="AE142" s="145"/>
      <c r="AF142" s="145"/>
      <c r="AG142" s="145"/>
      <c r="AH142" s="145"/>
      <c r="AI142" s="145"/>
      <c r="AJ142" s="145"/>
      <c r="AK142" s="145"/>
      <c r="AL142" s="145"/>
      <c r="AM142" s="145"/>
      <c r="AN142" s="145"/>
      <c r="AO142" s="145"/>
      <c r="AP142" s="145"/>
      <c r="AQ142" s="131">
        <f t="shared" si="49"/>
        <v>55246274</v>
      </c>
    </row>
    <row r="143" spans="2:87">
      <c r="B143" s="155" t="s">
        <v>198</v>
      </c>
      <c r="C143" s="145">
        <v>0</v>
      </c>
      <c r="D143" s="145">
        <v>0</v>
      </c>
      <c r="E143" s="145">
        <v>0</v>
      </c>
      <c r="F143" s="145">
        <v>0</v>
      </c>
      <c r="G143" s="145">
        <v>0</v>
      </c>
      <c r="H143" s="145">
        <v>0</v>
      </c>
      <c r="I143" s="145">
        <v>0</v>
      </c>
      <c r="J143" s="145">
        <v>0</v>
      </c>
      <c r="K143" s="145">
        <v>14667</v>
      </c>
      <c r="L143" s="145">
        <v>0</v>
      </c>
      <c r="M143" s="145">
        <v>0</v>
      </c>
      <c r="N143" s="145">
        <v>0</v>
      </c>
      <c r="O143" s="145">
        <v>0</v>
      </c>
      <c r="P143" s="145">
        <v>0</v>
      </c>
      <c r="Q143" s="145">
        <v>0</v>
      </c>
      <c r="R143" s="145">
        <v>0</v>
      </c>
      <c r="S143" s="145">
        <v>0</v>
      </c>
      <c r="T143" s="145">
        <v>0</v>
      </c>
      <c r="U143" s="145">
        <v>0</v>
      </c>
      <c r="V143" s="145">
        <v>0</v>
      </c>
      <c r="W143" s="145">
        <v>0</v>
      </c>
      <c r="X143" s="145">
        <v>0</v>
      </c>
      <c r="Y143" s="145">
        <v>0</v>
      </c>
      <c r="Z143" s="145">
        <v>0</v>
      </c>
      <c r="AA143" s="145">
        <v>0</v>
      </c>
      <c r="AB143" s="145">
        <v>0</v>
      </c>
      <c r="AC143" s="145">
        <v>0</v>
      </c>
      <c r="AD143" s="145">
        <v>0</v>
      </c>
      <c r="AE143" s="145"/>
      <c r="AF143" s="145"/>
      <c r="AG143" s="145"/>
      <c r="AH143" s="145"/>
      <c r="AI143" s="145"/>
      <c r="AJ143" s="145"/>
      <c r="AK143" s="145"/>
      <c r="AL143" s="145"/>
      <c r="AM143" s="145"/>
      <c r="AN143" s="145"/>
      <c r="AO143" s="145"/>
      <c r="AP143" s="145"/>
      <c r="AQ143" s="131">
        <f t="shared" si="49"/>
        <v>14667</v>
      </c>
    </row>
    <row r="144" spans="2:87">
      <c r="B144" s="155" t="s">
        <v>199</v>
      </c>
      <c r="C144" s="145">
        <v>1485848</v>
      </c>
      <c r="D144" s="145">
        <v>0</v>
      </c>
      <c r="E144" s="145">
        <v>891872</v>
      </c>
      <c r="F144" s="145">
        <v>4486751</v>
      </c>
      <c r="G144" s="145">
        <v>106970</v>
      </c>
      <c r="H144" s="145">
        <v>-85146</v>
      </c>
      <c r="I144" s="145">
        <v>-172417</v>
      </c>
      <c r="J144" s="145">
        <v>383122</v>
      </c>
      <c r="K144" s="145">
        <v>0</v>
      </c>
      <c r="L144" s="145">
        <v>-223727</v>
      </c>
      <c r="M144" s="145">
        <v>255846</v>
      </c>
      <c r="N144" s="145">
        <v>15649</v>
      </c>
      <c r="O144" s="145">
        <v>75</v>
      </c>
      <c r="P144" s="145">
        <v>233517</v>
      </c>
      <c r="Q144" s="145">
        <v>0</v>
      </c>
      <c r="R144" s="145">
        <v>1032407</v>
      </c>
      <c r="S144" s="145">
        <v>0</v>
      </c>
      <c r="T144" s="145">
        <v>642927</v>
      </c>
      <c r="U144" s="145">
        <v>-2834</v>
      </c>
      <c r="V144" s="145">
        <v>-59571</v>
      </c>
      <c r="W144" s="145">
        <v>14693</v>
      </c>
      <c r="X144" s="145">
        <v>24973</v>
      </c>
      <c r="Y144" s="145">
        <v>1297220</v>
      </c>
      <c r="Z144" s="145">
        <v>0</v>
      </c>
      <c r="AA144" s="145">
        <v>62240</v>
      </c>
      <c r="AB144" s="145">
        <v>2913292</v>
      </c>
      <c r="AC144" s="145">
        <v>21428</v>
      </c>
      <c r="AD144" s="145">
        <v>0</v>
      </c>
      <c r="AE144" s="145"/>
      <c r="AF144" s="145"/>
      <c r="AG144" s="145"/>
      <c r="AH144" s="145"/>
      <c r="AI144" s="145"/>
      <c r="AJ144" s="145"/>
      <c r="AK144" s="145"/>
      <c r="AL144" s="145"/>
      <c r="AM144" s="145"/>
      <c r="AN144" s="145"/>
      <c r="AO144" s="145"/>
      <c r="AP144" s="145"/>
      <c r="AQ144" s="131">
        <f t="shared" si="49"/>
        <v>13325135</v>
      </c>
    </row>
    <row r="145" spans="2:87">
      <c r="B145" s="154" t="s">
        <v>200</v>
      </c>
      <c r="C145" s="142">
        <v>17740168</v>
      </c>
      <c r="D145" s="142">
        <v>32911</v>
      </c>
      <c r="E145" s="142">
        <v>25220049</v>
      </c>
      <c r="F145" s="142">
        <v>36506840</v>
      </c>
      <c r="G145" s="142">
        <v>653917</v>
      </c>
      <c r="H145" s="142">
        <v>8865273</v>
      </c>
      <c r="I145" s="142">
        <v>10927534</v>
      </c>
      <c r="J145" s="142">
        <v>5349281</v>
      </c>
      <c r="K145" s="142">
        <v>1562572</v>
      </c>
      <c r="L145" s="142">
        <v>4966653</v>
      </c>
      <c r="M145" s="142">
        <v>3631028</v>
      </c>
      <c r="N145" s="142">
        <v>391320</v>
      </c>
      <c r="O145" s="142">
        <v>1072245</v>
      </c>
      <c r="P145" s="142">
        <v>4556211</v>
      </c>
      <c r="Q145" s="142">
        <v>86156</v>
      </c>
      <c r="R145" s="142">
        <v>14887386</v>
      </c>
      <c r="S145" s="142">
        <v>491529</v>
      </c>
      <c r="T145" s="142">
        <v>13413950</v>
      </c>
      <c r="U145" s="142">
        <v>625772</v>
      </c>
      <c r="V145" s="142">
        <v>19373297</v>
      </c>
      <c r="W145" s="142">
        <v>932739</v>
      </c>
      <c r="X145" s="142">
        <v>1209197</v>
      </c>
      <c r="Y145" s="142">
        <v>17473657</v>
      </c>
      <c r="Z145" s="142">
        <v>602499</v>
      </c>
      <c r="AA145" s="142">
        <v>2341683</v>
      </c>
      <c r="AB145" s="142">
        <v>32883308</v>
      </c>
      <c r="AC145" s="142">
        <v>1418067</v>
      </c>
      <c r="AD145" s="142">
        <v>16479960</v>
      </c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31">
        <f t="shared" si="49"/>
        <v>243695202</v>
      </c>
      <c r="AU145" s="135">
        <f t="shared" ref="AU145:BD145" si="59">C145-SUM(C146:C147)</f>
        <v>0</v>
      </c>
      <c r="AV145" s="135">
        <f t="shared" si="59"/>
        <v>0</v>
      </c>
      <c r="AW145" s="135">
        <f t="shared" si="59"/>
        <v>0</v>
      </c>
      <c r="AX145" s="135">
        <f t="shared" si="59"/>
        <v>0</v>
      </c>
      <c r="AY145" s="135">
        <f t="shared" si="59"/>
        <v>0</v>
      </c>
      <c r="AZ145" s="135">
        <f t="shared" si="59"/>
        <v>0</v>
      </c>
      <c r="BA145" s="135">
        <f t="shared" si="59"/>
        <v>0</v>
      </c>
      <c r="BB145" s="135">
        <f t="shared" si="59"/>
        <v>0</v>
      </c>
      <c r="BC145" s="135">
        <f t="shared" si="59"/>
        <v>0</v>
      </c>
      <c r="BD145" s="135">
        <f t="shared" si="59"/>
        <v>0</v>
      </c>
      <c r="BE145" s="135">
        <f t="shared" ref="BE145:BT145" si="60">M145-SUM(M146:M147)</f>
        <v>0</v>
      </c>
      <c r="BF145" s="135">
        <f t="shared" si="60"/>
        <v>0</v>
      </c>
      <c r="BG145" s="135">
        <f t="shared" si="60"/>
        <v>0</v>
      </c>
      <c r="BH145" s="135">
        <f t="shared" si="60"/>
        <v>0</v>
      </c>
      <c r="BI145" s="135">
        <f t="shared" si="60"/>
        <v>0</v>
      </c>
      <c r="BJ145" s="135">
        <f t="shared" si="60"/>
        <v>0</v>
      </c>
      <c r="BK145" s="135">
        <f t="shared" si="60"/>
        <v>0</v>
      </c>
      <c r="BL145" s="135">
        <f t="shared" si="60"/>
        <v>0</v>
      </c>
      <c r="BM145" s="135">
        <f t="shared" si="60"/>
        <v>0</v>
      </c>
      <c r="BN145" s="135">
        <f t="shared" si="60"/>
        <v>0</v>
      </c>
      <c r="BO145" s="135">
        <f t="shared" si="60"/>
        <v>0</v>
      </c>
      <c r="BP145" s="135">
        <f t="shared" si="60"/>
        <v>0</v>
      </c>
      <c r="BQ145" s="135">
        <f t="shared" si="60"/>
        <v>-1</v>
      </c>
      <c r="BR145" s="135">
        <f t="shared" si="60"/>
        <v>0</v>
      </c>
      <c r="BS145" s="135">
        <f t="shared" si="60"/>
        <v>0</v>
      </c>
      <c r="BT145" s="135">
        <f t="shared" si="60"/>
        <v>0</v>
      </c>
      <c r="BU145" s="135">
        <f t="shared" ref="BU145:CI145" si="61">AC145-SUM(AC146:AC147)</f>
        <v>0</v>
      </c>
      <c r="BV145" s="135">
        <f t="shared" si="61"/>
        <v>0</v>
      </c>
      <c r="BW145" s="135">
        <f t="shared" si="61"/>
        <v>0</v>
      </c>
      <c r="BX145" s="135">
        <f t="shared" si="61"/>
        <v>0</v>
      </c>
      <c r="BY145" s="135">
        <f t="shared" si="61"/>
        <v>0</v>
      </c>
      <c r="BZ145" s="135">
        <f t="shared" si="61"/>
        <v>0</v>
      </c>
      <c r="CA145" s="135">
        <f t="shared" si="61"/>
        <v>0</v>
      </c>
      <c r="CB145" s="135">
        <f t="shared" si="61"/>
        <v>0</v>
      </c>
      <c r="CC145" s="135">
        <f t="shared" si="61"/>
        <v>0</v>
      </c>
      <c r="CD145" s="135">
        <f t="shared" si="61"/>
        <v>0</v>
      </c>
      <c r="CE145" s="135">
        <f t="shared" si="61"/>
        <v>0</v>
      </c>
      <c r="CF145" s="135">
        <f t="shared" si="61"/>
        <v>0</v>
      </c>
      <c r="CG145" s="135">
        <f t="shared" si="61"/>
        <v>0</v>
      </c>
      <c r="CH145" s="135">
        <f t="shared" si="61"/>
        <v>0</v>
      </c>
      <c r="CI145" s="135">
        <f t="shared" si="61"/>
        <v>-1</v>
      </c>
    </row>
    <row r="146" spans="2:87">
      <c r="B146" s="155" t="s">
        <v>201</v>
      </c>
      <c r="C146" s="145">
        <v>5321246</v>
      </c>
      <c r="D146" s="145">
        <v>0</v>
      </c>
      <c r="E146" s="145">
        <v>5026054</v>
      </c>
      <c r="F146" s="145">
        <v>2876912</v>
      </c>
      <c r="G146" s="145">
        <v>352344</v>
      </c>
      <c r="H146" s="145">
        <v>5103501</v>
      </c>
      <c r="I146" s="145">
        <v>4764212</v>
      </c>
      <c r="J146" s="145">
        <v>2233659</v>
      </c>
      <c r="K146" s="145">
        <v>809324</v>
      </c>
      <c r="L146" s="145">
        <v>1764275</v>
      </c>
      <c r="M146" s="145">
        <v>1629162</v>
      </c>
      <c r="N146" s="145">
        <v>256889</v>
      </c>
      <c r="O146" s="145">
        <v>892284</v>
      </c>
      <c r="P146" s="145">
        <v>2376250</v>
      </c>
      <c r="Q146" s="145">
        <v>58987</v>
      </c>
      <c r="R146" s="145">
        <v>6152826</v>
      </c>
      <c r="S146" s="145">
        <v>267026</v>
      </c>
      <c r="T146" s="145">
        <v>6980261</v>
      </c>
      <c r="U146" s="145">
        <v>368683</v>
      </c>
      <c r="V146" s="145">
        <v>5188599</v>
      </c>
      <c r="W146" s="145">
        <v>479474</v>
      </c>
      <c r="X146" s="145">
        <v>378145</v>
      </c>
      <c r="Y146" s="145">
        <v>6530099</v>
      </c>
      <c r="Z146" s="145">
        <v>376247</v>
      </c>
      <c r="AA146" s="145">
        <v>1259422</v>
      </c>
      <c r="AB146" s="145">
        <v>11359330</v>
      </c>
      <c r="AC146" s="145">
        <v>493174</v>
      </c>
      <c r="AD146" s="145">
        <v>660743</v>
      </c>
      <c r="AE146" s="145"/>
      <c r="AF146" s="145"/>
      <c r="AG146" s="145"/>
      <c r="AH146" s="145"/>
      <c r="AI146" s="145"/>
      <c r="AJ146" s="145"/>
      <c r="AK146" s="145"/>
      <c r="AL146" s="145"/>
      <c r="AM146" s="145"/>
      <c r="AN146" s="145"/>
      <c r="AO146" s="145"/>
      <c r="AP146" s="145"/>
      <c r="AQ146" s="131">
        <f t="shared" si="49"/>
        <v>73959128</v>
      </c>
    </row>
    <row r="147" spans="2:87">
      <c r="B147" s="155" t="s">
        <v>202</v>
      </c>
      <c r="C147" s="145">
        <v>12418922</v>
      </c>
      <c r="D147" s="145">
        <v>32911</v>
      </c>
      <c r="E147" s="145">
        <v>20193995</v>
      </c>
      <c r="F147" s="145">
        <v>33629928</v>
      </c>
      <c r="G147" s="145">
        <v>301573</v>
      </c>
      <c r="H147" s="145">
        <v>3761772</v>
      </c>
      <c r="I147" s="145">
        <v>6163322</v>
      </c>
      <c r="J147" s="145">
        <v>3115622</v>
      </c>
      <c r="K147" s="145">
        <v>753248</v>
      </c>
      <c r="L147" s="145">
        <v>3202378</v>
      </c>
      <c r="M147" s="145">
        <v>2001866</v>
      </c>
      <c r="N147" s="145">
        <v>134431</v>
      </c>
      <c r="O147" s="145">
        <v>179961</v>
      </c>
      <c r="P147" s="145">
        <v>2179961</v>
      </c>
      <c r="Q147" s="145">
        <v>27169</v>
      </c>
      <c r="R147" s="145">
        <v>8734560</v>
      </c>
      <c r="S147" s="145">
        <v>224503</v>
      </c>
      <c r="T147" s="145">
        <v>6433689</v>
      </c>
      <c r="U147" s="145">
        <v>257089</v>
      </c>
      <c r="V147" s="145">
        <v>14184698</v>
      </c>
      <c r="W147" s="145">
        <v>453265</v>
      </c>
      <c r="X147" s="145">
        <v>831052</v>
      </c>
      <c r="Y147" s="145">
        <v>10943559</v>
      </c>
      <c r="Z147" s="145">
        <v>226252</v>
      </c>
      <c r="AA147" s="145">
        <v>1082261</v>
      </c>
      <c r="AB147" s="145">
        <v>21523978</v>
      </c>
      <c r="AC147" s="145">
        <v>924893</v>
      </c>
      <c r="AD147" s="145">
        <v>15819217</v>
      </c>
      <c r="AE147" s="145"/>
      <c r="AF147" s="145"/>
      <c r="AG147" s="145"/>
      <c r="AH147" s="145"/>
      <c r="AI147" s="145"/>
      <c r="AJ147" s="145"/>
      <c r="AK147" s="145"/>
      <c r="AL147" s="145"/>
      <c r="AM147" s="145"/>
      <c r="AN147" s="145"/>
      <c r="AO147" s="145"/>
      <c r="AP147" s="145"/>
      <c r="AQ147" s="131">
        <f t="shared" si="49"/>
        <v>169736075</v>
      </c>
    </row>
    <row r="148" spans="2:87">
      <c r="B148" s="154" t="s">
        <v>203</v>
      </c>
      <c r="C148" s="142">
        <v>171762</v>
      </c>
      <c r="D148" s="142">
        <v>0</v>
      </c>
      <c r="E148" s="142">
        <v>2613812</v>
      </c>
      <c r="F148" s="142">
        <v>6922153</v>
      </c>
      <c r="G148" s="142">
        <v>50162</v>
      </c>
      <c r="H148" s="142">
        <v>1351084</v>
      </c>
      <c r="I148" s="142">
        <v>907375</v>
      </c>
      <c r="J148" s="142">
        <v>121148</v>
      </c>
      <c r="K148" s="142">
        <v>176283</v>
      </c>
      <c r="L148" s="142">
        <v>736823</v>
      </c>
      <c r="M148" s="142">
        <v>1244159</v>
      </c>
      <c r="N148" s="142">
        <v>81377</v>
      </c>
      <c r="O148" s="142">
        <v>95998</v>
      </c>
      <c r="P148" s="142">
        <v>533791</v>
      </c>
      <c r="Q148" s="142">
        <v>129555</v>
      </c>
      <c r="R148" s="142">
        <v>1385384</v>
      </c>
      <c r="S148" s="142">
        <v>423557</v>
      </c>
      <c r="T148" s="142">
        <v>1669950</v>
      </c>
      <c r="U148" s="142">
        <v>108343</v>
      </c>
      <c r="V148" s="142">
        <v>946712</v>
      </c>
      <c r="W148" s="142">
        <v>122350</v>
      </c>
      <c r="X148" s="142">
        <v>99035</v>
      </c>
      <c r="Y148" s="142">
        <v>1624415</v>
      </c>
      <c r="Z148" s="142">
        <v>85604</v>
      </c>
      <c r="AA148" s="142">
        <v>61135</v>
      </c>
      <c r="AB148" s="142">
        <v>2055999</v>
      </c>
      <c r="AC148" s="142">
        <v>105123</v>
      </c>
      <c r="AD148" s="142">
        <v>2013244</v>
      </c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31">
        <f t="shared" si="49"/>
        <v>25836333</v>
      </c>
      <c r="AU148" s="135">
        <f t="shared" ref="AU148:CI148" si="62">C148-SUM(C149,C152,C155,C160)+C161</f>
        <v>0</v>
      </c>
      <c r="AV148" s="135">
        <f t="shared" si="62"/>
        <v>0</v>
      </c>
      <c r="AW148" s="135">
        <f t="shared" si="62"/>
        <v>0</v>
      </c>
      <c r="AX148" s="135">
        <f t="shared" si="62"/>
        <v>0</v>
      </c>
      <c r="AY148" s="135">
        <f t="shared" si="62"/>
        <v>0</v>
      </c>
      <c r="AZ148" s="135">
        <f t="shared" si="62"/>
        <v>0</v>
      </c>
      <c r="BA148" s="135">
        <f t="shared" si="62"/>
        <v>0</v>
      </c>
      <c r="BB148" s="135">
        <f t="shared" si="62"/>
        <v>0</v>
      </c>
      <c r="BC148" s="135">
        <f t="shared" si="62"/>
        <v>0</v>
      </c>
      <c r="BD148" s="135">
        <f t="shared" si="62"/>
        <v>0</v>
      </c>
      <c r="BE148" s="135">
        <f t="shared" si="62"/>
        <v>0</v>
      </c>
      <c r="BF148" s="135">
        <f t="shared" si="62"/>
        <v>0</v>
      </c>
      <c r="BG148" s="135">
        <f t="shared" si="62"/>
        <v>0</v>
      </c>
      <c r="BH148" s="135">
        <f t="shared" si="62"/>
        <v>0</v>
      </c>
      <c r="BI148" s="135">
        <f t="shared" si="62"/>
        <v>1</v>
      </c>
      <c r="BJ148" s="135">
        <f t="shared" si="62"/>
        <v>0</v>
      </c>
      <c r="BK148" s="135">
        <f t="shared" si="62"/>
        <v>0</v>
      </c>
      <c r="BL148" s="135">
        <f t="shared" si="62"/>
        <v>0</v>
      </c>
      <c r="BM148" s="135">
        <f t="shared" si="62"/>
        <v>0</v>
      </c>
      <c r="BN148" s="135">
        <f t="shared" si="62"/>
        <v>0</v>
      </c>
      <c r="BO148" s="135">
        <f t="shared" si="62"/>
        <v>0</v>
      </c>
      <c r="BP148" s="135">
        <f t="shared" si="62"/>
        <v>0</v>
      </c>
      <c r="BQ148" s="135">
        <f t="shared" si="62"/>
        <v>0</v>
      </c>
      <c r="BR148" s="135">
        <f t="shared" si="62"/>
        <v>0</v>
      </c>
      <c r="BS148" s="135">
        <f t="shared" si="62"/>
        <v>0</v>
      </c>
      <c r="BT148" s="135">
        <f t="shared" si="62"/>
        <v>1</v>
      </c>
      <c r="BU148" s="135">
        <f t="shared" si="62"/>
        <v>0</v>
      </c>
      <c r="BV148" s="135">
        <f t="shared" si="62"/>
        <v>0</v>
      </c>
      <c r="BW148" s="135">
        <f t="shared" si="62"/>
        <v>0</v>
      </c>
      <c r="BX148" s="135">
        <f t="shared" si="62"/>
        <v>0</v>
      </c>
      <c r="BY148" s="135">
        <f t="shared" si="62"/>
        <v>0</v>
      </c>
      <c r="BZ148" s="135">
        <f t="shared" si="62"/>
        <v>0</v>
      </c>
      <c r="CA148" s="135">
        <f t="shared" si="62"/>
        <v>0</v>
      </c>
      <c r="CB148" s="135">
        <f t="shared" si="62"/>
        <v>0</v>
      </c>
      <c r="CC148" s="135">
        <f t="shared" si="62"/>
        <v>0</v>
      </c>
      <c r="CD148" s="135">
        <f t="shared" si="62"/>
        <v>0</v>
      </c>
      <c r="CE148" s="135">
        <f t="shared" si="62"/>
        <v>0</v>
      </c>
      <c r="CF148" s="135">
        <f t="shared" si="62"/>
        <v>0</v>
      </c>
      <c r="CG148" s="135">
        <f t="shared" si="62"/>
        <v>0</v>
      </c>
      <c r="CH148" s="135">
        <f t="shared" si="62"/>
        <v>0</v>
      </c>
      <c r="CI148" s="135">
        <f t="shared" si="62"/>
        <v>2</v>
      </c>
    </row>
    <row r="149" spans="2:87">
      <c r="B149" s="155" t="s">
        <v>204</v>
      </c>
      <c r="C149" s="145">
        <v>0</v>
      </c>
      <c r="D149" s="145">
        <v>0</v>
      </c>
      <c r="E149" s="145">
        <v>-177194</v>
      </c>
      <c r="F149" s="145">
        <v>446076</v>
      </c>
      <c r="G149" s="145">
        <v>2454</v>
      </c>
      <c r="H149" s="145">
        <v>241440</v>
      </c>
      <c r="I149" s="145">
        <v>18814</v>
      </c>
      <c r="J149" s="145">
        <v>121148</v>
      </c>
      <c r="K149" s="145">
        <v>214680</v>
      </c>
      <c r="L149" s="145">
        <v>44327</v>
      </c>
      <c r="M149" s="145">
        <v>0</v>
      </c>
      <c r="N149" s="145">
        <v>81377</v>
      </c>
      <c r="O149" s="145">
        <v>0</v>
      </c>
      <c r="P149" s="145">
        <v>-11410</v>
      </c>
      <c r="Q149" s="145">
        <v>132247</v>
      </c>
      <c r="R149" s="145">
        <v>97743</v>
      </c>
      <c r="S149" s="145">
        <v>0</v>
      </c>
      <c r="T149" s="145">
        <v>1535242</v>
      </c>
      <c r="U149" s="145">
        <v>103801</v>
      </c>
      <c r="V149" s="145">
        <v>9073</v>
      </c>
      <c r="W149" s="145">
        <v>-1762</v>
      </c>
      <c r="X149" s="145">
        <v>-6180</v>
      </c>
      <c r="Y149" s="145">
        <v>513887</v>
      </c>
      <c r="Z149" s="145">
        <v>60698</v>
      </c>
      <c r="AA149" s="145">
        <v>0</v>
      </c>
      <c r="AB149" s="145">
        <v>57194</v>
      </c>
      <c r="AC149" s="145">
        <v>374</v>
      </c>
      <c r="AD149" s="145">
        <v>-90937</v>
      </c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31">
        <f t="shared" si="49"/>
        <v>3393092</v>
      </c>
      <c r="AU149" s="135">
        <f t="shared" ref="AU149:BD149" si="63">C149-SUM(C150:C151)</f>
        <v>0</v>
      </c>
      <c r="AV149" s="135">
        <f t="shared" si="63"/>
        <v>0</v>
      </c>
      <c r="AW149" s="135">
        <f t="shared" si="63"/>
        <v>0</v>
      </c>
      <c r="AX149" s="135">
        <f t="shared" si="63"/>
        <v>0</v>
      </c>
      <c r="AY149" s="135">
        <f t="shared" si="63"/>
        <v>0</v>
      </c>
      <c r="AZ149" s="135">
        <f t="shared" si="63"/>
        <v>0</v>
      </c>
      <c r="BA149" s="135">
        <f t="shared" si="63"/>
        <v>0</v>
      </c>
      <c r="BB149" s="135">
        <f t="shared" si="63"/>
        <v>0</v>
      </c>
      <c r="BC149" s="135">
        <f t="shared" si="63"/>
        <v>0</v>
      </c>
      <c r="BD149" s="135">
        <f t="shared" si="63"/>
        <v>0</v>
      </c>
      <c r="BE149" s="135">
        <f t="shared" ref="BE149:BT149" si="64">M149-SUM(M150:M151)</f>
        <v>0</v>
      </c>
      <c r="BF149" s="135">
        <f t="shared" si="64"/>
        <v>0</v>
      </c>
      <c r="BG149" s="135">
        <f t="shared" si="64"/>
        <v>0</v>
      </c>
      <c r="BH149" s="135">
        <f t="shared" si="64"/>
        <v>0</v>
      </c>
      <c r="BI149" s="135">
        <f t="shared" si="64"/>
        <v>0</v>
      </c>
      <c r="BJ149" s="135">
        <f t="shared" si="64"/>
        <v>0</v>
      </c>
      <c r="BK149" s="135">
        <f t="shared" si="64"/>
        <v>0</v>
      </c>
      <c r="BL149" s="135">
        <f t="shared" si="64"/>
        <v>0</v>
      </c>
      <c r="BM149" s="135">
        <f t="shared" si="64"/>
        <v>0</v>
      </c>
      <c r="BN149" s="135">
        <f t="shared" si="64"/>
        <v>0</v>
      </c>
      <c r="BO149" s="135">
        <f t="shared" si="64"/>
        <v>0</v>
      </c>
      <c r="BP149" s="135">
        <f t="shared" si="64"/>
        <v>0</v>
      </c>
      <c r="BQ149" s="135">
        <f t="shared" si="64"/>
        <v>0</v>
      </c>
      <c r="BR149" s="135">
        <f t="shared" si="64"/>
        <v>0</v>
      </c>
      <c r="BS149" s="135">
        <f t="shared" si="64"/>
        <v>0</v>
      </c>
      <c r="BT149" s="135">
        <f t="shared" si="64"/>
        <v>0</v>
      </c>
      <c r="BU149" s="135">
        <f t="shared" ref="BU149:CI149" si="65">AC149-SUM(AC150:AC151)</f>
        <v>0</v>
      </c>
      <c r="BV149" s="135">
        <f t="shared" si="65"/>
        <v>0</v>
      </c>
      <c r="BW149" s="135">
        <f t="shared" si="65"/>
        <v>0</v>
      </c>
      <c r="BX149" s="135">
        <f t="shared" si="65"/>
        <v>0</v>
      </c>
      <c r="BY149" s="135">
        <f t="shared" si="65"/>
        <v>0</v>
      </c>
      <c r="BZ149" s="135">
        <f t="shared" si="65"/>
        <v>0</v>
      </c>
      <c r="CA149" s="135">
        <f t="shared" si="65"/>
        <v>0</v>
      </c>
      <c r="CB149" s="135">
        <f t="shared" si="65"/>
        <v>0</v>
      </c>
      <c r="CC149" s="135">
        <f t="shared" si="65"/>
        <v>0</v>
      </c>
      <c r="CD149" s="135">
        <f t="shared" si="65"/>
        <v>0</v>
      </c>
      <c r="CE149" s="135">
        <f t="shared" si="65"/>
        <v>0</v>
      </c>
      <c r="CF149" s="135">
        <f t="shared" si="65"/>
        <v>0</v>
      </c>
      <c r="CG149" s="135">
        <f t="shared" si="65"/>
        <v>0</v>
      </c>
      <c r="CH149" s="135">
        <f t="shared" si="65"/>
        <v>0</v>
      </c>
      <c r="CI149" s="135">
        <f t="shared" si="65"/>
        <v>0</v>
      </c>
    </row>
    <row r="150" spans="2:87">
      <c r="B150" s="156" t="s">
        <v>205</v>
      </c>
      <c r="C150" s="145">
        <v>0</v>
      </c>
      <c r="D150" s="145">
        <v>0</v>
      </c>
      <c r="E150" s="145">
        <v>0</v>
      </c>
      <c r="F150" s="145">
        <v>0</v>
      </c>
      <c r="G150" s="145">
        <v>0</v>
      </c>
      <c r="H150" s="145">
        <v>0</v>
      </c>
      <c r="I150" s="145">
        <v>0</v>
      </c>
      <c r="J150" s="145">
        <v>0</v>
      </c>
      <c r="K150" s="145">
        <v>0</v>
      </c>
      <c r="L150" s="145">
        <v>0</v>
      </c>
      <c r="M150" s="145">
        <v>0</v>
      </c>
      <c r="N150" s="145">
        <v>81377</v>
      </c>
      <c r="O150" s="145">
        <v>0</v>
      </c>
      <c r="P150" s="145">
        <v>0</v>
      </c>
      <c r="Q150" s="145">
        <v>0</v>
      </c>
      <c r="R150" s="145">
        <v>78965</v>
      </c>
      <c r="S150" s="145">
        <v>0</v>
      </c>
      <c r="T150" s="145">
        <v>5843</v>
      </c>
      <c r="U150" s="145">
        <v>0</v>
      </c>
      <c r="V150" s="145">
        <v>7200</v>
      </c>
      <c r="W150" s="145">
        <v>0</v>
      </c>
      <c r="X150" s="145">
        <v>0</v>
      </c>
      <c r="Y150" s="145">
        <v>0</v>
      </c>
      <c r="Z150" s="145">
        <v>0</v>
      </c>
      <c r="AA150" s="145">
        <v>0</v>
      </c>
      <c r="AB150" s="145">
        <v>52176</v>
      </c>
      <c r="AC150" s="145">
        <v>0</v>
      </c>
      <c r="AD150" s="145">
        <v>0</v>
      </c>
      <c r="AE150" s="145"/>
      <c r="AF150" s="145"/>
      <c r="AG150" s="145"/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31">
        <f t="shared" si="49"/>
        <v>225561</v>
      </c>
    </row>
    <row r="151" spans="2:87">
      <c r="B151" s="156" t="s">
        <v>206</v>
      </c>
      <c r="C151" s="145">
        <v>0</v>
      </c>
      <c r="D151" s="145">
        <v>0</v>
      </c>
      <c r="E151" s="145">
        <v>-177194</v>
      </c>
      <c r="F151" s="145">
        <v>446076</v>
      </c>
      <c r="G151" s="145">
        <v>2454</v>
      </c>
      <c r="H151" s="145">
        <v>241440</v>
      </c>
      <c r="I151" s="145">
        <v>18814</v>
      </c>
      <c r="J151" s="145">
        <v>121148</v>
      </c>
      <c r="K151" s="145">
        <v>214680</v>
      </c>
      <c r="L151" s="145">
        <v>44327</v>
      </c>
      <c r="M151" s="145">
        <v>0</v>
      </c>
      <c r="N151" s="145">
        <v>0</v>
      </c>
      <c r="O151" s="145">
        <v>0</v>
      </c>
      <c r="P151" s="145">
        <v>-11410</v>
      </c>
      <c r="Q151" s="145">
        <v>132247</v>
      </c>
      <c r="R151" s="145">
        <v>18778</v>
      </c>
      <c r="S151" s="145">
        <v>0</v>
      </c>
      <c r="T151" s="145">
        <v>1529399</v>
      </c>
      <c r="U151" s="145">
        <v>103801</v>
      </c>
      <c r="V151" s="145">
        <v>1873</v>
      </c>
      <c r="W151" s="145">
        <v>-1762</v>
      </c>
      <c r="X151" s="145">
        <v>-6180</v>
      </c>
      <c r="Y151" s="145">
        <v>513887</v>
      </c>
      <c r="Z151" s="145">
        <v>60698</v>
      </c>
      <c r="AA151" s="145">
        <v>0</v>
      </c>
      <c r="AB151" s="145">
        <v>5018</v>
      </c>
      <c r="AC151" s="145">
        <v>374</v>
      </c>
      <c r="AD151" s="145">
        <v>-90937</v>
      </c>
      <c r="AE151" s="145"/>
      <c r="AF151" s="145"/>
      <c r="AG151" s="145"/>
      <c r="AH151" s="145"/>
      <c r="AI151" s="145"/>
      <c r="AJ151" s="145"/>
      <c r="AK151" s="145"/>
      <c r="AL151" s="145"/>
      <c r="AM151" s="145"/>
      <c r="AN151" s="145"/>
      <c r="AO151" s="145"/>
      <c r="AP151" s="145"/>
      <c r="AQ151" s="131">
        <f t="shared" si="49"/>
        <v>3167531</v>
      </c>
    </row>
    <row r="152" spans="2:87">
      <c r="B152" s="155" t="s">
        <v>207</v>
      </c>
      <c r="C152" s="145">
        <v>34533</v>
      </c>
      <c r="D152" s="145">
        <v>0</v>
      </c>
      <c r="E152" s="145">
        <v>193968</v>
      </c>
      <c r="F152" s="145">
        <v>28084</v>
      </c>
      <c r="G152" s="145">
        <v>5033</v>
      </c>
      <c r="H152" s="145">
        <v>131962</v>
      </c>
      <c r="I152" s="145">
        <v>867381</v>
      </c>
      <c r="J152" s="145">
        <v>0</v>
      </c>
      <c r="K152" s="145">
        <v>-10408</v>
      </c>
      <c r="L152" s="145">
        <v>10157</v>
      </c>
      <c r="M152" s="145">
        <v>26067</v>
      </c>
      <c r="N152" s="145">
        <v>0</v>
      </c>
      <c r="O152" s="145">
        <v>0</v>
      </c>
      <c r="P152" s="145">
        <v>87022</v>
      </c>
      <c r="Q152" s="145">
        <v>651</v>
      </c>
      <c r="R152" s="145">
        <v>37785</v>
      </c>
      <c r="S152" s="145">
        <v>359263</v>
      </c>
      <c r="T152" s="145">
        <v>248633</v>
      </c>
      <c r="U152" s="145">
        <v>8489</v>
      </c>
      <c r="V152" s="145">
        <v>245434</v>
      </c>
      <c r="W152" s="145">
        <v>38120</v>
      </c>
      <c r="X152" s="145">
        <v>5546</v>
      </c>
      <c r="Y152" s="145">
        <v>174020</v>
      </c>
      <c r="Z152" s="145">
        <v>1540</v>
      </c>
      <c r="AA152" s="145">
        <v>0</v>
      </c>
      <c r="AB152" s="145">
        <v>1114143</v>
      </c>
      <c r="AC152" s="145">
        <v>23434</v>
      </c>
      <c r="AD152" s="145">
        <v>740276</v>
      </c>
      <c r="AE152" s="145"/>
      <c r="AF152" s="145"/>
      <c r="AG152" s="145"/>
      <c r="AH152" s="145"/>
      <c r="AI152" s="145"/>
      <c r="AJ152" s="145"/>
      <c r="AK152" s="145"/>
      <c r="AL152" s="145"/>
      <c r="AM152" s="145"/>
      <c r="AN152" s="145"/>
      <c r="AO152" s="145"/>
      <c r="AP152" s="145"/>
      <c r="AQ152" s="131">
        <f t="shared" si="49"/>
        <v>4371133</v>
      </c>
      <c r="AU152" s="135">
        <f t="shared" ref="AU152:CI152" si="66">C152-SUM(C153:C154)</f>
        <v>0</v>
      </c>
      <c r="AV152" s="135">
        <f t="shared" si="66"/>
        <v>0</v>
      </c>
      <c r="AW152" s="135">
        <f t="shared" si="66"/>
        <v>0</v>
      </c>
      <c r="AX152" s="135">
        <f t="shared" si="66"/>
        <v>0</v>
      </c>
      <c r="AY152" s="135">
        <f t="shared" si="66"/>
        <v>0</v>
      </c>
      <c r="AZ152" s="135">
        <f t="shared" si="66"/>
        <v>0</v>
      </c>
      <c r="BA152" s="135">
        <f t="shared" si="66"/>
        <v>0</v>
      </c>
      <c r="BB152" s="135">
        <f t="shared" si="66"/>
        <v>0</v>
      </c>
      <c r="BC152" s="135">
        <f t="shared" si="66"/>
        <v>0</v>
      </c>
      <c r="BD152" s="135">
        <f t="shared" si="66"/>
        <v>0</v>
      </c>
      <c r="BE152" s="135">
        <f t="shared" si="66"/>
        <v>-1</v>
      </c>
      <c r="BF152" s="135">
        <f t="shared" si="66"/>
        <v>0</v>
      </c>
      <c r="BG152" s="135">
        <f t="shared" si="66"/>
        <v>0</v>
      </c>
      <c r="BH152" s="135">
        <f t="shared" si="66"/>
        <v>0</v>
      </c>
      <c r="BI152" s="135">
        <f t="shared" si="66"/>
        <v>0</v>
      </c>
      <c r="BJ152" s="135">
        <f t="shared" si="66"/>
        <v>0</v>
      </c>
      <c r="BK152" s="135">
        <f t="shared" si="66"/>
        <v>0</v>
      </c>
      <c r="BL152" s="135">
        <f t="shared" si="66"/>
        <v>0</v>
      </c>
      <c r="BM152" s="135">
        <f t="shared" si="66"/>
        <v>0</v>
      </c>
      <c r="BN152" s="135">
        <f t="shared" si="66"/>
        <v>0</v>
      </c>
      <c r="BO152" s="135">
        <f t="shared" si="66"/>
        <v>0</v>
      </c>
      <c r="BP152" s="135">
        <f t="shared" si="66"/>
        <v>0</v>
      </c>
      <c r="BQ152" s="135">
        <f t="shared" si="66"/>
        <v>0</v>
      </c>
      <c r="BR152" s="135">
        <f t="shared" si="66"/>
        <v>0</v>
      </c>
      <c r="BS152" s="135">
        <f t="shared" si="66"/>
        <v>0</v>
      </c>
      <c r="BT152" s="135">
        <f t="shared" si="66"/>
        <v>0</v>
      </c>
      <c r="BU152" s="135">
        <f t="shared" si="66"/>
        <v>0</v>
      </c>
      <c r="BV152" s="135">
        <f t="shared" si="66"/>
        <v>0</v>
      </c>
      <c r="BW152" s="135">
        <f t="shared" si="66"/>
        <v>0</v>
      </c>
      <c r="BX152" s="135">
        <f t="shared" si="66"/>
        <v>0</v>
      </c>
      <c r="BY152" s="135">
        <f t="shared" si="66"/>
        <v>0</v>
      </c>
      <c r="BZ152" s="135">
        <f t="shared" si="66"/>
        <v>0</v>
      </c>
      <c r="CA152" s="135">
        <f t="shared" si="66"/>
        <v>0</v>
      </c>
      <c r="CB152" s="135">
        <f t="shared" si="66"/>
        <v>0</v>
      </c>
      <c r="CC152" s="135">
        <f t="shared" si="66"/>
        <v>0</v>
      </c>
      <c r="CD152" s="135">
        <f t="shared" si="66"/>
        <v>0</v>
      </c>
      <c r="CE152" s="135">
        <f t="shared" si="66"/>
        <v>0</v>
      </c>
      <c r="CF152" s="135">
        <f t="shared" si="66"/>
        <v>0</v>
      </c>
      <c r="CG152" s="135">
        <f t="shared" si="66"/>
        <v>0</v>
      </c>
      <c r="CH152" s="135">
        <f t="shared" si="66"/>
        <v>0</v>
      </c>
      <c r="CI152" s="135">
        <f t="shared" si="66"/>
        <v>-1</v>
      </c>
    </row>
    <row r="153" spans="2:87">
      <c r="B153" s="156" t="s">
        <v>208</v>
      </c>
      <c r="C153" s="145">
        <v>0</v>
      </c>
      <c r="D153" s="145">
        <v>0</v>
      </c>
      <c r="E153" s="145">
        <v>0</v>
      </c>
      <c r="F153" s="145">
        <v>0</v>
      </c>
      <c r="G153" s="145">
        <v>0</v>
      </c>
      <c r="H153" s="145">
        <v>0</v>
      </c>
      <c r="I153" s="145">
        <v>0</v>
      </c>
      <c r="J153" s="145">
        <v>0</v>
      </c>
      <c r="K153" s="145">
        <v>0</v>
      </c>
      <c r="L153" s="145">
        <v>0</v>
      </c>
      <c r="M153" s="145">
        <v>14037</v>
      </c>
      <c r="N153" s="145">
        <v>0</v>
      </c>
      <c r="O153" s="145">
        <v>0</v>
      </c>
      <c r="P153" s="145">
        <v>0</v>
      </c>
      <c r="Q153" s="145">
        <v>651</v>
      </c>
      <c r="R153" s="145">
        <v>0</v>
      </c>
      <c r="S153" s="145">
        <v>0</v>
      </c>
      <c r="T153" s="145">
        <v>48354</v>
      </c>
      <c r="U153" s="145">
        <v>0</v>
      </c>
      <c r="V153" s="145">
        <v>0</v>
      </c>
      <c r="W153" s="145">
        <v>0</v>
      </c>
      <c r="X153" s="145">
        <v>0</v>
      </c>
      <c r="Y153" s="145">
        <v>50025</v>
      </c>
      <c r="Z153" s="145">
        <v>0</v>
      </c>
      <c r="AA153" s="145">
        <v>0</v>
      </c>
      <c r="AB153" s="145">
        <v>53237</v>
      </c>
      <c r="AC153" s="145">
        <v>0</v>
      </c>
      <c r="AD153" s="145">
        <v>0</v>
      </c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31">
        <f t="shared" si="49"/>
        <v>166304</v>
      </c>
    </row>
    <row r="154" spans="2:87">
      <c r="B154" s="156" t="s">
        <v>209</v>
      </c>
      <c r="C154" s="145">
        <v>34533</v>
      </c>
      <c r="D154" s="145">
        <v>0</v>
      </c>
      <c r="E154" s="145">
        <v>193968</v>
      </c>
      <c r="F154" s="145">
        <v>28084</v>
      </c>
      <c r="G154" s="145">
        <v>5033</v>
      </c>
      <c r="H154" s="145">
        <v>131962</v>
      </c>
      <c r="I154" s="145">
        <v>867381</v>
      </c>
      <c r="J154" s="145">
        <v>0</v>
      </c>
      <c r="K154" s="145">
        <v>-10408</v>
      </c>
      <c r="L154" s="145">
        <v>10157</v>
      </c>
      <c r="M154" s="145">
        <v>12031</v>
      </c>
      <c r="N154" s="145">
        <v>0</v>
      </c>
      <c r="O154" s="145">
        <v>0</v>
      </c>
      <c r="P154" s="145">
        <v>87022</v>
      </c>
      <c r="Q154" s="145">
        <v>0</v>
      </c>
      <c r="R154" s="145">
        <v>37785</v>
      </c>
      <c r="S154" s="145">
        <v>359263</v>
      </c>
      <c r="T154" s="145">
        <v>200279</v>
      </c>
      <c r="U154" s="145">
        <v>8489</v>
      </c>
      <c r="V154" s="145">
        <v>245434</v>
      </c>
      <c r="W154" s="145">
        <v>38120</v>
      </c>
      <c r="X154" s="145">
        <v>5546</v>
      </c>
      <c r="Y154" s="145">
        <v>123995</v>
      </c>
      <c r="Z154" s="145">
        <v>1540</v>
      </c>
      <c r="AA154" s="145">
        <v>0</v>
      </c>
      <c r="AB154" s="145">
        <v>1060906</v>
      </c>
      <c r="AC154" s="145">
        <v>23434</v>
      </c>
      <c r="AD154" s="145">
        <v>740276</v>
      </c>
      <c r="AE154" s="145"/>
      <c r="AF154" s="145"/>
      <c r="AG154" s="145"/>
      <c r="AH154" s="145"/>
      <c r="AI154" s="145"/>
      <c r="AJ154" s="145"/>
      <c r="AK154" s="145"/>
      <c r="AL154" s="145"/>
      <c r="AM154" s="145"/>
      <c r="AN154" s="145"/>
      <c r="AO154" s="145"/>
      <c r="AP154" s="145"/>
      <c r="AQ154" s="131">
        <f t="shared" si="49"/>
        <v>4204830</v>
      </c>
    </row>
    <row r="155" spans="2:87">
      <c r="B155" s="155" t="s">
        <v>210</v>
      </c>
      <c r="C155" s="145">
        <v>137229</v>
      </c>
      <c r="D155" s="145">
        <v>0</v>
      </c>
      <c r="E155" s="145">
        <v>2597038</v>
      </c>
      <c r="F155" s="145">
        <v>6458850</v>
      </c>
      <c r="G155" s="145">
        <v>42675</v>
      </c>
      <c r="H155" s="145">
        <v>977682</v>
      </c>
      <c r="I155" s="145">
        <v>21180</v>
      </c>
      <c r="J155" s="145">
        <v>0</v>
      </c>
      <c r="K155" s="145">
        <v>-27989</v>
      </c>
      <c r="L155" s="145">
        <v>682339</v>
      </c>
      <c r="M155" s="145">
        <v>1218092</v>
      </c>
      <c r="N155" s="145">
        <v>0</v>
      </c>
      <c r="O155" s="145">
        <v>95998</v>
      </c>
      <c r="P155" s="145">
        <v>456886</v>
      </c>
      <c r="Q155" s="145">
        <v>-3344</v>
      </c>
      <c r="R155" s="145">
        <v>1233800</v>
      </c>
      <c r="S155" s="145">
        <v>64294</v>
      </c>
      <c r="T155" s="145">
        <v>-113925</v>
      </c>
      <c r="U155" s="145">
        <v>-3947</v>
      </c>
      <c r="V155" s="145">
        <v>692205</v>
      </c>
      <c r="W155" s="145">
        <v>85992</v>
      </c>
      <c r="X155" s="145">
        <v>99669</v>
      </c>
      <c r="Y155" s="145">
        <v>936508</v>
      </c>
      <c r="Z155" s="145">
        <v>23366</v>
      </c>
      <c r="AA155" s="145">
        <v>61135</v>
      </c>
      <c r="AB155" s="145">
        <v>884661</v>
      </c>
      <c r="AC155" s="145">
        <v>81315</v>
      </c>
      <c r="AD155" s="145">
        <v>1363905</v>
      </c>
      <c r="AE155" s="145"/>
      <c r="AF155" s="145"/>
      <c r="AG155" s="145"/>
      <c r="AH155" s="145"/>
      <c r="AI155" s="145"/>
      <c r="AJ155" s="145"/>
      <c r="AK155" s="145"/>
      <c r="AL155" s="145"/>
      <c r="AM155" s="145"/>
      <c r="AN155" s="145"/>
      <c r="AO155" s="145"/>
      <c r="AP155" s="145"/>
      <c r="AQ155" s="131">
        <f t="shared" si="49"/>
        <v>18065614</v>
      </c>
      <c r="AU155" s="135">
        <f t="shared" ref="AU155:BD155" si="67">C155-(SUM(C156:C157)-SUM(C158:C159))</f>
        <v>0</v>
      </c>
      <c r="AV155" s="135">
        <f t="shared" si="67"/>
        <v>0</v>
      </c>
      <c r="AW155" s="135">
        <f t="shared" si="67"/>
        <v>0</v>
      </c>
      <c r="AX155" s="135">
        <f t="shared" si="67"/>
        <v>0</v>
      </c>
      <c r="AY155" s="135">
        <f t="shared" si="67"/>
        <v>0</v>
      </c>
      <c r="AZ155" s="135">
        <f t="shared" si="67"/>
        <v>0</v>
      </c>
      <c r="BA155" s="135">
        <f t="shared" si="67"/>
        <v>0</v>
      </c>
      <c r="BB155" s="135">
        <f t="shared" si="67"/>
        <v>0</v>
      </c>
      <c r="BC155" s="135">
        <f t="shared" si="67"/>
        <v>0</v>
      </c>
      <c r="BD155" s="135">
        <f t="shared" si="67"/>
        <v>0</v>
      </c>
      <c r="BE155" s="135">
        <f t="shared" ref="BE155:BT155" si="68">M155-(SUM(M156:M157)-SUM(M158:M159))</f>
        <v>0</v>
      </c>
      <c r="BF155" s="135">
        <f t="shared" si="68"/>
        <v>0</v>
      </c>
      <c r="BG155" s="135">
        <f t="shared" si="68"/>
        <v>0</v>
      </c>
      <c r="BH155" s="135">
        <f t="shared" si="68"/>
        <v>0</v>
      </c>
      <c r="BI155" s="135">
        <f t="shared" si="68"/>
        <v>0</v>
      </c>
      <c r="BJ155" s="135">
        <f t="shared" si="68"/>
        <v>0</v>
      </c>
      <c r="BK155" s="135">
        <f t="shared" si="68"/>
        <v>0</v>
      </c>
      <c r="BL155" s="135">
        <f t="shared" si="68"/>
        <v>0</v>
      </c>
      <c r="BM155" s="135">
        <f t="shared" si="68"/>
        <v>0</v>
      </c>
      <c r="BN155" s="135">
        <f t="shared" si="68"/>
        <v>0</v>
      </c>
      <c r="BO155" s="135">
        <f t="shared" si="68"/>
        <v>0</v>
      </c>
      <c r="BP155" s="135">
        <f t="shared" si="68"/>
        <v>0</v>
      </c>
      <c r="BQ155" s="135">
        <f t="shared" si="68"/>
        <v>0</v>
      </c>
      <c r="BR155" s="135">
        <f t="shared" si="68"/>
        <v>0</v>
      </c>
      <c r="BS155" s="135">
        <f t="shared" si="68"/>
        <v>0</v>
      </c>
      <c r="BT155" s="135">
        <f t="shared" si="68"/>
        <v>0</v>
      </c>
      <c r="BU155" s="135">
        <f t="shared" ref="BU155:CI155" si="69">AC155-(SUM(AC156:AC157)-SUM(AC158:AC159))</f>
        <v>0</v>
      </c>
      <c r="BV155" s="135">
        <f t="shared" si="69"/>
        <v>0</v>
      </c>
      <c r="BW155" s="135">
        <f t="shared" si="69"/>
        <v>0</v>
      </c>
      <c r="BX155" s="135">
        <f t="shared" si="69"/>
        <v>0</v>
      </c>
      <c r="BY155" s="135">
        <f t="shared" si="69"/>
        <v>0</v>
      </c>
      <c r="BZ155" s="135">
        <f t="shared" si="69"/>
        <v>0</v>
      </c>
      <c r="CA155" s="135">
        <f t="shared" si="69"/>
        <v>0</v>
      </c>
      <c r="CB155" s="135">
        <f t="shared" si="69"/>
        <v>0</v>
      </c>
      <c r="CC155" s="135">
        <f t="shared" si="69"/>
        <v>0</v>
      </c>
      <c r="CD155" s="135">
        <f t="shared" si="69"/>
        <v>0</v>
      </c>
      <c r="CE155" s="135">
        <f t="shared" si="69"/>
        <v>0</v>
      </c>
      <c r="CF155" s="135">
        <f t="shared" si="69"/>
        <v>0</v>
      </c>
      <c r="CG155" s="135">
        <f t="shared" si="69"/>
        <v>0</v>
      </c>
      <c r="CH155" s="135">
        <f t="shared" si="69"/>
        <v>0</v>
      </c>
      <c r="CI155" s="135">
        <f t="shared" si="69"/>
        <v>0</v>
      </c>
    </row>
    <row r="156" spans="2:87">
      <c r="B156" s="156" t="s">
        <v>211</v>
      </c>
      <c r="C156" s="145">
        <v>0</v>
      </c>
      <c r="D156" s="145">
        <v>0</v>
      </c>
      <c r="E156" s="145">
        <v>119852</v>
      </c>
      <c r="F156" s="145">
        <v>237712</v>
      </c>
      <c r="G156" s="145">
        <v>0</v>
      </c>
      <c r="H156" s="145">
        <v>0</v>
      </c>
      <c r="I156" s="145">
        <v>53788</v>
      </c>
      <c r="J156" s="145">
        <v>0</v>
      </c>
      <c r="K156" s="145">
        <v>0</v>
      </c>
      <c r="L156" s="145">
        <v>0</v>
      </c>
      <c r="M156" s="145">
        <v>27506</v>
      </c>
      <c r="N156" s="145">
        <v>0</v>
      </c>
      <c r="O156" s="145">
        <v>95998</v>
      </c>
      <c r="P156" s="145">
        <v>0</v>
      </c>
      <c r="Q156" s="145">
        <v>0</v>
      </c>
      <c r="R156" s="145">
        <v>0</v>
      </c>
      <c r="S156" s="145">
        <v>64294</v>
      </c>
      <c r="T156" s="145">
        <v>0</v>
      </c>
      <c r="U156" s="145">
        <v>0</v>
      </c>
      <c r="V156" s="145">
        <v>0</v>
      </c>
      <c r="W156" s="145">
        <v>0</v>
      </c>
      <c r="X156" s="145">
        <v>0</v>
      </c>
      <c r="Y156" s="145">
        <v>0</v>
      </c>
      <c r="Z156" s="145">
        <v>0</v>
      </c>
      <c r="AA156" s="145">
        <v>0</v>
      </c>
      <c r="AB156" s="145">
        <v>0</v>
      </c>
      <c r="AC156" s="145">
        <v>0</v>
      </c>
      <c r="AD156" s="145">
        <v>0</v>
      </c>
      <c r="AE156" s="145"/>
      <c r="AF156" s="145"/>
      <c r="AG156" s="145"/>
      <c r="AH156" s="145"/>
      <c r="AI156" s="145"/>
      <c r="AJ156" s="145"/>
      <c r="AK156" s="145"/>
      <c r="AL156" s="145"/>
      <c r="AM156" s="145"/>
      <c r="AN156" s="145"/>
      <c r="AO156" s="145"/>
      <c r="AP156" s="145"/>
      <c r="AQ156" s="131">
        <f t="shared" si="49"/>
        <v>599150</v>
      </c>
    </row>
    <row r="157" spans="2:87">
      <c r="B157" s="156" t="s">
        <v>212</v>
      </c>
      <c r="C157" s="145">
        <v>197441</v>
      </c>
      <c r="D157" s="145">
        <v>0</v>
      </c>
      <c r="E157" s="145">
        <v>2513240</v>
      </c>
      <c r="F157" s="145">
        <v>6335322</v>
      </c>
      <c r="G157" s="145">
        <v>46748</v>
      </c>
      <c r="H157" s="145">
        <v>1096128</v>
      </c>
      <c r="I157" s="145">
        <v>0</v>
      </c>
      <c r="J157" s="145">
        <v>0</v>
      </c>
      <c r="K157" s="145">
        <v>0</v>
      </c>
      <c r="L157" s="145">
        <v>689993</v>
      </c>
      <c r="M157" s="145">
        <v>1190586</v>
      </c>
      <c r="N157" s="145">
        <v>0</v>
      </c>
      <c r="O157" s="145">
        <v>0</v>
      </c>
      <c r="P157" s="145">
        <v>490652</v>
      </c>
      <c r="Q157" s="145">
        <v>0</v>
      </c>
      <c r="R157" s="145">
        <v>1299247</v>
      </c>
      <c r="S157" s="145">
        <v>0</v>
      </c>
      <c r="T157" s="145">
        <v>0</v>
      </c>
      <c r="U157" s="145">
        <v>0</v>
      </c>
      <c r="V157" s="145">
        <v>902098</v>
      </c>
      <c r="W157" s="145">
        <v>107531</v>
      </c>
      <c r="X157" s="145">
        <v>104690</v>
      </c>
      <c r="Y157" s="145">
        <v>994917</v>
      </c>
      <c r="Z157" s="145">
        <v>38382</v>
      </c>
      <c r="AA157" s="145">
        <v>61135</v>
      </c>
      <c r="AB157" s="145">
        <v>1427998</v>
      </c>
      <c r="AC157" s="145">
        <v>81315</v>
      </c>
      <c r="AD157" s="145">
        <v>1373407</v>
      </c>
      <c r="AE157" s="145"/>
      <c r="AF157" s="145"/>
      <c r="AG157" s="145"/>
      <c r="AH157" s="145"/>
      <c r="AI157" s="145"/>
      <c r="AJ157" s="145"/>
      <c r="AK157" s="145"/>
      <c r="AL157" s="145"/>
      <c r="AM157" s="145"/>
      <c r="AN157" s="145"/>
      <c r="AO157" s="145"/>
      <c r="AP157" s="145"/>
      <c r="AQ157" s="131">
        <f t="shared" si="49"/>
        <v>18950830</v>
      </c>
    </row>
    <row r="158" spans="2:87">
      <c r="B158" s="156" t="s">
        <v>213</v>
      </c>
      <c r="C158" s="145">
        <v>0</v>
      </c>
      <c r="D158" s="145">
        <v>0</v>
      </c>
      <c r="E158" s="145">
        <v>35593</v>
      </c>
      <c r="F158" s="145">
        <v>62153</v>
      </c>
      <c r="G158" s="145">
        <v>4073</v>
      </c>
      <c r="H158" s="145">
        <v>94131</v>
      </c>
      <c r="I158" s="145">
        <v>5810</v>
      </c>
      <c r="J158" s="145">
        <v>0</v>
      </c>
      <c r="K158" s="145">
        <v>0</v>
      </c>
      <c r="L158" s="145">
        <v>0</v>
      </c>
      <c r="M158" s="145">
        <v>0</v>
      </c>
      <c r="N158" s="145">
        <v>0</v>
      </c>
      <c r="O158" s="145">
        <v>0</v>
      </c>
      <c r="P158" s="145">
        <v>7860</v>
      </c>
      <c r="Q158" s="145">
        <v>3344</v>
      </c>
      <c r="R158" s="145">
        <v>65447</v>
      </c>
      <c r="S158" s="145">
        <v>0</v>
      </c>
      <c r="T158" s="145">
        <v>63641</v>
      </c>
      <c r="U158" s="145">
        <v>0</v>
      </c>
      <c r="V158" s="145">
        <v>201475</v>
      </c>
      <c r="W158" s="145">
        <v>18299</v>
      </c>
      <c r="X158" s="145">
        <v>0</v>
      </c>
      <c r="Y158" s="145">
        <v>27308</v>
      </c>
      <c r="Z158" s="145">
        <v>0</v>
      </c>
      <c r="AA158" s="145">
        <v>0</v>
      </c>
      <c r="AB158" s="145">
        <v>473018</v>
      </c>
      <c r="AC158" s="145">
        <v>0</v>
      </c>
      <c r="AD158" s="145">
        <v>0</v>
      </c>
      <c r="AE158" s="145"/>
      <c r="AF158" s="145"/>
      <c r="AG158" s="145"/>
      <c r="AH158" s="145"/>
      <c r="AI158" s="145"/>
      <c r="AJ158" s="145"/>
      <c r="AK158" s="145"/>
      <c r="AL158" s="145"/>
      <c r="AM158" s="145"/>
      <c r="AN158" s="145"/>
      <c r="AO158" s="145"/>
      <c r="AP158" s="145"/>
      <c r="AQ158" s="131">
        <f t="shared" si="49"/>
        <v>1062152</v>
      </c>
    </row>
    <row r="159" spans="2:87">
      <c r="B159" s="156" t="s">
        <v>214</v>
      </c>
      <c r="C159" s="145">
        <v>60212</v>
      </c>
      <c r="D159" s="145">
        <v>0</v>
      </c>
      <c r="E159" s="145">
        <v>461</v>
      </c>
      <c r="F159" s="145">
        <v>52031</v>
      </c>
      <c r="G159" s="145">
        <v>0</v>
      </c>
      <c r="H159" s="145">
        <v>24315</v>
      </c>
      <c r="I159" s="145">
        <v>26798</v>
      </c>
      <c r="J159" s="145">
        <v>0</v>
      </c>
      <c r="K159" s="145">
        <v>27989</v>
      </c>
      <c r="L159" s="145">
        <v>7654</v>
      </c>
      <c r="M159" s="145">
        <v>0</v>
      </c>
      <c r="N159" s="145">
        <v>0</v>
      </c>
      <c r="O159" s="145">
        <v>0</v>
      </c>
      <c r="P159" s="145">
        <v>25906</v>
      </c>
      <c r="Q159" s="145">
        <v>0</v>
      </c>
      <c r="R159" s="145">
        <v>0</v>
      </c>
      <c r="S159" s="145">
        <v>0</v>
      </c>
      <c r="T159" s="145">
        <v>50284</v>
      </c>
      <c r="U159" s="145">
        <v>3947</v>
      </c>
      <c r="V159" s="145">
        <v>8418</v>
      </c>
      <c r="W159" s="145">
        <v>3240</v>
      </c>
      <c r="X159" s="145">
        <v>5021</v>
      </c>
      <c r="Y159" s="145">
        <v>31101</v>
      </c>
      <c r="Z159" s="145">
        <v>15016</v>
      </c>
      <c r="AA159" s="145">
        <v>0</v>
      </c>
      <c r="AB159" s="145">
        <v>70319</v>
      </c>
      <c r="AC159" s="145">
        <v>0</v>
      </c>
      <c r="AD159" s="145">
        <v>9502</v>
      </c>
      <c r="AE159" s="145"/>
      <c r="AF159" s="145"/>
      <c r="AG159" s="145"/>
      <c r="AH159" s="145"/>
      <c r="AI159" s="145"/>
      <c r="AJ159" s="145"/>
      <c r="AK159" s="145"/>
      <c r="AL159" s="145"/>
      <c r="AM159" s="145"/>
      <c r="AN159" s="145"/>
      <c r="AO159" s="145"/>
      <c r="AP159" s="145"/>
      <c r="AQ159" s="131">
        <f t="shared" si="49"/>
        <v>422214</v>
      </c>
    </row>
    <row r="160" spans="2:87">
      <c r="B160" s="155" t="s">
        <v>215</v>
      </c>
      <c r="C160" s="145">
        <v>0</v>
      </c>
      <c r="D160" s="145">
        <v>0</v>
      </c>
      <c r="E160" s="145">
        <v>0</v>
      </c>
      <c r="F160" s="145">
        <v>0</v>
      </c>
      <c r="G160" s="145">
        <v>0</v>
      </c>
      <c r="H160" s="145">
        <v>0</v>
      </c>
      <c r="I160" s="145">
        <v>0</v>
      </c>
      <c r="J160" s="145">
        <v>0</v>
      </c>
      <c r="K160" s="145">
        <v>0</v>
      </c>
      <c r="L160" s="145">
        <v>0</v>
      </c>
      <c r="M160" s="145">
        <v>0</v>
      </c>
      <c r="N160" s="145">
        <v>0</v>
      </c>
      <c r="O160" s="145">
        <v>0</v>
      </c>
      <c r="P160" s="145">
        <v>0</v>
      </c>
      <c r="Q160" s="145">
        <v>0</v>
      </c>
      <c r="R160" s="145">
        <v>0</v>
      </c>
      <c r="S160" s="145">
        <v>0</v>
      </c>
      <c r="T160" s="145">
        <v>0</v>
      </c>
      <c r="U160" s="145">
        <v>0</v>
      </c>
      <c r="V160" s="145">
        <v>0</v>
      </c>
      <c r="W160" s="145">
        <v>0</v>
      </c>
      <c r="X160" s="145">
        <v>0</v>
      </c>
      <c r="Y160" s="145">
        <v>0</v>
      </c>
      <c r="Z160" s="145">
        <v>0</v>
      </c>
      <c r="AA160" s="145">
        <v>0</v>
      </c>
      <c r="AB160" s="145">
        <v>0</v>
      </c>
      <c r="AC160" s="145">
        <v>0</v>
      </c>
      <c r="AD160" s="145">
        <v>0</v>
      </c>
      <c r="AE160" s="145"/>
      <c r="AF160" s="145"/>
      <c r="AG160" s="145"/>
      <c r="AH160" s="145"/>
      <c r="AI160" s="145"/>
      <c r="AJ160" s="145"/>
      <c r="AK160" s="145"/>
      <c r="AL160" s="145"/>
      <c r="AM160" s="145"/>
      <c r="AN160" s="145"/>
      <c r="AO160" s="145"/>
      <c r="AP160" s="145"/>
      <c r="AQ160" s="131">
        <f t="shared" si="49"/>
        <v>0</v>
      </c>
    </row>
    <row r="161" spans="2:87">
      <c r="B161" s="155" t="s">
        <v>216</v>
      </c>
      <c r="C161" s="145">
        <v>0</v>
      </c>
      <c r="D161" s="145">
        <v>0</v>
      </c>
      <c r="E161" s="145">
        <v>0</v>
      </c>
      <c r="F161" s="145">
        <v>10857</v>
      </c>
      <c r="G161" s="145">
        <v>0</v>
      </c>
      <c r="H161" s="145">
        <v>0</v>
      </c>
      <c r="I161" s="145">
        <v>0</v>
      </c>
      <c r="J161" s="145">
        <v>0</v>
      </c>
      <c r="K161" s="145">
        <v>0</v>
      </c>
      <c r="L161" s="145">
        <v>0</v>
      </c>
      <c r="M161" s="145">
        <v>0</v>
      </c>
      <c r="N161" s="145">
        <v>0</v>
      </c>
      <c r="O161" s="145">
        <v>0</v>
      </c>
      <c r="P161" s="145">
        <v>-1293</v>
      </c>
      <c r="Q161" s="145">
        <v>0</v>
      </c>
      <c r="R161" s="145">
        <v>-16056</v>
      </c>
      <c r="S161" s="145">
        <v>0</v>
      </c>
      <c r="T161" s="145">
        <v>0</v>
      </c>
      <c r="U161" s="145">
        <v>0</v>
      </c>
      <c r="V161" s="145">
        <v>0</v>
      </c>
      <c r="W161" s="145">
        <v>0</v>
      </c>
      <c r="X161" s="145">
        <v>0</v>
      </c>
      <c r="Y161" s="145">
        <v>0</v>
      </c>
      <c r="Z161" s="145">
        <v>0</v>
      </c>
      <c r="AA161" s="145">
        <v>0</v>
      </c>
      <c r="AB161" s="145">
        <v>0</v>
      </c>
      <c r="AC161" s="145">
        <v>0</v>
      </c>
      <c r="AD161" s="145">
        <v>0</v>
      </c>
      <c r="AE161" s="145"/>
      <c r="AF161" s="145"/>
      <c r="AG161" s="145"/>
      <c r="AH161" s="145"/>
      <c r="AI161" s="145"/>
      <c r="AJ161" s="145"/>
      <c r="AK161" s="145"/>
      <c r="AL161" s="145"/>
      <c r="AM161" s="145"/>
      <c r="AN161" s="145"/>
      <c r="AO161" s="145"/>
      <c r="AP161" s="145"/>
      <c r="AQ161" s="131">
        <f t="shared" si="49"/>
        <v>-6492</v>
      </c>
    </row>
    <row r="162" spans="2:87">
      <c r="B162" s="157" t="s">
        <v>217</v>
      </c>
      <c r="C162" s="142">
        <v>-2121338</v>
      </c>
      <c r="D162" s="142">
        <v>298681</v>
      </c>
      <c r="E162" s="142">
        <v>7258680</v>
      </c>
      <c r="F162" s="142">
        <v>4176151</v>
      </c>
      <c r="G162" s="142">
        <v>38186</v>
      </c>
      <c r="H162" s="142">
        <v>3086925</v>
      </c>
      <c r="I162" s="142">
        <v>1229818</v>
      </c>
      <c r="J162" s="142">
        <v>682705</v>
      </c>
      <c r="K162" s="142">
        <v>456195</v>
      </c>
      <c r="L162" s="142">
        <v>424025</v>
      </c>
      <c r="M162" s="142">
        <v>698577</v>
      </c>
      <c r="N162" s="142">
        <v>-182274</v>
      </c>
      <c r="O162" s="142">
        <v>-889379</v>
      </c>
      <c r="P162" s="142">
        <v>456482</v>
      </c>
      <c r="Q162" s="142">
        <v>89806</v>
      </c>
      <c r="R162" s="142">
        <v>1444344</v>
      </c>
      <c r="S162" s="142">
        <v>545143</v>
      </c>
      <c r="T162" s="142">
        <v>4374545</v>
      </c>
      <c r="U162" s="142">
        <v>570481</v>
      </c>
      <c r="V162" s="142">
        <v>3117483</v>
      </c>
      <c r="W162" s="142">
        <v>662522</v>
      </c>
      <c r="X162" s="142">
        <v>636861</v>
      </c>
      <c r="Y162" s="142">
        <v>-929583</v>
      </c>
      <c r="Z162" s="142">
        <v>-1722898</v>
      </c>
      <c r="AA162" s="142">
        <v>-31915</v>
      </c>
      <c r="AB162" s="142">
        <v>5817264</v>
      </c>
      <c r="AC162" s="142">
        <v>-565719</v>
      </c>
      <c r="AD162" s="142">
        <v>7299203</v>
      </c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31">
        <f t="shared" si="49"/>
        <v>36920971</v>
      </c>
      <c r="AU162" s="135">
        <f t="shared" ref="AU162:CI162" si="70">C162-(C117-C145+C148)</f>
        <v>0</v>
      </c>
      <c r="AV162" s="135">
        <f t="shared" si="70"/>
        <v>0</v>
      </c>
      <c r="AW162" s="135">
        <f t="shared" si="70"/>
        <v>0</v>
      </c>
      <c r="AX162" s="135">
        <f t="shared" si="70"/>
        <v>0</v>
      </c>
      <c r="AY162" s="135">
        <f t="shared" si="70"/>
        <v>0</v>
      </c>
      <c r="AZ162" s="135">
        <f t="shared" si="70"/>
        <v>0</v>
      </c>
      <c r="BA162" s="135">
        <f t="shared" si="70"/>
        <v>0</v>
      </c>
      <c r="BB162" s="135">
        <f t="shared" si="70"/>
        <v>0</v>
      </c>
      <c r="BC162" s="135">
        <f t="shared" si="70"/>
        <v>0</v>
      </c>
      <c r="BD162" s="135">
        <f t="shared" si="70"/>
        <v>0</v>
      </c>
      <c r="BE162" s="135">
        <f t="shared" si="70"/>
        <v>1</v>
      </c>
      <c r="BF162" s="135">
        <f t="shared" si="70"/>
        <v>-1</v>
      </c>
      <c r="BG162" s="135">
        <f t="shared" si="70"/>
        <v>1</v>
      </c>
      <c r="BH162" s="135">
        <f t="shared" si="70"/>
        <v>0</v>
      </c>
      <c r="BI162" s="135">
        <f t="shared" si="70"/>
        <v>0</v>
      </c>
      <c r="BJ162" s="135">
        <f t="shared" si="70"/>
        <v>0</v>
      </c>
      <c r="BK162" s="135">
        <f t="shared" si="70"/>
        <v>0</v>
      </c>
      <c r="BL162" s="135">
        <f t="shared" si="70"/>
        <v>1</v>
      </c>
      <c r="BM162" s="135">
        <f t="shared" si="70"/>
        <v>-1</v>
      </c>
      <c r="BN162" s="135">
        <f t="shared" si="70"/>
        <v>0</v>
      </c>
      <c r="BO162" s="135">
        <f t="shared" si="70"/>
        <v>0</v>
      </c>
      <c r="BP162" s="135">
        <f t="shared" si="70"/>
        <v>0</v>
      </c>
      <c r="BQ162" s="135">
        <f t="shared" si="70"/>
        <v>-1</v>
      </c>
      <c r="BR162" s="135">
        <f t="shared" si="70"/>
        <v>0</v>
      </c>
      <c r="BS162" s="135">
        <f t="shared" si="70"/>
        <v>0</v>
      </c>
      <c r="BT162" s="135">
        <f t="shared" si="70"/>
        <v>-1</v>
      </c>
      <c r="BU162" s="135">
        <f t="shared" si="70"/>
        <v>0</v>
      </c>
      <c r="BV162" s="135">
        <f t="shared" si="70"/>
        <v>0</v>
      </c>
      <c r="BW162" s="135">
        <f t="shared" si="70"/>
        <v>0</v>
      </c>
      <c r="BX162" s="135">
        <f t="shared" si="70"/>
        <v>0</v>
      </c>
      <c r="BY162" s="135">
        <f t="shared" si="70"/>
        <v>0</v>
      </c>
      <c r="BZ162" s="135">
        <f t="shared" si="70"/>
        <v>0</v>
      </c>
      <c r="CA162" s="135">
        <f t="shared" si="70"/>
        <v>0</v>
      </c>
      <c r="CB162" s="135">
        <f t="shared" si="70"/>
        <v>0</v>
      </c>
      <c r="CC162" s="135">
        <f t="shared" si="70"/>
        <v>0</v>
      </c>
      <c r="CD162" s="135">
        <f t="shared" si="70"/>
        <v>0</v>
      </c>
      <c r="CE162" s="135">
        <f t="shared" si="70"/>
        <v>0</v>
      </c>
      <c r="CF162" s="135">
        <f t="shared" si="70"/>
        <v>0</v>
      </c>
      <c r="CG162" s="135">
        <f t="shared" si="70"/>
        <v>0</v>
      </c>
      <c r="CH162" s="135">
        <f t="shared" si="70"/>
        <v>0</v>
      </c>
      <c r="CI162" s="135">
        <f t="shared" si="70"/>
        <v>-1</v>
      </c>
    </row>
    <row r="163" spans="2:87">
      <c r="B163" s="151" t="s">
        <v>218</v>
      </c>
      <c r="C163" s="145">
        <v>-441047</v>
      </c>
      <c r="D163" s="145">
        <v>64120</v>
      </c>
      <c r="E163" s="145">
        <v>2064866</v>
      </c>
      <c r="F163" s="145">
        <v>-349307</v>
      </c>
      <c r="G163" s="145">
        <v>7463</v>
      </c>
      <c r="H163" s="145">
        <v>64469</v>
      </c>
      <c r="I163" s="145">
        <v>-262013</v>
      </c>
      <c r="J163" s="145">
        <v>303180</v>
      </c>
      <c r="K163" s="145">
        <v>706594</v>
      </c>
      <c r="L163" s="145">
        <v>47598</v>
      </c>
      <c r="M163" s="145">
        <v>2843904</v>
      </c>
      <c r="N163" s="145">
        <v>59335</v>
      </c>
      <c r="O163" s="145">
        <v>39839</v>
      </c>
      <c r="P163" s="145">
        <v>365673</v>
      </c>
      <c r="Q163" s="145">
        <v>-36</v>
      </c>
      <c r="R163" s="145">
        <v>1365269</v>
      </c>
      <c r="S163" s="145">
        <v>-4823</v>
      </c>
      <c r="T163" s="145">
        <v>970824</v>
      </c>
      <c r="U163" s="145">
        <v>206446</v>
      </c>
      <c r="V163" s="145">
        <v>1250760</v>
      </c>
      <c r="W163" s="145">
        <v>233808</v>
      </c>
      <c r="X163" s="145">
        <v>29694</v>
      </c>
      <c r="Y163" s="145">
        <v>1659265</v>
      </c>
      <c r="Z163" s="145">
        <v>1081</v>
      </c>
      <c r="AA163" s="145">
        <v>810292</v>
      </c>
      <c r="AB163" s="145">
        <v>881333</v>
      </c>
      <c r="AC163" s="145">
        <v>75349</v>
      </c>
      <c r="AD163" s="145">
        <v>-197</v>
      </c>
      <c r="AE163" s="145"/>
      <c r="AF163" s="145"/>
      <c r="AG163" s="145"/>
      <c r="AH163" s="145"/>
      <c r="AI163" s="145"/>
      <c r="AJ163" s="145"/>
      <c r="AK163" s="145"/>
      <c r="AL163" s="145"/>
      <c r="AM163" s="145"/>
      <c r="AN163" s="145"/>
      <c r="AO163" s="145"/>
      <c r="AP163" s="145"/>
      <c r="AQ163" s="131">
        <f t="shared" si="49"/>
        <v>12993739</v>
      </c>
      <c r="AU163" s="135">
        <f t="shared" ref="AU163:CI163" si="71">C163-(C164-C165)</f>
        <v>0</v>
      </c>
      <c r="AV163" s="135">
        <f t="shared" si="71"/>
        <v>0</v>
      </c>
      <c r="AW163" s="135">
        <f t="shared" si="71"/>
        <v>0</v>
      </c>
      <c r="AX163" s="135">
        <f t="shared" si="71"/>
        <v>0</v>
      </c>
      <c r="AY163" s="135">
        <f t="shared" si="71"/>
        <v>0</v>
      </c>
      <c r="AZ163" s="135">
        <f t="shared" si="71"/>
        <v>0</v>
      </c>
      <c r="BA163" s="135">
        <f t="shared" si="71"/>
        <v>0</v>
      </c>
      <c r="BB163" s="135">
        <f t="shared" si="71"/>
        <v>0</v>
      </c>
      <c r="BC163" s="135">
        <f t="shared" si="71"/>
        <v>0</v>
      </c>
      <c r="BD163" s="135">
        <f t="shared" si="71"/>
        <v>0</v>
      </c>
      <c r="BE163" s="135">
        <f t="shared" si="71"/>
        <v>0</v>
      </c>
      <c r="BF163" s="135">
        <f t="shared" si="71"/>
        <v>0</v>
      </c>
      <c r="BG163" s="135">
        <f t="shared" si="71"/>
        <v>0</v>
      </c>
      <c r="BH163" s="135">
        <f t="shared" si="71"/>
        <v>0</v>
      </c>
      <c r="BI163" s="135">
        <f t="shared" si="71"/>
        <v>1</v>
      </c>
      <c r="BJ163" s="135">
        <f t="shared" si="71"/>
        <v>0</v>
      </c>
      <c r="BK163" s="135">
        <f t="shared" si="71"/>
        <v>0</v>
      </c>
      <c r="BL163" s="135">
        <f t="shared" si="71"/>
        <v>0</v>
      </c>
      <c r="BM163" s="135">
        <f t="shared" si="71"/>
        <v>0</v>
      </c>
      <c r="BN163" s="135">
        <f t="shared" si="71"/>
        <v>0</v>
      </c>
      <c r="BO163" s="135">
        <f t="shared" si="71"/>
        <v>0</v>
      </c>
      <c r="BP163" s="135">
        <f t="shared" si="71"/>
        <v>0</v>
      </c>
      <c r="BQ163" s="135">
        <f t="shared" si="71"/>
        <v>0</v>
      </c>
      <c r="BR163" s="135">
        <f t="shared" si="71"/>
        <v>0</v>
      </c>
      <c r="BS163" s="135">
        <f t="shared" si="71"/>
        <v>0</v>
      </c>
      <c r="BT163" s="135">
        <f t="shared" si="71"/>
        <v>0</v>
      </c>
      <c r="BU163" s="135">
        <f t="shared" si="71"/>
        <v>0</v>
      </c>
      <c r="BV163" s="135">
        <f t="shared" si="71"/>
        <v>0</v>
      </c>
      <c r="BW163" s="135">
        <f t="shared" si="71"/>
        <v>0</v>
      </c>
      <c r="BX163" s="135">
        <f t="shared" si="71"/>
        <v>0</v>
      </c>
      <c r="BY163" s="135">
        <f t="shared" si="71"/>
        <v>0</v>
      </c>
      <c r="BZ163" s="135">
        <f t="shared" si="71"/>
        <v>0</v>
      </c>
      <c r="CA163" s="135">
        <f t="shared" si="71"/>
        <v>0</v>
      </c>
      <c r="CB163" s="135">
        <f t="shared" si="71"/>
        <v>0</v>
      </c>
      <c r="CC163" s="135">
        <f t="shared" si="71"/>
        <v>0</v>
      </c>
      <c r="CD163" s="135">
        <f t="shared" si="71"/>
        <v>0</v>
      </c>
      <c r="CE163" s="135">
        <f t="shared" si="71"/>
        <v>0</v>
      </c>
      <c r="CF163" s="135">
        <f t="shared" si="71"/>
        <v>0</v>
      </c>
      <c r="CG163" s="135">
        <f t="shared" si="71"/>
        <v>0</v>
      </c>
      <c r="CH163" s="135">
        <f t="shared" si="71"/>
        <v>0</v>
      </c>
      <c r="CI163" s="135">
        <f t="shared" si="71"/>
        <v>1</v>
      </c>
    </row>
    <row r="164" spans="2:87">
      <c r="B164" s="152" t="s">
        <v>219</v>
      </c>
      <c r="C164" s="145">
        <v>61955</v>
      </c>
      <c r="D164" s="145">
        <v>64120</v>
      </c>
      <c r="E164" s="145">
        <v>2315568</v>
      </c>
      <c r="F164" s="145">
        <v>52015</v>
      </c>
      <c r="G164" s="145">
        <v>14795</v>
      </c>
      <c r="H164" s="145">
        <v>369901</v>
      </c>
      <c r="I164" s="145">
        <v>690279</v>
      </c>
      <c r="J164" s="145">
        <v>75703</v>
      </c>
      <c r="K164" s="145">
        <v>1407286</v>
      </c>
      <c r="L164" s="145">
        <v>47598</v>
      </c>
      <c r="M164" s="145">
        <v>4150119</v>
      </c>
      <c r="N164" s="145">
        <v>59335</v>
      </c>
      <c r="O164" s="145">
        <v>39839</v>
      </c>
      <c r="P164" s="145">
        <v>550911</v>
      </c>
      <c r="Q164" s="145">
        <v>22</v>
      </c>
      <c r="R164" s="145">
        <v>1448976</v>
      </c>
      <c r="S164" s="145">
        <v>-4823</v>
      </c>
      <c r="T164" s="145">
        <v>1051194</v>
      </c>
      <c r="U164" s="145">
        <v>206640</v>
      </c>
      <c r="V164" s="145">
        <v>2545741</v>
      </c>
      <c r="W164" s="145">
        <v>347805</v>
      </c>
      <c r="X164" s="145">
        <v>35880</v>
      </c>
      <c r="Y164" s="145">
        <v>1690325</v>
      </c>
      <c r="Z164" s="145">
        <v>2072</v>
      </c>
      <c r="AA164" s="145">
        <v>810292</v>
      </c>
      <c r="AB164" s="145">
        <v>3065227</v>
      </c>
      <c r="AC164" s="145">
        <v>104862</v>
      </c>
      <c r="AD164" s="145">
        <v>802</v>
      </c>
      <c r="AE164" s="145"/>
      <c r="AF164" s="145"/>
      <c r="AG164" s="145"/>
      <c r="AH164" s="145"/>
      <c r="AI164" s="145"/>
      <c r="AJ164" s="145"/>
      <c r="AK164" s="145"/>
      <c r="AL164" s="145"/>
      <c r="AM164" s="145"/>
      <c r="AN164" s="145"/>
      <c r="AO164" s="145"/>
      <c r="AP164" s="145"/>
      <c r="AQ164" s="131">
        <f t="shared" si="49"/>
        <v>21204439</v>
      </c>
    </row>
    <row r="165" spans="2:87">
      <c r="B165" s="152" t="s">
        <v>220</v>
      </c>
      <c r="C165" s="145">
        <v>503002</v>
      </c>
      <c r="D165" s="145">
        <v>0</v>
      </c>
      <c r="E165" s="145">
        <v>250702</v>
      </c>
      <c r="F165" s="145">
        <v>401322</v>
      </c>
      <c r="G165" s="145">
        <v>7332</v>
      </c>
      <c r="H165" s="145">
        <v>305432</v>
      </c>
      <c r="I165" s="145">
        <v>952292</v>
      </c>
      <c r="J165" s="145">
        <v>-227477</v>
      </c>
      <c r="K165" s="145">
        <v>700692</v>
      </c>
      <c r="L165" s="145">
        <v>0</v>
      </c>
      <c r="M165" s="145">
        <v>1306215</v>
      </c>
      <c r="N165" s="145">
        <v>0</v>
      </c>
      <c r="O165" s="145">
        <v>0</v>
      </c>
      <c r="P165" s="145">
        <v>185238</v>
      </c>
      <c r="Q165" s="145">
        <v>59</v>
      </c>
      <c r="R165" s="145">
        <v>83707</v>
      </c>
      <c r="S165" s="145">
        <v>0</v>
      </c>
      <c r="T165" s="145">
        <v>80370</v>
      </c>
      <c r="U165" s="145">
        <v>194</v>
      </c>
      <c r="V165" s="145">
        <v>1294981</v>
      </c>
      <c r="W165" s="145">
        <v>113997</v>
      </c>
      <c r="X165" s="145">
        <v>6186</v>
      </c>
      <c r="Y165" s="145">
        <v>31060</v>
      </c>
      <c r="Z165" s="145">
        <v>991</v>
      </c>
      <c r="AA165" s="145">
        <v>0</v>
      </c>
      <c r="AB165" s="145">
        <v>2183894</v>
      </c>
      <c r="AC165" s="145">
        <v>29513</v>
      </c>
      <c r="AD165" s="145">
        <v>999</v>
      </c>
      <c r="AE165" s="145"/>
      <c r="AF165" s="145"/>
      <c r="AG165" s="145"/>
      <c r="AH165" s="145"/>
      <c r="AI165" s="145"/>
      <c r="AJ165" s="145"/>
      <c r="AK165" s="145"/>
      <c r="AL165" s="145"/>
      <c r="AM165" s="145"/>
      <c r="AN165" s="145"/>
      <c r="AO165" s="145"/>
      <c r="AP165" s="145"/>
      <c r="AQ165" s="131">
        <f t="shared" si="49"/>
        <v>8210701</v>
      </c>
    </row>
    <row r="166" spans="2:87">
      <c r="B166" s="151" t="s">
        <v>221</v>
      </c>
      <c r="C166" s="145">
        <v>-453970</v>
      </c>
      <c r="D166" s="145">
        <v>0</v>
      </c>
      <c r="E166" s="145">
        <v>-209116</v>
      </c>
      <c r="F166" s="145">
        <v>2942</v>
      </c>
      <c r="G166" s="145">
        <v>11169</v>
      </c>
      <c r="H166" s="145">
        <v>-1772135</v>
      </c>
      <c r="I166" s="145">
        <v>39953</v>
      </c>
      <c r="J166" s="145">
        <v>-221019</v>
      </c>
      <c r="K166" s="145">
        <v>-50113</v>
      </c>
      <c r="L166" s="145">
        <v>-3594</v>
      </c>
      <c r="M166" s="145">
        <v>-100476</v>
      </c>
      <c r="N166" s="145">
        <v>-19129</v>
      </c>
      <c r="O166" s="145">
        <v>-84</v>
      </c>
      <c r="P166" s="145">
        <v>-9382</v>
      </c>
      <c r="Q166" s="145">
        <v>0</v>
      </c>
      <c r="R166" s="145">
        <v>-672575</v>
      </c>
      <c r="S166" s="145">
        <v>0</v>
      </c>
      <c r="T166" s="145">
        <v>-254499</v>
      </c>
      <c r="U166" s="145">
        <v>-49300</v>
      </c>
      <c r="V166" s="145">
        <v>-776790</v>
      </c>
      <c r="W166" s="145">
        <v>6624</v>
      </c>
      <c r="X166" s="145">
        <v>3160</v>
      </c>
      <c r="Y166" s="145">
        <v>319719</v>
      </c>
      <c r="Z166" s="145">
        <v>-6659</v>
      </c>
      <c r="AA166" s="145">
        <v>-48312</v>
      </c>
      <c r="AB166" s="145">
        <v>-327301</v>
      </c>
      <c r="AC166" s="145">
        <v>11819</v>
      </c>
      <c r="AD166" s="145">
        <v>217459</v>
      </c>
      <c r="AE166" s="145"/>
      <c r="AF166" s="145"/>
      <c r="AG166" s="145"/>
      <c r="AH166" s="145"/>
      <c r="AI166" s="145"/>
      <c r="AJ166" s="145"/>
      <c r="AK166" s="145"/>
      <c r="AL166" s="145"/>
      <c r="AM166" s="145"/>
      <c r="AN166" s="145"/>
      <c r="AO166" s="145"/>
      <c r="AP166" s="145"/>
      <c r="AQ166" s="131">
        <f t="shared" si="49"/>
        <v>-4361609</v>
      </c>
    </row>
    <row r="167" spans="2:87">
      <c r="B167" s="151" t="s">
        <v>222</v>
      </c>
      <c r="C167" s="145">
        <v>-1610</v>
      </c>
      <c r="D167" s="145">
        <v>0</v>
      </c>
      <c r="E167" s="145">
        <v>1135928</v>
      </c>
      <c r="F167" s="145">
        <v>112686</v>
      </c>
      <c r="G167" s="145">
        <v>0</v>
      </c>
      <c r="H167" s="145">
        <v>132918</v>
      </c>
      <c r="I167" s="145">
        <v>0</v>
      </c>
      <c r="J167" s="145">
        <v>0</v>
      </c>
      <c r="K167" s="145">
        <v>0</v>
      </c>
      <c r="L167" s="145">
        <v>497840</v>
      </c>
      <c r="M167" s="145">
        <v>26091</v>
      </c>
      <c r="N167" s="145">
        <v>0</v>
      </c>
      <c r="O167" s="145">
        <v>0</v>
      </c>
      <c r="P167" s="145">
        <v>77723</v>
      </c>
      <c r="Q167" s="145">
        <v>0</v>
      </c>
      <c r="R167" s="145">
        <v>1393781</v>
      </c>
      <c r="S167" s="145">
        <v>49556</v>
      </c>
      <c r="T167" s="145">
        <v>159149</v>
      </c>
      <c r="U167" s="145">
        <v>78373</v>
      </c>
      <c r="V167" s="145">
        <v>911721</v>
      </c>
      <c r="W167" s="145">
        <v>64214</v>
      </c>
      <c r="X167" s="145">
        <v>18449</v>
      </c>
      <c r="Y167" s="145">
        <v>-61222</v>
      </c>
      <c r="Z167" s="145">
        <v>-4443</v>
      </c>
      <c r="AA167" s="145">
        <v>-212291</v>
      </c>
      <c r="AB167" s="145">
        <v>526114</v>
      </c>
      <c r="AC167" s="145">
        <v>22855</v>
      </c>
      <c r="AD167" s="145">
        <v>302660</v>
      </c>
      <c r="AE167" s="145"/>
      <c r="AF167" s="145"/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31">
        <f t="shared" si="49"/>
        <v>5230492</v>
      </c>
    </row>
    <row r="168" spans="2:87">
      <c r="B168" s="150" t="s">
        <v>223</v>
      </c>
      <c r="C168" s="145">
        <v>-3017965</v>
      </c>
      <c r="D168" s="145">
        <v>362801</v>
      </c>
      <c r="E168" s="145">
        <v>10250358</v>
      </c>
      <c r="F168" s="145">
        <v>3942472</v>
      </c>
      <c r="G168" s="145">
        <v>56818</v>
      </c>
      <c r="H168" s="145">
        <v>1512177</v>
      </c>
      <c r="I168" s="145">
        <v>1007758</v>
      </c>
      <c r="J168" s="145">
        <v>764866</v>
      </c>
      <c r="K168" s="145">
        <v>1112676</v>
      </c>
      <c r="L168" s="145">
        <v>965869</v>
      </c>
      <c r="M168" s="145">
        <v>3468097</v>
      </c>
      <c r="N168" s="145">
        <v>-142067</v>
      </c>
      <c r="O168" s="145">
        <v>-849624</v>
      </c>
      <c r="P168" s="145">
        <v>890496</v>
      </c>
      <c r="Q168" s="145">
        <v>89769</v>
      </c>
      <c r="R168" s="145">
        <v>3530819</v>
      </c>
      <c r="S168" s="145">
        <v>589876</v>
      </c>
      <c r="T168" s="145">
        <v>5250019</v>
      </c>
      <c r="U168" s="145">
        <v>806001</v>
      </c>
      <c r="V168" s="145">
        <v>4503174</v>
      </c>
      <c r="W168" s="145">
        <v>967168</v>
      </c>
      <c r="X168" s="145">
        <v>688164</v>
      </c>
      <c r="Y168" s="145">
        <v>988179</v>
      </c>
      <c r="Z168" s="145">
        <v>-1732919</v>
      </c>
      <c r="AA168" s="145">
        <v>517774</v>
      </c>
      <c r="AB168" s="145">
        <v>6897410</v>
      </c>
      <c r="AC168" s="145">
        <v>-455696</v>
      </c>
      <c r="AD168" s="145">
        <v>7819125</v>
      </c>
      <c r="AE168" s="145"/>
      <c r="AF168" s="145"/>
      <c r="AG168" s="145"/>
      <c r="AH168" s="145"/>
      <c r="AI168" s="145"/>
      <c r="AJ168" s="145"/>
      <c r="AK168" s="145"/>
      <c r="AL168" s="145"/>
      <c r="AM168" s="145"/>
      <c r="AN168" s="145"/>
      <c r="AO168" s="145"/>
      <c r="AP168" s="145"/>
      <c r="AQ168" s="131">
        <f t="shared" si="49"/>
        <v>50783595</v>
      </c>
      <c r="AU168" s="135">
        <f t="shared" ref="AU168:CI168" si="72">C168-SUM(C162:C163,C166:C167)</f>
        <v>0</v>
      </c>
      <c r="AV168" s="135">
        <f t="shared" si="72"/>
        <v>0</v>
      </c>
      <c r="AW168" s="135">
        <f t="shared" si="72"/>
        <v>0</v>
      </c>
      <c r="AX168" s="135">
        <f t="shared" si="72"/>
        <v>0</v>
      </c>
      <c r="AY168" s="135">
        <f t="shared" si="72"/>
        <v>0</v>
      </c>
      <c r="AZ168" s="135">
        <f t="shared" si="72"/>
        <v>0</v>
      </c>
      <c r="BA168" s="135">
        <f t="shared" si="72"/>
        <v>0</v>
      </c>
      <c r="BB168" s="135">
        <f t="shared" si="72"/>
        <v>0</v>
      </c>
      <c r="BC168" s="135">
        <f t="shared" si="72"/>
        <v>0</v>
      </c>
      <c r="BD168" s="135">
        <f t="shared" si="72"/>
        <v>0</v>
      </c>
      <c r="BE168" s="135">
        <f t="shared" si="72"/>
        <v>1</v>
      </c>
      <c r="BF168" s="135">
        <f t="shared" si="72"/>
        <v>1</v>
      </c>
      <c r="BG168" s="135">
        <f t="shared" si="72"/>
        <v>0</v>
      </c>
      <c r="BH168" s="135">
        <f t="shared" si="72"/>
        <v>0</v>
      </c>
      <c r="BI168" s="135">
        <f t="shared" si="72"/>
        <v>-1</v>
      </c>
      <c r="BJ168" s="135">
        <f t="shared" si="72"/>
        <v>0</v>
      </c>
      <c r="BK168" s="135">
        <f t="shared" si="72"/>
        <v>0</v>
      </c>
      <c r="BL168" s="135">
        <f t="shared" si="72"/>
        <v>0</v>
      </c>
      <c r="BM168" s="135">
        <f t="shared" si="72"/>
        <v>1</v>
      </c>
      <c r="BN168" s="135">
        <f t="shared" si="72"/>
        <v>0</v>
      </c>
      <c r="BO168" s="135">
        <f t="shared" si="72"/>
        <v>0</v>
      </c>
      <c r="BP168" s="135">
        <f t="shared" si="72"/>
        <v>0</v>
      </c>
      <c r="BQ168" s="135">
        <f t="shared" si="72"/>
        <v>0</v>
      </c>
      <c r="BR168" s="135">
        <f t="shared" si="72"/>
        <v>0</v>
      </c>
      <c r="BS168" s="135">
        <f t="shared" si="72"/>
        <v>0</v>
      </c>
      <c r="BT168" s="135">
        <f t="shared" si="72"/>
        <v>0</v>
      </c>
      <c r="BU168" s="135">
        <f t="shared" si="72"/>
        <v>0</v>
      </c>
      <c r="BV168" s="135">
        <f t="shared" si="72"/>
        <v>0</v>
      </c>
      <c r="BW168" s="135">
        <f t="shared" si="72"/>
        <v>0</v>
      </c>
      <c r="BX168" s="135">
        <f t="shared" si="72"/>
        <v>0</v>
      </c>
      <c r="BY168" s="135">
        <f t="shared" si="72"/>
        <v>0</v>
      </c>
      <c r="BZ168" s="135">
        <f t="shared" si="72"/>
        <v>0</v>
      </c>
      <c r="CA168" s="135">
        <f t="shared" si="72"/>
        <v>0</v>
      </c>
      <c r="CB168" s="135">
        <f t="shared" si="72"/>
        <v>0</v>
      </c>
      <c r="CC168" s="135">
        <f t="shared" si="72"/>
        <v>0</v>
      </c>
      <c r="CD168" s="135">
        <f t="shared" si="72"/>
        <v>0</v>
      </c>
      <c r="CE168" s="135">
        <f t="shared" si="72"/>
        <v>0</v>
      </c>
      <c r="CF168" s="135">
        <f t="shared" si="72"/>
        <v>0</v>
      </c>
      <c r="CG168" s="135">
        <f t="shared" si="72"/>
        <v>0</v>
      </c>
      <c r="CH168" s="135">
        <f t="shared" si="72"/>
        <v>0</v>
      </c>
      <c r="CI168" s="135">
        <f t="shared" si="72"/>
        <v>2</v>
      </c>
    </row>
    <row r="169" spans="2:87">
      <c r="B169" s="150" t="s">
        <v>224</v>
      </c>
      <c r="C169" s="145">
        <v>0</v>
      </c>
      <c r="D169" s="145">
        <v>0</v>
      </c>
      <c r="E169" s="145">
        <v>0</v>
      </c>
      <c r="F169" s="145">
        <v>0</v>
      </c>
      <c r="G169" s="145">
        <v>0</v>
      </c>
      <c r="H169" s="145">
        <v>-333778</v>
      </c>
      <c r="I169" s="145">
        <v>0</v>
      </c>
      <c r="J169" s="145">
        <v>0</v>
      </c>
      <c r="K169" s="145">
        <v>0</v>
      </c>
      <c r="L169" s="145">
        <v>0</v>
      </c>
      <c r="M169" s="145">
        <v>0</v>
      </c>
      <c r="N169" s="145">
        <v>0</v>
      </c>
      <c r="O169" s="145">
        <v>0</v>
      </c>
      <c r="P169" s="145">
        <v>0</v>
      </c>
      <c r="Q169" s="145">
        <v>0</v>
      </c>
      <c r="R169" s="145">
        <v>0</v>
      </c>
      <c r="S169" s="145">
        <v>0</v>
      </c>
      <c r="T169" s="145">
        <v>0</v>
      </c>
      <c r="U169" s="145">
        <v>0</v>
      </c>
      <c r="V169" s="145">
        <v>0</v>
      </c>
      <c r="W169" s="145">
        <v>0</v>
      </c>
      <c r="X169" s="145">
        <v>0</v>
      </c>
      <c r="Y169" s="145">
        <v>0</v>
      </c>
      <c r="Z169" s="145">
        <v>353486</v>
      </c>
      <c r="AA169" s="145">
        <v>0</v>
      </c>
      <c r="AB169" s="145">
        <v>0</v>
      </c>
      <c r="AC169" s="145">
        <v>0</v>
      </c>
      <c r="AD169" s="145">
        <v>0</v>
      </c>
      <c r="AE169" s="145"/>
      <c r="AF169" s="145"/>
      <c r="AG169" s="145"/>
      <c r="AH169" s="145"/>
      <c r="AI169" s="145"/>
      <c r="AJ169" s="145"/>
      <c r="AK169" s="145"/>
      <c r="AL169" s="145"/>
      <c r="AM169" s="145"/>
      <c r="AN169" s="145"/>
      <c r="AO169" s="145"/>
      <c r="AP169" s="145"/>
      <c r="AQ169" s="131">
        <f t="shared" si="49"/>
        <v>19708</v>
      </c>
    </row>
    <row r="170" spans="2:87">
      <c r="B170" s="150" t="s">
        <v>225</v>
      </c>
      <c r="C170" s="145">
        <v>-549025</v>
      </c>
      <c r="D170" s="145">
        <v>0</v>
      </c>
      <c r="E170" s="145">
        <v>1845153</v>
      </c>
      <c r="F170" s="145">
        <v>394560</v>
      </c>
      <c r="G170" s="145">
        <v>-358</v>
      </c>
      <c r="H170" s="145">
        <v>0</v>
      </c>
      <c r="I170" s="145">
        <v>211321</v>
      </c>
      <c r="J170" s="145">
        <v>134645</v>
      </c>
      <c r="K170" s="145">
        <v>205095</v>
      </c>
      <c r="L170" s="145">
        <v>124192</v>
      </c>
      <c r="M170" s="145">
        <v>550754</v>
      </c>
      <c r="N170" s="145">
        <v>870</v>
      </c>
      <c r="O170" s="145">
        <v>-316310</v>
      </c>
      <c r="P170" s="145">
        <v>167516</v>
      </c>
      <c r="Q170" s="145">
        <v>11947</v>
      </c>
      <c r="R170" s="145">
        <v>770174</v>
      </c>
      <c r="S170" s="145">
        <v>0</v>
      </c>
      <c r="T170" s="145">
        <v>885994</v>
      </c>
      <c r="U170" s="145">
        <v>152319</v>
      </c>
      <c r="V170" s="145">
        <v>671208</v>
      </c>
      <c r="W170" s="145">
        <v>185766</v>
      </c>
      <c r="X170" s="145">
        <v>130371</v>
      </c>
      <c r="Y170" s="145">
        <v>39538</v>
      </c>
      <c r="Z170" s="145">
        <v>0</v>
      </c>
      <c r="AA170" s="145">
        <v>90165</v>
      </c>
      <c r="AB170" s="145">
        <v>1615559</v>
      </c>
      <c r="AC170" s="145">
        <v>-111966</v>
      </c>
      <c r="AD170" s="145">
        <v>1526368</v>
      </c>
      <c r="AE170" s="145"/>
      <c r="AF170" s="145"/>
      <c r="AG170" s="145"/>
      <c r="AH170" s="145"/>
      <c r="AI170" s="145"/>
      <c r="AJ170" s="145"/>
      <c r="AK170" s="145"/>
      <c r="AL170" s="145"/>
      <c r="AM170" s="145"/>
      <c r="AN170" s="145"/>
      <c r="AO170" s="145"/>
      <c r="AP170" s="145"/>
      <c r="AQ170" s="131">
        <f t="shared" si="49"/>
        <v>8735856</v>
      </c>
    </row>
    <row r="171" spans="2:87">
      <c r="B171" s="149" t="s">
        <v>226</v>
      </c>
      <c r="C171" s="142">
        <v>-2468940</v>
      </c>
      <c r="D171" s="142">
        <v>362801</v>
      </c>
      <c r="E171" s="142">
        <v>8405205</v>
      </c>
      <c r="F171" s="142">
        <v>3547912</v>
      </c>
      <c r="G171" s="142">
        <v>57176</v>
      </c>
      <c r="H171" s="142">
        <v>1178399</v>
      </c>
      <c r="I171" s="142">
        <v>796437</v>
      </c>
      <c r="J171" s="142">
        <v>630221</v>
      </c>
      <c r="K171" s="142">
        <v>907581</v>
      </c>
      <c r="L171" s="142">
        <v>841677</v>
      </c>
      <c r="M171" s="142">
        <v>2917342</v>
      </c>
      <c r="N171" s="142">
        <v>-142937</v>
      </c>
      <c r="O171" s="142">
        <v>-533313</v>
      </c>
      <c r="P171" s="142">
        <v>722980</v>
      </c>
      <c r="Q171" s="142">
        <v>77822</v>
      </c>
      <c r="R171" s="142">
        <v>2760645</v>
      </c>
      <c r="S171" s="142">
        <v>589876</v>
      </c>
      <c r="T171" s="142">
        <v>4364025</v>
      </c>
      <c r="U171" s="142">
        <v>653682</v>
      </c>
      <c r="V171" s="142">
        <v>3831966</v>
      </c>
      <c r="W171" s="142">
        <v>781402</v>
      </c>
      <c r="X171" s="142">
        <v>557793</v>
      </c>
      <c r="Y171" s="142">
        <v>948641</v>
      </c>
      <c r="Z171" s="142">
        <v>-1379433</v>
      </c>
      <c r="AA171" s="142">
        <v>427609</v>
      </c>
      <c r="AB171" s="142">
        <v>5281851</v>
      </c>
      <c r="AC171" s="142">
        <v>-343730</v>
      </c>
      <c r="AD171" s="142">
        <v>6292757</v>
      </c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31">
        <f t="shared" si="49"/>
        <v>42067447</v>
      </c>
      <c r="AU171" s="135">
        <f t="shared" ref="AU171:BD171" si="73">C171-(SUM(C168:C169)-C170)</f>
        <v>0</v>
      </c>
      <c r="AV171" s="135">
        <f t="shared" si="73"/>
        <v>0</v>
      </c>
      <c r="AW171" s="135">
        <f t="shared" si="73"/>
        <v>0</v>
      </c>
      <c r="AX171" s="135">
        <f t="shared" si="73"/>
        <v>0</v>
      </c>
      <c r="AY171" s="135">
        <f t="shared" si="73"/>
        <v>0</v>
      </c>
      <c r="AZ171" s="135">
        <f t="shared" si="73"/>
        <v>0</v>
      </c>
      <c r="BA171" s="135">
        <f t="shared" si="73"/>
        <v>0</v>
      </c>
      <c r="BB171" s="135">
        <f t="shared" si="73"/>
        <v>0</v>
      </c>
      <c r="BC171" s="135">
        <f t="shared" si="73"/>
        <v>0</v>
      </c>
      <c r="BD171" s="135">
        <f t="shared" si="73"/>
        <v>0</v>
      </c>
      <c r="BE171" s="135">
        <f t="shared" ref="BE171:BT171" si="74">M171-(SUM(M168:M169)-M170)</f>
        <v>-1</v>
      </c>
      <c r="BF171" s="135">
        <f t="shared" si="74"/>
        <v>0</v>
      </c>
      <c r="BG171" s="135">
        <f t="shared" si="74"/>
        <v>1</v>
      </c>
      <c r="BH171" s="135">
        <f t="shared" si="74"/>
        <v>0</v>
      </c>
      <c r="BI171" s="135">
        <f t="shared" si="74"/>
        <v>0</v>
      </c>
      <c r="BJ171" s="135">
        <f t="shared" si="74"/>
        <v>0</v>
      </c>
      <c r="BK171" s="135">
        <f t="shared" si="74"/>
        <v>0</v>
      </c>
      <c r="BL171" s="135">
        <f t="shared" si="74"/>
        <v>0</v>
      </c>
      <c r="BM171" s="135">
        <f t="shared" si="74"/>
        <v>0</v>
      </c>
      <c r="BN171" s="135">
        <f t="shared" si="74"/>
        <v>0</v>
      </c>
      <c r="BO171" s="135">
        <f t="shared" si="74"/>
        <v>0</v>
      </c>
      <c r="BP171" s="135">
        <f t="shared" si="74"/>
        <v>0</v>
      </c>
      <c r="BQ171" s="135">
        <f t="shared" si="74"/>
        <v>0</v>
      </c>
      <c r="BR171" s="135">
        <f t="shared" si="74"/>
        <v>0</v>
      </c>
      <c r="BS171" s="135">
        <f t="shared" si="74"/>
        <v>0</v>
      </c>
      <c r="BT171" s="135">
        <f t="shared" si="74"/>
        <v>0</v>
      </c>
      <c r="BU171" s="135">
        <f t="shared" ref="BU171:CI171" si="75">AC171-(SUM(AC168:AC169)-AC170)</f>
        <v>0</v>
      </c>
      <c r="BV171" s="135">
        <f t="shared" si="75"/>
        <v>0</v>
      </c>
      <c r="BW171" s="135">
        <f t="shared" si="75"/>
        <v>0</v>
      </c>
      <c r="BX171" s="135">
        <f t="shared" si="75"/>
        <v>0</v>
      </c>
      <c r="BY171" s="135">
        <f t="shared" si="75"/>
        <v>0</v>
      </c>
      <c r="BZ171" s="135">
        <f t="shared" si="75"/>
        <v>0</v>
      </c>
      <c r="CA171" s="135">
        <f t="shared" si="75"/>
        <v>0</v>
      </c>
      <c r="CB171" s="135">
        <f t="shared" si="75"/>
        <v>0</v>
      </c>
      <c r="CC171" s="135">
        <f t="shared" si="75"/>
        <v>0</v>
      </c>
      <c r="CD171" s="135">
        <f t="shared" si="75"/>
        <v>0</v>
      </c>
      <c r="CE171" s="135">
        <f t="shared" si="75"/>
        <v>0</v>
      </c>
      <c r="CF171" s="135">
        <f t="shared" si="75"/>
        <v>0</v>
      </c>
      <c r="CG171" s="135">
        <f t="shared" si="75"/>
        <v>0</v>
      </c>
      <c r="CH171" s="135">
        <f t="shared" si="75"/>
        <v>0</v>
      </c>
      <c r="CI171" s="135">
        <f t="shared" si="75"/>
        <v>0</v>
      </c>
    </row>
    <row r="172" spans="2:87">
      <c r="B172" s="150" t="s">
        <v>227</v>
      </c>
      <c r="C172" s="145">
        <v>0</v>
      </c>
      <c r="D172" s="145">
        <v>0</v>
      </c>
      <c r="E172" s="145">
        <v>0</v>
      </c>
      <c r="F172" s="145">
        <v>0</v>
      </c>
      <c r="G172" s="145">
        <v>0</v>
      </c>
      <c r="H172" s="145">
        <v>0</v>
      </c>
      <c r="I172" s="145">
        <v>0</v>
      </c>
      <c r="J172" s="145">
        <v>0</v>
      </c>
      <c r="K172" s="145">
        <v>0</v>
      </c>
      <c r="L172" s="145">
        <v>0</v>
      </c>
      <c r="M172" s="145">
        <v>0</v>
      </c>
      <c r="N172" s="145" t="s">
        <v>568</v>
      </c>
      <c r="O172" s="145">
        <v>0</v>
      </c>
      <c r="P172" s="145">
        <v>0</v>
      </c>
      <c r="Q172" s="145">
        <v>0</v>
      </c>
      <c r="R172" s="145">
        <v>0</v>
      </c>
      <c r="S172" s="145">
        <v>0</v>
      </c>
      <c r="T172" s="145">
        <v>0</v>
      </c>
      <c r="U172" s="145">
        <v>0</v>
      </c>
      <c r="V172" s="145">
        <v>0</v>
      </c>
      <c r="W172" s="145">
        <v>0</v>
      </c>
      <c r="X172" s="145">
        <v>0</v>
      </c>
      <c r="Y172" s="145">
        <v>0</v>
      </c>
      <c r="Z172" s="145">
        <v>0</v>
      </c>
      <c r="AA172" s="145">
        <v>0</v>
      </c>
      <c r="AB172" s="145">
        <v>-111355</v>
      </c>
      <c r="AC172" s="145">
        <v>0</v>
      </c>
      <c r="AD172" s="145">
        <v>0</v>
      </c>
      <c r="AE172" s="145"/>
      <c r="AF172" s="145"/>
      <c r="AG172" s="145"/>
      <c r="AH172" s="145"/>
      <c r="AI172" s="145"/>
      <c r="AJ172" s="145"/>
      <c r="AK172" s="145"/>
      <c r="AL172" s="145"/>
      <c r="AM172" s="145"/>
      <c r="AN172" s="145"/>
      <c r="AO172" s="145"/>
      <c r="AP172" s="145"/>
      <c r="AQ172" s="131">
        <f t="shared" si="49"/>
        <v>-111355</v>
      </c>
    </row>
    <row r="173" spans="2:87">
      <c r="B173" s="150" t="s">
        <v>228</v>
      </c>
      <c r="C173" s="145">
        <v>0</v>
      </c>
      <c r="D173" s="145">
        <v>0</v>
      </c>
      <c r="E173" s="145">
        <v>0</v>
      </c>
      <c r="F173" s="145">
        <v>0</v>
      </c>
      <c r="G173" s="145">
        <v>0</v>
      </c>
      <c r="H173" s="145">
        <v>0</v>
      </c>
      <c r="I173" s="145">
        <v>131307</v>
      </c>
      <c r="J173" s="145">
        <v>0</v>
      </c>
      <c r="K173" s="145">
        <v>0</v>
      </c>
      <c r="L173" s="145">
        <v>0</v>
      </c>
      <c r="M173" s="145">
        <v>0</v>
      </c>
      <c r="N173" s="145" t="s">
        <v>568</v>
      </c>
      <c r="O173" s="145">
        <v>0</v>
      </c>
      <c r="P173" s="145">
        <v>0</v>
      </c>
      <c r="Q173" s="145">
        <v>0</v>
      </c>
      <c r="R173" s="145">
        <v>0</v>
      </c>
      <c r="S173" s="145">
        <v>0</v>
      </c>
      <c r="T173" s="145">
        <v>0</v>
      </c>
      <c r="U173" s="145">
        <v>0</v>
      </c>
      <c r="V173" s="145">
        <v>0</v>
      </c>
      <c r="W173" s="145">
        <v>0</v>
      </c>
      <c r="X173" s="145">
        <v>0</v>
      </c>
      <c r="Y173" s="145">
        <v>0</v>
      </c>
      <c r="Z173" s="145">
        <v>0</v>
      </c>
      <c r="AA173" s="145">
        <v>0</v>
      </c>
      <c r="AB173" s="145">
        <v>0</v>
      </c>
      <c r="AC173" s="145">
        <v>0</v>
      </c>
      <c r="AD173" s="145">
        <v>0</v>
      </c>
      <c r="AE173" s="145"/>
      <c r="AF173" s="145"/>
      <c r="AG173" s="145"/>
      <c r="AH173" s="145"/>
      <c r="AI173" s="145"/>
      <c r="AJ173" s="145"/>
      <c r="AK173" s="145"/>
      <c r="AL173" s="145"/>
      <c r="AM173" s="145"/>
      <c r="AN173" s="145"/>
      <c r="AO173" s="145"/>
      <c r="AP173" s="145"/>
      <c r="AQ173" s="131">
        <f t="shared" si="49"/>
        <v>131307</v>
      </c>
    </row>
    <row r="174" spans="2:87">
      <c r="B174" s="150" t="s">
        <v>229</v>
      </c>
      <c r="C174" s="145">
        <v>0</v>
      </c>
      <c r="D174" s="145">
        <v>0</v>
      </c>
      <c r="E174" s="145">
        <v>0</v>
      </c>
      <c r="F174" s="145">
        <v>0</v>
      </c>
      <c r="G174" s="145">
        <v>0</v>
      </c>
      <c r="H174" s="145">
        <v>0</v>
      </c>
      <c r="I174" s="145">
        <v>0</v>
      </c>
      <c r="J174" s="145">
        <v>0</v>
      </c>
      <c r="K174" s="145">
        <v>0</v>
      </c>
      <c r="L174" s="145">
        <v>0</v>
      </c>
      <c r="M174" s="145">
        <v>0</v>
      </c>
      <c r="N174" s="145" t="s">
        <v>568</v>
      </c>
      <c r="O174" s="145">
        <v>0</v>
      </c>
      <c r="P174" s="145">
        <v>0</v>
      </c>
      <c r="Q174" s="145">
        <v>0</v>
      </c>
      <c r="R174" s="145">
        <v>0</v>
      </c>
      <c r="S174" s="145">
        <v>0</v>
      </c>
      <c r="T174" s="145">
        <v>0</v>
      </c>
      <c r="U174" s="145">
        <v>0</v>
      </c>
      <c r="V174" s="145">
        <v>0</v>
      </c>
      <c r="W174" s="145">
        <v>0</v>
      </c>
      <c r="X174" s="145">
        <v>0</v>
      </c>
      <c r="Y174" s="145">
        <v>0</v>
      </c>
      <c r="Z174" s="145">
        <v>0</v>
      </c>
      <c r="AA174" s="145">
        <v>0</v>
      </c>
      <c r="AB174" s="145">
        <v>0</v>
      </c>
      <c r="AC174" s="145">
        <v>0</v>
      </c>
      <c r="AD174" s="145">
        <v>0</v>
      </c>
      <c r="AE174" s="145"/>
      <c r="AF174" s="145"/>
      <c r="AG174" s="145"/>
      <c r="AH174" s="145"/>
      <c r="AI174" s="145"/>
      <c r="AJ174" s="145"/>
      <c r="AK174" s="145"/>
      <c r="AL174" s="145"/>
      <c r="AM174" s="145"/>
      <c r="AN174" s="145"/>
      <c r="AO174" s="145"/>
      <c r="AP174" s="145"/>
      <c r="AQ174" s="131">
        <f t="shared" si="49"/>
        <v>0</v>
      </c>
    </row>
    <row r="175" spans="2:87">
      <c r="B175" s="150" t="s">
        <v>230</v>
      </c>
      <c r="C175" s="145">
        <v>0</v>
      </c>
      <c r="D175" s="145">
        <v>0</v>
      </c>
      <c r="E175" s="145">
        <v>0</v>
      </c>
      <c r="F175" s="145">
        <v>0</v>
      </c>
      <c r="G175" s="145">
        <v>0</v>
      </c>
      <c r="H175" s="145">
        <v>0</v>
      </c>
      <c r="I175" s="145">
        <v>0</v>
      </c>
      <c r="J175" s="145">
        <v>0</v>
      </c>
      <c r="K175" s="145">
        <v>0</v>
      </c>
      <c r="L175" s="145">
        <v>0</v>
      </c>
      <c r="M175" s="145">
        <v>-302339</v>
      </c>
      <c r="N175" s="145" t="s">
        <v>568</v>
      </c>
      <c r="O175" s="145">
        <v>0</v>
      </c>
      <c r="P175" s="145">
        <v>0</v>
      </c>
      <c r="Q175" s="145">
        <v>0</v>
      </c>
      <c r="R175" s="145">
        <v>0</v>
      </c>
      <c r="S175" s="145">
        <v>0</v>
      </c>
      <c r="T175" s="145">
        <v>0</v>
      </c>
      <c r="U175" s="145">
        <v>0</v>
      </c>
      <c r="V175" s="145">
        <v>0</v>
      </c>
      <c r="W175" s="145">
        <v>0</v>
      </c>
      <c r="X175" s="145">
        <v>0</v>
      </c>
      <c r="Y175" s="145">
        <v>0</v>
      </c>
      <c r="Z175" s="145">
        <v>0</v>
      </c>
      <c r="AA175" s="145">
        <v>0</v>
      </c>
      <c r="AB175" s="145">
        <v>0</v>
      </c>
      <c r="AC175" s="145">
        <v>0</v>
      </c>
      <c r="AD175" s="145">
        <v>0</v>
      </c>
      <c r="AE175" s="145"/>
      <c r="AF175" s="145"/>
      <c r="AG175" s="145"/>
      <c r="AH175" s="145"/>
      <c r="AI175" s="145"/>
      <c r="AJ175" s="145"/>
      <c r="AK175" s="145"/>
      <c r="AL175" s="145"/>
      <c r="AM175" s="145"/>
      <c r="AN175" s="145"/>
      <c r="AO175" s="145"/>
      <c r="AP175" s="145"/>
      <c r="AQ175" s="131">
        <f t="shared" si="49"/>
        <v>-302339</v>
      </c>
    </row>
    <row r="176" spans="2:87">
      <c r="B176" s="150" t="s">
        <v>231</v>
      </c>
      <c r="C176" s="145">
        <v>0</v>
      </c>
      <c r="D176" s="145">
        <v>0</v>
      </c>
      <c r="E176" s="145">
        <v>0</v>
      </c>
      <c r="F176" s="145">
        <v>0</v>
      </c>
      <c r="G176" s="145">
        <v>0</v>
      </c>
      <c r="H176" s="145">
        <v>0</v>
      </c>
      <c r="I176" s="145">
        <v>-24292</v>
      </c>
      <c r="J176" s="145">
        <v>0</v>
      </c>
      <c r="K176" s="145">
        <v>0</v>
      </c>
      <c r="L176" s="145">
        <v>0</v>
      </c>
      <c r="M176" s="145">
        <v>0</v>
      </c>
      <c r="N176" s="145">
        <v>0</v>
      </c>
      <c r="O176" s="145">
        <v>0</v>
      </c>
      <c r="P176" s="145">
        <v>0</v>
      </c>
      <c r="Q176" s="145">
        <v>0</v>
      </c>
      <c r="R176" s="145">
        <v>0</v>
      </c>
      <c r="S176" s="145">
        <v>0</v>
      </c>
      <c r="T176" s="145">
        <v>0</v>
      </c>
      <c r="U176" s="145">
        <v>0</v>
      </c>
      <c r="V176" s="145">
        <v>0</v>
      </c>
      <c r="W176" s="145">
        <v>0</v>
      </c>
      <c r="X176" s="145">
        <v>0</v>
      </c>
      <c r="Y176" s="145">
        <v>0</v>
      </c>
      <c r="Z176" s="145">
        <v>0</v>
      </c>
      <c r="AA176" s="145">
        <v>0</v>
      </c>
      <c r="AB176" s="145">
        <v>637698</v>
      </c>
      <c r="AC176" s="145">
        <v>0</v>
      </c>
      <c r="AD176" s="145">
        <v>0</v>
      </c>
      <c r="AE176" s="145"/>
      <c r="AF176" s="145"/>
      <c r="AG176" s="145"/>
      <c r="AH176" s="145"/>
      <c r="AI176" s="145"/>
      <c r="AJ176" s="145"/>
      <c r="AK176" s="145"/>
      <c r="AL176" s="145"/>
      <c r="AM176" s="145"/>
      <c r="AN176" s="145"/>
      <c r="AO176" s="145"/>
      <c r="AP176" s="145"/>
      <c r="AQ176" s="131">
        <f t="shared" si="49"/>
        <v>613406</v>
      </c>
    </row>
    <row r="177" spans="2:87">
      <c r="B177" s="158" t="s">
        <v>232</v>
      </c>
      <c r="C177" s="145">
        <v>0</v>
      </c>
      <c r="D177" s="145">
        <v>0</v>
      </c>
      <c r="E177" s="145">
        <v>0</v>
      </c>
      <c r="F177" s="145">
        <v>0</v>
      </c>
      <c r="G177" s="145">
        <v>0</v>
      </c>
      <c r="H177" s="145">
        <v>0</v>
      </c>
      <c r="I177" s="145">
        <v>107015</v>
      </c>
      <c r="J177" s="145">
        <v>0</v>
      </c>
      <c r="K177" s="145">
        <v>0</v>
      </c>
      <c r="L177" s="145">
        <v>0</v>
      </c>
      <c r="M177" s="145">
        <v>-302339</v>
      </c>
      <c r="N177" s="145">
        <v>0</v>
      </c>
      <c r="O177" s="145">
        <v>0</v>
      </c>
      <c r="P177" s="145">
        <v>0</v>
      </c>
      <c r="Q177" s="145">
        <v>0</v>
      </c>
      <c r="R177" s="145">
        <v>0</v>
      </c>
      <c r="S177" s="145">
        <v>0</v>
      </c>
      <c r="T177" s="145">
        <v>0</v>
      </c>
      <c r="U177" s="145">
        <v>0</v>
      </c>
      <c r="V177" s="145">
        <v>0</v>
      </c>
      <c r="W177" s="145">
        <v>0</v>
      </c>
      <c r="X177" s="145">
        <v>0</v>
      </c>
      <c r="Y177" s="145">
        <v>0</v>
      </c>
      <c r="Z177" s="145">
        <v>0</v>
      </c>
      <c r="AA177" s="145">
        <v>0</v>
      </c>
      <c r="AB177" s="145">
        <v>526343</v>
      </c>
      <c r="AC177" s="145">
        <v>0</v>
      </c>
      <c r="AD177" s="145">
        <v>0</v>
      </c>
      <c r="AE177" s="145"/>
      <c r="AF177" s="145"/>
      <c r="AG177" s="145"/>
      <c r="AH177" s="145"/>
      <c r="AI177" s="145"/>
      <c r="AJ177" s="145"/>
      <c r="AK177" s="145"/>
      <c r="AL177" s="145"/>
      <c r="AM177" s="145"/>
      <c r="AN177" s="145"/>
      <c r="AO177" s="145"/>
      <c r="AP177" s="145"/>
      <c r="AQ177" s="131">
        <f t="shared" si="49"/>
        <v>331019</v>
      </c>
      <c r="AU177" s="135">
        <f t="shared" ref="AU177:BD177" si="76">C177-SUM(C172:C176)</f>
        <v>0</v>
      </c>
      <c r="AV177" s="135">
        <f t="shared" si="76"/>
        <v>0</v>
      </c>
      <c r="AW177" s="135">
        <f t="shared" si="76"/>
        <v>0</v>
      </c>
      <c r="AX177" s="135">
        <f t="shared" si="76"/>
        <v>0</v>
      </c>
      <c r="AY177" s="135">
        <f t="shared" si="76"/>
        <v>0</v>
      </c>
      <c r="AZ177" s="135">
        <f t="shared" si="76"/>
        <v>0</v>
      </c>
      <c r="BA177" s="135">
        <f t="shared" si="76"/>
        <v>0</v>
      </c>
      <c r="BB177" s="135">
        <f t="shared" si="76"/>
        <v>0</v>
      </c>
      <c r="BC177" s="135">
        <f t="shared" si="76"/>
        <v>0</v>
      </c>
      <c r="BD177" s="135">
        <f t="shared" si="76"/>
        <v>0</v>
      </c>
      <c r="BE177" s="135">
        <f t="shared" ref="BE177:BT177" si="77">M177-SUM(M172:M176)</f>
        <v>0</v>
      </c>
      <c r="BF177" s="135">
        <f t="shared" si="77"/>
        <v>0</v>
      </c>
      <c r="BG177" s="135">
        <f t="shared" si="77"/>
        <v>0</v>
      </c>
      <c r="BH177" s="135">
        <f t="shared" si="77"/>
        <v>0</v>
      </c>
      <c r="BI177" s="135">
        <f t="shared" si="77"/>
        <v>0</v>
      </c>
      <c r="BJ177" s="135">
        <f t="shared" si="77"/>
        <v>0</v>
      </c>
      <c r="BK177" s="135">
        <f t="shared" si="77"/>
        <v>0</v>
      </c>
      <c r="BL177" s="135">
        <f t="shared" si="77"/>
        <v>0</v>
      </c>
      <c r="BM177" s="135">
        <f t="shared" si="77"/>
        <v>0</v>
      </c>
      <c r="BN177" s="135">
        <f t="shared" si="77"/>
        <v>0</v>
      </c>
      <c r="BO177" s="135">
        <f t="shared" si="77"/>
        <v>0</v>
      </c>
      <c r="BP177" s="135">
        <f t="shared" si="77"/>
        <v>0</v>
      </c>
      <c r="BQ177" s="135">
        <f t="shared" si="77"/>
        <v>0</v>
      </c>
      <c r="BR177" s="135">
        <f t="shared" si="77"/>
        <v>0</v>
      </c>
      <c r="BS177" s="135">
        <f t="shared" si="77"/>
        <v>0</v>
      </c>
      <c r="BT177" s="135">
        <f t="shared" si="77"/>
        <v>0</v>
      </c>
      <c r="BU177" s="135">
        <f t="shared" ref="BU177:CI177" si="78">AC177-SUM(AC172:AC176)</f>
        <v>0</v>
      </c>
      <c r="BV177" s="135">
        <f t="shared" si="78"/>
        <v>0</v>
      </c>
      <c r="BW177" s="135">
        <f t="shared" si="78"/>
        <v>0</v>
      </c>
      <c r="BX177" s="135">
        <f t="shared" si="78"/>
        <v>0</v>
      </c>
      <c r="BY177" s="135">
        <f t="shared" si="78"/>
        <v>0</v>
      </c>
      <c r="BZ177" s="135">
        <f t="shared" si="78"/>
        <v>0</v>
      </c>
      <c r="CA177" s="135">
        <f t="shared" si="78"/>
        <v>0</v>
      </c>
      <c r="CB177" s="135">
        <f t="shared" si="78"/>
        <v>0</v>
      </c>
      <c r="CC177" s="135">
        <f t="shared" si="78"/>
        <v>0</v>
      </c>
      <c r="CD177" s="135">
        <f t="shared" si="78"/>
        <v>0</v>
      </c>
      <c r="CE177" s="135">
        <f t="shared" si="78"/>
        <v>0</v>
      </c>
      <c r="CF177" s="135">
        <f t="shared" si="78"/>
        <v>0</v>
      </c>
      <c r="CG177" s="135">
        <f t="shared" si="78"/>
        <v>0</v>
      </c>
      <c r="CH177" s="135">
        <f t="shared" si="78"/>
        <v>0</v>
      </c>
      <c r="CI177" s="135">
        <f t="shared" si="78"/>
        <v>0</v>
      </c>
    </row>
    <row r="178" spans="2:87">
      <c r="B178" s="153" t="s">
        <v>233</v>
      </c>
      <c r="C178" s="142">
        <v>-2468940</v>
      </c>
      <c r="D178" s="142">
        <v>362801</v>
      </c>
      <c r="E178" s="142">
        <v>8405205</v>
      </c>
      <c r="F178" s="142">
        <v>3547912</v>
      </c>
      <c r="G178" s="142">
        <v>57176</v>
      </c>
      <c r="H178" s="142">
        <v>1178399</v>
      </c>
      <c r="I178" s="142">
        <v>903452</v>
      </c>
      <c r="J178" s="142">
        <v>630221</v>
      </c>
      <c r="K178" s="142">
        <v>907581</v>
      </c>
      <c r="L178" s="142">
        <v>841677</v>
      </c>
      <c r="M178" s="142">
        <v>2615003</v>
      </c>
      <c r="N178" s="142">
        <v>-142937</v>
      </c>
      <c r="O178" s="142">
        <v>-533313</v>
      </c>
      <c r="P178" s="142">
        <v>722980</v>
      </c>
      <c r="Q178" s="142">
        <v>77822</v>
      </c>
      <c r="R178" s="142">
        <v>2760645</v>
      </c>
      <c r="S178" s="142">
        <v>589876</v>
      </c>
      <c r="T178" s="142">
        <v>4364025</v>
      </c>
      <c r="U178" s="142">
        <v>653682</v>
      </c>
      <c r="V178" s="142">
        <v>3831966</v>
      </c>
      <c r="W178" s="142">
        <v>781402</v>
      </c>
      <c r="X178" s="142">
        <v>557793</v>
      </c>
      <c r="Y178" s="142">
        <v>948641</v>
      </c>
      <c r="Z178" s="142">
        <v>-1379433</v>
      </c>
      <c r="AA178" s="142">
        <v>427609</v>
      </c>
      <c r="AB178" s="142">
        <v>5808194</v>
      </c>
      <c r="AC178" s="142">
        <v>-343730</v>
      </c>
      <c r="AD178" s="142">
        <v>6292757</v>
      </c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31">
        <f t="shared" si="49"/>
        <v>42398466</v>
      </c>
      <c r="AU178" s="159">
        <f t="shared" ref="AU178:CI178" si="79">C178-SUM(C171,C177)</f>
        <v>0</v>
      </c>
      <c r="AV178" s="159">
        <f t="shared" si="79"/>
        <v>0</v>
      </c>
      <c r="AW178" s="159">
        <f t="shared" si="79"/>
        <v>0</v>
      </c>
      <c r="AX178" s="159">
        <f t="shared" si="79"/>
        <v>0</v>
      </c>
      <c r="AY178" s="159">
        <f t="shared" si="79"/>
        <v>0</v>
      </c>
      <c r="AZ178" s="159">
        <f t="shared" si="79"/>
        <v>0</v>
      </c>
      <c r="BA178" s="159">
        <f t="shared" si="79"/>
        <v>0</v>
      </c>
      <c r="BB178" s="159">
        <f t="shared" si="79"/>
        <v>0</v>
      </c>
      <c r="BC178" s="159">
        <f t="shared" si="79"/>
        <v>0</v>
      </c>
      <c r="BD178" s="159">
        <f t="shared" si="79"/>
        <v>0</v>
      </c>
      <c r="BE178" s="159">
        <f t="shared" si="79"/>
        <v>0</v>
      </c>
      <c r="BF178" s="135">
        <f t="shared" si="79"/>
        <v>0</v>
      </c>
      <c r="BG178" s="135">
        <f t="shared" si="79"/>
        <v>0</v>
      </c>
      <c r="BH178" s="135">
        <f t="shared" si="79"/>
        <v>0</v>
      </c>
      <c r="BI178" s="135">
        <f t="shared" si="79"/>
        <v>0</v>
      </c>
      <c r="BJ178" s="135">
        <f t="shared" si="79"/>
        <v>0</v>
      </c>
      <c r="BK178" s="135">
        <f t="shared" si="79"/>
        <v>0</v>
      </c>
      <c r="BL178" s="135">
        <f t="shared" si="79"/>
        <v>0</v>
      </c>
      <c r="BM178" s="135">
        <f t="shared" si="79"/>
        <v>0</v>
      </c>
      <c r="BN178" s="135">
        <f t="shared" si="79"/>
        <v>0</v>
      </c>
      <c r="BO178" s="135">
        <f t="shared" si="79"/>
        <v>0</v>
      </c>
      <c r="BP178" s="135">
        <f t="shared" si="79"/>
        <v>0</v>
      </c>
      <c r="BQ178" s="135">
        <f t="shared" si="79"/>
        <v>0</v>
      </c>
      <c r="BR178" s="135">
        <f t="shared" si="79"/>
        <v>0</v>
      </c>
      <c r="BS178" s="135">
        <f t="shared" si="79"/>
        <v>0</v>
      </c>
      <c r="BT178" s="135">
        <f t="shared" si="79"/>
        <v>0</v>
      </c>
      <c r="BU178" s="135">
        <f t="shared" si="79"/>
        <v>0</v>
      </c>
      <c r="BV178" s="135">
        <f t="shared" si="79"/>
        <v>0</v>
      </c>
      <c r="BW178" s="135">
        <f t="shared" si="79"/>
        <v>0</v>
      </c>
      <c r="BX178" s="135">
        <f t="shared" si="79"/>
        <v>0</v>
      </c>
      <c r="BY178" s="135">
        <f t="shared" si="79"/>
        <v>0</v>
      </c>
      <c r="BZ178" s="135">
        <f t="shared" si="79"/>
        <v>0</v>
      </c>
      <c r="CA178" s="135">
        <f t="shared" si="79"/>
        <v>0</v>
      </c>
      <c r="CB178" s="135">
        <f t="shared" si="79"/>
        <v>0</v>
      </c>
      <c r="CC178" s="135">
        <f t="shared" si="79"/>
        <v>0</v>
      </c>
      <c r="CD178" s="135">
        <f t="shared" si="79"/>
        <v>0</v>
      </c>
      <c r="CE178" s="135">
        <f t="shared" si="79"/>
        <v>0</v>
      </c>
      <c r="CF178" s="135">
        <f t="shared" si="79"/>
        <v>0</v>
      </c>
      <c r="CG178" s="135">
        <f t="shared" si="79"/>
        <v>0</v>
      </c>
      <c r="CH178" s="135">
        <f t="shared" si="79"/>
        <v>0</v>
      </c>
      <c r="CI178" s="135">
        <f t="shared" si="79"/>
        <v>0</v>
      </c>
    </row>
    <row r="181" spans="2:87" ht="18.75" customHeight="1">
      <c r="B181" s="230" t="s">
        <v>234</v>
      </c>
      <c r="C181" s="231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1"/>
      <c r="T181" s="231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1"/>
      <c r="AI181" s="231"/>
      <c r="AJ181" s="231"/>
      <c r="AK181" s="231"/>
      <c r="AL181" s="231"/>
      <c r="AM181" s="231"/>
      <c r="AN181" s="231"/>
      <c r="AO181" s="231"/>
      <c r="AP181" s="231"/>
      <c r="AQ181" s="232"/>
    </row>
    <row r="182" spans="2:87" s="185" customFormat="1">
      <c r="B182" s="187"/>
      <c r="C182" s="178">
        <f>COUNTIF($C$183:$AP$183,C183)</f>
        <v>1</v>
      </c>
      <c r="D182" s="178">
        <f t="shared" ref="D182:AP182" si="80">COUNTIF($C$183:$AP$183,D183)</f>
        <v>1</v>
      </c>
      <c r="E182" s="178">
        <f t="shared" si="80"/>
        <v>1</v>
      </c>
      <c r="F182" s="178">
        <f t="shared" si="80"/>
        <v>1</v>
      </c>
      <c r="G182" s="178">
        <f t="shared" si="80"/>
        <v>1</v>
      </c>
      <c r="H182" s="178">
        <f t="shared" si="80"/>
        <v>1</v>
      </c>
      <c r="I182" s="178">
        <f t="shared" si="80"/>
        <v>1</v>
      </c>
      <c r="J182" s="178">
        <f t="shared" si="80"/>
        <v>1</v>
      </c>
      <c r="K182" s="178">
        <f t="shared" si="80"/>
        <v>1</v>
      </c>
      <c r="L182" s="178">
        <f t="shared" si="80"/>
        <v>1</v>
      </c>
      <c r="M182" s="178">
        <f t="shared" si="80"/>
        <v>1</v>
      </c>
      <c r="N182" s="178">
        <f t="shared" si="80"/>
        <v>1</v>
      </c>
      <c r="O182" s="178">
        <f t="shared" si="80"/>
        <v>1</v>
      </c>
      <c r="P182" s="178">
        <f t="shared" si="80"/>
        <v>1</v>
      </c>
      <c r="Q182" s="178">
        <f t="shared" si="80"/>
        <v>1</v>
      </c>
      <c r="R182" s="178">
        <f t="shared" si="80"/>
        <v>1</v>
      </c>
      <c r="S182" s="178">
        <f t="shared" si="80"/>
        <v>1</v>
      </c>
      <c r="T182" s="178">
        <f t="shared" si="80"/>
        <v>1</v>
      </c>
      <c r="U182" s="178">
        <f t="shared" si="80"/>
        <v>1</v>
      </c>
      <c r="V182" s="178">
        <f t="shared" si="80"/>
        <v>1</v>
      </c>
      <c r="W182" s="178">
        <f t="shared" si="80"/>
        <v>1</v>
      </c>
      <c r="X182" s="178">
        <f t="shared" si="80"/>
        <v>1</v>
      </c>
      <c r="Y182" s="178">
        <f t="shared" si="80"/>
        <v>1</v>
      </c>
      <c r="Z182" s="178">
        <f t="shared" si="80"/>
        <v>1</v>
      </c>
      <c r="AA182" s="178">
        <f t="shared" si="80"/>
        <v>1</v>
      </c>
      <c r="AB182" s="178">
        <f t="shared" si="80"/>
        <v>1</v>
      </c>
      <c r="AC182" s="178">
        <f t="shared" si="80"/>
        <v>1</v>
      </c>
      <c r="AD182" s="178">
        <f t="shared" si="80"/>
        <v>1</v>
      </c>
      <c r="AE182" s="178">
        <f t="shared" si="80"/>
        <v>12</v>
      </c>
      <c r="AF182" s="178">
        <f t="shared" si="80"/>
        <v>12</v>
      </c>
      <c r="AG182" s="178">
        <f t="shared" si="80"/>
        <v>12</v>
      </c>
      <c r="AH182" s="178">
        <f t="shared" si="80"/>
        <v>12</v>
      </c>
      <c r="AI182" s="178">
        <f t="shared" si="80"/>
        <v>12</v>
      </c>
      <c r="AJ182" s="178">
        <f t="shared" si="80"/>
        <v>12</v>
      </c>
      <c r="AK182" s="178">
        <f t="shared" si="80"/>
        <v>12</v>
      </c>
      <c r="AL182" s="178">
        <f t="shared" si="80"/>
        <v>12</v>
      </c>
      <c r="AM182" s="178">
        <f t="shared" si="80"/>
        <v>12</v>
      </c>
      <c r="AN182" s="178">
        <f t="shared" si="80"/>
        <v>12</v>
      </c>
      <c r="AO182" s="178">
        <f t="shared" si="80"/>
        <v>12</v>
      </c>
      <c r="AP182" s="178">
        <f t="shared" si="80"/>
        <v>12</v>
      </c>
      <c r="AQ182" s="187"/>
      <c r="AU182" s="179"/>
      <c r="AV182" s="179"/>
      <c r="AW182" s="179"/>
      <c r="AX182" s="179"/>
      <c r="AY182" s="179"/>
      <c r="AZ182" s="179"/>
      <c r="BA182" s="179"/>
      <c r="BB182" s="179"/>
      <c r="BC182" s="179"/>
      <c r="BD182" s="179"/>
      <c r="BE182" s="179"/>
      <c r="BF182" s="179"/>
      <c r="BG182" s="179"/>
      <c r="BH182" s="179"/>
      <c r="BI182" s="179"/>
      <c r="BJ182" s="179"/>
      <c r="BK182" s="179"/>
      <c r="BL182" s="179"/>
      <c r="BM182" s="179"/>
      <c r="BN182" s="179"/>
      <c r="BO182" s="179"/>
      <c r="BP182" s="179"/>
      <c r="BQ182" s="179"/>
      <c r="BR182" s="179"/>
      <c r="BS182" s="179"/>
      <c r="BT182" s="179"/>
      <c r="BU182" s="179"/>
      <c r="BV182" s="179"/>
      <c r="BW182" s="179"/>
      <c r="BX182" s="179"/>
      <c r="BY182" s="179"/>
      <c r="BZ182" s="179"/>
      <c r="CA182" s="179"/>
      <c r="CB182" s="179"/>
      <c r="CC182" s="179"/>
      <c r="CD182" s="179"/>
      <c r="CE182" s="179"/>
      <c r="CF182" s="179"/>
      <c r="CG182" s="179"/>
      <c r="CH182" s="179"/>
      <c r="CI182" s="179"/>
    </row>
    <row r="183" spans="2:87" s="185" customFormat="1" hidden="1">
      <c r="B183" s="177"/>
      <c r="C183" s="176">
        <f>SUM(C185:C243)</f>
        <v>514723817</v>
      </c>
      <c r="D183" s="176">
        <f t="shared" ref="D183:AP183" si="81">SUM(D185:D243)</f>
        <v>7138503</v>
      </c>
      <c r="E183" s="176">
        <f t="shared" si="81"/>
        <v>1115567611</v>
      </c>
      <c r="F183" s="176">
        <f t="shared" si="81"/>
        <v>692930379</v>
      </c>
      <c r="G183" s="176">
        <f t="shared" si="81"/>
        <v>17998970</v>
      </c>
      <c r="H183" s="176">
        <f t="shared" si="81"/>
        <v>628296845</v>
      </c>
      <c r="I183" s="176">
        <f t="shared" si="81"/>
        <v>1277129753</v>
      </c>
      <c r="J183" s="176">
        <f t="shared" si="81"/>
        <v>81699072</v>
      </c>
      <c r="K183" s="176">
        <f t="shared" si="81"/>
        <v>70380031</v>
      </c>
      <c r="L183" s="176">
        <f t="shared" si="81"/>
        <v>938269534</v>
      </c>
      <c r="M183" s="176">
        <f t="shared" si="81"/>
        <v>156787328</v>
      </c>
      <c r="N183" s="176">
        <f t="shared" si="81"/>
        <v>3870785</v>
      </c>
      <c r="O183" s="176">
        <f t="shared" si="81"/>
        <v>5749104</v>
      </c>
      <c r="P183" s="176">
        <f t="shared" si="81"/>
        <v>230320759</v>
      </c>
      <c r="Q183" s="176">
        <f t="shared" si="81"/>
        <v>19373250</v>
      </c>
      <c r="R183" s="176">
        <f t="shared" si="81"/>
        <v>851944180</v>
      </c>
      <c r="S183" s="176">
        <f t="shared" si="81"/>
        <v>26044759</v>
      </c>
      <c r="T183" s="176">
        <f t="shared" si="81"/>
        <v>512784442</v>
      </c>
      <c r="U183" s="176">
        <f t="shared" si="81"/>
        <v>29534982</v>
      </c>
      <c r="V183" s="176">
        <f t="shared" si="81"/>
        <v>1277124378</v>
      </c>
      <c r="W183" s="176">
        <f t="shared" si="81"/>
        <v>66597060</v>
      </c>
      <c r="X183" s="176">
        <f t="shared" si="81"/>
        <v>67711949</v>
      </c>
      <c r="Y183" s="176">
        <f t="shared" si="81"/>
        <v>8886693789</v>
      </c>
      <c r="Z183" s="176">
        <f t="shared" si="81"/>
        <v>84880627</v>
      </c>
      <c r="AA183" s="176">
        <f t="shared" si="81"/>
        <v>74825747</v>
      </c>
      <c r="AB183" s="176">
        <f t="shared" si="81"/>
        <v>1987097685</v>
      </c>
      <c r="AC183" s="176">
        <f t="shared" si="81"/>
        <v>28449628</v>
      </c>
      <c r="AD183" s="176">
        <f t="shared" si="81"/>
        <v>403355772</v>
      </c>
      <c r="AE183" s="176">
        <f t="shared" si="81"/>
        <v>0</v>
      </c>
      <c r="AF183" s="176">
        <f t="shared" si="81"/>
        <v>0</v>
      </c>
      <c r="AG183" s="176">
        <f t="shared" si="81"/>
        <v>0</v>
      </c>
      <c r="AH183" s="176">
        <f t="shared" si="81"/>
        <v>0</v>
      </c>
      <c r="AI183" s="176">
        <f t="shared" si="81"/>
        <v>0</v>
      </c>
      <c r="AJ183" s="176">
        <f t="shared" si="81"/>
        <v>0</v>
      </c>
      <c r="AK183" s="176">
        <f t="shared" si="81"/>
        <v>0</v>
      </c>
      <c r="AL183" s="176">
        <f t="shared" si="81"/>
        <v>0</v>
      </c>
      <c r="AM183" s="176">
        <f t="shared" si="81"/>
        <v>0</v>
      </c>
      <c r="AN183" s="176">
        <f t="shared" si="81"/>
        <v>0</v>
      </c>
      <c r="AO183" s="176">
        <f t="shared" si="81"/>
        <v>0</v>
      </c>
      <c r="AP183" s="176">
        <f t="shared" si="81"/>
        <v>0</v>
      </c>
      <c r="AQ183" s="177"/>
      <c r="AU183" s="179"/>
      <c r="AV183" s="179"/>
      <c r="AW183" s="179"/>
      <c r="AX183" s="179"/>
      <c r="AY183" s="179"/>
      <c r="AZ183" s="179"/>
      <c r="BA183" s="179"/>
      <c r="BB183" s="179"/>
      <c r="BC183" s="179"/>
      <c r="BD183" s="179"/>
      <c r="BE183" s="179"/>
      <c r="BF183" s="179"/>
      <c r="BG183" s="179"/>
      <c r="BH183" s="179"/>
      <c r="BI183" s="179"/>
      <c r="BJ183" s="179"/>
      <c r="BK183" s="179"/>
      <c r="BL183" s="179"/>
      <c r="BM183" s="179"/>
      <c r="BN183" s="179"/>
      <c r="BO183" s="179"/>
      <c r="BP183" s="179"/>
      <c r="BQ183" s="179"/>
      <c r="BR183" s="179"/>
      <c r="BS183" s="179"/>
      <c r="BT183" s="179"/>
      <c r="BU183" s="179"/>
      <c r="BV183" s="179"/>
      <c r="BW183" s="179"/>
      <c r="BX183" s="179"/>
      <c r="BY183" s="179"/>
      <c r="BZ183" s="179"/>
      <c r="CA183" s="179"/>
      <c r="CB183" s="179"/>
      <c r="CC183" s="179"/>
      <c r="CD183" s="179"/>
      <c r="CE183" s="179"/>
      <c r="CF183" s="179"/>
      <c r="CG183" s="179"/>
      <c r="CH183" s="179"/>
      <c r="CI183" s="179"/>
    </row>
    <row r="184" spans="2:87" ht="22.5">
      <c r="B184" s="138"/>
      <c r="C184" s="138" t="str">
        <f>C7</f>
        <v>Ace Seguros</v>
      </c>
      <c r="D184" s="138" t="str">
        <f t="shared" ref="D184:AQ184" si="82">D7</f>
        <v>Assurant Chile</v>
      </c>
      <c r="E184" s="138" t="str">
        <f t="shared" si="82"/>
        <v>BCI Seguros</v>
      </c>
      <c r="F184" s="138" t="str">
        <f t="shared" si="82"/>
        <v>Cardif</v>
      </c>
      <c r="G184" s="138" t="str">
        <f t="shared" si="82"/>
        <v>Cesce Chile</v>
      </c>
      <c r="H184" s="138" t="str">
        <f t="shared" si="82"/>
        <v>Chartis</v>
      </c>
      <c r="I184" s="138" t="str">
        <f t="shared" si="82"/>
        <v>Chilena Consolidada</v>
      </c>
      <c r="J184" s="138" t="str">
        <f t="shared" si="82"/>
        <v>Chubb de Chile</v>
      </c>
      <c r="K184" s="138" t="str">
        <f t="shared" si="82"/>
        <v>Coface Chile</v>
      </c>
      <c r="L184" s="138" t="str">
        <f t="shared" si="82"/>
        <v>Consorio Nacional</v>
      </c>
      <c r="M184" s="138" t="str">
        <f t="shared" si="82"/>
        <v>Continental Crédito</v>
      </c>
      <c r="N184" s="138" t="str">
        <f t="shared" si="82"/>
        <v>Euler Hermes</v>
      </c>
      <c r="O184" s="138" t="str">
        <f t="shared" si="82"/>
        <v>FAF International</v>
      </c>
      <c r="P184" s="138" t="str">
        <f t="shared" si="82"/>
        <v>HDI Seguros</v>
      </c>
      <c r="Q184" s="138" t="str">
        <f t="shared" si="82"/>
        <v>Huelen</v>
      </c>
      <c r="R184" s="138" t="str">
        <f t="shared" si="82"/>
        <v>Liberty Seguros</v>
      </c>
      <c r="S184" s="138" t="str">
        <f t="shared" si="82"/>
        <v>M. de Carabineros</v>
      </c>
      <c r="T184" s="138" t="str">
        <f t="shared" si="82"/>
        <v>Magallanes</v>
      </c>
      <c r="U184" s="138" t="str">
        <f t="shared" si="82"/>
        <v>Magallanes Gar. y Cré.</v>
      </c>
      <c r="V184" s="138" t="str">
        <f t="shared" si="82"/>
        <v>Mapfre</v>
      </c>
      <c r="W184" s="138" t="str">
        <f t="shared" si="82"/>
        <v>Mapfre Gar. y Cré.</v>
      </c>
      <c r="X184" s="138" t="str">
        <f t="shared" si="82"/>
        <v>Orion Seguros</v>
      </c>
      <c r="Y184" s="138" t="str">
        <f t="shared" si="82"/>
        <v>Penta Security</v>
      </c>
      <c r="Z184" s="138" t="str">
        <f t="shared" si="82"/>
        <v>QBE Chile</v>
      </c>
      <c r="AA184" s="138" t="str">
        <f t="shared" si="82"/>
        <v>Renta Nacional</v>
      </c>
      <c r="AB184" s="138" t="str">
        <f t="shared" si="82"/>
        <v>RSA Seguros</v>
      </c>
      <c r="AC184" s="138" t="str">
        <f t="shared" si="82"/>
        <v>Zenit Seguros</v>
      </c>
      <c r="AD184" s="138" t="str">
        <f t="shared" si="82"/>
        <v>Zurich Santander</v>
      </c>
      <c r="AE184" s="138">
        <f t="shared" si="82"/>
        <v>0</v>
      </c>
      <c r="AF184" s="138">
        <f t="shared" si="82"/>
        <v>0</v>
      </c>
      <c r="AG184" s="138">
        <f t="shared" si="82"/>
        <v>0</v>
      </c>
      <c r="AH184" s="138">
        <f t="shared" si="82"/>
        <v>0</v>
      </c>
      <c r="AI184" s="138">
        <f t="shared" si="82"/>
        <v>0</v>
      </c>
      <c r="AJ184" s="138">
        <f t="shared" si="82"/>
        <v>0</v>
      </c>
      <c r="AK184" s="138">
        <f t="shared" si="82"/>
        <v>0</v>
      </c>
      <c r="AL184" s="138">
        <f t="shared" si="82"/>
        <v>0</v>
      </c>
      <c r="AM184" s="138">
        <f t="shared" si="82"/>
        <v>0</v>
      </c>
      <c r="AN184" s="138">
        <f t="shared" si="82"/>
        <v>0</v>
      </c>
      <c r="AO184" s="138">
        <f t="shared" si="82"/>
        <v>0</v>
      </c>
      <c r="AP184" s="138">
        <f t="shared" si="82"/>
        <v>0</v>
      </c>
      <c r="AQ184" s="138" t="str">
        <f t="shared" si="82"/>
        <v>Mercado</v>
      </c>
    </row>
    <row r="185" spans="2:87">
      <c r="B185" s="150" t="s">
        <v>235</v>
      </c>
      <c r="C185" s="145">
        <v>63773536</v>
      </c>
      <c r="D185" s="145">
        <v>0</v>
      </c>
      <c r="E185" s="145">
        <v>159736248</v>
      </c>
      <c r="F185" s="145">
        <v>99398033</v>
      </c>
      <c r="G185" s="145">
        <v>2797781</v>
      </c>
      <c r="H185" s="145">
        <v>84590255</v>
      </c>
      <c r="I185" s="145">
        <v>116902546</v>
      </c>
      <c r="J185" s="145">
        <v>17305550</v>
      </c>
      <c r="K185" s="145">
        <v>8226322</v>
      </c>
      <c r="L185" s="145">
        <v>33846235</v>
      </c>
      <c r="M185" s="145">
        <v>21355701</v>
      </c>
      <c r="N185" s="145">
        <v>388116</v>
      </c>
      <c r="O185" s="145">
        <v>154148</v>
      </c>
      <c r="P185" s="145">
        <v>24275945</v>
      </c>
      <c r="Q185" s="145">
        <v>112956</v>
      </c>
      <c r="R185" s="145">
        <v>128482269</v>
      </c>
      <c r="S185" s="145">
        <v>1091165</v>
      </c>
      <c r="T185" s="145">
        <v>106947379</v>
      </c>
      <c r="U185" s="145">
        <v>5572496</v>
      </c>
      <c r="V185" s="145">
        <v>146648711</v>
      </c>
      <c r="W185" s="145">
        <v>3834429</v>
      </c>
      <c r="X185" s="145">
        <v>11204925</v>
      </c>
      <c r="Y185" s="145">
        <v>157044371</v>
      </c>
      <c r="Z185" s="145">
        <v>1032400</v>
      </c>
      <c r="AA185" s="145">
        <v>16502345</v>
      </c>
      <c r="AB185" s="145">
        <v>243683375</v>
      </c>
      <c r="AC185" s="145">
        <v>5292050</v>
      </c>
      <c r="AD185" s="145">
        <v>37101310</v>
      </c>
      <c r="AE185" s="145"/>
      <c r="AF185" s="145"/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31">
        <f>SUM(C185:AP185)</f>
        <v>1497300597</v>
      </c>
    </row>
    <row r="186" spans="2:87">
      <c r="B186" s="150" t="s">
        <v>236</v>
      </c>
      <c r="C186" s="145">
        <v>1956741</v>
      </c>
      <c r="D186" s="145">
        <v>0</v>
      </c>
      <c r="E186" s="145">
        <v>0</v>
      </c>
      <c r="F186" s="145">
        <v>0</v>
      </c>
      <c r="G186" s="145">
        <v>0</v>
      </c>
      <c r="H186" s="145">
        <v>375774</v>
      </c>
      <c r="I186" s="145">
        <v>0</v>
      </c>
      <c r="J186" s="145">
        <v>0</v>
      </c>
      <c r="K186" s="145">
        <v>0</v>
      </c>
      <c r="L186" s="145">
        <v>0</v>
      </c>
      <c r="M186" s="145">
        <v>0</v>
      </c>
      <c r="N186" s="145">
        <v>0</v>
      </c>
      <c r="O186" s="145">
        <v>0</v>
      </c>
      <c r="P186" s="145">
        <v>0</v>
      </c>
      <c r="Q186" s="145">
        <v>0</v>
      </c>
      <c r="R186" s="145">
        <v>0</v>
      </c>
      <c r="S186" s="145">
        <v>0</v>
      </c>
      <c r="T186" s="145">
        <v>0</v>
      </c>
      <c r="U186" s="145">
        <v>0</v>
      </c>
      <c r="V186" s="145">
        <v>0</v>
      </c>
      <c r="W186" s="145">
        <v>0</v>
      </c>
      <c r="X186" s="145">
        <v>0</v>
      </c>
      <c r="Y186" s="145">
        <v>0</v>
      </c>
      <c r="Z186" s="145">
        <v>0</v>
      </c>
      <c r="AA186" s="145">
        <v>0</v>
      </c>
      <c r="AB186" s="145">
        <v>2522960</v>
      </c>
      <c r="AC186" s="145">
        <v>0</v>
      </c>
      <c r="AD186" s="145">
        <v>0</v>
      </c>
      <c r="AE186" s="145"/>
      <c r="AF186" s="145"/>
      <c r="AG186" s="145"/>
      <c r="AH186" s="145"/>
      <c r="AI186" s="145"/>
      <c r="AJ186" s="145"/>
      <c r="AK186" s="145"/>
      <c r="AL186" s="145"/>
      <c r="AM186" s="145"/>
      <c r="AN186" s="145"/>
      <c r="AO186" s="145"/>
      <c r="AP186" s="145"/>
      <c r="AQ186" s="131">
        <f t="shared" ref="AQ186:AQ243" si="83">SUM(C186:AP186)</f>
        <v>4855475</v>
      </c>
    </row>
    <row r="187" spans="2:87">
      <c r="B187" s="150" t="s">
        <v>237</v>
      </c>
      <c r="C187" s="145">
        <v>1385394</v>
      </c>
      <c r="D187" s="145">
        <v>0</v>
      </c>
      <c r="E187" s="145">
        <v>232</v>
      </c>
      <c r="F187" s="145">
        <v>178369</v>
      </c>
      <c r="G187" s="145">
        <v>0</v>
      </c>
      <c r="H187" s="145">
        <v>0</v>
      </c>
      <c r="I187" s="145">
        <v>3619946</v>
      </c>
      <c r="J187" s="145">
        <v>0</v>
      </c>
      <c r="K187" s="145">
        <v>356980</v>
      </c>
      <c r="L187" s="145">
        <v>1798662</v>
      </c>
      <c r="M187" s="145">
        <v>1453811</v>
      </c>
      <c r="N187" s="145">
        <v>0</v>
      </c>
      <c r="O187" s="145">
        <v>0</v>
      </c>
      <c r="P187" s="145">
        <v>1671514</v>
      </c>
      <c r="Q187" s="145">
        <v>0</v>
      </c>
      <c r="R187" s="145">
        <v>0</v>
      </c>
      <c r="S187" s="145">
        <v>0</v>
      </c>
      <c r="T187" s="145">
        <v>2</v>
      </c>
      <c r="U187" s="145">
        <v>0</v>
      </c>
      <c r="V187" s="145">
        <v>0</v>
      </c>
      <c r="W187" s="145">
        <v>740397</v>
      </c>
      <c r="X187" s="145">
        <v>201701</v>
      </c>
      <c r="Y187" s="145">
        <v>0</v>
      </c>
      <c r="Z187" s="145">
        <v>0</v>
      </c>
      <c r="AA187" s="145">
        <v>222611</v>
      </c>
      <c r="AB187" s="145">
        <v>0</v>
      </c>
      <c r="AC187" s="145">
        <v>0</v>
      </c>
      <c r="AD187" s="145">
        <v>789279</v>
      </c>
      <c r="AE187" s="145"/>
      <c r="AF187" s="145"/>
      <c r="AG187" s="145"/>
      <c r="AH187" s="145"/>
      <c r="AI187" s="145"/>
      <c r="AJ187" s="145"/>
      <c r="AK187" s="145"/>
      <c r="AL187" s="145"/>
      <c r="AM187" s="145"/>
      <c r="AN187" s="145"/>
      <c r="AO187" s="145"/>
      <c r="AP187" s="145"/>
      <c r="AQ187" s="131">
        <f t="shared" si="83"/>
        <v>12418898</v>
      </c>
    </row>
    <row r="188" spans="2:87">
      <c r="B188" s="150" t="s">
        <v>238</v>
      </c>
      <c r="C188" s="145">
        <v>35922743</v>
      </c>
      <c r="D188" s="145">
        <v>0</v>
      </c>
      <c r="E188" s="145">
        <v>7694595</v>
      </c>
      <c r="F188" s="145">
        <v>21157</v>
      </c>
      <c r="G188" s="145">
        <v>330013</v>
      </c>
      <c r="H188" s="145">
        <v>47377601</v>
      </c>
      <c r="I188" s="145">
        <v>33168987</v>
      </c>
      <c r="J188" s="145">
        <v>0</v>
      </c>
      <c r="K188" s="145">
        <v>0</v>
      </c>
      <c r="L188" s="145">
        <v>1202041</v>
      </c>
      <c r="M188" s="145">
        <v>5688527</v>
      </c>
      <c r="N188" s="145">
        <v>0</v>
      </c>
      <c r="O188" s="145">
        <v>0</v>
      </c>
      <c r="P188" s="145">
        <v>1117517</v>
      </c>
      <c r="Q188" s="145">
        <v>0</v>
      </c>
      <c r="R188" s="145">
        <v>45325918</v>
      </c>
      <c r="S188" s="145">
        <v>0</v>
      </c>
      <c r="T188" s="145">
        <v>6037958</v>
      </c>
      <c r="U188" s="145">
        <v>5567</v>
      </c>
      <c r="V188" s="145">
        <v>61971329</v>
      </c>
      <c r="W188" s="145">
        <v>898207</v>
      </c>
      <c r="X188" s="145">
        <v>1191308</v>
      </c>
      <c r="Y188" s="145">
        <v>80987646</v>
      </c>
      <c r="Z188" s="145">
        <v>595</v>
      </c>
      <c r="AA188" s="145">
        <v>0</v>
      </c>
      <c r="AB188" s="145">
        <v>122575496</v>
      </c>
      <c r="AC188" s="145">
        <v>0</v>
      </c>
      <c r="AD188" s="145">
        <v>1727350</v>
      </c>
      <c r="AE188" s="145"/>
      <c r="AF188" s="145"/>
      <c r="AG188" s="145"/>
      <c r="AH188" s="145"/>
      <c r="AI188" s="145"/>
      <c r="AJ188" s="145"/>
      <c r="AK188" s="145"/>
      <c r="AL188" s="145"/>
      <c r="AM188" s="145"/>
      <c r="AN188" s="145"/>
      <c r="AO188" s="145"/>
      <c r="AP188" s="145"/>
      <c r="AQ188" s="131">
        <f t="shared" si="83"/>
        <v>453244555</v>
      </c>
    </row>
    <row r="189" spans="2:87">
      <c r="B189" s="150" t="s">
        <v>239</v>
      </c>
      <c r="C189" s="145">
        <v>13769840</v>
      </c>
      <c r="D189" s="145">
        <v>0</v>
      </c>
      <c r="E189" s="145">
        <v>0</v>
      </c>
      <c r="F189" s="145">
        <v>0</v>
      </c>
      <c r="G189" s="145">
        <v>681434</v>
      </c>
      <c r="H189" s="145">
        <v>0</v>
      </c>
      <c r="I189" s="145">
        <v>2878259</v>
      </c>
      <c r="J189" s="145">
        <v>0</v>
      </c>
      <c r="K189" s="145">
        <v>1285835</v>
      </c>
      <c r="L189" s="145">
        <v>0</v>
      </c>
      <c r="M189" s="145">
        <v>4062176</v>
      </c>
      <c r="N189" s="145">
        <v>0</v>
      </c>
      <c r="O189" s="145">
        <v>0</v>
      </c>
      <c r="P189" s="145">
        <v>1130888</v>
      </c>
      <c r="Q189" s="145">
        <v>0</v>
      </c>
      <c r="R189" s="145">
        <v>5523898</v>
      </c>
      <c r="S189" s="145">
        <v>0</v>
      </c>
      <c r="T189" s="145">
        <v>527941</v>
      </c>
      <c r="U189" s="145">
        <v>0</v>
      </c>
      <c r="V189" s="145">
        <v>0</v>
      </c>
      <c r="W189" s="145">
        <v>0</v>
      </c>
      <c r="X189" s="145">
        <v>1839549</v>
      </c>
      <c r="Y189" s="145">
        <v>3932233</v>
      </c>
      <c r="Z189" s="145">
        <v>75307</v>
      </c>
      <c r="AA189" s="145">
        <v>0</v>
      </c>
      <c r="AB189" s="145">
        <v>496731</v>
      </c>
      <c r="AC189" s="145">
        <v>0</v>
      </c>
      <c r="AD189" s="145">
        <v>0</v>
      </c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5"/>
      <c r="AO189" s="145"/>
      <c r="AP189" s="145"/>
      <c r="AQ189" s="131">
        <f t="shared" si="83"/>
        <v>36204091</v>
      </c>
    </row>
    <row r="190" spans="2:87">
      <c r="B190" s="150" t="s">
        <v>240</v>
      </c>
      <c r="C190" s="145">
        <v>0</v>
      </c>
      <c r="D190" s="145">
        <v>0</v>
      </c>
      <c r="E190" s="145">
        <v>0</v>
      </c>
      <c r="F190" s="145">
        <v>64933425</v>
      </c>
      <c r="G190" s="145">
        <v>579345</v>
      </c>
      <c r="H190" s="145">
        <v>7573966</v>
      </c>
      <c r="I190" s="145">
        <v>159055063</v>
      </c>
      <c r="J190" s="145">
        <v>0</v>
      </c>
      <c r="K190" s="145">
        <v>6254477</v>
      </c>
      <c r="L190" s="145">
        <v>142207027</v>
      </c>
      <c r="M190" s="145">
        <v>1607104</v>
      </c>
      <c r="N190" s="145">
        <v>0</v>
      </c>
      <c r="O190" s="145">
        <v>0</v>
      </c>
      <c r="P190" s="145">
        <v>26848981</v>
      </c>
      <c r="Q190" s="145">
        <v>0</v>
      </c>
      <c r="R190" s="145">
        <v>1419421</v>
      </c>
      <c r="S190" s="145">
        <v>0</v>
      </c>
      <c r="T190" s="145">
        <v>3586145</v>
      </c>
      <c r="U190" s="145">
        <v>400344</v>
      </c>
      <c r="V190" s="145">
        <v>102764389</v>
      </c>
      <c r="W190" s="145">
        <v>0</v>
      </c>
      <c r="X190" s="145">
        <v>663054</v>
      </c>
      <c r="Y190" s="145">
        <v>1966333885</v>
      </c>
      <c r="Z190" s="145">
        <v>16978920</v>
      </c>
      <c r="AA190" s="145">
        <v>0</v>
      </c>
      <c r="AB190" s="145">
        <v>104255601</v>
      </c>
      <c r="AC190" s="145">
        <v>637173</v>
      </c>
      <c r="AD190" s="145">
        <v>60248448</v>
      </c>
      <c r="AE190" s="145"/>
      <c r="AF190" s="145"/>
      <c r="AG190" s="145"/>
      <c r="AH190" s="145"/>
      <c r="AI190" s="145"/>
      <c r="AJ190" s="145"/>
      <c r="AK190" s="145"/>
      <c r="AL190" s="145"/>
      <c r="AM190" s="145"/>
      <c r="AN190" s="145"/>
      <c r="AO190" s="145"/>
      <c r="AP190" s="145"/>
      <c r="AQ190" s="131">
        <f t="shared" si="83"/>
        <v>2666346768</v>
      </c>
    </row>
    <row r="191" spans="2:87">
      <c r="B191" s="150" t="s">
        <v>241</v>
      </c>
      <c r="C191" s="145">
        <v>0</v>
      </c>
      <c r="D191" s="145">
        <v>0</v>
      </c>
      <c r="E191" s="145">
        <v>0</v>
      </c>
      <c r="F191" s="145">
        <v>21838</v>
      </c>
      <c r="G191" s="145">
        <v>0</v>
      </c>
      <c r="H191" s="145">
        <v>273187</v>
      </c>
      <c r="I191" s="145">
        <v>0</v>
      </c>
      <c r="J191" s="145">
        <v>0</v>
      </c>
      <c r="K191" s="145">
        <v>0</v>
      </c>
      <c r="L191" s="145">
        <v>47284150</v>
      </c>
      <c r="M191" s="145">
        <v>0</v>
      </c>
      <c r="N191" s="145">
        <v>0</v>
      </c>
      <c r="O191" s="145">
        <v>0</v>
      </c>
      <c r="P191" s="145">
        <v>0</v>
      </c>
      <c r="Q191" s="145">
        <v>0</v>
      </c>
      <c r="R191" s="145">
        <v>0</v>
      </c>
      <c r="S191" s="145">
        <v>15674</v>
      </c>
      <c r="T191" s="145">
        <v>0</v>
      </c>
      <c r="U191" s="145">
        <v>0</v>
      </c>
      <c r="V191" s="145">
        <v>0</v>
      </c>
      <c r="W191" s="145">
        <v>0</v>
      </c>
      <c r="X191" s="145">
        <v>0</v>
      </c>
      <c r="Y191" s="145">
        <v>0</v>
      </c>
      <c r="Z191" s="145">
        <v>0</v>
      </c>
      <c r="AA191" s="145">
        <v>0</v>
      </c>
      <c r="AB191" s="145">
        <v>0</v>
      </c>
      <c r="AC191" s="145">
        <v>0</v>
      </c>
      <c r="AD191" s="145">
        <v>0</v>
      </c>
      <c r="AE191" s="145"/>
      <c r="AF191" s="145"/>
      <c r="AG191" s="145"/>
      <c r="AH191" s="145"/>
      <c r="AI191" s="145"/>
      <c r="AJ191" s="145"/>
      <c r="AK191" s="145"/>
      <c r="AL191" s="145"/>
      <c r="AM191" s="145"/>
      <c r="AN191" s="145"/>
      <c r="AO191" s="145"/>
      <c r="AP191" s="145"/>
      <c r="AQ191" s="131">
        <f t="shared" si="83"/>
        <v>47594849</v>
      </c>
    </row>
    <row r="192" spans="2:87">
      <c r="B192" s="150" t="s">
        <v>242</v>
      </c>
      <c r="C192" s="145">
        <v>0</v>
      </c>
      <c r="D192" s="145">
        <v>0</v>
      </c>
      <c r="E192" s="145">
        <v>0</v>
      </c>
      <c r="F192" s="145">
        <v>0</v>
      </c>
      <c r="G192" s="145">
        <v>0</v>
      </c>
      <c r="H192" s="145">
        <v>0</v>
      </c>
      <c r="I192" s="145">
        <v>15182</v>
      </c>
      <c r="J192" s="145">
        <v>0</v>
      </c>
      <c r="K192" s="145">
        <v>0</v>
      </c>
      <c r="L192" s="145">
        <v>0</v>
      </c>
      <c r="M192" s="145">
        <v>0</v>
      </c>
      <c r="N192" s="145">
        <v>0</v>
      </c>
      <c r="O192" s="145">
        <v>0</v>
      </c>
      <c r="P192" s="145">
        <v>0</v>
      </c>
      <c r="Q192" s="145">
        <v>0</v>
      </c>
      <c r="R192" s="145">
        <v>65078</v>
      </c>
      <c r="S192" s="145">
        <v>33558</v>
      </c>
      <c r="T192" s="145">
        <v>-187670</v>
      </c>
      <c r="U192" s="145">
        <v>0</v>
      </c>
      <c r="V192" s="145">
        <v>0</v>
      </c>
      <c r="W192" s="145">
        <v>0</v>
      </c>
      <c r="X192" s="145">
        <v>0</v>
      </c>
      <c r="Y192" s="145">
        <v>0</v>
      </c>
      <c r="Z192" s="145">
        <v>0</v>
      </c>
      <c r="AA192" s="145">
        <v>0</v>
      </c>
      <c r="AB192" s="145">
        <v>14110</v>
      </c>
      <c r="AC192" s="145">
        <v>0</v>
      </c>
      <c r="AD192" s="145">
        <v>0</v>
      </c>
      <c r="AE192" s="145"/>
      <c r="AF192" s="145"/>
      <c r="AG192" s="145"/>
      <c r="AH192" s="145"/>
      <c r="AI192" s="145"/>
      <c r="AJ192" s="145"/>
      <c r="AK192" s="145"/>
      <c r="AL192" s="145"/>
      <c r="AM192" s="145"/>
      <c r="AN192" s="145"/>
      <c r="AO192" s="145"/>
      <c r="AP192" s="145"/>
      <c r="AQ192" s="131">
        <f t="shared" si="83"/>
        <v>-59742</v>
      </c>
    </row>
    <row r="193" spans="2:87">
      <c r="B193" s="150" t="s">
        <v>243</v>
      </c>
      <c r="C193" s="145">
        <v>44530</v>
      </c>
      <c r="D193" s="145">
        <v>0</v>
      </c>
      <c r="E193" s="145">
        <v>0</v>
      </c>
      <c r="F193" s="145">
        <v>0</v>
      </c>
      <c r="G193" s="145">
        <v>4148</v>
      </c>
      <c r="H193" s="145">
        <v>0</v>
      </c>
      <c r="I193" s="145">
        <v>6790</v>
      </c>
      <c r="J193" s="145">
        <v>0</v>
      </c>
      <c r="K193" s="145">
        <v>0</v>
      </c>
      <c r="L193" s="145">
        <v>0</v>
      </c>
      <c r="M193" s="145">
        <v>17910</v>
      </c>
      <c r="N193" s="145">
        <v>0</v>
      </c>
      <c r="O193" s="145">
        <v>85389</v>
      </c>
      <c r="P193" s="145">
        <v>473686</v>
      </c>
      <c r="Q193" s="145">
        <v>0</v>
      </c>
      <c r="R193" s="145">
        <v>0</v>
      </c>
      <c r="S193" s="145">
        <v>277628</v>
      </c>
      <c r="T193" s="145">
        <v>634669</v>
      </c>
      <c r="U193" s="145">
        <v>39112</v>
      </c>
      <c r="V193" s="145">
        <v>901411</v>
      </c>
      <c r="W193" s="145">
        <v>0</v>
      </c>
      <c r="X193" s="145">
        <v>57152</v>
      </c>
      <c r="Y193" s="145">
        <v>793736</v>
      </c>
      <c r="Z193" s="145">
        <v>0</v>
      </c>
      <c r="AA193" s="145">
        <v>0</v>
      </c>
      <c r="AB193" s="145">
        <v>1068574</v>
      </c>
      <c r="AC193" s="145">
        <v>0</v>
      </c>
      <c r="AD193" s="145">
        <v>0</v>
      </c>
      <c r="AE193" s="145"/>
      <c r="AF193" s="145"/>
      <c r="AG193" s="145"/>
      <c r="AH193" s="145"/>
      <c r="AI193" s="145"/>
      <c r="AJ193" s="145"/>
      <c r="AK193" s="145"/>
      <c r="AL193" s="145"/>
      <c r="AM193" s="145"/>
      <c r="AN193" s="145"/>
      <c r="AO193" s="145"/>
      <c r="AP193" s="145"/>
      <c r="AQ193" s="131">
        <f t="shared" si="83"/>
        <v>4404735</v>
      </c>
    </row>
    <row r="194" spans="2:87">
      <c r="B194" s="150" t="s">
        <v>244</v>
      </c>
      <c r="C194" s="145">
        <v>0</v>
      </c>
      <c r="D194" s="145">
        <v>0</v>
      </c>
      <c r="E194" s="145">
        <v>25519</v>
      </c>
      <c r="F194" s="145">
        <v>0</v>
      </c>
      <c r="G194" s="145">
        <v>0</v>
      </c>
      <c r="H194" s="145">
        <v>0</v>
      </c>
      <c r="I194" s="145">
        <v>0</v>
      </c>
      <c r="J194" s="145">
        <v>0</v>
      </c>
      <c r="K194" s="145">
        <v>0</v>
      </c>
      <c r="L194" s="145">
        <v>0</v>
      </c>
      <c r="M194" s="145">
        <v>0</v>
      </c>
      <c r="N194" s="145">
        <v>0</v>
      </c>
      <c r="O194" s="145">
        <v>0</v>
      </c>
      <c r="P194" s="145">
        <v>0</v>
      </c>
      <c r="Q194" s="145">
        <v>0</v>
      </c>
      <c r="R194" s="145">
        <v>0</v>
      </c>
      <c r="S194" s="145">
        <v>0</v>
      </c>
      <c r="T194" s="145">
        <v>0</v>
      </c>
      <c r="U194" s="145">
        <v>0</v>
      </c>
      <c r="V194" s="145">
        <v>0</v>
      </c>
      <c r="W194" s="145">
        <v>0</v>
      </c>
      <c r="X194" s="145">
        <v>0</v>
      </c>
      <c r="Y194" s="145">
        <v>0</v>
      </c>
      <c r="Z194" s="145">
        <v>0</v>
      </c>
      <c r="AA194" s="145">
        <v>0</v>
      </c>
      <c r="AB194" s="145">
        <v>0</v>
      </c>
      <c r="AC194" s="145">
        <v>0</v>
      </c>
      <c r="AD194" s="145">
        <v>0</v>
      </c>
      <c r="AE194" s="145"/>
      <c r="AF194" s="145"/>
      <c r="AG194" s="145"/>
      <c r="AH194" s="145"/>
      <c r="AI194" s="145"/>
      <c r="AJ194" s="145"/>
      <c r="AK194" s="145"/>
      <c r="AL194" s="145"/>
      <c r="AM194" s="145"/>
      <c r="AN194" s="145"/>
      <c r="AO194" s="145"/>
      <c r="AP194" s="145"/>
      <c r="AQ194" s="131">
        <f t="shared" si="83"/>
        <v>25519</v>
      </c>
    </row>
    <row r="195" spans="2:87">
      <c r="B195" s="150" t="s">
        <v>245</v>
      </c>
      <c r="C195" s="145">
        <v>0</v>
      </c>
      <c r="D195" s="145">
        <v>0</v>
      </c>
      <c r="E195" s="145">
        <v>3426388</v>
      </c>
      <c r="F195" s="145">
        <v>162451</v>
      </c>
      <c r="G195" s="145">
        <v>0</v>
      </c>
      <c r="H195" s="145">
        <v>0</v>
      </c>
      <c r="I195" s="145">
        <v>0</v>
      </c>
      <c r="J195" s="145">
        <v>680302</v>
      </c>
      <c r="K195" s="145">
        <v>919218</v>
      </c>
      <c r="L195" s="145">
        <v>0</v>
      </c>
      <c r="M195" s="145">
        <v>4067528</v>
      </c>
      <c r="N195" s="145">
        <v>45061</v>
      </c>
      <c r="O195" s="145">
        <v>39839</v>
      </c>
      <c r="P195" s="145">
        <v>0</v>
      </c>
      <c r="Q195" s="145">
        <v>0</v>
      </c>
      <c r="R195" s="145">
        <v>0</v>
      </c>
      <c r="S195" s="145">
        <v>0</v>
      </c>
      <c r="T195" s="145">
        <v>0</v>
      </c>
      <c r="U195" s="145">
        <v>0</v>
      </c>
      <c r="V195" s="145">
        <v>0</v>
      </c>
      <c r="W195" s="145">
        <v>494038</v>
      </c>
      <c r="X195" s="145">
        <v>0</v>
      </c>
      <c r="Y195" s="145">
        <v>116</v>
      </c>
      <c r="Z195" s="145">
        <v>0</v>
      </c>
      <c r="AA195" s="145">
        <v>183216</v>
      </c>
      <c r="AB195" s="145">
        <v>0</v>
      </c>
      <c r="AC195" s="145">
        <v>0</v>
      </c>
      <c r="AD195" s="145">
        <v>351276</v>
      </c>
      <c r="AE195" s="145"/>
      <c r="AF195" s="145"/>
      <c r="AG195" s="145"/>
      <c r="AH195" s="145"/>
      <c r="AI195" s="145"/>
      <c r="AJ195" s="145"/>
      <c r="AK195" s="145"/>
      <c r="AL195" s="145"/>
      <c r="AM195" s="145"/>
      <c r="AN195" s="145"/>
      <c r="AO195" s="145"/>
      <c r="AP195" s="145"/>
      <c r="AQ195" s="131">
        <f t="shared" si="83"/>
        <v>10369433</v>
      </c>
    </row>
    <row r="196" spans="2:87">
      <c r="B196" s="149" t="s">
        <v>246</v>
      </c>
      <c r="C196" s="142">
        <v>116852784</v>
      </c>
      <c r="D196" s="142">
        <v>0</v>
      </c>
      <c r="E196" s="142">
        <v>170882982</v>
      </c>
      <c r="F196" s="142">
        <v>164715273</v>
      </c>
      <c r="G196" s="142">
        <v>4392721</v>
      </c>
      <c r="H196" s="142">
        <v>140190783</v>
      </c>
      <c r="I196" s="142">
        <v>315646773</v>
      </c>
      <c r="J196" s="142">
        <v>17985851</v>
      </c>
      <c r="K196" s="142">
        <v>17042832</v>
      </c>
      <c r="L196" s="142">
        <v>226338115</v>
      </c>
      <c r="M196" s="142">
        <v>38252756</v>
      </c>
      <c r="N196" s="142">
        <v>433177</v>
      </c>
      <c r="O196" s="142">
        <v>279377</v>
      </c>
      <c r="P196" s="142">
        <v>55518531</v>
      </c>
      <c r="Q196" s="142">
        <v>112956</v>
      </c>
      <c r="R196" s="142">
        <v>180816584</v>
      </c>
      <c r="S196" s="142">
        <v>1418025</v>
      </c>
      <c r="T196" s="142">
        <v>117546424</v>
      </c>
      <c r="U196" s="142">
        <v>6017518</v>
      </c>
      <c r="V196" s="142">
        <v>312285840</v>
      </c>
      <c r="W196" s="142">
        <v>5967071</v>
      </c>
      <c r="X196" s="142">
        <v>15157689</v>
      </c>
      <c r="Y196" s="142">
        <v>2209091987</v>
      </c>
      <c r="Z196" s="142">
        <v>18087222</v>
      </c>
      <c r="AA196" s="142">
        <v>16908172</v>
      </c>
      <c r="AB196" s="142">
        <v>474616846</v>
      </c>
      <c r="AC196" s="142">
        <v>5929223</v>
      </c>
      <c r="AD196" s="142">
        <v>100217663</v>
      </c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31">
        <f t="shared" si="83"/>
        <v>4732705175</v>
      </c>
      <c r="AU196" s="135">
        <f t="shared" ref="AU196:BD196" si="84">C196-SUM(C185:C195)</f>
        <v>0</v>
      </c>
      <c r="AV196" s="135">
        <f t="shared" si="84"/>
        <v>0</v>
      </c>
      <c r="AW196" s="135">
        <f t="shared" si="84"/>
        <v>0</v>
      </c>
      <c r="AX196" s="135">
        <f t="shared" si="84"/>
        <v>0</v>
      </c>
      <c r="AY196" s="135">
        <f t="shared" si="84"/>
        <v>0</v>
      </c>
      <c r="AZ196" s="135">
        <f t="shared" si="84"/>
        <v>0</v>
      </c>
      <c r="BA196" s="135">
        <f t="shared" si="84"/>
        <v>0</v>
      </c>
      <c r="BB196" s="135">
        <f t="shared" si="84"/>
        <v>-1</v>
      </c>
      <c r="BC196" s="135">
        <f t="shared" si="84"/>
        <v>0</v>
      </c>
      <c r="BD196" s="135">
        <f t="shared" si="84"/>
        <v>0</v>
      </c>
      <c r="BE196" s="135">
        <f t="shared" ref="BE196:BX196" si="85">M196-SUM(M185:M195)</f>
        <v>-1</v>
      </c>
      <c r="BF196" s="135">
        <f t="shared" si="85"/>
        <v>0</v>
      </c>
      <c r="BG196" s="135">
        <f t="shared" si="85"/>
        <v>1</v>
      </c>
      <c r="BH196" s="135">
        <f t="shared" si="85"/>
        <v>0</v>
      </c>
      <c r="BI196" s="135">
        <f t="shared" si="85"/>
        <v>0</v>
      </c>
      <c r="BJ196" s="135">
        <f t="shared" si="85"/>
        <v>0</v>
      </c>
      <c r="BK196" s="135">
        <f t="shared" si="85"/>
        <v>0</v>
      </c>
      <c r="BL196" s="135">
        <f t="shared" si="85"/>
        <v>0</v>
      </c>
      <c r="BM196" s="135">
        <f t="shared" si="85"/>
        <v>-1</v>
      </c>
      <c r="BN196" s="135">
        <f t="shared" si="85"/>
        <v>0</v>
      </c>
      <c r="BO196" s="135">
        <f t="shared" si="85"/>
        <v>0</v>
      </c>
      <c r="BP196" s="135">
        <f t="shared" si="85"/>
        <v>0</v>
      </c>
      <c r="BQ196" s="135">
        <f t="shared" si="85"/>
        <v>0</v>
      </c>
      <c r="BR196" s="135">
        <f t="shared" si="85"/>
        <v>0</v>
      </c>
      <c r="BS196" s="135">
        <f t="shared" si="85"/>
        <v>0</v>
      </c>
      <c r="BT196" s="135">
        <f t="shared" si="85"/>
        <v>-1</v>
      </c>
      <c r="BU196" s="135">
        <f t="shared" si="85"/>
        <v>0</v>
      </c>
      <c r="BV196" s="135">
        <f t="shared" si="85"/>
        <v>0</v>
      </c>
      <c r="BW196" s="135">
        <f t="shared" si="85"/>
        <v>0</v>
      </c>
      <c r="BX196" s="135">
        <f t="shared" si="85"/>
        <v>0</v>
      </c>
      <c r="BY196" s="135">
        <f t="shared" ref="BY196:CI196" si="86">AG196-SUM(AG185:AG195)</f>
        <v>0</v>
      </c>
      <c r="BZ196" s="135">
        <f t="shared" si="86"/>
        <v>0</v>
      </c>
      <c r="CA196" s="135">
        <f t="shared" si="86"/>
        <v>0</v>
      </c>
      <c r="CB196" s="135">
        <f t="shared" si="86"/>
        <v>0</v>
      </c>
      <c r="CC196" s="135">
        <f t="shared" si="86"/>
        <v>0</v>
      </c>
      <c r="CD196" s="135">
        <f t="shared" si="86"/>
        <v>0</v>
      </c>
      <c r="CE196" s="135">
        <f t="shared" si="86"/>
        <v>0</v>
      </c>
      <c r="CF196" s="135">
        <f t="shared" si="86"/>
        <v>0</v>
      </c>
      <c r="CG196" s="135">
        <f t="shared" si="86"/>
        <v>0</v>
      </c>
      <c r="CH196" s="135">
        <f t="shared" si="86"/>
        <v>0</v>
      </c>
      <c r="CI196" s="135">
        <f t="shared" si="86"/>
        <v>-3</v>
      </c>
    </row>
    <row r="197" spans="2:87">
      <c r="B197" s="150" t="s">
        <v>247</v>
      </c>
      <c r="C197" s="145">
        <v>49818881</v>
      </c>
      <c r="D197" s="145">
        <v>0</v>
      </c>
      <c r="E197" s="145">
        <v>12611011</v>
      </c>
      <c r="F197" s="145">
        <v>0</v>
      </c>
      <c r="G197" s="145">
        <v>1552662</v>
      </c>
      <c r="H197" s="145">
        <v>50071989</v>
      </c>
      <c r="I197" s="145">
        <v>41281155</v>
      </c>
      <c r="J197" s="145">
        <v>0</v>
      </c>
      <c r="K197" s="145">
        <v>2284207</v>
      </c>
      <c r="L197" s="145">
        <v>3337180</v>
      </c>
      <c r="M197" s="145">
        <v>14107858</v>
      </c>
      <c r="N197" s="145">
        <v>0</v>
      </c>
      <c r="O197" s="145">
        <v>497</v>
      </c>
      <c r="P197" s="145">
        <v>5687429</v>
      </c>
      <c r="Q197" s="145">
        <v>19140</v>
      </c>
      <c r="R197" s="145">
        <v>47026511</v>
      </c>
      <c r="S197" s="145">
        <v>0</v>
      </c>
      <c r="T197" s="145">
        <v>15150077</v>
      </c>
      <c r="U197" s="145">
        <v>1481772</v>
      </c>
      <c r="V197" s="145">
        <v>86111464</v>
      </c>
      <c r="W197" s="145">
        <v>515323</v>
      </c>
      <c r="X197" s="145">
        <v>8537302</v>
      </c>
      <c r="Y197" s="145">
        <v>55597659</v>
      </c>
      <c r="Z197" s="145">
        <v>1073375</v>
      </c>
      <c r="AA197" s="145">
        <v>747933</v>
      </c>
      <c r="AB197" s="145">
        <v>116728982</v>
      </c>
      <c r="AC197" s="145">
        <v>0</v>
      </c>
      <c r="AD197" s="145">
        <v>0</v>
      </c>
      <c r="AE197" s="145"/>
      <c r="AF197" s="145"/>
      <c r="AG197" s="145"/>
      <c r="AH197" s="145"/>
      <c r="AI197" s="145"/>
      <c r="AJ197" s="145"/>
      <c r="AK197" s="145"/>
      <c r="AL197" s="145"/>
      <c r="AM197" s="145"/>
      <c r="AN197" s="145"/>
      <c r="AO197" s="145"/>
      <c r="AP197" s="145"/>
      <c r="AQ197" s="131">
        <f t="shared" si="83"/>
        <v>513742407</v>
      </c>
    </row>
    <row r="198" spans="2:87">
      <c r="B198" s="150" t="s">
        <v>248</v>
      </c>
      <c r="C198" s="145">
        <v>39280620</v>
      </c>
      <c r="D198" s="145">
        <v>0</v>
      </c>
      <c r="E198" s="145">
        <v>85378219</v>
      </c>
      <c r="F198" s="145">
        <v>26416994</v>
      </c>
      <c r="G198" s="145">
        <v>526428</v>
      </c>
      <c r="H198" s="145">
        <v>61325696</v>
      </c>
      <c r="I198" s="145">
        <v>65602379</v>
      </c>
      <c r="J198" s="145">
        <v>11375698</v>
      </c>
      <c r="K198" s="145">
        <v>3778253</v>
      </c>
      <c r="L198" s="145">
        <v>18332275</v>
      </c>
      <c r="M198" s="145">
        <v>6264555</v>
      </c>
      <c r="N198" s="145">
        <v>41615</v>
      </c>
      <c r="O198" s="145">
        <v>1233</v>
      </c>
      <c r="P198" s="145">
        <v>10768846</v>
      </c>
      <c r="Q198" s="145">
        <v>0</v>
      </c>
      <c r="R198" s="145">
        <v>92298147</v>
      </c>
      <c r="S198" s="145">
        <v>198434</v>
      </c>
      <c r="T198" s="145">
        <v>68515558</v>
      </c>
      <c r="U198" s="145">
        <v>1075282</v>
      </c>
      <c r="V198" s="145">
        <v>94279537</v>
      </c>
      <c r="W198" s="145">
        <v>2820390</v>
      </c>
      <c r="X198" s="145">
        <v>1423917</v>
      </c>
      <c r="Y198" s="145">
        <v>130770863</v>
      </c>
      <c r="Z198" s="145">
        <v>5464</v>
      </c>
      <c r="AA198" s="145">
        <v>10165052</v>
      </c>
      <c r="AB198" s="145">
        <v>176528582</v>
      </c>
      <c r="AC198" s="145">
        <v>1944950</v>
      </c>
      <c r="AD198" s="145">
        <v>7874446</v>
      </c>
      <c r="AE198" s="145"/>
      <c r="AF198" s="145"/>
      <c r="AG198" s="145"/>
      <c r="AH198" s="145"/>
      <c r="AI198" s="145"/>
      <c r="AJ198" s="145"/>
      <c r="AK198" s="145"/>
      <c r="AL198" s="145"/>
      <c r="AM198" s="145"/>
      <c r="AN198" s="145"/>
      <c r="AO198" s="145"/>
      <c r="AP198" s="145"/>
      <c r="AQ198" s="131">
        <f t="shared" si="83"/>
        <v>916993433</v>
      </c>
    </row>
    <row r="199" spans="2:87">
      <c r="B199" s="150" t="s">
        <v>249</v>
      </c>
      <c r="C199" s="145">
        <v>6603804</v>
      </c>
      <c r="D199" s="145">
        <v>0</v>
      </c>
      <c r="E199" s="145">
        <v>19327989</v>
      </c>
      <c r="F199" s="145">
        <v>20930756</v>
      </c>
      <c r="G199" s="145">
        <v>224231</v>
      </c>
      <c r="H199" s="145">
        <v>2895172</v>
      </c>
      <c r="I199" s="145">
        <v>11026737</v>
      </c>
      <c r="J199" s="145">
        <v>2191432</v>
      </c>
      <c r="K199" s="145">
        <v>549772</v>
      </c>
      <c r="L199" s="145">
        <v>5695963</v>
      </c>
      <c r="M199" s="145">
        <v>2098249</v>
      </c>
      <c r="N199" s="145">
        <v>13616</v>
      </c>
      <c r="O199" s="145">
        <v>9366</v>
      </c>
      <c r="P199" s="145">
        <v>3113504</v>
      </c>
      <c r="Q199" s="145">
        <v>0</v>
      </c>
      <c r="R199" s="145">
        <v>14475299</v>
      </c>
      <c r="S199" s="145">
        <v>0</v>
      </c>
      <c r="T199" s="145">
        <v>8503845</v>
      </c>
      <c r="U199" s="145">
        <v>402869</v>
      </c>
      <c r="V199" s="145">
        <v>14800190</v>
      </c>
      <c r="W199" s="145">
        <v>197402</v>
      </c>
      <c r="X199" s="145">
        <v>957804</v>
      </c>
      <c r="Y199" s="145">
        <v>16657159</v>
      </c>
      <c r="Z199" s="145">
        <v>204762</v>
      </c>
      <c r="AA199" s="145">
        <v>944854</v>
      </c>
      <c r="AB199" s="145">
        <v>24138817</v>
      </c>
      <c r="AC199" s="145">
        <v>1004801</v>
      </c>
      <c r="AD199" s="145">
        <v>16438567</v>
      </c>
      <c r="AE199" s="145"/>
      <c r="AF199" s="145"/>
      <c r="AG199" s="145"/>
      <c r="AH199" s="145"/>
      <c r="AI199" s="145"/>
      <c r="AJ199" s="145"/>
      <c r="AK199" s="145"/>
      <c r="AL199" s="145"/>
      <c r="AM199" s="145"/>
      <c r="AN199" s="145"/>
      <c r="AO199" s="145"/>
      <c r="AP199" s="145"/>
      <c r="AQ199" s="131">
        <f t="shared" si="83"/>
        <v>173406960</v>
      </c>
    </row>
    <row r="200" spans="2:87">
      <c r="B200" s="150" t="s">
        <v>250</v>
      </c>
      <c r="C200" s="145">
        <v>113231</v>
      </c>
      <c r="D200" s="145">
        <v>0</v>
      </c>
      <c r="E200" s="145">
        <v>0</v>
      </c>
      <c r="F200" s="145">
        <v>0</v>
      </c>
      <c r="G200" s="145">
        <v>0</v>
      </c>
      <c r="H200" s="145">
        <v>0</v>
      </c>
      <c r="I200" s="145">
        <v>0</v>
      </c>
      <c r="J200" s="145">
        <v>0</v>
      </c>
      <c r="K200" s="145">
        <v>0</v>
      </c>
      <c r="L200" s="145">
        <v>0</v>
      </c>
      <c r="M200" s="145">
        <v>0</v>
      </c>
      <c r="N200" s="145">
        <v>0</v>
      </c>
      <c r="O200" s="145">
        <v>0</v>
      </c>
      <c r="P200" s="145">
        <v>0</v>
      </c>
      <c r="Q200" s="145">
        <v>0</v>
      </c>
      <c r="R200" s="145">
        <v>0</v>
      </c>
      <c r="S200" s="145">
        <v>0</v>
      </c>
      <c r="T200" s="145">
        <v>0</v>
      </c>
      <c r="U200" s="145">
        <v>0</v>
      </c>
      <c r="V200" s="145">
        <v>0</v>
      </c>
      <c r="W200" s="145">
        <v>0</v>
      </c>
      <c r="X200" s="145">
        <v>0</v>
      </c>
      <c r="Y200" s="145">
        <v>0</v>
      </c>
      <c r="Z200" s="145">
        <v>0</v>
      </c>
      <c r="AA200" s="145">
        <v>0</v>
      </c>
      <c r="AB200" s="145">
        <v>0</v>
      </c>
      <c r="AC200" s="145">
        <v>0</v>
      </c>
      <c r="AD200" s="145">
        <v>9305495</v>
      </c>
      <c r="AE200" s="145"/>
      <c r="AF200" s="145"/>
      <c r="AG200" s="145"/>
      <c r="AH200" s="145"/>
      <c r="AI200" s="145"/>
      <c r="AJ200" s="145"/>
      <c r="AK200" s="145"/>
      <c r="AL200" s="145"/>
      <c r="AM200" s="145"/>
      <c r="AN200" s="145"/>
      <c r="AO200" s="145"/>
      <c r="AP200" s="145"/>
      <c r="AQ200" s="131">
        <f t="shared" si="83"/>
        <v>9418726</v>
      </c>
    </row>
    <row r="201" spans="2:87">
      <c r="B201" s="150" t="s">
        <v>251</v>
      </c>
      <c r="C201" s="145">
        <v>4236994</v>
      </c>
      <c r="D201" s="145">
        <v>0</v>
      </c>
      <c r="E201" s="145">
        <v>0</v>
      </c>
      <c r="F201" s="145">
        <v>76031532</v>
      </c>
      <c r="G201" s="145">
        <v>989065</v>
      </c>
      <c r="H201" s="145">
        <v>11649255</v>
      </c>
      <c r="I201" s="145">
        <v>172832574</v>
      </c>
      <c r="J201" s="145">
        <v>0</v>
      </c>
      <c r="K201" s="145">
        <v>5436626</v>
      </c>
      <c r="L201" s="145">
        <v>148144354</v>
      </c>
      <c r="M201" s="145">
        <v>2525453</v>
      </c>
      <c r="N201" s="145">
        <v>0</v>
      </c>
      <c r="O201" s="145">
        <v>0</v>
      </c>
      <c r="P201" s="145">
        <v>28831870</v>
      </c>
      <c r="Q201" s="145">
        <v>0</v>
      </c>
      <c r="R201" s="145">
        <v>0</v>
      </c>
      <c r="S201" s="145">
        <v>528</v>
      </c>
      <c r="T201" s="145">
        <v>0</v>
      </c>
      <c r="U201" s="145">
        <v>0</v>
      </c>
      <c r="V201" s="145">
        <v>107634989</v>
      </c>
      <c r="W201" s="145">
        <v>0</v>
      </c>
      <c r="X201" s="145">
        <v>533498</v>
      </c>
      <c r="Y201" s="145">
        <v>1964755848</v>
      </c>
      <c r="Z201" s="145">
        <v>20122814</v>
      </c>
      <c r="AA201" s="145">
        <v>0</v>
      </c>
      <c r="AB201" s="145">
        <v>126817854</v>
      </c>
      <c r="AC201" s="145">
        <v>773997</v>
      </c>
      <c r="AD201" s="145">
        <v>61693924</v>
      </c>
      <c r="AE201" s="145"/>
      <c r="AF201" s="145"/>
      <c r="AG201" s="145"/>
      <c r="AH201" s="145"/>
      <c r="AI201" s="145"/>
      <c r="AJ201" s="145"/>
      <c r="AK201" s="145"/>
      <c r="AL201" s="145"/>
      <c r="AM201" s="145"/>
      <c r="AN201" s="145"/>
      <c r="AO201" s="145"/>
      <c r="AP201" s="145"/>
      <c r="AQ201" s="131">
        <f t="shared" si="83"/>
        <v>2733011175</v>
      </c>
    </row>
    <row r="202" spans="2:87">
      <c r="B202" s="150" t="s">
        <v>252</v>
      </c>
      <c r="C202" s="145">
        <v>0</v>
      </c>
      <c r="D202" s="145">
        <v>0</v>
      </c>
      <c r="E202" s="145">
        <v>0</v>
      </c>
      <c r="F202" s="145">
        <v>0</v>
      </c>
      <c r="G202" s="145">
        <v>0</v>
      </c>
      <c r="H202" s="145">
        <v>0</v>
      </c>
      <c r="I202" s="145">
        <v>0</v>
      </c>
      <c r="J202" s="145">
        <v>0</v>
      </c>
      <c r="K202" s="145">
        <v>0</v>
      </c>
      <c r="L202" s="145">
        <v>50078678</v>
      </c>
      <c r="M202" s="145">
        <v>1151845</v>
      </c>
      <c r="N202" s="145">
        <v>0</v>
      </c>
      <c r="O202" s="145">
        <v>0</v>
      </c>
      <c r="P202" s="145">
        <v>0</v>
      </c>
      <c r="Q202" s="145">
        <v>0</v>
      </c>
      <c r="R202" s="145">
        <v>0</v>
      </c>
      <c r="S202" s="145">
        <v>0</v>
      </c>
      <c r="T202" s="145">
        <v>0</v>
      </c>
      <c r="U202" s="145">
        <v>0</v>
      </c>
      <c r="V202" s="145">
        <v>0</v>
      </c>
      <c r="W202" s="145">
        <v>0</v>
      </c>
      <c r="X202" s="145">
        <v>0</v>
      </c>
      <c r="Y202" s="145">
        <v>0</v>
      </c>
      <c r="Z202" s="145">
        <v>0</v>
      </c>
      <c r="AA202" s="145">
        <v>0</v>
      </c>
      <c r="AB202" s="145">
        <v>0</v>
      </c>
      <c r="AC202" s="145">
        <v>0</v>
      </c>
      <c r="AD202" s="145">
        <v>0</v>
      </c>
      <c r="AE202" s="145"/>
      <c r="AF202" s="145"/>
      <c r="AG202" s="145"/>
      <c r="AH202" s="145"/>
      <c r="AI202" s="145"/>
      <c r="AJ202" s="145"/>
      <c r="AK202" s="145"/>
      <c r="AL202" s="145"/>
      <c r="AM202" s="145"/>
      <c r="AN202" s="145"/>
      <c r="AO202" s="145"/>
      <c r="AP202" s="145"/>
      <c r="AQ202" s="131">
        <f t="shared" si="83"/>
        <v>51230523</v>
      </c>
    </row>
    <row r="203" spans="2:87">
      <c r="B203" s="150" t="s">
        <v>253</v>
      </c>
      <c r="C203" s="145">
        <v>0</v>
      </c>
      <c r="D203" s="145">
        <v>0</v>
      </c>
      <c r="E203" s="145">
        <v>0</v>
      </c>
      <c r="F203" s="145">
        <v>0</v>
      </c>
      <c r="G203" s="145">
        <v>0</v>
      </c>
      <c r="H203" s="145">
        <v>0</v>
      </c>
      <c r="I203" s="145">
        <v>680</v>
      </c>
      <c r="J203" s="145">
        <v>0</v>
      </c>
      <c r="K203" s="145">
        <v>0</v>
      </c>
      <c r="L203" s="145">
        <v>0</v>
      </c>
      <c r="M203" s="145">
        <v>0</v>
      </c>
      <c r="N203" s="145">
        <v>0</v>
      </c>
      <c r="O203" s="145">
        <v>0</v>
      </c>
      <c r="P203" s="145">
        <v>0</v>
      </c>
      <c r="Q203" s="145">
        <v>918</v>
      </c>
      <c r="R203" s="145">
        <v>0</v>
      </c>
      <c r="S203" s="145">
        <v>0</v>
      </c>
      <c r="T203" s="145">
        <v>0</v>
      </c>
      <c r="U203" s="145">
        <v>0</v>
      </c>
      <c r="V203" s="145">
        <v>0</v>
      </c>
      <c r="W203" s="145">
        <v>0</v>
      </c>
      <c r="X203" s="145">
        <v>0</v>
      </c>
      <c r="Y203" s="145">
        <v>0</v>
      </c>
      <c r="Z203" s="145">
        <v>0</v>
      </c>
      <c r="AA203" s="145">
        <v>1547059</v>
      </c>
      <c r="AB203" s="145">
        <v>646882</v>
      </c>
      <c r="AC203" s="145">
        <v>0</v>
      </c>
      <c r="AD203" s="145">
        <v>0</v>
      </c>
      <c r="AE203" s="145"/>
      <c r="AF203" s="145"/>
      <c r="AG203" s="145"/>
      <c r="AH203" s="145"/>
      <c r="AI203" s="145"/>
      <c r="AJ203" s="145"/>
      <c r="AK203" s="145"/>
      <c r="AL203" s="145"/>
      <c r="AM203" s="145"/>
      <c r="AN203" s="145"/>
      <c r="AO203" s="145"/>
      <c r="AP203" s="145"/>
      <c r="AQ203" s="131">
        <f t="shared" si="83"/>
        <v>2195539</v>
      </c>
    </row>
    <row r="204" spans="2:87">
      <c r="B204" s="150" t="s">
        <v>254</v>
      </c>
      <c r="C204" s="145">
        <v>507738</v>
      </c>
      <c r="D204" s="145">
        <v>17675</v>
      </c>
      <c r="E204" s="145">
        <v>14734533</v>
      </c>
      <c r="F204" s="145">
        <v>8577880</v>
      </c>
      <c r="G204" s="145">
        <v>596515</v>
      </c>
      <c r="H204" s="145">
        <v>9666668</v>
      </c>
      <c r="I204" s="145">
        <v>9232579</v>
      </c>
      <c r="J204" s="145">
        <v>2447987</v>
      </c>
      <c r="K204" s="145">
        <v>1473272</v>
      </c>
      <c r="L204" s="145">
        <v>2637038</v>
      </c>
      <c r="M204" s="145">
        <v>4593584</v>
      </c>
      <c r="N204" s="145">
        <v>122525</v>
      </c>
      <c r="O204" s="145">
        <v>0</v>
      </c>
      <c r="P204" s="145">
        <v>3089478</v>
      </c>
      <c r="Q204" s="145">
        <v>11107</v>
      </c>
      <c r="R204" s="145">
        <v>10273324</v>
      </c>
      <c r="S204" s="145">
        <v>0</v>
      </c>
      <c r="T204" s="145">
        <v>9223439</v>
      </c>
      <c r="U204" s="145">
        <v>1016520</v>
      </c>
      <c r="V204" s="145">
        <v>1356165</v>
      </c>
      <c r="W204" s="145">
        <v>717998</v>
      </c>
      <c r="X204" s="145">
        <v>1119682</v>
      </c>
      <c r="Y204" s="145">
        <v>14815832</v>
      </c>
      <c r="Z204" s="145">
        <v>113893</v>
      </c>
      <c r="AA204" s="145">
        <v>0</v>
      </c>
      <c r="AB204" s="145">
        <v>18825785</v>
      </c>
      <c r="AC204" s="145">
        <v>539439</v>
      </c>
      <c r="AD204" s="145">
        <v>2506874</v>
      </c>
      <c r="AE204" s="145"/>
      <c r="AF204" s="145"/>
      <c r="AG204" s="145"/>
      <c r="AH204" s="145"/>
      <c r="AI204" s="145"/>
      <c r="AJ204" s="145"/>
      <c r="AK204" s="145"/>
      <c r="AL204" s="145"/>
      <c r="AM204" s="145"/>
      <c r="AN204" s="145"/>
      <c r="AO204" s="145"/>
      <c r="AP204" s="145"/>
      <c r="AQ204" s="131">
        <f t="shared" si="83"/>
        <v>118217530</v>
      </c>
    </row>
    <row r="205" spans="2:87">
      <c r="B205" s="150" t="s">
        <v>255</v>
      </c>
      <c r="C205" s="145">
        <v>23409516</v>
      </c>
      <c r="D205" s="145">
        <v>133</v>
      </c>
      <c r="E205" s="145">
        <v>21741975</v>
      </c>
      <c r="F205" s="145">
        <v>34647261</v>
      </c>
      <c r="G205" s="145">
        <v>634711</v>
      </c>
      <c r="H205" s="145">
        <v>7850297</v>
      </c>
      <c r="I205" s="145">
        <v>13354976</v>
      </c>
      <c r="J205" s="145">
        <v>1752672</v>
      </c>
      <c r="K205" s="145">
        <v>2495269</v>
      </c>
      <c r="L205" s="145">
        <v>5496686</v>
      </c>
      <c r="M205" s="145">
        <v>5001814</v>
      </c>
      <c r="N205" s="145">
        <v>356717</v>
      </c>
      <c r="O205" s="145">
        <v>1086842</v>
      </c>
      <c r="P205" s="145">
        <v>4140540</v>
      </c>
      <c r="Q205" s="145">
        <v>78589</v>
      </c>
      <c r="R205" s="145">
        <v>20243739</v>
      </c>
      <c r="S205" s="145">
        <v>83255</v>
      </c>
      <c r="T205" s="145">
        <v>10866464</v>
      </c>
      <c r="U205" s="145">
        <v>1720922</v>
      </c>
      <c r="V205" s="145">
        <v>10172439</v>
      </c>
      <c r="W205" s="145">
        <v>1704669</v>
      </c>
      <c r="X205" s="145">
        <v>1027853</v>
      </c>
      <c r="Y205" s="145">
        <v>22516123</v>
      </c>
      <c r="Z205" s="145">
        <v>481108</v>
      </c>
      <c r="AA205" s="145">
        <v>1979354</v>
      </c>
      <c r="AB205" s="145">
        <v>33882342</v>
      </c>
      <c r="AC205" s="145">
        <v>1421287</v>
      </c>
      <c r="AD205" s="145">
        <v>2659001</v>
      </c>
      <c r="AE205" s="145"/>
      <c r="AF205" s="145"/>
      <c r="AG205" s="145"/>
      <c r="AH205" s="145"/>
      <c r="AI205" s="145"/>
      <c r="AJ205" s="145"/>
      <c r="AK205" s="145"/>
      <c r="AL205" s="145"/>
      <c r="AM205" s="145"/>
      <c r="AN205" s="145"/>
      <c r="AO205" s="145"/>
      <c r="AP205" s="145"/>
      <c r="AQ205" s="131">
        <f t="shared" si="83"/>
        <v>230806554</v>
      </c>
    </row>
    <row r="206" spans="2:87">
      <c r="B206" s="150" t="s">
        <v>256</v>
      </c>
      <c r="C206" s="145">
        <v>208142</v>
      </c>
      <c r="D206" s="145">
        <v>0</v>
      </c>
      <c r="E206" s="145">
        <v>4685144</v>
      </c>
      <c r="F206" s="145">
        <v>0</v>
      </c>
      <c r="G206" s="145">
        <v>0</v>
      </c>
      <c r="H206" s="145">
        <v>0</v>
      </c>
      <c r="I206" s="145">
        <v>215936</v>
      </c>
      <c r="J206" s="145">
        <v>0</v>
      </c>
      <c r="K206" s="145">
        <v>34746</v>
      </c>
      <c r="L206" s="145">
        <v>117</v>
      </c>
      <c r="M206" s="145">
        <v>0</v>
      </c>
      <c r="N206" s="145">
        <v>0</v>
      </c>
      <c r="O206" s="145">
        <v>0</v>
      </c>
      <c r="P206" s="145">
        <v>0</v>
      </c>
      <c r="Q206" s="145">
        <v>0</v>
      </c>
      <c r="R206" s="145">
        <v>449019</v>
      </c>
      <c r="S206" s="145">
        <v>6087</v>
      </c>
      <c r="T206" s="145">
        <v>0</v>
      </c>
      <c r="U206" s="145">
        <v>0</v>
      </c>
      <c r="V206" s="145">
        <v>0</v>
      </c>
      <c r="W206" s="145">
        <v>0</v>
      </c>
      <c r="X206" s="145">
        <v>0</v>
      </c>
      <c r="Y206" s="145">
        <v>5694</v>
      </c>
      <c r="Z206" s="145">
        <v>0</v>
      </c>
      <c r="AA206" s="145">
        <v>0</v>
      </c>
      <c r="AB206" s="145">
        <v>0</v>
      </c>
      <c r="AC206" s="145">
        <v>411764</v>
      </c>
      <c r="AD206" s="145">
        <v>3829</v>
      </c>
      <c r="AE206" s="145"/>
      <c r="AF206" s="145"/>
      <c r="AG206" s="145"/>
      <c r="AH206" s="145"/>
      <c r="AI206" s="145"/>
      <c r="AJ206" s="145"/>
      <c r="AK206" s="145"/>
      <c r="AL206" s="145"/>
      <c r="AM206" s="145"/>
      <c r="AN206" s="145"/>
      <c r="AO206" s="145"/>
      <c r="AP206" s="145"/>
      <c r="AQ206" s="131">
        <f t="shared" si="83"/>
        <v>6020478</v>
      </c>
    </row>
    <row r="207" spans="2:87">
      <c r="B207" s="149" t="s">
        <v>257</v>
      </c>
      <c r="C207" s="142">
        <v>124178926</v>
      </c>
      <c r="D207" s="142">
        <v>17808</v>
      </c>
      <c r="E207" s="142">
        <v>158478871</v>
      </c>
      <c r="F207" s="142">
        <v>166604423</v>
      </c>
      <c r="G207" s="142">
        <v>4523612</v>
      </c>
      <c r="H207" s="142">
        <v>143459077</v>
      </c>
      <c r="I207" s="142">
        <v>313547016</v>
      </c>
      <c r="J207" s="142">
        <v>17767789</v>
      </c>
      <c r="K207" s="142">
        <v>16052145</v>
      </c>
      <c r="L207" s="142">
        <v>233722291</v>
      </c>
      <c r="M207" s="142">
        <v>35743357</v>
      </c>
      <c r="N207" s="142">
        <v>534473</v>
      </c>
      <c r="O207" s="142">
        <v>1097938</v>
      </c>
      <c r="P207" s="142">
        <v>55631667</v>
      </c>
      <c r="Q207" s="142">
        <v>109754</v>
      </c>
      <c r="R207" s="142">
        <v>184766039</v>
      </c>
      <c r="S207" s="142">
        <v>288304</v>
      </c>
      <c r="T207" s="142">
        <v>112259381</v>
      </c>
      <c r="U207" s="142">
        <v>5697365</v>
      </c>
      <c r="V207" s="142">
        <v>314354784</v>
      </c>
      <c r="W207" s="142">
        <v>5955782</v>
      </c>
      <c r="X207" s="142">
        <v>13600056</v>
      </c>
      <c r="Y207" s="142">
        <v>2205119179</v>
      </c>
      <c r="Z207" s="142">
        <v>22001416</v>
      </c>
      <c r="AA207" s="142">
        <v>15384252</v>
      </c>
      <c r="AB207" s="142">
        <v>497569244</v>
      </c>
      <c r="AC207" s="142">
        <v>6096238</v>
      </c>
      <c r="AD207" s="142">
        <v>100482136</v>
      </c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31">
        <f t="shared" si="83"/>
        <v>4755043323</v>
      </c>
      <c r="AU207" s="135">
        <f t="shared" ref="AU207:CI207" si="87">C207-SUM(C197:C206)</f>
        <v>0</v>
      </c>
      <c r="AV207" s="135">
        <f t="shared" si="87"/>
        <v>0</v>
      </c>
      <c r="AW207" s="135">
        <f t="shared" si="87"/>
        <v>0</v>
      </c>
      <c r="AX207" s="135">
        <f t="shared" si="87"/>
        <v>0</v>
      </c>
      <c r="AY207" s="135">
        <f t="shared" si="87"/>
        <v>0</v>
      </c>
      <c r="AZ207" s="135">
        <f t="shared" si="87"/>
        <v>0</v>
      </c>
      <c r="BA207" s="135">
        <f t="shared" si="87"/>
        <v>0</v>
      </c>
      <c r="BB207" s="135">
        <f t="shared" si="87"/>
        <v>0</v>
      </c>
      <c r="BC207" s="135">
        <f t="shared" si="87"/>
        <v>0</v>
      </c>
      <c r="BD207" s="135">
        <f t="shared" si="87"/>
        <v>0</v>
      </c>
      <c r="BE207" s="135">
        <f t="shared" si="87"/>
        <v>-1</v>
      </c>
      <c r="BF207" s="135">
        <f t="shared" si="87"/>
        <v>0</v>
      </c>
      <c r="BG207" s="135">
        <f t="shared" si="87"/>
        <v>0</v>
      </c>
      <c r="BH207" s="135">
        <f t="shared" si="87"/>
        <v>0</v>
      </c>
      <c r="BI207" s="135">
        <f t="shared" si="87"/>
        <v>0</v>
      </c>
      <c r="BJ207" s="135">
        <f t="shared" si="87"/>
        <v>0</v>
      </c>
      <c r="BK207" s="135">
        <f t="shared" si="87"/>
        <v>0</v>
      </c>
      <c r="BL207" s="135">
        <f t="shared" si="87"/>
        <v>-2</v>
      </c>
      <c r="BM207" s="135">
        <f t="shared" si="87"/>
        <v>0</v>
      </c>
      <c r="BN207" s="135">
        <f t="shared" si="87"/>
        <v>0</v>
      </c>
      <c r="BO207" s="135">
        <f t="shared" si="87"/>
        <v>0</v>
      </c>
      <c r="BP207" s="135">
        <f t="shared" si="87"/>
        <v>0</v>
      </c>
      <c r="BQ207" s="135">
        <f t="shared" si="87"/>
        <v>1</v>
      </c>
      <c r="BR207" s="135">
        <f t="shared" si="87"/>
        <v>0</v>
      </c>
      <c r="BS207" s="135">
        <f t="shared" si="87"/>
        <v>0</v>
      </c>
      <c r="BT207" s="135">
        <f t="shared" si="87"/>
        <v>0</v>
      </c>
      <c r="BU207" s="135">
        <f t="shared" si="87"/>
        <v>0</v>
      </c>
      <c r="BV207" s="135">
        <f t="shared" si="87"/>
        <v>0</v>
      </c>
      <c r="BW207" s="135">
        <f t="shared" si="87"/>
        <v>0</v>
      </c>
      <c r="BX207" s="135">
        <f t="shared" si="87"/>
        <v>0</v>
      </c>
      <c r="BY207" s="135">
        <f t="shared" si="87"/>
        <v>0</v>
      </c>
      <c r="BZ207" s="135">
        <f t="shared" si="87"/>
        <v>0</v>
      </c>
      <c r="CA207" s="135">
        <f t="shared" si="87"/>
        <v>0</v>
      </c>
      <c r="CB207" s="135">
        <f t="shared" si="87"/>
        <v>0</v>
      </c>
      <c r="CC207" s="135">
        <f t="shared" si="87"/>
        <v>0</v>
      </c>
      <c r="CD207" s="135">
        <f t="shared" si="87"/>
        <v>0</v>
      </c>
      <c r="CE207" s="135">
        <f t="shared" si="87"/>
        <v>0</v>
      </c>
      <c r="CF207" s="135">
        <f t="shared" si="87"/>
        <v>0</v>
      </c>
      <c r="CG207" s="135">
        <f t="shared" si="87"/>
        <v>0</v>
      </c>
      <c r="CH207" s="135">
        <f t="shared" si="87"/>
        <v>0</v>
      </c>
      <c r="CI207" s="135">
        <f t="shared" si="87"/>
        <v>-2</v>
      </c>
    </row>
    <row r="208" spans="2:87">
      <c r="B208" s="153" t="s">
        <v>258</v>
      </c>
      <c r="C208" s="142">
        <v>-7326142</v>
      </c>
      <c r="D208" s="142">
        <v>-17808</v>
      </c>
      <c r="E208" s="142">
        <v>12404111</v>
      </c>
      <c r="F208" s="142">
        <v>-1889150</v>
      </c>
      <c r="G208" s="142">
        <v>-130891</v>
      </c>
      <c r="H208" s="142">
        <v>-3268294</v>
      </c>
      <c r="I208" s="142">
        <v>2099757</v>
      </c>
      <c r="J208" s="142">
        <v>218063</v>
      </c>
      <c r="K208" s="142">
        <v>990686</v>
      </c>
      <c r="L208" s="142">
        <v>-7384176</v>
      </c>
      <c r="M208" s="142">
        <v>2509399</v>
      </c>
      <c r="N208" s="142">
        <v>-101296</v>
      </c>
      <c r="O208" s="142">
        <v>-818560</v>
      </c>
      <c r="P208" s="142">
        <v>-113136</v>
      </c>
      <c r="Q208" s="142">
        <v>3203</v>
      </c>
      <c r="R208" s="142">
        <v>-3949455</v>
      </c>
      <c r="S208" s="142">
        <v>1129721</v>
      </c>
      <c r="T208" s="142">
        <v>5287043</v>
      </c>
      <c r="U208" s="142">
        <v>320153</v>
      </c>
      <c r="V208" s="142">
        <v>-2068944</v>
      </c>
      <c r="W208" s="142">
        <v>11289</v>
      </c>
      <c r="X208" s="142">
        <v>1557633</v>
      </c>
      <c r="Y208" s="142">
        <v>3972808</v>
      </c>
      <c r="Z208" s="142">
        <v>-3914194</v>
      </c>
      <c r="AA208" s="142">
        <v>1523920</v>
      </c>
      <c r="AB208" s="142">
        <v>-22952398</v>
      </c>
      <c r="AC208" s="142">
        <v>-167015</v>
      </c>
      <c r="AD208" s="142">
        <v>-264473</v>
      </c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31">
        <f t="shared" si="83"/>
        <v>-22338146</v>
      </c>
      <c r="AU208" s="135">
        <f t="shared" ref="AU208:CI208" si="88">C208-(C196-C207)</f>
        <v>0</v>
      </c>
      <c r="AV208" s="135">
        <f t="shared" si="88"/>
        <v>0</v>
      </c>
      <c r="AW208" s="135">
        <f t="shared" si="88"/>
        <v>0</v>
      </c>
      <c r="AX208" s="135">
        <f t="shared" si="88"/>
        <v>0</v>
      </c>
      <c r="AY208" s="135">
        <f t="shared" si="88"/>
        <v>0</v>
      </c>
      <c r="AZ208" s="135">
        <f t="shared" si="88"/>
        <v>0</v>
      </c>
      <c r="BA208" s="135">
        <f t="shared" si="88"/>
        <v>0</v>
      </c>
      <c r="BB208" s="135">
        <f t="shared" si="88"/>
        <v>1</v>
      </c>
      <c r="BC208" s="135">
        <f t="shared" si="88"/>
        <v>-1</v>
      </c>
      <c r="BD208" s="135">
        <f t="shared" si="88"/>
        <v>0</v>
      </c>
      <c r="BE208" s="135">
        <f t="shared" si="88"/>
        <v>0</v>
      </c>
      <c r="BF208" s="135">
        <f t="shared" si="88"/>
        <v>0</v>
      </c>
      <c r="BG208" s="135">
        <f t="shared" si="88"/>
        <v>1</v>
      </c>
      <c r="BH208" s="135">
        <f t="shared" si="88"/>
        <v>0</v>
      </c>
      <c r="BI208" s="135">
        <f t="shared" si="88"/>
        <v>1</v>
      </c>
      <c r="BJ208" s="135">
        <f t="shared" si="88"/>
        <v>0</v>
      </c>
      <c r="BK208" s="135">
        <f t="shared" si="88"/>
        <v>0</v>
      </c>
      <c r="BL208" s="135">
        <f t="shared" si="88"/>
        <v>0</v>
      </c>
      <c r="BM208" s="135">
        <f t="shared" si="88"/>
        <v>0</v>
      </c>
      <c r="BN208" s="135">
        <f t="shared" si="88"/>
        <v>0</v>
      </c>
      <c r="BO208" s="135">
        <f t="shared" si="88"/>
        <v>0</v>
      </c>
      <c r="BP208" s="135">
        <f t="shared" si="88"/>
        <v>0</v>
      </c>
      <c r="BQ208" s="135">
        <f t="shared" si="88"/>
        <v>0</v>
      </c>
      <c r="BR208" s="135">
        <f t="shared" si="88"/>
        <v>0</v>
      </c>
      <c r="BS208" s="135">
        <f t="shared" si="88"/>
        <v>0</v>
      </c>
      <c r="BT208" s="135">
        <f t="shared" si="88"/>
        <v>0</v>
      </c>
      <c r="BU208" s="135">
        <f t="shared" si="88"/>
        <v>0</v>
      </c>
      <c r="BV208" s="135">
        <f t="shared" si="88"/>
        <v>0</v>
      </c>
      <c r="BW208" s="135">
        <f t="shared" si="88"/>
        <v>0</v>
      </c>
      <c r="BX208" s="135">
        <f t="shared" si="88"/>
        <v>0</v>
      </c>
      <c r="BY208" s="135">
        <f t="shared" si="88"/>
        <v>0</v>
      </c>
      <c r="BZ208" s="135">
        <f t="shared" si="88"/>
        <v>0</v>
      </c>
      <c r="CA208" s="135">
        <f t="shared" si="88"/>
        <v>0</v>
      </c>
      <c r="CB208" s="135">
        <f t="shared" si="88"/>
        <v>0</v>
      </c>
      <c r="CC208" s="135">
        <f t="shared" si="88"/>
        <v>0</v>
      </c>
      <c r="CD208" s="135">
        <f t="shared" si="88"/>
        <v>0</v>
      </c>
      <c r="CE208" s="135">
        <f t="shared" si="88"/>
        <v>0</v>
      </c>
      <c r="CF208" s="135">
        <f t="shared" si="88"/>
        <v>0</v>
      </c>
      <c r="CG208" s="135">
        <f t="shared" si="88"/>
        <v>0</v>
      </c>
      <c r="CH208" s="135">
        <f t="shared" si="88"/>
        <v>0</v>
      </c>
      <c r="CI208" s="135">
        <f t="shared" si="88"/>
        <v>2</v>
      </c>
    </row>
    <row r="209" spans="2:87">
      <c r="B209" s="150" t="s">
        <v>259</v>
      </c>
      <c r="C209" s="145">
        <v>0</v>
      </c>
      <c r="D209" s="145">
        <v>0</v>
      </c>
      <c r="E209" s="145">
        <v>0</v>
      </c>
      <c r="F209" s="145">
        <v>0</v>
      </c>
      <c r="G209" s="145">
        <v>0</v>
      </c>
      <c r="H209" s="145">
        <v>0</v>
      </c>
      <c r="I209" s="145">
        <v>142527</v>
      </c>
      <c r="J209" s="145">
        <v>0</v>
      </c>
      <c r="K209" s="145">
        <v>0</v>
      </c>
      <c r="L209" s="145">
        <v>4700</v>
      </c>
      <c r="M209" s="145">
        <v>0</v>
      </c>
      <c r="N209" s="145">
        <v>0</v>
      </c>
      <c r="O209" s="145">
        <v>0</v>
      </c>
      <c r="P209" s="145">
        <v>0</v>
      </c>
      <c r="Q209" s="145">
        <v>0</v>
      </c>
      <c r="R209" s="145">
        <v>0</v>
      </c>
      <c r="S209" s="145">
        <v>0</v>
      </c>
      <c r="T209" s="145">
        <v>800</v>
      </c>
      <c r="U209" s="145">
        <v>0</v>
      </c>
      <c r="V209" s="145">
        <v>0</v>
      </c>
      <c r="W209" s="145">
        <v>0</v>
      </c>
      <c r="X209" s="145">
        <v>84</v>
      </c>
      <c r="Y209" s="145">
        <v>28882</v>
      </c>
      <c r="Z209" s="145">
        <v>0</v>
      </c>
      <c r="AA209" s="145">
        <v>0</v>
      </c>
      <c r="AB209" s="145">
        <v>52463</v>
      </c>
      <c r="AC209" s="145">
        <v>0</v>
      </c>
      <c r="AD209" s="145">
        <v>0</v>
      </c>
      <c r="AE209" s="145"/>
      <c r="AF209" s="145"/>
      <c r="AG209" s="145"/>
      <c r="AH209" s="145"/>
      <c r="AI209" s="145"/>
      <c r="AJ209" s="145"/>
      <c r="AK209" s="145"/>
      <c r="AL209" s="145"/>
      <c r="AM209" s="145"/>
      <c r="AN209" s="145"/>
      <c r="AO209" s="145"/>
      <c r="AP209" s="145"/>
      <c r="AQ209" s="131">
        <f t="shared" si="83"/>
        <v>229456</v>
      </c>
    </row>
    <row r="210" spans="2:87">
      <c r="B210" s="150" t="s">
        <v>260</v>
      </c>
      <c r="C210" s="145">
        <v>0</v>
      </c>
      <c r="D210" s="145">
        <v>0</v>
      </c>
      <c r="E210" s="145">
        <v>72412</v>
      </c>
      <c r="F210" s="145">
        <v>0</v>
      </c>
      <c r="G210" s="145">
        <v>0</v>
      </c>
      <c r="H210" s="145">
        <v>0</v>
      </c>
      <c r="I210" s="145">
        <v>0</v>
      </c>
      <c r="J210" s="145">
        <v>0</v>
      </c>
      <c r="K210" s="145">
        <v>0</v>
      </c>
      <c r="L210" s="145">
        <v>0</v>
      </c>
      <c r="M210" s="145">
        <v>21391</v>
      </c>
      <c r="N210" s="145">
        <v>0</v>
      </c>
      <c r="O210" s="145">
        <v>0</v>
      </c>
      <c r="P210" s="145">
        <v>0</v>
      </c>
      <c r="Q210" s="145">
        <v>0</v>
      </c>
      <c r="R210" s="145">
        <v>0</v>
      </c>
      <c r="S210" s="145">
        <v>0</v>
      </c>
      <c r="T210" s="145">
        <v>0</v>
      </c>
      <c r="U210" s="145">
        <v>0</v>
      </c>
      <c r="V210" s="145">
        <v>0</v>
      </c>
      <c r="W210" s="145">
        <v>0</v>
      </c>
      <c r="X210" s="145">
        <v>0</v>
      </c>
      <c r="Y210" s="145">
        <v>0</v>
      </c>
      <c r="Z210" s="145">
        <v>0</v>
      </c>
      <c r="AA210" s="145">
        <v>0</v>
      </c>
      <c r="AB210" s="145">
        <v>0</v>
      </c>
      <c r="AC210" s="145">
        <v>0</v>
      </c>
      <c r="AD210" s="145">
        <v>0</v>
      </c>
      <c r="AE210" s="145"/>
      <c r="AF210" s="145"/>
      <c r="AG210" s="145"/>
      <c r="AH210" s="145"/>
      <c r="AI210" s="145"/>
      <c r="AJ210" s="145"/>
      <c r="AK210" s="145"/>
      <c r="AL210" s="145"/>
      <c r="AM210" s="145"/>
      <c r="AN210" s="145"/>
      <c r="AO210" s="145"/>
      <c r="AP210" s="145"/>
      <c r="AQ210" s="131">
        <f t="shared" si="83"/>
        <v>93803</v>
      </c>
    </row>
    <row r="211" spans="2:87">
      <c r="B211" s="150" t="s">
        <v>261</v>
      </c>
      <c r="C211" s="145">
        <v>0</v>
      </c>
      <c r="D211" s="145">
        <v>0</v>
      </c>
      <c r="E211" s="145">
        <v>51067</v>
      </c>
      <c r="F211" s="145">
        <v>0</v>
      </c>
      <c r="G211" s="145">
        <v>0</v>
      </c>
      <c r="H211" s="145">
        <v>0</v>
      </c>
      <c r="I211" s="145">
        <v>0</v>
      </c>
      <c r="J211" s="145">
        <v>0</v>
      </c>
      <c r="K211" s="145">
        <v>0</v>
      </c>
      <c r="L211" s="145">
        <v>0</v>
      </c>
      <c r="M211" s="145">
        <v>0</v>
      </c>
      <c r="N211" s="145">
        <v>0</v>
      </c>
      <c r="O211" s="145">
        <v>0</v>
      </c>
      <c r="P211" s="145">
        <v>0</v>
      </c>
      <c r="Q211" s="145">
        <v>0</v>
      </c>
      <c r="R211" s="145">
        <v>0</v>
      </c>
      <c r="S211" s="145">
        <v>0</v>
      </c>
      <c r="T211" s="145">
        <v>0</v>
      </c>
      <c r="U211" s="145">
        <v>0</v>
      </c>
      <c r="V211" s="145">
        <v>0</v>
      </c>
      <c r="W211" s="145">
        <v>0</v>
      </c>
      <c r="X211" s="145">
        <v>0</v>
      </c>
      <c r="Y211" s="145">
        <v>0</v>
      </c>
      <c r="Z211" s="145">
        <v>0</v>
      </c>
      <c r="AA211" s="145">
        <v>0</v>
      </c>
      <c r="AB211" s="145">
        <v>0</v>
      </c>
      <c r="AC211" s="145">
        <v>0</v>
      </c>
      <c r="AD211" s="145">
        <v>0</v>
      </c>
      <c r="AE211" s="145"/>
      <c r="AF211" s="145"/>
      <c r="AG211" s="145"/>
      <c r="AH211" s="145"/>
      <c r="AI211" s="145"/>
      <c r="AJ211" s="145"/>
      <c r="AK211" s="145"/>
      <c r="AL211" s="145"/>
      <c r="AM211" s="145"/>
      <c r="AN211" s="145"/>
      <c r="AO211" s="145"/>
      <c r="AP211" s="145"/>
      <c r="AQ211" s="131">
        <f t="shared" si="83"/>
        <v>51067</v>
      </c>
    </row>
    <row r="212" spans="2:87">
      <c r="B212" s="150" t="s">
        <v>262</v>
      </c>
      <c r="C212" s="145">
        <v>0</v>
      </c>
      <c r="D212" s="145">
        <v>0</v>
      </c>
      <c r="E212" s="145">
        <v>0</v>
      </c>
      <c r="F212" s="145">
        <v>0</v>
      </c>
      <c r="G212" s="145">
        <v>0</v>
      </c>
      <c r="H212" s="145">
        <v>0</v>
      </c>
      <c r="I212" s="145">
        <v>0</v>
      </c>
      <c r="J212" s="145">
        <v>0</v>
      </c>
      <c r="K212" s="145">
        <v>0</v>
      </c>
      <c r="L212" s="145">
        <v>0</v>
      </c>
      <c r="M212" s="145">
        <v>0</v>
      </c>
      <c r="N212" s="145">
        <v>0</v>
      </c>
      <c r="O212" s="145">
        <v>0</v>
      </c>
      <c r="P212" s="145">
        <v>0</v>
      </c>
      <c r="Q212" s="145">
        <v>0</v>
      </c>
      <c r="R212" s="145">
        <v>0</v>
      </c>
      <c r="S212" s="145">
        <v>0</v>
      </c>
      <c r="T212" s="145">
        <v>0</v>
      </c>
      <c r="U212" s="145">
        <v>0</v>
      </c>
      <c r="V212" s="145">
        <v>0</v>
      </c>
      <c r="W212" s="145">
        <v>9754644</v>
      </c>
      <c r="X212" s="145">
        <v>0</v>
      </c>
      <c r="Y212" s="145">
        <v>0</v>
      </c>
      <c r="Z212" s="145">
        <v>0</v>
      </c>
      <c r="AA212" s="145">
        <v>0</v>
      </c>
      <c r="AB212" s="145">
        <v>0</v>
      </c>
      <c r="AC212" s="145">
        <v>0</v>
      </c>
      <c r="AD212" s="145">
        <v>0</v>
      </c>
      <c r="AE212" s="145"/>
      <c r="AF212" s="145"/>
      <c r="AG212" s="145"/>
      <c r="AH212" s="145"/>
      <c r="AI212" s="145"/>
      <c r="AJ212" s="145"/>
      <c r="AK212" s="145"/>
      <c r="AL212" s="145"/>
      <c r="AM212" s="145"/>
      <c r="AN212" s="145"/>
      <c r="AO212" s="145"/>
      <c r="AP212" s="145"/>
      <c r="AQ212" s="131">
        <f t="shared" si="83"/>
        <v>9754644</v>
      </c>
    </row>
    <row r="213" spans="2:87">
      <c r="B213" s="150" t="s">
        <v>263</v>
      </c>
      <c r="C213" s="145">
        <v>0</v>
      </c>
      <c r="D213" s="145">
        <v>0</v>
      </c>
      <c r="E213" s="145">
        <v>0</v>
      </c>
      <c r="F213" s="145">
        <v>0</v>
      </c>
      <c r="G213" s="145">
        <v>0</v>
      </c>
      <c r="H213" s="145">
        <v>0</v>
      </c>
      <c r="I213" s="145">
        <v>0</v>
      </c>
      <c r="J213" s="145">
        <v>0</v>
      </c>
      <c r="K213" s="145">
        <v>0</v>
      </c>
      <c r="L213" s="145">
        <v>0</v>
      </c>
      <c r="M213" s="145">
        <v>0</v>
      </c>
      <c r="N213" s="145">
        <v>0</v>
      </c>
      <c r="O213" s="145">
        <v>0</v>
      </c>
      <c r="P213" s="145">
        <v>0</v>
      </c>
      <c r="Q213" s="145">
        <v>0</v>
      </c>
      <c r="R213" s="145">
        <v>0</v>
      </c>
      <c r="S213" s="145">
        <v>0</v>
      </c>
      <c r="T213" s="145">
        <v>0</v>
      </c>
      <c r="U213" s="145">
        <v>0</v>
      </c>
      <c r="V213" s="145">
        <v>0</v>
      </c>
      <c r="W213" s="145">
        <v>0</v>
      </c>
      <c r="X213" s="145">
        <v>0</v>
      </c>
      <c r="Y213" s="145">
        <v>0</v>
      </c>
      <c r="Z213" s="145">
        <v>0</v>
      </c>
      <c r="AA213" s="145">
        <v>0</v>
      </c>
      <c r="AB213" s="145">
        <v>0</v>
      </c>
      <c r="AC213" s="145">
        <v>0</v>
      </c>
      <c r="AD213" s="145">
        <v>0</v>
      </c>
      <c r="AE213" s="145"/>
      <c r="AF213" s="145"/>
      <c r="AG213" s="145"/>
      <c r="AH213" s="145"/>
      <c r="AI213" s="145"/>
      <c r="AJ213" s="145"/>
      <c r="AK213" s="145"/>
      <c r="AL213" s="145"/>
      <c r="AM213" s="145"/>
      <c r="AN213" s="145"/>
      <c r="AO213" s="145"/>
      <c r="AP213" s="145"/>
      <c r="AQ213" s="131">
        <f t="shared" si="83"/>
        <v>0</v>
      </c>
    </row>
    <row r="214" spans="2:87">
      <c r="B214" s="150" t="s">
        <v>264</v>
      </c>
      <c r="C214" s="145">
        <v>0</v>
      </c>
      <c r="D214" s="145">
        <v>0</v>
      </c>
      <c r="E214" s="145">
        <v>102961347</v>
      </c>
      <c r="F214" s="145">
        <v>0</v>
      </c>
      <c r="G214" s="145">
        <v>0</v>
      </c>
      <c r="H214" s="145">
        <v>0</v>
      </c>
      <c r="I214" s="145">
        <v>0</v>
      </c>
      <c r="J214" s="145">
        <v>0</v>
      </c>
      <c r="K214" s="145">
        <v>0</v>
      </c>
      <c r="L214" s="145">
        <v>0</v>
      </c>
      <c r="M214" s="145">
        <v>0</v>
      </c>
      <c r="N214" s="145">
        <v>0</v>
      </c>
      <c r="O214" s="145">
        <v>76615</v>
      </c>
      <c r="P214" s="145">
        <v>0</v>
      </c>
      <c r="Q214" s="145">
        <v>0</v>
      </c>
      <c r="R214" s="145">
        <v>3606177</v>
      </c>
      <c r="S214" s="145">
        <v>0</v>
      </c>
      <c r="T214" s="145">
        <v>7000</v>
      </c>
      <c r="U214" s="145">
        <v>0</v>
      </c>
      <c r="V214" s="145">
        <v>1250343</v>
      </c>
      <c r="W214" s="145">
        <v>0</v>
      </c>
      <c r="X214" s="145">
        <v>0</v>
      </c>
      <c r="Y214" s="145">
        <v>0</v>
      </c>
      <c r="Z214" s="145">
        <v>0</v>
      </c>
      <c r="AA214" s="145">
        <v>0</v>
      </c>
      <c r="AB214" s="145">
        <v>0</v>
      </c>
      <c r="AC214" s="145">
        <v>0</v>
      </c>
      <c r="AD214" s="145">
        <v>0</v>
      </c>
      <c r="AE214" s="145"/>
      <c r="AF214" s="145"/>
      <c r="AG214" s="145"/>
      <c r="AH214" s="145"/>
      <c r="AI214" s="145"/>
      <c r="AJ214" s="145"/>
      <c r="AK214" s="145"/>
      <c r="AL214" s="145"/>
      <c r="AM214" s="145"/>
      <c r="AN214" s="145"/>
      <c r="AO214" s="145"/>
      <c r="AP214" s="145"/>
      <c r="AQ214" s="131">
        <f t="shared" si="83"/>
        <v>107901482</v>
      </c>
    </row>
    <row r="215" spans="2:87">
      <c r="B215" s="149" t="s">
        <v>265</v>
      </c>
      <c r="C215" s="142">
        <v>0</v>
      </c>
      <c r="D215" s="142">
        <v>0</v>
      </c>
      <c r="E215" s="142">
        <v>103084826</v>
      </c>
      <c r="F215" s="142">
        <v>0</v>
      </c>
      <c r="G215" s="142">
        <v>0</v>
      </c>
      <c r="H215" s="142">
        <v>0</v>
      </c>
      <c r="I215" s="142">
        <v>142527</v>
      </c>
      <c r="J215" s="142">
        <v>0</v>
      </c>
      <c r="K215" s="142">
        <v>0</v>
      </c>
      <c r="L215" s="142">
        <v>4700</v>
      </c>
      <c r="M215" s="142">
        <v>21391</v>
      </c>
      <c r="N215" s="142">
        <v>0</v>
      </c>
      <c r="O215" s="142">
        <v>76615</v>
      </c>
      <c r="P215" s="142">
        <v>0</v>
      </c>
      <c r="Q215" s="142">
        <v>0</v>
      </c>
      <c r="R215" s="142">
        <v>3606177</v>
      </c>
      <c r="S215" s="142">
        <v>0</v>
      </c>
      <c r="T215" s="142">
        <v>7800</v>
      </c>
      <c r="U215" s="142">
        <v>0</v>
      </c>
      <c r="V215" s="142">
        <v>1250343</v>
      </c>
      <c r="W215" s="142">
        <v>9754644</v>
      </c>
      <c r="X215" s="142">
        <v>84</v>
      </c>
      <c r="Y215" s="142">
        <v>28882</v>
      </c>
      <c r="Z215" s="142">
        <v>0</v>
      </c>
      <c r="AA215" s="142">
        <v>0</v>
      </c>
      <c r="AB215" s="142">
        <v>52463</v>
      </c>
      <c r="AC215" s="142">
        <v>0</v>
      </c>
      <c r="AD215" s="142">
        <v>0</v>
      </c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31">
        <f t="shared" si="83"/>
        <v>118030452</v>
      </c>
      <c r="AU215" s="135">
        <f t="shared" ref="AU215:CI215" si="89">C215-SUM(C209:C214)</f>
        <v>0</v>
      </c>
      <c r="AV215" s="135">
        <f t="shared" si="89"/>
        <v>0</v>
      </c>
      <c r="AW215" s="135">
        <f t="shared" si="89"/>
        <v>0</v>
      </c>
      <c r="AX215" s="135">
        <f t="shared" si="89"/>
        <v>0</v>
      </c>
      <c r="AY215" s="135">
        <f t="shared" si="89"/>
        <v>0</v>
      </c>
      <c r="AZ215" s="135">
        <f t="shared" si="89"/>
        <v>0</v>
      </c>
      <c r="BA215" s="135">
        <f t="shared" si="89"/>
        <v>0</v>
      </c>
      <c r="BB215" s="135">
        <f t="shared" si="89"/>
        <v>0</v>
      </c>
      <c r="BC215" s="135">
        <f t="shared" si="89"/>
        <v>0</v>
      </c>
      <c r="BD215" s="135">
        <f t="shared" si="89"/>
        <v>0</v>
      </c>
      <c r="BE215" s="135">
        <f t="shared" si="89"/>
        <v>0</v>
      </c>
      <c r="BF215" s="135">
        <f t="shared" si="89"/>
        <v>0</v>
      </c>
      <c r="BG215" s="135">
        <f t="shared" si="89"/>
        <v>0</v>
      </c>
      <c r="BH215" s="135">
        <f t="shared" si="89"/>
        <v>0</v>
      </c>
      <c r="BI215" s="135">
        <f t="shared" si="89"/>
        <v>0</v>
      </c>
      <c r="BJ215" s="135">
        <f t="shared" si="89"/>
        <v>0</v>
      </c>
      <c r="BK215" s="135">
        <f t="shared" si="89"/>
        <v>0</v>
      </c>
      <c r="BL215" s="135">
        <f t="shared" si="89"/>
        <v>0</v>
      </c>
      <c r="BM215" s="135">
        <f t="shared" si="89"/>
        <v>0</v>
      </c>
      <c r="BN215" s="135">
        <f t="shared" si="89"/>
        <v>0</v>
      </c>
      <c r="BO215" s="135">
        <f t="shared" si="89"/>
        <v>0</v>
      </c>
      <c r="BP215" s="135">
        <f t="shared" si="89"/>
        <v>0</v>
      </c>
      <c r="BQ215" s="135">
        <f t="shared" si="89"/>
        <v>0</v>
      </c>
      <c r="BR215" s="135">
        <f t="shared" si="89"/>
        <v>0</v>
      </c>
      <c r="BS215" s="135">
        <f t="shared" si="89"/>
        <v>0</v>
      </c>
      <c r="BT215" s="135">
        <f t="shared" si="89"/>
        <v>0</v>
      </c>
      <c r="BU215" s="135">
        <f t="shared" si="89"/>
        <v>0</v>
      </c>
      <c r="BV215" s="135">
        <f t="shared" si="89"/>
        <v>0</v>
      </c>
      <c r="BW215" s="135">
        <f t="shared" si="89"/>
        <v>0</v>
      </c>
      <c r="BX215" s="135">
        <f t="shared" si="89"/>
        <v>0</v>
      </c>
      <c r="BY215" s="135">
        <f t="shared" si="89"/>
        <v>0</v>
      </c>
      <c r="BZ215" s="135">
        <f t="shared" si="89"/>
        <v>0</v>
      </c>
      <c r="CA215" s="135">
        <f t="shared" si="89"/>
        <v>0</v>
      </c>
      <c r="CB215" s="135">
        <f t="shared" si="89"/>
        <v>0</v>
      </c>
      <c r="CC215" s="135">
        <f t="shared" si="89"/>
        <v>0</v>
      </c>
      <c r="CD215" s="135">
        <f t="shared" si="89"/>
        <v>0</v>
      </c>
      <c r="CE215" s="135">
        <f t="shared" si="89"/>
        <v>0</v>
      </c>
      <c r="CF215" s="135">
        <f t="shared" si="89"/>
        <v>0</v>
      </c>
      <c r="CG215" s="135">
        <f t="shared" si="89"/>
        <v>0</v>
      </c>
      <c r="CH215" s="135">
        <f t="shared" si="89"/>
        <v>0</v>
      </c>
      <c r="CI215" s="135">
        <f t="shared" si="89"/>
        <v>0</v>
      </c>
    </row>
    <row r="216" spans="2:87">
      <c r="B216" s="150" t="s">
        <v>266</v>
      </c>
      <c r="C216" s="145">
        <v>516713</v>
      </c>
      <c r="D216" s="145">
        <v>0</v>
      </c>
      <c r="E216" s="145">
        <v>76796</v>
      </c>
      <c r="F216" s="145">
        <v>12328</v>
      </c>
      <c r="G216" s="145">
        <v>0</v>
      </c>
      <c r="H216" s="145">
        <v>0</v>
      </c>
      <c r="I216" s="145">
        <v>18235</v>
      </c>
      <c r="J216" s="145">
        <v>0</v>
      </c>
      <c r="K216" s="145">
        <v>0</v>
      </c>
      <c r="L216" s="145">
        <v>17322</v>
      </c>
      <c r="M216" s="145">
        <v>6354</v>
      </c>
      <c r="N216" s="145">
        <v>0</v>
      </c>
      <c r="O216" s="145">
        <v>0</v>
      </c>
      <c r="P216" s="145">
        <v>54329</v>
      </c>
      <c r="Q216" s="145">
        <v>0</v>
      </c>
      <c r="R216" s="145">
        <v>11700</v>
      </c>
      <c r="S216" s="145">
        <v>0</v>
      </c>
      <c r="T216" s="145">
        <v>0</v>
      </c>
      <c r="U216" s="145">
        <v>0</v>
      </c>
      <c r="V216" s="145">
        <v>0</v>
      </c>
      <c r="W216" s="145">
        <v>0</v>
      </c>
      <c r="X216" s="145">
        <v>33995</v>
      </c>
      <c r="Y216" s="145">
        <v>376324</v>
      </c>
      <c r="Z216" s="145">
        <v>0</v>
      </c>
      <c r="AA216" s="145">
        <v>0</v>
      </c>
      <c r="AB216" s="145">
        <v>0</v>
      </c>
      <c r="AC216" s="145">
        <v>0</v>
      </c>
      <c r="AD216" s="145">
        <v>0</v>
      </c>
      <c r="AE216" s="145"/>
      <c r="AF216" s="145"/>
      <c r="AG216" s="145"/>
      <c r="AH216" s="145"/>
      <c r="AI216" s="145"/>
      <c r="AJ216" s="145"/>
      <c r="AK216" s="145"/>
      <c r="AL216" s="145"/>
      <c r="AM216" s="145"/>
      <c r="AN216" s="145"/>
      <c r="AO216" s="145"/>
      <c r="AP216" s="145"/>
      <c r="AQ216" s="131">
        <f t="shared" si="83"/>
        <v>1124096</v>
      </c>
    </row>
    <row r="217" spans="2:87">
      <c r="B217" s="150" t="s">
        <v>267</v>
      </c>
      <c r="C217" s="145">
        <v>0</v>
      </c>
      <c r="D217" s="145">
        <v>0</v>
      </c>
      <c r="E217" s="145">
        <v>0</v>
      </c>
      <c r="F217" s="145">
        <v>0</v>
      </c>
      <c r="G217" s="145">
        <v>0</v>
      </c>
      <c r="H217" s="145">
        <v>0</v>
      </c>
      <c r="I217" s="145">
        <v>0</v>
      </c>
      <c r="J217" s="145">
        <v>0</v>
      </c>
      <c r="K217" s="145">
        <v>0</v>
      </c>
      <c r="L217" s="145">
        <v>0</v>
      </c>
      <c r="M217" s="145">
        <v>0</v>
      </c>
      <c r="N217" s="145">
        <v>0</v>
      </c>
      <c r="O217" s="145">
        <v>0</v>
      </c>
      <c r="P217" s="145">
        <v>0</v>
      </c>
      <c r="Q217" s="145">
        <v>0</v>
      </c>
      <c r="R217" s="145">
        <v>0</v>
      </c>
      <c r="S217" s="145">
        <v>0</v>
      </c>
      <c r="T217" s="145">
        <v>0</v>
      </c>
      <c r="U217" s="145">
        <v>0</v>
      </c>
      <c r="V217" s="145">
        <v>0</v>
      </c>
      <c r="W217" s="145">
        <v>0</v>
      </c>
      <c r="X217" s="145">
        <v>0</v>
      </c>
      <c r="Y217" s="145">
        <v>0</v>
      </c>
      <c r="Z217" s="145">
        <v>0</v>
      </c>
      <c r="AA217" s="145">
        <v>0</v>
      </c>
      <c r="AB217" s="145">
        <v>0</v>
      </c>
      <c r="AC217" s="145">
        <v>0</v>
      </c>
      <c r="AD217" s="145">
        <v>0</v>
      </c>
      <c r="AE217" s="145"/>
      <c r="AF217" s="145"/>
      <c r="AG217" s="145"/>
      <c r="AH217" s="145"/>
      <c r="AI217" s="145"/>
      <c r="AJ217" s="145"/>
      <c r="AK217" s="145"/>
      <c r="AL217" s="145"/>
      <c r="AM217" s="145"/>
      <c r="AN217" s="145"/>
      <c r="AO217" s="145"/>
      <c r="AP217" s="145"/>
      <c r="AQ217" s="131">
        <f t="shared" si="83"/>
        <v>0</v>
      </c>
    </row>
    <row r="218" spans="2:87">
      <c r="B218" s="150" t="s">
        <v>268</v>
      </c>
      <c r="C218" s="145">
        <v>0</v>
      </c>
      <c r="D218" s="145">
        <v>0</v>
      </c>
      <c r="E218" s="145">
        <v>0</v>
      </c>
      <c r="F218" s="145">
        <v>2631</v>
      </c>
      <c r="G218" s="145">
        <v>0</v>
      </c>
      <c r="H218" s="145">
        <v>0</v>
      </c>
      <c r="I218" s="145">
        <v>0</v>
      </c>
      <c r="J218" s="145">
        <v>0</v>
      </c>
      <c r="K218" s="145">
        <v>0</v>
      </c>
      <c r="L218" s="145">
        <v>0</v>
      </c>
      <c r="M218" s="145">
        <v>0</v>
      </c>
      <c r="N218" s="145">
        <v>0</v>
      </c>
      <c r="O218" s="145">
        <v>0</v>
      </c>
      <c r="P218" s="145">
        <v>0</v>
      </c>
      <c r="Q218" s="145">
        <v>0</v>
      </c>
      <c r="R218" s="145">
        <v>0</v>
      </c>
      <c r="S218" s="145">
        <v>0</v>
      </c>
      <c r="T218" s="145">
        <v>0</v>
      </c>
      <c r="U218" s="145">
        <v>0</v>
      </c>
      <c r="V218" s="145">
        <v>0</v>
      </c>
      <c r="W218" s="145">
        <v>0</v>
      </c>
      <c r="X218" s="145">
        <v>71200</v>
      </c>
      <c r="Y218" s="145">
        <v>88809</v>
      </c>
      <c r="Z218" s="145">
        <v>0</v>
      </c>
      <c r="AA218" s="145">
        <v>0</v>
      </c>
      <c r="AB218" s="145">
        <v>0</v>
      </c>
      <c r="AC218" s="145">
        <v>0</v>
      </c>
      <c r="AD218" s="145">
        <v>0</v>
      </c>
      <c r="AE218" s="145"/>
      <c r="AF218" s="145"/>
      <c r="AG218" s="145"/>
      <c r="AH218" s="145"/>
      <c r="AI218" s="145"/>
      <c r="AJ218" s="145"/>
      <c r="AK218" s="145"/>
      <c r="AL218" s="145"/>
      <c r="AM218" s="145"/>
      <c r="AN218" s="145"/>
      <c r="AO218" s="145"/>
      <c r="AP218" s="145"/>
      <c r="AQ218" s="131">
        <f t="shared" si="83"/>
        <v>162640</v>
      </c>
    </row>
    <row r="219" spans="2:87">
      <c r="B219" s="150" t="s">
        <v>269</v>
      </c>
      <c r="C219" s="145">
        <v>0</v>
      </c>
      <c r="D219" s="145">
        <v>0</v>
      </c>
      <c r="E219" s="145">
        <v>0</v>
      </c>
      <c r="F219" s="145">
        <v>0</v>
      </c>
      <c r="G219" s="145">
        <v>0</v>
      </c>
      <c r="H219" s="145">
        <v>0</v>
      </c>
      <c r="I219" s="145">
        <v>0</v>
      </c>
      <c r="J219" s="145">
        <v>0</v>
      </c>
      <c r="K219" s="145">
        <v>0</v>
      </c>
      <c r="L219" s="145">
        <v>0</v>
      </c>
      <c r="M219" s="145">
        <v>0</v>
      </c>
      <c r="N219" s="145">
        <v>0</v>
      </c>
      <c r="O219" s="145">
        <v>0</v>
      </c>
      <c r="P219" s="145">
        <v>0</v>
      </c>
      <c r="Q219" s="145">
        <v>0</v>
      </c>
      <c r="R219" s="145">
        <v>0</v>
      </c>
      <c r="S219" s="145">
        <v>0</v>
      </c>
      <c r="T219" s="145">
        <v>0</v>
      </c>
      <c r="U219" s="145">
        <v>0</v>
      </c>
      <c r="V219" s="145">
        <v>0</v>
      </c>
      <c r="W219" s="145">
        <v>8754529</v>
      </c>
      <c r="X219" s="145">
        <v>0</v>
      </c>
      <c r="Y219" s="145">
        <v>0</v>
      </c>
      <c r="Z219" s="145">
        <v>0</v>
      </c>
      <c r="AA219" s="145">
        <v>0</v>
      </c>
      <c r="AB219" s="145">
        <v>0</v>
      </c>
      <c r="AC219" s="145">
        <v>0</v>
      </c>
      <c r="AD219" s="145">
        <v>0</v>
      </c>
      <c r="AE219" s="145"/>
      <c r="AF219" s="145"/>
      <c r="AG219" s="145"/>
      <c r="AH219" s="145"/>
      <c r="AI219" s="145"/>
      <c r="AJ219" s="145"/>
      <c r="AK219" s="145"/>
      <c r="AL219" s="145"/>
      <c r="AM219" s="145"/>
      <c r="AN219" s="145"/>
      <c r="AO219" s="145"/>
      <c r="AP219" s="145"/>
      <c r="AQ219" s="131">
        <f t="shared" si="83"/>
        <v>8754529</v>
      </c>
    </row>
    <row r="220" spans="2:87">
      <c r="B220" s="150" t="s">
        <v>270</v>
      </c>
      <c r="C220" s="145">
        <v>0</v>
      </c>
      <c r="D220" s="145">
        <v>0</v>
      </c>
      <c r="E220" s="145">
        <v>123597</v>
      </c>
      <c r="F220" s="145">
        <v>0</v>
      </c>
      <c r="G220" s="145">
        <v>0</v>
      </c>
      <c r="H220" s="145">
        <v>0</v>
      </c>
      <c r="I220" s="145">
        <v>0</v>
      </c>
      <c r="J220" s="145">
        <v>0</v>
      </c>
      <c r="K220" s="145">
        <v>0</v>
      </c>
      <c r="L220" s="145">
        <v>0</v>
      </c>
      <c r="M220" s="145">
        <v>334282</v>
      </c>
      <c r="N220" s="145">
        <v>0</v>
      </c>
      <c r="O220" s="145">
        <v>0</v>
      </c>
      <c r="P220" s="145">
        <v>0</v>
      </c>
      <c r="Q220" s="145">
        <v>0</v>
      </c>
      <c r="R220" s="145">
        <v>0</v>
      </c>
      <c r="S220" s="145">
        <v>0</v>
      </c>
      <c r="T220" s="145">
        <v>0</v>
      </c>
      <c r="U220" s="145">
        <v>0</v>
      </c>
      <c r="V220" s="145">
        <v>0</v>
      </c>
      <c r="W220" s="145">
        <v>0</v>
      </c>
      <c r="X220" s="145">
        <v>0</v>
      </c>
      <c r="Y220" s="145">
        <v>0</v>
      </c>
      <c r="Z220" s="145">
        <v>0</v>
      </c>
      <c r="AA220" s="145">
        <v>0</v>
      </c>
      <c r="AB220" s="145">
        <v>0</v>
      </c>
      <c r="AC220" s="145">
        <v>0</v>
      </c>
      <c r="AD220" s="145">
        <v>0</v>
      </c>
      <c r="AE220" s="145"/>
      <c r="AF220" s="145"/>
      <c r="AG220" s="145"/>
      <c r="AH220" s="145"/>
      <c r="AI220" s="145"/>
      <c r="AJ220" s="145"/>
      <c r="AK220" s="145"/>
      <c r="AL220" s="145"/>
      <c r="AM220" s="145"/>
      <c r="AN220" s="145"/>
      <c r="AO220" s="145"/>
      <c r="AP220" s="145"/>
      <c r="AQ220" s="131">
        <f t="shared" si="83"/>
        <v>457879</v>
      </c>
    </row>
    <row r="221" spans="2:87">
      <c r="B221" s="150" t="s">
        <v>271</v>
      </c>
      <c r="C221" s="145">
        <v>0</v>
      </c>
      <c r="D221" s="145">
        <v>0</v>
      </c>
      <c r="E221" s="145">
        <v>116511055</v>
      </c>
      <c r="F221" s="145">
        <v>0</v>
      </c>
      <c r="G221" s="145">
        <v>0</v>
      </c>
      <c r="H221" s="145">
        <v>0</v>
      </c>
      <c r="I221" s="145">
        <v>0</v>
      </c>
      <c r="J221" s="145">
        <v>0</v>
      </c>
      <c r="K221" s="145">
        <v>3151</v>
      </c>
      <c r="L221" s="145">
        <v>0</v>
      </c>
      <c r="M221" s="145">
        <v>0</v>
      </c>
      <c r="N221" s="145">
        <v>0</v>
      </c>
      <c r="O221" s="145">
        <v>0</v>
      </c>
      <c r="P221" s="145">
        <v>0</v>
      </c>
      <c r="Q221" s="145">
        <v>0</v>
      </c>
      <c r="R221" s="145">
        <v>189659</v>
      </c>
      <c r="S221" s="145">
        <v>0</v>
      </c>
      <c r="T221" s="145">
        <v>0</v>
      </c>
      <c r="U221" s="145">
        <v>0</v>
      </c>
      <c r="V221" s="145">
        <v>0</v>
      </c>
      <c r="W221" s="145">
        <v>0</v>
      </c>
      <c r="X221" s="145">
        <v>0</v>
      </c>
      <c r="Y221" s="145">
        <v>0</v>
      </c>
      <c r="Z221" s="145">
        <v>0</v>
      </c>
      <c r="AA221" s="145">
        <v>3064883</v>
      </c>
      <c r="AB221" s="145">
        <v>0</v>
      </c>
      <c r="AC221" s="145">
        <v>0</v>
      </c>
      <c r="AD221" s="145">
        <v>0</v>
      </c>
      <c r="AE221" s="145"/>
      <c r="AF221" s="145"/>
      <c r="AG221" s="145"/>
      <c r="AH221" s="145"/>
      <c r="AI221" s="145"/>
      <c r="AJ221" s="145"/>
      <c r="AK221" s="145"/>
      <c r="AL221" s="145"/>
      <c r="AM221" s="145"/>
      <c r="AN221" s="145"/>
      <c r="AO221" s="145"/>
      <c r="AP221" s="145"/>
      <c r="AQ221" s="131">
        <f t="shared" si="83"/>
        <v>119768748</v>
      </c>
    </row>
    <row r="222" spans="2:87">
      <c r="B222" s="149" t="s">
        <v>272</v>
      </c>
      <c r="C222" s="142">
        <v>516713</v>
      </c>
      <c r="D222" s="142">
        <v>0</v>
      </c>
      <c r="E222" s="142">
        <v>116711448</v>
      </c>
      <c r="F222" s="142">
        <v>14959</v>
      </c>
      <c r="G222" s="142">
        <v>0</v>
      </c>
      <c r="H222" s="142">
        <v>0</v>
      </c>
      <c r="I222" s="142">
        <v>18235</v>
      </c>
      <c r="J222" s="142">
        <v>0</v>
      </c>
      <c r="K222" s="142">
        <v>3151</v>
      </c>
      <c r="L222" s="142">
        <v>17322</v>
      </c>
      <c r="M222" s="142">
        <v>340636</v>
      </c>
      <c r="N222" s="142">
        <v>0</v>
      </c>
      <c r="O222" s="142">
        <v>0</v>
      </c>
      <c r="P222" s="142">
        <v>54329</v>
      </c>
      <c r="Q222" s="142">
        <v>0</v>
      </c>
      <c r="R222" s="142">
        <v>201359</v>
      </c>
      <c r="S222" s="142">
        <v>0</v>
      </c>
      <c r="T222" s="142">
        <v>0</v>
      </c>
      <c r="U222" s="142">
        <v>0</v>
      </c>
      <c r="V222" s="142">
        <v>0</v>
      </c>
      <c r="W222" s="142">
        <v>8754529</v>
      </c>
      <c r="X222" s="142">
        <v>105195</v>
      </c>
      <c r="Y222" s="142">
        <v>465133</v>
      </c>
      <c r="Z222" s="142">
        <v>0</v>
      </c>
      <c r="AA222" s="142">
        <v>3064883</v>
      </c>
      <c r="AB222" s="142">
        <v>0</v>
      </c>
      <c r="AC222" s="142">
        <v>0</v>
      </c>
      <c r="AD222" s="142">
        <v>0</v>
      </c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31">
        <f t="shared" si="83"/>
        <v>130267892</v>
      </c>
      <c r="AU222" s="135">
        <f t="shared" ref="AU222:CI222" si="90">C222-SUM(C216:C221)</f>
        <v>0</v>
      </c>
      <c r="AV222" s="135">
        <f t="shared" si="90"/>
        <v>0</v>
      </c>
      <c r="AW222" s="135">
        <f t="shared" si="90"/>
        <v>0</v>
      </c>
      <c r="AX222" s="135">
        <f t="shared" si="90"/>
        <v>0</v>
      </c>
      <c r="AY222" s="135">
        <f t="shared" si="90"/>
        <v>0</v>
      </c>
      <c r="AZ222" s="135">
        <f t="shared" si="90"/>
        <v>0</v>
      </c>
      <c r="BA222" s="135">
        <f t="shared" si="90"/>
        <v>0</v>
      </c>
      <c r="BB222" s="135">
        <f t="shared" si="90"/>
        <v>0</v>
      </c>
      <c r="BC222" s="135">
        <f t="shared" si="90"/>
        <v>0</v>
      </c>
      <c r="BD222" s="135">
        <f t="shared" si="90"/>
        <v>0</v>
      </c>
      <c r="BE222" s="135">
        <f t="shared" si="90"/>
        <v>0</v>
      </c>
      <c r="BF222" s="135">
        <f t="shared" si="90"/>
        <v>0</v>
      </c>
      <c r="BG222" s="135">
        <f t="shared" si="90"/>
        <v>0</v>
      </c>
      <c r="BH222" s="135">
        <f t="shared" si="90"/>
        <v>0</v>
      </c>
      <c r="BI222" s="135">
        <f t="shared" si="90"/>
        <v>0</v>
      </c>
      <c r="BJ222" s="135">
        <f t="shared" si="90"/>
        <v>0</v>
      </c>
      <c r="BK222" s="135">
        <f t="shared" si="90"/>
        <v>0</v>
      </c>
      <c r="BL222" s="135">
        <f t="shared" si="90"/>
        <v>0</v>
      </c>
      <c r="BM222" s="135">
        <f t="shared" si="90"/>
        <v>0</v>
      </c>
      <c r="BN222" s="135">
        <f t="shared" si="90"/>
        <v>0</v>
      </c>
      <c r="BO222" s="135">
        <f t="shared" si="90"/>
        <v>0</v>
      </c>
      <c r="BP222" s="135">
        <f t="shared" si="90"/>
        <v>0</v>
      </c>
      <c r="BQ222" s="135">
        <f t="shared" si="90"/>
        <v>0</v>
      </c>
      <c r="BR222" s="135">
        <f t="shared" si="90"/>
        <v>0</v>
      </c>
      <c r="BS222" s="135">
        <f t="shared" si="90"/>
        <v>0</v>
      </c>
      <c r="BT222" s="135">
        <f t="shared" si="90"/>
        <v>0</v>
      </c>
      <c r="BU222" s="135">
        <f t="shared" si="90"/>
        <v>0</v>
      </c>
      <c r="BV222" s="135">
        <f t="shared" si="90"/>
        <v>0</v>
      </c>
      <c r="BW222" s="135">
        <f t="shared" si="90"/>
        <v>0</v>
      </c>
      <c r="BX222" s="135">
        <f t="shared" si="90"/>
        <v>0</v>
      </c>
      <c r="BY222" s="135">
        <f t="shared" si="90"/>
        <v>0</v>
      </c>
      <c r="BZ222" s="135">
        <f t="shared" si="90"/>
        <v>0</v>
      </c>
      <c r="CA222" s="135">
        <f t="shared" si="90"/>
        <v>0</v>
      </c>
      <c r="CB222" s="135">
        <f t="shared" si="90"/>
        <v>0</v>
      </c>
      <c r="CC222" s="135">
        <f t="shared" si="90"/>
        <v>0</v>
      </c>
      <c r="CD222" s="135">
        <f t="shared" si="90"/>
        <v>0</v>
      </c>
      <c r="CE222" s="135">
        <f t="shared" si="90"/>
        <v>0</v>
      </c>
      <c r="CF222" s="135">
        <f t="shared" si="90"/>
        <v>0</v>
      </c>
      <c r="CG222" s="135">
        <f t="shared" si="90"/>
        <v>0</v>
      </c>
      <c r="CH222" s="135">
        <f t="shared" si="90"/>
        <v>0</v>
      </c>
      <c r="CI222" s="135">
        <f t="shared" si="90"/>
        <v>0</v>
      </c>
    </row>
    <row r="223" spans="2:87">
      <c r="B223" s="153" t="s">
        <v>273</v>
      </c>
      <c r="C223" s="142">
        <v>-516713</v>
      </c>
      <c r="D223" s="142">
        <v>0</v>
      </c>
      <c r="E223" s="142">
        <v>-13626622</v>
      </c>
      <c r="F223" s="142">
        <v>-14959</v>
      </c>
      <c r="G223" s="142">
        <v>0</v>
      </c>
      <c r="H223" s="142">
        <v>0</v>
      </c>
      <c r="I223" s="142">
        <v>124292</v>
      </c>
      <c r="J223" s="142">
        <v>0</v>
      </c>
      <c r="K223" s="142">
        <v>-3151</v>
      </c>
      <c r="L223" s="142">
        <v>-12622</v>
      </c>
      <c r="M223" s="142">
        <v>-319244</v>
      </c>
      <c r="N223" s="142">
        <v>0</v>
      </c>
      <c r="O223" s="142">
        <v>76615</v>
      </c>
      <c r="P223" s="142">
        <v>-54329</v>
      </c>
      <c r="Q223" s="142">
        <v>0</v>
      </c>
      <c r="R223" s="142">
        <v>3404818</v>
      </c>
      <c r="S223" s="142">
        <v>0</v>
      </c>
      <c r="T223" s="142">
        <v>7800</v>
      </c>
      <c r="U223" s="142">
        <v>0</v>
      </c>
      <c r="V223" s="142">
        <v>1250343</v>
      </c>
      <c r="W223" s="142">
        <v>1000115</v>
      </c>
      <c r="X223" s="142">
        <v>-105111</v>
      </c>
      <c r="Y223" s="142">
        <v>-436251</v>
      </c>
      <c r="Z223" s="142">
        <v>0</v>
      </c>
      <c r="AA223" s="142">
        <v>-3064883</v>
      </c>
      <c r="AB223" s="142">
        <v>52463</v>
      </c>
      <c r="AC223" s="142">
        <v>0</v>
      </c>
      <c r="AD223" s="142">
        <v>0</v>
      </c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31">
        <f t="shared" si="83"/>
        <v>-12237439</v>
      </c>
      <c r="AU223" s="135">
        <f t="shared" ref="AU223:CI223" si="91">C223-(C215-C222)</f>
        <v>0</v>
      </c>
      <c r="AV223" s="135">
        <f t="shared" si="91"/>
        <v>0</v>
      </c>
      <c r="AW223" s="135">
        <f t="shared" si="91"/>
        <v>0</v>
      </c>
      <c r="AX223" s="135">
        <f t="shared" si="91"/>
        <v>0</v>
      </c>
      <c r="AY223" s="135">
        <f t="shared" si="91"/>
        <v>0</v>
      </c>
      <c r="AZ223" s="135">
        <f t="shared" si="91"/>
        <v>0</v>
      </c>
      <c r="BA223" s="135">
        <f t="shared" si="91"/>
        <v>0</v>
      </c>
      <c r="BB223" s="135">
        <f t="shared" si="91"/>
        <v>0</v>
      </c>
      <c r="BC223" s="135">
        <f t="shared" si="91"/>
        <v>0</v>
      </c>
      <c r="BD223" s="135">
        <f t="shared" si="91"/>
        <v>0</v>
      </c>
      <c r="BE223" s="135">
        <f t="shared" si="91"/>
        <v>1</v>
      </c>
      <c r="BF223" s="135">
        <f t="shared" si="91"/>
        <v>0</v>
      </c>
      <c r="BG223" s="135">
        <f t="shared" si="91"/>
        <v>0</v>
      </c>
      <c r="BH223" s="135">
        <f t="shared" si="91"/>
        <v>0</v>
      </c>
      <c r="BI223" s="135">
        <f t="shared" si="91"/>
        <v>0</v>
      </c>
      <c r="BJ223" s="135">
        <f t="shared" si="91"/>
        <v>0</v>
      </c>
      <c r="BK223" s="135">
        <f t="shared" si="91"/>
        <v>0</v>
      </c>
      <c r="BL223" s="135">
        <f t="shared" si="91"/>
        <v>0</v>
      </c>
      <c r="BM223" s="135">
        <f t="shared" si="91"/>
        <v>0</v>
      </c>
      <c r="BN223" s="135">
        <f t="shared" si="91"/>
        <v>0</v>
      </c>
      <c r="BO223" s="135">
        <f t="shared" si="91"/>
        <v>0</v>
      </c>
      <c r="BP223" s="135">
        <f t="shared" si="91"/>
        <v>0</v>
      </c>
      <c r="BQ223" s="135">
        <f t="shared" si="91"/>
        <v>0</v>
      </c>
      <c r="BR223" s="135">
        <f t="shared" si="91"/>
        <v>0</v>
      </c>
      <c r="BS223" s="135">
        <f t="shared" si="91"/>
        <v>0</v>
      </c>
      <c r="BT223" s="135">
        <f t="shared" si="91"/>
        <v>0</v>
      </c>
      <c r="BU223" s="135">
        <f t="shared" si="91"/>
        <v>0</v>
      </c>
      <c r="BV223" s="135">
        <f t="shared" si="91"/>
        <v>0</v>
      </c>
      <c r="BW223" s="135">
        <f t="shared" si="91"/>
        <v>0</v>
      </c>
      <c r="BX223" s="135">
        <f t="shared" si="91"/>
        <v>0</v>
      </c>
      <c r="BY223" s="135">
        <f t="shared" si="91"/>
        <v>0</v>
      </c>
      <c r="BZ223" s="135">
        <f t="shared" si="91"/>
        <v>0</v>
      </c>
      <c r="CA223" s="135">
        <f t="shared" si="91"/>
        <v>0</v>
      </c>
      <c r="CB223" s="135">
        <f t="shared" si="91"/>
        <v>0</v>
      </c>
      <c r="CC223" s="135">
        <f t="shared" si="91"/>
        <v>0</v>
      </c>
      <c r="CD223" s="135">
        <f t="shared" si="91"/>
        <v>0</v>
      </c>
      <c r="CE223" s="135">
        <f t="shared" si="91"/>
        <v>0</v>
      </c>
      <c r="CF223" s="135">
        <f t="shared" si="91"/>
        <v>0</v>
      </c>
      <c r="CG223" s="135">
        <f t="shared" si="91"/>
        <v>0</v>
      </c>
      <c r="CH223" s="135">
        <f t="shared" si="91"/>
        <v>0</v>
      </c>
      <c r="CI223" s="135">
        <f t="shared" si="91"/>
        <v>1</v>
      </c>
    </row>
    <row r="224" spans="2:87">
      <c r="B224" s="150" t="s">
        <v>274</v>
      </c>
      <c r="C224" s="145">
        <v>0</v>
      </c>
      <c r="D224" s="145">
        <v>0</v>
      </c>
      <c r="E224" s="145">
        <v>0</v>
      </c>
      <c r="F224" s="145">
        <v>0</v>
      </c>
      <c r="G224" s="145">
        <v>0</v>
      </c>
      <c r="H224" s="145">
        <v>0</v>
      </c>
      <c r="I224" s="145">
        <v>0</v>
      </c>
      <c r="J224" s="145">
        <v>0</v>
      </c>
      <c r="K224" s="145">
        <v>0</v>
      </c>
      <c r="L224" s="145">
        <v>0</v>
      </c>
      <c r="M224" s="145">
        <v>0</v>
      </c>
      <c r="N224" s="145">
        <v>0</v>
      </c>
      <c r="O224" s="145">
        <v>0</v>
      </c>
      <c r="P224" s="145">
        <v>0</v>
      </c>
      <c r="Q224" s="145">
        <v>0</v>
      </c>
      <c r="R224" s="145">
        <v>0</v>
      </c>
      <c r="S224" s="145">
        <v>0</v>
      </c>
      <c r="T224" s="145">
        <v>0</v>
      </c>
      <c r="U224" s="145">
        <v>0</v>
      </c>
      <c r="V224" s="145">
        <v>0</v>
      </c>
      <c r="W224" s="145">
        <v>0</v>
      </c>
      <c r="X224" s="145">
        <v>0</v>
      </c>
      <c r="Y224" s="145">
        <v>0</v>
      </c>
      <c r="Z224" s="145">
        <v>0</v>
      </c>
      <c r="AA224" s="145">
        <v>0</v>
      </c>
      <c r="AB224" s="145">
        <v>0</v>
      </c>
      <c r="AC224" s="145">
        <v>0</v>
      </c>
      <c r="AD224" s="145">
        <v>0</v>
      </c>
      <c r="AE224" s="145"/>
      <c r="AF224" s="145"/>
      <c r="AG224" s="145"/>
      <c r="AH224" s="145"/>
      <c r="AI224" s="145"/>
      <c r="AJ224" s="145"/>
      <c r="AK224" s="145"/>
      <c r="AL224" s="145"/>
      <c r="AM224" s="145"/>
      <c r="AN224" s="145"/>
      <c r="AO224" s="145"/>
      <c r="AP224" s="145"/>
      <c r="AQ224" s="131">
        <f t="shared" si="83"/>
        <v>0</v>
      </c>
    </row>
    <row r="225" spans="2:87">
      <c r="B225" s="150" t="s">
        <v>275</v>
      </c>
      <c r="C225" s="145">
        <v>0</v>
      </c>
      <c r="D225" s="145">
        <v>0</v>
      </c>
      <c r="E225" s="145">
        <v>0</v>
      </c>
      <c r="F225" s="145">
        <v>-866750</v>
      </c>
      <c r="G225" s="145">
        <v>0</v>
      </c>
      <c r="H225" s="145">
        <v>0</v>
      </c>
      <c r="I225" s="145">
        <v>0</v>
      </c>
      <c r="J225" s="145">
        <v>0</v>
      </c>
      <c r="K225" s="145">
        <v>0</v>
      </c>
      <c r="L225" s="145">
        <v>0</v>
      </c>
      <c r="M225" s="145">
        <v>0</v>
      </c>
      <c r="N225" s="145">
        <v>22868</v>
      </c>
      <c r="O225" s="145">
        <v>0</v>
      </c>
      <c r="P225" s="145">
        <v>0</v>
      </c>
      <c r="Q225" s="145">
        <v>0</v>
      </c>
      <c r="R225" s="145">
        <v>0</v>
      </c>
      <c r="S225" s="145">
        <v>0</v>
      </c>
      <c r="T225" s="145">
        <v>0</v>
      </c>
      <c r="U225" s="145">
        <v>0</v>
      </c>
      <c r="V225" s="145">
        <v>0</v>
      </c>
      <c r="W225" s="145">
        <v>0</v>
      </c>
      <c r="X225" s="145">
        <v>0</v>
      </c>
      <c r="Y225" s="145">
        <v>0</v>
      </c>
      <c r="Z225" s="145">
        <v>0</v>
      </c>
      <c r="AA225" s="145">
        <v>0</v>
      </c>
      <c r="AB225" s="145">
        <v>0</v>
      </c>
      <c r="AC225" s="145">
        <v>425339</v>
      </c>
      <c r="AD225" s="145">
        <v>0</v>
      </c>
      <c r="AE225" s="145"/>
      <c r="AF225" s="145"/>
      <c r="AG225" s="145"/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31">
        <f t="shared" si="83"/>
        <v>-418543</v>
      </c>
    </row>
    <row r="226" spans="2:87">
      <c r="B226" s="150" t="s">
        <v>276</v>
      </c>
      <c r="C226" s="145">
        <v>0</v>
      </c>
      <c r="D226" s="145">
        <v>0</v>
      </c>
      <c r="E226" s="145">
        <v>0</v>
      </c>
      <c r="F226" s="145">
        <v>0</v>
      </c>
      <c r="G226" s="145">
        <v>0</v>
      </c>
      <c r="H226" s="145">
        <v>0</v>
      </c>
      <c r="I226" s="145">
        <v>0</v>
      </c>
      <c r="J226" s="145">
        <v>0</v>
      </c>
      <c r="K226" s="145">
        <v>0</v>
      </c>
      <c r="L226" s="145">
        <v>0</v>
      </c>
      <c r="M226" s="145">
        <v>0</v>
      </c>
      <c r="N226" s="145">
        <v>0</v>
      </c>
      <c r="O226" s="145">
        <v>0</v>
      </c>
      <c r="P226" s="145">
        <v>1005585</v>
      </c>
      <c r="Q226" s="145">
        <v>0</v>
      </c>
      <c r="R226" s="145">
        <v>0</v>
      </c>
      <c r="S226" s="145">
        <v>0</v>
      </c>
      <c r="T226" s="145">
        <v>0</v>
      </c>
      <c r="U226" s="145">
        <v>0</v>
      </c>
      <c r="V226" s="145">
        <v>0</v>
      </c>
      <c r="W226" s="145">
        <v>0</v>
      </c>
      <c r="X226" s="145">
        <v>0</v>
      </c>
      <c r="Y226" s="145">
        <v>9582367</v>
      </c>
      <c r="Z226" s="145">
        <v>0</v>
      </c>
      <c r="AA226" s="145">
        <v>0</v>
      </c>
      <c r="AB226" s="145">
        <v>0</v>
      </c>
      <c r="AC226" s="145">
        <v>0</v>
      </c>
      <c r="AD226" s="145">
        <v>0</v>
      </c>
      <c r="AE226" s="145"/>
      <c r="AF226" s="145"/>
      <c r="AG226" s="145"/>
      <c r="AH226" s="145"/>
      <c r="AI226" s="145"/>
      <c r="AJ226" s="145"/>
      <c r="AK226" s="145"/>
      <c r="AL226" s="145"/>
      <c r="AM226" s="145"/>
      <c r="AN226" s="145"/>
      <c r="AO226" s="145"/>
      <c r="AP226" s="145"/>
      <c r="AQ226" s="131">
        <f t="shared" si="83"/>
        <v>10587952</v>
      </c>
    </row>
    <row r="227" spans="2:87">
      <c r="B227" s="150" t="s">
        <v>277</v>
      </c>
      <c r="C227" s="145">
        <v>9366413</v>
      </c>
      <c r="D227" s="145">
        <v>0</v>
      </c>
      <c r="E227" s="145">
        <v>0</v>
      </c>
      <c r="F227" s="145">
        <v>0</v>
      </c>
      <c r="G227" s="145">
        <v>0</v>
      </c>
      <c r="H227" s="145">
        <v>0</v>
      </c>
      <c r="I227" s="145">
        <v>0</v>
      </c>
      <c r="J227" s="145">
        <v>0</v>
      </c>
      <c r="K227" s="145">
        <v>0</v>
      </c>
      <c r="L227" s="145">
        <v>7500000</v>
      </c>
      <c r="M227" s="145">
        <v>0</v>
      </c>
      <c r="N227" s="145">
        <v>0</v>
      </c>
      <c r="O227" s="145">
        <v>539411</v>
      </c>
      <c r="P227" s="145">
        <v>0</v>
      </c>
      <c r="Q227" s="145">
        <v>0</v>
      </c>
      <c r="R227" s="145">
        <v>6554318</v>
      </c>
      <c r="S227" s="145">
        <v>0</v>
      </c>
      <c r="T227" s="145">
        <v>0</v>
      </c>
      <c r="U227" s="145">
        <v>0</v>
      </c>
      <c r="V227" s="145">
        <v>0</v>
      </c>
      <c r="W227" s="145">
        <v>0</v>
      </c>
      <c r="X227" s="145">
        <v>0</v>
      </c>
      <c r="Y227" s="145">
        <v>0</v>
      </c>
      <c r="Z227" s="145">
        <v>2300220</v>
      </c>
      <c r="AA227" s="145">
        <v>1000000</v>
      </c>
      <c r="AB227" s="145">
        <v>0</v>
      </c>
      <c r="AC227" s="145">
        <v>268439</v>
      </c>
      <c r="AD227" s="145">
        <v>0</v>
      </c>
      <c r="AE227" s="145"/>
      <c r="AF227" s="145"/>
      <c r="AG227" s="145"/>
      <c r="AH227" s="145"/>
      <c r="AI227" s="145"/>
      <c r="AJ227" s="145"/>
      <c r="AK227" s="145"/>
      <c r="AL227" s="145"/>
      <c r="AM227" s="145"/>
      <c r="AN227" s="145"/>
      <c r="AO227" s="145"/>
      <c r="AP227" s="145"/>
      <c r="AQ227" s="131">
        <f t="shared" si="83"/>
        <v>27528801</v>
      </c>
    </row>
    <row r="228" spans="2:87">
      <c r="B228" s="150" t="s">
        <v>278</v>
      </c>
      <c r="C228" s="145">
        <v>0</v>
      </c>
      <c r="D228" s="145">
        <v>2386</v>
      </c>
      <c r="E228" s="145">
        <v>0</v>
      </c>
      <c r="F228" s="145">
        <v>0</v>
      </c>
      <c r="G228" s="145">
        <v>0</v>
      </c>
      <c r="H228" s="145">
        <v>0</v>
      </c>
      <c r="I228" s="145">
        <v>0</v>
      </c>
      <c r="J228" s="145">
        <v>0</v>
      </c>
      <c r="K228" s="145">
        <v>0</v>
      </c>
      <c r="L228" s="145">
        <v>0</v>
      </c>
      <c r="M228" s="145">
        <v>0</v>
      </c>
      <c r="N228" s="145">
        <v>0</v>
      </c>
      <c r="O228" s="145">
        <v>0</v>
      </c>
      <c r="P228" s="145">
        <v>0</v>
      </c>
      <c r="Q228" s="145">
        <v>3118013</v>
      </c>
      <c r="R228" s="145">
        <v>0</v>
      </c>
      <c r="S228" s="145">
        <v>0</v>
      </c>
      <c r="T228" s="145">
        <v>0</v>
      </c>
      <c r="U228" s="145">
        <v>0</v>
      </c>
      <c r="V228" s="145">
        <v>0</v>
      </c>
      <c r="W228" s="145">
        <v>0</v>
      </c>
      <c r="X228" s="145">
        <v>0</v>
      </c>
      <c r="Y228" s="145">
        <v>0</v>
      </c>
      <c r="Z228" s="145">
        <v>0</v>
      </c>
      <c r="AA228" s="145">
        <v>0</v>
      </c>
      <c r="AB228" s="145">
        <v>0</v>
      </c>
      <c r="AC228" s="145">
        <v>0</v>
      </c>
      <c r="AD228" s="145">
        <v>0</v>
      </c>
      <c r="AE228" s="145"/>
      <c r="AF228" s="145"/>
      <c r="AG228" s="145"/>
      <c r="AH228" s="145"/>
      <c r="AI228" s="145"/>
      <c r="AJ228" s="145"/>
      <c r="AK228" s="145"/>
      <c r="AL228" s="145"/>
      <c r="AM228" s="145"/>
      <c r="AN228" s="145"/>
      <c r="AO228" s="145"/>
      <c r="AP228" s="145"/>
      <c r="AQ228" s="131">
        <f t="shared" si="83"/>
        <v>3120399</v>
      </c>
    </row>
    <row r="229" spans="2:87">
      <c r="B229" s="149" t="s">
        <v>279</v>
      </c>
      <c r="C229" s="142">
        <v>9366413</v>
      </c>
      <c r="D229" s="142">
        <v>2386</v>
      </c>
      <c r="E229" s="142">
        <v>0</v>
      </c>
      <c r="F229" s="142">
        <v>-866750</v>
      </c>
      <c r="G229" s="142">
        <v>0</v>
      </c>
      <c r="H229" s="142">
        <v>0</v>
      </c>
      <c r="I229" s="142">
        <v>0</v>
      </c>
      <c r="J229" s="142">
        <v>0</v>
      </c>
      <c r="K229" s="142">
        <v>0</v>
      </c>
      <c r="L229" s="142">
        <v>7500000</v>
      </c>
      <c r="M229" s="142">
        <v>0</v>
      </c>
      <c r="N229" s="142">
        <v>22868</v>
      </c>
      <c r="O229" s="142">
        <v>539411</v>
      </c>
      <c r="P229" s="142">
        <v>1005585</v>
      </c>
      <c r="Q229" s="142">
        <v>3118013</v>
      </c>
      <c r="R229" s="142">
        <v>6554318</v>
      </c>
      <c r="S229" s="142">
        <v>0</v>
      </c>
      <c r="T229" s="142">
        <v>0</v>
      </c>
      <c r="U229" s="142">
        <v>0</v>
      </c>
      <c r="V229" s="142">
        <v>0</v>
      </c>
      <c r="W229" s="142">
        <v>0</v>
      </c>
      <c r="X229" s="142">
        <v>0</v>
      </c>
      <c r="Y229" s="142">
        <v>9582367</v>
      </c>
      <c r="Z229" s="142">
        <v>2300220</v>
      </c>
      <c r="AA229" s="142">
        <v>1000000</v>
      </c>
      <c r="AB229" s="142">
        <v>0</v>
      </c>
      <c r="AC229" s="142">
        <v>693778</v>
      </c>
      <c r="AD229" s="142">
        <v>0</v>
      </c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31">
        <f t="shared" si="83"/>
        <v>40818609</v>
      </c>
      <c r="AU229" s="135">
        <f t="shared" ref="AU229:CI229" si="92">C229-SUM(C224:C228)</f>
        <v>0</v>
      </c>
      <c r="AV229" s="135">
        <f t="shared" si="92"/>
        <v>0</v>
      </c>
      <c r="AW229" s="135">
        <f t="shared" si="92"/>
        <v>0</v>
      </c>
      <c r="AX229" s="135">
        <f t="shared" si="92"/>
        <v>0</v>
      </c>
      <c r="AY229" s="135">
        <f t="shared" si="92"/>
        <v>0</v>
      </c>
      <c r="AZ229" s="135">
        <f t="shared" si="92"/>
        <v>0</v>
      </c>
      <c r="BA229" s="135">
        <f t="shared" si="92"/>
        <v>0</v>
      </c>
      <c r="BB229" s="135">
        <f t="shared" si="92"/>
        <v>0</v>
      </c>
      <c r="BC229" s="135">
        <f t="shared" si="92"/>
        <v>0</v>
      </c>
      <c r="BD229" s="135">
        <f t="shared" si="92"/>
        <v>0</v>
      </c>
      <c r="BE229" s="135">
        <f t="shared" si="92"/>
        <v>0</v>
      </c>
      <c r="BF229" s="135">
        <f t="shared" si="92"/>
        <v>0</v>
      </c>
      <c r="BG229" s="135">
        <f t="shared" si="92"/>
        <v>0</v>
      </c>
      <c r="BH229" s="135">
        <f t="shared" si="92"/>
        <v>0</v>
      </c>
      <c r="BI229" s="135">
        <f t="shared" si="92"/>
        <v>0</v>
      </c>
      <c r="BJ229" s="135">
        <f t="shared" si="92"/>
        <v>0</v>
      </c>
      <c r="BK229" s="135">
        <f t="shared" si="92"/>
        <v>0</v>
      </c>
      <c r="BL229" s="135">
        <f t="shared" si="92"/>
        <v>0</v>
      </c>
      <c r="BM229" s="135">
        <f t="shared" si="92"/>
        <v>0</v>
      </c>
      <c r="BN229" s="135">
        <f t="shared" si="92"/>
        <v>0</v>
      </c>
      <c r="BO229" s="135">
        <f t="shared" si="92"/>
        <v>0</v>
      </c>
      <c r="BP229" s="135">
        <f t="shared" si="92"/>
        <v>0</v>
      </c>
      <c r="BQ229" s="135">
        <f t="shared" si="92"/>
        <v>0</v>
      </c>
      <c r="BR229" s="135">
        <f t="shared" si="92"/>
        <v>0</v>
      </c>
      <c r="BS229" s="135">
        <f t="shared" si="92"/>
        <v>0</v>
      </c>
      <c r="BT229" s="135">
        <f t="shared" si="92"/>
        <v>0</v>
      </c>
      <c r="BU229" s="135">
        <f t="shared" si="92"/>
        <v>0</v>
      </c>
      <c r="BV229" s="135">
        <f t="shared" si="92"/>
        <v>0</v>
      </c>
      <c r="BW229" s="135">
        <f t="shared" si="92"/>
        <v>0</v>
      </c>
      <c r="BX229" s="135">
        <f t="shared" si="92"/>
        <v>0</v>
      </c>
      <c r="BY229" s="135">
        <f t="shared" si="92"/>
        <v>0</v>
      </c>
      <c r="BZ229" s="135">
        <f t="shared" si="92"/>
        <v>0</v>
      </c>
      <c r="CA229" s="135">
        <f t="shared" si="92"/>
        <v>0</v>
      </c>
      <c r="CB229" s="135">
        <f t="shared" si="92"/>
        <v>0</v>
      </c>
      <c r="CC229" s="135">
        <f t="shared" si="92"/>
        <v>0</v>
      </c>
      <c r="CD229" s="135">
        <f t="shared" si="92"/>
        <v>0</v>
      </c>
      <c r="CE229" s="135">
        <f t="shared" si="92"/>
        <v>0</v>
      </c>
      <c r="CF229" s="135">
        <f t="shared" si="92"/>
        <v>0</v>
      </c>
      <c r="CG229" s="135">
        <f t="shared" si="92"/>
        <v>0</v>
      </c>
      <c r="CH229" s="135">
        <f t="shared" si="92"/>
        <v>0</v>
      </c>
      <c r="CI229" s="135">
        <f t="shared" si="92"/>
        <v>0</v>
      </c>
    </row>
    <row r="230" spans="2:87">
      <c r="B230" s="150" t="s">
        <v>280</v>
      </c>
      <c r="C230" s="145">
        <v>0</v>
      </c>
      <c r="D230" s="145">
        <v>0</v>
      </c>
      <c r="E230" s="145">
        <v>2898187</v>
      </c>
      <c r="F230" s="145">
        <v>0</v>
      </c>
      <c r="G230" s="145">
        <v>0</v>
      </c>
      <c r="H230" s="145">
        <v>3853143</v>
      </c>
      <c r="I230" s="145">
        <v>298403</v>
      </c>
      <c r="J230" s="145">
        <v>0</v>
      </c>
      <c r="K230" s="145">
        <v>267221</v>
      </c>
      <c r="L230" s="145">
        <v>0</v>
      </c>
      <c r="M230" s="145">
        <v>1298713</v>
      </c>
      <c r="N230" s="145">
        <v>0</v>
      </c>
      <c r="O230" s="145">
        <v>0</v>
      </c>
      <c r="P230" s="145">
        <v>276299</v>
      </c>
      <c r="Q230" s="145">
        <v>14527</v>
      </c>
      <c r="R230" s="145">
        <v>1734029</v>
      </c>
      <c r="S230" s="145">
        <v>0</v>
      </c>
      <c r="T230" s="145">
        <v>1262054</v>
      </c>
      <c r="U230" s="145">
        <v>167965</v>
      </c>
      <c r="V230" s="145">
        <v>0</v>
      </c>
      <c r="W230" s="145">
        <v>0</v>
      </c>
      <c r="X230" s="145">
        <v>0</v>
      </c>
      <c r="Y230" s="145">
        <v>1993504</v>
      </c>
      <c r="Z230" s="145">
        <v>0</v>
      </c>
      <c r="AA230" s="145">
        <v>0</v>
      </c>
      <c r="AB230" s="145">
        <v>0</v>
      </c>
      <c r="AC230" s="145">
        <v>0</v>
      </c>
      <c r="AD230" s="145">
        <v>0</v>
      </c>
      <c r="AE230" s="145"/>
      <c r="AF230" s="145"/>
      <c r="AG230" s="145"/>
      <c r="AH230" s="145"/>
      <c r="AI230" s="145"/>
      <c r="AJ230" s="145"/>
      <c r="AK230" s="145"/>
      <c r="AL230" s="145"/>
      <c r="AM230" s="145"/>
      <c r="AN230" s="145"/>
      <c r="AO230" s="145"/>
      <c r="AP230" s="145"/>
      <c r="AQ230" s="131">
        <f t="shared" si="83"/>
        <v>14064045</v>
      </c>
    </row>
    <row r="231" spans="2:87">
      <c r="B231" s="150" t="s">
        <v>281</v>
      </c>
      <c r="C231" s="145">
        <v>0</v>
      </c>
      <c r="D231" s="145">
        <v>0</v>
      </c>
      <c r="E231" s="145">
        <v>0</v>
      </c>
      <c r="F231" s="145">
        <v>0</v>
      </c>
      <c r="G231" s="145">
        <v>0</v>
      </c>
      <c r="H231" s="145">
        <v>0</v>
      </c>
      <c r="I231" s="145">
        <v>0</v>
      </c>
      <c r="J231" s="145">
        <v>0</v>
      </c>
      <c r="K231" s="145">
        <v>0</v>
      </c>
      <c r="L231" s="145">
        <v>0</v>
      </c>
      <c r="M231" s="145">
        <v>0</v>
      </c>
      <c r="N231" s="145">
        <v>0</v>
      </c>
      <c r="O231" s="145">
        <v>0</v>
      </c>
      <c r="P231" s="145">
        <v>0</v>
      </c>
      <c r="Q231" s="145">
        <v>0</v>
      </c>
      <c r="R231" s="145">
        <v>0</v>
      </c>
      <c r="S231" s="145">
        <v>0</v>
      </c>
      <c r="T231" s="145">
        <v>0</v>
      </c>
      <c r="U231" s="145">
        <v>0</v>
      </c>
      <c r="V231" s="145">
        <v>0</v>
      </c>
      <c r="W231" s="145">
        <v>0</v>
      </c>
      <c r="X231" s="145">
        <v>0</v>
      </c>
      <c r="Y231" s="145">
        <v>7955</v>
      </c>
      <c r="Z231" s="145">
        <v>0</v>
      </c>
      <c r="AA231" s="145">
        <v>0</v>
      </c>
      <c r="AB231" s="145">
        <v>0</v>
      </c>
      <c r="AC231" s="145">
        <v>0</v>
      </c>
      <c r="AD231" s="145">
        <v>0</v>
      </c>
      <c r="AE231" s="145"/>
      <c r="AF231" s="145"/>
      <c r="AG231" s="145"/>
      <c r="AH231" s="145"/>
      <c r="AI231" s="145"/>
      <c r="AJ231" s="145"/>
      <c r="AK231" s="145"/>
      <c r="AL231" s="145"/>
      <c r="AM231" s="145"/>
      <c r="AN231" s="145"/>
      <c r="AO231" s="145"/>
      <c r="AP231" s="145"/>
      <c r="AQ231" s="131">
        <f t="shared" si="83"/>
        <v>7955</v>
      </c>
    </row>
    <row r="232" spans="2:87">
      <c r="B232" s="150" t="s">
        <v>282</v>
      </c>
      <c r="C232" s="145">
        <v>0</v>
      </c>
      <c r="D232" s="145">
        <v>0</v>
      </c>
      <c r="E232" s="145">
        <v>0</v>
      </c>
      <c r="F232" s="145">
        <v>0</v>
      </c>
      <c r="G232" s="145">
        <v>0</v>
      </c>
      <c r="H232" s="145">
        <v>0</v>
      </c>
      <c r="I232" s="145">
        <v>0</v>
      </c>
      <c r="J232" s="145">
        <v>0</v>
      </c>
      <c r="K232" s="145">
        <v>0</v>
      </c>
      <c r="L232" s="145">
        <v>0</v>
      </c>
      <c r="M232" s="145">
        <v>0</v>
      </c>
      <c r="N232" s="145">
        <v>0</v>
      </c>
      <c r="O232" s="145">
        <v>0</v>
      </c>
      <c r="P232" s="145">
        <v>0</v>
      </c>
      <c r="Q232" s="145">
        <v>0</v>
      </c>
      <c r="R232" s="145">
        <v>0</v>
      </c>
      <c r="S232" s="145">
        <v>0</v>
      </c>
      <c r="T232" s="145">
        <v>0</v>
      </c>
      <c r="U232" s="145">
        <v>0</v>
      </c>
      <c r="V232" s="145">
        <v>0</v>
      </c>
      <c r="W232" s="145">
        <v>0</v>
      </c>
      <c r="X232" s="145">
        <v>0</v>
      </c>
      <c r="Y232" s="145">
        <v>0</v>
      </c>
      <c r="Z232" s="145">
        <v>0</v>
      </c>
      <c r="AA232" s="145">
        <v>0</v>
      </c>
      <c r="AB232" s="145">
        <v>0</v>
      </c>
      <c r="AC232" s="145">
        <v>0</v>
      </c>
      <c r="AD232" s="145">
        <v>0</v>
      </c>
      <c r="AE232" s="145"/>
      <c r="AF232" s="145"/>
      <c r="AG232" s="145"/>
      <c r="AH232" s="145"/>
      <c r="AI232" s="145"/>
      <c r="AJ232" s="145"/>
      <c r="AK232" s="145"/>
      <c r="AL232" s="145"/>
      <c r="AM232" s="145"/>
      <c r="AN232" s="145"/>
      <c r="AO232" s="145"/>
      <c r="AP232" s="145"/>
      <c r="AQ232" s="131">
        <f t="shared" si="83"/>
        <v>0</v>
      </c>
    </row>
    <row r="233" spans="2:87">
      <c r="B233" s="150" t="s">
        <v>283</v>
      </c>
      <c r="C233" s="145">
        <v>0</v>
      </c>
      <c r="D233" s="145">
        <v>0</v>
      </c>
      <c r="E233" s="145">
        <v>1500</v>
      </c>
      <c r="F233" s="145">
        <v>0</v>
      </c>
      <c r="G233" s="145">
        <v>0</v>
      </c>
      <c r="H233" s="145">
        <v>0</v>
      </c>
      <c r="I233" s="145">
        <v>0</v>
      </c>
      <c r="J233" s="145">
        <v>0</v>
      </c>
      <c r="K233" s="145">
        <v>0</v>
      </c>
      <c r="L233" s="145">
        <v>0</v>
      </c>
      <c r="M233" s="145">
        <v>0</v>
      </c>
      <c r="N233" s="145">
        <v>0</v>
      </c>
      <c r="O233" s="145">
        <v>0</v>
      </c>
      <c r="P233" s="145">
        <v>0</v>
      </c>
      <c r="Q233" s="145">
        <v>0</v>
      </c>
      <c r="R233" s="145">
        <v>0</v>
      </c>
      <c r="S233" s="145">
        <v>0</v>
      </c>
      <c r="T233" s="145">
        <v>0</v>
      </c>
      <c r="U233" s="145">
        <v>0</v>
      </c>
      <c r="V233" s="145">
        <v>0</v>
      </c>
      <c r="W233" s="145">
        <v>0</v>
      </c>
      <c r="X233" s="145">
        <v>1647</v>
      </c>
      <c r="Y233" s="145">
        <v>0</v>
      </c>
      <c r="Z233" s="145">
        <v>0</v>
      </c>
      <c r="AA233" s="145">
        <v>0</v>
      </c>
      <c r="AB233" s="145">
        <v>60</v>
      </c>
      <c r="AC233" s="145">
        <v>0</v>
      </c>
      <c r="AD233" s="145">
        <v>0</v>
      </c>
      <c r="AE233" s="145"/>
      <c r="AF233" s="145"/>
      <c r="AG233" s="145"/>
      <c r="AH233" s="145"/>
      <c r="AI233" s="145"/>
      <c r="AJ233" s="145"/>
      <c r="AK233" s="145"/>
      <c r="AL233" s="145"/>
      <c r="AM233" s="145"/>
      <c r="AN233" s="145"/>
      <c r="AO233" s="145"/>
      <c r="AP233" s="145"/>
      <c r="AQ233" s="131">
        <f t="shared" si="83"/>
        <v>3207</v>
      </c>
    </row>
    <row r="234" spans="2:87">
      <c r="B234" s="150" t="s">
        <v>284</v>
      </c>
      <c r="C234" s="145">
        <v>0</v>
      </c>
      <c r="D234" s="145">
        <v>0</v>
      </c>
      <c r="E234" s="145">
        <v>208981</v>
      </c>
      <c r="F234" s="145">
        <v>0</v>
      </c>
      <c r="G234" s="145">
        <v>0</v>
      </c>
      <c r="H234" s="145">
        <v>0</v>
      </c>
      <c r="I234" s="145">
        <v>0</v>
      </c>
      <c r="J234" s="145">
        <v>0</v>
      </c>
      <c r="K234" s="145">
        <v>0</v>
      </c>
      <c r="L234" s="145">
        <v>0</v>
      </c>
      <c r="M234" s="145">
        <v>0</v>
      </c>
      <c r="N234" s="145">
        <v>0</v>
      </c>
      <c r="O234" s="145">
        <v>0</v>
      </c>
      <c r="P234" s="145">
        <v>0</v>
      </c>
      <c r="Q234" s="145">
        <v>0</v>
      </c>
      <c r="R234" s="145">
        <v>0</v>
      </c>
      <c r="S234" s="145">
        <v>0</v>
      </c>
      <c r="T234" s="145">
        <v>0</v>
      </c>
      <c r="U234" s="145">
        <v>0</v>
      </c>
      <c r="V234" s="145">
        <v>0</v>
      </c>
      <c r="W234" s="145">
        <v>0</v>
      </c>
      <c r="X234" s="145">
        <v>0</v>
      </c>
      <c r="Y234" s="145">
        <v>10280969</v>
      </c>
      <c r="Z234" s="145">
        <v>0</v>
      </c>
      <c r="AA234" s="145">
        <v>0</v>
      </c>
      <c r="AB234" s="145">
        <v>0</v>
      </c>
      <c r="AC234" s="145">
        <v>0</v>
      </c>
      <c r="AD234" s="145">
        <v>0</v>
      </c>
      <c r="AE234" s="145"/>
      <c r="AF234" s="145"/>
      <c r="AG234" s="145"/>
      <c r="AH234" s="145"/>
      <c r="AI234" s="145"/>
      <c r="AJ234" s="145"/>
      <c r="AK234" s="145"/>
      <c r="AL234" s="145"/>
      <c r="AM234" s="145"/>
      <c r="AN234" s="145"/>
      <c r="AO234" s="145"/>
      <c r="AP234" s="145"/>
      <c r="AQ234" s="131">
        <f t="shared" si="83"/>
        <v>10489950</v>
      </c>
    </row>
    <row r="235" spans="2:87">
      <c r="B235" s="149" t="s">
        <v>285</v>
      </c>
      <c r="C235" s="142">
        <v>0</v>
      </c>
      <c r="D235" s="142">
        <v>0</v>
      </c>
      <c r="E235" s="142">
        <v>3108668</v>
      </c>
      <c r="F235" s="142">
        <v>0</v>
      </c>
      <c r="G235" s="142">
        <v>0</v>
      </c>
      <c r="H235" s="142">
        <v>3853143</v>
      </c>
      <c r="I235" s="142">
        <v>298403</v>
      </c>
      <c r="J235" s="142">
        <v>0</v>
      </c>
      <c r="K235" s="142">
        <v>267221</v>
      </c>
      <c r="L235" s="142">
        <v>0</v>
      </c>
      <c r="M235" s="142">
        <v>1298713</v>
      </c>
      <c r="N235" s="142">
        <v>0</v>
      </c>
      <c r="O235" s="142">
        <v>0</v>
      </c>
      <c r="P235" s="142">
        <v>276299</v>
      </c>
      <c r="Q235" s="142">
        <v>14527</v>
      </c>
      <c r="R235" s="142">
        <v>1734029</v>
      </c>
      <c r="S235" s="142">
        <v>0</v>
      </c>
      <c r="T235" s="142">
        <v>1262054</v>
      </c>
      <c r="U235" s="142">
        <v>167965</v>
      </c>
      <c r="V235" s="142">
        <v>0</v>
      </c>
      <c r="W235" s="142">
        <v>0</v>
      </c>
      <c r="X235" s="142">
        <v>1647</v>
      </c>
      <c r="Y235" s="142">
        <v>12282427</v>
      </c>
      <c r="Z235" s="142">
        <v>0</v>
      </c>
      <c r="AA235" s="142">
        <v>0</v>
      </c>
      <c r="AB235" s="142">
        <v>60</v>
      </c>
      <c r="AC235" s="142">
        <v>0</v>
      </c>
      <c r="AD235" s="142">
        <v>0</v>
      </c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31">
        <f t="shared" si="83"/>
        <v>24565156</v>
      </c>
      <c r="AU235" s="135">
        <f t="shared" ref="AU235:CI235" si="93">C235-SUM(C230:C234)</f>
        <v>0</v>
      </c>
      <c r="AV235" s="135">
        <f t="shared" si="93"/>
        <v>0</v>
      </c>
      <c r="AW235" s="135">
        <f t="shared" si="93"/>
        <v>0</v>
      </c>
      <c r="AX235" s="135">
        <f t="shared" si="93"/>
        <v>0</v>
      </c>
      <c r="AY235" s="135">
        <f t="shared" si="93"/>
        <v>0</v>
      </c>
      <c r="AZ235" s="135">
        <f t="shared" si="93"/>
        <v>0</v>
      </c>
      <c r="BA235" s="135">
        <f t="shared" si="93"/>
        <v>0</v>
      </c>
      <c r="BB235" s="135">
        <f t="shared" si="93"/>
        <v>0</v>
      </c>
      <c r="BC235" s="135">
        <f t="shared" si="93"/>
        <v>0</v>
      </c>
      <c r="BD235" s="135">
        <f t="shared" si="93"/>
        <v>0</v>
      </c>
      <c r="BE235" s="135">
        <f t="shared" si="93"/>
        <v>0</v>
      </c>
      <c r="BF235" s="135">
        <f t="shared" si="93"/>
        <v>0</v>
      </c>
      <c r="BG235" s="135">
        <f t="shared" si="93"/>
        <v>0</v>
      </c>
      <c r="BH235" s="135">
        <f t="shared" si="93"/>
        <v>0</v>
      </c>
      <c r="BI235" s="135">
        <f t="shared" si="93"/>
        <v>0</v>
      </c>
      <c r="BJ235" s="135">
        <f t="shared" si="93"/>
        <v>0</v>
      </c>
      <c r="BK235" s="135">
        <f t="shared" si="93"/>
        <v>0</v>
      </c>
      <c r="BL235" s="135">
        <f t="shared" si="93"/>
        <v>0</v>
      </c>
      <c r="BM235" s="135">
        <f t="shared" si="93"/>
        <v>0</v>
      </c>
      <c r="BN235" s="135">
        <f t="shared" si="93"/>
        <v>0</v>
      </c>
      <c r="BO235" s="135">
        <f t="shared" si="93"/>
        <v>0</v>
      </c>
      <c r="BP235" s="135">
        <f t="shared" si="93"/>
        <v>0</v>
      </c>
      <c r="BQ235" s="135">
        <f t="shared" si="93"/>
        <v>-1</v>
      </c>
      <c r="BR235" s="135">
        <f t="shared" si="93"/>
        <v>0</v>
      </c>
      <c r="BS235" s="135">
        <f t="shared" si="93"/>
        <v>0</v>
      </c>
      <c r="BT235" s="135">
        <f t="shared" si="93"/>
        <v>0</v>
      </c>
      <c r="BU235" s="135">
        <f t="shared" si="93"/>
        <v>0</v>
      </c>
      <c r="BV235" s="135">
        <f t="shared" si="93"/>
        <v>0</v>
      </c>
      <c r="BW235" s="135">
        <f t="shared" si="93"/>
        <v>0</v>
      </c>
      <c r="BX235" s="135">
        <f t="shared" si="93"/>
        <v>0</v>
      </c>
      <c r="BY235" s="135">
        <f t="shared" si="93"/>
        <v>0</v>
      </c>
      <c r="BZ235" s="135">
        <f t="shared" si="93"/>
        <v>0</v>
      </c>
      <c r="CA235" s="135">
        <f t="shared" si="93"/>
        <v>0</v>
      </c>
      <c r="CB235" s="135">
        <f t="shared" si="93"/>
        <v>0</v>
      </c>
      <c r="CC235" s="135">
        <f t="shared" si="93"/>
        <v>0</v>
      </c>
      <c r="CD235" s="135">
        <f t="shared" si="93"/>
        <v>0</v>
      </c>
      <c r="CE235" s="135">
        <f t="shared" si="93"/>
        <v>0</v>
      </c>
      <c r="CF235" s="135">
        <f t="shared" si="93"/>
        <v>0</v>
      </c>
      <c r="CG235" s="135">
        <f t="shared" si="93"/>
        <v>0</v>
      </c>
      <c r="CH235" s="135">
        <f t="shared" si="93"/>
        <v>0</v>
      </c>
      <c r="CI235" s="135">
        <f t="shared" si="93"/>
        <v>-1</v>
      </c>
    </row>
    <row r="236" spans="2:87">
      <c r="B236" s="153" t="s">
        <v>286</v>
      </c>
      <c r="C236" s="142">
        <v>9366413</v>
      </c>
      <c r="D236" s="142">
        <v>2386</v>
      </c>
      <c r="E236" s="142">
        <v>-3108668</v>
      </c>
      <c r="F236" s="142">
        <v>-866750</v>
      </c>
      <c r="G236" s="142">
        <v>0</v>
      </c>
      <c r="H236" s="142">
        <v>-3853143</v>
      </c>
      <c r="I236" s="142">
        <v>-298403</v>
      </c>
      <c r="J236" s="142">
        <v>0</v>
      </c>
      <c r="K236" s="142">
        <v>-267221</v>
      </c>
      <c r="L236" s="142">
        <v>7500000</v>
      </c>
      <c r="M236" s="142">
        <v>-1298713</v>
      </c>
      <c r="N236" s="142">
        <v>22868</v>
      </c>
      <c r="O236" s="142">
        <v>539411</v>
      </c>
      <c r="P236" s="142">
        <v>729286</v>
      </c>
      <c r="Q236" s="142">
        <v>3103486</v>
      </c>
      <c r="R236" s="142">
        <v>4820289</v>
      </c>
      <c r="S236" s="142">
        <v>0</v>
      </c>
      <c r="T236" s="142">
        <v>-1262054</v>
      </c>
      <c r="U236" s="142">
        <v>-167965</v>
      </c>
      <c r="V236" s="142">
        <v>0</v>
      </c>
      <c r="W236" s="142">
        <v>0</v>
      </c>
      <c r="X236" s="142">
        <v>-1647</v>
      </c>
      <c r="Y236" s="142">
        <v>-2700061</v>
      </c>
      <c r="Z236" s="142">
        <v>2300220</v>
      </c>
      <c r="AA236" s="142">
        <v>1000000</v>
      </c>
      <c r="AB236" s="142">
        <v>-60</v>
      </c>
      <c r="AC236" s="142">
        <v>693778</v>
      </c>
      <c r="AD236" s="142">
        <v>0</v>
      </c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31">
        <f t="shared" si="83"/>
        <v>16253452</v>
      </c>
      <c r="AU236" s="135">
        <f t="shared" ref="AU236:CI236" si="94">C236-(C229-C235)</f>
        <v>0</v>
      </c>
      <c r="AV236" s="135">
        <f t="shared" si="94"/>
        <v>0</v>
      </c>
      <c r="AW236" s="135">
        <f t="shared" si="94"/>
        <v>0</v>
      </c>
      <c r="AX236" s="135">
        <f t="shared" si="94"/>
        <v>0</v>
      </c>
      <c r="AY236" s="135">
        <f t="shared" si="94"/>
        <v>0</v>
      </c>
      <c r="AZ236" s="135">
        <f t="shared" si="94"/>
        <v>0</v>
      </c>
      <c r="BA236" s="135">
        <f t="shared" si="94"/>
        <v>0</v>
      </c>
      <c r="BB236" s="135">
        <f t="shared" si="94"/>
        <v>0</v>
      </c>
      <c r="BC236" s="135">
        <f t="shared" si="94"/>
        <v>0</v>
      </c>
      <c r="BD236" s="135">
        <f t="shared" si="94"/>
        <v>0</v>
      </c>
      <c r="BE236" s="135">
        <f t="shared" si="94"/>
        <v>0</v>
      </c>
      <c r="BF236" s="135">
        <f t="shared" si="94"/>
        <v>0</v>
      </c>
      <c r="BG236" s="135">
        <f t="shared" si="94"/>
        <v>0</v>
      </c>
      <c r="BH236" s="135">
        <f t="shared" si="94"/>
        <v>0</v>
      </c>
      <c r="BI236" s="135">
        <f t="shared" si="94"/>
        <v>0</v>
      </c>
      <c r="BJ236" s="135">
        <f t="shared" si="94"/>
        <v>0</v>
      </c>
      <c r="BK236" s="135">
        <f t="shared" si="94"/>
        <v>0</v>
      </c>
      <c r="BL236" s="135">
        <f t="shared" si="94"/>
        <v>0</v>
      </c>
      <c r="BM236" s="135">
        <f t="shared" si="94"/>
        <v>0</v>
      </c>
      <c r="BN236" s="135">
        <f t="shared" si="94"/>
        <v>0</v>
      </c>
      <c r="BO236" s="135">
        <f t="shared" si="94"/>
        <v>0</v>
      </c>
      <c r="BP236" s="135">
        <f t="shared" si="94"/>
        <v>0</v>
      </c>
      <c r="BQ236" s="135">
        <f t="shared" si="94"/>
        <v>-1</v>
      </c>
      <c r="BR236" s="135">
        <f t="shared" si="94"/>
        <v>0</v>
      </c>
      <c r="BS236" s="135">
        <f t="shared" si="94"/>
        <v>0</v>
      </c>
      <c r="BT236" s="135">
        <f t="shared" si="94"/>
        <v>0</v>
      </c>
      <c r="BU236" s="135">
        <f t="shared" si="94"/>
        <v>0</v>
      </c>
      <c r="BV236" s="135">
        <f t="shared" si="94"/>
        <v>0</v>
      </c>
      <c r="BW236" s="135">
        <f t="shared" si="94"/>
        <v>0</v>
      </c>
      <c r="BX236" s="135">
        <f t="shared" si="94"/>
        <v>0</v>
      </c>
      <c r="BY236" s="135">
        <f t="shared" si="94"/>
        <v>0</v>
      </c>
      <c r="BZ236" s="135">
        <f t="shared" si="94"/>
        <v>0</v>
      </c>
      <c r="CA236" s="135">
        <f t="shared" si="94"/>
        <v>0</v>
      </c>
      <c r="CB236" s="135">
        <f t="shared" si="94"/>
        <v>0</v>
      </c>
      <c r="CC236" s="135">
        <f t="shared" si="94"/>
        <v>0</v>
      </c>
      <c r="CD236" s="135">
        <f t="shared" si="94"/>
        <v>0</v>
      </c>
      <c r="CE236" s="135">
        <f t="shared" si="94"/>
        <v>0</v>
      </c>
      <c r="CF236" s="135">
        <f t="shared" si="94"/>
        <v>0</v>
      </c>
      <c r="CG236" s="135">
        <f t="shared" si="94"/>
        <v>0</v>
      </c>
      <c r="CH236" s="135">
        <f t="shared" si="94"/>
        <v>0</v>
      </c>
      <c r="CI236" s="135">
        <f t="shared" si="94"/>
        <v>-1</v>
      </c>
    </row>
    <row r="237" spans="2:87">
      <c r="B237" s="160" t="s">
        <v>287</v>
      </c>
      <c r="C237" s="145">
        <v>-248260</v>
      </c>
      <c r="D237" s="145">
        <v>0</v>
      </c>
      <c r="E237" s="145">
        <v>14728</v>
      </c>
      <c r="F237" s="145">
        <v>-14295</v>
      </c>
      <c r="G237" s="145">
        <v>11169</v>
      </c>
      <c r="H237" s="145">
        <v>1158220</v>
      </c>
      <c r="I237" s="145">
        <v>-2052141</v>
      </c>
      <c r="J237" s="145">
        <v>194733</v>
      </c>
      <c r="K237" s="145">
        <v>98212</v>
      </c>
      <c r="L237" s="145">
        <v>0</v>
      </c>
      <c r="M237" s="145">
        <v>6382</v>
      </c>
      <c r="N237" s="145">
        <v>0</v>
      </c>
      <c r="O237" s="145">
        <v>0</v>
      </c>
      <c r="P237" s="145">
        <v>69240</v>
      </c>
      <c r="Q237" s="145">
        <v>0</v>
      </c>
      <c r="R237" s="145">
        <v>-672575</v>
      </c>
      <c r="S237" s="145">
        <v>0</v>
      </c>
      <c r="T237" s="145">
        <v>-104338</v>
      </c>
      <c r="U237" s="145">
        <v>-53254</v>
      </c>
      <c r="V237" s="145">
        <v>327417</v>
      </c>
      <c r="W237" s="145">
        <v>-13785</v>
      </c>
      <c r="X237" s="145">
        <v>-20926</v>
      </c>
      <c r="Y237" s="145">
        <v>-107840</v>
      </c>
      <c r="Z237" s="145">
        <v>0</v>
      </c>
      <c r="AA237" s="145">
        <v>0</v>
      </c>
      <c r="AB237" s="145">
        <v>-228795</v>
      </c>
      <c r="AC237" s="145">
        <v>0</v>
      </c>
      <c r="AD237" s="145">
        <v>0</v>
      </c>
      <c r="AE237" s="145"/>
      <c r="AF237" s="145"/>
      <c r="AG237" s="145"/>
      <c r="AH237" s="145"/>
      <c r="AI237" s="145"/>
      <c r="AJ237" s="145"/>
      <c r="AK237" s="145"/>
      <c r="AL237" s="145"/>
      <c r="AM237" s="145"/>
      <c r="AN237" s="145"/>
      <c r="AO237" s="145"/>
      <c r="AP237" s="145"/>
      <c r="AQ237" s="131">
        <f t="shared" si="83"/>
        <v>-1636108</v>
      </c>
    </row>
    <row r="238" spans="2:87">
      <c r="B238" s="153" t="s">
        <v>288</v>
      </c>
      <c r="C238" s="142">
        <v>1275298</v>
      </c>
      <c r="D238" s="142">
        <v>-15422</v>
      </c>
      <c r="E238" s="142">
        <v>-4316451</v>
      </c>
      <c r="F238" s="142">
        <v>-2785154</v>
      </c>
      <c r="G238" s="142">
        <v>-119722</v>
      </c>
      <c r="H238" s="142">
        <v>-5963217</v>
      </c>
      <c r="I238" s="142">
        <v>-126495</v>
      </c>
      <c r="J238" s="142">
        <v>412796</v>
      </c>
      <c r="K238" s="142">
        <v>818527</v>
      </c>
      <c r="L238" s="142">
        <v>103202</v>
      </c>
      <c r="M238" s="142">
        <v>897824</v>
      </c>
      <c r="N238" s="142">
        <v>-78428</v>
      </c>
      <c r="O238" s="142">
        <v>-202535</v>
      </c>
      <c r="P238" s="142">
        <v>631061</v>
      </c>
      <c r="Q238" s="142">
        <v>3106688</v>
      </c>
      <c r="R238" s="142">
        <v>3603077</v>
      </c>
      <c r="S238" s="142">
        <v>1129721</v>
      </c>
      <c r="T238" s="142">
        <v>3928451</v>
      </c>
      <c r="U238" s="142">
        <v>98934</v>
      </c>
      <c r="V238" s="142">
        <v>-491184</v>
      </c>
      <c r="W238" s="142">
        <v>997619</v>
      </c>
      <c r="X238" s="142">
        <v>1429949</v>
      </c>
      <c r="Y238" s="142">
        <v>728657</v>
      </c>
      <c r="Z238" s="142">
        <v>-1613974</v>
      </c>
      <c r="AA238" s="142">
        <v>-540963</v>
      </c>
      <c r="AB238" s="142">
        <v>-23128790</v>
      </c>
      <c r="AC238" s="142">
        <v>526763</v>
      </c>
      <c r="AD238" s="142">
        <v>-264473</v>
      </c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31">
        <f t="shared" si="83"/>
        <v>-19958241</v>
      </c>
      <c r="AU238" s="159">
        <f t="shared" ref="AU238:CI238" si="95">C238-SUM(C208,C223,C236,C237)</f>
        <v>0</v>
      </c>
      <c r="AV238" s="159">
        <f t="shared" si="95"/>
        <v>0</v>
      </c>
      <c r="AW238" s="159">
        <f t="shared" si="95"/>
        <v>0</v>
      </c>
      <c r="AX238" s="159">
        <f t="shared" si="95"/>
        <v>0</v>
      </c>
      <c r="AY238" s="159">
        <f t="shared" si="95"/>
        <v>0</v>
      </c>
      <c r="AZ238" s="159">
        <f t="shared" si="95"/>
        <v>0</v>
      </c>
      <c r="BA238" s="159">
        <f t="shared" si="95"/>
        <v>0</v>
      </c>
      <c r="BB238" s="159">
        <f t="shared" si="95"/>
        <v>0</v>
      </c>
      <c r="BC238" s="159">
        <f t="shared" si="95"/>
        <v>1</v>
      </c>
      <c r="BD238" s="159">
        <f t="shared" si="95"/>
        <v>0</v>
      </c>
      <c r="BE238" s="159">
        <f t="shared" si="95"/>
        <v>0</v>
      </c>
      <c r="BF238" s="135">
        <f t="shared" si="95"/>
        <v>0</v>
      </c>
      <c r="BG238" s="135">
        <f t="shared" si="95"/>
        <v>-1</v>
      </c>
      <c r="BH238" s="135">
        <f t="shared" si="95"/>
        <v>0</v>
      </c>
      <c r="BI238" s="135">
        <f t="shared" si="95"/>
        <v>-1</v>
      </c>
      <c r="BJ238" s="135">
        <f t="shared" si="95"/>
        <v>0</v>
      </c>
      <c r="BK238" s="135">
        <f t="shared" si="95"/>
        <v>0</v>
      </c>
      <c r="BL238" s="135">
        <f t="shared" si="95"/>
        <v>0</v>
      </c>
      <c r="BM238" s="135">
        <f t="shared" si="95"/>
        <v>0</v>
      </c>
      <c r="BN238" s="135">
        <f t="shared" si="95"/>
        <v>0</v>
      </c>
      <c r="BO238" s="135">
        <f t="shared" si="95"/>
        <v>0</v>
      </c>
      <c r="BP238" s="135">
        <f t="shared" si="95"/>
        <v>0</v>
      </c>
      <c r="BQ238" s="135">
        <f t="shared" si="95"/>
        <v>1</v>
      </c>
      <c r="BR238" s="135">
        <f t="shared" si="95"/>
        <v>0</v>
      </c>
      <c r="BS238" s="135">
        <f t="shared" si="95"/>
        <v>0</v>
      </c>
      <c r="BT238" s="135">
        <f t="shared" si="95"/>
        <v>0</v>
      </c>
      <c r="BU238" s="135">
        <f t="shared" si="95"/>
        <v>0</v>
      </c>
      <c r="BV238" s="135">
        <f t="shared" si="95"/>
        <v>0</v>
      </c>
      <c r="BW238" s="135">
        <f t="shared" si="95"/>
        <v>0</v>
      </c>
      <c r="BX238" s="135">
        <f t="shared" si="95"/>
        <v>0</v>
      </c>
      <c r="BY238" s="135">
        <f t="shared" si="95"/>
        <v>0</v>
      </c>
      <c r="BZ238" s="135">
        <f t="shared" si="95"/>
        <v>0</v>
      </c>
      <c r="CA238" s="135">
        <f t="shared" si="95"/>
        <v>0</v>
      </c>
      <c r="CB238" s="135">
        <f t="shared" si="95"/>
        <v>0</v>
      </c>
      <c r="CC238" s="135">
        <f t="shared" si="95"/>
        <v>0</v>
      </c>
      <c r="CD238" s="135">
        <f t="shared" si="95"/>
        <v>0</v>
      </c>
      <c r="CE238" s="135">
        <f t="shared" si="95"/>
        <v>0</v>
      </c>
      <c r="CF238" s="135">
        <f t="shared" si="95"/>
        <v>0</v>
      </c>
      <c r="CG238" s="135">
        <f t="shared" si="95"/>
        <v>0</v>
      </c>
      <c r="CH238" s="135">
        <f t="shared" si="95"/>
        <v>0</v>
      </c>
      <c r="CI238" s="135">
        <f t="shared" si="95"/>
        <v>0</v>
      </c>
    </row>
    <row r="239" spans="2:87">
      <c r="B239" s="153" t="s">
        <v>289</v>
      </c>
      <c r="C239" s="142">
        <v>2597651</v>
      </c>
      <c r="D239" s="142">
        <v>2386601</v>
      </c>
      <c r="E239" s="142">
        <v>9433275</v>
      </c>
      <c r="F239" s="142">
        <v>14378395</v>
      </c>
      <c r="G239" s="142">
        <v>215064</v>
      </c>
      <c r="H239" s="142">
        <v>20776731</v>
      </c>
      <c r="I239" s="142">
        <v>6109941</v>
      </c>
      <c r="J239" s="142">
        <v>1890456</v>
      </c>
      <c r="K239" s="142">
        <v>125076</v>
      </c>
      <c r="L239" s="142">
        <v>897290</v>
      </c>
      <c r="M239" s="142">
        <v>246125</v>
      </c>
      <c r="N239" s="142">
        <v>734487</v>
      </c>
      <c r="O239" s="142">
        <v>514512</v>
      </c>
      <c r="P239" s="142">
        <v>941231</v>
      </c>
      <c r="Q239" s="142">
        <v>78665</v>
      </c>
      <c r="R239" s="142">
        <v>27391620</v>
      </c>
      <c r="S239" s="142">
        <v>6037739</v>
      </c>
      <c r="T239" s="142">
        <v>11639772</v>
      </c>
      <c r="U239" s="142">
        <v>1791183</v>
      </c>
      <c r="V239" s="142">
        <v>7769060</v>
      </c>
      <c r="W239" s="142">
        <v>580844</v>
      </c>
      <c r="X239" s="142">
        <v>1420937</v>
      </c>
      <c r="Y239" s="142">
        <v>3546404</v>
      </c>
      <c r="Z239" s="142">
        <v>2186269</v>
      </c>
      <c r="AA239" s="142">
        <v>1424995</v>
      </c>
      <c r="AB239" s="142">
        <v>45045206</v>
      </c>
      <c r="AC239" s="142">
        <v>301366</v>
      </c>
      <c r="AD239" s="142">
        <v>353644</v>
      </c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31">
        <f t="shared" si="83"/>
        <v>170814539</v>
      </c>
    </row>
    <row r="240" spans="2:87">
      <c r="B240" s="153" t="s">
        <v>290</v>
      </c>
      <c r="C240" s="142">
        <v>3872949</v>
      </c>
      <c r="D240" s="142">
        <v>2371179</v>
      </c>
      <c r="E240" s="142">
        <v>5116824</v>
      </c>
      <c r="F240" s="142">
        <v>11593241</v>
      </c>
      <c r="G240" s="142">
        <v>95342</v>
      </c>
      <c r="H240" s="142">
        <v>14813514</v>
      </c>
      <c r="I240" s="142">
        <v>5983447</v>
      </c>
      <c r="J240" s="142">
        <v>2491914</v>
      </c>
      <c r="K240" s="142">
        <v>943602</v>
      </c>
      <c r="L240" s="142">
        <v>1000492</v>
      </c>
      <c r="M240" s="142">
        <v>1143949</v>
      </c>
      <c r="N240" s="142">
        <v>656059</v>
      </c>
      <c r="O240" s="142">
        <v>826490</v>
      </c>
      <c r="P240" s="142">
        <v>1572292</v>
      </c>
      <c r="Q240" s="142">
        <v>3185354</v>
      </c>
      <c r="R240" s="142">
        <v>30994697</v>
      </c>
      <c r="S240" s="142">
        <v>7167460</v>
      </c>
      <c r="T240" s="142">
        <v>15568224</v>
      </c>
      <c r="U240" s="142">
        <v>1890117</v>
      </c>
      <c r="V240" s="142">
        <v>7277876</v>
      </c>
      <c r="W240" s="142">
        <v>1578463</v>
      </c>
      <c r="X240" s="142">
        <v>2850886</v>
      </c>
      <c r="Y240" s="142">
        <v>4275061</v>
      </c>
      <c r="Z240" s="142">
        <v>572295</v>
      </c>
      <c r="AA240" s="142">
        <v>884032</v>
      </c>
      <c r="AB240" s="142">
        <v>21916416</v>
      </c>
      <c r="AC240" s="142">
        <v>828129</v>
      </c>
      <c r="AD240" s="142">
        <v>1065738</v>
      </c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31">
        <f t="shared" si="83"/>
        <v>152536042</v>
      </c>
    </row>
    <row r="241" spans="2:87">
      <c r="B241" s="160" t="s">
        <v>291</v>
      </c>
      <c r="C241" s="145">
        <v>1064</v>
      </c>
      <c r="D241" s="145">
        <v>0</v>
      </c>
      <c r="E241" s="145">
        <v>370915</v>
      </c>
      <c r="F241" s="145">
        <v>600</v>
      </c>
      <c r="G241" s="145">
        <v>0</v>
      </c>
      <c r="H241" s="145">
        <v>14813514</v>
      </c>
      <c r="I241" s="145">
        <v>520691</v>
      </c>
      <c r="J241" s="145">
        <v>2548</v>
      </c>
      <c r="K241" s="145">
        <v>474</v>
      </c>
      <c r="L241" s="145">
        <v>3523</v>
      </c>
      <c r="M241" s="145">
        <v>1180</v>
      </c>
      <c r="N241" s="145">
        <v>1944</v>
      </c>
      <c r="O241" s="145">
        <v>0</v>
      </c>
      <c r="P241" s="145">
        <v>34602</v>
      </c>
      <c r="Q241" s="145">
        <v>150</v>
      </c>
      <c r="R241" s="145">
        <v>3321</v>
      </c>
      <c r="S241" s="145">
        <v>0</v>
      </c>
      <c r="T241" s="145">
        <v>1175307</v>
      </c>
      <c r="U241" s="145">
        <v>30</v>
      </c>
      <c r="V241" s="145">
        <v>33877</v>
      </c>
      <c r="W241" s="145">
        <v>901</v>
      </c>
      <c r="X241" s="145">
        <v>14959</v>
      </c>
      <c r="Y241" s="145">
        <v>635765</v>
      </c>
      <c r="Z241" s="145">
        <v>5621</v>
      </c>
      <c r="AA241" s="145">
        <v>0</v>
      </c>
      <c r="AB241" s="145">
        <v>19609071</v>
      </c>
      <c r="AC241" s="145">
        <v>14300</v>
      </c>
      <c r="AD241" s="145">
        <v>2341</v>
      </c>
      <c r="AE241" s="145"/>
      <c r="AF241" s="145"/>
      <c r="AG241" s="145"/>
      <c r="AH241" s="145"/>
      <c r="AI241" s="145"/>
      <c r="AJ241" s="145"/>
      <c r="AK241" s="145"/>
      <c r="AL241" s="145"/>
      <c r="AM241" s="145"/>
      <c r="AN241" s="145"/>
      <c r="AO241" s="145"/>
      <c r="AP241" s="145"/>
      <c r="AQ241" s="131">
        <f t="shared" si="83"/>
        <v>37246698</v>
      </c>
    </row>
    <row r="242" spans="2:87">
      <c r="B242" s="160" t="s">
        <v>292</v>
      </c>
      <c r="C242" s="145">
        <v>3871885</v>
      </c>
      <c r="D242" s="145">
        <v>2371179</v>
      </c>
      <c r="E242" s="145">
        <v>4745909</v>
      </c>
      <c r="F242" s="145">
        <v>2909548</v>
      </c>
      <c r="G242" s="145">
        <v>95342</v>
      </c>
      <c r="H242" s="145">
        <v>4570290</v>
      </c>
      <c r="I242" s="145">
        <v>5462756</v>
      </c>
      <c r="J242" s="145">
        <v>2489367</v>
      </c>
      <c r="K242" s="145">
        <v>943128</v>
      </c>
      <c r="L242" s="145">
        <v>996969</v>
      </c>
      <c r="M242" s="145">
        <v>1142769</v>
      </c>
      <c r="N242" s="145">
        <v>654115</v>
      </c>
      <c r="O242" s="145">
        <v>826490</v>
      </c>
      <c r="P242" s="145">
        <v>1537690</v>
      </c>
      <c r="Q242" s="145">
        <v>67191</v>
      </c>
      <c r="R242" s="145">
        <v>9991376</v>
      </c>
      <c r="S242" s="145">
        <v>0</v>
      </c>
      <c r="T242" s="145">
        <v>1637429</v>
      </c>
      <c r="U242" s="145">
        <v>826263</v>
      </c>
      <c r="V242" s="145">
        <v>7243999</v>
      </c>
      <c r="W242" s="145">
        <v>1577562</v>
      </c>
      <c r="X242" s="145">
        <v>1686076</v>
      </c>
      <c r="Y242" s="145">
        <v>3639296</v>
      </c>
      <c r="Z242" s="145">
        <v>23691</v>
      </c>
      <c r="AA242" s="145">
        <v>884032</v>
      </c>
      <c r="AB242" s="145">
        <v>811753</v>
      </c>
      <c r="AC242" s="145">
        <v>813829</v>
      </c>
      <c r="AD242" s="145">
        <v>1063397</v>
      </c>
      <c r="AE242" s="145"/>
      <c r="AF242" s="145"/>
      <c r="AG242" s="145"/>
      <c r="AH242" s="145"/>
      <c r="AI242" s="145"/>
      <c r="AJ242" s="145"/>
      <c r="AK242" s="145"/>
      <c r="AL242" s="145"/>
      <c r="AM242" s="145"/>
      <c r="AN242" s="145"/>
      <c r="AO242" s="145"/>
      <c r="AP242" s="145"/>
      <c r="AQ242" s="131">
        <f t="shared" si="83"/>
        <v>62883331</v>
      </c>
    </row>
    <row r="243" spans="2:87">
      <c r="B243" s="160" t="s">
        <v>293</v>
      </c>
      <c r="C243" s="145">
        <v>0</v>
      </c>
      <c r="D243" s="145">
        <v>0</v>
      </c>
      <c r="E243" s="145">
        <v>0</v>
      </c>
      <c r="F243" s="145">
        <v>8683093</v>
      </c>
      <c r="G243" s="145">
        <v>0</v>
      </c>
      <c r="H243" s="145">
        <v>10243224</v>
      </c>
      <c r="I243" s="145">
        <v>0</v>
      </c>
      <c r="J243" s="145">
        <v>2491914</v>
      </c>
      <c r="K243" s="145">
        <v>0</v>
      </c>
      <c r="L243" s="145">
        <v>0</v>
      </c>
      <c r="M243" s="145">
        <v>1143949</v>
      </c>
      <c r="N243" s="145">
        <v>0</v>
      </c>
      <c r="O243" s="145">
        <v>0</v>
      </c>
      <c r="P243" s="145">
        <v>0</v>
      </c>
      <c r="Q243" s="145">
        <v>3118013</v>
      </c>
      <c r="R243" s="145">
        <v>21000000</v>
      </c>
      <c r="S243" s="145">
        <v>7167460</v>
      </c>
      <c r="T243" s="145">
        <v>12755488</v>
      </c>
      <c r="U243" s="145">
        <v>1063824</v>
      </c>
      <c r="V243" s="145">
        <v>0</v>
      </c>
      <c r="W243" s="145">
        <v>0</v>
      </c>
      <c r="X243" s="145">
        <v>1149851</v>
      </c>
      <c r="Y243" s="145">
        <v>0</v>
      </c>
      <c r="Z243" s="145">
        <v>542983</v>
      </c>
      <c r="AA243" s="145">
        <v>0</v>
      </c>
      <c r="AB243" s="145">
        <v>1495592</v>
      </c>
      <c r="AC243" s="145">
        <v>0</v>
      </c>
      <c r="AD243" s="145">
        <v>0</v>
      </c>
      <c r="AE243" s="145"/>
      <c r="AF243" s="145"/>
      <c r="AG243" s="145"/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31">
        <f t="shared" si="83"/>
        <v>70855391</v>
      </c>
    </row>
    <row r="246" spans="2:87" ht="18.75" customHeight="1">
      <c r="B246" s="230" t="s">
        <v>294</v>
      </c>
      <c r="C246" s="231"/>
      <c r="D246" s="231"/>
      <c r="E246" s="231"/>
      <c r="F246" s="231"/>
      <c r="G246" s="231"/>
      <c r="H246" s="231"/>
      <c r="I246" s="231"/>
      <c r="J246" s="231"/>
      <c r="K246" s="231"/>
      <c r="L246" s="231"/>
      <c r="M246" s="231"/>
      <c r="N246" s="231"/>
      <c r="O246" s="231"/>
      <c r="P246" s="231"/>
      <c r="Q246" s="231"/>
      <c r="R246" s="231"/>
      <c r="S246" s="231"/>
      <c r="T246" s="231"/>
      <c r="U246" s="231"/>
      <c r="V246" s="231"/>
      <c r="W246" s="231"/>
      <c r="X246" s="231"/>
      <c r="Y246" s="231"/>
      <c r="Z246" s="231"/>
      <c r="AA246" s="231"/>
      <c r="AB246" s="231"/>
      <c r="AC246" s="231"/>
      <c r="AD246" s="231"/>
      <c r="AE246" s="231"/>
      <c r="AF246" s="231"/>
      <c r="AG246" s="231"/>
      <c r="AH246" s="231"/>
      <c r="AI246" s="231"/>
      <c r="AJ246" s="231"/>
      <c r="AK246" s="231"/>
      <c r="AL246" s="231"/>
      <c r="AM246" s="231"/>
      <c r="AN246" s="231"/>
      <c r="AO246" s="231"/>
      <c r="AP246" s="231"/>
      <c r="AQ246" s="232"/>
    </row>
    <row r="247" spans="2:87" s="185" customFormat="1">
      <c r="B247" s="187"/>
      <c r="C247" s="178">
        <f>COUNTIF($C$248:$AP$248,C248)</f>
        <v>1</v>
      </c>
      <c r="D247" s="178">
        <f t="shared" ref="D247:AP247" si="96">COUNTIF($C$248:$AP$248,D248)</f>
        <v>1</v>
      </c>
      <c r="E247" s="178">
        <f t="shared" si="96"/>
        <v>1</v>
      </c>
      <c r="F247" s="178">
        <f t="shared" si="96"/>
        <v>1</v>
      </c>
      <c r="G247" s="178">
        <f t="shared" si="96"/>
        <v>1</v>
      </c>
      <c r="H247" s="178">
        <f t="shared" si="96"/>
        <v>1</v>
      </c>
      <c r="I247" s="178">
        <f t="shared" si="96"/>
        <v>1</v>
      </c>
      <c r="J247" s="178">
        <f t="shared" si="96"/>
        <v>1</v>
      </c>
      <c r="K247" s="178">
        <f t="shared" si="96"/>
        <v>1</v>
      </c>
      <c r="L247" s="178">
        <f t="shared" si="96"/>
        <v>1</v>
      </c>
      <c r="M247" s="178">
        <f t="shared" si="96"/>
        <v>1</v>
      </c>
      <c r="N247" s="178">
        <f t="shared" si="96"/>
        <v>1</v>
      </c>
      <c r="O247" s="178">
        <f t="shared" si="96"/>
        <v>1</v>
      </c>
      <c r="P247" s="178">
        <f t="shared" si="96"/>
        <v>1</v>
      </c>
      <c r="Q247" s="178">
        <f t="shared" si="96"/>
        <v>1</v>
      </c>
      <c r="R247" s="178">
        <f t="shared" si="96"/>
        <v>1</v>
      </c>
      <c r="S247" s="178">
        <f t="shared" si="96"/>
        <v>1</v>
      </c>
      <c r="T247" s="178">
        <f t="shared" si="96"/>
        <v>1</v>
      </c>
      <c r="U247" s="178">
        <f t="shared" si="96"/>
        <v>1</v>
      </c>
      <c r="V247" s="178">
        <f t="shared" si="96"/>
        <v>1</v>
      </c>
      <c r="W247" s="178">
        <f t="shared" si="96"/>
        <v>1</v>
      </c>
      <c r="X247" s="178">
        <f t="shared" si="96"/>
        <v>1</v>
      </c>
      <c r="Y247" s="178">
        <f t="shared" si="96"/>
        <v>1</v>
      </c>
      <c r="Z247" s="178">
        <f t="shared" si="96"/>
        <v>1</v>
      </c>
      <c r="AA247" s="178">
        <f t="shared" si="96"/>
        <v>1</v>
      </c>
      <c r="AB247" s="178">
        <f t="shared" si="96"/>
        <v>1</v>
      </c>
      <c r="AC247" s="178">
        <f t="shared" si="96"/>
        <v>1</v>
      </c>
      <c r="AD247" s="178">
        <f t="shared" si="96"/>
        <v>1</v>
      </c>
      <c r="AE247" s="178">
        <f t="shared" si="96"/>
        <v>12</v>
      </c>
      <c r="AF247" s="178">
        <f t="shared" si="96"/>
        <v>12</v>
      </c>
      <c r="AG247" s="178">
        <f t="shared" si="96"/>
        <v>12</v>
      </c>
      <c r="AH247" s="178">
        <f t="shared" si="96"/>
        <v>12</v>
      </c>
      <c r="AI247" s="178">
        <f t="shared" si="96"/>
        <v>12</v>
      </c>
      <c r="AJ247" s="178">
        <f t="shared" si="96"/>
        <v>12</v>
      </c>
      <c r="AK247" s="178">
        <f t="shared" si="96"/>
        <v>12</v>
      </c>
      <c r="AL247" s="178">
        <f t="shared" si="96"/>
        <v>12</v>
      </c>
      <c r="AM247" s="178">
        <f t="shared" si="96"/>
        <v>12</v>
      </c>
      <c r="AN247" s="178">
        <f t="shared" si="96"/>
        <v>12</v>
      </c>
      <c r="AO247" s="178">
        <f t="shared" si="96"/>
        <v>12</v>
      </c>
      <c r="AP247" s="178">
        <f t="shared" si="96"/>
        <v>12</v>
      </c>
      <c r="AQ247" s="187"/>
      <c r="AS247" s="177"/>
      <c r="AU247" s="179"/>
      <c r="AV247" s="179"/>
      <c r="AW247" s="179"/>
      <c r="AX247" s="179"/>
      <c r="AY247" s="179"/>
      <c r="AZ247" s="179"/>
      <c r="BA247" s="179"/>
      <c r="BB247" s="179"/>
      <c r="BC247" s="179"/>
      <c r="BD247" s="179"/>
      <c r="BE247" s="179"/>
      <c r="BF247" s="179"/>
      <c r="BG247" s="179"/>
      <c r="BH247" s="179"/>
      <c r="BI247" s="179"/>
      <c r="BJ247" s="179"/>
      <c r="BK247" s="179"/>
      <c r="BL247" s="179"/>
      <c r="BM247" s="179"/>
      <c r="BN247" s="179"/>
      <c r="BO247" s="179"/>
      <c r="BP247" s="179"/>
      <c r="BQ247" s="179"/>
      <c r="BR247" s="179"/>
      <c r="BS247" s="179"/>
      <c r="BT247" s="179"/>
      <c r="BU247" s="179"/>
      <c r="BV247" s="179"/>
      <c r="BW247" s="179"/>
      <c r="BX247" s="179"/>
      <c r="BY247" s="179"/>
      <c r="BZ247" s="179"/>
      <c r="CA247" s="179"/>
      <c r="CB247" s="179"/>
      <c r="CC247" s="179"/>
      <c r="CD247" s="179"/>
      <c r="CE247" s="179"/>
      <c r="CF247" s="179"/>
      <c r="CG247" s="179"/>
      <c r="CH247" s="179"/>
      <c r="CI247" s="179"/>
    </row>
    <row r="248" spans="2:87" s="185" customFormat="1" hidden="1">
      <c r="B248" s="177"/>
      <c r="C248" s="176">
        <f>SUM(C250:C281)</f>
        <v>65619594</v>
      </c>
      <c r="D248" s="176">
        <f t="shared" ref="D248:AP248" si="97">SUM(D250:D281)</f>
        <v>1048955</v>
      </c>
      <c r="E248" s="176">
        <f t="shared" si="97"/>
        <v>143598398.29899999</v>
      </c>
      <c r="F248" s="176">
        <f t="shared" si="97"/>
        <v>85569268</v>
      </c>
      <c r="G248" s="176">
        <f t="shared" si="97"/>
        <v>2806237</v>
      </c>
      <c r="H248" s="176">
        <f t="shared" si="97"/>
        <v>70902570</v>
      </c>
      <c r="I248" s="176">
        <f t="shared" si="97"/>
        <v>88756710</v>
      </c>
      <c r="J248" s="176">
        <f t="shared" si="97"/>
        <v>15400125</v>
      </c>
      <c r="K248" s="176">
        <f t="shared" si="97"/>
        <v>6815473</v>
      </c>
      <c r="L248" s="176">
        <f t="shared" si="97"/>
        <v>32658451</v>
      </c>
      <c r="M248" s="176">
        <f t="shared" si="97"/>
        <v>16773782</v>
      </c>
      <c r="N248" s="176">
        <f t="shared" si="97"/>
        <v>952198.28</v>
      </c>
      <c r="O248" s="176">
        <f t="shared" si="97"/>
        <v>164008</v>
      </c>
      <c r="P248" s="176">
        <f t="shared" si="97"/>
        <v>23744698</v>
      </c>
      <c r="Q248" s="176">
        <f t="shared" si="97"/>
        <v>115722</v>
      </c>
      <c r="R248" s="176">
        <f t="shared" si="97"/>
        <v>117852357</v>
      </c>
      <c r="S248" s="176">
        <f t="shared" si="97"/>
        <v>1144086</v>
      </c>
      <c r="T248" s="176">
        <f t="shared" si="97"/>
        <v>105238244</v>
      </c>
      <c r="U248" s="176">
        <f t="shared" si="97"/>
        <v>4235073</v>
      </c>
      <c r="V248" s="176">
        <f t="shared" si="97"/>
        <v>150076008</v>
      </c>
      <c r="W248" s="176">
        <f t="shared" si="97"/>
        <v>3368656.6129999999</v>
      </c>
      <c r="X248" s="176">
        <f t="shared" si="97"/>
        <v>10994978</v>
      </c>
      <c r="Y248" s="176">
        <f t="shared" si="97"/>
        <v>136681769</v>
      </c>
      <c r="Z248" s="176">
        <f t="shared" si="97"/>
        <v>2397916</v>
      </c>
      <c r="AA248" s="176">
        <f t="shared" si="97"/>
        <v>13606974</v>
      </c>
      <c r="AB248" s="176">
        <f t="shared" si="97"/>
        <v>183914635</v>
      </c>
      <c r="AC248" s="176">
        <f t="shared" si="97"/>
        <v>7756646</v>
      </c>
      <c r="AD248" s="176">
        <f t="shared" si="97"/>
        <v>55880749</v>
      </c>
      <c r="AE248" s="176">
        <f t="shared" si="97"/>
        <v>0</v>
      </c>
      <c r="AF248" s="176">
        <f t="shared" si="97"/>
        <v>0</v>
      </c>
      <c r="AG248" s="176">
        <f t="shared" si="97"/>
        <v>0</v>
      </c>
      <c r="AH248" s="176">
        <f t="shared" si="97"/>
        <v>0</v>
      </c>
      <c r="AI248" s="176">
        <f t="shared" si="97"/>
        <v>0</v>
      </c>
      <c r="AJ248" s="176">
        <f t="shared" si="97"/>
        <v>0</v>
      </c>
      <c r="AK248" s="176">
        <f t="shared" si="97"/>
        <v>0</v>
      </c>
      <c r="AL248" s="176">
        <f t="shared" si="97"/>
        <v>0</v>
      </c>
      <c r="AM248" s="176">
        <f t="shared" si="97"/>
        <v>0</v>
      </c>
      <c r="AN248" s="176">
        <f t="shared" si="97"/>
        <v>0</v>
      </c>
      <c r="AO248" s="176">
        <f t="shared" si="97"/>
        <v>0</v>
      </c>
      <c r="AP248" s="176">
        <f t="shared" si="97"/>
        <v>0</v>
      </c>
      <c r="AQ248" s="177"/>
      <c r="AS248" s="177"/>
      <c r="AU248" s="179"/>
      <c r="AV248" s="179"/>
      <c r="AW248" s="179"/>
      <c r="AX248" s="179"/>
      <c r="AY248" s="179"/>
      <c r="AZ248" s="179"/>
      <c r="BA248" s="179"/>
      <c r="BB248" s="179"/>
      <c r="BC248" s="179"/>
      <c r="BD248" s="179"/>
      <c r="BE248" s="179"/>
      <c r="BF248" s="179"/>
      <c r="BG248" s="179"/>
      <c r="BH248" s="179"/>
      <c r="BI248" s="179"/>
      <c r="BJ248" s="179"/>
      <c r="BK248" s="179"/>
      <c r="BL248" s="179"/>
      <c r="BM248" s="179"/>
      <c r="BN248" s="179"/>
      <c r="BO248" s="179"/>
      <c r="BP248" s="179"/>
      <c r="BQ248" s="179"/>
      <c r="BR248" s="179"/>
      <c r="BS248" s="179"/>
      <c r="BT248" s="179"/>
      <c r="BU248" s="179"/>
      <c r="BV248" s="179"/>
      <c r="BW248" s="179"/>
      <c r="BX248" s="179"/>
      <c r="BY248" s="179"/>
      <c r="BZ248" s="179"/>
      <c r="CA248" s="179"/>
      <c r="CB248" s="179"/>
      <c r="CC248" s="179"/>
      <c r="CD248" s="179"/>
      <c r="CE248" s="179"/>
      <c r="CF248" s="179"/>
      <c r="CG248" s="179"/>
      <c r="CH248" s="179"/>
      <c r="CI248" s="179"/>
    </row>
    <row r="249" spans="2:87" ht="22.5">
      <c r="B249" s="138"/>
      <c r="C249" s="138" t="str">
        <f>C7</f>
        <v>Ace Seguros</v>
      </c>
      <c r="D249" s="138" t="str">
        <f t="shared" ref="D249:AQ249" si="98">D7</f>
        <v>Assurant Chile</v>
      </c>
      <c r="E249" s="138" t="str">
        <f t="shared" si="98"/>
        <v>BCI Seguros</v>
      </c>
      <c r="F249" s="138" t="str">
        <f t="shared" si="98"/>
        <v>Cardif</v>
      </c>
      <c r="G249" s="138" t="str">
        <f t="shared" si="98"/>
        <v>Cesce Chile</v>
      </c>
      <c r="H249" s="138" t="str">
        <f t="shared" si="98"/>
        <v>Chartis</v>
      </c>
      <c r="I249" s="138" t="str">
        <f t="shared" si="98"/>
        <v>Chilena Consolidada</v>
      </c>
      <c r="J249" s="138" t="str">
        <f t="shared" si="98"/>
        <v>Chubb de Chile</v>
      </c>
      <c r="K249" s="138" t="str">
        <f t="shared" si="98"/>
        <v>Coface Chile</v>
      </c>
      <c r="L249" s="138" t="str">
        <f t="shared" si="98"/>
        <v>Consorio Nacional</v>
      </c>
      <c r="M249" s="138" t="str">
        <f t="shared" si="98"/>
        <v>Continental Crédito</v>
      </c>
      <c r="N249" s="138" t="str">
        <f t="shared" si="98"/>
        <v>Euler Hermes</v>
      </c>
      <c r="O249" s="138" t="str">
        <f t="shared" si="98"/>
        <v>FAF International</v>
      </c>
      <c r="P249" s="138" t="str">
        <f t="shared" si="98"/>
        <v>HDI Seguros</v>
      </c>
      <c r="Q249" s="138" t="str">
        <f t="shared" si="98"/>
        <v>Huelen</v>
      </c>
      <c r="R249" s="138" t="str">
        <f t="shared" si="98"/>
        <v>Liberty Seguros</v>
      </c>
      <c r="S249" s="138" t="str">
        <f t="shared" si="98"/>
        <v>M. de Carabineros</v>
      </c>
      <c r="T249" s="138" t="str">
        <f t="shared" si="98"/>
        <v>Magallanes</v>
      </c>
      <c r="U249" s="138" t="str">
        <f t="shared" si="98"/>
        <v>Magallanes Gar. y Cré.</v>
      </c>
      <c r="V249" s="138" t="str">
        <f t="shared" si="98"/>
        <v>Mapfre</v>
      </c>
      <c r="W249" s="138" t="str">
        <f t="shared" si="98"/>
        <v>Mapfre Gar. y Cré.</v>
      </c>
      <c r="X249" s="138" t="str">
        <f t="shared" si="98"/>
        <v>Orion Seguros</v>
      </c>
      <c r="Y249" s="138" t="str">
        <f t="shared" si="98"/>
        <v>Penta Security</v>
      </c>
      <c r="Z249" s="138" t="str">
        <f t="shared" si="98"/>
        <v>QBE Chile</v>
      </c>
      <c r="AA249" s="138" t="str">
        <f t="shared" si="98"/>
        <v>Renta Nacional</v>
      </c>
      <c r="AB249" s="138" t="str">
        <f t="shared" si="98"/>
        <v>RSA Seguros</v>
      </c>
      <c r="AC249" s="138" t="str">
        <f t="shared" si="98"/>
        <v>Zenit Seguros</v>
      </c>
      <c r="AD249" s="138" t="str">
        <f t="shared" si="98"/>
        <v>Zurich Santander</v>
      </c>
      <c r="AE249" s="138">
        <f t="shared" si="98"/>
        <v>0</v>
      </c>
      <c r="AF249" s="138">
        <f t="shared" si="98"/>
        <v>0</v>
      </c>
      <c r="AG249" s="138">
        <f t="shared" si="98"/>
        <v>0</v>
      </c>
      <c r="AH249" s="138">
        <f t="shared" si="98"/>
        <v>0</v>
      </c>
      <c r="AI249" s="138">
        <f t="shared" si="98"/>
        <v>0</v>
      </c>
      <c r="AJ249" s="138">
        <f t="shared" si="98"/>
        <v>0</v>
      </c>
      <c r="AK249" s="138">
        <f t="shared" si="98"/>
        <v>0</v>
      </c>
      <c r="AL249" s="138">
        <f t="shared" si="98"/>
        <v>0</v>
      </c>
      <c r="AM249" s="138">
        <f t="shared" si="98"/>
        <v>0</v>
      </c>
      <c r="AN249" s="138">
        <f t="shared" si="98"/>
        <v>0</v>
      </c>
      <c r="AO249" s="138">
        <f t="shared" si="98"/>
        <v>0</v>
      </c>
      <c r="AP249" s="138">
        <f t="shared" si="98"/>
        <v>0</v>
      </c>
      <c r="AQ249" s="138" t="str">
        <f t="shared" si="98"/>
        <v>Mercado</v>
      </c>
      <c r="AS249" s="138" t="s">
        <v>339</v>
      </c>
    </row>
    <row r="250" spans="2:87">
      <c r="B250" s="161" t="s">
        <v>295</v>
      </c>
      <c r="C250" s="145">
        <v>8683026</v>
      </c>
      <c r="D250" s="145">
        <v>0</v>
      </c>
      <c r="E250" s="145">
        <v>10268329.823999999</v>
      </c>
      <c r="F250" s="145">
        <v>19677</v>
      </c>
      <c r="G250" s="145">
        <v>0</v>
      </c>
      <c r="H250" s="145">
        <v>17986134</v>
      </c>
      <c r="I250" s="145">
        <v>4356563</v>
      </c>
      <c r="J250" s="145">
        <v>428854</v>
      </c>
      <c r="K250" s="145">
        <v>0</v>
      </c>
      <c r="L250" s="145">
        <v>1221331</v>
      </c>
      <c r="M250" s="145">
        <v>0</v>
      </c>
      <c r="N250" s="145">
        <v>0</v>
      </c>
      <c r="O250" s="145">
        <v>0</v>
      </c>
      <c r="P250" s="145">
        <v>2634168</v>
      </c>
      <c r="Q250" s="145">
        <v>6995</v>
      </c>
      <c r="R250" s="145">
        <v>17750438</v>
      </c>
      <c r="S250" s="145">
        <v>1144086</v>
      </c>
      <c r="T250" s="145">
        <v>3941846</v>
      </c>
      <c r="U250" s="145">
        <v>0</v>
      </c>
      <c r="V250" s="145">
        <v>27121910</v>
      </c>
      <c r="W250" s="145">
        <v>0</v>
      </c>
      <c r="X250" s="145">
        <v>909343</v>
      </c>
      <c r="Y250" s="145">
        <v>6723819</v>
      </c>
      <c r="Z250" s="145">
        <v>122231</v>
      </c>
      <c r="AA250" s="145">
        <v>1053860</v>
      </c>
      <c r="AB250" s="145">
        <v>17339556</v>
      </c>
      <c r="AC250" s="145">
        <v>59516</v>
      </c>
      <c r="AD250" s="145">
        <v>0</v>
      </c>
      <c r="AE250" s="145"/>
      <c r="AF250" s="145"/>
      <c r="AG250" s="145"/>
      <c r="AH250" s="145"/>
      <c r="AI250" s="145"/>
      <c r="AJ250" s="145"/>
      <c r="AK250" s="145"/>
      <c r="AL250" s="145"/>
      <c r="AM250" s="145"/>
      <c r="AN250" s="145"/>
      <c r="AO250" s="145"/>
      <c r="AP250" s="145"/>
      <c r="AQ250" s="131">
        <f>SUM(C250:AP250)</f>
        <v>121771682.824</v>
      </c>
      <c r="AS250" s="145">
        <v>109915868</v>
      </c>
    </row>
    <row r="251" spans="2:87">
      <c r="B251" s="161" t="s">
        <v>296</v>
      </c>
      <c r="C251" s="145">
        <v>553084</v>
      </c>
      <c r="D251" s="145">
        <v>0</v>
      </c>
      <c r="E251" s="145">
        <v>350006.277</v>
      </c>
      <c r="F251" s="145">
        <v>0</v>
      </c>
      <c r="G251" s="145">
        <v>0</v>
      </c>
      <c r="H251" s="145">
        <v>3247074</v>
      </c>
      <c r="I251" s="145">
        <v>3262668</v>
      </c>
      <c r="J251" s="145">
        <v>90649</v>
      </c>
      <c r="K251" s="145">
        <v>0</v>
      </c>
      <c r="L251" s="145">
        <v>136908</v>
      </c>
      <c r="M251" s="145">
        <v>0</v>
      </c>
      <c r="N251" s="145">
        <v>0</v>
      </c>
      <c r="O251" s="145">
        <v>0</v>
      </c>
      <c r="P251" s="145">
        <v>95676</v>
      </c>
      <c r="Q251" s="145">
        <v>0</v>
      </c>
      <c r="R251" s="145">
        <v>2357831</v>
      </c>
      <c r="S251" s="145">
        <v>0</v>
      </c>
      <c r="T251" s="145">
        <v>638907</v>
      </c>
      <c r="U251" s="145">
        <v>0</v>
      </c>
      <c r="V251" s="145">
        <v>719037</v>
      </c>
      <c r="W251" s="145">
        <v>0</v>
      </c>
      <c r="X251" s="145">
        <v>5577</v>
      </c>
      <c r="Y251" s="145">
        <v>1768445</v>
      </c>
      <c r="Z251" s="145">
        <v>142257</v>
      </c>
      <c r="AA251" s="145">
        <v>7228</v>
      </c>
      <c r="AB251" s="145">
        <v>5309862</v>
      </c>
      <c r="AC251" s="145">
        <v>0</v>
      </c>
      <c r="AD251" s="145">
        <v>0</v>
      </c>
      <c r="AE251" s="145"/>
      <c r="AF251" s="145"/>
      <c r="AG251" s="145"/>
      <c r="AH251" s="145"/>
      <c r="AI251" s="145"/>
      <c r="AJ251" s="145"/>
      <c r="AK251" s="145"/>
      <c r="AL251" s="145"/>
      <c r="AM251" s="145"/>
      <c r="AN251" s="145"/>
      <c r="AO251" s="145"/>
      <c r="AP251" s="145"/>
      <c r="AQ251" s="131">
        <f t="shared" ref="AQ251:AQ281" si="99">SUM(C251:AP251)</f>
        <v>18685209.276999999</v>
      </c>
      <c r="AS251" s="145">
        <v>16096968</v>
      </c>
    </row>
    <row r="252" spans="2:87">
      <c r="B252" s="161" t="s">
        <v>297</v>
      </c>
      <c r="C252" s="145">
        <v>12311493</v>
      </c>
      <c r="D252" s="145">
        <v>0</v>
      </c>
      <c r="E252" s="145">
        <v>16325830.679</v>
      </c>
      <c r="F252" s="145">
        <v>129437</v>
      </c>
      <c r="G252" s="145">
        <v>0</v>
      </c>
      <c r="H252" s="145">
        <v>25733806</v>
      </c>
      <c r="I252" s="145">
        <v>15915436</v>
      </c>
      <c r="J252" s="145">
        <v>1119580</v>
      </c>
      <c r="K252" s="145">
        <v>0</v>
      </c>
      <c r="L252" s="145">
        <v>1926737</v>
      </c>
      <c r="M252" s="145">
        <v>0</v>
      </c>
      <c r="N252" s="145">
        <v>0</v>
      </c>
      <c r="O252" s="145">
        <v>0</v>
      </c>
      <c r="P252" s="145">
        <v>3066926</v>
      </c>
      <c r="Q252" s="145">
        <v>0</v>
      </c>
      <c r="R252" s="145">
        <v>33366312</v>
      </c>
      <c r="S252" s="145">
        <v>0</v>
      </c>
      <c r="T252" s="145">
        <v>7512545</v>
      </c>
      <c r="U252" s="145">
        <v>0</v>
      </c>
      <c r="V252" s="145">
        <v>57002612</v>
      </c>
      <c r="W252" s="145">
        <v>0</v>
      </c>
      <c r="X252" s="145">
        <v>1409072</v>
      </c>
      <c r="Y252" s="145">
        <v>20867638</v>
      </c>
      <c r="Z252" s="145">
        <v>1231116</v>
      </c>
      <c r="AA252" s="145">
        <v>879994</v>
      </c>
      <c r="AB252" s="145">
        <v>53274106</v>
      </c>
      <c r="AC252" s="145">
        <v>36608</v>
      </c>
      <c r="AD252" s="145">
        <v>19996818</v>
      </c>
      <c r="AE252" s="145"/>
      <c r="AF252" s="145"/>
      <c r="AG252" s="145"/>
      <c r="AH252" s="145"/>
      <c r="AI252" s="145"/>
      <c r="AJ252" s="145"/>
      <c r="AK252" s="145"/>
      <c r="AL252" s="145"/>
      <c r="AM252" s="145"/>
      <c r="AN252" s="145"/>
      <c r="AO252" s="145"/>
      <c r="AP252" s="145"/>
      <c r="AQ252" s="131">
        <f t="shared" si="99"/>
        <v>272106066.67900002</v>
      </c>
      <c r="AS252" s="145">
        <v>255781616</v>
      </c>
    </row>
    <row r="253" spans="2:87">
      <c r="B253" s="161" t="s">
        <v>298</v>
      </c>
      <c r="C253" s="145">
        <v>896303</v>
      </c>
      <c r="D253" s="145">
        <v>0</v>
      </c>
      <c r="E253" s="145">
        <v>0</v>
      </c>
      <c r="F253" s="145">
        <v>0</v>
      </c>
      <c r="G253" s="145">
        <v>0</v>
      </c>
      <c r="H253" s="145">
        <v>4318729</v>
      </c>
      <c r="I253" s="145">
        <v>0</v>
      </c>
      <c r="J253" s="145">
        <v>206307</v>
      </c>
      <c r="K253" s="145">
        <v>0</v>
      </c>
      <c r="L253" s="145">
        <v>245186</v>
      </c>
      <c r="M253" s="145">
        <v>0</v>
      </c>
      <c r="N253" s="145">
        <v>0</v>
      </c>
      <c r="O253" s="145">
        <v>0</v>
      </c>
      <c r="P253" s="145">
        <v>98288</v>
      </c>
      <c r="Q253" s="145">
        <v>0</v>
      </c>
      <c r="R253" s="145">
        <v>4025680</v>
      </c>
      <c r="S253" s="145">
        <v>0</v>
      </c>
      <c r="T253" s="145">
        <v>1078623</v>
      </c>
      <c r="U253" s="145">
        <v>0</v>
      </c>
      <c r="V253" s="145">
        <v>2228293</v>
      </c>
      <c r="W253" s="145">
        <v>0</v>
      </c>
      <c r="X253" s="145">
        <v>0</v>
      </c>
      <c r="Y253" s="145">
        <v>4379292</v>
      </c>
      <c r="Z253" s="145">
        <v>242970</v>
      </c>
      <c r="AA253" s="145">
        <v>2402</v>
      </c>
      <c r="AB253" s="145">
        <v>428218</v>
      </c>
      <c r="AC253" s="145">
        <v>0</v>
      </c>
      <c r="AD253" s="145">
        <v>0</v>
      </c>
      <c r="AE253" s="145"/>
      <c r="AF253" s="145"/>
      <c r="AG253" s="145"/>
      <c r="AH253" s="145"/>
      <c r="AI253" s="145"/>
      <c r="AJ253" s="145"/>
      <c r="AK253" s="145"/>
      <c r="AL253" s="145"/>
      <c r="AM253" s="145"/>
      <c r="AN253" s="145"/>
      <c r="AO253" s="145"/>
      <c r="AP253" s="145"/>
      <c r="AQ253" s="131">
        <f t="shared" si="99"/>
        <v>18150291</v>
      </c>
      <c r="AS253" s="145">
        <v>13569366</v>
      </c>
    </row>
    <row r="254" spans="2:87">
      <c r="B254" s="161" t="s">
        <v>299</v>
      </c>
      <c r="C254" s="145">
        <v>1216189</v>
      </c>
      <c r="D254" s="145">
        <v>0</v>
      </c>
      <c r="E254" s="145">
        <v>136917.633</v>
      </c>
      <c r="F254" s="145">
        <v>8548</v>
      </c>
      <c r="G254" s="145">
        <v>0</v>
      </c>
      <c r="H254" s="145">
        <v>3078</v>
      </c>
      <c r="I254" s="145">
        <v>3354981</v>
      </c>
      <c r="J254" s="145">
        <v>82328</v>
      </c>
      <c r="K254" s="145">
        <v>0</v>
      </c>
      <c r="L254" s="145">
        <v>303759</v>
      </c>
      <c r="M254" s="145">
        <v>0</v>
      </c>
      <c r="N254" s="145">
        <v>0</v>
      </c>
      <c r="O254" s="145">
        <v>0</v>
      </c>
      <c r="P254" s="145">
        <v>121312</v>
      </c>
      <c r="Q254" s="145">
        <v>0</v>
      </c>
      <c r="R254" s="145">
        <v>0</v>
      </c>
      <c r="S254" s="145">
        <v>0</v>
      </c>
      <c r="T254" s="145">
        <v>606712</v>
      </c>
      <c r="U254" s="145">
        <v>0</v>
      </c>
      <c r="V254" s="145">
        <v>3474725</v>
      </c>
      <c r="W254" s="145">
        <v>0</v>
      </c>
      <c r="X254" s="145">
        <v>0</v>
      </c>
      <c r="Y254" s="145">
        <v>2179854</v>
      </c>
      <c r="Z254" s="145">
        <v>121165</v>
      </c>
      <c r="AA254" s="145">
        <v>1511</v>
      </c>
      <c r="AB254" s="145">
        <v>4183532</v>
      </c>
      <c r="AC254" s="145">
        <v>0</v>
      </c>
      <c r="AD254" s="145">
        <v>0</v>
      </c>
      <c r="AE254" s="145"/>
      <c r="AF254" s="145"/>
      <c r="AG254" s="145"/>
      <c r="AH254" s="145"/>
      <c r="AI254" s="145"/>
      <c r="AJ254" s="145"/>
      <c r="AK254" s="145"/>
      <c r="AL254" s="145"/>
      <c r="AM254" s="145"/>
      <c r="AN254" s="145"/>
      <c r="AO254" s="145"/>
      <c r="AP254" s="145"/>
      <c r="AQ254" s="131">
        <f t="shared" si="99"/>
        <v>15794611.632999999</v>
      </c>
      <c r="AS254" s="145">
        <v>17830623</v>
      </c>
    </row>
    <row r="255" spans="2:87">
      <c r="B255" s="161" t="s">
        <v>300</v>
      </c>
      <c r="C255" s="145">
        <v>639145</v>
      </c>
      <c r="D255" s="145">
        <v>0</v>
      </c>
      <c r="E255" s="145">
        <v>138556.15700000001</v>
      </c>
      <c r="F255" s="145">
        <v>4763</v>
      </c>
      <c r="G255" s="145">
        <v>0</v>
      </c>
      <c r="H255" s="145">
        <v>467429</v>
      </c>
      <c r="I255" s="145">
        <v>456587</v>
      </c>
      <c r="J255" s="145">
        <v>1</v>
      </c>
      <c r="K255" s="145">
        <v>0</v>
      </c>
      <c r="L255" s="145">
        <v>101733</v>
      </c>
      <c r="M255" s="145">
        <v>0</v>
      </c>
      <c r="N255" s="145">
        <v>0</v>
      </c>
      <c r="O255" s="145">
        <v>0</v>
      </c>
      <c r="P255" s="145">
        <v>190542</v>
      </c>
      <c r="Q255" s="145">
        <v>0</v>
      </c>
      <c r="R255" s="145">
        <v>305598</v>
      </c>
      <c r="S255" s="145">
        <v>0</v>
      </c>
      <c r="T255" s="145">
        <v>283437</v>
      </c>
      <c r="U255" s="145">
        <v>0</v>
      </c>
      <c r="V255" s="145">
        <v>2454219</v>
      </c>
      <c r="W255" s="145">
        <v>0</v>
      </c>
      <c r="X255" s="145">
        <v>30658</v>
      </c>
      <c r="Y255" s="145">
        <v>2138793</v>
      </c>
      <c r="Z255" s="145">
        <v>124106</v>
      </c>
      <c r="AA255" s="145">
        <v>1659</v>
      </c>
      <c r="AB255" s="145">
        <v>5232081</v>
      </c>
      <c r="AC255" s="145">
        <v>0</v>
      </c>
      <c r="AD255" s="145">
        <v>0</v>
      </c>
      <c r="AE255" s="145"/>
      <c r="AF255" s="145"/>
      <c r="AG255" s="145"/>
      <c r="AH255" s="145"/>
      <c r="AI255" s="145"/>
      <c r="AJ255" s="145"/>
      <c r="AK255" s="145"/>
      <c r="AL255" s="145"/>
      <c r="AM255" s="145"/>
      <c r="AN255" s="145"/>
      <c r="AO255" s="145"/>
      <c r="AP255" s="145"/>
      <c r="AQ255" s="131">
        <f t="shared" si="99"/>
        <v>12569307.157</v>
      </c>
      <c r="AS255" s="145">
        <v>12872708</v>
      </c>
    </row>
    <row r="256" spans="2:87">
      <c r="B256" s="161" t="s">
        <v>301</v>
      </c>
      <c r="C256" s="145">
        <v>1545639</v>
      </c>
      <c r="D256" s="145">
        <v>0</v>
      </c>
      <c r="E256" s="145">
        <v>163646.45499999999</v>
      </c>
      <c r="F256" s="145">
        <v>7889</v>
      </c>
      <c r="G256" s="145">
        <v>0</v>
      </c>
      <c r="H256" s="145">
        <v>11970</v>
      </c>
      <c r="I256" s="145">
        <v>3363998</v>
      </c>
      <c r="J256" s="145">
        <v>42720</v>
      </c>
      <c r="K256" s="145">
        <v>0</v>
      </c>
      <c r="L256" s="145">
        <v>332862</v>
      </c>
      <c r="M256" s="145">
        <v>0</v>
      </c>
      <c r="N256" s="145">
        <v>0</v>
      </c>
      <c r="O256" s="145">
        <v>0</v>
      </c>
      <c r="P256" s="145">
        <v>163317</v>
      </c>
      <c r="Q256" s="145">
        <v>0</v>
      </c>
      <c r="R256" s="145">
        <v>1382</v>
      </c>
      <c r="S256" s="145">
        <v>0</v>
      </c>
      <c r="T256" s="145">
        <v>300371</v>
      </c>
      <c r="U256" s="145">
        <v>0</v>
      </c>
      <c r="V256" s="145">
        <v>2273515</v>
      </c>
      <c r="W256" s="145">
        <v>0</v>
      </c>
      <c r="X256" s="145">
        <v>0</v>
      </c>
      <c r="Y256" s="145">
        <v>3851337</v>
      </c>
      <c r="Z256" s="145">
        <v>242330</v>
      </c>
      <c r="AA256" s="145">
        <v>16923</v>
      </c>
      <c r="AB256" s="145">
        <v>3305594</v>
      </c>
      <c r="AC256" s="145">
        <v>0</v>
      </c>
      <c r="AD256" s="145">
        <v>0</v>
      </c>
      <c r="AE256" s="145"/>
      <c r="AF256" s="145"/>
      <c r="AG256" s="145"/>
      <c r="AH256" s="145"/>
      <c r="AI256" s="145"/>
      <c r="AJ256" s="145"/>
      <c r="AK256" s="145"/>
      <c r="AL256" s="145"/>
      <c r="AM256" s="145"/>
      <c r="AN256" s="145"/>
      <c r="AO256" s="145"/>
      <c r="AP256" s="145"/>
      <c r="AQ256" s="131">
        <f t="shared" si="99"/>
        <v>15623493.455</v>
      </c>
      <c r="AS256" s="145">
        <v>18575738</v>
      </c>
    </row>
    <row r="257" spans="2:45">
      <c r="B257" s="161" t="s">
        <v>302</v>
      </c>
      <c r="C257" s="145">
        <v>5104281</v>
      </c>
      <c r="D257" s="145">
        <v>0</v>
      </c>
      <c r="E257" s="145">
        <v>3885875.9790000003</v>
      </c>
      <c r="F257" s="145">
        <v>11835555</v>
      </c>
      <c r="G257" s="145">
        <v>0</v>
      </c>
      <c r="H257" s="145">
        <v>260283</v>
      </c>
      <c r="I257" s="145">
        <v>746332</v>
      </c>
      <c r="J257" s="145">
        <v>22062</v>
      </c>
      <c r="K257" s="145">
        <v>0</v>
      </c>
      <c r="L257" s="145">
        <v>1439963</v>
      </c>
      <c r="M257" s="145">
        <v>0</v>
      </c>
      <c r="N257" s="145">
        <v>0</v>
      </c>
      <c r="O257" s="145">
        <v>0</v>
      </c>
      <c r="P257" s="145">
        <v>707591</v>
      </c>
      <c r="Q257" s="145">
        <v>0</v>
      </c>
      <c r="R257" s="145">
        <v>1746472</v>
      </c>
      <c r="S257" s="145">
        <v>0</v>
      </c>
      <c r="T257" s="145">
        <v>1129991</v>
      </c>
      <c r="U257" s="145">
        <v>0</v>
      </c>
      <c r="V257" s="145">
        <v>1000459</v>
      </c>
      <c r="W257" s="145">
        <v>0</v>
      </c>
      <c r="X257" s="145">
        <v>0</v>
      </c>
      <c r="Y257" s="145">
        <v>1189570</v>
      </c>
      <c r="Z257" s="145">
        <v>10177</v>
      </c>
      <c r="AA257" s="145">
        <v>223729</v>
      </c>
      <c r="AB257" s="145">
        <v>2669566</v>
      </c>
      <c r="AC257" s="145">
        <v>231797</v>
      </c>
      <c r="AD257" s="145">
        <v>1674948</v>
      </c>
      <c r="AE257" s="145"/>
      <c r="AF257" s="145"/>
      <c r="AG257" s="145"/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31">
        <f t="shared" si="99"/>
        <v>33878651.979000002</v>
      </c>
      <c r="AS257" s="145">
        <v>31825239</v>
      </c>
    </row>
    <row r="258" spans="2:45">
      <c r="B258" s="161" t="s">
        <v>303</v>
      </c>
      <c r="C258" s="145">
        <v>0</v>
      </c>
      <c r="D258" s="145">
        <v>0</v>
      </c>
      <c r="E258" s="145">
        <v>42346517.059</v>
      </c>
      <c r="F258" s="145">
        <v>0</v>
      </c>
      <c r="G258" s="145">
        <v>0</v>
      </c>
      <c r="H258" s="145">
        <v>1416782</v>
      </c>
      <c r="I258" s="145">
        <v>18526790</v>
      </c>
      <c r="J258" s="145">
        <v>0</v>
      </c>
      <c r="K258" s="145">
        <v>0</v>
      </c>
      <c r="L258" s="145">
        <v>16087979</v>
      </c>
      <c r="M258" s="145">
        <v>0</v>
      </c>
      <c r="N258" s="145">
        <v>0</v>
      </c>
      <c r="O258" s="145">
        <v>0</v>
      </c>
      <c r="P258" s="145">
        <v>4726123</v>
      </c>
      <c r="Q258" s="145">
        <v>0</v>
      </c>
      <c r="R258" s="145">
        <v>15311218</v>
      </c>
      <c r="S258" s="145">
        <v>0</v>
      </c>
      <c r="T258" s="145">
        <v>39422858</v>
      </c>
      <c r="U258" s="145">
        <v>0</v>
      </c>
      <c r="V258" s="145">
        <v>5582375</v>
      </c>
      <c r="W258" s="145">
        <v>0</v>
      </c>
      <c r="X258" s="145">
        <v>0</v>
      </c>
      <c r="Y258" s="145">
        <v>19758551</v>
      </c>
      <c r="Z258" s="145">
        <v>0</v>
      </c>
      <c r="AA258" s="145">
        <v>2415537</v>
      </c>
      <c r="AB258" s="145">
        <v>17305963</v>
      </c>
      <c r="AC258" s="145">
        <v>3049255</v>
      </c>
      <c r="AD258" s="145">
        <v>0</v>
      </c>
      <c r="AE258" s="145"/>
      <c r="AF258" s="145"/>
      <c r="AG258" s="145"/>
      <c r="AH258" s="145"/>
      <c r="AI258" s="145"/>
      <c r="AJ258" s="145"/>
      <c r="AK258" s="145"/>
      <c r="AL258" s="145"/>
      <c r="AM258" s="145"/>
      <c r="AN258" s="145"/>
      <c r="AO258" s="145"/>
      <c r="AP258" s="145"/>
      <c r="AQ258" s="131">
        <f t="shared" si="99"/>
        <v>185949948.05900002</v>
      </c>
      <c r="AS258" s="145">
        <v>163206200</v>
      </c>
    </row>
    <row r="259" spans="2:45">
      <c r="B259" s="161" t="s">
        <v>304</v>
      </c>
      <c r="C259" s="145">
        <v>0</v>
      </c>
      <c r="D259" s="145">
        <v>0</v>
      </c>
      <c r="E259" s="145">
        <v>14471010.054</v>
      </c>
      <c r="F259" s="145">
        <v>0</v>
      </c>
      <c r="G259" s="145">
        <v>0</v>
      </c>
      <c r="H259" s="145">
        <v>80234</v>
      </c>
      <c r="I259" s="145">
        <v>5806162</v>
      </c>
      <c r="J259" s="145">
        <v>0</v>
      </c>
      <c r="K259" s="145">
        <v>0</v>
      </c>
      <c r="L259" s="145">
        <v>682057</v>
      </c>
      <c r="M259" s="145">
        <v>0</v>
      </c>
      <c r="N259" s="145">
        <v>0</v>
      </c>
      <c r="O259" s="145">
        <v>0</v>
      </c>
      <c r="P259" s="145">
        <v>896063</v>
      </c>
      <c r="Q259" s="145">
        <v>15866</v>
      </c>
      <c r="R259" s="145">
        <v>19194190</v>
      </c>
      <c r="S259" s="145">
        <v>0</v>
      </c>
      <c r="T259" s="145">
        <v>6490825</v>
      </c>
      <c r="U259" s="145">
        <v>0</v>
      </c>
      <c r="V259" s="145">
        <v>4364166</v>
      </c>
      <c r="W259" s="145">
        <v>0</v>
      </c>
      <c r="X259" s="145">
        <v>0</v>
      </c>
      <c r="Y259" s="145">
        <v>22118777</v>
      </c>
      <c r="Z259" s="145">
        <v>0</v>
      </c>
      <c r="AA259" s="145">
        <v>4137802</v>
      </c>
      <c r="AB259" s="145">
        <v>13905931</v>
      </c>
      <c r="AC259" s="145">
        <v>1585513</v>
      </c>
      <c r="AD259" s="145">
        <v>0</v>
      </c>
      <c r="AE259" s="145"/>
      <c r="AF259" s="145"/>
      <c r="AG259" s="145"/>
      <c r="AH259" s="145"/>
      <c r="AI259" s="145"/>
      <c r="AJ259" s="145"/>
      <c r="AK259" s="145"/>
      <c r="AL259" s="145"/>
      <c r="AM259" s="145"/>
      <c r="AN259" s="145"/>
      <c r="AO259" s="145"/>
      <c r="AP259" s="145"/>
      <c r="AQ259" s="131">
        <f t="shared" si="99"/>
        <v>93748596.05399999</v>
      </c>
      <c r="AS259" s="145">
        <v>78479313</v>
      </c>
    </row>
    <row r="260" spans="2:45">
      <c r="B260" s="161" t="s">
        <v>305</v>
      </c>
      <c r="C260" s="145">
        <v>0</v>
      </c>
      <c r="D260" s="145">
        <v>0</v>
      </c>
      <c r="E260" s="145">
        <v>12482.529</v>
      </c>
      <c r="F260" s="145">
        <v>0</v>
      </c>
      <c r="G260" s="145">
        <v>0</v>
      </c>
      <c r="H260" s="145">
        <v>0</v>
      </c>
      <c r="I260" s="145">
        <v>60505</v>
      </c>
      <c r="J260" s="145">
        <v>0</v>
      </c>
      <c r="K260" s="145">
        <v>0</v>
      </c>
      <c r="L260" s="145">
        <v>0</v>
      </c>
      <c r="M260" s="145">
        <v>0</v>
      </c>
      <c r="N260" s="145">
        <v>0</v>
      </c>
      <c r="O260" s="145">
        <v>0</v>
      </c>
      <c r="P260" s="145">
        <v>-16</v>
      </c>
      <c r="Q260" s="145">
        <v>0</v>
      </c>
      <c r="R260" s="145">
        <v>12171</v>
      </c>
      <c r="S260" s="145">
        <v>0</v>
      </c>
      <c r="T260" s="145">
        <v>578840</v>
      </c>
      <c r="U260" s="145">
        <v>0</v>
      </c>
      <c r="V260" s="145">
        <v>5250918</v>
      </c>
      <c r="W260" s="145">
        <v>0</v>
      </c>
      <c r="X260" s="145">
        <v>782436</v>
      </c>
      <c r="Y260" s="145">
        <v>1431600</v>
      </c>
      <c r="Z260" s="145">
        <v>0</v>
      </c>
      <c r="AA260" s="145">
        <v>0</v>
      </c>
      <c r="AB260" s="145">
        <v>2926235</v>
      </c>
      <c r="AC260" s="145">
        <v>0</v>
      </c>
      <c r="AD260" s="145">
        <v>0</v>
      </c>
      <c r="AE260" s="145"/>
      <c r="AF260" s="145"/>
      <c r="AG260" s="145"/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31">
        <f t="shared" si="99"/>
        <v>11055171.528999999</v>
      </c>
      <c r="AS260" s="145">
        <v>9970982</v>
      </c>
    </row>
    <row r="261" spans="2:45">
      <c r="B261" s="161" t="s">
        <v>306</v>
      </c>
      <c r="C261" s="145">
        <v>0</v>
      </c>
      <c r="D261" s="145">
        <v>0</v>
      </c>
      <c r="E261" s="145">
        <v>15129.511999999999</v>
      </c>
      <c r="F261" s="145">
        <v>0</v>
      </c>
      <c r="G261" s="145">
        <v>0</v>
      </c>
      <c r="H261" s="145">
        <v>48828</v>
      </c>
      <c r="I261" s="145">
        <v>0</v>
      </c>
      <c r="J261" s="145">
        <v>0</v>
      </c>
      <c r="K261" s="145">
        <v>0</v>
      </c>
      <c r="L261" s="145">
        <v>0</v>
      </c>
      <c r="M261" s="145">
        <v>0</v>
      </c>
      <c r="N261" s="145">
        <v>0</v>
      </c>
      <c r="O261" s="145">
        <v>0</v>
      </c>
      <c r="P261" s="145">
        <v>0</v>
      </c>
      <c r="Q261" s="145">
        <v>0</v>
      </c>
      <c r="R261" s="145">
        <v>272073</v>
      </c>
      <c r="S261" s="145">
        <v>0</v>
      </c>
      <c r="T261" s="145">
        <v>183799</v>
      </c>
      <c r="U261" s="145">
        <v>0</v>
      </c>
      <c r="V261" s="145">
        <v>7547364</v>
      </c>
      <c r="W261" s="145">
        <v>0</v>
      </c>
      <c r="X261" s="145">
        <v>621589</v>
      </c>
      <c r="Y261" s="145">
        <v>2209112</v>
      </c>
      <c r="Z261" s="145">
        <v>14449</v>
      </c>
      <c r="AA261" s="145">
        <v>0</v>
      </c>
      <c r="AB261" s="145">
        <v>0</v>
      </c>
      <c r="AC261" s="145">
        <v>0</v>
      </c>
      <c r="AD261" s="145">
        <v>0</v>
      </c>
      <c r="AE261" s="145"/>
      <c r="AF261" s="145"/>
      <c r="AG261" s="145"/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31">
        <f t="shared" si="99"/>
        <v>10912343.512</v>
      </c>
      <c r="AS261" s="145">
        <v>12432320</v>
      </c>
    </row>
    <row r="262" spans="2:45">
      <c r="B262" s="161" t="s">
        <v>307</v>
      </c>
      <c r="C262" s="145">
        <v>1968098</v>
      </c>
      <c r="D262" s="145">
        <v>0</v>
      </c>
      <c r="E262" s="145">
        <v>1985143.568</v>
      </c>
      <c r="F262" s="145">
        <v>0</v>
      </c>
      <c r="G262" s="145">
        <v>0</v>
      </c>
      <c r="H262" s="145">
        <v>374889</v>
      </c>
      <c r="I262" s="145">
        <v>559216</v>
      </c>
      <c r="J262" s="145">
        <v>2641269</v>
      </c>
      <c r="K262" s="145">
        <v>0</v>
      </c>
      <c r="L262" s="145">
        <v>15206</v>
      </c>
      <c r="M262" s="145">
        <v>0</v>
      </c>
      <c r="N262" s="145">
        <v>0</v>
      </c>
      <c r="O262" s="145">
        <v>0</v>
      </c>
      <c r="P262" s="145">
        <v>3043408</v>
      </c>
      <c r="Q262" s="145">
        <v>0</v>
      </c>
      <c r="R262" s="145">
        <v>1119751</v>
      </c>
      <c r="S262" s="145">
        <v>0</v>
      </c>
      <c r="T262" s="145">
        <v>1283944</v>
      </c>
      <c r="U262" s="145">
        <v>0</v>
      </c>
      <c r="V262" s="145">
        <v>1299362</v>
      </c>
      <c r="W262" s="145">
        <v>0</v>
      </c>
      <c r="X262" s="145">
        <v>2486737</v>
      </c>
      <c r="Y262" s="145">
        <v>3304176</v>
      </c>
      <c r="Z262" s="145">
        <v>0</v>
      </c>
      <c r="AA262" s="145">
        <v>417449</v>
      </c>
      <c r="AB262" s="145">
        <v>1079243</v>
      </c>
      <c r="AC262" s="145">
        <v>0</v>
      </c>
      <c r="AD262" s="145">
        <v>0</v>
      </c>
      <c r="AE262" s="145"/>
      <c r="AF262" s="145"/>
      <c r="AG262" s="145"/>
      <c r="AH262" s="145"/>
      <c r="AI262" s="145"/>
      <c r="AJ262" s="145"/>
      <c r="AK262" s="145"/>
      <c r="AL262" s="145"/>
      <c r="AM262" s="145"/>
      <c r="AN262" s="145"/>
      <c r="AO262" s="145"/>
      <c r="AP262" s="145"/>
      <c r="AQ262" s="131">
        <f t="shared" si="99"/>
        <v>21577891.568</v>
      </c>
      <c r="AS262" s="145">
        <v>20159963</v>
      </c>
    </row>
    <row r="263" spans="2:45">
      <c r="B263" s="161" t="s">
        <v>308</v>
      </c>
      <c r="C263" s="145">
        <v>3180803</v>
      </c>
      <c r="D263" s="145">
        <v>0</v>
      </c>
      <c r="E263" s="145">
        <v>741474.10100000002</v>
      </c>
      <c r="F263" s="145">
        <v>0</v>
      </c>
      <c r="G263" s="145">
        <v>0</v>
      </c>
      <c r="H263" s="145">
        <v>1580185</v>
      </c>
      <c r="I263" s="145">
        <v>1442905</v>
      </c>
      <c r="J263" s="145">
        <v>1665746</v>
      </c>
      <c r="K263" s="145">
        <v>0</v>
      </c>
      <c r="L263" s="145">
        <v>0</v>
      </c>
      <c r="M263" s="145">
        <v>0</v>
      </c>
      <c r="N263" s="145">
        <v>0</v>
      </c>
      <c r="O263" s="145">
        <v>0</v>
      </c>
      <c r="P263" s="145">
        <v>618343</v>
      </c>
      <c r="Q263" s="145">
        <v>0</v>
      </c>
      <c r="R263" s="145">
        <v>2091299</v>
      </c>
      <c r="S263" s="145">
        <v>0</v>
      </c>
      <c r="T263" s="145">
        <v>1059454</v>
      </c>
      <c r="U263" s="145">
        <v>0</v>
      </c>
      <c r="V263" s="145">
        <v>902934</v>
      </c>
      <c r="W263" s="145">
        <v>0</v>
      </c>
      <c r="X263" s="145">
        <v>785461</v>
      </c>
      <c r="Y263" s="145">
        <v>3030537</v>
      </c>
      <c r="Z263" s="145">
        <v>0</v>
      </c>
      <c r="AA263" s="145">
        <v>210960</v>
      </c>
      <c r="AB263" s="145">
        <v>7469824</v>
      </c>
      <c r="AC263" s="145">
        <v>0</v>
      </c>
      <c r="AD263" s="145">
        <v>0</v>
      </c>
      <c r="AE263" s="145"/>
      <c r="AF263" s="145"/>
      <c r="AG263" s="145"/>
      <c r="AH263" s="145"/>
      <c r="AI263" s="145"/>
      <c r="AJ263" s="145"/>
      <c r="AK263" s="145"/>
      <c r="AL263" s="145"/>
      <c r="AM263" s="145"/>
      <c r="AN263" s="145"/>
      <c r="AO263" s="145"/>
      <c r="AP263" s="145"/>
      <c r="AQ263" s="131">
        <f t="shared" si="99"/>
        <v>24779925.101</v>
      </c>
      <c r="AS263" s="145">
        <v>25814699</v>
      </c>
    </row>
    <row r="264" spans="2:45">
      <c r="B264" s="161" t="s">
        <v>309</v>
      </c>
      <c r="C264" s="145">
        <v>320021</v>
      </c>
      <c r="D264" s="145">
        <v>0</v>
      </c>
      <c r="E264" s="145">
        <v>43551.842000000004</v>
      </c>
      <c r="F264" s="145">
        <v>0</v>
      </c>
      <c r="G264" s="145">
        <v>0</v>
      </c>
      <c r="H264" s="145">
        <v>66918</v>
      </c>
      <c r="I264" s="145">
        <v>220631</v>
      </c>
      <c r="J264" s="145">
        <v>236900</v>
      </c>
      <c r="K264" s="145">
        <v>0</v>
      </c>
      <c r="L264" s="145">
        <v>0</v>
      </c>
      <c r="M264" s="145">
        <v>0</v>
      </c>
      <c r="N264" s="145">
        <v>0</v>
      </c>
      <c r="O264" s="145">
        <v>0</v>
      </c>
      <c r="P264" s="145">
        <v>94876</v>
      </c>
      <c r="Q264" s="145">
        <v>0</v>
      </c>
      <c r="R264" s="145">
        <v>58371</v>
      </c>
      <c r="S264" s="145">
        <v>0</v>
      </c>
      <c r="T264" s="145">
        <v>366804</v>
      </c>
      <c r="U264" s="145">
        <v>0</v>
      </c>
      <c r="V264" s="145">
        <v>99668</v>
      </c>
      <c r="W264" s="145">
        <v>0</v>
      </c>
      <c r="X264" s="145">
        <v>76280</v>
      </c>
      <c r="Y264" s="145">
        <v>208534</v>
      </c>
      <c r="Z264" s="145">
        <v>0</v>
      </c>
      <c r="AA264" s="145">
        <v>13136</v>
      </c>
      <c r="AB264" s="145">
        <v>139409</v>
      </c>
      <c r="AC264" s="145">
        <v>0</v>
      </c>
      <c r="AD264" s="145">
        <v>0</v>
      </c>
      <c r="AE264" s="145"/>
      <c r="AF264" s="145"/>
      <c r="AG264" s="145"/>
      <c r="AH264" s="145"/>
      <c r="AI264" s="145"/>
      <c r="AJ264" s="145"/>
      <c r="AK264" s="145"/>
      <c r="AL264" s="145"/>
      <c r="AM264" s="145"/>
      <c r="AN264" s="145"/>
      <c r="AO264" s="145"/>
      <c r="AP264" s="145"/>
      <c r="AQ264" s="131">
        <f t="shared" si="99"/>
        <v>1945099.8419999999</v>
      </c>
      <c r="AS264" s="145">
        <v>2228749</v>
      </c>
    </row>
    <row r="265" spans="2:45">
      <c r="B265" s="161" t="s">
        <v>310</v>
      </c>
      <c r="C265" s="145">
        <v>16896</v>
      </c>
      <c r="D265" s="145">
        <v>0</v>
      </c>
      <c r="E265" s="145">
        <v>2643225.0839999998</v>
      </c>
      <c r="F265" s="145">
        <v>0</v>
      </c>
      <c r="G265" s="145">
        <v>0</v>
      </c>
      <c r="H265" s="145">
        <v>4681</v>
      </c>
      <c r="I265" s="145">
        <v>2145250</v>
      </c>
      <c r="J265" s="145">
        <v>527482</v>
      </c>
      <c r="K265" s="145">
        <v>0</v>
      </c>
      <c r="L265" s="145">
        <v>138299</v>
      </c>
      <c r="M265" s="145">
        <v>0</v>
      </c>
      <c r="N265" s="145">
        <v>0</v>
      </c>
      <c r="O265" s="145">
        <v>0</v>
      </c>
      <c r="P265" s="145">
        <v>262771</v>
      </c>
      <c r="Q265" s="145">
        <v>0</v>
      </c>
      <c r="R265" s="145">
        <v>3039927</v>
      </c>
      <c r="S265" s="145">
        <v>0</v>
      </c>
      <c r="T265" s="145">
        <v>2321787</v>
      </c>
      <c r="U265" s="145">
        <v>0</v>
      </c>
      <c r="V265" s="145">
        <v>1824552</v>
      </c>
      <c r="W265" s="145">
        <v>0</v>
      </c>
      <c r="X265" s="145">
        <v>150485</v>
      </c>
      <c r="Y265" s="145">
        <v>3929901</v>
      </c>
      <c r="Z265" s="145">
        <v>3030</v>
      </c>
      <c r="AA265" s="145">
        <v>644588</v>
      </c>
      <c r="AB265" s="145">
        <v>3491937</v>
      </c>
      <c r="AC265" s="145">
        <v>0</v>
      </c>
      <c r="AD265" s="145">
        <v>0</v>
      </c>
      <c r="AE265" s="145"/>
      <c r="AF265" s="145"/>
      <c r="AG265" s="145"/>
      <c r="AH265" s="145"/>
      <c r="AI265" s="145"/>
      <c r="AJ265" s="145"/>
      <c r="AK265" s="145"/>
      <c r="AL265" s="145"/>
      <c r="AM265" s="145"/>
      <c r="AN265" s="145"/>
      <c r="AO265" s="145"/>
      <c r="AP265" s="145"/>
      <c r="AQ265" s="131">
        <f t="shared" si="99"/>
        <v>21144811.083999999</v>
      </c>
      <c r="AS265" s="145">
        <v>20481138</v>
      </c>
    </row>
    <row r="266" spans="2:45">
      <c r="B266" s="161" t="s">
        <v>311</v>
      </c>
      <c r="C266" s="145">
        <v>1766314</v>
      </c>
      <c r="D266" s="145">
        <v>0</v>
      </c>
      <c r="E266" s="145">
        <v>373497.38400000002</v>
      </c>
      <c r="F266" s="145">
        <v>0</v>
      </c>
      <c r="G266" s="145">
        <v>0</v>
      </c>
      <c r="H266" s="145">
        <v>739786</v>
      </c>
      <c r="I266" s="145">
        <v>6304912</v>
      </c>
      <c r="J266" s="145">
        <v>3968</v>
      </c>
      <c r="K266" s="145">
        <v>0</v>
      </c>
      <c r="L266" s="145">
        <v>298418</v>
      </c>
      <c r="M266" s="145">
        <v>0</v>
      </c>
      <c r="N266" s="145">
        <v>0</v>
      </c>
      <c r="O266" s="145">
        <v>0</v>
      </c>
      <c r="P266" s="145">
        <v>114053</v>
      </c>
      <c r="Q266" s="145">
        <v>0</v>
      </c>
      <c r="R266" s="145">
        <v>1894345</v>
      </c>
      <c r="S266" s="145">
        <v>0</v>
      </c>
      <c r="T266" s="145">
        <v>3041880</v>
      </c>
      <c r="U266" s="145">
        <v>0</v>
      </c>
      <c r="V266" s="145">
        <v>5519624</v>
      </c>
      <c r="W266" s="145">
        <v>0</v>
      </c>
      <c r="X266" s="145">
        <v>473938</v>
      </c>
      <c r="Y266" s="145">
        <v>5258581</v>
      </c>
      <c r="Z266" s="145">
        <v>65415</v>
      </c>
      <c r="AA266" s="145">
        <v>111618</v>
      </c>
      <c r="AB266" s="145">
        <v>6846922</v>
      </c>
      <c r="AC266" s="145">
        <v>0</v>
      </c>
      <c r="AD266" s="145">
        <v>0</v>
      </c>
      <c r="AE266" s="145"/>
      <c r="AF266" s="145"/>
      <c r="AG266" s="145"/>
      <c r="AH266" s="145"/>
      <c r="AI266" s="145"/>
      <c r="AJ266" s="145"/>
      <c r="AK266" s="145"/>
      <c r="AL266" s="145"/>
      <c r="AM266" s="145"/>
      <c r="AN266" s="145"/>
      <c r="AO266" s="145"/>
      <c r="AP266" s="145"/>
      <c r="AQ266" s="131">
        <f t="shared" si="99"/>
        <v>32813271.384</v>
      </c>
      <c r="AS266" s="145">
        <v>40600502</v>
      </c>
    </row>
    <row r="267" spans="2:45">
      <c r="B267" s="161" t="s">
        <v>312</v>
      </c>
      <c r="C267" s="145">
        <v>16729</v>
      </c>
      <c r="D267" s="145">
        <v>0</v>
      </c>
      <c r="E267" s="145">
        <v>14918.434000000001</v>
      </c>
      <c r="F267" s="145">
        <v>0</v>
      </c>
      <c r="G267" s="145">
        <v>0</v>
      </c>
      <c r="H267" s="145">
        <v>182001</v>
      </c>
      <c r="I267" s="145">
        <v>23248</v>
      </c>
      <c r="J267" s="145">
        <v>36</v>
      </c>
      <c r="K267" s="145">
        <v>0</v>
      </c>
      <c r="L267" s="145">
        <v>9087</v>
      </c>
      <c r="M267" s="145">
        <v>0</v>
      </c>
      <c r="N267" s="145">
        <v>0</v>
      </c>
      <c r="O267" s="145">
        <v>0</v>
      </c>
      <c r="P267" s="145">
        <v>3094</v>
      </c>
      <c r="Q267" s="145">
        <v>0</v>
      </c>
      <c r="R267" s="145">
        <v>223888</v>
      </c>
      <c r="S267" s="145">
        <v>0</v>
      </c>
      <c r="T267" s="145">
        <v>15964</v>
      </c>
      <c r="U267" s="145">
        <v>0</v>
      </c>
      <c r="V267" s="145">
        <v>51457</v>
      </c>
      <c r="W267" s="145">
        <v>0</v>
      </c>
      <c r="X267" s="145">
        <v>0</v>
      </c>
      <c r="Y267" s="145">
        <v>33532</v>
      </c>
      <c r="Z267" s="145">
        <v>99</v>
      </c>
      <c r="AA267" s="145">
        <v>527</v>
      </c>
      <c r="AB267" s="145">
        <v>313587</v>
      </c>
      <c r="AC267" s="145">
        <v>0</v>
      </c>
      <c r="AD267" s="145">
        <v>0</v>
      </c>
      <c r="AE267" s="145"/>
      <c r="AF267" s="145"/>
      <c r="AG267" s="145"/>
      <c r="AH267" s="145"/>
      <c r="AI267" s="145"/>
      <c r="AJ267" s="145"/>
      <c r="AK267" s="145"/>
      <c r="AL267" s="145"/>
      <c r="AM267" s="145"/>
      <c r="AN267" s="145"/>
      <c r="AO267" s="145"/>
      <c r="AP267" s="145"/>
      <c r="AQ267" s="131">
        <f t="shared" si="99"/>
        <v>888167.43400000001</v>
      </c>
      <c r="AS267" s="145">
        <v>2274241</v>
      </c>
    </row>
    <row r="268" spans="2:45">
      <c r="B268" s="161" t="s">
        <v>313</v>
      </c>
      <c r="C268" s="145">
        <v>1421023</v>
      </c>
      <c r="D268" s="145">
        <v>0</v>
      </c>
      <c r="E268" s="145">
        <v>683321.73300000001</v>
      </c>
      <c r="F268" s="145">
        <v>0</v>
      </c>
      <c r="G268" s="145">
        <v>0</v>
      </c>
      <c r="H268" s="145">
        <v>280744</v>
      </c>
      <c r="I268" s="145">
        <v>80798</v>
      </c>
      <c r="J268" s="145">
        <v>7879</v>
      </c>
      <c r="K268" s="145">
        <v>0</v>
      </c>
      <c r="L268" s="145">
        <v>11454</v>
      </c>
      <c r="M268" s="145">
        <v>0</v>
      </c>
      <c r="N268" s="145">
        <v>0</v>
      </c>
      <c r="O268" s="145">
        <v>0</v>
      </c>
      <c r="P268" s="145">
        <v>99135</v>
      </c>
      <c r="Q268" s="145">
        <v>0</v>
      </c>
      <c r="R268" s="145">
        <v>267622</v>
      </c>
      <c r="S268" s="145">
        <v>0</v>
      </c>
      <c r="T268" s="145">
        <v>382387</v>
      </c>
      <c r="U268" s="145">
        <v>0</v>
      </c>
      <c r="V268" s="145">
        <v>370427</v>
      </c>
      <c r="W268" s="145">
        <v>0</v>
      </c>
      <c r="X268" s="145">
        <v>0</v>
      </c>
      <c r="Y268" s="145">
        <v>435165</v>
      </c>
      <c r="Z268" s="145">
        <v>294</v>
      </c>
      <c r="AA268" s="145">
        <v>30513</v>
      </c>
      <c r="AB268" s="145">
        <v>617210</v>
      </c>
      <c r="AC268" s="145">
        <v>0</v>
      </c>
      <c r="AD268" s="145">
        <v>0</v>
      </c>
      <c r="AE268" s="145"/>
      <c r="AF268" s="145"/>
      <c r="AG268" s="145"/>
      <c r="AH268" s="145"/>
      <c r="AI268" s="145"/>
      <c r="AJ268" s="145"/>
      <c r="AK268" s="145"/>
      <c r="AL268" s="145"/>
      <c r="AM268" s="145"/>
      <c r="AN268" s="145"/>
      <c r="AO268" s="145"/>
      <c r="AP268" s="145"/>
      <c r="AQ268" s="131">
        <f t="shared" si="99"/>
        <v>4687972.733</v>
      </c>
      <c r="AS268" s="145">
        <v>4707362</v>
      </c>
    </row>
    <row r="269" spans="2:45">
      <c r="B269" s="161" t="s">
        <v>314</v>
      </c>
      <c r="C269" s="145">
        <v>0</v>
      </c>
      <c r="D269" s="145">
        <v>0</v>
      </c>
      <c r="E269" s="145">
        <v>12947123.243999999</v>
      </c>
      <c r="F269" s="145">
        <v>0</v>
      </c>
      <c r="G269" s="145">
        <v>0</v>
      </c>
      <c r="H269" s="145">
        <v>794116</v>
      </c>
      <c r="I269" s="145">
        <v>5054446</v>
      </c>
      <c r="J269" s="145">
        <v>308184</v>
      </c>
      <c r="K269" s="145">
        <v>0</v>
      </c>
      <c r="L269" s="145">
        <v>2548045</v>
      </c>
      <c r="M269" s="145">
        <v>0</v>
      </c>
      <c r="N269" s="145">
        <v>0</v>
      </c>
      <c r="O269" s="145">
        <v>0</v>
      </c>
      <c r="P269" s="145">
        <v>1034831</v>
      </c>
      <c r="Q269" s="145">
        <v>0</v>
      </c>
      <c r="R269" s="145">
        <v>9507733</v>
      </c>
      <c r="S269" s="145">
        <v>0</v>
      </c>
      <c r="T269" s="145">
        <v>11221933</v>
      </c>
      <c r="U269" s="145">
        <v>0</v>
      </c>
      <c r="V269" s="145">
        <v>5551126</v>
      </c>
      <c r="W269" s="145">
        <v>0</v>
      </c>
      <c r="X269" s="145">
        <v>0</v>
      </c>
      <c r="Y269" s="145">
        <v>9411944</v>
      </c>
      <c r="Z269" s="145">
        <v>0</v>
      </c>
      <c r="AA269" s="145">
        <v>824736</v>
      </c>
      <c r="AB269" s="145">
        <v>7192347</v>
      </c>
      <c r="AC269" s="145">
        <v>1459560</v>
      </c>
      <c r="AD269" s="145">
        <v>0</v>
      </c>
      <c r="AE269" s="145"/>
      <c r="AF269" s="145"/>
      <c r="AG269" s="145"/>
      <c r="AH269" s="145"/>
      <c r="AI269" s="145"/>
      <c r="AJ269" s="145"/>
      <c r="AK269" s="145"/>
      <c r="AL269" s="145"/>
      <c r="AM269" s="145"/>
      <c r="AN269" s="145"/>
      <c r="AO269" s="145"/>
      <c r="AP269" s="145"/>
      <c r="AQ269" s="131">
        <f t="shared" si="99"/>
        <v>67856124.244000003</v>
      </c>
      <c r="AS269" s="145">
        <v>62651571</v>
      </c>
    </row>
    <row r="270" spans="2:45">
      <c r="B270" s="161" t="s">
        <v>315</v>
      </c>
      <c r="C270" s="145">
        <v>6434386</v>
      </c>
      <c r="D270" s="145">
        <v>0</v>
      </c>
      <c r="E270" s="145">
        <v>2194025.9530000002</v>
      </c>
      <c r="F270" s="145">
        <v>0</v>
      </c>
      <c r="G270" s="145">
        <v>0</v>
      </c>
      <c r="H270" s="145">
        <v>5874615</v>
      </c>
      <c r="I270" s="145">
        <v>11533830</v>
      </c>
      <c r="J270" s="145">
        <v>4360532</v>
      </c>
      <c r="K270" s="145">
        <v>0</v>
      </c>
      <c r="L270" s="145">
        <v>531919</v>
      </c>
      <c r="M270" s="145">
        <v>0</v>
      </c>
      <c r="N270" s="145">
        <v>0</v>
      </c>
      <c r="O270" s="145">
        <v>0</v>
      </c>
      <c r="P270" s="145">
        <v>1808419</v>
      </c>
      <c r="Q270" s="145">
        <v>0</v>
      </c>
      <c r="R270" s="145">
        <v>3372411</v>
      </c>
      <c r="S270" s="145">
        <v>0</v>
      </c>
      <c r="T270" s="145">
        <v>3571594</v>
      </c>
      <c r="U270" s="145">
        <v>0</v>
      </c>
      <c r="V270" s="145">
        <v>3042051</v>
      </c>
      <c r="W270" s="145">
        <v>0</v>
      </c>
      <c r="X270" s="145">
        <v>2478649</v>
      </c>
      <c r="Y270" s="145">
        <v>8010613</v>
      </c>
      <c r="Z270" s="145">
        <v>69746</v>
      </c>
      <c r="AA270" s="145">
        <v>849934</v>
      </c>
      <c r="AB270" s="145">
        <v>3084371</v>
      </c>
      <c r="AC270" s="145">
        <v>0</v>
      </c>
      <c r="AD270" s="145">
        <v>77792</v>
      </c>
      <c r="AE270" s="145"/>
      <c r="AF270" s="145"/>
      <c r="AG270" s="145"/>
      <c r="AH270" s="145"/>
      <c r="AI270" s="145"/>
      <c r="AJ270" s="145"/>
      <c r="AK270" s="145"/>
      <c r="AL270" s="145"/>
      <c r="AM270" s="145"/>
      <c r="AN270" s="145"/>
      <c r="AO270" s="145"/>
      <c r="AP270" s="145"/>
      <c r="AQ270" s="131">
        <f t="shared" si="99"/>
        <v>57294887.953000002</v>
      </c>
      <c r="AS270" s="145">
        <v>51670465</v>
      </c>
    </row>
    <row r="271" spans="2:45">
      <c r="B271" s="161" t="s">
        <v>316</v>
      </c>
      <c r="C271" s="145">
        <v>0</v>
      </c>
      <c r="D271" s="145">
        <v>0</v>
      </c>
      <c r="E271" s="145">
        <v>1267.2919999999999</v>
      </c>
      <c r="F271" s="145">
        <v>0</v>
      </c>
      <c r="G271" s="145">
        <v>0</v>
      </c>
      <c r="H271" s="145">
        <v>0</v>
      </c>
      <c r="I271" s="145">
        <v>0</v>
      </c>
      <c r="J271" s="145">
        <v>0</v>
      </c>
      <c r="K271" s="145">
        <v>0</v>
      </c>
      <c r="L271" s="145">
        <v>0</v>
      </c>
      <c r="M271" s="145">
        <v>0</v>
      </c>
      <c r="N271" s="145">
        <v>0</v>
      </c>
      <c r="O271" s="145">
        <v>0</v>
      </c>
      <c r="P271" s="145">
        <v>233</v>
      </c>
      <c r="Q271" s="145">
        <v>0</v>
      </c>
      <c r="R271" s="145">
        <v>0</v>
      </c>
      <c r="S271" s="145">
        <v>0</v>
      </c>
      <c r="T271" s="145">
        <v>178303</v>
      </c>
      <c r="U271" s="145">
        <v>0</v>
      </c>
      <c r="V271" s="145">
        <v>2349140</v>
      </c>
      <c r="W271" s="145">
        <v>0</v>
      </c>
      <c r="X271" s="145">
        <v>20054</v>
      </c>
      <c r="Y271" s="145">
        <v>0</v>
      </c>
      <c r="Z271" s="145">
        <v>0</v>
      </c>
      <c r="AA271" s="145">
        <v>10401</v>
      </c>
      <c r="AB271" s="145">
        <v>0</v>
      </c>
      <c r="AC271" s="145">
        <v>0</v>
      </c>
      <c r="AD271" s="145">
        <v>4577523</v>
      </c>
      <c r="AE271" s="145"/>
      <c r="AF271" s="145"/>
      <c r="AG271" s="145"/>
      <c r="AH271" s="145"/>
      <c r="AI271" s="145"/>
      <c r="AJ271" s="145"/>
      <c r="AK271" s="145"/>
      <c r="AL271" s="145"/>
      <c r="AM271" s="145"/>
      <c r="AN271" s="145"/>
      <c r="AO271" s="145"/>
      <c r="AP271" s="145"/>
      <c r="AQ271" s="131">
        <f t="shared" si="99"/>
        <v>7136921.2919999994</v>
      </c>
      <c r="AS271" s="145">
        <v>8904129</v>
      </c>
    </row>
    <row r="272" spans="2:45">
      <c r="B272" s="161" t="s">
        <v>317</v>
      </c>
      <c r="C272" s="145">
        <v>10462032</v>
      </c>
      <c r="D272" s="145">
        <v>0</v>
      </c>
      <c r="E272" s="145">
        <v>1327529.371</v>
      </c>
      <c r="F272" s="145">
        <v>14689468</v>
      </c>
      <c r="G272" s="145">
        <v>0</v>
      </c>
      <c r="H272" s="145">
        <v>2964304</v>
      </c>
      <c r="I272" s="145">
        <v>2136077</v>
      </c>
      <c r="J272" s="145">
        <v>3088830</v>
      </c>
      <c r="K272" s="145">
        <v>0</v>
      </c>
      <c r="L272" s="145">
        <v>899344</v>
      </c>
      <c r="M272" s="145">
        <v>0</v>
      </c>
      <c r="N272" s="145">
        <v>0</v>
      </c>
      <c r="O272" s="145">
        <v>0</v>
      </c>
      <c r="P272" s="145">
        <v>1140769</v>
      </c>
      <c r="Q272" s="145">
        <v>0</v>
      </c>
      <c r="R272" s="145">
        <v>840033</v>
      </c>
      <c r="S272" s="145">
        <v>0</v>
      </c>
      <c r="T272" s="145">
        <v>1612256</v>
      </c>
      <c r="U272" s="145">
        <v>0</v>
      </c>
      <c r="V272" s="145">
        <v>1009481</v>
      </c>
      <c r="W272" s="145">
        <v>0</v>
      </c>
      <c r="X272" s="145">
        <v>203414</v>
      </c>
      <c r="Y272" s="145">
        <v>1470380</v>
      </c>
      <c r="Z272" s="145">
        <v>497</v>
      </c>
      <c r="AA272" s="145">
        <v>456718</v>
      </c>
      <c r="AB272" s="145">
        <v>2044878</v>
      </c>
      <c r="AC272" s="145">
        <v>283244</v>
      </c>
      <c r="AD272" s="145">
        <v>0</v>
      </c>
      <c r="AE272" s="145"/>
      <c r="AF272" s="145"/>
      <c r="AG272" s="145"/>
      <c r="AH272" s="145"/>
      <c r="AI272" s="145"/>
      <c r="AJ272" s="145"/>
      <c r="AK272" s="145"/>
      <c r="AL272" s="145"/>
      <c r="AM272" s="145"/>
      <c r="AN272" s="145"/>
      <c r="AO272" s="145"/>
      <c r="AP272" s="145"/>
      <c r="AQ272" s="131">
        <f t="shared" si="99"/>
        <v>44629254.370999999</v>
      </c>
      <c r="AS272" s="145">
        <v>47429415</v>
      </c>
    </row>
    <row r="273" spans="2:87">
      <c r="B273" s="161" t="s">
        <v>318</v>
      </c>
      <c r="C273" s="145">
        <v>0</v>
      </c>
      <c r="D273" s="145">
        <v>0</v>
      </c>
      <c r="E273" s="145">
        <v>14152500.129000001</v>
      </c>
      <c r="F273" s="145">
        <v>0</v>
      </c>
      <c r="G273" s="145">
        <v>0</v>
      </c>
      <c r="H273" s="145">
        <v>0</v>
      </c>
      <c r="I273" s="145">
        <v>1964190</v>
      </c>
      <c r="J273" s="145">
        <v>0</v>
      </c>
      <c r="K273" s="145">
        <v>0</v>
      </c>
      <c r="L273" s="145">
        <v>4216037</v>
      </c>
      <c r="M273" s="145">
        <v>0</v>
      </c>
      <c r="N273" s="145">
        <v>0</v>
      </c>
      <c r="O273" s="145">
        <v>0</v>
      </c>
      <c r="P273" s="145">
        <v>5054</v>
      </c>
      <c r="Q273" s="145">
        <v>0</v>
      </c>
      <c r="R273" s="145">
        <v>52873</v>
      </c>
      <c r="S273" s="145">
        <v>0</v>
      </c>
      <c r="T273" s="145">
        <v>8613885</v>
      </c>
      <c r="U273" s="145">
        <v>0</v>
      </c>
      <c r="V273" s="145">
        <v>3143604</v>
      </c>
      <c r="W273" s="145">
        <v>0</v>
      </c>
      <c r="X273" s="145">
        <v>0</v>
      </c>
      <c r="Y273" s="145">
        <v>10182501</v>
      </c>
      <c r="Z273" s="145">
        <v>0</v>
      </c>
      <c r="AA273" s="145">
        <v>797626</v>
      </c>
      <c r="AB273" s="145">
        <v>3115407</v>
      </c>
      <c r="AC273" s="145">
        <v>368129</v>
      </c>
      <c r="AD273" s="145">
        <v>0</v>
      </c>
      <c r="AE273" s="145"/>
      <c r="AF273" s="145"/>
      <c r="AG273" s="145"/>
      <c r="AH273" s="145"/>
      <c r="AI273" s="145"/>
      <c r="AJ273" s="145"/>
      <c r="AK273" s="145"/>
      <c r="AL273" s="145"/>
      <c r="AM273" s="145"/>
      <c r="AN273" s="145"/>
      <c r="AO273" s="145"/>
      <c r="AP273" s="145"/>
      <c r="AQ273" s="131">
        <f t="shared" si="99"/>
        <v>46611806.129000001</v>
      </c>
      <c r="AS273" s="145">
        <v>43400776</v>
      </c>
    </row>
    <row r="274" spans="2:87">
      <c r="B274" s="161" t="s">
        <v>319</v>
      </c>
      <c r="C274" s="145">
        <v>0</v>
      </c>
      <c r="D274" s="145">
        <v>0</v>
      </c>
      <c r="E274" s="145">
        <v>10458.369000000001</v>
      </c>
      <c r="F274" s="145">
        <v>0</v>
      </c>
      <c r="G274" s="145">
        <v>2373449</v>
      </c>
      <c r="H274" s="145">
        <v>0</v>
      </c>
      <c r="I274" s="145">
        <v>50035</v>
      </c>
      <c r="J274" s="145">
        <v>71</v>
      </c>
      <c r="K274" s="145">
        <v>0</v>
      </c>
      <c r="L274" s="145">
        <v>80291</v>
      </c>
      <c r="M274" s="145">
        <v>2545150</v>
      </c>
      <c r="N274" s="145">
        <v>0</v>
      </c>
      <c r="O274" s="145">
        <v>0</v>
      </c>
      <c r="P274" s="145">
        <v>980389</v>
      </c>
      <c r="Q274" s="145">
        <v>0</v>
      </c>
      <c r="R274" s="145">
        <v>6975</v>
      </c>
      <c r="S274" s="145">
        <v>0</v>
      </c>
      <c r="T274" s="145">
        <v>196644</v>
      </c>
      <c r="U274" s="145">
        <v>2056047</v>
      </c>
      <c r="V274" s="145">
        <v>312920</v>
      </c>
      <c r="W274" s="145">
        <v>1241432</v>
      </c>
      <c r="X274" s="145">
        <v>14909</v>
      </c>
      <c r="Y274" s="145">
        <v>63549</v>
      </c>
      <c r="Z274" s="145">
        <v>0</v>
      </c>
      <c r="AA274" s="145">
        <v>187978</v>
      </c>
      <c r="AB274" s="145">
        <v>1017</v>
      </c>
      <c r="AC274" s="145">
        <v>0</v>
      </c>
      <c r="AD274" s="145">
        <v>0</v>
      </c>
      <c r="AE274" s="145"/>
      <c r="AF274" s="145"/>
      <c r="AG274" s="145"/>
      <c r="AH274" s="145"/>
      <c r="AI274" s="145"/>
      <c r="AJ274" s="145"/>
      <c r="AK274" s="145"/>
      <c r="AL274" s="145"/>
      <c r="AM274" s="145"/>
      <c r="AN274" s="145"/>
      <c r="AO274" s="145"/>
      <c r="AP274" s="145"/>
      <c r="AQ274" s="131">
        <f t="shared" si="99"/>
        <v>10121314.368999999</v>
      </c>
      <c r="AS274" s="145">
        <v>8094410</v>
      </c>
    </row>
    <row r="275" spans="2:87">
      <c r="B275" s="161" t="s">
        <v>320</v>
      </c>
      <c r="C275" s="145">
        <v>0</v>
      </c>
      <c r="D275" s="145">
        <v>0</v>
      </c>
      <c r="E275" s="145">
        <v>174076.55799999999</v>
      </c>
      <c r="F275" s="145">
        <v>0</v>
      </c>
      <c r="G275" s="145">
        <v>0</v>
      </c>
      <c r="H275" s="145">
        <v>734356</v>
      </c>
      <c r="I275" s="145">
        <v>13457</v>
      </c>
      <c r="J275" s="145">
        <v>410231</v>
      </c>
      <c r="K275" s="145">
        <v>0</v>
      </c>
      <c r="L275" s="145">
        <v>31585</v>
      </c>
      <c r="M275" s="145">
        <v>0</v>
      </c>
      <c r="N275" s="145">
        <v>0</v>
      </c>
      <c r="O275" s="145">
        <v>0</v>
      </c>
      <c r="P275" s="145">
        <v>1527091</v>
      </c>
      <c r="Q275" s="145">
        <v>0</v>
      </c>
      <c r="R275" s="145">
        <v>35748</v>
      </c>
      <c r="S275" s="145">
        <v>0</v>
      </c>
      <c r="T275" s="145">
        <v>134341</v>
      </c>
      <c r="U275" s="145">
        <v>0</v>
      </c>
      <c r="V275" s="145">
        <v>0</v>
      </c>
      <c r="W275" s="145">
        <v>8523</v>
      </c>
      <c r="X275" s="145">
        <v>7</v>
      </c>
      <c r="Y275" s="145">
        <v>48784</v>
      </c>
      <c r="Z275" s="145">
        <v>7973</v>
      </c>
      <c r="AA275" s="145">
        <v>0</v>
      </c>
      <c r="AB275" s="145">
        <v>5146</v>
      </c>
      <c r="AC275" s="145">
        <v>0</v>
      </c>
      <c r="AD275" s="145">
        <v>0</v>
      </c>
      <c r="AE275" s="145"/>
      <c r="AF275" s="145"/>
      <c r="AG275" s="145"/>
      <c r="AH275" s="145"/>
      <c r="AI275" s="145"/>
      <c r="AJ275" s="145"/>
      <c r="AK275" s="145"/>
      <c r="AL275" s="145"/>
      <c r="AM275" s="145"/>
      <c r="AN275" s="145"/>
      <c r="AO275" s="145"/>
      <c r="AP275" s="145"/>
      <c r="AQ275" s="131">
        <f t="shared" si="99"/>
        <v>3131318.5580000002</v>
      </c>
      <c r="AS275" s="145">
        <v>4301777</v>
      </c>
    </row>
    <row r="276" spans="2:87">
      <c r="B276" s="161" t="s">
        <v>321</v>
      </c>
      <c r="C276" s="145">
        <v>0</v>
      </c>
      <c r="D276" s="145">
        <v>0</v>
      </c>
      <c r="E276" s="145">
        <v>0</v>
      </c>
      <c r="F276" s="145">
        <v>0</v>
      </c>
      <c r="G276" s="145">
        <v>308932</v>
      </c>
      <c r="H276" s="145">
        <v>0</v>
      </c>
      <c r="I276" s="145">
        <v>0</v>
      </c>
      <c r="J276" s="145">
        <v>0</v>
      </c>
      <c r="K276" s="145">
        <v>2968003</v>
      </c>
      <c r="L276" s="145">
        <v>0</v>
      </c>
      <c r="M276" s="145">
        <v>11317682</v>
      </c>
      <c r="N276" s="145">
        <v>723670.69280000008</v>
      </c>
      <c r="O276" s="145">
        <v>0</v>
      </c>
      <c r="P276" s="145">
        <v>0</v>
      </c>
      <c r="Q276" s="145">
        <v>0</v>
      </c>
      <c r="R276" s="145">
        <v>0</v>
      </c>
      <c r="S276" s="145">
        <v>0</v>
      </c>
      <c r="T276" s="145">
        <v>0</v>
      </c>
      <c r="U276" s="145">
        <v>1785798</v>
      </c>
      <c r="V276" s="145">
        <v>0</v>
      </c>
      <c r="W276" s="145">
        <v>1363293.9750000001</v>
      </c>
      <c r="X276" s="145">
        <v>0</v>
      </c>
      <c r="Y276" s="145">
        <v>0</v>
      </c>
      <c r="Z276" s="145">
        <v>0</v>
      </c>
      <c r="AA276" s="145">
        <v>0</v>
      </c>
      <c r="AB276" s="145">
        <v>0</v>
      </c>
      <c r="AC276" s="145">
        <v>0</v>
      </c>
      <c r="AD276" s="145">
        <v>0</v>
      </c>
      <c r="AE276" s="145"/>
      <c r="AF276" s="145"/>
      <c r="AG276" s="145"/>
      <c r="AH276" s="145"/>
      <c r="AI276" s="145"/>
      <c r="AJ276" s="145"/>
      <c r="AK276" s="145"/>
      <c r="AL276" s="145"/>
      <c r="AM276" s="145"/>
      <c r="AN276" s="145"/>
      <c r="AO276" s="145"/>
      <c r="AP276" s="145"/>
      <c r="AQ276" s="131">
        <f t="shared" si="99"/>
        <v>18467379.667800002</v>
      </c>
      <c r="AS276" s="145">
        <v>16485055</v>
      </c>
    </row>
    <row r="277" spans="2:87">
      <c r="B277" s="161" t="s">
        <v>322</v>
      </c>
      <c r="C277" s="145">
        <v>0</v>
      </c>
      <c r="D277" s="145">
        <v>0</v>
      </c>
      <c r="E277" s="145">
        <v>0</v>
      </c>
      <c r="F277" s="145">
        <v>0</v>
      </c>
      <c r="G277" s="145">
        <v>123856</v>
      </c>
      <c r="H277" s="145">
        <v>0</v>
      </c>
      <c r="I277" s="145">
        <v>0</v>
      </c>
      <c r="J277" s="145">
        <v>0</v>
      </c>
      <c r="K277" s="145">
        <v>3847470</v>
      </c>
      <c r="L277" s="145">
        <v>0</v>
      </c>
      <c r="M277" s="145">
        <v>2910950</v>
      </c>
      <c r="N277" s="145">
        <v>228527.58720000001</v>
      </c>
      <c r="O277" s="145">
        <v>0</v>
      </c>
      <c r="P277" s="145">
        <v>0</v>
      </c>
      <c r="Q277" s="145">
        <v>0</v>
      </c>
      <c r="R277" s="145">
        <v>0</v>
      </c>
      <c r="S277" s="145">
        <v>0</v>
      </c>
      <c r="T277" s="145">
        <v>0</v>
      </c>
      <c r="U277" s="145">
        <v>393228</v>
      </c>
      <c r="V277" s="145">
        <v>0</v>
      </c>
      <c r="W277" s="145">
        <v>755407.63800000004</v>
      </c>
      <c r="X277" s="145">
        <v>0</v>
      </c>
      <c r="Y277" s="145">
        <v>0</v>
      </c>
      <c r="Z277" s="145">
        <v>0</v>
      </c>
      <c r="AA277" s="145">
        <v>0</v>
      </c>
      <c r="AB277" s="145">
        <v>0</v>
      </c>
      <c r="AC277" s="145">
        <v>0</v>
      </c>
      <c r="AD277" s="145">
        <v>0</v>
      </c>
      <c r="AE277" s="145"/>
      <c r="AF277" s="145"/>
      <c r="AG277" s="145"/>
      <c r="AH277" s="145"/>
      <c r="AI277" s="145"/>
      <c r="AJ277" s="145"/>
      <c r="AK277" s="145"/>
      <c r="AL277" s="145"/>
      <c r="AM277" s="145"/>
      <c r="AN277" s="145"/>
      <c r="AO277" s="145"/>
      <c r="AP277" s="145"/>
      <c r="AQ277" s="131">
        <f t="shared" si="99"/>
        <v>8259439.2252000002</v>
      </c>
      <c r="AS277" s="145">
        <v>8397862</v>
      </c>
    </row>
    <row r="278" spans="2:87">
      <c r="B278" s="161" t="s">
        <v>323</v>
      </c>
      <c r="C278" s="145">
        <v>0</v>
      </c>
      <c r="D278" s="145">
        <v>0</v>
      </c>
      <c r="E278" s="145">
        <v>0</v>
      </c>
      <c r="F278" s="145">
        <v>0</v>
      </c>
      <c r="G278" s="145">
        <v>0</v>
      </c>
      <c r="H278" s="145">
        <v>0</v>
      </c>
      <c r="I278" s="145">
        <v>0</v>
      </c>
      <c r="J278" s="145">
        <v>0</v>
      </c>
      <c r="K278" s="145">
        <v>0</v>
      </c>
      <c r="L278" s="145">
        <v>0</v>
      </c>
      <c r="M278" s="145">
        <v>0</v>
      </c>
      <c r="N278" s="145">
        <v>0</v>
      </c>
      <c r="O278" s="145">
        <v>0</v>
      </c>
      <c r="P278" s="145">
        <v>0</v>
      </c>
      <c r="Q278" s="145">
        <v>0</v>
      </c>
      <c r="R278" s="145">
        <v>0</v>
      </c>
      <c r="S278" s="145">
        <v>0</v>
      </c>
      <c r="T278" s="145">
        <v>0</v>
      </c>
      <c r="U278" s="145">
        <v>0</v>
      </c>
      <c r="V278" s="145">
        <v>0</v>
      </c>
      <c r="W278" s="145">
        <v>0</v>
      </c>
      <c r="X278" s="145">
        <v>0</v>
      </c>
      <c r="Y278" s="145">
        <v>0</v>
      </c>
      <c r="Z278" s="145">
        <v>0</v>
      </c>
      <c r="AA278" s="145">
        <v>0</v>
      </c>
      <c r="AB278" s="145">
        <v>0</v>
      </c>
      <c r="AC278" s="145">
        <v>0</v>
      </c>
      <c r="AD278" s="145">
        <v>0</v>
      </c>
      <c r="AE278" s="145"/>
      <c r="AF278" s="145"/>
      <c r="AG278" s="145"/>
      <c r="AH278" s="145"/>
      <c r="AI278" s="145"/>
      <c r="AJ278" s="145"/>
      <c r="AK278" s="145"/>
      <c r="AL278" s="145"/>
      <c r="AM278" s="145"/>
      <c r="AN278" s="145"/>
      <c r="AO278" s="145"/>
      <c r="AP278" s="145"/>
      <c r="AQ278" s="131">
        <f t="shared" si="99"/>
        <v>0</v>
      </c>
      <c r="AS278" s="145">
        <v>0</v>
      </c>
    </row>
    <row r="279" spans="2:87">
      <c r="B279" s="161" t="s">
        <v>324</v>
      </c>
      <c r="C279" s="145">
        <v>0</v>
      </c>
      <c r="D279" s="145">
        <v>0</v>
      </c>
      <c r="E279" s="145">
        <v>0</v>
      </c>
      <c r="F279" s="145">
        <v>0</v>
      </c>
      <c r="G279" s="145">
        <v>0</v>
      </c>
      <c r="H279" s="145">
        <v>0</v>
      </c>
      <c r="I279" s="145">
        <v>0</v>
      </c>
      <c r="J279" s="145">
        <v>0</v>
      </c>
      <c r="K279" s="145">
        <v>0</v>
      </c>
      <c r="L279" s="145">
        <v>0</v>
      </c>
      <c r="M279" s="145">
        <v>0</v>
      </c>
      <c r="N279" s="145">
        <v>0</v>
      </c>
      <c r="O279" s="145">
        <v>0</v>
      </c>
      <c r="P279" s="145">
        <v>312242</v>
      </c>
      <c r="Q279" s="145">
        <v>0</v>
      </c>
      <c r="R279" s="145">
        <v>0</v>
      </c>
      <c r="S279" s="145">
        <v>0</v>
      </c>
      <c r="T279" s="145">
        <v>2949900</v>
      </c>
      <c r="U279" s="145">
        <v>0</v>
      </c>
      <c r="V279" s="145">
        <v>134982</v>
      </c>
      <c r="W279" s="145">
        <v>0</v>
      </c>
      <c r="X279" s="145">
        <v>0</v>
      </c>
      <c r="Y279" s="145">
        <v>0</v>
      </c>
      <c r="Z279" s="145">
        <v>0</v>
      </c>
      <c r="AA279" s="145">
        <v>0</v>
      </c>
      <c r="AB279" s="145">
        <v>0</v>
      </c>
      <c r="AC279" s="145">
        <v>0</v>
      </c>
      <c r="AD279" s="145">
        <v>0</v>
      </c>
      <c r="AE279" s="145"/>
      <c r="AF279" s="145"/>
      <c r="AG279" s="145"/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31">
        <f t="shared" si="99"/>
        <v>3397124</v>
      </c>
      <c r="AS279" s="145">
        <v>3278703</v>
      </c>
    </row>
    <row r="280" spans="2:87">
      <c r="B280" s="161" t="s">
        <v>325</v>
      </c>
      <c r="C280" s="145">
        <v>0</v>
      </c>
      <c r="D280" s="145">
        <v>0</v>
      </c>
      <c r="E280" s="145">
        <v>0</v>
      </c>
      <c r="F280" s="145">
        <v>925120</v>
      </c>
      <c r="G280" s="145">
        <v>0</v>
      </c>
      <c r="H280" s="145">
        <v>0</v>
      </c>
      <c r="I280" s="145">
        <v>0</v>
      </c>
      <c r="J280" s="145">
        <v>0</v>
      </c>
      <c r="K280" s="145">
        <v>0</v>
      </c>
      <c r="L280" s="145">
        <v>0</v>
      </c>
      <c r="M280" s="145">
        <v>0</v>
      </c>
      <c r="N280" s="145">
        <v>0</v>
      </c>
      <c r="O280" s="145">
        <v>0</v>
      </c>
      <c r="P280" s="145">
        <v>0</v>
      </c>
      <c r="Q280" s="145">
        <v>0</v>
      </c>
      <c r="R280" s="145">
        <v>0</v>
      </c>
      <c r="S280" s="145">
        <v>0</v>
      </c>
      <c r="T280" s="145">
        <v>0</v>
      </c>
      <c r="U280" s="145">
        <v>0</v>
      </c>
      <c r="V280" s="145">
        <v>0</v>
      </c>
      <c r="W280" s="145">
        <v>0</v>
      </c>
      <c r="X280" s="145">
        <v>0</v>
      </c>
      <c r="Y280" s="145">
        <v>0</v>
      </c>
      <c r="Z280" s="145">
        <v>0</v>
      </c>
      <c r="AA280" s="145">
        <v>0</v>
      </c>
      <c r="AB280" s="145">
        <v>0</v>
      </c>
      <c r="AC280" s="145">
        <v>0</v>
      </c>
      <c r="AD280" s="145">
        <v>0</v>
      </c>
      <c r="AE280" s="145"/>
      <c r="AF280" s="145"/>
      <c r="AG280" s="145"/>
      <c r="AH280" s="145"/>
      <c r="AI280" s="145"/>
      <c r="AJ280" s="145"/>
      <c r="AK280" s="145"/>
      <c r="AL280" s="145"/>
      <c r="AM280" s="145"/>
      <c r="AN280" s="145"/>
      <c r="AO280" s="145"/>
      <c r="AP280" s="145"/>
      <c r="AQ280" s="131">
        <f t="shared" si="99"/>
        <v>925120</v>
      </c>
      <c r="AS280" s="145">
        <v>683419</v>
      </c>
    </row>
    <row r="281" spans="2:87">
      <c r="B281" s="161" t="s">
        <v>326</v>
      </c>
      <c r="C281" s="145">
        <v>9084132</v>
      </c>
      <c r="D281" s="145">
        <v>1048955</v>
      </c>
      <c r="E281" s="145">
        <v>18191983.079</v>
      </c>
      <c r="F281" s="145">
        <v>57948811</v>
      </c>
      <c r="G281" s="145">
        <v>0</v>
      </c>
      <c r="H281" s="145">
        <v>3731628</v>
      </c>
      <c r="I281" s="145">
        <v>1377693</v>
      </c>
      <c r="J281" s="145">
        <v>156496</v>
      </c>
      <c r="K281" s="145">
        <v>0</v>
      </c>
      <c r="L281" s="145">
        <v>1400251</v>
      </c>
      <c r="M281" s="145">
        <v>0</v>
      </c>
      <c r="N281" s="145">
        <v>0</v>
      </c>
      <c r="O281" s="145">
        <v>164008</v>
      </c>
      <c r="P281" s="145">
        <v>0</v>
      </c>
      <c r="Q281" s="145">
        <v>92861</v>
      </c>
      <c r="R281" s="145">
        <v>998016</v>
      </c>
      <c r="S281" s="145">
        <v>0</v>
      </c>
      <c r="T281" s="145">
        <v>6118414</v>
      </c>
      <c r="U281" s="145">
        <v>0</v>
      </c>
      <c r="V281" s="145">
        <v>5445087</v>
      </c>
      <c r="W281" s="145">
        <v>0</v>
      </c>
      <c r="X281" s="145">
        <v>546369</v>
      </c>
      <c r="Y281" s="145">
        <v>2676784</v>
      </c>
      <c r="Z281" s="145">
        <v>61</v>
      </c>
      <c r="AA281" s="145">
        <v>310145</v>
      </c>
      <c r="AB281" s="145">
        <v>22632693</v>
      </c>
      <c r="AC281" s="145">
        <v>683024</v>
      </c>
      <c r="AD281" s="145">
        <v>29553668</v>
      </c>
      <c r="AE281" s="145"/>
      <c r="AF281" s="145"/>
      <c r="AG281" s="145"/>
      <c r="AH281" s="145"/>
      <c r="AI281" s="145"/>
      <c r="AJ281" s="145"/>
      <c r="AK281" s="145"/>
      <c r="AL281" s="145"/>
      <c r="AM281" s="145"/>
      <c r="AN281" s="145"/>
      <c r="AO281" s="145"/>
      <c r="AP281" s="145"/>
      <c r="AQ281" s="131">
        <f t="shared" si="99"/>
        <v>162161079.079</v>
      </c>
      <c r="AS281" s="145">
        <v>170766509</v>
      </c>
    </row>
    <row r="282" spans="2:87">
      <c r="B282" s="162" t="s">
        <v>327</v>
      </c>
      <c r="C282" s="132">
        <f>SUM(C250:C281)</f>
        <v>65619594</v>
      </c>
      <c r="D282" s="132">
        <f t="shared" ref="D282:AP282" si="100">SUM(D250:D281)</f>
        <v>1048955</v>
      </c>
      <c r="E282" s="132">
        <f t="shared" si="100"/>
        <v>143598398.29899999</v>
      </c>
      <c r="F282" s="132">
        <f t="shared" si="100"/>
        <v>85569268</v>
      </c>
      <c r="G282" s="132">
        <f t="shared" si="100"/>
        <v>2806237</v>
      </c>
      <c r="H282" s="132">
        <f t="shared" si="100"/>
        <v>70902570</v>
      </c>
      <c r="I282" s="132">
        <f t="shared" si="100"/>
        <v>88756710</v>
      </c>
      <c r="J282" s="132">
        <f t="shared" si="100"/>
        <v>15400125</v>
      </c>
      <c r="K282" s="132">
        <f t="shared" si="100"/>
        <v>6815473</v>
      </c>
      <c r="L282" s="132">
        <f t="shared" si="100"/>
        <v>32658451</v>
      </c>
      <c r="M282" s="132">
        <f t="shared" si="100"/>
        <v>16773782</v>
      </c>
      <c r="N282" s="132">
        <f t="shared" si="100"/>
        <v>952198.28</v>
      </c>
      <c r="O282" s="132">
        <f t="shared" si="100"/>
        <v>164008</v>
      </c>
      <c r="P282" s="132">
        <f t="shared" si="100"/>
        <v>23744698</v>
      </c>
      <c r="Q282" s="132">
        <f t="shared" si="100"/>
        <v>115722</v>
      </c>
      <c r="R282" s="132">
        <f t="shared" si="100"/>
        <v>117852357</v>
      </c>
      <c r="S282" s="132">
        <f t="shared" si="100"/>
        <v>1144086</v>
      </c>
      <c r="T282" s="132">
        <f t="shared" si="100"/>
        <v>105238244</v>
      </c>
      <c r="U282" s="132">
        <f t="shared" si="100"/>
        <v>4235073</v>
      </c>
      <c r="V282" s="132">
        <f t="shared" si="100"/>
        <v>150076008</v>
      </c>
      <c r="W282" s="132">
        <f t="shared" si="100"/>
        <v>3368656.6129999999</v>
      </c>
      <c r="X282" s="132">
        <f t="shared" si="100"/>
        <v>10994978</v>
      </c>
      <c r="Y282" s="132">
        <f t="shared" si="100"/>
        <v>136681769</v>
      </c>
      <c r="Z282" s="132">
        <f t="shared" si="100"/>
        <v>2397916</v>
      </c>
      <c r="AA282" s="132">
        <f t="shared" si="100"/>
        <v>13606974</v>
      </c>
      <c r="AB282" s="132">
        <f t="shared" si="100"/>
        <v>183914635</v>
      </c>
      <c r="AC282" s="132">
        <f t="shared" si="100"/>
        <v>7756646</v>
      </c>
      <c r="AD282" s="132">
        <f t="shared" si="100"/>
        <v>55880749</v>
      </c>
      <c r="AE282" s="132">
        <f t="shared" si="100"/>
        <v>0</v>
      </c>
      <c r="AF282" s="132">
        <f t="shared" si="100"/>
        <v>0</v>
      </c>
      <c r="AG282" s="132">
        <f t="shared" si="100"/>
        <v>0</v>
      </c>
      <c r="AH282" s="132">
        <f t="shared" si="100"/>
        <v>0</v>
      </c>
      <c r="AI282" s="132">
        <f t="shared" si="100"/>
        <v>0</v>
      </c>
      <c r="AJ282" s="132">
        <f t="shared" si="100"/>
        <v>0</v>
      </c>
      <c r="AK282" s="132">
        <f t="shared" si="100"/>
        <v>0</v>
      </c>
      <c r="AL282" s="132">
        <f t="shared" si="100"/>
        <v>0</v>
      </c>
      <c r="AM282" s="132">
        <f t="shared" si="100"/>
        <v>0</v>
      </c>
      <c r="AN282" s="132">
        <f t="shared" si="100"/>
        <v>0</v>
      </c>
      <c r="AO282" s="132">
        <f t="shared" si="100"/>
        <v>0</v>
      </c>
      <c r="AP282" s="132">
        <f t="shared" si="100"/>
        <v>0</v>
      </c>
      <c r="AQ282" s="132">
        <f>SUM(AQ250:AQ281)</f>
        <v>1348074281.1919999</v>
      </c>
      <c r="AS282" s="132">
        <v>1282887686</v>
      </c>
      <c r="AU282" s="159">
        <f t="shared" ref="AU282:CI282" si="101">C282-C119</f>
        <v>0</v>
      </c>
      <c r="AV282" s="159">
        <f>D282-D119</f>
        <v>0</v>
      </c>
      <c r="AW282" s="159">
        <f t="shared" si="101"/>
        <v>0.29899999499320984</v>
      </c>
      <c r="AX282" s="159">
        <f t="shared" si="101"/>
        <v>0</v>
      </c>
      <c r="AY282" s="159">
        <f t="shared" si="101"/>
        <v>0</v>
      </c>
      <c r="AZ282" s="159">
        <f t="shared" si="101"/>
        <v>0</v>
      </c>
      <c r="BA282" s="159">
        <f t="shared" si="101"/>
        <v>0</v>
      </c>
      <c r="BB282" s="159">
        <f t="shared" si="101"/>
        <v>0</v>
      </c>
      <c r="BC282" s="159">
        <f t="shared" si="101"/>
        <v>0</v>
      </c>
      <c r="BD282" s="159">
        <f t="shared" si="101"/>
        <v>0</v>
      </c>
      <c r="BE282" s="159">
        <f t="shared" si="101"/>
        <v>0</v>
      </c>
      <c r="BF282" s="159">
        <f>N282-N119</f>
        <v>0.28000000002793968</v>
      </c>
      <c r="BG282" s="159">
        <f t="shared" si="101"/>
        <v>0</v>
      </c>
      <c r="BH282" s="159">
        <f t="shared" si="101"/>
        <v>0</v>
      </c>
      <c r="BI282" s="159">
        <f>Q282-Q119</f>
        <v>0</v>
      </c>
      <c r="BJ282" s="159">
        <f t="shared" si="101"/>
        <v>0</v>
      </c>
      <c r="BK282" s="159">
        <f t="shared" si="101"/>
        <v>0</v>
      </c>
      <c r="BL282" s="159">
        <f t="shared" si="101"/>
        <v>0</v>
      </c>
      <c r="BM282" s="159">
        <f t="shared" si="101"/>
        <v>0</v>
      </c>
      <c r="BN282" s="159">
        <f t="shared" si="101"/>
        <v>0</v>
      </c>
      <c r="BO282" s="159">
        <f t="shared" si="101"/>
        <v>-0.38700000010430813</v>
      </c>
      <c r="BP282" s="159">
        <f t="shared" si="101"/>
        <v>0</v>
      </c>
      <c r="BQ282" s="159">
        <f t="shared" si="101"/>
        <v>0</v>
      </c>
      <c r="BR282" s="159">
        <f t="shared" si="101"/>
        <v>0</v>
      </c>
      <c r="BS282" s="159">
        <f t="shared" si="101"/>
        <v>0</v>
      </c>
      <c r="BT282" s="159">
        <f t="shared" si="101"/>
        <v>0</v>
      </c>
      <c r="BU282" s="159">
        <f t="shared" si="101"/>
        <v>0</v>
      </c>
      <c r="BV282" s="159">
        <f t="shared" si="101"/>
        <v>0</v>
      </c>
      <c r="BW282" s="159">
        <f t="shared" si="101"/>
        <v>0</v>
      </c>
      <c r="BX282" s="159">
        <f t="shared" si="101"/>
        <v>0</v>
      </c>
      <c r="BY282" s="159">
        <f t="shared" si="101"/>
        <v>0</v>
      </c>
      <c r="BZ282" s="159">
        <f t="shared" si="101"/>
        <v>0</v>
      </c>
      <c r="CA282" s="159">
        <f t="shared" si="101"/>
        <v>0</v>
      </c>
      <c r="CB282" s="159">
        <f t="shared" si="101"/>
        <v>0</v>
      </c>
      <c r="CC282" s="159">
        <f t="shared" si="101"/>
        <v>0</v>
      </c>
      <c r="CD282" s="159">
        <f t="shared" si="101"/>
        <v>0</v>
      </c>
      <c r="CE282" s="159">
        <f t="shared" si="101"/>
        <v>0</v>
      </c>
      <c r="CF282" s="159">
        <f t="shared" si="101"/>
        <v>0</v>
      </c>
      <c r="CG282" s="159">
        <f t="shared" si="101"/>
        <v>0</v>
      </c>
      <c r="CH282" s="159">
        <f t="shared" si="101"/>
        <v>0</v>
      </c>
      <c r="CI282" s="159">
        <f t="shared" si="101"/>
        <v>0.19199991226196289</v>
      </c>
    </row>
    <row r="285" spans="2:87" ht="18.75" customHeight="1">
      <c r="B285" s="230" t="s">
        <v>345</v>
      </c>
      <c r="C285" s="231"/>
      <c r="D285" s="231"/>
      <c r="E285" s="231"/>
      <c r="F285" s="231"/>
      <c r="G285" s="231"/>
      <c r="H285" s="231"/>
      <c r="I285" s="231"/>
      <c r="J285" s="231"/>
      <c r="K285" s="231"/>
      <c r="L285" s="231"/>
      <c r="M285" s="231"/>
      <c r="N285" s="231"/>
      <c r="O285" s="231"/>
      <c r="P285" s="231"/>
      <c r="Q285" s="231"/>
      <c r="R285" s="231"/>
      <c r="S285" s="231"/>
      <c r="T285" s="231"/>
      <c r="U285" s="231"/>
      <c r="V285" s="231"/>
      <c r="W285" s="231"/>
      <c r="X285" s="231"/>
      <c r="Y285" s="231"/>
      <c r="Z285" s="231"/>
      <c r="AA285" s="231"/>
      <c r="AB285" s="231"/>
      <c r="AC285" s="231"/>
      <c r="AD285" s="231"/>
      <c r="AE285" s="231"/>
      <c r="AF285" s="231"/>
      <c r="AG285" s="231"/>
      <c r="AH285" s="231"/>
      <c r="AI285" s="231"/>
      <c r="AJ285" s="231"/>
      <c r="AK285" s="231"/>
      <c r="AL285" s="231"/>
      <c r="AM285" s="231"/>
      <c r="AN285" s="231"/>
      <c r="AO285" s="231"/>
      <c r="AP285" s="231"/>
      <c r="AQ285" s="232"/>
    </row>
    <row r="286" spans="2:87" s="185" customFormat="1">
      <c r="B286" s="187"/>
      <c r="C286" s="178">
        <f>COUNTIF($C$287:$AP$287,C287)</f>
        <v>1</v>
      </c>
      <c r="D286" s="178">
        <f t="shared" ref="D286:AP286" si="102">COUNTIF($C$287:$AP$287,D287)</f>
        <v>1</v>
      </c>
      <c r="E286" s="178">
        <f t="shared" si="102"/>
        <v>1</v>
      </c>
      <c r="F286" s="178">
        <f t="shared" si="102"/>
        <v>1</v>
      </c>
      <c r="G286" s="178">
        <f t="shared" si="102"/>
        <v>1</v>
      </c>
      <c r="H286" s="178">
        <f t="shared" si="102"/>
        <v>1</v>
      </c>
      <c r="I286" s="178">
        <f t="shared" si="102"/>
        <v>1</v>
      </c>
      <c r="J286" s="178">
        <f t="shared" si="102"/>
        <v>1</v>
      </c>
      <c r="K286" s="178">
        <f t="shared" si="102"/>
        <v>1</v>
      </c>
      <c r="L286" s="178">
        <f t="shared" si="102"/>
        <v>1</v>
      </c>
      <c r="M286" s="178">
        <f t="shared" si="102"/>
        <v>1</v>
      </c>
      <c r="N286" s="178">
        <f t="shared" si="102"/>
        <v>1</v>
      </c>
      <c r="O286" s="178">
        <f t="shared" si="102"/>
        <v>1</v>
      </c>
      <c r="P286" s="178">
        <f t="shared" si="102"/>
        <v>1</v>
      </c>
      <c r="Q286" s="178">
        <f t="shared" si="102"/>
        <v>1</v>
      </c>
      <c r="R286" s="178">
        <f t="shared" si="102"/>
        <v>1</v>
      </c>
      <c r="S286" s="178">
        <f t="shared" si="102"/>
        <v>1</v>
      </c>
      <c r="T286" s="178">
        <f t="shared" si="102"/>
        <v>1</v>
      </c>
      <c r="U286" s="178">
        <f t="shared" si="102"/>
        <v>1</v>
      </c>
      <c r="V286" s="178">
        <f t="shared" si="102"/>
        <v>1</v>
      </c>
      <c r="W286" s="178">
        <f t="shared" si="102"/>
        <v>1</v>
      </c>
      <c r="X286" s="178">
        <f t="shared" si="102"/>
        <v>1</v>
      </c>
      <c r="Y286" s="178">
        <f t="shared" si="102"/>
        <v>1</v>
      </c>
      <c r="Z286" s="178">
        <f t="shared" si="102"/>
        <v>1</v>
      </c>
      <c r="AA286" s="178">
        <f t="shared" si="102"/>
        <v>1</v>
      </c>
      <c r="AB286" s="178">
        <f t="shared" si="102"/>
        <v>1</v>
      </c>
      <c r="AC286" s="178">
        <f t="shared" si="102"/>
        <v>1</v>
      </c>
      <c r="AD286" s="178">
        <f t="shared" si="102"/>
        <v>1</v>
      </c>
      <c r="AE286" s="178">
        <f t="shared" si="102"/>
        <v>12</v>
      </c>
      <c r="AF286" s="178">
        <f t="shared" si="102"/>
        <v>12</v>
      </c>
      <c r="AG286" s="178">
        <f t="shared" si="102"/>
        <v>12</v>
      </c>
      <c r="AH286" s="178">
        <f t="shared" si="102"/>
        <v>12</v>
      </c>
      <c r="AI286" s="178">
        <f t="shared" si="102"/>
        <v>12</v>
      </c>
      <c r="AJ286" s="178">
        <f t="shared" si="102"/>
        <v>12</v>
      </c>
      <c r="AK286" s="178">
        <f t="shared" si="102"/>
        <v>12</v>
      </c>
      <c r="AL286" s="178">
        <f t="shared" si="102"/>
        <v>12</v>
      </c>
      <c r="AM286" s="178">
        <f t="shared" si="102"/>
        <v>12</v>
      </c>
      <c r="AN286" s="178">
        <f t="shared" si="102"/>
        <v>12</v>
      </c>
      <c r="AO286" s="178">
        <f t="shared" si="102"/>
        <v>12</v>
      </c>
      <c r="AP286" s="178">
        <f t="shared" si="102"/>
        <v>12</v>
      </c>
      <c r="AQ286" s="187"/>
      <c r="AS286" s="177"/>
      <c r="AU286" s="179"/>
      <c r="AV286" s="179"/>
      <c r="AW286" s="179"/>
      <c r="AX286" s="179"/>
      <c r="AY286" s="179"/>
      <c r="AZ286" s="179"/>
      <c r="BA286" s="179"/>
      <c r="BB286" s="179"/>
      <c r="BC286" s="179"/>
      <c r="BD286" s="179"/>
      <c r="BE286" s="179"/>
      <c r="BF286" s="179"/>
      <c r="BG286" s="179"/>
      <c r="BH286" s="179"/>
      <c r="BI286" s="179"/>
      <c r="BJ286" s="179"/>
      <c r="BK286" s="179"/>
      <c r="BL286" s="179"/>
      <c r="BM286" s="179"/>
      <c r="BN286" s="179"/>
      <c r="BO286" s="179"/>
      <c r="BP286" s="179"/>
      <c r="BQ286" s="179"/>
      <c r="BR286" s="179"/>
      <c r="BS286" s="179"/>
      <c r="BT286" s="179"/>
      <c r="BU286" s="179"/>
      <c r="BV286" s="179"/>
      <c r="BW286" s="179"/>
      <c r="BX286" s="179"/>
      <c r="BY286" s="179"/>
      <c r="BZ286" s="179"/>
      <c r="CA286" s="179"/>
      <c r="CB286" s="179"/>
      <c r="CC286" s="179"/>
      <c r="CD286" s="179"/>
      <c r="CE286" s="179"/>
      <c r="CF286" s="179"/>
      <c r="CG286" s="179"/>
      <c r="CH286" s="179"/>
      <c r="CI286" s="179"/>
    </row>
    <row r="287" spans="2:87" s="185" customFormat="1" hidden="1">
      <c r="B287" s="177"/>
      <c r="C287" s="176">
        <f>SUM(C289:C320)</f>
        <v>23082758</v>
      </c>
      <c r="D287" s="176">
        <f t="shared" ref="D287:AP287" si="103">SUM(D289:D320)</f>
        <v>1048955</v>
      </c>
      <c r="E287" s="176">
        <f t="shared" si="103"/>
        <v>126427764.50699997</v>
      </c>
      <c r="F287" s="176">
        <f t="shared" si="103"/>
        <v>99588019</v>
      </c>
      <c r="G287" s="176">
        <f t="shared" si="103"/>
        <v>503559</v>
      </c>
      <c r="H287" s="176">
        <f t="shared" si="103"/>
        <v>12414562</v>
      </c>
      <c r="I287" s="176">
        <f t="shared" si="103"/>
        <v>41026412</v>
      </c>
      <c r="J287" s="176">
        <f t="shared" si="103"/>
        <v>1532722</v>
      </c>
      <c r="K287" s="176">
        <f t="shared" si="103"/>
        <v>4192369</v>
      </c>
      <c r="L287" s="176">
        <f t="shared" si="103"/>
        <v>28898137</v>
      </c>
      <c r="M287" s="176">
        <f t="shared" si="103"/>
        <v>3224591</v>
      </c>
      <c r="N287" s="176">
        <f t="shared" si="103"/>
        <v>95219.908000000054</v>
      </c>
      <c r="O287" s="176">
        <f t="shared" si="103"/>
        <v>163436</v>
      </c>
      <c r="P287" s="176">
        <f t="shared" si="103"/>
        <v>17660201</v>
      </c>
      <c r="Q287" s="176">
        <f t="shared" si="103"/>
        <v>115722</v>
      </c>
      <c r="R287" s="176">
        <f t="shared" si="103"/>
        <v>80746130</v>
      </c>
      <c r="S287" s="176">
        <f t="shared" si="103"/>
        <v>716641</v>
      </c>
      <c r="T287" s="176">
        <f t="shared" si="103"/>
        <v>72084011</v>
      </c>
      <c r="U287" s="176">
        <f t="shared" si="103"/>
        <v>615714</v>
      </c>
      <c r="V287" s="176">
        <f t="shared" si="103"/>
        <v>50658709</v>
      </c>
      <c r="W287" s="176">
        <f t="shared" si="103"/>
        <v>779006.07100000011</v>
      </c>
      <c r="X287" s="176">
        <f t="shared" si="103"/>
        <v>219014</v>
      </c>
      <c r="Y287" s="176">
        <f t="shared" si="103"/>
        <v>73165941</v>
      </c>
      <c r="Z287" s="176">
        <f t="shared" si="103"/>
        <v>1091302</v>
      </c>
      <c r="AA287" s="176">
        <f t="shared" si="103"/>
        <v>10082296</v>
      </c>
      <c r="AB287" s="176">
        <f t="shared" si="103"/>
        <v>102443071</v>
      </c>
      <c r="AC287" s="176">
        <f t="shared" si="103"/>
        <v>6869051</v>
      </c>
      <c r="AD287" s="176">
        <f t="shared" si="103"/>
        <v>24141711</v>
      </c>
      <c r="AE287" s="176">
        <f t="shared" si="103"/>
        <v>0</v>
      </c>
      <c r="AF287" s="176">
        <f t="shared" si="103"/>
        <v>0</v>
      </c>
      <c r="AG287" s="176">
        <f t="shared" si="103"/>
        <v>0</v>
      </c>
      <c r="AH287" s="176">
        <f t="shared" si="103"/>
        <v>0</v>
      </c>
      <c r="AI287" s="176">
        <f t="shared" si="103"/>
        <v>0</v>
      </c>
      <c r="AJ287" s="176">
        <f t="shared" si="103"/>
        <v>0</v>
      </c>
      <c r="AK287" s="176">
        <f t="shared" si="103"/>
        <v>0</v>
      </c>
      <c r="AL287" s="176">
        <f t="shared" si="103"/>
        <v>0</v>
      </c>
      <c r="AM287" s="176">
        <f t="shared" si="103"/>
        <v>0</v>
      </c>
      <c r="AN287" s="176">
        <f t="shared" si="103"/>
        <v>0</v>
      </c>
      <c r="AO287" s="176">
        <f t="shared" si="103"/>
        <v>0</v>
      </c>
      <c r="AP287" s="176">
        <f t="shared" si="103"/>
        <v>0</v>
      </c>
      <c r="AQ287" s="177"/>
      <c r="AS287" s="177"/>
      <c r="AU287" s="179"/>
      <c r="AV287" s="179"/>
      <c r="AW287" s="179"/>
      <c r="AX287" s="179"/>
      <c r="AY287" s="179"/>
      <c r="AZ287" s="179"/>
      <c r="BA287" s="179"/>
      <c r="BB287" s="179"/>
      <c r="BC287" s="179"/>
      <c r="BD287" s="179"/>
      <c r="BE287" s="179"/>
      <c r="BF287" s="179"/>
      <c r="BG287" s="179"/>
      <c r="BH287" s="179"/>
      <c r="BI287" s="179"/>
      <c r="BJ287" s="179"/>
      <c r="BK287" s="179"/>
      <c r="BL287" s="179"/>
      <c r="BM287" s="179"/>
      <c r="BN287" s="179"/>
      <c r="BO287" s="179"/>
      <c r="BP287" s="179"/>
      <c r="BQ287" s="179"/>
      <c r="BR287" s="179"/>
      <c r="BS287" s="179"/>
      <c r="BT287" s="179"/>
      <c r="BU287" s="179"/>
      <c r="BV287" s="179"/>
      <c r="BW287" s="179"/>
      <c r="BX287" s="179"/>
      <c r="BY287" s="179"/>
      <c r="BZ287" s="179"/>
      <c r="CA287" s="179"/>
      <c r="CB287" s="179"/>
      <c r="CC287" s="179"/>
      <c r="CD287" s="179"/>
      <c r="CE287" s="179"/>
      <c r="CF287" s="179"/>
      <c r="CG287" s="179"/>
      <c r="CH287" s="179"/>
      <c r="CI287" s="179"/>
    </row>
    <row r="288" spans="2:87" ht="22.5">
      <c r="B288" s="138"/>
      <c r="C288" s="138" t="str">
        <f>C7</f>
        <v>Ace Seguros</v>
      </c>
      <c r="D288" s="138" t="str">
        <f t="shared" ref="D288:AQ288" si="104">D7</f>
        <v>Assurant Chile</v>
      </c>
      <c r="E288" s="138" t="str">
        <f t="shared" si="104"/>
        <v>BCI Seguros</v>
      </c>
      <c r="F288" s="138" t="str">
        <f t="shared" si="104"/>
        <v>Cardif</v>
      </c>
      <c r="G288" s="138" t="str">
        <f t="shared" si="104"/>
        <v>Cesce Chile</v>
      </c>
      <c r="H288" s="138" t="str">
        <f t="shared" si="104"/>
        <v>Chartis</v>
      </c>
      <c r="I288" s="138" t="str">
        <f t="shared" si="104"/>
        <v>Chilena Consolidada</v>
      </c>
      <c r="J288" s="138" t="str">
        <f t="shared" si="104"/>
        <v>Chubb de Chile</v>
      </c>
      <c r="K288" s="138" t="str">
        <f t="shared" si="104"/>
        <v>Coface Chile</v>
      </c>
      <c r="L288" s="138" t="str">
        <f t="shared" si="104"/>
        <v>Consorio Nacional</v>
      </c>
      <c r="M288" s="138" t="str">
        <f t="shared" si="104"/>
        <v>Continental Crédito</v>
      </c>
      <c r="N288" s="138" t="str">
        <f t="shared" si="104"/>
        <v>Euler Hermes</v>
      </c>
      <c r="O288" s="138" t="str">
        <f t="shared" si="104"/>
        <v>FAF International</v>
      </c>
      <c r="P288" s="138" t="str">
        <f t="shared" si="104"/>
        <v>HDI Seguros</v>
      </c>
      <c r="Q288" s="138" t="str">
        <f t="shared" si="104"/>
        <v>Huelen</v>
      </c>
      <c r="R288" s="138" t="str">
        <f t="shared" si="104"/>
        <v>Liberty Seguros</v>
      </c>
      <c r="S288" s="138" t="str">
        <f t="shared" si="104"/>
        <v>M. de Carabineros</v>
      </c>
      <c r="T288" s="138" t="str">
        <f t="shared" si="104"/>
        <v>Magallanes</v>
      </c>
      <c r="U288" s="138" t="str">
        <f t="shared" si="104"/>
        <v>Magallanes Gar. y Cré.</v>
      </c>
      <c r="V288" s="138" t="str">
        <f t="shared" si="104"/>
        <v>Mapfre</v>
      </c>
      <c r="W288" s="138" t="str">
        <f t="shared" si="104"/>
        <v>Mapfre Gar. y Cré.</v>
      </c>
      <c r="X288" s="138" t="str">
        <f t="shared" si="104"/>
        <v>Orion Seguros</v>
      </c>
      <c r="Y288" s="138" t="str">
        <f t="shared" si="104"/>
        <v>Penta Security</v>
      </c>
      <c r="Z288" s="138" t="str">
        <f t="shared" si="104"/>
        <v>QBE Chile</v>
      </c>
      <c r="AA288" s="138" t="str">
        <f t="shared" si="104"/>
        <v>Renta Nacional</v>
      </c>
      <c r="AB288" s="138" t="str">
        <f t="shared" si="104"/>
        <v>RSA Seguros</v>
      </c>
      <c r="AC288" s="138" t="str">
        <f t="shared" si="104"/>
        <v>Zenit Seguros</v>
      </c>
      <c r="AD288" s="138" t="str">
        <f t="shared" si="104"/>
        <v>Zurich Santander</v>
      </c>
      <c r="AE288" s="138">
        <f t="shared" si="104"/>
        <v>0</v>
      </c>
      <c r="AF288" s="138">
        <f t="shared" si="104"/>
        <v>0</v>
      </c>
      <c r="AG288" s="138">
        <f t="shared" si="104"/>
        <v>0</v>
      </c>
      <c r="AH288" s="138">
        <f t="shared" si="104"/>
        <v>0</v>
      </c>
      <c r="AI288" s="138">
        <f t="shared" si="104"/>
        <v>0</v>
      </c>
      <c r="AJ288" s="138">
        <f t="shared" si="104"/>
        <v>0</v>
      </c>
      <c r="AK288" s="138">
        <f t="shared" si="104"/>
        <v>0</v>
      </c>
      <c r="AL288" s="138">
        <f t="shared" si="104"/>
        <v>0</v>
      </c>
      <c r="AM288" s="138">
        <f t="shared" si="104"/>
        <v>0</v>
      </c>
      <c r="AN288" s="138">
        <f t="shared" si="104"/>
        <v>0</v>
      </c>
      <c r="AO288" s="138">
        <f t="shared" si="104"/>
        <v>0</v>
      </c>
      <c r="AP288" s="138">
        <f t="shared" si="104"/>
        <v>0</v>
      </c>
      <c r="AQ288" s="138" t="str">
        <f t="shared" si="104"/>
        <v>Mercado</v>
      </c>
      <c r="AS288" s="138" t="s">
        <v>339</v>
      </c>
    </row>
    <row r="289" spans="2:45">
      <c r="B289" s="161" t="str">
        <f>B250</f>
        <v>1 Incendio</v>
      </c>
      <c r="C289" s="145">
        <v>3337716</v>
      </c>
      <c r="D289" s="145">
        <v>0</v>
      </c>
      <c r="E289" s="145">
        <v>7173755.716</v>
      </c>
      <c r="F289" s="145">
        <v>19677</v>
      </c>
      <c r="G289" s="145">
        <v>0</v>
      </c>
      <c r="H289" s="145">
        <v>286475</v>
      </c>
      <c r="I289" s="145">
        <v>2921973</v>
      </c>
      <c r="J289" s="145">
        <v>52252</v>
      </c>
      <c r="K289" s="145">
        <v>0</v>
      </c>
      <c r="L289" s="145">
        <v>565990</v>
      </c>
      <c r="M289" s="145">
        <v>0</v>
      </c>
      <c r="N289" s="145">
        <v>0</v>
      </c>
      <c r="O289" s="145">
        <v>0</v>
      </c>
      <c r="P289" s="145">
        <v>637650</v>
      </c>
      <c r="Q289" s="145">
        <v>6995</v>
      </c>
      <c r="R289" s="145">
        <v>9436820</v>
      </c>
      <c r="S289" s="145">
        <v>716641</v>
      </c>
      <c r="T289" s="145">
        <v>1345240</v>
      </c>
      <c r="U289" s="145">
        <v>0</v>
      </c>
      <c r="V289" s="145">
        <v>5767116</v>
      </c>
      <c r="W289" s="145">
        <v>0</v>
      </c>
      <c r="X289" s="145">
        <v>3250</v>
      </c>
      <c r="Y289" s="145">
        <v>2105084</v>
      </c>
      <c r="Z289" s="145">
        <v>55296</v>
      </c>
      <c r="AA289" s="145">
        <v>416120</v>
      </c>
      <c r="AB289" s="145">
        <v>4019113</v>
      </c>
      <c r="AC289" s="145">
        <v>59516</v>
      </c>
      <c r="AD289" s="145">
        <v>0</v>
      </c>
      <c r="AE289" s="145"/>
      <c r="AF289" s="145"/>
      <c r="AG289" s="145"/>
      <c r="AH289" s="145"/>
      <c r="AI289" s="145"/>
      <c r="AJ289" s="145"/>
      <c r="AK289" s="145"/>
      <c r="AL289" s="145"/>
      <c r="AM289" s="145"/>
      <c r="AN289" s="145"/>
      <c r="AO289" s="145"/>
      <c r="AP289" s="145"/>
      <c r="AQ289" s="131">
        <f t="shared" ref="AQ289:AQ320" si="105">SUM(C289:AP289)</f>
        <v>38926679.715999998</v>
      </c>
      <c r="AS289" s="145">
        <v>34776870</v>
      </c>
    </row>
    <row r="290" spans="2:45">
      <c r="B290" s="161" t="str">
        <f t="shared" ref="B290:B321" si="106">B251</f>
        <v>2 Pérdida de Benef. por Incendio</v>
      </c>
      <c r="C290" s="145">
        <v>207113</v>
      </c>
      <c r="D290" s="145">
        <v>0</v>
      </c>
      <c r="E290" s="145">
        <v>44032.936000000045</v>
      </c>
      <c r="F290" s="145">
        <v>0</v>
      </c>
      <c r="G290" s="145">
        <v>0</v>
      </c>
      <c r="H290" s="145">
        <v>4584</v>
      </c>
      <c r="I290" s="145">
        <v>397856</v>
      </c>
      <c r="J290" s="145">
        <v>10390</v>
      </c>
      <c r="K290" s="145">
        <v>0</v>
      </c>
      <c r="L290" s="145">
        <v>41456</v>
      </c>
      <c r="M290" s="145">
        <v>0</v>
      </c>
      <c r="N290" s="145">
        <v>0</v>
      </c>
      <c r="O290" s="145">
        <v>0</v>
      </c>
      <c r="P290" s="145">
        <v>7254</v>
      </c>
      <c r="Q290" s="145">
        <v>0</v>
      </c>
      <c r="R290" s="145">
        <v>548198</v>
      </c>
      <c r="S290" s="145">
        <v>0</v>
      </c>
      <c r="T290" s="145">
        <v>91766</v>
      </c>
      <c r="U290" s="145">
        <v>0</v>
      </c>
      <c r="V290" s="145">
        <v>48722</v>
      </c>
      <c r="W290" s="145">
        <v>0</v>
      </c>
      <c r="X290" s="145">
        <v>462</v>
      </c>
      <c r="Y290" s="145">
        <v>37081</v>
      </c>
      <c r="Z290" s="145">
        <v>69570</v>
      </c>
      <c r="AA290" s="145">
        <v>2080</v>
      </c>
      <c r="AB290" s="145">
        <v>101289</v>
      </c>
      <c r="AC290" s="145">
        <v>0</v>
      </c>
      <c r="AD290" s="145">
        <v>0</v>
      </c>
      <c r="AE290" s="145"/>
      <c r="AF290" s="145"/>
      <c r="AG290" s="145"/>
      <c r="AH290" s="145"/>
      <c r="AI290" s="145"/>
      <c r="AJ290" s="145"/>
      <c r="AK290" s="145"/>
      <c r="AL290" s="145"/>
      <c r="AM290" s="145"/>
      <c r="AN290" s="145"/>
      <c r="AO290" s="145"/>
      <c r="AP290" s="145"/>
      <c r="AQ290" s="131">
        <f t="shared" si="105"/>
        <v>1611853.936</v>
      </c>
      <c r="AS290" s="145">
        <v>1171560</v>
      </c>
    </row>
    <row r="291" spans="2:45">
      <c r="B291" s="161" t="str">
        <f t="shared" si="106"/>
        <v>3 Terremoto</v>
      </c>
      <c r="C291" s="145">
        <v>2616158</v>
      </c>
      <c r="D291" s="145">
        <v>0</v>
      </c>
      <c r="E291" s="145">
        <v>11140156.577999998</v>
      </c>
      <c r="F291" s="145">
        <v>129437</v>
      </c>
      <c r="G291" s="145">
        <v>0</v>
      </c>
      <c r="H291" s="145">
        <v>292746</v>
      </c>
      <c r="I291" s="145">
        <v>0</v>
      </c>
      <c r="J291" s="145">
        <v>129892</v>
      </c>
      <c r="K291" s="145">
        <v>0</v>
      </c>
      <c r="L291" s="145">
        <v>701880</v>
      </c>
      <c r="M291" s="145">
        <v>0</v>
      </c>
      <c r="N291" s="145">
        <v>0</v>
      </c>
      <c r="O291" s="145">
        <v>0</v>
      </c>
      <c r="P291" s="145">
        <v>2029107</v>
      </c>
      <c r="Q291" s="145">
        <v>0</v>
      </c>
      <c r="R291" s="145">
        <v>20368711</v>
      </c>
      <c r="S291" s="145">
        <v>0</v>
      </c>
      <c r="T291" s="145">
        <v>1950081</v>
      </c>
      <c r="U291" s="145">
        <v>0</v>
      </c>
      <c r="V291" s="145">
        <v>17229160</v>
      </c>
      <c r="W291" s="145">
        <v>0</v>
      </c>
      <c r="X291" s="145">
        <v>11313</v>
      </c>
      <c r="Y291" s="145">
        <v>4296870</v>
      </c>
      <c r="Z291" s="145">
        <v>565655</v>
      </c>
      <c r="AA291" s="145">
        <v>297046</v>
      </c>
      <c r="AB291" s="145">
        <v>18443233</v>
      </c>
      <c r="AC291" s="145">
        <v>36608</v>
      </c>
      <c r="AD291" s="145">
        <v>3759268.833333334</v>
      </c>
      <c r="AE291" s="145"/>
      <c r="AF291" s="145"/>
      <c r="AG291" s="145"/>
      <c r="AH291" s="145"/>
      <c r="AI291" s="145"/>
      <c r="AJ291" s="145"/>
      <c r="AK291" s="145"/>
      <c r="AL291" s="145"/>
      <c r="AM291" s="145"/>
      <c r="AN291" s="145"/>
      <c r="AO291" s="145"/>
      <c r="AP291" s="145"/>
      <c r="AQ291" s="131">
        <f t="shared" si="105"/>
        <v>83997322.411333323</v>
      </c>
      <c r="AS291" s="145">
        <v>74747947</v>
      </c>
    </row>
    <row r="292" spans="2:45">
      <c r="B292" s="161" t="str">
        <f t="shared" si="106"/>
        <v>4 Pérdida de Benef. por Terremoto</v>
      </c>
      <c r="C292" s="145">
        <v>262213</v>
      </c>
      <c r="D292" s="145">
        <v>0</v>
      </c>
      <c r="E292" s="145">
        <v>0</v>
      </c>
      <c r="F292" s="145">
        <v>0</v>
      </c>
      <c r="G292" s="145">
        <v>0</v>
      </c>
      <c r="H292" s="145">
        <v>29975</v>
      </c>
      <c r="I292" s="145">
        <v>0</v>
      </c>
      <c r="J292" s="145">
        <v>25673</v>
      </c>
      <c r="K292" s="145">
        <v>0</v>
      </c>
      <c r="L292" s="145">
        <v>73657</v>
      </c>
      <c r="M292" s="145">
        <v>0</v>
      </c>
      <c r="N292" s="145">
        <v>0</v>
      </c>
      <c r="O292" s="145">
        <v>0</v>
      </c>
      <c r="P292" s="145">
        <v>38509</v>
      </c>
      <c r="Q292" s="145">
        <v>0</v>
      </c>
      <c r="R292" s="145">
        <v>1006977</v>
      </c>
      <c r="S292" s="145">
        <v>0</v>
      </c>
      <c r="T292" s="145">
        <v>150443</v>
      </c>
      <c r="U292" s="145">
        <v>0</v>
      </c>
      <c r="V292" s="145">
        <v>160183</v>
      </c>
      <c r="W292" s="145">
        <v>0</v>
      </c>
      <c r="X292" s="145">
        <v>0</v>
      </c>
      <c r="Y292" s="145">
        <v>96022</v>
      </c>
      <c r="Z292" s="145">
        <v>117973</v>
      </c>
      <c r="AA292" s="145">
        <v>994</v>
      </c>
      <c r="AB292" s="145">
        <v>78439</v>
      </c>
      <c r="AC292" s="145">
        <v>0</v>
      </c>
      <c r="AD292" s="145">
        <v>0</v>
      </c>
      <c r="AE292" s="145"/>
      <c r="AF292" s="145"/>
      <c r="AG292" s="145"/>
      <c r="AH292" s="145"/>
      <c r="AI292" s="145"/>
      <c r="AJ292" s="145"/>
      <c r="AK292" s="145"/>
      <c r="AL292" s="145"/>
      <c r="AM292" s="145"/>
      <c r="AN292" s="145"/>
      <c r="AO292" s="145"/>
      <c r="AP292" s="145"/>
      <c r="AQ292" s="131">
        <f t="shared" si="105"/>
        <v>2041058</v>
      </c>
      <c r="AS292" s="145">
        <v>1379454</v>
      </c>
    </row>
    <row r="293" spans="2:45">
      <c r="B293" s="161" t="str">
        <f t="shared" si="106"/>
        <v>5 Riesgos de la Naturaleza</v>
      </c>
      <c r="C293" s="145">
        <v>239949</v>
      </c>
      <c r="D293" s="145">
        <v>0</v>
      </c>
      <c r="E293" s="145">
        <v>59264.532000000007</v>
      </c>
      <c r="F293" s="145">
        <v>8548</v>
      </c>
      <c r="G293" s="145">
        <v>0</v>
      </c>
      <c r="H293" s="145">
        <v>3049</v>
      </c>
      <c r="I293" s="145">
        <v>410794</v>
      </c>
      <c r="J293" s="145">
        <v>10054</v>
      </c>
      <c r="K293" s="145">
        <v>0</v>
      </c>
      <c r="L293" s="145">
        <v>78654</v>
      </c>
      <c r="M293" s="145">
        <v>0</v>
      </c>
      <c r="N293" s="145">
        <v>0</v>
      </c>
      <c r="O293" s="145">
        <v>0</v>
      </c>
      <c r="P293" s="145">
        <v>63523</v>
      </c>
      <c r="Q293" s="145">
        <v>0</v>
      </c>
      <c r="R293" s="145">
        <v>0</v>
      </c>
      <c r="S293" s="145">
        <v>0</v>
      </c>
      <c r="T293" s="145">
        <v>225524</v>
      </c>
      <c r="U293" s="145">
        <v>0</v>
      </c>
      <c r="V293" s="145">
        <v>1302462</v>
      </c>
      <c r="W293" s="145">
        <v>0</v>
      </c>
      <c r="X293" s="145">
        <v>0</v>
      </c>
      <c r="Y293" s="145">
        <v>307934</v>
      </c>
      <c r="Z293" s="145">
        <v>54195</v>
      </c>
      <c r="AA293" s="145">
        <v>654</v>
      </c>
      <c r="AB293" s="145">
        <v>2926443</v>
      </c>
      <c r="AC293" s="145">
        <v>0</v>
      </c>
      <c r="AD293" s="145">
        <v>0</v>
      </c>
      <c r="AE293" s="145"/>
      <c r="AF293" s="145"/>
      <c r="AG293" s="145"/>
      <c r="AH293" s="145"/>
      <c r="AI293" s="145"/>
      <c r="AJ293" s="145"/>
      <c r="AK293" s="145"/>
      <c r="AL293" s="145"/>
      <c r="AM293" s="145"/>
      <c r="AN293" s="145"/>
      <c r="AO293" s="145"/>
      <c r="AP293" s="145"/>
      <c r="AQ293" s="131">
        <f t="shared" si="105"/>
        <v>5691047.5319999997</v>
      </c>
      <c r="AS293" s="145">
        <v>6036787</v>
      </c>
    </row>
    <row r="294" spans="2:45">
      <c r="B294" s="161" t="str">
        <f t="shared" si="106"/>
        <v>6 Terrorismo</v>
      </c>
      <c r="C294" s="145">
        <v>126733</v>
      </c>
      <c r="D294" s="145">
        <v>0</v>
      </c>
      <c r="E294" s="145">
        <v>78234.394</v>
      </c>
      <c r="F294" s="145">
        <v>4763</v>
      </c>
      <c r="G294" s="145">
        <v>0</v>
      </c>
      <c r="H294" s="145">
        <v>4489</v>
      </c>
      <c r="I294" s="145">
        <v>121430</v>
      </c>
      <c r="J294" s="145">
        <v>1</v>
      </c>
      <c r="K294" s="145">
        <v>0</v>
      </c>
      <c r="L294" s="145">
        <v>65076</v>
      </c>
      <c r="M294" s="145">
        <v>0</v>
      </c>
      <c r="N294" s="145">
        <v>0</v>
      </c>
      <c r="O294" s="145">
        <v>0</v>
      </c>
      <c r="P294" s="145">
        <v>65055</v>
      </c>
      <c r="Q294" s="145">
        <v>0</v>
      </c>
      <c r="R294" s="145">
        <v>14139</v>
      </c>
      <c r="S294" s="145">
        <v>0</v>
      </c>
      <c r="T294" s="145">
        <v>102984</v>
      </c>
      <c r="U294" s="145">
        <v>0</v>
      </c>
      <c r="V294" s="145">
        <v>796010</v>
      </c>
      <c r="W294" s="145">
        <v>0</v>
      </c>
      <c r="X294" s="145">
        <v>0</v>
      </c>
      <c r="Y294" s="145">
        <v>230861</v>
      </c>
      <c r="Z294" s="145">
        <v>54760</v>
      </c>
      <c r="AA294" s="145">
        <v>626</v>
      </c>
      <c r="AB294" s="145">
        <v>2741523</v>
      </c>
      <c r="AC294" s="145">
        <v>0</v>
      </c>
      <c r="AD294" s="145">
        <v>0</v>
      </c>
      <c r="AE294" s="145"/>
      <c r="AF294" s="145"/>
      <c r="AG294" s="145"/>
      <c r="AH294" s="145"/>
      <c r="AI294" s="145"/>
      <c r="AJ294" s="145"/>
      <c r="AK294" s="145"/>
      <c r="AL294" s="145"/>
      <c r="AM294" s="145"/>
      <c r="AN294" s="145"/>
      <c r="AO294" s="145"/>
      <c r="AP294" s="145"/>
      <c r="AQ294" s="131">
        <f t="shared" si="105"/>
        <v>4406684.3939999994</v>
      </c>
      <c r="AS294" s="145">
        <v>4779915</v>
      </c>
    </row>
    <row r="295" spans="2:45">
      <c r="B295" s="161" t="str">
        <f t="shared" si="106"/>
        <v>7 Otros Riesgos Adicionales Incendio</v>
      </c>
      <c r="C295" s="145">
        <v>413165</v>
      </c>
      <c r="D295" s="145">
        <v>0</v>
      </c>
      <c r="E295" s="145">
        <v>100536.50099999999</v>
      </c>
      <c r="F295" s="145">
        <v>7889</v>
      </c>
      <c r="G295" s="145">
        <v>0</v>
      </c>
      <c r="H295" s="145">
        <v>706</v>
      </c>
      <c r="I295" s="145">
        <v>411724</v>
      </c>
      <c r="J295" s="145">
        <v>5072</v>
      </c>
      <c r="K295" s="145">
        <v>0</v>
      </c>
      <c r="L295" s="145">
        <v>230563</v>
      </c>
      <c r="M295" s="145">
        <v>0</v>
      </c>
      <c r="N295" s="145">
        <v>0</v>
      </c>
      <c r="O295" s="145">
        <v>0</v>
      </c>
      <c r="P295" s="145">
        <v>87498</v>
      </c>
      <c r="Q295" s="145">
        <v>0</v>
      </c>
      <c r="R295" s="145">
        <v>1003</v>
      </c>
      <c r="S295" s="145">
        <v>0</v>
      </c>
      <c r="T295" s="145">
        <v>119812</v>
      </c>
      <c r="U295" s="145">
        <v>0</v>
      </c>
      <c r="V295" s="145">
        <v>869439</v>
      </c>
      <c r="W295" s="145">
        <v>0</v>
      </c>
      <c r="X295" s="145">
        <v>0</v>
      </c>
      <c r="Y295" s="145">
        <v>366249</v>
      </c>
      <c r="Z295" s="145">
        <v>108390</v>
      </c>
      <c r="AA295" s="145">
        <v>14195</v>
      </c>
      <c r="AB295" s="145">
        <v>2153206</v>
      </c>
      <c r="AC295" s="145">
        <v>0</v>
      </c>
      <c r="AD295" s="145">
        <v>0</v>
      </c>
      <c r="AE295" s="145"/>
      <c r="AF295" s="145"/>
      <c r="AG295" s="145"/>
      <c r="AH295" s="145"/>
      <c r="AI295" s="145"/>
      <c r="AJ295" s="145"/>
      <c r="AK295" s="145"/>
      <c r="AL295" s="145"/>
      <c r="AM295" s="145"/>
      <c r="AN295" s="145"/>
      <c r="AO295" s="145"/>
      <c r="AP295" s="145"/>
      <c r="AQ295" s="131">
        <f t="shared" si="105"/>
        <v>4889447.5010000002</v>
      </c>
      <c r="AS295" s="145">
        <v>5554497</v>
      </c>
    </row>
    <row r="296" spans="2:45">
      <c r="B296" s="161" t="str">
        <f t="shared" si="106"/>
        <v>8 Robo</v>
      </c>
      <c r="C296" s="145">
        <v>4853227</v>
      </c>
      <c r="D296" s="145">
        <v>0</v>
      </c>
      <c r="E296" s="145">
        <v>1430315.1210000007</v>
      </c>
      <c r="F296" s="145">
        <v>11835555</v>
      </c>
      <c r="G296" s="145">
        <v>0</v>
      </c>
      <c r="H296" s="145">
        <v>41169</v>
      </c>
      <c r="I296" s="145">
        <v>298020</v>
      </c>
      <c r="J296" s="145">
        <v>2204</v>
      </c>
      <c r="K296" s="145">
        <v>0</v>
      </c>
      <c r="L296" s="145">
        <v>1300385</v>
      </c>
      <c r="M296" s="145">
        <v>0</v>
      </c>
      <c r="N296" s="145">
        <v>0</v>
      </c>
      <c r="O296" s="145">
        <v>0</v>
      </c>
      <c r="P296" s="145">
        <v>279066</v>
      </c>
      <c r="Q296" s="145">
        <v>0</v>
      </c>
      <c r="R296" s="145">
        <v>771719</v>
      </c>
      <c r="S296" s="145">
        <v>0</v>
      </c>
      <c r="T296" s="145">
        <v>359941</v>
      </c>
      <c r="U296" s="145">
        <v>0</v>
      </c>
      <c r="V296" s="145">
        <v>430903</v>
      </c>
      <c r="W296" s="145">
        <v>0</v>
      </c>
      <c r="X296" s="145">
        <v>0</v>
      </c>
      <c r="Y296" s="145">
        <v>478274</v>
      </c>
      <c r="Z296" s="145">
        <v>5088</v>
      </c>
      <c r="AA296" s="145">
        <v>74174</v>
      </c>
      <c r="AB296" s="145">
        <v>2659140</v>
      </c>
      <c r="AC296" s="145">
        <v>231797</v>
      </c>
      <c r="AD296" s="145">
        <v>1674948</v>
      </c>
      <c r="AE296" s="145"/>
      <c r="AF296" s="145"/>
      <c r="AG296" s="145"/>
      <c r="AH296" s="145"/>
      <c r="AI296" s="145"/>
      <c r="AJ296" s="145"/>
      <c r="AK296" s="145"/>
      <c r="AL296" s="145"/>
      <c r="AM296" s="145"/>
      <c r="AN296" s="145"/>
      <c r="AO296" s="145"/>
      <c r="AP296" s="145"/>
      <c r="AQ296" s="131">
        <f t="shared" si="105"/>
        <v>26725925.120999999</v>
      </c>
      <c r="AS296" s="145">
        <v>26485041</v>
      </c>
    </row>
    <row r="297" spans="2:45">
      <c r="B297" s="161" t="str">
        <f t="shared" si="106"/>
        <v>9 Daños Físicos Vehíc. Mot. G1 (VP)</v>
      </c>
      <c r="C297" s="145">
        <v>0</v>
      </c>
      <c r="D297" s="145">
        <v>0</v>
      </c>
      <c r="E297" s="145">
        <v>42346517.059</v>
      </c>
      <c r="F297" s="145">
        <v>0</v>
      </c>
      <c r="G297" s="145">
        <v>0</v>
      </c>
      <c r="H297" s="145">
        <v>1384009</v>
      </c>
      <c r="I297" s="145">
        <v>18507598</v>
      </c>
      <c r="J297" s="145">
        <v>0</v>
      </c>
      <c r="K297" s="145">
        <v>0</v>
      </c>
      <c r="L297" s="145">
        <v>16087076</v>
      </c>
      <c r="M297" s="145">
        <v>0</v>
      </c>
      <c r="N297" s="145">
        <v>0</v>
      </c>
      <c r="O297" s="145">
        <v>0</v>
      </c>
      <c r="P297" s="145">
        <v>4699564</v>
      </c>
      <c r="Q297" s="145">
        <v>0</v>
      </c>
      <c r="R297" s="145">
        <v>14396600</v>
      </c>
      <c r="S297" s="145">
        <v>0</v>
      </c>
      <c r="T297" s="145">
        <v>37090041</v>
      </c>
      <c r="U297" s="145">
        <v>0</v>
      </c>
      <c r="V297" s="145">
        <v>5380043</v>
      </c>
      <c r="W297" s="145">
        <v>0</v>
      </c>
      <c r="X297" s="145">
        <v>0</v>
      </c>
      <c r="Y297" s="145">
        <v>19757277</v>
      </c>
      <c r="Z297" s="145">
        <v>0</v>
      </c>
      <c r="AA297" s="145">
        <v>2415537</v>
      </c>
      <c r="AB297" s="145">
        <v>17282466</v>
      </c>
      <c r="AC297" s="145">
        <v>3036763</v>
      </c>
      <c r="AD297" s="145">
        <v>0</v>
      </c>
      <c r="AE297" s="145"/>
      <c r="AF297" s="145"/>
      <c r="AG297" s="145"/>
      <c r="AH297" s="145"/>
      <c r="AI297" s="145"/>
      <c r="AJ297" s="145"/>
      <c r="AK297" s="145"/>
      <c r="AL297" s="145"/>
      <c r="AM297" s="145"/>
      <c r="AN297" s="145"/>
      <c r="AO297" s="145"/>
      <c r="AP297" s="145"/>
      <c r="AQ297" s="131">
        <f t="shared" si="105"/>
        <v>182383491.05900002</v>
      </c>
      <c r="AS297" s="145">
        <v>161371802</v>
      </c>
    </row>
    <row r="298" spans="2:45">
      <c r="B298" s="161" t="str">
        <f t="shared" si="106"/>
        <v>10 Daños Físicos Vehíc. Mot. G2 (VC)</v>
      </c>
      <c r="C298" s="145">
        <v>0</v>
      </c>
      <c r="D298" s="145">
        <v>0</v>
      </c>
      <c r="E298" s="145">
        <v>15222311.256000001</v>
      </c>
      <c r="F298" s="145">
        <v>0</v>
      </c>
      <c r="G298" s="145">
        <v>0</v>
      </c>
      <c r="H298" s="145">
        <v>68429</v>
      </c>
      <c r="I298" s="145">
        <v>5690634</v>
      </c>
      <c r="J298" s="145">
        <v>0</v>
      </c>
      <c r="K298" s="145">
        <v>0</v>
      </c>
      <c r="L298" s="145">
        <v>502052</v>
      </c>
      <c r="M298" s="145">
        <v>0</v>
      </c>
      <c r="N298" s="145">
        <v>0</v>
      </c>
      <c r="O298" s="145">
        <v>0</v>
      </c>
      <c r="P298" s="145">
        <v>897127</v>
      </c>
      <c r="Q298" s="145">
        <v>15866</v>
      </c>
      <c r="R298" s="145">
        <v>19194190</v>
      </c>
      <c r="S298" s="145">
        <v>0</v>
      </c>
      <c r="T298" s="145">
        <v>3272540</v>
      </c>
      <c r="U298" s="145">
        <v>0</v>
      </c>
      <c r="V298" s="145">
        <v>2991355</v>
      </c>
      <c r="W298" s="145">
        <v>0</v>
      </c>
      <c r="X298" s="145">
        <v>0</v>
      </c>
      <c r="Y298" s="145">
        <v>21468492</v>
      </c>
      <c r="Z298" s="145">
        <v>0</v>
      </c>
      <c r="AA298" s="145">
        <v>4133531</v>
      </c>
      <c r="AB298" s="145">
        <v>13905931</v>
      </c>
      <c r="AC298" s="145">
        <v>923829</v>
      </c>
      <c r="AD298" s="145">
        <v>0</v>
      </c>
      <c r="AE298" s="145"/>
      <c r="AF298" s="145"/>
      <c r="AG298" s="145"/>
      <c r="AH298" s="145"/>
      <c r="AI298" s="145"/>
      <c r="AJ298" s="145"/>
      <c r="AK298" s="145"/>
      <c r="AL298" s="145"/>
      <c r="AM298" s="145"/>
      <c r="AN298" s="145"/>
      <c r="AO298" s="145"/>
      <c r="AP298" s="145"/>
      <c r="AQ298" s="131">
        <f t="shared" si="105"/>
        <v>88286287.255999997</v>
      </c>
      <c r="AS298" s="145">
        <v>72092239</v>
      </c>
    </row>
    <row r="299" spans="2:45">
      <c r="B299" s="161" t="str">
        <f t="shared" si="106"/>
        <v>11 Casco Marítimo</v>
      </c>
      <c r="C299" s="145">
        <v>0</v>
      </c>
      <c r="D299" s="145">
        <v>0</v>
      </c>
      <c r="E299" s="145">
        <v>12390.879000000001</v>
      </c>
      <c r="F299" s="145">
        <v>0</v>
      </c>
      <c r="G299" s="145">
        <v>0</v>
      </c>
      <c r="H299" s="145">
        <v>0</v>
      </c>
      <c r="I299" s="145">
        <v>24122</v>
      </c>
      <c r="J299" s="145">
        <v>0</v>
      </c>
      <c r="K299" s="145">
        <v>0</v>
      </c>
      <c r="L299" s="145">
        <v>0</v>
      </c>
      <c r="M299" s="145">
        <v>0</v>
      </c>
      <c r="N299" s="145">
        <v>0</v>
      </c>
      <c r="O299" s="145">
        <v>0</v>
      </c>
      <c r="P299" s="145">
        <v>183</v>
      </c>
      <c r="Q299" s="145">
        <v>0</v>
      </c>
      <c r="R299" s="145">
        <v>2051</v>
      </c>
      <c r="S299" s="145">
        <v>0</v>
      </c>
      <c r="T299" s="145">
        <v>45103</v>
      </c>
      <c r="U299" s="145">
        <v>0</v>
      </c>
      <c r="V299" s="145">
        <v>81171</v>
      </c>
      <c r="W299" s="145">
        <v>0</v>
      </c>
      <c r="X299" s="145">
        <v>0</v>
      </c>
      <c r="Y299" s="145">
        <v>71585</v>
      </c>
      <c r="Z299" s="145">
        <v>0</v>
      </c>
      <c r="AA299" s="145">
        <v>0</v>
      </c>
      <c r="AB299" s="145">
        <v>150078</v>
      </c>
      <c r="AC299" s="145">
        <v>0</v>
      </c>
      <c r="AD299" s="145">
        <v>0</v>
      </c>
      <c r="AE299" s="145"/>
      <c r="AF299" s="145"/>
      <c r="AG299" s="145"/>
      <c r="AH299" s="145"/>
      <c r="AI299" s="145"/>
      <c r="AJ299" s="145"/>
      <c r="AK299" s="145"/>
      <c r="AL299" s="145"/>
      <c r="AM299" s="145"/>
      <c r="AN299" s="145"/>
      <c r="AO299" s="145"/>
      <c r="AP299" s="145"/>
      <c r="AQ299" s="131">
        <f t="shared" si="105"/>
        <v>386683.87900000002</v>
      </c>
      <c r="AS299" s="145">
        <v>302340</v>
      </c>
    </row>
    <row r="300" spans="2:45">
      <c r="B300" s="161" t="str">
        <f t="shared" si="106"/>
        <v>12 Casco Aéreo</v>
      </c>
      <c r="C300" s="145">
        <v>0</v>
      </c>
      <c r="D300" s="145">
        <v>0</v>
      </c>
      <c r="E300" s="145">
        <v>0</v>
      </c>
      <c r="F300" s="145">
        <v>0</v>
      </c>
      <c r="G300" s="145">
        <v>0</v>
      </c>
      <c r="H300" s="145">
        <v>3</v>
      </c>
      <c r="I300" s="145">
        <v>0</v>
      </c>
      <c r="J300" s="145">
        <v>0</v>
      </c>
      <c r="K300" s="145">
        <v>0</v>
      </c>
      <c r="L300" s="145">
        <v>0</v>
      </c>
      <c r="M300" s="145">
        <v>0</v>
      </c>
      <c r="N300" s="145">
        <v>0</v>
      </c>
      <c r="O300" s="145">
        <v>0</v>
      </c>
      <c r="P300" s="145">
        <v>0</v>
      </c>
      <c r="Q300" s="145">
        <v>0</v>
      </c>
      <c r="R300" s="145">
        <v>0</v>
      </c>
      <c r="S300" s="145">
        <v>0</v>
      </c>
      <c r="T300" s="145">
        <v>1558</v>
      </c>
      <c r="U300" s="145">
        <v>0</v>
      </c>
      <c r="V300" s="145">
        <v>5536</v>
      </c>
      <c r="W300" s="145">
        <v>0</v>
      </c>
      <c r="X300" s="145">
        <v>135</v>
      </c>
      <c r="Y300" s="145">
        <v>0</v>
      </c>
      <c r="Z300" s="145">
        <v>0</v>
      </c>
      <c r="AA300" s="145">
        <v>0</v>
      </c>
      <c r="AB300" s="145">
        <v>0</v>
      </c>
      <c r="AC300" s="145">
        <v>0</v>
      </c>
      <c r="AD300" s="145">
        <v>0</v>
      </c>
      <c r="AE300" s="145"/>
      <c r="AF300" s="145"/>
      <c r="AG300" s="145"/>
      <c r="AH300" s="145"/>
      <c r="AI300" s="145"/>
      <c r="AJ300" s="145"/>
      <c r="AK300" s="145"/>
      <c r="AL300" s="145"/>
      <c r="AM300" s="145"/>
      <c r="AN300" s="145"/>
      <c r="AO300" s="145"/>
      <c r="AP300" s="145"/>
      <c r="AQ300" s="131">
        <f t="shared" si="105"/>
        <v>7232</v>
      </c>
      <c r="AS300" s="145">
        <v>50719</v>
      </c>
    </row>
    <row r="301" spans="2:45">
      <c r="B301" s="161" t="str">
        <f t="shared" si="106"/>
        <v>13 Transporte Terrestre</v>
      </c>
      <c r="C301" s="145">
        <v>414498</v>
      </c>
      <c r="D301" s="145">
        <v>0</v>
      </c>
      <c r="E301" s="145">
        <v>774306.57400000002</v>
      </c>
      <c r="F301" s="145">
        <v>0</v>
      </c>
      <c r="G301" s="145">
        <v>0</v>
      </c>
      <c r="H301" s="145">
        <v>249887</v>
      </c>
      <c r="I301" s="145">
        <v>217302</v>
      </c>
      <c r="J301" s="145">
        <v>242483</v>
      </c>
      <c r="K301" s="145">
        <v>0</v>
      </c>
      <c r="L301" s="145">
        <v>7612</v>
      </c>
      <c r="M301" s="145">
        <v>0</v>
      </c>
      <c r="N301" s="145">
        <v>0</v>
      </c>
      <c r="O301" s="145">
        <v>0</v>
      </c>
      <c r="P301" s="145">
        <v>2347383</v>
      </c>
      <c r="Q301" s="145">
        <v>0</v>
      </c>
      <c r="R301" s="145">
        <v>350296</v>
      </c>
      <c r="S301" s="145">
        <v>0</v>
      </c>
      <c r="T301" s="145">
        <v>297948</v>
      </c>
      <c r="U301" s="145">
        <v>0</v>
      </c>
      <c r="V301" s="145">
        <v>346112</v>
      </c>
      <c r="W301" s="145">
        <v>0</v>
      </c>
      <c r="X301" s="145">
        <v>8141</v>
      </c>
      <c r="Y301" s="145">
        <v>1124938</v>
      </c>
      <c r="Z301" s="145">
        <v>0</v>
      </c>
      <c r="AA301" s="145">
        <v>192725</v>
      </c>
      <c r="AB301" s="145">
        <v>1072035</v>
      </c>
      <c r="AC301" s="145">
        <v>0</v>
      </c>
      <c r="AD301" s="145">
        <v>0</v>
      </c>
      <c r="AE301" s="145"/>
      <c r="AF301" s="145"/>
      <c r="AG301" s="145"/>
      <c r="AH301" s="145"/>
      <c r="AI301" s="145"/>
      <c r="AJ301" s="145"/>
      <c r="AK301" s="145"/>
      <c r="AL301" s="145"/>
      <c r="AM301" s="145"/>
      <c r="AN301" s="145"/>
      <c r="AO301" s="145"/>
      <c r="AP301" s="145"/>
      <c r="AQ301" s="131">
        <f t="shared" si="105"/>
        <v>7645666.574</v>
      </c>
      <c r="AS301" s="145">
        <v>7728974</v>
      </c>
    </row>
    <row r="302" spans="2:45">
      <c r="B302" s="161" t="str">
        <f t="shared" si="106"/>
        <v>14 Transporte Marítimo</v>
      </c>
      <c r="C302" s="145">
        <v>784909</v>
      </c>
      <c r="D302" s="145">
        <v>0</v>
      </c>
      <c r="E302" s="145">
        <v>229609.33800000005</v>
      </c>
      <c r="F302" s="145">
        <v>0</v>
      </c>
      <c r="G302" s="145">
        <v>0</v>
      </c>
      <c r="H302" s="145">
        <v>946451</v>
      </c>
      <c r="I302" s="145">
        <v>525643</v>
      </c>
      <c r="J302" s="145">
        <v>142448</v>
      </c>
      <c r="K302" s="145">
        <v>0</v>
      </c>
      <c r="L302" s="145">
        <v>0</v>
      </c>
      <c r="M302" s="145">
        <v>0</v>
      </c>
      <c r="N302" s="145">
        <v>0</v>
      </c>
      <c r="O302" s="145">
        <v>0</v>
      </c>
      <c r="P302" s="145">
        <v>310409</v>
      </c>
      <c r="Q302" s="145">
        <v>0</v>
      </c>
      <c r="R302" s="145">
        <v>142479</v>
      </c>
      <c r="S302" s="145">
        <v>0</v>
      </c>
      <c r="T302" s="145">
        <v>428943</v>
      </c>
      <c r="U302" s="145">
        <v>0</v>
      </c>
      <c r="V302" s="145">
        <v>130968</v>
      </c>
      <c r="W302" s="145">
        <v>0</v>
      </c>
      <c r="X302" s="145">
        <v>11702</v>
      </c>
      <c r="Y302" s="145">
        <v>62044</v>
      </c>
      <c r="Z302" s="145">
        <v>0</v>
      </c>
      <c r="AA302" s="145">
        <v>92761</v>
      </c>
      <c r="AB302" s="145">
        <v>2215748</v>
      </c>
      <c r="AC302" s="145">
        <v>0</v>
      </c>
      <c r="AD302" s="145">
        <v>0</v>
      </c>
      <c r="AE302" s="145"/>
      <c r="AF302" s="145"/>
      <c r="AG302" s="145"/>
      <c r="AH302" s="145"/>
      <c r="AI302" s="145"/>
      <c r="AJ302" s="145"/>
      <c r="AK302" s="145"/>
      <c r="AL302" s="145"/>
      <c r="AM302" s="145"/>
      <c r="AN302" s="145"/>
      <c r="AO302" s="145"/>
      <c r="AP302" s="145"/>
      <c r="AQ302" s="131">
        <f t="shared" si="105"/>
        <v>6024114.3379999995</v>
      </c>
      <c r="AS302" s="145">
        <v>6638761</v>
      </c>
    </row>
    <row r="303" spans="2:45">
      <c r="B303" s="161" t="str">
        <f t="shared" si="106"/>
        <v>15 Transporte Aéreo</v>
      </c>
      <c r="C303" s="145">
        <v>106312</v>
      </c>
      <c r="D303" s="145">
        <v>0</v>
      </c>
      <c r="E303" s="145">
        <v>17420.262000000006</v>
      </c>
      <c r="F303" s="145">
        <v>0</v>
      </c>
      <c r="G303" s="145">
        <v>0</v>
      </c>
      <c r="H303" s="145">
        <v>46564</v>
      </c>
      <c r="I303" s="145">
        <v>81020</v>
      </c>
      <c r="J303" s="145">
        <v>23696</v>
      </c>
      <c r="K303" s="145">
        <v>0</v>
      </c>
      <c r="L303" s="145">
        <v>0</v>
      </c>
      <c r="M303" s="145">
        <v>0</v>
      </c>
      <c r="N303" s="145">
        <v>0</v>
      </c>
      <c r="O303" s="145">
        <v>0</v>
      </c>
      <c r="P303" s="145">
        <v>49420</v>
      </c>
      <c r="Q303" s="145">
        <v>0</v>
      </c>
      <c r="R303" s="145">
        <v>24069</v>
      </c>
      <c r="S303" s="145">
        <v>0</v>
      </c>
      <c r="T303" s="145">
        <v>172382</v>
      </c>
      <c r="U303" s="145">
        <v>0</v>
      </c>
      <c r="V303" s="145">
        <v>18396</v>
      </c>
      <c r="W303" s="145">
        <v>0</v>
      </c>
      <c r="X303" s="145">
        <v>2602</v>
      </c>
      <c r="Y303" s="145">
        <v>6056</v>
      </c>
      <c r="Z303" s="145">
        <v>0</v>
      </c>
      <c r="AA303" s="145">
        <v>6271</v>
      </c>
      <c r="AB303" s="145">
        <v>139582</v>
      </c>
      <c r="AC303" s="145">
        <v>0</v>
      </c>
      <c r="AD303" s="145">
        <v>0</v>
      </c>
      <c r="AE303" s="145"/>
      <c r="AF303" s="145"/>
      <c r="AG303" s="145"/>
      <c r="AH303" s="145"/>
      <c r="AI303" s="145"/>
      <c r="AJ303" s="145"/>
      <c r="AK303" s="145"/>
      <c r="AL303" s="145"/>
      <c r="AM303" s="145"/>
      <c r="AN303" s="145"/>
      <c r="AO303" s="145"/>
      <c r="AP303" s="145"/>
      <c r="AQ303" s="131">
        <f t="shared" si="105"/>
        <v>693790.26199999999</v>
      </c>
      <c r="AS303" s="145">
        <v>854613</v>
      </c>
    </row>
    <row r="304" spans="2:45">
      <c r="B304" s="161" t="str">
        <f t="shared" si="106"/>
        <v>16 Equipo Móvil Contratista</v>
      </c>
      <c r="C304" s="145">
        <v>13131</v>
      </c>
      <c r="D304" s="145">
        <v>0</v>
      </c>
      <c r="E304" s="145">
        <v>643938.35899999994</v>
      </c>
      <c r="F304" s="145">
        <v>0</v>
      </c>
      <c r="G304" s="145">
        <v>0</v>
      </c>
      <c r="H304" s="145">
        <v>235</v>
      </c>
      <c r="I304" s="145">
        <v>688723</v>
      </c>
      <c r="J304" s="145">
        <v>82776</v>
      </c>
      <c r="K304" s="145">
        <v>0</v>
      </c>
      <c r="L304" s="145">
        <v>67391</v>
      </c>
      <c r="M304" s="145">
        <v>0</v>
      </c>
      <c r="N304" s="145">
        <v>0</v>
      </c>
      <c r="O304" s="145">
        <v>0</v>
      </c>
      <c r="P304" s="145">
        <v>87604</v>
      </c>
      <c r="Q304" s="145">
        <v>0</v>
      </c>
      <c r="R304" s="145">
        <v>1500884</v>
      </c>
      <c r="S304" s="145">
        <v>0</v>
      </c>
      <c r="T304" s="145">
        <v>648507</v>
      </c>
      <c r="U304" s="145">
        <v>0</v>
      </c>
      <c r="V304" s="145">
        <v>921505</v>
      </c>
      <c r="W304" s="145">
        <v>0</v>
      </c>
      <c r="X304" s="145">
        <v>0</v>
      </c>
      <c r="Y304" s="145">
        <v>975208</v>
      </c>
      <c r="Z304" s="145">
        <v>1515</v>
      </c>
      <c r="AA304" s="145">
        <v>239530</v>
      </c>
      <c r="AB304" s="145">
        <v>2786546</v>
      </c>
      <c r="AC304" s="145">
        <v>0</v>
      </c>
      <c r="AD304" s="145">
        <v>0</v>
      </c>
      <c r="AE304" s="145"/>
      <c r="AF304" s="145"/>
      <c r="AG304" s="145"/>
      <c r="AH304" s="145"/>
      <c r="AI304" s="145"/>
      <c r="AJ304" s="145"/>
      <c r="AK304" s="145"/>
      <c r="AL304" s="145"/>
      <c r="AM304" s="145"/>
      <c r="AN304" s="145"/>
      <c r="AO304" s="145"/>
      <c r="AP304" s="145"/>
      <c r="AQ304" s="131">
        <f t="shared" si="105"/>
        <v>8657493.3590000011</v>
      </c>
      <c r="AS304" s="145">
        <v>6999730</v>
      </c>
    </row>
    <row r="305" spans="2:45">
      <c r="B305" s="161" t="str">
        <f t="shared" si="106"/>
        <v>17 Todo Riesgo Construc. y Montaje</v>
      </c>
      <c r="C305" s="145">
        <v>123264</v>
      </c>
      <c r="D305" s="145">
        <v>0</v>
      </c>
      <c r="E305" s="145">
        <v>18201.465000000026</v>
      </c>
      <c r="F305" s="145">
        <v>0</v>
      </c>
      <c r="G305" s="145">
        <v>0</v>
      </c>
      <c r="H305" s="145">
        <v>-3433</v>
      </c>
      <c r="I305" s="145">
        <v>273249</v>
      </c>
      <c r="J305" s="145">
        <v>397</v>
      </c>
      <c r="K305" s="145">
        <v>0</v>
      </c>
      <c r="L305" s="145">
        <v>51823</v>
      </c>
      <c r="M305" s="145">
        <v>0</v>
      </c>
      <c r="N305" s="145">
        <v>0</v>
      </c>
      <c r="O305" s="145">
        <v>0</v>
      </c>
      <c r="P305" s="145">
        <v>6231</v>
      </c>
      <c r="Q305" s="145">
        <v>0</v>
      </c>
      <c r="R305" s="145">
        <v>489197</v>
      </c>
      <c r="S305" s="145">
        <v>0</v>
      </c>
      <c r="T305" s="145">
        <v>538851</v>
      </c>
      <c r="U305" s="145">
        <v>0</v>
      </c>
      <c r="V305" s="145">
        <v>65479</v>
      </c>
      <c r="W305" s="145">
        <v>0</v>
      </c>
      <c r="X305" s="145">
        <v>24521</v>
      </c>
      <c r="Y305" s="145">
        <v>482157</v>
      </c>
      <c r="Z305" s="145">
        <v>32708</v>
      </c>
      <c r="AA305" s="145">
        <v>25809</v>
      </c>
      <c r="AB305" s="145">
        <v>864344</v>
      </c>
      <c r="AC305" s="145">
        <v>0</v>
      </c>
      <c r="AD305" s="145">
        <v>0</v>
      </c>
      <c r="AE305" s="145"/>
      <c r="AF305" s="145"/>
      <c r="AG305" s="145"/>
      <c r="AH305" s="145"/>
      <c r="AI305" s="145"/>
      <c r="AJ305" s="145"/>
      <c r="AK305" s="145"/>
      <c r="AL305" s="145"/>
      <c r="AM305" s="145"/>
      <c r="AN305" s="145"/>
      <c r="AO305" s="145"/>
      <c r="AP305" s="145"/>
      <c r="AQ305" s="131">
        <f t="shared" si="105"/>
        <v>2992798.4649999999</v>
      </c>
      <c r="AS305" s="145">
        <v>3623333</v>
      </c>
    </row>
    <row r="306" spans="2:45">
      <c r="B306" s="161" t="str">
        <f t="shared" si="106"/>
        <v>18 Avería de Maquinaria</v>
      </c>
      <c r="C306" s="145">
        <v>6549</v>
      </c>
      <c r="D306" s="145">
        <v>0</v>
      </c>
      <c r="E306" s="145">
        <v>5060.264000000001</v>
      </c>
      <c r="F306" s="145">
        <v>0</v>
      </c>
      <c r="G306" s="145">
        <v>0</v>
      </c>
      <c r="H306" s="145">
        <v>0</v>
      </c>
      <c r="I306" s="145">
        <v>13140</v>
      </c>
      <c r="J306" s="145">
        <v>4</v>
      </c>
      <c r="K306" s="145">
        <v>0</v>
      </c>
      <c r="L306" s="145">
        <v>2619</v>
      </c>
      <c r="M306" s="145">
        <v>0</v>
      </c>
      <c r="N306" s="145">
        <v>0</v>
      </c>
      <c r="O306" s="145">
        <v>0</v>
      </c>
      <c r="P306" s="145">
        <v>1290</v>
      </c>
      <c r="Q306" s="145">
        <v>0</v>
      </c>
      <c r="R306" s="145">
        <v>105844</v>
      </c>
      <c r="S306" s="145">
        <v>0</v>
      </c>
      <c r="T306" s="145">
        <v>2897</v>
      </c>
      <c r="U306" s="145">
        <v>0</v>
      </c>
      <c r="V306" s="145">
        <v>10408</v>
      </c>
      <c r="W306" s="145">
        <v>0</v>
      </c>
      <c r="X306" s="145">
        <v>0</v>
      </c>
      <c r="Y306" s="145">
        <v>5017</v>
      </c>
      <c r="Z306" s="145">
        <v>49</v>
      </c>
      <c r="AA306" s="145">
        <v>236</v>
      </c>
      <c r="AB306" s="145">
        <v>130435</v>
      </c>
      <c r="AC306" s="145">
        <v>0</v>
      </c>
      <c r="AD306" s="145">
        <v>0</v>
      </c>
      <c r="AE306" s="145"/>
      <c r="AF306" s="145"/>
      <c r="AG306" s="145"/>
      <c r="AH306" s="145"/>
      <c r="AI306" s="145"/>
      <c r="AJ306" s="145"/>
      <c r="AK306" s="145"/>
      <c r="AL306" s="145"/>
      <c r="AM306" s="145"/>
      <c r="AN306" s="145"/>
      <c r="AO306" s="145"/>
      <c r="AP306" s="145"/>
      <c r="AQ306" s="131">
        <f t="shared" si="105"/>
        <v>283548.26399999997</v>
      </c>
      <c r="AS306" s="145">
        <v>366964</v>
      </c>
    </row>
    <row r="307" spans="2:45">
      <c r="B307" s="161" t="str">
        <f t="shared" si="106"/>
        <v>19 Equipo Electrónico</v>
      </c>
      <c r="C307" s="145">
        <v>153719</v>
      </c>
      <c r="D307" s="145">
        <v>0</v>
      </c>
      <c r="E307" s="145">
        <v>152596.92700000003</v>
      </c>
      <c r="F307" s="145">
        <v>0</v>
      </c>
      <c r="G307" s="145">
        <v>0</v>
      </c>
      <c r="H307" s="145">
        <v>5342</v>
      </c>
      <c r="I307" s="145">
        <v>32315</v>
      </c>
      <c r="J307" s="145">
        <v>603</v>
      </c>
      <c r="K307" s="145">
        <v>0</v>
      </c>
      <c r="L307" s="145">
        <v>5706</v>
      </c>
      <c r="M307" s="145">
        <v>0</v>
      </c>
      <c r="N307" s="145">
        <v>0</v>
      </c>
      <c r="O307" s="145">
        <v>0</v>
      </c>
      <c r="P307" s="145">
        <v>59117</v>
      </c>
      <c r="Q307" s="145">
        <v>0</v>
      </c>
      <c r="R307" s="145">
        <v>136683</v>
      </c>
      <c r="S307" s="145">
        <v>0</v>
      </c>
      <c r="T307" s="145">
        <v>113920</v>
      </c>
      <c r="U307" s="145">
        <v>0</v>
      </c>
      <c r="V307" s="145">
        <v>95884</v>
      </c>
      <c r="W307" s="145">
        <v>0</v>
      </c>
      <c r="X307" s="145">
        <v>0</v>
      </c>
      <c r="Y307" s="145">
        <v>131919</v>
      </c>
      <c r="Z307" s="145">
        <v>147</v>
      </c>
      <c r="AA307" s="145">
        <v>7382</v>
      </c>
      <c r="AB307" s="145">
        <v>323453</v>
      </c>
      <c r="AC307" s="145">
        <v>0</v>
      </c>
      <c r="AD307" s="145">
        <v>0</v>
      </c>
      <c r="AE307" s="145"/>
      <c r="AF307" s="145"/>
      <c r="AG307" s="145"/>
      <c r="AH307" s="145"/>
      <c r="AI307" s="145"/>
      <c r="AJ307" s="145"/>
      <c r="AK307" s="145"/>
      <c r="AL307" s="145"/>
      <c r="AM307" s="145"/>
      <c r="AN307" s="145"/>
      <c r="AO307" s="145"/>
      <c r="AP307" s="145"/>
      <c r="AQ307" s="131">
        <f t="shared" si="105"/>
        <v>1218786.9270000001</v>
      </c>
      <c r="AS307" s="145">
        <v>1035857</v>
      </c>
    </row>
    <row r="308" spans="2:45">
      <c r="B308" s="161" t="str">
        <f t="shared" si="106"/>
        <v>20 Responsabilidad Civil Vehíc. Mot.</v>
      </c>
      <c r="C308" s="145">
        <v>0</v>
      </c>
      <c r="D308" s="145">
        <v>0</v>
      </c>
      <c r="E308" s="145">
        <v>12899564.211999999</v>
      </c>
      <c r="F308" s="145">
        <v>0</v>
      </c>
      <c r="G308" s="145">
        <v>0</v>
      </c>
      <c r="H308" s="145">
        <v>755581</v>
      </c>
      <c r="I308" s="145">
        <v>4583005</v>
      </c>
      <c r="J308" s="145">
        <v>43349</v>
      </c>
      <c r="K308" s="145">
        <v>0</v>
      </c>
      <c r="L308" s="145">
        <v>2436076</v>
      </c>
      <c r="M308" s="145">
        <v>0</v>
      </c>
      <c r="N308" s="145">
        <v>0</v>
      </c>
      <c r="O308" s="145">
        <v>0</v>
      </c>
      <c r="P308" s="145">
        <v>1041348</v>
      </c>
      <c r="Q308" s="145">
        <v>0</v>
      </c>
      <c r="R308" s="145">
        <v>9071345</v>
      </c>
      <c r="S308" s="145">
        <v>0</v>
      </c>
      <c r="T308" s="145">
        <v>9203638</v>
      </c>
      <c r="U308" s="145">
        <v>0</v>
      </c>
      <c r="V308" s="145">
        <v>5240464</v>
      </c>
      <c r="W308" s="145">
        <v>0</v>
      </c>
      <c r="X308" s="145">
        <v>0</v>
      </c>
      <c r="Y308" s="145">
        <v>8378205</v>
      </c>
      <c r="Z308" s="145">
        <v>0</v>
      </c>
      <c r="AA308" s="145">
        <v>785146</v>
      </c>
      <c r="AB308" s="145">
        <v>7167383</v>
      </c>
      <c r="AC308" s="145">
        <v>1246141</v>
      </c>
      <c r="AD308" s="145">
        <v>0</v>
      </c>
      <c r="AE308" s="145"/>
      <c r="AF308" s="145"/>
      <c r="AG308" s="145"/>
      <c r="AH308" s="145"/>
      <c r="AI308" s="145"/>
      <c r="AJ308" s="145"/>
      <c r="AK308" s="145"/>
      <c r="AL308" s="145"/>
      <c r="AM308" s="145"/>
      <c r="AN308" s="145"/>
      <c r="AO308" s="145"/>
      <c r="AP308" s="145"/>
      <c r="AQ308" s="131">
        <f t="shared" si="105"/>
        <v>62851245.211999997</v>
      </c>
      <c r="AS308" s="145">
        <v>56517388</v>
      </c>
    </row>
    <row r="309" spans="2:45">
      <c r="B309" s="161" t="str">
        <f t="shared" si="106"/>
        <v>21 Responsabilidad Civil</v>
      </c>
      <c r="C309" s="145">
        <v>2066879</v>
      </c>
      <c r="D309" s="145">
        <v>0</v>
      </c>
      <c r="E309" s="145">
        <v>397658.4600000002</v>
      </c>
      <c r="F309" s="145">
        <v>0</v>
      </c>
      <c r="G309" s="145">
        <v>0</v>
      </c>
      <c r="H309" s="145">
        <v>1778426</v>
      </c>
      <c r="I309" s="145">
        <v>2883385</v>
      </c>
      <c r="J309" s="145">
        <v>406094</v>
      </c>
      <c r="K309" s="145">
        <v>0</v>
      </c>
      <c r="L309" s="145">
        <v>147941</v>
      </c>
      <c r="M309" s="145">
        <v>0</v>
      </c>
      <c r="N309" s="145">
        <v>0</v>
      </c>
      <c r="O309" s="145">
        <v>0</v>
      </c>
      <c r="P309" s="145">
        <v>1587666</v>
      </c>
      <c r="Q309" s="145">
        <v>0</v>
      </c>
      <c r="R309" s="145">
        <v>1868542</v>
      </c>
      <c r="S309" s="145">
        <v>0</v>
      </c>
      <c r="T309" s="145">
        <v>1167683</v>
      </c>
      <c r="U309" s="145">
        <v>0</v>
      </c>
      <c r="V309" s="145">
        <v>175750</v>
      </c>
      <c r="W309" s="145">
        <v>0</v>
      </c>
      <c r="X309" s="145">
        <v>100850</v>
      </c>
      <c r="Y309" s="145">
        <v>500286</v>
      </c>
      <c r="Z309" s="145">
        <v>21691</v>
      </c>
      <c r="AA309" s="145">
        <v>312959</v>
      </c>
      <c r="AB309" s="145">
        <v>2519079</v>
      </c>
      <c r="AC309" s="145">
        <v>0</v>
      </c>
      <c r="AD309" s="145">
        <v>77792</v>
      </c>
      <c r="AE309" s="145"/>
      <c r="AF309" s="145"/>
      <c r="AG309" s="145"/>
      <c r="AH309" s="145"/>
      <c r="AI309" s="145"/>
      <c r="AJ309" s="145"/>
      <c r="AK309" s="145"/>
      <c r="AL309" s="145"/>
      <c r="AM309" s="145"/>
      <c r="AN309" s="145"/>
      <c r="AO309" s="145"/>
      <c r="AP309" s="145"/>
      <c r="AQ309" s="131">
        <f t="shared" si="105"/>
        <v>16012681.460000001</v>
      </c>
      <c r="AS309" s="145">
        <v>14359397</v>
      </c>
    </row>
    <row r="310" spans="2:45">
      <c r="B310" s="161" t="str">
        <f t="shared" si="106"/>
        <v>22 Multiriesgos</v>
      </c>
      <c r="C310" s="145">
        <v>0</v>
      </c>
      <c r="D310" s="145">
        <v>0</v>
      </c>
      <c r="E310" s="145">
        <v>106549.667</v>
      </c>
      <c r="F310" s="145">
        <v>0</v>
      </c>
      <c r="G310" s="145">
        <v>0</v>
      </c>
      <c r="H310" s="145">
        <v>0</v>
      </c>
      <c r="I310" s="145">
        <v>0</v>
      </c>
      <c r="J310" s="145">
        <v>0</v>
      </c>
      <c r="K310" s="145">
        <v>0</v>
      </c>
      <c r="L310" s="145">
        <v>0</v>
      </c>
      <c r="M310" s="145">
        <v>0</v>
      </c>
      <c r="N310" s="145">
        <v>0</v>
      </c>
      <c r="O310" s="145">
        <v>0</v>
      </c>
      <c r="P310" s="145">
        <v>233</v>
      </c>
      <c r="Q310" s="145">
        <v>0</v>
      </c>
      <c r="R310" s="145">
        <v>0</v>
      </c>
      <c r="S310" s="145">
        <v>0</v>
      </c>
      <c r="T310" s="145">
        <v>41295</v>
      </c>
      <c r="U310" s="145">
        <v>0</v>
      </c>
      <c r="V310" s="145">
        <v>37265</v>
      </c>
      <c r="W310" s="145">
        <v>0</v>
      </c>
      <c r="X310" s="145">
        <v>1943</v>
      </c>
      <c r="Y310" s="145">
        <v>0</v>
      </c>
      <c r="Z310" s="145">
        <v>0</v>
      </c>
      <c r="AA310" s="145">
        <v>3546</v>
      </c>
      <c r="AB310" s="145">
        <v>0</v>
      </c>
      <c r="AC310" s="145">
        <v>0</v>
      </c>
      <c r="AD310" s="145">
        <v>1330013.166666667</v>
      </c>
      <c r="AE310" s="145"/>
      <c r="AF310" s="145"/>
      <c r="AG310" s="145"/>
      <c r="AH310" s="145"/>
      <c r="AI310" s="145"/>
      <c r="AJ310" s="145"/>
      <c r="AK310" s="145"/>
      <c r="AL310" s="145"/>
      <c r="AM310" s="145"/>
      <c r="AN310" s="145"/>
      <c r="AO310" s="145"/>
      <c r="AP310" s="145"/>
      <c r="AQ310" s="131">
        <f t="shared" si="105"/>
        <v>1520844.8336666669</v>
      </c>
      <c r="AS310" s="145">
        <v>1510708</v>
      </c>
    </row>
    <row r="311" spans="2:45">
      <c r="B311" s="161" t="str">
        <f t="shared" si="106"/>
        <v>23 Accidentes Personales</v>
      </c>
      <c r="C311" s="145">
        <v>4037937</v>
      </c>
      <c r="D311" s="145">
        <v>0</v>
      </c>
      <c r="E311" s="145">
        <v>1178058.1540000001</v>
      </c>
      <c r="F311" s="145">
        <v>15390406</v>
      </c>
      <c r="G311" s="145">
        <v>0</v>
      </c>
      <c r="H311" s="145">
        <v>2963865</v>
      </c>
      <c r="I311" s="145">
        <v>837559</v>
      </c>
      <c r="J311" s="145">
        <v>297482</v>
      </c>
      <c r="K311" s="145">
        <v>0</v>
      </c>
      <c r="L311" s="145">
        <v>857435</v>
      </c>
      <c r="M311" s="145">
        <v>0</v>
      </c>
      <c r="N311" s="145">
        <v>0</v>
      </c>
      <c r="O311" s="145">
        <v>0</v>
      </c>
      <c r="P311" s="145">
        <v>1122792</v>
      </c>
      <c r="Q311" s="145">
        <v>0</v>
      </c>
      <c r="R311" s="145">
        <v>793435</v>
      </c>
      <c r="S311" s="145">
        <v>0</v>
      </c>
      <c r="T311" s="145">
        <v>836914</v>
      </c>
      <c r="U311" s="145">
        <v>0</v>
      </c>
      <c r="V311" s="145">
        <v>351391</v>
      </c>
      <c r="W311" s="145">
        <v>0</v>
      </c>
      <c r="X311" s="145">
        <v>38905</v>
      </c>
      <c r="Y311" s="145">
        <v>1376269</v>
      </c>
      <c r="Z311" s="145">
        <v>248</v>
      </c>
      <c r="AA311" s="145">
        <v>165744</v>
      </c>
      <c r="AB311" s="145">
        <v>2018469</v>
      </c>
      <c r="AC311" s="145">
        <v>283244</v>
      </c>
      <c r="AD311" s="145">
        <v>0</v>
      </c>
      <c r="AE311" s="145"/>
      <c r="AF311" s="145"/>
      <c r="AG311" s="145"/>
      <c r="AH311" s="145"/>
      <c r="AI311" s="145"/>
      <c r="AJ311" s="145"/>
      <c r="AK311" s="145"/>
      <c r="AL311" s="145"/>
      <c r="AM311" s="145"/>
      <c r="AN311" s="145"/>
      <c r="AO311" s="145"/>
      <c r="AP311" s="145"/>
      <c r="AQ311" s="131">
        <f t="shared" si="105"/>
        <v>32550153.153999999</v>
      </c>
      <c r="AS311" s="145">
        <v>35275075</v>
      </c>
    </row>
    <row r="312" spans="2:45">
      <c r="B312" s="161" t="str">
        <f t="shared" si="106"/>
        <v>24 SOAP</v>
      </c>
      <c r="C312" s="145">
        <v>0</v>
      </c>
      <c r="D312" s="145">
        <v>0</v>
      </c>
      <c r="E312" s="145">
        <v>14152500.129000001</v>
      </c>
      <c r="F312" s="145">
        <v>0</v>
      </c>
      <c r="G312" s="145">
        <v>0</v>
      </c>
      <c r="H312" s="145">
        <v>0</v>
      </c>
      <c r="I312" s="145">
        <v>786501</v>
      </c>
      <c r="J312" s="145">
        <v>0</v>
      </c>
      <c r="K312" s="145">
        <v>0</v>
      </c>
      <c r="L312" s="145">
        <v>4216037</v>
      </c>
      <c r="M312" s="145">
        <v>0</v>
      </c>
      <c r="N312" s="145">
        <v>0</v>
      </c>
      <c r="O312" s="145">
        <v>0</v>
      </c>
      <c r="P312" s="145">
        <v>5054</v>
      </c>
      <c r="Q312" s="145">
        <v>0</v>
      </c>
      <c r="R312" s="145">
        <v>52873</v>
      </c>
      <c r="S312" s="145">
        <v>0</v>
      </c>
      <c r="T312" s="145">
        <v>8613885</v>
      </c>
      <c r="U312" s="145">
        <v>0</v>
      </c>
      <c r="V312" s="145">
        <v>3143604</v>
      </c>
      <c r="W312" s="145">
        <v>0</v>
      </c>
      <c r="X312" s="145">
        <v>0</v>
      </c>
      <c r="Y312" s="145">
        <v>10182501</v>
      </c>
      <c r="Z312" s="145">
        <v>0</v>
      </c>
      <c r="AA312" s="145">
        <v>797626</v>
      </c>
      <c r="AB312" s="145">
        <v>3115407</v>
      </c>
      <c r="AC312" s="145">
        <v>368129</v>
      </c>
      <c r="AD312" s="145">
        <v>0</v>
      </c>
      <c r="AE312" s="145"/>
      <c r="AF312" s="145"/>
      <c r="AG312" s="145"/>
      <c r="AH312" s="145"/>
      <c r="AI312" s="145"/>
      <c r="AJ312" s="145"/>
      <c r="AK312" s="145"/>
      <c r="AL312" s="145"/>
      <c r="AM312" s="145"/>
      <c r="AN312" s="145"/>
      <c r="AO312" s="145"/>
      <c r="AP312" s="145"/>
      <c r="AQ312" s="131">
        <f t="shared" si="105"/>
        <v>45434117.129000001</v>
      </c>
      <c r="AS312" s="145">
        <v>42518963</v>
      </c>
    </row>
    <row r="313" spans="2:45">
      <c r="B313" s="161" t="str">
        <f t="shared" si="106"/>
        <v>25 Garantía</v>
      </c>
      <c r="C313" s="145">
        <v>0</v>
      </c>
      <c r="D313" s="145">
        <v>0</v>
      </c>
      <c r="E313" s="145">
        <v>10458.369000000001</v>
      </c>
      <c r="F313" s="145">
        <v>0</v>
      </c>
      <c r="G313" s="145">
        <v>448628</v>
      </c>
      <c r="H313" s="145">
        <v>0</v>
      </c>
      <c r="I313" s="145">
        <v>20014</v>
      </c>
      <c r="J313" s="145">
        <v>0</v>
      </c>
      <c r="K313" s="145">
        <v>0</v>
      </c>
      <c r="L313" s="145">
        <v>62404</v>
      </c>
      <c r="M313" s="145">
        <v>703454</v>
      </c>
      <c r="N313" s="145">
        <v>0</v>
      </c>
      <c r="O313" s="145">
        <v>0</v>
      </c>
      <c r="P313" s="145">
        <v>496349</v>
      </c>
      <c r="Q313" s="145">
        <v>0</v>
      </c>
      <c r="R313" s="145">
        <v>4284</v>
      </c>
      <c r="S313" s="145">
        <v>0</v>
      </c>
      <c r="T313" s="145">
        <v>28400</v>
      </c>
      <c r="U313" s="145">
        <v>306982</v>
      </c>
      <c r="V313" s="145">
        <v>19192</v>
      </c>
      <c r="W313" s="145">
        <v>257159</v>
      </c>
      <c r="X313" s="145">
        <v>14909</v>
      </c>
      <c r="Y313" s="145">
        <v>22211</v>
      </c>
      <c r="Z313" s="145">
        <v>0</v>
      </c>
      <c r="AA313" s="145">
        <v>72073</v>
      </c>
      <c r="AB313" s="145">
        <v>1017</v>
      </c>
      <c r="AC313" s="145">
        <v>0</v>
      </c>
      <c r="AD313" s="145">
        <v>0</v>
      </c>
      <c r="AE313" s="145"/>
      <c r="AF313" s="145"/>
      <c r="AG313" s="145"/>
      <c r="AH313" s="145"/>
      <c r="AI313" s="145"/>
      <c r="AJ313" s="145"/>
      <c r="AK313" s="145"/>
      <c r="AL313" s="145"/>
      <c r="AM313" s="145"/>
      <c r="AN313" s="145"/>
      <c r="AO313" s="145"/>
      <c r="AP313" s="145"/>
      <c r="AQ313" s="131">
        <f t="shared" si="105"/>
        <v>2467534.3689999999</v>
      </c>
      <c r="AS313" s="145">
        <v>2036223</v>
      </c>
    </row>
    <row r="314" spans="2:45">
      <c r="B314" s="161" t="str">
        <f t="shared" si="106"/>
        <v>26 Fidelidad</v>
      </c>
      <c r="C314" s="145">
        <v>0</v>
      </c>
      <c r="D314" s="145">
        <v>0</v>
      </c>
      <c r="E314" s="145">
        <v>173280.70199999999</v>
      </c>
      <c r="F314" s="145">
        <v>0</v>
      </c>
      <c r="G314" s="145">
        <v>0</v>
      </c>
      <c r="H314" s="145">
        <v>24030</v>
      </c>
      <c r="I314" s="145">
        <v>5383</v>
      </c>
      <c r="J314" s="145">
        <v>41841</v>
      </c>
      <c r="K314" s="145">
        <v>0</v>
      </c>
      <c r="L314" s="145">
        <v>7494</v>
      </c>
      <c r="M314" s="145">
        <v>0</v>
      </c>
      <c r="N314" s="145">
        <v>0</v>
      </c>
      <c r="O314" s="145">
        <v>0</v>
      </c>
      <c r="P314" s="145">
        <v>1527091</v>
      </c>
      <c r="Q314" s="145">
        <v>0</v>
      </c>
      <c r="R314" s="145">
        <v>19179</v>
      </c>
      <c r="S314" s="145">
        <v>0</v>
      </c>
      <c r="T314" s="145">
        <v>91471</v>
      </c>
      <c r="U314" s="145">
        <v>0</v>
      </c>
      <c r="V314" s="145">
        <v>0</v>
      </c>
      <c r="W314" s="145">
        <v>2131</v>
      </c>
      <c r="X314" s="145">
        <v>7</v>
      </c>
      <c r="Y314" s="145">
        <v>17074</v>
      </c>
      <c r="Z314" s="145">
        <v>3986</v>
      </c>
      <c r="AA314" s="145">
        <v>0</v>
      </c>
      <c r="AB314" s="145">
        <v>5146</v>
      </c>
      <c r="AC314" s="145">
        <v>0</v>
      </c>
      <c r="AD314" s="145">
        <v>0</v>
      </c>
      <c r="AE314" s="145"/>
      <c r="AF314" s="145"/>
      <c r="AG314" s="145"/>
      <c r="AH314" s="145"/>
      <c r="AI314" s="145"/>
      <c r="AJ314" s="145"/>
      <c r="AK314" s="145"/>
      <c r="AL314" s="145"/>
      <c r="AM314" s="145"/>
      <c r="AN314" s="145"/>
      <c r="AO314" s="145"/>
      <c r="AP314" s="145"/>
      <c r="AQ314" s="131">
        <f t="shared" si="105"/>
        <v>1918113.702</v>
      </c>
      <c r="AS314" s="145">
        <v>1755639</v>
      </c>
    </row>
    <row r="315" spans="2:45">
      <c r="B315" s="161" t="str">
        <f t="shared" si="106"/>
        <v>27 Seguro de Crédito por Ventas a Plazo</v>
      </c>
      <c r="C315" s="145">
        <v>0</v>
      </c>
      <c r="D315" s="145">
        <v>0</v>
      </c>
      <c r="E315" s="145">
        <v>0</v>
      </c>
      <c r="F315" s="145">
        <v>0</v>
      </c>
      <c r="G315" s="145">
        <v>39175</v>
      </c>
      <c r="H315" s="145">
        <v>0</v>
      </c>
      <c r="I315" s="145">
        <v>0</v>
      </c>
      <c r="J315" s="145">
        <v>0</v>
      </c>
      <c r="K315" s="145">
        <v>1845260</v>
      </c>
      <c r="L315" s="145">
        <v>0</v>
      </c>
      <c r="M315" s="145">
        <v>2010344</v>
      </c>
      <c r="N315" s="145">
        <v>72367.130080000032</v>
      </c>
      <c r="O315" s="145">
        <v>0</v>
      </c>
      <c r="P315" s="145">
        <v>0</v>
      </c>
      <c r="Q315" s="145">
        <v>0</v>
      </c>
      <c r="R315" s="145">
        <v>0</v>
      </c>
      <c r="S315" s="145">
        <v>0</v>
      </c>
      <c r="T315" s="145">
        <v>0</v>
      </c>
      <c r="U315" s="145">
        <v>253272</v>
      </c>
      <c r="V315" s="145">
        <v>0</v>
      </c>
      <c r="W315" s="145">
        <v>334108.0610000001</v>
      </c>
      <c r="X315" s="145">
        <v>0</v>
      </c>
      <c r="Y315" s="145">
        <v>0</v>
      </c>
      <c r="Z315" s="145">
        <v>0</v>
      </c>
      <c r="AA315" s="145">
        <v>0</v>
      </c>
      <c r="AB315" s="145">
        <v>0</v>
      </c>
      <c r="AC315" s="145">
        <v>0</v>
      </c>
      <c r="AD315" s="145">
        <v>0</v>
      </c>
      <c r="AE315" s="145"/>
      <c r="AF315" s="145"/>
      <c r="AG315" s="145"/>
      <c r="AH315" s="145"/>
      <c r="AI315" s="145"/>
      <c r="AJ315" s="145"/>
      <c r="AK315" s="145"/>
      <c r="AL315" s="145"/>
      <c r="AM315" s="145"/>
      <c r="AN315" s="145"/>
      <c r="AO315" s="145"/>
      <c r="AP315" s="145"/>
      <c r="AQ315" s="131">
        <f t="shared" si="105"/>
        <v>4554526.1910799993</v>
      </c>
      <c r="AS315" s="145">
        <v>3978087</v>
      </c>
    </row>
    <row r="316" spans="2:45">
      <c r="B316" s="161" t="str">
        <f t="shared" si="106"/>
        <v>28 Seguro de Crédito a la Exportación</v>
      </c>
      <c r="C316" s="145">
        <v>0</v>
      </c>
      <c r="D316" s="145">
        <v>0</v>
      </c>
      <c r="E316" s="145">
        <v>0</v>
      </c>
      <c r="F316" s="145">
        <v>0</v>
      </c>
      <c r="G316" s="145">
        <v>15756</v>
      </c>
      <c r="H316" s="145">
        <v>0</v>
      </c>
      <c r="I316" s="145">
        <v>0</v>
      </c>
      <c r="J316" s="145">
        <v>0</v>
      </c>
      <c r="K316" s="145">
        <v>2347109</v>
      </c>
      <c r="L316" s="145">
        <v>0</v>
      </c>
      <c r="M316" s="145">
        <v>510793</v>
      </c>
      <c r="N316" s="145">
        <v>22852.777920000026</v>
      </c>
      <c r="O316" s="145">
        <v>0</v>
      </c>
      <c r="P316" s="145">
        <v>0</v>
      </c>
      <c r="Q316" s="145">
        <v>0</v>
      </c>
      <c r="R316" s="145">
        <v>0</v>
      </c>
      <c r="S316" s="145">
        <v>0</v>
      </c>
      <c r="T316" s="145">
        <v>0</v>
      </c>
      <c r="U316" s="145">
        <v>55460</v>
      </c>
      <c r="V316" s="145">
        <v>0</v>
      </c>
      <c r="W316" s="145">
        <v>185608.01</v>
      </c>
      <c r="X316" s="145">
        <v>0</v>
      </c>
      <c r="Y316" s="145">
        <v>0</v>
      </c>
      <c r="Z316" s="145">
        <v>0</v>
      </c>
      <c r="AA316" s="145">
        <v>0</v>
      </c>
      <c r="AB316" s="145">
        <v>0</v>
      </c>
      <c r="AC316" s="145">
        <v>0</v>
      </c>
      <c r="AD316" s="145">
        <v>0</v>
      </c>
      <c r="AE316" s="145"/>
      <c r="AF316" s="145"/>
      <c r="AG316" s="145"/>
      <c r="AH316" s="145"/>
      <c r="AI316" s="145"/>
      <c r="AJ316" s="145"/>
      <c r="AK316" s="145"/>
      <c r="AL316" s="145"/>
      <c r="AM316" s="145"/>
      <c r="AN316" s="145"/>
      <c r="AO316" s="145"/>
      <c r="AP316" s="145"/>
      <c r="AQ316" s="131">
        <f t="shared" si="105"/>
        <v>3137578.78792</v>
      </c>
      <c r="AS316" s="145">
        <v>2707654</v>
      </c>
    </row>
    <row r="317" spans="2:45">
      <c r="B317" s="161" t="str">
        <f t="shared" si="106"/>
        <v>29 Otros Seguros de Crédito</v>
      </c>
      <c r="C317" s="145">
        <v>0</v>
      </c>
      <c r="D317" s="145">
        <v>0</v>
      </c>
      <c r="E317" s="145">
        <v>0</v>
      </c>
      <c r="F317" s="145">
        <v>0</v>
      </c>
      <c r="G317" s="145">
        <v>0</v>
      </c>
      <c r="H317" s="145">
        <v>0</v>
      </c>
      <c r="I317" s="145">
        <v>0</v>
      </c>
      <c r="J317" s="145">
        <v>0</v>
      </c>
      <c r="K317" s="145">
        <v>0</v>
      </c>
      <c r="L317" s="145">
        <v>0</v>
      </c>
      <c r="M317" s="145">
        <v>0</v>
      </c>
      <c r="N317" s="145">
        <v>0</v>
      </c>
      <c r="O317" s="145">
        <v>0</v>
      </c>
      <c r="P317" s="145">
        <v>0</v>
      </c>
      <c r="Q317" s="145">
        <v>0</v>
      </c>
      <c r="R317" s="145">
        <v>0</v>
      </c>
      <c r="S317" s="145">
        <v>0</v>
      </c>
      <c r="T317" s="145">
        <v>0</v>
      </c>
      <c r="U317" s="145">
        <v>0</v>
      </c>
      <c r="V317" s="145">
        <v>0</v>
      </c>
      <c r="W317" s="145">
        <v>0</v>
      </c>
      <c r="X317" s="145">
        <v>0</v>
      </c>
      <c r="Y317" s="145">
        <v>0</v>
      </c>
      <c r="Z317" s="145">
        <v>0</v>
      </c>
      <c r="AA317" s="145">
        <v>0</v>
      </c>
      <c r="AB317" s="145">
        <v>0</v>
      </c>
      <c r="AC317" s="145">
        <v>0</v>
      </c>
      <c r="AD317" s="145">
        <v>0</v>
      </c>
      <c r="AE317" s="145"/>
      <c r="AF317" s="145"/>
      <c r="AG317" s="145"/>
      <c r="AH317" s="145"/>
      <c r="AI317" s="145"/>
      <c r="AJ317" s="145"/>
      <c r="AK317" s="145"/>
      <c r="AL317" s="145"/>
      <c r="AM317" s="145"/>
      <c r="AN317" s="145"/>
      <c r="AO317" s="145"/>
      <c r="AP317" s="145"/>
      <c r="AQ317" s="131">
        <f t="shared" si="105"/>
        <v>0</v>
      </c>
      <c r="AS317" s="145">
        <v>0</v>
      </c>
    </row>
    <row r="318" spans="2:45">
      <c r="B318" s="161" t="str">
        <f t="shared" si="106"/>
        <v>30 Seguro Agrícola</v>
      </c>
      <c r="C318" s="145">
        <v>0</v>
      </c>
      <c r="D318" s="145">
        <v>0</v>
      </c>
      <c r="E318" s="145">
        <v>0</v>
      </c>
      <c r="F318" s="145">
        <v>0</v>
      </c>
      <c r="G318" s="145">
        <v>0</v>
      </c>
      <c r="H318" s="145">
        <v>0</v>
      </c>
      <c r="I318" s="145">
        <v>0</v>
      </c>
      <c r="J318" s="145">
        <v>0</v>
      </c>
      <c r="K318" s="145">
        <v>0</v>
      </c>
      <c r="L318" s="145">
        <v>0</v>
      </c>
      <c r="M318" s="145">
        <v>0</v>
      </c>
      <c r="N318" s="145">
        <v>0</v>
      </c>
      <c r="O318" s="145">
        <v>0</v>
      </c>
      <c r="P318" s="145">
        <v>213678</v>
      </c>
      <c r="Q318" s="145">
        <v>0</v>
      </c>
      <c r="R318" s="145">
        <v>0</v>
      </c>
      <c r="S318" s="145">
        <v>0</v>
      </c>
      <c r="T318" s="145">
        <v>588303</v>
      </c>
      <c r="U318" s="145">
        <v>0</v>
      </c>
      <c r="V318" s="145">
        <v>42593</v>
      </c>
      <c r="W318" s="145">
        <v>0</v>
      </c>
      <c r="X318" s="145">
        <v>0</v>
      </c>
      <c r="Y318" s="145">
        <v>0</v>
      </c>
      <c r="Z318" s="145">
        <v>0</v>
      </c>
      <c r="AA318" s="145">
        <v>0</v>
      </c>
      <c r="AB318" s="145">
        <v>0</v>
      </c>
      <c r="AC318" s="145">
        <v>0</v>
      </c>
      <c r="AD318" s="145">
        <v>0</v>
      </c>
      <c r="AE318" s="145"/>
      <c r="AF318" s="145"/>
      <c r="AG318" s="145"/>
      <c r="AH318" s="145"/>
      <c r="AI318" s="145"/>
      <c r="AJ318" s="145"/>
      <c r="AK318" s="145"/>
      <c r="AL318" s="145"/>
      <c r="AM318" s="145"/>
      <c r="AN318" s="145"/>
      <c r="AO318" s="145"/>
      <c r="AP318" s="145"/>
      <c r="AQ318" s="131">
        <f t="shared" si="105"/>
        <v>844574</v>
      </c>
      <c r="AS318" s="145">
        <v>980231</v>
      </c>
    </row>
    <row r="319" spans="2:45">
      <c r="B319" s="161" t="str">
        <f t="shared" si="106"/>
        <v>35 Seguro Salud</v>
      </c>
      <c r="C319" s="145">
        <v>0</v>
      </c>
      <c r="D319" s="145">
        <v>0</v>
      </c>
      <c r="E319" s="145">
        <v>0</v>
      </c>
      <c r="F319" s="145">
        <v>925120</v>
      </c>
      <c r="G319" s="145">
        <v>0</v>
      </c>
      <c r="H319" s="145">
        <v>0</v>
      </c>
      <c r="I319" s="145">
        <v>0</v>
      </c>
      <c r="J319" s="145">
        <v>0</v>
      </c>
      <c r="K319" s="145">
        <v>0</v>
      </c>
      <c r="L319" s="145">
        <v>0</v>
      </c>
      <c r="M319" s="145">
        <v>0</v>
      </c>
      <c r="N319" s="145">
        <v>0</v>
      </c>
      <c r="O319" s="145">
        <v>0</v>
      </c>
      <c r="P319" s="145">
        <v>0</v>
      </c>
      <c r="Q319" s="145">
        <v>0</v>
      </c>
      <c r="R319" s="145">
        <v>0</v>
      </c>
      <c r="S319" s="145">
        <v>0</v>
      </c>
      <c r="T319" s="145">
        <v>0</v>
      </c>
      <c r="U319" s="145">
        <v>0</v>
      </c>
      <c r="V319" s="145">
        <v>0</v>
      </c>
      <c r="W319" s="145">
        <v>0</v>
      </c>
      <c r="X319" s="145">
        <v>0</v>
      </c>
      <c r="Y319" s="145">
        <v>0</v>
      </c>
      <c r="Z319" s="145">
        <v>0</v>
      </c>
      <c r="AA319" s="145">
        <v>0</v>
      </c>
      <c r="AB319" s="145">
        <v>0</v>
      </c>
      <c r="AC319" s="145">
        <v>0</v>
      </c>
      <c r="AD319" s="145">
        <v>0</v>
      </c>
      <c r="AE319" s="145"/>
      <c r="AF319" s="145"/>
      <c r="AG319" s="145"/>
      <c r="AH319" s="145"/>
      <c r="AI319" s="145"/>
      <c r="AJ319" s="145"/>
      <c r="AK319" s="145"/>
      <c r="AL319" s="145"/>
      <c r="AM319" s="145"/>
      <c r="AN319" s="145"/>
      <c r="AO319" s="145"/>
      <c r="AP319" s="145"/>
      <c r="AQ319" s="131">
        <f t="shared" si="105"/>
        <v>925120</v>
      </c>
      <c r="AS319" s="145">
        <v>683419</v>
      </c>
    </row>
    <row r="320" spans="2:45">
      <c r="B320" s="161" t="str">
        <f t="shared" si="106"/>
        <v>50 Otros</v>
      </c>
      <c r="C320" s="145">
        <v>3319286</v>
      </c>
      <c r="D320" s="145">
        <v>1048955</v>
      </c>
      <c r="E320" s="145">
        <v>18061046.653000001</v>
      </c>
      <c r="F320" s="145">
        <v>71266624</v>
      </c>
      <c r="G320" s="145">
        <v>0</v>
      </c>
      <c r="H320" s="145">
        <v>3531980</v>
      </c>
      <c r="I320" s="145">
        <v>1295022</v>
      </c>
      <c r="J320" s="145">
        <v>16011</v>
      </c>
      <c r="K320" s="145">
        <v>0</v>
      </c>
      <c r="L320" s="145">
        <v>1388810</v>
      </c>
      <c r="M320" s="145">
        <v>0</v>
      </c>
      <c r="N320" s="145">
        <v>0</v>
      </c>
      <c r="O320" s="145">
        <v>163436</v>
      </c>
      <c r="P320" s="145">
        <v>0</v>
      </c>
      <c r="Q320" s="145">
        <v>92861</v>
      </c>
      <c r="R320" s="145">
        <v>446612</v>
      </c>
      <c r="S320" s="145">
        <v>0</v>
      </c>
      <c r="T320" s="145">
        <v>4553941</v>
      </c>
      <c r="U320" s="145">
        <v>0</v>
      </c>
      <c r="V320" s="145">
        <v>4997598</v>
      </c>
      <c r="W320" s="145">
        <v>0</v>
      </c>
      <c r="X320" s="145">
        <v>274</v>
      </c>
      <c r="Y320" s="145">
        <v>686327</v>
      </c>
      <c r="Z320" s="145">
        <v>31</v>
      </c>
      <c r="AA320" s="145">
        <v>25531</v>
      </c>
      <c r="AB320" s="145">
        <v>15623566</v>
      </c>
      <c r="AC320" s="145">
        <v>683024</v>
      </c>
      <c r="AD320" s="145">
        <v>17299689</v>
      </c>
      <c r="AE320" s="145"/>
      <c r="AF320" s="145"/>
      <c r="AG320" s="145"/>
      <c r="AH320" s="145"/>
      <c r="AI320" s="145"/>
      <c r="AJ320" s="145"/>
      <c r="AK320" s="145"/>
      <c r="AL320" s="145"/>
      <c r="AM320" s="145"/>
      <c r="AN320" s="145"/>
      <c r="AO320" s="145"/>
      <c r="AP320" s="145"/>
      <c r="AQ320" s="131">
        <f t="shared" si="105"/>
        <v>144500624.653</v>
      </c>
      <c r="AS320" s="145">
        <v>130144048</v>
      </c>
    </row>
    <row r="321" spans="2:87">
      <c r="B321" s="162" t="str">
        <f t="shared" si="106"/>
        <v>Total</v>
      </c>
      <c r="C321" s="132">
        <f>SUM(C289:C320)</f>
        <v>23082758</v>
      </c>
      <c r="D321" s="132">
        <f t="shared" ref="D321:AQ321" si="107">SUM(D289:D320)</f>
        <v>1048955</v>
      </c>
      <c r="E321" s="132">
        <f t="shared" si="107"/>
        <v>126427764.50699997</v>
      </c>
      <c r="F321" s="132">
        <f t="shared" si="107"/>
        <v>99588019</v>
      </c>
      <c r="G321" s="132">
        <f t="shared" si="107"/>
        <v>503559</v>
      </c>
      <c r="H321" s="132">
        <f t="shared" si="107"/>
        <v>12414562</v>
      </c>
      <c r="I321" s="132">
        <f t="shared" si="107"/>
        <v>41026412</v>
      </c>
      <c r="J321" s="132">
        <f t="shared" si="107"/>
        <v>1532722</v>
      </c>
      <c r="K321" s="132">
        <f t="shared" si="107"/>
        <v>4192369</v>
      </c>
      <c r="L321" s="132">
        <f t="shared" si="107"/>
        <v>28898137</v>
      </c>
      <c r="M321" s="132">
        <f t="shared" si="107"/>
        <v>3224591</v>
      </c>
      <c r="N321" s="132">
        <f t="shared" si="107"/>
        <v>95219.908000000054</v>
      </c>
      <c r="O321" s="132">
        <f t="shared" si="107"/>
        <v>163436</v>
      </c>
      <c r="P321" s="132">
        <f t="shared" si="107"/>
        <v>17660201</v>
      </c>
      <c r="Q321" s="132">
        <f t="shared" si="107"/>
        <v>115722</v>
      </c>
      <c r="R321" s="132">
        <f t="shared" si="107"/>
        <v>80746130</v>
      </c>
      <c r="S321" s="132">
        <f t="shared" si="107"/>
        <v>716641</v>
      </c>
      <c r="T321" s="132">
        <f t="shared" si="107"/>
        <v>72084011</v>
      </c>
      <c r="U321" s="132">
        <f t="shared" si="107"/>
        <v>615714</v>
      </c>
      <c r="V321" s="132">
        <f t="shared" si="107"/>
        <v>50658709</v>
      </c>
      <c r="W321" s="132">
        <f t="shared" si="107"/>
        <v>779006.07100000011</v>
      </c>
      <c r="X321" s="132">
        <f t="shared" si="107"/>
        <v>219014</v>
      </c>
      <c r="Y321" s="132">
        <f t="shared" si="107"/>
        <v>73165941</v>
      </c>
      <c r="Z321" s="132">
        <f t="shared" si="107"/>
        <v>1091302</v>
      </c>
      <c r="AA321" s="132">
        <f t="shared" si="107"/>
        <v>10082296</v>
      </c>
      <c r="AB321" s="132">
        <f t="shared" si="107"/>
        <v>102443071</v>
      </c>
      <c r="AC321" s="132">
        <f t="shared" si="107"/>
        <v>6869051</v>
      </c>
      <c r="AD321" s="132">
        <f t="shared" si="107"/>
        <v>24141711</v>
      </c>
      <c r="AE321" s="132">
        <f t="shared" si="107"/>
        <v>0</v>
      </c>
      <c r="AF321" s="132">
        <f t="shared" si="107"/>
        <v>0</v>
      </c>
      <c r="AG321" s="132">
        <f t="shared" si="107"/>
        <v>0</v>
      </c>
      <c r="AH321" s="132">
        <f t="shared" si="107"/>
        <v>0</v>
      </c>
      <c r="AI321" s="132">
        <f t="shared" si="107"/>
        <v>0</v>
      </c>
      <c r="AJ321" s="132">
        <f t="shared" si="107"/>
        <v>0</v>
      </c>
      <c r="AK321" s="132">
        <f t="shared" si="107"/>
        <v>0</v>
      </c>
      <c r="AL321" s="132">
        <f t="shared" si="107"/>
        <v>0</v>
      </c>
      <c r="AM321" s="132">
        <f t="shared" si="107"/>
        <v>0</v>
      </c>
      <c r="AN321" s="132">
        <f t="shared" si="107"/>
        <v>0</v>
      </c>
      <c r="AO321" s="132">
        <f t="shared" si="107"/>
        <v>0</v>
      </c>
      <c r="AP321" s="132">
        <f t="shared" si="107"/>
        <v>0</v>
      </c>
      <c r="AQ321" s="132">
        <f t="shared" si="107"/>
        <v>783587024.48599994</v>
      </c>
      <c r="AS321" s="132">
        <v>708464235</v>
      </c>
      <c r="AU321" s="159">
        <f t="shared" ref="AU321:CI321" si="108">C321-C118</f>
        <v>0</v>
      </c>
      <c r="AV321" s="159">
        <f t="shared" si="108"/>
        <v>0</v>
      </c>
      <c r="AW321" s="159">
        <f t="shared" si="108"/>
        <v>0.50699996948242188</v>
      </c>
      <c r="AX321" s="159">
        <f t="shared" si="108"/>
        <v>0</v>
      </c>
      <c r="AY321" s="159">
        <f t="shared" si="108"/>
        <v>0</v>
      </c>
      <c r="AZ321" s="159">
        <f t="shared" si="108"/>
        <v>0</v>
      </c>
      <c r="BA321" s="159">
        <f t="shared" si="108"/>
        <v>0</v>
      </c>
      <c r="BB321" s="159">
        <f t="shared" si="108"/>
        <v>0</v>
      </c>
      <c r="BC321" s="159">
        <f t="shared" si="108"/>
        <v>0</v>
      </c>
      <c r="BD321" s="159">
        <f t="shared" si="108"/>
        <v>0</v>
      </c>
      <c r="BE321" s="159">
        <f t="shared" si="108"/>
        <v>1</v>
      </c>
      <c r="BF321" s="159">
        <f>N321-N118</f>
        <v>-9.1999999945983291E-2</v>
      </c>
      <c r="BG321" s="159">
        <f t="shared" si="108"/>
        <v>0</v>
      </c>
      <c r="BH321" s="159">
        <f t="shared" si="108"/>
        <v>0</v>
      </c>
      <c r="BI321" s="159">
        <f>Q321-Q118</f>
        <v>0</v>
      </c>
      <c r="BJ321" s="159">
        <f t="shared" si="108"/>
        <v>0</v>
      </c>
      <c r="BK321" s="159">
        <f t="shared" si="108"/>
        <v>0</v>
      </c>
      <c r="BL321" s="159">
        <f t="shared" si="108"/>
        <v>0</v>
      </c>
      <c r="BM321" s="159">
        <f t="shared" si="108"/>
        <v>0</v>
      </c>
      <c r="BN321" s="159">
        <f t="shared" si="108"/>
        <v>0</v>
      </c>
      <c r="BO321" s="159">
        <f t="shared" si="108"/>
        <v>7.1000000112690032E-2</v>
      </c>
      <c r="BP321" s="159">
        <f t="shared" si="108"/>
        <v>0</v>
      </c>
      <c r="BQ321" s="159">
        <f t="shared" si="108"/>
        <v>0</v>
      </c>
      <c r="BR321" s="159">
        <f t="shared" si="108"/>
        <v>0</v>
      </c>
      <c r="BS321" s="159">
        <f t="shared" si="108"/>
        <v>0</v>
      </c>
      <c r="BT321" s="159">
        <f t="shared" si="108"/>
        <v>0</v>
      </c>
      <c r="BU321" s="159">
        <f t="shared" si="108"/>
        <v>0</v>
      </c>
      <c r="BV321" s="159">
        <f t="shared" si="108"/>
        <v>0</v>
      </c>
      <c r="BW321" s="159">
        <f t="shared" si="108"/>
        <v>0</v>
      </c>
      <c r="BX321" s="159">
        <f t="shared" si="108"/>
        <v>0</v>
      </c>
      <c r="BY321" s="159">
        <f t="shared" si="108"/>
        <v>0</v>
      </c>
      <c r="BZ321" s="159">
        <f t="shared" si="108"/>
        <v>0</v>
      </c>
      <c r="CA321" s="159">
        <f t="shared" si="108"/>
        <v>0</v>
      </c>
      <c r="CB321" s="159">
        <f t="shared" si="108"/>
        <v>0</v>
      </c>
      <c r="CC321" s="159">
        <f t="shared" si="108"/>
        <v>0</v>
      </c>
      <c r="CD321" s="159">
        <f t="shared" si="108"/>
        <v>0</v>
      </c>
      <c r="CE321" s="159">
        <f t="shared" si="108"/>
        <v>0</v>
      </c>
      <c r="CF321" s="159">
        <f t="shared" si="108"/>
        <v>0</v>
      </c>
      <c r="CG321" s="159">
        <f t="shared" si="108"/>
        <v>0</v>
      </c>
      <c r="CH321" s="159">
        <f t="shared" si="108"/>
        <v>0</v>
      </c>
      <c r="CI321" s="159">
        <f t="shared" si="108"/>
        <v>1.4859999418258667</v>
      </c>
    </row>
    <row r="324" spans="2:87" ht="18.75" customHeight="1">
      <c r="B324" s="230" t="s">
        <v>350</v>
      </c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231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231"/>
      <c r="AL324" s="231"/>
      <c r="AM324" s="231"/>
      <c r="AN324" s="231"/>
      <c r="AO324" s="231"/>
      <c r="AP324" s="231"/>
      <c r="AQ324" s="232"/>
    </row>
    <row r="325" spans="2:87" s="185" customFormat="1">
      <c r="B325" s="187"/>
      <c r="C325" s="178">
        <f>COUNTIF($C$326:$AP$326,C326)</f>
        <v>1</v>
      </c>
      <c r="D325" s="178">
        <f t="shared" ref="D325:AP325" si="109">COUNTIF($C$326:$AP$326,D326)</f>
        <v>1</v>
      </c>
      <c r="E325" s="178">
        <f t="shared" si="109"/>
        <v>1</v>
      </c>
      <c r="F325" s="178">
        <f t="shared" si="109"/>
        <v>1</v>
      </c>
      <c r="G325" s="178">
        <f t="shared" si="109"/>
        <v>1</v>
      </c>
      <c r="H325" s="178">
        <f t="shared" si="109"/>
        <v>1</v>
      </c>
      <c r="I325" s="178">
        <f t="shared" si="109"/>
        <v>1</v>
      </c>
      <c r="J325" s="178">
        <f t="shared" si="109"/>
        <v>1</v>
      </c>
      <c r="K325" s="178">
        <f t="shared" si="109"/>
        <v>1</v>
      </c>
      <c r="L325" s="178">
        <f t="shared" si="109"/>
        <v>1</v>
      </c>
      <c r="M325" s="178">
        <f t="shared" si="109"/>
        <v>1</v>
      </c>
      <c r="N325" s="178">
        <f t="shared" si="109"/>
        <v>1</v>
      </c>
      <c r="O325" s="178">
        <f t="shared" si="109"/>
        <v>1</v>
      </c>
      <c r="P325" s="178">
        <f t="shared" si="109"/>
        <v>1</v>
      </c>
      <c r="Q325" s="178">
        <f t="shared" si="109"/>
        <v>1</v>
      </c>
      <c r="R325" s="178">
        <f t="shared" si="109"/>
        <v>1</v>
      </c>
      <c r="S325" s="178">
        <f t="shared" si="109"/>
        <v>1</v>
      </c>
      <c r="T325" s="178">
        <f t="shared" si="109"/>
        <v>1</v>
      </c>
      <c r="U325" s="178">
        <f t="shared" si="109"/>
        <v>1</v>
      </c>
      <c r="V325" s="178">
        <f t="shared" si="109"/>
        <v>1</v>
      </c>
      <c r="W325" s="178">
        <f t="shared" si="109"/>
        <v>1</v>
      </c>
      <c r="X325" s="178">
        <f t="shared" si="109"/>
        <v>1</v>
      </c>
      <c r="Y325" s="178">
        <f t="shared" si="109"/>
        <v>1</v>
      </c>
      <c r="Z325" s="178">
        <f t="shared" si="109"/>
        <v>1</v>
      </c>
      <c r="AA325" s="178">
        <f t="shared" si="109"/>
        <v>1</v>
      </c>
      <c r="AB325" s="178">
        <f t="shared" si="109"/>
        <v>1</v>
      </c>
      <c r="AC325" s="178">
        <f t="shared" si="109"/>
        <v>1</v>
      </c>
      <c r="AD325" s="178">
        <f t="shared" si="109"/>
        <v>1</v>
      </c>
      <c r="AE325" s="178">
        <f t="shared" si="109"/>
        <v>12</v>
      </c>
      <c r="AF325" s="178">
        <f t="shared" si="109"/>
        <v>12</v>
      </c>
      <c r="AG325" s="178">
        <f t="shared" si="109"/>
        <v>12</v>
      </c>
      <c r="AH325" s="178">
        <f t="shared" si="109"/>
        <v>12</v>
      </c>
      <c r="AI325" s="178">
        <f t="shared" si="109"/>
        <v>12</v>
      </c>
      <c r="AJ325" s="178">
        <f t="shared" si="109"/>
        <v>12</v>
      </c>
      <c r="AK325" s="178">
        <f t="shared" si="109"/>
        <v>12</v>
      </c>
      <c r="AL325" s="178">
        <f t="shared" si="109"/>
        <v>12</v>
      </c>
      <c r="AM325" s="178">
        <f t="shared" si="109"/>
        <v>12</v>
      </c>
      <c r="AN325" s="178">
        <f t="shared" si="109"/>
        <v>12</v>
      </c>
      <c r="AO325" s="178">
        <f t="shared" si="109"/>
        <v>12</v>
      </c>
      <c r="AP325" s="178">
        <f t="shared" si="109"/>
        <v>12</v>
      </c>
      <c r="AQ325" s="187"/>
      <c r="AS325" s="177"/>
      <c r="AU325" s="179"/>
      <c r="AV325" s="179"/>
      <c r="AW325" s="179"/>
      <c r="AX325" s="179"/>
      <c r="AY325" s="179"/>
      <c r="AZ325" s="179"/>
      <c r="BA325" s="179"/>
      <c r="BB325" s="179"/>
      <c r="BC325" s="179"/>
      <c r="BD325" s="179"/>
      <c r="BE325" s="179"/>
      <c r="BF325" s="179"/>
      <c r="BG325" s="179"/>
      <c r="BH325" s="179"/>
      <c r="BI325" s="179"/>
      <c r="BJ325" s="179"/>
      <c r="BK325" s="179"/>
      <c r="BL325" s="179"/>
      <c r="BM325" s="179"/>
      <c r="BN325" s="179"/>
      <c r="BO325" s="179"/>
      <c r="BP325" s="179"/>
      <c r="BQ325" s="179"/>
      <c r="BR325" s="179"/>
      <c r="BS325" s="179"/>
      <c r="BT325" s="179"/>
      <c r="BU325" s="179"/>
      <c r="BV325" s="179"/>
      <c r="BW325" s="179"/>
      <c r="BX325" s="179"/>
      <c r="BY325" s="179"/>
      <c r="BZ325" s="179"/>
      <c r="CA325" s="179"/>
      <c r="CB325" s="179"/>
      <c r="CC325" s="179"/>
      <c r="CD325" s="179"/>
      <c r="CE325" s="179"/>
      <c r="CF325" s="179"/>
      <c r="CG325" s="179"/>
      <c r="CH325" s="179"/>
      <c r="CI325" s="179"/>
    </row>
    <row r="326" spans="2:87" s="185" customFormat="1" hidden="1">
      <c r="B326" s="177"/>
      <c r="C326" s="176">
        <f>SUM(C328:C359)</f>
        <v>10391</v>
      </c>
      <c r="D326" s="176">
        <f t="shared" ref="D326:AP326" si="110">SUM(D328:D359)</f>
        <v>73057</v>
      </c>
      <c r="E326" s="176">
        <f t="shared" si="110"/>
        <v>3754620</v>
      </c>
      <c r="F326" s="176">
        <f t="shared" si="110"/>
        <v>85137</v>
      </c>
      <c r="G326" s="176">
        <f t="shared" si="110"/>
        <v>3316</v>
      </c>
      <c r="H326" s="176">
        <f t="shared" si="110"/>
        <v>132736</v>
      </c>
      <c r="I326" s="176">
        <f t="shared" si="110"/>
        <v>956541</v>
      </c>
      <c r="J326" s="176">
        <f t="shared" si="110"/>
        <v>5772</v>
      </c>
      <c r="K326" s="176">
        <f t="shared" si="110"/>
        <v>60</v>
      </c>
      <c r="L326" s="176">
        <f t="shared" si="110"/>
        <v>904215</v>
      </c>
      <c r="M326" s="176">
        <f t="shared" si="110"/>
        <v>11666</v>
      </c>
      <c r="N326" s="176">
        <f t="shared" si="110"/>
        <v>20</v>
      </c>
      <c r="O326" s="176">
        <f t="shared" si="110"/>
        <v>3</v>
      </c>
      <c r="P326" s="176">
        <f t="shared" si="110"/>
        <v>209519</v>
      </c>
      <c r="Q326" s="176">
        <f t="shared" si="110"/>
        <v>64</v>
      </c>
      <c r="R326" s="176">
        <f t="shared" si="110"/>
        <v>102871</v>
      </c>
      <c r="S326" s="176">
        <f t="shared" si="110"/>
        <v>54067</v>
      </c>
      <c r="T326" s="176">
        <f t="shared" si="110"/>
        <v>1325631</v>
      </c>
      <c r="U326" s="176">
        <f t="shared" si="110"/>
        <v>12993</v>
      </c>
      <c r="V326" s="176">
        <f t="shared" si="110"/>
        <v>805215</v>
      </c>
      <c r="W326" s="176">
        <f t="shared" si="110"/>
        <v>3768</v>
      </c>
      <c r="X326" s="176">
        <f t="shared" si="110"/>
        <v>2377</v>
      </c>
      <c r="Y326" s="176">
        <f t="shared" si="110"/>
        <v>872389</v>
      </c>
      <c r="Z326" s="176">
        <f t="shared" si="110"/>
        <v>770</v>
      </c>
      <c r="AA326" s="176">
        <f t="shared" si="110"/>
        <v>148596</v>
      </c>
      <c r="AB326" s="176">
        <f t="shared" si="110"/>
        <v>721267</v>
      </c>
      <c r="AC326" s="176">
        <f t="shared" si="110"/>
        <v>154107</v>
      </c>
      <c r="AD326" s="176">
        <f t="shared" si="110"/>
        <v>81569</v>
      </c>
      <c r="AE326" s="176">
        <f t="shared" si="110"/>
        <v>0</v>
      </c>
      <c r="AF326" s="176">
        <f t="shared" si="110"/>
        <v>0</v>
      </c>
      <c r="AG326" s="176">
        <f t="shared" si="110"/>
        <v>0</v>
      </c>
      <c r="AH326" s="176">
        <f t="shared" si="110"/>
        <v>0</v>
      </c>
      <c r="AI326" s="176">
        <f t="shared" si="110"/>
        <v>0</v>
      </c>
      <c r="AJ326" s="176">
        <f t="shared" si="110"/>
        <v>0</v>
      </c>
      <c r="AK326" s="176">
        <f t="shared" si="110"/>
        <v>0</v>
      </c>
      <c r="AL326" s="176">
        <f t="shared" si="110"/>
        <v>0</v>
      </c>
      <c r="AM326" s="176">
        <f t="shared" si="110"/>
        <v>0</v>
      </c>
      <c r="AN326" s="176">
        <f t="shared" si="110"/>
        <v>0</v>
      </c>
      <c r="AO326" s="176">
        <f t="shared" si="110"/>
        <v>0</v>
      </c>
      <c r="AP326" s="176">
        <f t="shared" si="110"/>
        <v>0</v>
      </c>
      <c r="AQ326" s="177"/>
      <c r="AS326" s="177"/>
      <c r="AU326" s="179"/>
      <c r="AV326" s="179"/>
      <c r="AW326" s="179"/>
      <c r="AX326" s="179"/>
      <c r="AY326" s="179"/>
      <c r="AZ326" s="179"/>
      <c r="BA326" s="179"/>
      <c r="BB326" s="179"/>
      <c r="BC326" s="179"/>
      <c r="BD326" s="179"/>
      <c r="BE326" s="179"/>
      <c r="BF326" s="179"/>
      <c r="BG326" s="179"/>
      <c r="BH326" s="179"/>
      <c r="BI326" s="179"/>
      <c r="BJ326" s="179"/>
      <c r="BK326" s="179"/>
      <c r="BL326" s="179"/>
      <c r="BM326" s="179"/>
      <c r="BN326" s="179"/>
      <c r="BO326" s="179"/>
      <c r="BP326" s="179"/>
      <c r="BQ326" s="179"/>
      <c r="BR326" s="179"/>
      <c r="BS326" s="179"/>
      <c r="BT326" s="179"/>
      <c r="BU326" s="179"/>
      <c r="BV326" s="179"/>
      <c r="BW326" s="179"/>
      <c r="BX326" s="179"/>
      <c r="BY326" s="179"/>
      <c r="BZ326" s="179"/>
      <c r="CA326" s="179"/>
      <c r="CB326" s="179"/>
      <c r="CC326" s="179"/>
      <c r="CD326" s="179"/>
      <c r="CE326" s="179"/>
      <c r="CF326" s="179"/>
      <c r="CG326" s="179"/>
      <c r="CH326" s="179"/>
      <c r="CI326" s="179"/>
    </row>
    <row r="327" spans="2:87" ht="22.5">
      <c r="B327" s="138"/>
      <c r="C327" s="138" t="str">
        <f>C7</f>
        <v>Ace Seguros</v>
      </c>
      <c r="D327" s="138" t="str">
        <f t="shared" ref="D327:AQ327" si="111">D7</f>
        <v>Assurant Chile</v>
      </c>
      <c r="E327" s="138" t="str">
        <f t="shared" si="111"/>
        <v>BCI Seguros</v>
      </c>
      <c r="F327" s="138" t="str">
        <f t="shared" si="111"/>
        <v>Cardif</v>
      </c>
      <c r="G327" s="138" t="str">
        <f t="shared" si="111"/>
        <v>Cesce Chile</v>
      </c>
      <c r="H327" s="138" t="str">
        <f t="shared" si="111"/>
        <v>Chartis</v>
      </c>
      <c r="I327" s="138" t="str">
        <f t="shared" si="111"/>
        <v>Chilena Consolidada</v>
      </c>
      <c r="J327" s="138" t="str">
        <f t="shared" si="111"/>
        <v>Chubb de Chile</v>
      </c>
      <c r="K327" s="138" t="str">
        <f t="shared" si="111"/>
        <v>Coface Chile</v>
      </c>
      <c r="L327" s="138" t="str">
        <f t="shared" si="111"/>
        <v>Consorio Nacional</v>
      </c>
      <c r="M327" s="138" t="str">
        <f t="shared" si="111"/>
        <v>Continental Crédito</v>
      </c>
      <c r="N327" s="138" t="str">
        <f t="shared" si="111"/>
        <v>Euler Hermes</v>
      </c>
      <c r="O327" s="138" t="str">
        <f t="shared" si="111"/>
        <v>FAF International</v>
      </c>
      <c r="P327" s="138" t="str">
        <f t="shared" si="111"/>
        <v>HDI Seguros</v>
      </c>
      <c r="Q327" s="138" t="str">
        <f t="shared" si="111"/>
        <v>Huelen</v>
      </c>
      <c r="R327" s="138" t="str">
        <f t="shared" si="111"/>
        <v>Liberty Seguros</v>
      </c>
      <c r="S327" s="138" t="str">
        <f t="shared" si="111"/>
        <v>M. de Carabineros</v>
      </c>
      <c r="T327" s="138" t="str">
        <f t="shared" si="111"/>
        <v>Magallanes</v>
      </c>
      <c r="U327" s="138" t="str">
        <f t="shared" si="111"/>
        <v>Magallanes Gar. y Cré.</v>
      </c>
      <c r="V327" s="138" t="str">
        <f t="shared" si="111"/>
        <v>Mapfre</v>
      </c>
      <c r="W327" s="138" t="str">
        <f t="shared" si="111"/>
        <v>Mapfre Gar. y Cré.</v>
      </c>
      <c r="X327" s="138" t="str">
        <f t="shared" si="111"/>
        <v>Orion Seguros</v>
      </c>
      <c r="Y327" s="138" t="str">
        <f t="shared" si="111"/>
        <v>Penta Security</v>
      </c>
      <c r="Z327" s="138" t="str">
        <f t="shared" si="111"/>
        <v>QBE Chile</v>
      </c>
      <c r="AA327" s="138" t="str">
        <f t="shared" si="111"/>
        <v>Renta Nacional</v>
      </c>
      <c r="AB327" s="138" t="str">
        <f t="shared" si="111"/>
        <v>RSA Seguros</v>
      </c>
      <c r="AC327" s="138" t="str">
        <f t="shared" si="111"/>
        <v>Zenit Seguros</v>
      </c>
      <c r="AD327" s="138" t="str">
        <f t="shared" si="111"/>
        <v>Zurich Santander</v>
      </c>
      <c r="AE327" s="138">
        <f t="shared" si="111"/>
        <v>0</v>
      </c>
      <c r="AF327" s="138">
        <f t="shared" si="111"/>
        <v>0</v>
      </c>
      <c r="AG327" s="138">
        <f t="shared" si="111"/>
        <v>0</v>
      </c>
      <c r="AH327" s="138">
        <f t="shared" si="111"/>
        <v>0</v>
      </c>
      <c r="AI327" s="138">
        <f t="shared" si="111"/>
        <v>0</v>
      </c>
      <c r="AJ327" s="138">
        <f t="shared" si="111"/>
        <v>0</v>
      </c>
      <c r="AK327" s="138">
        <f t="shared" si="111"/>
        <v>0</v>
      </c>
      <c r="AL327" s="138">
        <f t="shared" si="111"/>
        <v>0</v>
      </c>
      <c r="AM327" s="138">
        <f t="shared" si="111"/>
        <v>0</v>
      </c>
      <c r="AN327" s="138">
        <f t="shared" si="111"/>
        <v>0</v>
      </c>
      <c r="AO327" s="138">
        <f t="shared" si="111"/>
        <v>0</v>
      </c>
      <c r="AP327" s="138">
        <f t="shared" si="111"/>
        <v>0</v>
      </c>
      <c r="AQ327" s="138" t="str">
        <f t="shared" si="111"/>
        <v>Mercado</v>
      </c>
      <c r="AS327" s="138" t="s">
        <v>339</v>
      </c>
    </row>
    <row r="328" spans="2:87">
      <c r="B328" s="161" t="str">
        <f>B250</f>
        <v>1 Incendio</v>
      </c>
      <c r="C328" s="145">
        <v>1005</v>
      </c>
      <c r="D328" s="145">
        <v>0</v>
      </c>
      <c r="E328" s="145">
        <v>130933</v>
      </c>
      <c r="F328" s="145">
        <v>3</v>
      </c>
      <c r="G328" s="145">
        <v>0</v>
      </c>
      <c r="H328" s="145">
        <v>11707</v>
      </c>
      <c r="I328" s="145">
        <v>65351</v>
      </c>
      <c r="J328" s="145">
        <v>229</v>
      </c>
      <c r="K328" s="145">
        <v>0</v>
      </c>
      <c r="L328" s="145">
        <v>23633</v>
      </c>
      <c r="M328" s="145">
        <v>0</v>
      </c>
      <c r="N328" s="145">
        <v>0</v>
      </c>
      <c r="O328" s="145">
        <v>0</v>
      </c>
      <c r="P328" s="145">
        <v>19291</v>
      </c>
      <c r="Q328" s="145">
        <v>9</v>
      </c>
      <c r="R328" s="145">
        <v>16350</v>
      </c>
      <c r="S328" s="145">
        <v>24220</v>
      </c>
      <c r="T328" s="145">
        <v>15385</v>
      </c>
      <c r="U328" s="145">
        <v>0</v>
      </c>
      <c r="V328" s="145">
        <v>58707</v>
      </c>
      <c r="W328" s="145">
        <v>0</v>
      </c>
      <c r="X328" s="145">
        <v>187</v>
      </c>
      <c r="Y328" s="145">
        <v>16441</v>
      </c>
      <c r="Z328" s="145">
        <v>141</v>
      </c>
      <c r="AA328" s="145">
        <v>5830</v>
      </c>
      <c r="AB328" s="145">
        <v>50606</v>
      </c>
      <c r="AC328" s="145">
        <v>1839</v>
      </c>
      <c r="AD328" s="145">
        <v>0</v>
      </c>
      <c r="AE328" s="145"/>
      <c r="AF328" s="145"/>
      <c r="AG328" s="145"/>
      <c r="AH328" s="145"/>
      <c r="AI328" s="145"/>
      <c r="AJ328" s="145"/>
      <c r="AK328" s="145"/>
      <c r="AL328" s="145"/>
      <c r="AM328" s="145"/>
      <c r="AN328" s="145"/>
      <c r="AO328" s="145"/>
      <c r="AP328" s="145"/>
      <c r="AQ328" s="131">
        <f t="shared" ref="AQ328:AQ359" si="112">SUM(C328:AP328)</f>
        <v>441867</v>
      </c>
      <c r="AS328" s="145">
        <v>411723</v>
      </c>
      <c r="AU328" s="135">
        <f>IF(AND(C250=0,C328=0),0,IF(ISERROR(C250/C328),1,0))</f>
        <v>0</v>
      </c>
      <c r="AV328" s="135">
        <f t="shared" ref="AV328:CI334" si="113">IF(AND(D250=0,D328=0),0,IF(ISERROR(D250/D328),1,0))</f>
        <v>0</v>
      </c>
      <c r="AW328" s="135">
        <f t="shared" si="113"/>
        <v>0</v>
      </c>
      <c r="AX328" s="135">
        <f t="shared" si="113"/>
        <v>0</v>
      </c>
      <c r="AY328" s="135">
        <f t="shared" si="113"/>
        <v>0</v>
      </c>
      <c r="AZ328" s="135">
        <f t="shared" si="113"/>
        <v>0</v>
      </c>
      <c r="BA328" s="135">
        <f t="shared" si="113"/>
        <v>0</v>
      </c>
      <c r="BB328" s="135">
        <f t="shared" si="113"/>
        <v>0</v>
      </c>
      <c r="BC328" s="135">
        <f t="shared" si="113"/>
        <v>0</v>
      </c>
      <c r="BD328" s="135">
        <f t="shared" si="113"/>
        <v>0</v>
      </c>
      <c r="BE328" s="135">
        <f t="shared" si="113"/>
        <v>0</v>
      </c>
      <c r="BF328" s="135">
        <f t="shared" si="113"/>
        <v>0</v>
      </c>
      <c r="BG328" s="135">
        <f t="shared" si="113"/>
        <v>0</v>
      </c>
      <c r="BH328" s="135">
        <f t="shared" si="113"/>
        <v>0</v>
      </c>
      <c r="BI328" s="135">
        <f t="shared" si="113"/>
        <v>0</v>
      </c>
      <c r="BJ328" s="135">
        <f t="shared" si="113"/>
        <v>0</v>
      </c>
      <c r="BK328" s="135">
        <f t="shared" si="113"/>
        <v>0</v>
      </c>
      <c r="BL328" s="135">
        <f t="shared" si="113"/>
        <v>0</v>
      </c>
      <c r="BM328" s="135">
        <f t="shared" si="113"/>
        <v>0</v>
      </c>
      <c r="BN328" s="135">
        <f t="shared" si="113"/>
        <v>0</v>
      </c>
      <c r="BO328" s="135">
        <f t="shared" si="113"/>
        <v>0</v>
      </c>
      <c r="BP328" s="135">
        <f t="shared" si="113"/>
        <v>0</v>
      </c>
      <c r="BQ328" s="135">
        <f t="shared" si="113"/>
        <v>0</v>
      </c>
      <c r="BR328" s="135">
        <f t="shared" si="113"/>
        <v>0</v>
      </c>
      <c r="BS328" s="135">
        <f t="shared" si="113"/>
        <v>0</v>
      </c>
      <c r="BT328" s="135">
        <f t="shared" si="113"/>
        <v>0</v>
      </c>
      <c r="BU328" s="135">
        <f t="shared" si="113"/>
        <v>0</v>
      </c>
      <c r="BV328" s="135">
        <f t="shared" si="113"/>
        <v>0</v>
      </c>
      <c r="BW328" s="135">
        <f t="shared" si="113"/>
        <v>0</v>
      </c>
      <c r="BX328" s="135">
        <f t="shared" si="113"/>
        <v>0</v>
      </c>
      <c r="BY328" s="135">
        <f t="shared" si="113"/>
        <v>0</v>
      </c>
      <c r="BZ328" s="135">
        <f t="shared" si="113"/>
        <v>0</v>
      </c>
      <c r="CA328" s="135">
        <f t="shared" si="113"/>
        <v>0</v>
      </c>
      <c r="CB328" s="135">
        <f t="shared" si="113"/>
        <v>0</v>
      </c>
      <c r="CC328" s="135">
        <f t="shared" si="113"/>
        <v>0</v>
      </c>
      <c r="CD328" s="135">
        <f t="shared" si="113"/>
        <v>0</v>
      </c>
      <c r="CE328" s="135">
        <f t="shared" si="113"/>
        <v>0</v>
      </c>
      <c r="CF328" s="135">
        <f t="shared" si="113"/>
        <v>0</v>
      </c>
      <c r="CG328" s="135">
        <f t="shared" si="113"/>
        <v>0</v>
      </c>
      <c r="CH328" s="135">
        <f t="shared" si="113"/>
        <v>0</v>
      </c>
      <c r="CI328" s="135">
        <f t="shared" si="113"/>
        <v>0</v>
      </c>
    </row>
    <row r="329" spans="2:87">
      <c r="B329" s="161" t="str">
        <f t="shared" ref="B329:B360" si="114">B251</f>
        <v>2 Pérdida de Benef. por Incendio</v>
      </c>
      <c r="C329" s="145">
        <v>134</v>
      </c>
      <c r="D329" s="145">
        <v>0</v>
      </c>
      <c r="E329" s="145">
        <v>1900</v>
      </c>
      <c r="F329" s="145">
        <v>0</v>
      </c>
      <c r="G329" s="145">
        <v>0</v>
      </c>
      <c r="H329" s="145">
        <v>818</v>
      </c>
      <c r="I329" s="145">
        <v>1020</v>
      </c>
      <c r="J329" s="145">
        <v>79</v>
      </c>
      <c r="K329" s="145">
        <v>0</v>
      </c>
      <c r="L329" s="145">
        <v>132</v>
      </c>
      <c r="M329" s="145">
        <v>0</v>
      </c>
      <c r="N329" s="145">
        <v>0</v>
      </c>
      <c r="O329" s="145">
        <v>0</v>
      </c>
      <c r="P329" s="145">
        <v>14210</v>
      </c>
      <c r="Q329" s="145">
        <v>0</v>
      </c>
      <c r="R329" s="145">
        <v>5</v>
      </c>
      <c r="S329" s="145">
        <v>0</v>
      </c>
      <c r="T329" s="145">
        <v>761</v>
      </c>
      <c r="U329" s="145">
        <v>0</v>
      </c>
      <c r="V329" s="145">
        <v>5362</v>
      </c>
      <c r="W329" s="145">
        <v>0</v>
      </c>
      <c r="X329" s="145">
        <v>32</v>
      </c>
      <c r="Y329" s="145">
        <v>950</v>
      </c>
      <c r="Z329" s="145">
        <v>27</v>
      </c>
      <c r="AA329" s="145">
        <v>542</v>
      </c>
      <c r="AB329" s="145">
        <v>1579</v>
      </c>
      <c r="AC329" s="145">
        <v>0</v>
      </c>
      <c r="AD329" s="145">
        <v>0</v>
      </c>
      <c r="AE329" s="145"/>
      <c r="AF329" s="145"/>
      <c r="AG329" s="145"/>
      <c r="AH329" s="145"/>
      <c r="AI329" s="145"/>
      <c r="AJ329" s="145"/>
      <c r="AK329" s="145"/>
      <c r="AL329" s="145"/>
      <c r="AM329" s="145"/>
      <c r="AN329" s="145"/>
      <c r="AO329" s="145"/>
      <c r="AP329" s="145"/>
      <c r="AQ329" s="131">
        <f t="shared" si="112"/>
        <v>27551</v>
      </c>
      <c r="AS329" s="145">
        <v>40263</v>
      </c>
      <c r="AU329" s="135">
        <f t="shared" ref="AU329:AU359" si="115">IF(AND(C251=0,C329=0),0,IF(ISERROR(C251/C329),1,0))</f>
        <v>0</v>
      </c>
      <c r="AV329" s="135">
        <f t="shared" si="113"/>
        <v>0</v>
      </c>
      <c r="AW329" s="135">
        <f t="shared" si="113"/>
        <v>0</v>
      </c>
      <c r="AX329" s="135">
        <f t="shared" si="113"/>
        <v>0</v>
      </c>
      <c r="AY329" s="135">
        <f t="shared" si="113"/>
        <v>0</v>
      </c>
      <c r="AZ329" s="135">
        <f t="shared" si="113"/>
        <v>0</v>
      </c>
      <c r="BA329" s="135">
        <f t="shared" si="113"/>
        <v>0</v>
      </c>
      <c r="BB329" s="135">
        <f t="shared" si="113"/>
        <v>0</v>
      </c>
      <c r="BC329" s="135">
        <f t="shared" si="113"/>
        <v>0</v>
      </c>
      <c r="BD329" s="135">
        <f t="shared" si="113"/>
        <v>0</v>
      </c>
      <c r="BE329" s="135">
        <f t="shared" si="113"/>
        <v>0</v>
      </c>
      <c r="BF329" s="135">
        <f t="shared" si="113"/>
        <v>0</v>
      </c>
      <c r="BG329" s="135">
        <f t="shared" si="113"/>
        <v>0</v>
      </c>
      <c r="BH329" s="135">
        <f t="shared" si="113"/>
        <v>0</v>
      </c>
      <c r="BI329" s="135">
        <f t="shared" si="113"/>
        <v>0</v>
      </c>
      <c r="BJ329" s="135">
        <f t="shared" si="113"/>
        <v>0</v>
      </c>
      <c r="BK329" s="135">
        <f t="shared" si="113"/>
        <v>0</v>
      </c>
      <c r="BL329" s="135">
        <f t="shared" si="113"/>
        <v>0</v>
      </c>
      <c r="BM329" s="135">
        <f t="shared" si="113"/>
        <v>0</v>
      </c>
      <c r="BN329" s="135">
        <f t="shared" si="113"/>
        <v>0</v>
      </c>
      <c r="BO329" s="135">
        <f t="shared" si="113"/>
        <v>0</v>
      </c>
      <c r="BP329" s="135">
        <f t="shared" si="113"/>
        <v>0</v>
      </c>
      <c r="BQ329" s="135">
        <f t="shared" si="113"/>
        <v>0</v>
      </c>
      <c r="BR329" s="135">
        <f t="shared" si="113"/>
        <v>0</v>
      </c>
      <c r="BS329" s="135">
        <f t="shared" si="113"/>
        <v>0</v>
      </c>
      <c r="BT329" s="135">
        <f t="shared" si="113"/>
        <v>0</v>
      </c>
      <c r="BU329" s="135">
        <f t="shared" si="113"/>
        <v>0</v>
      </c>
      <c r="BV329" s="135">
        <f t="shared" si="113"/>
        <v>0</v>
      </c>
      <c r="BW329" s="135">
        <f t="shared" si="113"/>
        <v>0</v>
      </c>
      <c r="BX329" s="135">
        <f t="shared" si="113"/>
        <v>0</v>
      </c>
      <c r="BY329" s="135">
        <f t="shared" si="113"/>
        <v>0</v>
      </c>
      <c r="BZ329" s="135">
        <f t="shared" si="113"/>
        <v>0</v>
      </c>
      <c r="CA329" s="135">
        <f t="shared" si="113"/>
        <v>0</v>
      </c>
      <c r="CB329" s="135">
        <f t="shared" si="113"/>
        <v>0</v>
      </c>
      <c r="CC329" s="135">
        <f t="shared" si="113"/>
        <v>0</v>
      </c>
      <c r="CD329" s="135">
        <f t="shared" si="113"/>
        <v>0</v>
      </c>
      <c r="CE329" s="135">
        <f t="shared" si="113"/>
        <v>0</v>
      </c>
      <c r="CF329" s="135">
        <f t="shared" si="113"/>
        <v>0</v>
      </c>
      <c r="CG329" s="135">
        <f t="shared" si="113"/>
        <v>0</v>
      </c>
      <c r="CH329" s="135">
        <f t="shared" si="113"/>
        <v>0</v>
      </c>
      <c r="CI329" s="135">
        <f t="shared" si="113"/>
        <v>0</v>
      </c>
    </row>
    <row r="330" spans="2:87">
      <c r="B330" s="161" t="str">
        <f t="shared" si="114"/>
        <v>3 Terremoto</v>
      </c>
      <c r="C330" s="145">
        <v>820</v>
      </c>
      <c r="D330" s="145">
        <v>0</v>
      </c>
      <c r="E330" s="145">
        <v>66683</v>
      </c>
      <c r="F330" s="145">
        <v>0</v>
      </c>
      <c r="G330" s="145">
        <v>0</v>
      </c>
      <c r="H330" s="145">
        <v>5042</v>
      </c>
      <c r="I330" s="145">
        <v>20510</v>
      </c>
      <c r="J330" s="145">
        <v>217</v>
      </c>
      <c r="K330" s="145">
        <v>0</v>
      </c>
      <c r="L330" s="145">
        <v>4828</v>
      </c>
      <c r="M330" s="145">
        <v>0</v>
      </c>
      <c r="N330" s="145">
        <v>0</v>
      </c>
      <c r="O330" s="145">
        <v>0</v>
      </c>
      <c r="P330" s="145">
        <v>6673</v>
      </c>
      <c r="Q330" s="145">
        <v>0</v>
      </c>
      <c r="R330" s="145">
        <v>5221</v>
      </c>
      <c r="S330" s="145">
        <v>941</v>
      </c>
      <c r="T330" s="145">
        <v>6800</v>
      </c>
      <c r="U330" s="145">
        <v>0</v>
      </c>
      <c r="V330" s="145">
        <v>26171</v>
      </c>
      <c r="W330" s="145">
        <v>0</v>
      </c>
      <c r="X330" s="145">
        <v>167</v>
      </c>
      <c r="Y330" s="145">
        <v>7072</v>
      </c>
      <c r="Z330" s="145">
        <v>133</v>
      </c>
      <c r="AA330" s="145">
        <v>2263</v>
      </c>
      <c r="AB330" s="145">
        <v>26376</v>
      </c>
      <c r="AC330" s="145">
        <v>4464</v>
      </c>
      <c r="AD330" s="145">
        <v>3148</v>
      </c>
      <c r="AE330" s="145"/>
      <c r="AF330" s="145"/>
      <c r="AG330" s="145"/>
      <c r="AH330" s="145"/>
      <c r="AI330" s="145"/>
      <c r="AJ330" s="145"/>
      <c r="AK330" s="145"/>
      <c r="AL330" s="145"/>
      <c r="AM330" s="145"/>
      <c r="AN330" s="145"/>
      <c r="AO330" s="145"/>
      <c r="AP330" s="145"/>
      <c r="AQ330" s="131">
        <f t="shared" si="112"/>
        <v>187529</v>
      </c>
      <c r="AS330" s="145">
        <v>145731</v>
      </c>
      <c r="AU330" s="135">
        <f t="shared" si="115"/>
        <v>0</v>
      </c>
      <c r="AV330" s="135">
        <f t="shared" si="113"/>
        <v>0</v>
      </c>
      <c r="AW330" s="135">
        <f t="shared" si="113"/>
        <v>0</v>
      </c>
      <c r="AX330" s="135">
        <f t="shared" si="113"/>
        <v>1</v>
      </c>
      <c r="AY330" s="135">
        <f t="shared" si="113"/>
        <v>0</v>
      </c>
      <c r="AZ330" s="135">
        <f t="shared" si="113"/>
        <v>0</v>
      </c>
      <c r="BA330" s="135">
        <f t="shared" si="113"/>
        <v>0</v>
      </c>
      <c r="BB330" s="135">
        <f t="shared" si="113"/>
        <v>0</v>
      </c>
      <c r="BC330" s="135">
        <f t="shared" si="113"/>
        <v>0</v>
      </c>
      <c r="BD330" s="135">
        <f t="shared" si="113"/>
        <v>0</v>
      </c>
      <c r="BE330" s="135">
        <f t="shared" si="113"/>
        <v>0</v>
      </c>
      <c r="BF330" s="135">
        <f t="shared" si="113"/>
        <v>0</v>
      </c>
      <c r="BG330" s="135">
        <f t="shared" si="113"/>
        <v>0</v>
      </c>
      <c r="BH330" s="135">
        <f t="shared" si="113"/>
        <v>0</v>
      </c>
      <c r="BI330" s="135">
        <f t="shared" si="113"/>
        <v>0</v>
      </c>
      <c r="BJ330" s="135">
        <f t="shared" si="113"/>
        <v>0</v>
      </c>
      <c r="BK330" s="135">
        <f t="shared" si="113"/>
        <v>0</v>
      </c>
      <c r="BL330" s="135">
        <f t="shared" si="113"/>
        <v>0</v>
      </c>
      <c r="BM330" s="135">
        <f t="shared" si="113"/>
        <v>0</v>
      </c>
      <c r="BN330" s="135">
        <f t="shared" si="113"/>
        <v>0</v>
      </c>
      <c r="BO330" s="135">
        <f t="shared" si="113"/>
        <v>0</v>
      </c>
      <c r="BP330" s="135">
        <f t="shared" si="113"/>
        <v>0</v>
      </c>
      <c r="BQ330" s="135">
        <f t="shared" si="113"/>
        <v>0</v>
      </c>
      <c r="BR330" s="135">
        <f t="shared" si="113"/>
        <v>0</v>
      </c>
      <c r="BS330" s="135">
        <f t="shared" si="113"/>
        <v>0</v>
      </c>
      <c r="BT330" s="135">
        <f t="shared" si="113"/>
        <v>0</v>
      </c>
      <c r="BU330" s="135">
        <f t="shared" si="113"/>
        <v>0</v>
      </c>
      <c r="BV330" s="135">
        <f t="shared" si="113"/>
        <v>0</v>
      </c>
      <c r="BW330" s="135">
        <f t="shared" si="113"/>
        <v>0</v>
      </c>
      <c r="BX330" s="135">
        <f t="shared" si="113"/>
        <v>0</v>
      </c>
      <c r="BY330" s="135">
        <f t="shared" si="113"/>
        <v>0</v>
      </c>
      <c r="BZ330" s="135">
        <f t="shared" si="113"/>
        <v>0</v>
      </c>
      <c r="CA330" s="135">
        <f t="shared" si="113"/>
        <v>0</v>
      </c>
      <c r="CB330" s="135">
        <f t="shared" si="113"/>
        <v>0</v>
      </c>
      <c r="CC330" s="135">
        <f t="shared" si="113"/>
        <v>0</v>
      </c>
      <c r="CD330" s="135">
        <f t="shared" si="113"/>
        <v>0</v>
      </c>
      <c r="CE330" s="135">
        <f t="shared" si="113"/>
        <v>0</v>
      </c>
      <c r="CF330" s="135">
        <f t="shared" si="113"/>
        <v>0</v>
      </c>
      <c r="CG330" s="135">
        <f t="shared" si="113"/>
        <v>0</v>
      </c>
      <c r="CH330" s="135">
        <f t="shared" si="113"/>
        <v>0</v>
      </c>
      <c r="CI330" s="135">
        <f t="shared" si="113"/>
        <v>0</v>
      </c>
    </row>
    <row r="331" spans="2:87">
      <c r="B331" s="161" t="str">
        <f t="shared" si="114"/>
        <v>4 Pérdida de Benef. por Terremoto</v>
      </c>
      <c r="C331" s="145">
        <v>124</v>
      </c>
      <c r="D331" s="145">
        <v>0</v>
      </c>
      <c r="E331" s="145">
        <v>0</v>
      </c>
      <c r="F331" s="145">
        <v>0</v>
      </c>
      <c r="G331" s="145">
        <v>0</v>
      </c>
      <c r="H331" s="145">
        <v>1023</v>
      </c>
      <c r="I331" s="145">
        <v>0</v>
      </c>
      <c r="J331" s="145">
        <v>73</v>
      </c>
      <c r="K331" s="145">
        <v>0</v>
      </c>
      <c r="L331" s="145">
        <v>118</v>
      </c>
      <c r="M331" s="145">
        <v>0</v>
      </c>
      <c r="N331" s="145">
        <v>0</v>
      </c>
      <c r="O331" s="145">
        <v>0</v>
      </c>
      <c r="P331" s="145">
        <v>92</v>
      </c>
      <c r="Q331" s="145">
        <v>0</v>
      </c>
      <c r="R331" s="145">
        <v>77</v>
      </c>
      <c r="S331" s="145">
        <v>2543</v>
      </c>
      <c r="T331" s="145">
        <v>312</v>
      </c>
      <c r="U331" s="145">
        <v>0</v>
      </c>
      <c r="V331" s="145">
        <v>3498</v>
      </c>
      <c r="W331" s="145">
        <v>0</v>
      </c>
      <c r="X331" s="145">
        <v>0</v>
      </c>
      <c r="Y331" s="145">
        <v>438</v>
      </c>
      <c r="Z331" s="145">
        <v>26</v>
      </c>
      <c r="AA331" s="145">
        <v>3</v>
      </c>
      <c r="AB331" s="145">
        <v>462</v>
      </c>
      <c r="AC331" s="145">
        <v>0</v>
      </c>
      <c r="AD331" s="145">
        <v>0</v>
      </c>
      <c r="AE331" s="145"/>
      <c r="AF331" s="145"/>
      <c r="AG331" s="145"/>
      <c r="AH331" s="145"/>
      <c r="AI331" s="145"/>
      <c r="AJ331" s="145"/>
      <c r="AK331" s="145"/>
      <c r="AL331" s="145"/>
      <c r="AM331" s="145"/>
      <c r="AN331" s="145"/>
      <c r="AO331" s="145"/>
      <c r="AP331" s="145"/>
      <c r="AQ331" s="131">
        <f t="shared" si="112"/>
        <v>8789</v>
      </c>
      <c r="AS331" s="145">
        <v>3310</v>
      </c>
      <c r="AU331" s="135">
        <f t="shared" si="115"/>
        <v>0</v>
      </c>
      <c r="AV331" s="135">
        <f t="shared" si="113"/>
        <v>0</v>
      </c>
      <c r="AW331" s="135">
        <f t="shared" si="113"/>
        <v>0</v>
      </c>
      <c r="AX331" s="135">
        <f t="shared" si="113"/>
        <v>0</v>
      </c>
      <c r="AY331" s="135">
        <f t="shared" si="113"/>
        <v>0</v>
      </c>
      <c r="AZ331" s="135">
        <f t="shared" si="113"/>
        <v>0</v>
      </c>
      <c r="BA331" s="135">
        <f t="shared" si="113"/>
        <v>0</v>
      </c>
      <c r="BB331" s="135">
        <f t="shared" si="113"/>
        <v>0</v>
      </c>
      <c r="BC331" s="135">
        <f t="shared" si="113"/>
        <v>0</v>
      </c>
      <c r="BD331" s="135">
        <f t="shared" si="113"/>
        <v>0</v>
      </c>
      <c r="BE331" s="135">
        <f t="shared" si="113"/>
        <v>0</v>
      </c>
      <c r="BF331" s="135">
        <f t="shared" si="113"/>
        <v>0</v>
      </c>
      <c r="BG331" s="135">
        <f t="shared" si="113"/>
        <v>0</v>
      </c>
      <c r="BH331" s="135">
        <f t="shared" si="113"/>
        <v>0</v>
      </c>
      <c r="BI331" s="135">
        <f t="shared" si="113"/>
        <v>0</v>
      </c>
      <c r="BJ331" s="135">
        <f t="shared" si="113"/>
        <v>0</v>
      </c>
      <c r="BK331" s="135">
        <f t="shared" si="113"/>
        <v>0</v>
      </c>
      <c r="BL331" s="135">
        <f t="shared" si="113"/>
        <v>0</v>
      </c>
      <c r="BM331" s="135">
        <f t="shared" si="113"/>
        <v>0</v>
      </c>
      <c r="BN331" s="135">
        <f t="shared" si="113"/>
        <v>0</v>
      </c>
      <c r="BO331" s="135">
        <f t="shared" si="113"/>
        <v>0</v>
      </c>
      <c r="BP331" s="135">
        <f t="shared" si="113"/>
        <v>0</v>
      </c>
      <c r="BQ331" s="135">
        <f t="shared" si="113"/>
        <v>0</v>
      </c>
      <c r="BR331" s="135">
        <f t="shared" si="113"/>
        <v>0</v>
      </c>
      <c r="BS331" s="135">
        <f t="shared" si="113"/>
        <v>0</v>
      </c>
      <c r="BT331" s="135">
        <f t="shared" si="113"/>
        <v>0</v>
      </c>
      <c r="BU331" s="135">
        <f t="shared" si="113"/>
        <v>0</v>
      </c>
      <c r="BV331" s="135">
        <f t="shared" si="113"/>
        <v>0</v>
      </c>
      <c r="BW331" s="135">
        <f t="shared" si="113"/>
        <v>0</v>
      </c>
      <c r="BX331" s="135">
        <f t="shared" si="113"/>
        <v>0</v>
      </c>
      <c r="BY331" s="135">
        <f t="shared" si="113"/>
        <v>0</v>
      </c>
      <c r="BZ331" s="135">
        <f t="shared" si="113"/>
        <v>0</v>
      </c>
      <c r="CA331" s="135">
        <f t="shared" si="113"/>
        <v>0</v>
      </c>
      <c r="CB331" s="135">
        <f t="shared" si="113"/>
        <v>0</v>
      </c>
      <c r="CC331" s="135">
        <f t="shared" si="113"/>
        <v>0</v>
      </c>
      <c r="CD331" s="135">
        <f t="shared" si="113"/>
        <v>0</v>
      </c>
      <c r="CE331" s="135">
        <f t="shared" si="113"/>
        <v>0</v>
      </c>
      <c r="CF331" s="135">
        <f t="shared" si="113"/>
        <v>0</v>
      </c>
      <c r="CG331" s="135">
        <f t="shared" si="113"/>
        <v>0</v>
      </c>
      <c r="CH331" s="135">
        <f t="shared" si="113"/>
        <v>0</v>
      </c>
      <c r="CI331" s="135">
        <f t="shared" si="113"/>
        <v>0</v>
      </c>
    </row>
    <row r="332" spans="2:87">
      <c r="B332" s="161" t="str">
        <f t="shared" si="114"/>
        <v>5 Riesgos de la Naturaleza</v>
      </c>
      <c r="C332" s="145">
        <v>826</v>
      </c>
      <c r="D332" s="145">
        <v>0</v>
      </c>
      <c r="E332" s="145">
        <v>4837</v>
      </c>
      <c r="F332" s="145">
        <v>0</v>
      </c>
      <c r="G332" s="145">
        <v>0</v>
      </c>
      <c r="H332" s="145">
        <v>4154</v>
      </c>
      <c r="I332" s="145">
        <v>64646</v>
      </c>
      <c r="J332" s="145">
        <v>228</v>
      </c>
      <c r="K332" s="145">
        <v>0</v>
      </c>
      <c r="L332" s="145">
        <v>21766</v>
      </c>
      <c r="M332" s="145">
        <v>0</v>
      </c>
      <c r="N332" s="145">
        <v>0</v>
      </c>
      <c r="O332" s="145">
        <v>0</v>
      </c>
      <c r="P332" s="145">
        <v>18587</v>
      </c>
      <c r="Q332" s="145">
        <v>0</v>
      </c>
      <c r="R332" s="145">
        <v>0</v>
      </c>
      <c r="S332" s="145">
        <v>0</v>
      </c>
      <c r="T332" s="145">
        <v>15018</v>
      </c>
      <c r="U332" s="145">
        <v>0</v>
      </c>
      <c r="V332" s="145">
        <v>28541</v>
      </c>
      <c r="W332" s="145">
        <v>0</v>
      </c>
      <c r="X332" s="145">
        <v>0</v>
      </c>
      <c r="Y332" s="145">
        <v>15448</v>
      </c>
      <c r="Z332" s="145">
        <v>141</v>
      </c>
      <c r="AA332" s="145">
        <v>5617</v>
      </c>
      <c r="AB332" s="145">
        <v>47445</v>
      </c>
      <c r="AC332" s="145">
        <v>0</v>
      </c>
      <c r="AD332" s="145">
        <v>0</v>
      </c>
      <c r="AE332" s="145"/>
      <c r="AF332" s="145"/>
      <c r="AG332" s="145"/>
      <c r="AH332" s="145"/>
      <c r="AI332" s="145"/>
      <c r="AJ332" s="145"/>
      <c r="AK332" s="145"/>
      <c r="AL332" s="145"/>
      <c r="AM332" s="145"/>
      <c r="AN332" s="145"/>
      <c r="AO332" s="145"/>
      <c r="AP332" s="145"/>
      <c r="AQ332" s="131">
        <f t="shared" si="112"/>
        <v>227254</v>
      </c>
      <c r="AS332" s="145">
        <v>255982</v>
      </c>
      <c r="AU332" s="135">
        <f t="shared" si="115"/>
        <v>0</v>
      </c>
      <c r="AV332" s="135">
        <f t="shared" si="113"/>
        <v>0</v>
      </c>
      <c r="AW332" s="135">
        <f t="shared" si="113"/>
        <v>0</v>
      </c>
      <c r="AX332" s="135">
        <f t="shared" si="113"/>
        <v>1</v>
      </c>
      <c r="AY332" s="135">
        <f t="shared" si="113"/>
        <v>0</v>
      </c>
      <c r="AZ332" s="135">
        <f t="shared" si="113"/>
        <v>0</v>
      </c>
      <c r="BA332" s="135">
        <f t="shared" si="113"/>
        <v>0</v>
      </c>
      <c r="BB332" s="135">
        <f t="shared" si="113"/>
        <v>0</v>
      </c>
      <c r="BC332" s="135">
        <f t="shared" si="113"/>
        <v>0</v>
      </c>
      <c r="BD332" s="135">
        <f t="shared" si="113"/>
        <v>0</v>
      </c>
      <c r="BE332" s="135">
        <f t="shared" si="113"/>
        <v>0</v>
      </c>
      <c r="BF332" s="135">
        <f t="shared" si="113"/>
        <v>0</v>
      </c>
      <c r="BG332" s="135">
        <f t="shared" si="113"/>
        <v>0</v>
      </c>
      <c r="BH332" s="135">
        <f t="shared" si="113"/>
        <v>0</v>
      </c>
      <c r="BI332" s="135">
        <f t="shared" si="113"/>
        <v>0</v>
      </c>
      <c r="BJ332" s="135">
        <f t="shared" si="113"/>
        <v>0</v>
      </c>
      <c r="BK332" s="135">
        <f t="shared" si="113"/>
        <v>0</v>
      </c>
      <c r="BL332" s="135">
        <f t="shared" si="113"/>
        <v>0</v>
      </c>
      <c r="BM332" s="135">
        <f t="shared" si="113"/>
        <v>0</v>
      </c>
      <c r="BN332" s="135">
        <f t="shared" si="113"/>
        <v>0</v>
      </c>
      <c r="BO332" s="135">
        <f t="shared" si="113"/>
        <v>0</v>
      </c>
      <c r="BP332" s="135">
        <f t="shared" si="113"/>
        <v>0</v>
      </c>
      <c r="BQ332" s="135">
        <f t="shared" si="113"/>
        <v>0</v>
      </c>
      <c r="BR332" s="135">
        <f t="shared" si="113"/>
        <v>0</v>
      </c>
      <c r="BS332" s="135">
        <f t="shared" si="113"/>
        <v>0</v>
      </c>
      <c r="BT332" s="135">
        <f t="shared" si="113"/>
        <v>0</v>
      </c>
      <c r="BU332" s="135">
        <f t="shared" si="113"/>
        <v>0</v>
      </c>
      <c r="BV332" s="135">
        <f t="shared" si="113"/>
        <v>0</v>
      </c>
      <c r="BW332" s="135">
        <f t="shared" si="113"/>
        <v>0</v>
      </c>
      <c r="BX332" s="135">
        <f t="shared" si="113"/>
        <v>0</v>
      </c>
      <c r="BY332" s="135">
        <f t="shared" si="113"/>
        <v>0</v>
      </c>
      <c r="BZ332" s="135">
        <f t="shared" si="113"/>
        <v>0</v>
      </c>
      <c r="CA332" s="135">
        <f t="shared" si="113"/>
        <v>0</v>
      </c>
      <c r="CB332" s="135">
        <f t="shared" si="113"/>
        <v>0</v>
      </c>
      <c r="CC332" s="135">
        <f t="shared" si="113"/>
        <v>0</v>
      </c>
      <c r="CD332" s="135">
        <f t="shared" si="113"/>
        <v>0</v>
      </c>
      <c r="CE332" s="135">
        <f t="shared" si="113"/>
        <v>0</v>
      </c>
      <c r="CF332" s="135">
        <f t="shared" si="113"/>
        <v>0</v>
      </c>
      <c r="CG332" s="135">
        <f t="shared" si="113"/>
        <v>0</v>
      </c>
      <c r="CH332" s="135">
        <f t="shared" si="113"/>
        <v>0</v>
      </c>
      <c r="CI332" s="135">
        <f t="shared" si="113"/>
        <v>0</v>
      </c>
    </row>
    <row r="333" spans="2:87">
      <c r="B333" s="161" t="str">
        <f t="shared" si="114"/>
        <v>6 Terrorismo</v>
      </c>
      <c r="C333" s="145">
        <v>830</v>
      </c>
      <c r="D333" s="145">
        <v>0</v>
      </c>
      <c r="E333" s="145">
        <v>4385</v>
      </c>
      <c r="F333" s="145">
        <v>0</v>
      </c>
      <c r="G333" s="145">
        <v>0</v>
      </c>
      <c r="H333" s="145">
        <v>4612</v>
      </c>
      <c r="I333" s="145">
        <v>62912</v>
      </c>
      <c r="J333" s="145">
        <v>92</v>
      </c>
      <c r="K333" s="145">
        <v>0</v>
      </c>
      <c r="L333" s="145">
        <v>14287</v>
      </c>
      <c r="M333" s="145">
        <v>0</v>
      </c>
      <c r="N333" s="145">
        <v>0</v>
      </c>
      <c r="O333" s="145">
        <v>0</v>
      </c>
      <c r="P333" s="145">
        <v>18677</v>
      </c>
      <c r="Q333" s="145">
        <v>0</v>
      </c>
      <c r="R333" s="145">
        <v>86</v>
      </c>
      <c r="S333" s="145">
        <v>24220</v>
      </c>
      <c r="T333" s="145">
        <v>14613</v>
      </c>
      <c r="U333" s="145">
        <v>0</v>
      </c>
      <c r="V333" s="145">
        <v>28836</v>
      </c>
      <c r="W333" s="145">
        <v>0</v>
      </c>
      <c r="X333" s="145">
        <v>6</v>
      </c>
      <c r="Y333" s="145">
        <v>14983</v>
      </c>
      <c r="Z333" s="145">
        <v>141</v>
      </c>
      <c r="AA333" s="145">
        <v>5449</v>
      </c>
      <c r="AB333" s="145">
        <v>45942</v>
      </c>
      <c r="AC333" s="145">
        <v>0</v>
      </c>
      <c r="AD333" s="145">
        <v>0</v>
      </c>
      <c r="AE333" s="145"/>
      <c r="AF333" s="145"/>
      <c r="AG333" s="145"/>
      <c r="AH333" s="145"/>
      <c r="AI333" s="145"/>
      <c r="AJ333" s="145"/>
      <c r="AK333" s="145"/>
      <c r="AL333" s="145"/>
      <c r="AM333" s="145"/>
      <c r="AN333" s="145"/>
      <c r="AO333" s="145"/>
      <c r="AP333" s="145"/>
      <c r="AQ333" s="131">
        <f t="shared" si="112"/>
        <v>240071</v>
      </c>
      <c r="AS333" s="145">
        <v>264636</v>
      </c>
      <c r="AU333" s="135">
        <f t="shared" si="115"/>
        <v>0</v>
      </c>
      <c r="AV333" s="135">
        <f t="shared" si="113"/>
        <v>0</v>
      </c>
      <c r="AW333" s="135">
        <f t="shared" si="113"/>
        <v>0</v>
      </c>
      <c r="AX333" s="135">
        <f t="shared" si="113"/>
        <v>1</v>
      </c>
      <c r="AY333" s="135">
        <f t="shared" si="113"/>
        <v>0</v>
      </c>
      <c r="AZ333" s="135">
        <f t="shared" si="113"/>
        <v>0</v>
      </c>
      <c r="BA333" s="135">
        <f t="shared" si="113"/>
        <v>0</v>
      </c>
      <c r="BB333" s="135">
        <f t="shared" si="113"/>
        <v>0</v>
      </c>
      <c r="BC333" s="135">
        <f t="shared" si="113"/>
        <v>0</v>
      </c>
      <c r="BD333" s="135">
        <f t="shared" si="113"/>
        <v>0</v>
      </c>
      <c r="BE333" s="135">
        <f t="shared" si="113"/>
        <v>0</v>
      </c>
      <c r="BF333" s="135">
        <f t="shared" si="113"/>
        <v>0</v>
      </c>
      <c r="BG333" s="135">
        <f t="shared" si="113"/>
        <v>0</v>
      </c>
      <c r="BH333" s="135">
        <f t="shared" si="113"/>
        <v>0</v>
      </c>
      <c r="BI333" s="135">
        <f t="shared" si="113"/>
        <v>0</v>
      </c>
      <c r="BJ333" s="135">
        <f t="shared" si="113"/>
        <v>0</v>
      </c>
      <c r="BK333" s="135">
        <f t="shared" si="113"/>
        <v>0</v>
      </c>
      <c r="BL333" s="135">
        <f t="shared" si="113"/>
        <v>0</v>
      </c>
      <c r="BM333" s="135">
        <f t="shared" si="113"/>
        <v>0</v>
      </c>
      <c r="BN333" s="135">
        <f t="shared" si="113"/>
        <v>0</v>
      </c>
      <c r="BO333" s="135">
        <f t="shared" si="113"/>
        <v>0</v>
      </c>
      <c r="BP333" s="135">
        <f t="shared" si="113"/>
        <v>0</v>
      </c>
      <c r="BQ333" s="135">
        <f t="shared" si="113"/>
        <v>0</v>
      </c>
      <c r="BR333" s="135">
        <f t="shared" si="113"/>
        <v>0</v>
      </c>
      <c r="BS333" s="135">
        <f t="shared" si="113"/>
        <v>0</v>
      </c>
      <c r="BT333" s="135">
        <f t="shared" si="113"/>
        <v>0</v>
      </c>
      <c r="BU333" s="135">
        <f t="shared" si="113"/>
        <v>0</v>
      </c>
      <c r="BV333" s="135">
        <f t="shared" si="113"/>
        <v>0</v>
      </c>
      <c r="BW333" s="135">
        <f t="shared" si="113"/>
        <v>0</v>
      </c>
      <c r="BX333" s="135">
        <f t="shared" si="113"/>
        <v>0</v>
      </c>
      <c r="BY333" s="135">
        <f t="shared" si="113"/>
        <v>0</v>
      </c>
      <c r="BZ333" s="135">
        <f t="shared" si="113"/>
        <v>0</v>
      </c>
      <c r="CA333" s="135">
        <f t="shared" si="113"/>
        <v>0</v>
      </c>
      <c r="CB333" s="135">
        <f t="shared" si="113"/>
        <v>0</v>
      </c>
      <c r="CC333" s="135">
        <f t="shared" si="113"/>
        <v>0</v>
      </c>
      <c r="CD333" s="135">
        <f t="shared" si="113"/>
        <v>0</v>
      </c>
      <c r="CE333" s="135">
        <f t="shared" si="113"/>
        <v>0</v>
      </c>
      <c r="CF333" s="135">
        <f t="shared" si="113"/>
        <v>0</v>
      </c>
      <c r="CG333" s="135">
        <f t="shared" si="113"/>
        <v>0</v>
      </c>
      <c r="CH333" s="135">
        <f t="shared" si="113"/>
        <v>0</v>
      </c>
      <c r="CI333" s="135">
        <f t="shared" si="113"/>
        <v>0</v>
      </c>
    </row>
    <row r="334" spans="2:87">
      <c r="B334" s="161" t="str">
        <f t="shared" si="114"/>
        <v>7 Otros Riesgos Adicionales Incendio</v>
      </c>
      <c r="C334" s="145">
        <v>867</v>
      </c>
      <c r="D334" s="145">
        <v>0</v>
      </c>
      <c r="E334" s="145">
        <v>5739</v>
      </c>
      <c r="F334" s="145">
        <v>0</v>
      </c>
      <c r="G334" s="145">
        <v>0</v>
      </c>
      <c r="H334" s="145">
        <v>4241</v>
      </c>
      <c r="I334" s="145">
        <v>64559</v>
      </c>
      <c r="J334" s="145">
        <v>227</v>
      </c>
      <c r="K334" s="145">
        <v>0</v>
      </c>
      <c r="L334" s="145">
        <v>21767</v>
      </c>
      <c r="M334" s="145">
        <v>0</v>
      </c>
      <c r="N334" s="145">
        <v>0</v>
      </c>
      <c r="O334" s="145">
        <v>0</v>
      </c>
      <c r="P334" s="145">
        <v>18622</v>
      </c>
      <c r="Q334" s="145">
        <v>0</v>
      </c>
      <c r="R334" s="145">
        <v>74</v>
      </c>
      <c r="S334" s="145">
        <v>2143</v>
      </c>
      <c r="T334" s="145">
        <v>14978</v>
      </c>
      <c r="U334" s="145">
        <v>0</v>
      </c>
      <c r="V334" s="145">
        <v>34344</v>
      </c>
      <c r="W334" s="145">
        <v>0</v>
      </c>
      <c r="X334" s="145">
        <v>0</v>
      </c>
      <c r="Y334" s="145">
        <v>12886</v>
      </c>
      <c r="Z334" s="145">
        <v>141</v>
      </c>
      <c r="AA334" s="145">
        <v>5731</v>
      </c>
      <c r="AB334" s="145">
        <v>43431</v>
      </c>
      <c r="AC334" s="145">
        <v>0</v>
      </c>
      <c r="AD334" s="145">
        <v>0</v>
      </c>
      <c r="AE334" s="145"/>
      <c r="AF334" s="145"/>
      <c r="AG334" s="145"/>
      <c r="AH334" s="145"/>
      <c r="AI334" s="145"/>
      <c r="AJ334" s="145"/>
      <c r="AK334" s="145"/>
      <c r="AL334" s="145"/>
      <c r="AM334" s="145"/>
      <c r="AN334" s="145"/>
      <c r="AO334" s="145"/>
      <c r="AP334" s="145"/>
      <c r="AQ334" s="131">
        <f t="shared" si="112"/>
        <v>229750</v>
      </c>
      <c r="AS334" s="145">
        <v>263725</v>
      </c>
      <c r="AU334" s="135">
        <f t="shared" si="115"/>
        <v>0</v>
      </c>
      <c r="AV334" s="135">
        <f t="shared" si="113"/>
        <v>0</v>
      </c>
      <c r="AW334" s="135">
        <f t="shared" si="113"/>
        <v>0</v>
      </c>
      <c r="AX334" s="135">
        <f t="shared" si="113"/>
        <v>1</v>
      </c>
      <c r="AY334" s="135">
        <f t="shared" si="113"/>
        <v>0</v>
      </c>
      <c r="AZ334" s="135">
        <f t="shared" si="113"/>
        <v>0</v>
      </c>
      <c r="BA334" s="135">
        <f t="shared" si="113"/>
        <v>0</v>
      </c>
      <c r="BB334" s="135">
        <f t="shared" si="113"/>
        <v>0</v>
      </c>
      <c r="BC334" s="135">
        <f t="shared" si="113"/>
        <v>0</v>
      </c>
      <c r="BD334" s="135">
        <f t="shared" si="113"/>
        <v>0</v>
      </c>
      <c r="BE334" s="135">
        <f t="shared" si="113"/>
        <v>0</v>
      </c>
      <c r="BF334" s="135">
        <f t="shared" si="113"/>
        <v>0</v>
      </c>
      <c r="BG334" s="135">
        <f t="shared" si="113"/>
        <v>0</v>
      </c>
      <c r="BH334" s="135">
        <f t="shared" si="113"/>
        <v>0</v>
      </c>
      <c r="BI334" s="135">
        <f t="shared" si="113"/>
        <v>0</v>
      </c>
      <c r="BJ334" s="135">
        <f t="shared" si="113"/>
        <v>0</v>
      </c>
      <c r="BK334" s="135">
        <f t="shared" ref="BK334:BK359" si="116">IF(AND(S256=0,S334=0),0,IF(ISERROR(S256/S334),1,0))</f>
        <v>0</v>
      </c>
      <c r="BL334" s="135">
        <f t="shared" ref="BL334:BL359" si="117">IF(AND(T256=0,T334=0),0,IF(ISERROR(T256/T334),1,0))</f>
        <v>0</v>
      </c>
      <c r="BM334" s="135">
        <f t="shared" ref="BM334:BM359" si="118">IF(AND(U256=0,U334=0),0,IF(ISERROR(U256/U334),1,0))</f>
        <v>0</v>
      </c>
      <c r="BN334" s="135">
        <f t="shared" ref="BN334:BN359" si="119">IF(AND(V256=0,V334=0),0,IF(ISERROR(V256/V334),1,0))</f>
        <v>0</v>
      </c>
      <c r="BO334" s="135">
        <f t="shared" ref="BO334:BO359" si="120">IF(AND(W256=0,W334=0),0,IF(ISERROR(W256/W334),1,0))</f>
        <v>0</v>
      </c>
      <c r="BP334" s="135">
        <f t="shared" ref="BP334:BP359" si="121">IF(AND(X256=0,X334=0),0,IF(ISERROR(X256/X334),1,0))</f>
        <v>0</v>
      </c>
      <c r="BQ334" s="135">
        <f t="shared" ref="BQ334:BQ359" si="122">IF(AND(Y256=0,Y334=0),0,IF(ISERROR(Y256/Y334),1,0))</f>
        <v>0</v>
      </c>
      <c r="BR334" s="135">
        <f t="shared" ref="BR334:BR359" si="123">IF(AND(Z256=0,Z334=0),0,IF(ISERROR(Z256/Z334),1,0))</f>
        <v>0</v>
      </c>
      <c r="BS334" s="135">
        <f t="shared" ref="BS334:BS359" si="124">IF(AND(AA256=0,AA334=0),0,IF(ISERROR(AA256/AA334),1,0))</f>
        <v>0</v>
      </c>
      <c r="BT334" s="135">
        <f t="shared" ref="BT334:BT359" si="125">IF(AND(AB256=0,AB334=0),0,IF(ISERROR(AB256/AB334),1,0))</f>
        <v>0</v>
      </c>
      <c r="BU334" s="135">
        <f t="shared" ref="BU334:BU359" si="126">IF(AND(AC256=0,AC334=0),0,IF(ISERROR(AC256/AC334),1,0))</f>
        <v>0</v>
      </c>
      <c r="BV334" s="135">
        <f t="shared" ref="BV334:BV359" si="127">IF(AND(AD256=0,AD334=0),0,IF(ISERROR(AD256/AD334),1,0))</f>
        <v>0</v>
      </c>
      <c r="BW334" s="135">
        <f t="shared" ref="BW334:BW359" si="128">IF(AND(AE256=0,AE334=0),0,IF(ISERROR(AE256/AE334),1,0))</f>
        <v>0</v>
      </c>
      <c r="BX334" s="135">
        <f t="shared" ref="BX334:BX359" si="129">IF(AND(AF256=0,AF334=0),0,IF(ISERROR(AF256/AF334),1,0))</f>
        <v>0</v>
      </c>
      <c r="BY334" s="135">
        <f t="shared" ref="BY334:BY359" si="130">IF(AND(AG256=0,AG334=0),0,IF(ISERROR(AG256/AG334),1,0))</f>
        <v>0</v>
      </c>
      <c r="BZ334" s="135">
        <f t="shared" ref="BZ334:BZ359" si="131">IF(AND(AH256=0,AH334=0),0,IF(ISERROR(AH256/AH334),1,0))</f>
        <v>0</v>
      </c>
      <c r="CA334" s="135">
        <f t="shared" ref="CA334:CA359" si="132">IF(AND(AI256=0,AI334=0),0,IF(ISERROR(AI256/AI334),1,0))</f>
        <v>0</v>
      </c>
      <c r="CB334" s="135">
        <f t="shared" ref="CB334:CB359" si="133">IF(AND(AJ256=0,AJ334=0),0,IF(ISERROR(AJ256/AJ334),1,0))</f>
        <v>0</v>
      </c>
      <c r="CC334" s="135">
        <f t="shared" ref="CC334:CC359" si="134">IF(AND(AK256=0,AK334=0),0,IF(ISERROR(AK256/AK334),1,0))</f>
        <v>0</v>
      </c>
      <c r="CD334" s="135">
        <f t="shared" ref="CD334:CD359" si="135">IF(AND(AL256=0,AL334=0),0,IF(ISERROR(AL256/AL334),1,0))</f>
        <v>0</v>
      </c>
      <c r="CE334" s="135">
        <f t="shared" ref="CE334:CE359" si="136">IF(AND(AM256=0,AM334=0),0,IF(ISERROR(AM256/AM334),1,0))</f>
        <v>0</v>
      </c>
      <c r="CF334" s="135">
        <f t="shared" ref="CF334:CF359" si="137">IF(AND(AN256=0,AN334=0),0,IF(ISERROR(AN256/AN334),1,0))</f>
        <v>0</v>
      </c>
      <c r="CG334" s="135">
        <f t="shared" ref="CG334:CG359" si="138">IF(AND(AO256=0,AO334=0),0,IF(ISERROR(AO256/AO334),1,0))</f>
        <v>0</v>
      </c>
      <c r="CH334" s="135">
        <f t="shared" ref="CH334:CH359" si="139">IF(AND(AP256=0,AP334=0),0,IF(ISERROR(AP256/AP334),1,0))</f>
        <v>0</v>
      </c>
      <c r="CI334" s="135">
        <f t="shared" ref="CI334:CI359" si="140">IF(AND(AQ256=0,AQ334=0),0,IF(ISERROR(AQ256/AQ334),1,0))</f>
        <v>0</v>
      </c>
    </row>
    <row r="335" spans="2:87">
      <c r="B335" s="161" t="str">
        <f t="shared" si="114"/>
        <v>8 Robo</v>
      </c>
      <c r="C335" s="145">
        <v>555</v>
      </c>
      <c r="D335" s="145">
        <v>0</v>
      </c>
      <c r="E335" s="145">
        <v>180479</v>
      </c>
      <c r="F335" s="145">
        <v>47131</v>
      </c>
      <c r="G335" s="145">
        <v>0</v>
      </c>
      <c r="H335" s="145">
        <v>5903</v>
      </c>
      <c r="I335" s="145">
        <v>19875</v>
      </c>
      <c r="J335" s="145">
        <v>28</v>
      </c>
      <c r="K335" s="145">
        <v>0</v>
      </c>
      <c r="L335" s="145">
        <v>13448</v>
      </c>
      <c r="M335" s="145">
        <v>0</v>
      </c>
      <c r="N335" s="145">
        <v>0</v>
      </c>
      <c r="O335" s="145">
        <v>0</v>
      </c>
      <c r="P335" s="145">
        <v>3604</v>
      </c>
      <c r="Q335" s="145">
        <v>0</v>
      </c>
      <c r="R335" s="145">
        <v>2127</v>
      </c>
      <c r="S335" s="145">
        <v>0</v>
      </c>
      <c r="T335" s="145">
        <v>2958</v>
      </c>
      <c r="U335" s="145">
        <v>0</v>
      </c>
      <c r="V335" s="145">
        <v>10489</v>
      </c>
      <c r="W335" s="145">
        <v>0</v>
      </c>
      <c r="X335" s="145">
        <v>0</v>
      </c>
      <c r="Y335" s="145">
        <v>1755</v>
      </c>
      <c r="Z335" s="145">
        <v>0</v>
      </c>
      <c r="AA335" s="145">
        <v>848</v>
      </c>
      <c r="AB335" s="145">
        <v>13809</v>
      </c>
      <c r="AC335" s="145">
        <v>9</v>
      </c>
      <c r="AD335" s="145">
        <v>2146</v>
      </c>
      <c r="AE335" s="145"/>
      <c r="AF335" s="145"/>
      <c r="AG335" s="145"/>
      <c r="AH335" s="145"/>
      <c r="AI335" s="145"/>
      <c r="AJ335" s="145"/>
      <c r="AK335" s="145"/>
      <c r="AL335" s="145"/>
      <c r="AM335" s="145"/>
      <c r="AN335" s="145"/>
      <c r="AO335" s="145"/>
      <c r="AP335" s="145"/>
      <c r="AQ335" s="131">
        <f t="shared" si="112"/>
        <v>305164</v>
      </c>
      <c r="AS335" s="145">
        <v>438620</v>
      </c>
      <c r="AU335" s="135">
        <f t="shared" si="115"/>
        <v>0</v>
      </c>
      <c r="AV335" s="135">
        <f t="shared" ref="AV335:AV359" si="141">IF(AND(D257=0,D335=0),0,IF(ISERROR(D257/D335),1,0))</f>
        <v>0</v>
      </c>
      <c r="AW335" s="135">
        <f t="shared" ref="AW335:AW359" si="142">IF(AND(E257=0,E335=0),0,IF(ISERROR(E257/E335),1,0))</f>
        <v>0</v>
      </c>
      <c r="AX335" s="135">
        <f t="shared" ref="AX335:AX359" si="143">IF(AND(F257=0,F335=0),0,IF(ISERROR(F257/F335),1,0))</f>
        <v>0</v>
      </c>
      <c r="AY335" s="135">
        <f t="shared" ref="AY335:AY359" si="144">IF(AND(G257=0,G335=0),0,IF(ISERROR(G257/G335),1,0))</f>
        <v>0</v>
      </c>
      <c r="AZ335" s="135">
        <f t="shared" ref="AZ335:AZ359" si="145">IF(AND(H257=0,H335=0),0,IF(ISERROR(H257/H335),1,0))</f>
        <v>0</v>
      </c>
      <c r="BA335" s="135">
        <f t="shared" ref="BA335:BA359" si="146">IF(AND(I257=0,I335=0),0,IF(ISERROR(I257/I335),1,0))</f>
        <v>0</v>
      </c>
      <c r="BB335" s="135">
        <f t="shared" ref="BB335:BB359" si="147">IF(AND(J257=0,J335=0),0,IF(ISERROR(J257/J335),1,0))</f>
        <v>0</v>
      </c>
      <c r="BC335" s="135">
        <f t="shared" ref="BC335:BC359" si="148">IF(AND(K257=0,K335=0),0,IF(ISERROR(K257/K335),1,0))</f>
        <v>0</v>
      </c>
      <c r="BD335" s="135">
        <f t="shared" ref="BD335:BD359" si="149">IF(AND(L257=0,L335=0),0,IF(ISERROR(L257/L335),1,0))</f>
        <v>0</v>
      </c>
      <c r="BE335" s="135">
        <f t="shared" ref="BE335:BE359" si="150">IF(AND(M257=0,M335=0),0,IF(ISERROR(M257/M335),1,0))</f>
        <v>0</v>
      </c>
      <c r="BF335" s="135">
        <f t="shared" ref="BF335:BF359" si="151">IF(AND(N257=0,N335=0),0,IF(ISERROR(N257/N335),1,0))</f>
        <v>0</v>
      </c>
      <c r="BG335" s="135">
        <f t="shared" ref="BG335:BG359" si="152">IF(AND(O257=0,O335=0),0,IF(ISERROR(O257/O335),1,0))</f>
        <v>0</v>
      </c>
      <c r="BH335" s="135">
        <f t="shared" ref="BH335:BH359" si="153">IF(AND(P257=0,P335=0),0,IF(ISERROR(P257/P335),1,0))</f>
        <v>0</v>
      </c>
      <c r="BI335" s="135">
        <f t="shared" ref="BI335:BI359" si="154">IF(AND(Q257=0,Q335=0),0,IF(ISERROR(Q257/Q335),1,0))</f>
        <v>0</v>
      </c>
      <c r="BJ335" s="135">
        <f t="shared" ref="BJ335:BJ359" si="155">IF(AND(R257=0,R335=0),0,IF(ISERROR(R257/R335),1,0))</f>
        <v>0</v>
      </c>
      <c r="BK335" s="135">
        <f t="shared" si="116"/>
        <v>0</v>
      </c>
      <c r="BL335" s="135">
        <f t="shared" si="117"/>
        <v>0</v>
      </c>
      <c r="BM335" s="135">
        <f t="shared" si="118"/>
        <v>0</v>
      </c>
      <c r="BN335" s="135">
        <f t="shared" si="119"/>
        <v>0</v>
      </c>
      <c r="BO335" s="135">
        <f t="shared" si="120"/>
        <v>0</v>
      </c>
      <c r="BP335" s="135">
        <f t="shared" si="121"/>
        <v>0</v>
      </c>
      <c r="BQ335" s="135">
        <f t="shared" si="122"/>
        <v>0</v>
      </c>
      <c r="BR335" s="135">
        <f t="shared" si="123"/>
        <v>1</v>
      </c>
      <c r="BS335" s="135">
        <f t="shared" si="124"/>
        <v>0</v>
      </c>
      <c r="BT335" s="135">
        <f t="shared" si="125"/>
        <v>0</v>
      </c>
      <c r="BU335" s="135">
        <f t="shared" si="126"/>
        <v>0</v>
      </c>
      <c r="BV335" s="135">
        <f t="shared" si="127"/>
        <v>0</v>
      </c>
      <c r="BW335" s="135">
        <f t="shared" si="128"/>
        <v>0</v>
      </c>
      <c r="BX335" s="135">
        <f t="shared" si="129"/>
        <v>0</v>
      </c>
      <c r="BY335" s="135">
        <f t="shared" si="130"/>
        <v>0</v>
      </c>
      <c r="BZ335" s="135">
        <f t="shared" si="131"/>
        <v>0</v>
      </c>
      <c r="CA335" s="135">
        <f t="shared" si="132"/>
        <v>0</v>
      </c>
      <c r="CB335" s="135">
        <f t="shared" si="133"/>
        <v>0</v>
      </c>
      <c r="CC335" s="135">
        <f t="shared" si="134"/>
        <v>0</v>
      </c>
      <c r="CD335" s="135">
        <f t="shared" si="135"/>
        <v>0</v>
      </c>
      <c r="CE335" s="135">
        <f t="shared" si="136"/>
        <v>0</v>
      </c>
      <c r="CF335" s="135">
        <f t="shared" si="137"/>
        <v>0</v>
      </c>
      <c r="CG335" s="135">
        <f t="shared" si="138"/>
        <v>0</v>
      </c>
      <c r="CH335" s="135">
        <f t="shared" si="139"/>
        <v>0</v>
      </c>
      <c r="CI335" s="135">
        <f t="shared" si="140"/>
        <v>0</v>
      </c>
    </row>
    <row r="336" spans="2:87">
      <c r="B336" s="161" t="str">
        <f t="shared" si="114"/>
        <v>9 Daños Físicos Vehíc. Mot. G1 (VP)</v>
      </c>
      <c r="C336" s="145">
        <v>0</v>
      </c>
      <c r="D336" s="145">
        <v>0</v>
      </c>
      <c r="E336" s="145">
        <v>173351</v>
      </c>
      <c r="F336" s="145">
        <v>0</v>
      </c>
      <c r="G336" s="145">
        <v>0</v>
      </c>
      <c r="H336" s="145">
        <v>15053</v>
      </c>
      <c r="I336" s="145">
        <v>96900</v>
      </c>
      <c r="J336" s="145">
        <v>0</v>
      </c>
      <c r="K336" s="145">
        <v>0</v>
      </c>
      <c r="L336" s="145">
        <v>84534</v>
      </c>
      <c r="M336" s="145">
        <v>0</v>
      </c>
      <c r="N336" s="145">
        <v>0</v>
      </c>
      <c r="O336" s="145">
        <v>0</v>
      </c>
      <c r="P336" s="145">
        <v>14986</v>
      </c>
      <c r="Q336" s="145">
        <v>0</v>
      </c>
      <c r="R336" s="145">
        <v>38610</v>
      </c>
      <c r="S336" s="145">
        <v>0</v>
      </c>
      <c r="T336" s="145">
        <v>158467</v>
      </c>
      <c r="U336" s="145">
        <v>0</v>
      </c>
      <c r="V336" s="145">
        <v>84391</v>
      </c>
      <c r="W336" s="145">
        <v>0</v>
      </c>
      <c r="X336" s="145">
        <v>0</v>
      </c>
      <c r="Y336" s="145">
        <v>32984</v>
      </c>
      <c r="Z336" s="145">
        <v>0</v>
      </c>
      <c r="AA336" s="145">
        <v>9212</v>
      </c>
      <c r="AB336" s="145">
        <v>42405</v>
      </c>
      <c r="AC336" s="145">
        <v>30844</v>
      </c>
      <c r="AD336" s="145">
        <v>0</v>
      </c>
      <c r="AE336" s="145"/>
      <c r="AF336" s="145"/>
      <c r="AG336" s="145"/>
      <c r="AH336" s="145"/>
      <c r="AI336" s="145"/>
      <c r="AJ336" s="145"/>
      <c r="AK336" s="145"/>
      <c r="AL336" s="145"/>
      <c r="AM336" s="145"/>
      <c r="AN336" s="145"/>
      <c r="AO336" s="145"/>
      <c r="AP336" s="145"/>
      <c r="AQ336" s="131">
        <f t="shared" si="112"/>
        <v>781737</v>
      </c>
      <c r="AS336" s="145">
        <v>690829</v>
      </c>
      <c r="AU336" s="135">
        <f t="shared" si="115"/>
        <v>0</v>
      </c>
      <c r="AV336" s="135">
        <f t="shared" si="141"/>
        <v>0</v>
      </c>
      <c r="AW336" s="135">
        <f t="shared" si="142"/>
        <v>0</v>
      </c>
      <c r="AX336" s="135">
        <f t="shared" si="143"/>
        <v>0</v>
      </c>
      <c r="AY336" s="135">
        <f t="shared" si="144"/>
        <v>0</v>
      </c>
      <c r="AZ336" s="135">
        <f t="shared" si="145"/>
        <v>0</v>
      </c>
      <c r="BA336" s="135">
        <f t="shared" si="146"/>
        <v>0</v>
      </c>
      <c r="BB336" s="135">
        <f t="shared" si="147"/>
        <v>0</v>
      </c>
      <c r="BC336" s="135">
        <f t="shared" si="148"/>
        <v>0</v>
      </c>
      <c r="BD336" s="135">
        <f t="shared" si="149"/>
        <v>0</v>
      </c>
      <c r="BE336" s="135">
        <f t="shared" si="150"/>
        <v>0</v>
      </c>
      <c r="BF336" s="135">
        <f t="shared" si="151"/>
        <v>0</v>
      </c>
      <c r="BG336" s="135">
        <f t="shared" si="152"/>
        <v>0</v>
      </c>
      <c r="BH336" s="135">
        <f t="shared" si="153"/>
        <v>0</v>
      </c>
      <c r="BI336" s="135">
        <f t="shared" si="154"/>
        <v>0</v>
      </c>
      <c r="BJ336" s="135">
        <f t="shared" si="155"/>
        <v>0</v>
      </c>
      <c r="BK336" s="135">
        <f t="shared" si="116"/>
        <v>0</v>
      </c>
      <c r="BL336" s="135">
        <f t="shared" si="117"/>
        <v>0</v>
      </c>
      <c r="BM336" s="135">
        <f t="shared" si="118"/>
        <v>0</v>
      </c>
      <c r="BN336" s="135">
        <f t="shared" si="119"/>
        <v>0</v>
      </c>
      <c r="BO336" s="135">
        <f t="shared" si="120"/>
        <v>0</v>
      </c>
      <c r="BP336" s="135">
        <f t="shared" si="121"/>
        <v>0</v>
      </c>
      <c r="BQ336" s="135">
        <f t="shared" si="122"/>
        <v>0</v>
      </c>
      <c r="BR336" s="135">
        <f t="shared" si="123"/>
        <v>0</v>
      </c>
      <c r="BS336" s="135">
        <f t="shared" si="124"/>
        <v>0</v>
      </c>
      <c r="BT336" s="135">
        <f t="shared" si="125"/>
        <v>0</v>
      </c>
      <c r="BU336" s="135">
        <f t="shared" si="126"/>
        <v>0</v>
      </c>
      <c r="BV336" s="135">
        <f t="shared" si="127"/>
        <v>0</v>
      </c>
      <c r="BW336" s="135">
        <f t="shared" si="128"/>
        <v>0</v>
      </c>
      <c r="BX336" s="135">
        <f t="shared" si="129"/>
        <v>0</v>
      </c>
      <c r="BY336" s="135">
        <f t="shared" si="130"/>
        <v>0</v>
      </c>
      <c r="BZ336" s="135">
        <f t="shared" si="131"/>
        <v>0</v>
      </c>
      <c r="CA336" s="135">
        <f t="shared" si="132"/>
        <v>0</v>
      </c>
      <c r="CB336" s="135">
        <f t="shared" si="133"/>
        <v>0</v>
      </c>
      <c r="CC336" s="135">
        <f t="shared" si="134"/>
        <v>0</v>
      </c>
      <c r="CD336" s="135">
        <f t="shared" si="135"/>
        <v>0</v>
      </c>
      <c r="CE336" s="135">
        <f t="shared" si="136"/>
        <v>0</v>
      </c>
      <c r="CF336" s="135">
        <f t="shared" si="137"/>
        <v>0</v>
      </c>
      <c r="CG336" s="135">
        <f t="shared" si="138"/>
        <v>0</v>
      </c>
      <c r="CH336" s="135">
        <f t="shared" si="139"/>
        <v>0</v>
      </c>
      <c r="CI336" s="135">
        <f t="shared" si="140"/>
        <v>0</v>
      </c>
    </row>
    <row r="337" spans="2:87">
      <c r="B337" s="161" t="str">
        <f t="shared" si="114"/>
        <v>10 Daños Físicos Vehíc. Mot. G2 (VC)</v>
      </c>
      <c r="C337" s="145">
        <v>0</v>
      </c>
      <c r="D337" s="145">
        <v>0</v>
      </c>
      <c r="E337" s="145">
        <v>43973</v>
      </c>
      <c r="F337" s="145">
        <v>0</v>
      </c>
      <c r="G337" s="145">
        <v>0</v>
      </c>
      <c r="H337" s="145">
        <v>907</v>
      </c>
      <c r="I337" s="145">
        <v>3883</v>
      </c>
      <c r="J337" s="145">
        <v>0</v>
      </c>
      <c r="K337" s="145">
        <v>0</v>
      </c>
      <c r="L337" s="145">
        <v>3075</v>
      </c>
      <c r="M337" s="145">
        <v>0</v>
      </c>
      <c r="N337" s="145">
        <v>0</v>
      </c>
      <c r="O337" s="145">
        <v>0</v>
      </c>
      <c r="P337" s="145">
        <v>3450</v>
      </c>
      <c r="Q337" s="145">
        <v>9</v>
      </c>
      <c r="R337" s="145">
        <v>18852</v>
      </c>
      <c r="S337" s="145">
        <v>0</v>
      </c>
      <c r="T337" s="145">
        <v>7761</v>
      </c>
      <c r="U337" s="145">
        <v>0</v>
      </c>
      <c r="V337" s="145">
        <v>38766</v>
      </c>
      <c r="W337" s="145">
        <v>0</v>
      </c>
      <c r="X337" s="145">
        <v>0</v>
      </c>
      <c r="Y337" s="145">
        <v>8414</v>
      </c>
      <c r="Z337" s="145">
        <v>0</v>
      </c>
      <c r="AA337" s="145">
        <v>8811</v>
      </c>
      <c r="AB337" s="145">
        <v>5127</v>
      </c>
      <c r="AC337" s="145">
        <v>22437</v>
      </c>
      <c r="AD337" s="145">
        <v>0</v>
      </c>
      <c r="AE337" s="145"/>
      <c r="AF337" s="145"/>
      <c r="AG337" s="145"/>
      <c r="AH337" s="145"/>
      <c r="AI337" s="145"/>
      <c r="AJ337" s="145"/>
      <c r="AK337" s="145"/>
      <c r="AL337" s="145"/>
      <c r="AM337" s="145"/>
      <c r="AN337" s="145"/>
      <c r="AO337" s="145"/>
      <c r="AP337" s="145"/>
      <c r="AQ337" s="131">
        <f t="shared" si="112"/>
        <v>165465</v>
      </c>
      <c r="AS337" s="145">
        <v>161570</v>
      </c>
      <c r="AU337" s="135">
        <f t="shared" si="115"/>
        <v>0</v>
      </c>
      <c r="AV337" s="135">
        <f t="shared" si="141"/>
        <v>0</v>
      </c>
      <c r="AW337" s="135">
        <f t="shared" si="142"/>
        <v>0</v>
      </c>
      <c r="AX337" s="135">
        <f t="shared" si="143"/>
        <v>0</v>
      </c>
      <c r="AY337" s="135">
        <f t="shared" si="144"/>
        <v>0</v>
      </c>
      <c r="AZ337" s="135">
        <f t="shared" si="145"/>
        <v>0</v>
      </c>
      <c r="BA337" s="135">
        <f t="shared" si="146"/>
        <v>0</v>
      </c>
      <c r="BB337" s="135">
        <f t="shared" si="147"/>
        <v>0</v>
      </c>
      <c r="BC337" s="135">
        <f t="shared" si="148"/>
        <v>0</v>
      </c>
      <c r="BD337" s="135">
        <f t="shared" si="149"/>
        <v>0</v>
      </c>
      <c r="BE337" s="135">
        <f t="shared" si="150"/>
        <v>0</v>
      </c>
      <c r="BF337" s="135">
        <f t="shared" si="151"/>
        <v>0</v>
      </c>
      <c r="BG337" s="135">
        <f t="shared" si="152"/>
        <v>0</v>
      </c>
      <c r="BH337" s="135">
        <f t="shared" si="153"/>
        <v>0</v>
      </c>
      <c r="BI337" s="135">
        <f t="shared" si="154"/>
        <v>0</v>
      </c>
      <c r="BJ337" s="135">
        <f t="shared" si="155"/>
        <v>0</v>
      </c>
      <c r="BK337" s="135">
        <f t="shared" si="116"/>
        <v>0</v>
      </c>
      <c r="BL337" s="135">
        <f t="shared" si="117"/>
        <v>0</v>
      </c>
      <c r="BM337" s="135">
        <f t="shared" si="118"/>
        <v>0</v>
      </c>
      <c r="BN337" s="135">
        <f t="shared" si="119"/>
        <v>0</v>
      </c>
      <c r="BO337" s="135">
        <f t="shared" si="120"/>
        <v>0</v>
      </c>
      <c r="BP337" s="135">
        <f t="shared" si="121"/>
        <v>0</v>
      </c>
      <c r="BQ337" s="135">
        <f t="shared" si="122"/>
        <v>0</v>
      </c>
      <c r="BR337" s="135">
        <f t="shared" si="123"/>
        <v>0</v>
      </c>
      <c r="BS337" s="135">
        <f t="shared" si="124"/>
        <v>0</v>
      </c>
      <c r="BT337" s="135">
        <f t="shared" si="125"/>
        <v>0</v>
      </c>
      <c r="BU337" s="135">
        <f t="shared" si="126"/>
        <v>0</v>
      </c>
      <c r="BV337" s="135">
        <f t="shared" si="127"/>
        <v>0</v>
      </c>
      <c r="BW337" s="135">
        <f t="shared" si="128"/>
        <v>0</v>
      </c>
      <c r="BX337" s="135">
        <f t="shared" si="129"/>
        <v>0</v>
      </c>
      <c r="BY337" s="135">
        <f t="shared" si="130"/>
        <v>0</v>
      </c>
      <c r="BZ337" s="135">
        <f t="shared" si="131"/>
        <v>0</v>
      </c>
      <c r="CA337" s="135">
        <f t="shared" si="132"/>
        <v>0</v>
      </c>
      <c r="CB337" s="135">
        <f t="shared" si="133"/>
        <v>0</v>
      </c>
      <c r="CC337" s="135">
        <f t="shared" si="134"/>
        <v>0</v>
      </c>
      <c r="CD337" s="135">
        <f t="shared" si="135"/>
        <v>0</v>
      </c>
      <c r="CE337" s="135">
        <f t="shared" si="136"/>
        <v>0</v>
      </c>
      <c r="CF337" s="135">
        <f t="shared" si="137"/>
        <v>0</v>
      </c>
      <c r="CG337" s="135">
        <f t="shared" si="138"/>
        <v>0</v>
      </c>
      <c r="CH337" s="135">
        <f t="shared" si="139"/>
        <v>0</v>
      </c>
      <c r="CI337" s="135">
        <f t="shared" si="140"/>
        <v>0</v>
      </c>
    </row>
    <row r="338" spans="2:87">
      <c r="B338" s="161" t="str">
        <f t="shared" si="114"/>
        <v>11 Casco Marítimo</v>
      </c>
      <c r="C338" s="145">
        <v>0</v>
      </c>
      <c r="D338" s="145">
        <v>0</v>
      </c>
      <c r="E338" s="145">
        <v>31</v>
      </c>
      <c r="F338" s="145">
        <v>0</v>
      </c>
      <c r="G338" s="145">
        <v>0</v>
      </c>
      <c r="H338" s="145">
        <v>0</v>
      </c>
      <c r="I338" s="145">
        <v>82</v>
      </c>
      <c r="J338" s="145">
        <v>0</v>
      </c>
      <c r="K338" s="145">
        <v>0</v>
      </c>
      <c r="L338" s="145">
        <v>0</v>
      </c>
      <c r="M338" s="145">
        <v>0</v>
      </c>
      <c r="N338" s="145">
        <v>0</v>
      </c>
      <c r="O338" s="145">
        <v>0</v>
      </c>
      <c r="P338" s="145">
        <v>0</v>
      </c>
      <c r="Q338" s="145">
        <v>0</v>
      </c>
      <c r="R338" s="145">
        <v>23</v>
      </c>
      <c r="S338" s="145">
        <v>0</v>
      </c>
      <c r="T338" s="145">
        <v>115</v>
      </c>
      <c r="U338" s="145">
        <v>0</v>
      </c>
      <c r="V338" s="145">
        <v>1142</v>
      </c>
      <c r="W338" s="145">
        <v>0</v>
      </c>
      <c r="X338" s="145">
        <v>119</v>
      </c>
      <c r="Y338" s="145">
        <v>216</v>
      </c>
      <c r="Z338" s="145">
        <v>0</v>
      </c>
      <c r="AA338" s="145">
        <v>0</v>
      </c>
      <c r="AB338" s="145">
        <v>402</v>
      </c>
      <c r="AC338" s="145">
        <v>0</v>
      </c>
      <c r="AD338" s="145">
        <v>0</v>
      </c>
      <c r="AE338" s="145"/>
      <c r="AF338" s="145"/>
      <c r="AG338" s="145"/>
      <c r="AH338" s="145"/>
      <c r="AI338" s="145"/>
      <c r="AJ338" s="145"/>
      <c r="AK338" s="145"/>
      <c r="AL338" s="145"/>
      <c r="AM338" s="145"/>
      <c r="AN338" s="145"/>
      <c r="AO338" s="145"/>
      <c r="AP338" s="145"/>
      <c r="AQ338" s="131">
        <f t="shared" si="112"/>
        <v>2130</v>
      </c>
      <c r="AS338" s="145">
        <v>1452</v>
      </c>
      <c r="AU338" s="135">
        <f t="shared" si="115"/>
        <v>0</v>
      </c>
      <c r="AV338" s="135">
        <f t="shared" si="141"/>
        <v>0</v>
      </c>
      <c r="AW338" s="135">
        <f t="shared" si="142"/>
        <v>0</v>
      </c>
      <c r="AX338" s="135">
        <f t="shared" si="143"/>
        <v>0</v>
      </c>
      <c r="AY338" s="135">
        <f t="shared" si="144"/>
        <v>0</v>
      </c>
      <c r="AZ338" s="135">
        <f t="shared" si="145"/>
        <v>0</v>
      </c>
      <c r="BA338" s="135">
        <f t="shared" si="146"/>
        <v>0</v>
      </c>
      <c r="BB338" s="135">
        <f t="shared" si="147"/>
        <v>0</v>
      </c>
      <c r="BC338" s="135">
        <f t="shared" si="148"/>
        <v>0</v>
      </c>
      <c r="BD338" s="135">
        <f t="shared" si="149"/>
        <v>0</v>
      </c>
      <c r="BE338" s="135">
        <f t="shared" si="150"/>
        <v>0</v>
      </c>
      <c r="BF338" s="135">
        <f t="shared" si="151"/>
        <v>0</v>
      </c>
      <c r="BG338" s="135">
        <f t="shared" si="152"/>
        <v>0</v>
      </c>
      <c r="BH338" s="135">
        <f t="shared" si="153"/>
        <v>1</v>
      </c>
      <c r="BI338" s="135">
        <f t="shared" si="154"/>
        <v>0</v>
      </c>
      <c r="BJ338" s="135">
        <f t="shared" si="155"/>
        <v>0</v>
      </c>
      <c r="BK338" s="135">
        <f t="shared" si="116"/>
        <v>0</v>
      </c>
      <c r="BL338" s="135">
        <f t="shared" si="117"/>
        <v>0</v>
      </c>
      <c r="BM338" s="135">
        <f t="shared" si="118"/>
        <v>0</v>
      </c>
      <c r="BN338" s="135">
        <f t="shared" si="119"/>
        <v>0</v>
      </c>
      <c r="BO338" s="135">
        <f t="shared" si="120"/>
        <v>0</v>
      </c>
      <c r="BP338" s="135">
        <f t="shared" si="121"/>
        <v>0</v>
      </c>
      <c r="BQ338" s="135">
        <f t="shared" si="122"/>
        <v>0</v>
      </c>
      <c r="BR338" s="135">
        <f t="shared" si="123"/>
        <v>0</v>
      </c>
      <c r="BS338" s="135">
        <f t="shared" si="124"/>
        <v>0</v>
      </c>
      <c r="BT338" s="135">
        <f t="shared" si="125"/>
        <v>0</v>
      </c>
      <c r="BU338" s="135">
        <f t="shared" si="126"/>
        <v>0</v>
      </c>
      <c r="BV338" s="135">
        <f t="shared" si="127"/>
        <v>0</v>
      </c>
      <c r="BW338" s="135">
        <f t="shared" si="128"/>
        <v>0</v>
      </c>
      <c r="BX338" s="135">
        <f t="shared" si="129"/>
        <v>0</v>
      </c>
      <c r="BY338" s="135">
        <f t="shared" si="130"/>
        <v>0</v>
      </c>
      <c r="BZ338" s="135">
        <f t="shared" si="131"/>
        <v>0</v>
      </c>
      <c r="CA338" s="135">
        <f t="shared" si="132"/>
        <v>0</v>
      </c>
      <c r="CB338" s="135">
        <f t="shared" si="133"/>
        <v>0</v>
      </c>
      <c r="CC338" s="135">
        <f t="shared" si="134"/>
        <v>0</v>
      </c>
      <c r="CD338" s="135">
        <f t="shared" si="135"/>
        <v>0</v>
      </c>
      <c r="CE338" s="135">
        <f t="shared" si="136"/>
        <v>0</v>
      </c>
      <c r="CF338" s="135">
        <f t="shared" si="137"/>
        <v>0</v>
      </c>
      <c r="CG338" s="135">
        <f t="shared" si="138"/>
        <v>0</v>
      </c>
      <c r="CH338" s="135">
        <f t="shared" si="139"/>
        <v>0</v>
      </c>
      <c r="CI338" s="135">
        <f t="shared" si="140"/>
        <v>0</v>
      </c>
    </row>
    <row r="339" spans="2:87">
      <c r="B339" s="161" t="str">
        <f t="shared" si="114"/>
        <v>12 Casco Aéreo</v>
      </c>
      <c r="C339" s="145">
        <v>0</v>
      </c>
      <c r="D339" s="145">
        <v>0</v>
      </c>
      <c r="E339" s="145">
        <v>2</v>
      </c>
      <c r="F339" s="145">
        <v>0</v>
      </c>
      <c r="G339" s="145">
        <v>0</v>
      </c>
      <c r="H339" s="145">
        <v>12</v>
      </c>
      <c r="I339" s="145">
        <v>0</v>
      </c>
      <c r="J339" s="145">
        <v>0</v>
      </c>
      <c r="K339" s="145">
        <v>0</v>
      </c>
      <c r="L339" s="145">
        <v>0</v>
      </c>
      <c r="M339" s="145">
        <v>0</v>
      </c>
      <c r="N339" s="145">
        <v>0</v>
      </c>
      <c r="O339" s="145">
        <v>0</v>
      </c>
      <c r="P339" s="145">
        <v>0</v>
      </c>
      <c r="Q339" s="145">
        <v>0</v>
      </c>
      <c r="R339" s="145">
        <v>29</v>
      </c>
      <c r="S339" s="145">
        <v>0</v>
      </c>
      <c r="T339" s="145">
        <v>38</v>
      </c>
      <c r="U339" s="145">
        <v>0</v>
      </c>
      <c r="V339" s="145">
        <v>236</v>
      </c>
      <c r="W339" s="145">
        <v>0</v>
      </c>
      <c r="X339" s="145">
        <v>56</v>
      </c>
      <c r="Y339" s="145">
        <v>28</v>
      </c>
      <c r="Z339" s="145">
        <v>1</v>
      </c>
      <c r="AA339" s="145">
        <v>0</v>
      </c>
      <c r="AB339" s="145">
        <v>0</v>
      </c>
      <c r="AC339" s="145">
        <v>0</v>
      </c>
      <c r="AD339" s="145">
        <v>0</v>
      </c>
      <c r="AE339" s="145"/>
      <c r="AF339" s="145"/>
      <c r="AG339" s="145"/>
      <c r="AH339" s="145"/>
      <c r="AI339" s="145"/>
      <c r="AJ339" s="145"/>
      <c r="AK339" s="145"/>
      <c r="AL339" s="145"/>
      <c r="AM339" s="145"/>
      <c r="AN339" s="145"/>
      <c r="AO339" s="145"/>
      <c r="AP339" s="145"/>
      <c r="AQ339" s="131">
        <f t="shared" si="112"/>
        <v>402</v>
      </c>
      <c r="AS339" s="145">
        <v>325</v>
      </c>
      <c r="AU339" s="135">
        <f t="shared" si="115"/>
        <v>0</v>
      </c>
      <c r="AV339" s="135">
        <f t="shared" si="141"/>
        <v>0</v>
      </c>
      <c r="AW339" s="135">
        <f t="shared" si="142"/>
        <v>0</v>
      </c>
      <c r="AX339" s="135">
        <f t="shared" si="143"/>
        <v>0</v>
      </c>
      <c r="AY339" s="135">
        <f t="shared" si="144"/>
        <v>0</v>
      </c>
      <c r="AZ339" s="135">
        <f t="shared" si="145"/>
        <v>0</v>
      </c>
      <c r="BA339" s="135">
        <f t="shared" si="146"/>
        <v>0</v>
      </c>
      <c r="BB339" s="135">
        <f t="shared" si="147"/>
        <v>0</v>
      </c>
      <c r="BC339" s="135">
        <f t="shared" si="148"/>
        <v>0</v>
      </c>
      <c r="BD339" s="135">
        <f t="shared" si="149"/>
        <v>0</v>
      </c>
      <c r="BE339" s="135">
        <f t="shared" si="150"/>
        <v>0</v>
      </c>
      <c r="BF339" s="135">
        <f t="shared" si="151"/>
        <v>0</v>
      </c>
      <c r="BG339" s="135">
        <f t="shared" si="152"/>
        <v>0</v>
      </c>
      <c r="BH339" s="135">
        <f t="shared" si="153"/>
        <v>0</v>
      </c>
      <c r="BI339" s="135">
        <f t="shared" si="154"/>
        <v>0</v>
      </c>
      <c r="BJ339" s="135">
        <f t="shared" si="155"/>
        <v>0</v>
      </c>
      <c r="BK339" s="135">
        <f t="shared" si="116"/>
        <v>0</v>
      </c>
      <c r="BL339" s="135">
        <f t="shared" si="117"/>
        <v>0</v>
      </c>
      <c r="BM339" s="135">
        <f t="shared" si="118"/>
        <v>0</v>
      </c>
      <c r="BN339" s="135">
        <f t="shared" si="119"/>
        <v>0</v>
      </c>
      <c r="BO339" s="135">
        <f t="shared" si="120"/>
        <v>0</v>
      </c>
      <c r="BP339" s="135">
        <f t="shared" si="121"/>
        <v>0</v>
      </c>
      <c r="BQ339" s="135">
        <f t="shared" si="122"/>
        <v>0</v>
      </c>
      <c r="BR339" s="135">
        <f t="shared" si="123"/>
        <v>0</v>
      </c>
      <c r="BS339" s="135">
        <f t="shared" si="124"/>
        <v>0</v>
      </c>
      <c r="BT339" s="135">
        <f t="shared" si="125"/>
        <v>0</v>
      </c>
      <c r="BU339" s="135">
        <f t="shared" si="126"/>
        <v>0</v>
      </c>
      <c r="BV339" s="135">
        <f t="shared" si="127"/>
        <v>0</v>
      </c>
      <c r="BW339" s="135">
        <f t="shared" si="128"/>
        <v>0</v>
      </c>
      <c r="BX339" s="135">
        <f t="shared" si="129"/>
        <v>0</v>
      </c>
      <c r="BY339" s="135">
        <f t="shared" si="130"/>
        <v>0</v>
      </c>
      <c r="BZ339" s="135">
        <f t="shared" si="131"/>
        <v>0</v>
      </c>
      <c r="CA339" s="135">
        <f t="shared" si="132"/>
        <v>0</v>
      </c>
      <c r="CB339" s="135">
        <f t="shared" si="133"/>
        <v>0</v>
      </c>
      <c r="CC339" s="135">
        <f t="shared" si="134"/>
        <v>0</v>
      </c>
      <c r="CD339" s="135">
        <f t="shared" si="135"/>
        <v>0</v>
      </c>
      <c r="CE339" s="135">
        <f t="shared" si="136"/>
        <v>0</v>
      </c>
      <c r="CF339" s="135">
        <f t="shared" si="137"/>
        <v>0</v>
      </c>
      <c r="CG339" s="135">
        <f t="shared" si="138"/>
        <v>0</v>
      </c>
      <c r="CH339" s="135">
        <f t="shared" si="139"/>
        <v>0</v>
      </c>
      <c r="CI339" s="135">
        <f t="shared" si="140"/>
        <v>0</v>
      </c>
    </row>
    <row r="340" spans="2:87">
      <c r="B340" s="161" t="str">
        <f t="shared" si="114"/>
        <v>13 Transporte Terrestre</v>
      </c>
      <c r="C340" s="145">
        <v>495</v>
      </c>
      <c r="D340" s="145">
        <v>0</v>
      </c>
      <c r="E340" s="145">
        <v>4012</v>
      </c>
      <c r="F340" s="145">
        <v>0</v>
      </c>
      <c r="G340" s="145">
        <v>0</v>
      </c>
      <c r="H340" s="145">
        <v>2124</v>
      </c>
      <c r="I340" s="145">
        <v>1231</v>
      </c>
      <c r="J340" s="145">
        <v>343</v>
      </c>
      <c r="K340" s="145">
        <v>0</v>
      </c>
      <c r="L340" s="145">
        <v>101</v>
      </c>
      <c r="M340" s="145">
        <v>0</v>
      </c>
      <c r="N340" s="145">
        <v>0</v>
      </c>
      <c r="O340" s="145">
        <v>0</v>
      </c>
      <c r="P340" s="145">
        <v>1395</v>
      </c>
      <c r="Q340" s="145">
        <v>0</v>
      </c>
      <c r="R340" s="145">
        <v>2243</v>
      </c>
      <c r="S340" s="145">
        <v>0</v>
      </c>
      <c r="T340" s="145">
        <v>1677</v>
      </c>
      <c r="U340" s="145">
        <v>0</v>
      </c>
      <c r="V340" s="145">
        <v>12841</v>
      </c>
      <c r="W340" s="145">
        <v>0</v>
      </c>
      <c r="X340" s="145">
        <v>157</v>
      </c>
      <c r="Y340" s="145">
        <v>4011</v>
      </c>
      <c r="Z340" s="145">
        <v>0</v>
      </c>
      <c r="AA340" s="145">
        <v>1550</v>
      </c>
      <c r="AB340" s="145">
        <v>1697</v>
      </c>
      <c r="AC340" s="145">
        <v>0</v>
      </c>
      <c r="AD340" s="145">
        <v>0</v>
      </c>
      <c r="AE340" s="145"/>
      <c r="AF340" s="145"/>
      <c r="AG340" s="145"/>
      <c r="AH340" s="145"/>
      <c r="AI340" s="145"/>
      <c r="AJ340" s="145"/>
      <c r="AK340" s="145"/>
      <c r="AL340" s="145"/>
      <c r="AM340" s="145"/>
      <c r="AN340" s="145"/>
      <c r="AO340" s="145"/>
      <c r="AP340" s="145"/>
      <c r="AQ340" s="131">
        <f t="shared" si="112"/>
        <v>33877</v>
      </c>
      <c r="AS340" s="145">
        <v>33229</v>
      </c>
      <c r="AU340" s="135">
        <f t="shared" si="115"/>
        <v>0</v>
      </c>
      <c r="AV340" s="135">
        <f t="shared" si="141"/>
        <v>0</v>
      </c>
      <c r="AW340" s="135">
        <f t="shared" si="142"/>
        <v>0</v>
      </c>
      <c r="AX340" s="135">
        <f t="shared" si="143"/>
        <v>0</v>
      </c>
      <c r="AY340" s="135">
        <f t="shared" si="144"/>
        <v>0</v>
      </c>
      <c r="AZ340" s="135">
        <f t="shared" si="145"/>
        <v>0</v>
      </c>
      <c r="BA340" s="135">
        <f t="shared" si="146"/>
        <v>0</v>
      </c>
      <c r="BB340" s="135">
        <f t="shared" si="147"/>
        <v>0</v>
      </c>
      <c r="BC340" s="135">
        <f t="shared" si="148"/>
        <v>0</v>
      </c>
      <c r="BD340" s="135">
        <f t="shared" si="149"/>
        <v>0</v>
      </c>
      <c r="BE340" s="135">
        <f t="shared" si="150"/>
        <v>0</v>
      </c>
      <c r="BF340" s="135">
        <f t="shared" si="151"/>
        <v>0</v>
      </c>
      <c r="BG340" s="135">
        <f t="shared" si="152"/>
        <v>0</v>
      </c>
      <c r="BH340" s="135">
        <f t="shared" si="153"/>
        <v>0</v>
      </c>
      <c r="BI340" s="135">
        <f t="shared" si="154"/>
        <v>0</v>
      </c>
      <c r="BJ340" s="135">
        <f t="shared" si="155"/>
        <v>0</v>
      </c>
      <c r="BK340" s="135">
        <f t="shared" si="116"/>
        <v>0</v>
      </c>
      <c r="BL340" s="135">
        <f t="shared" si="117"/>
        <v>0</v>
      </c>
      <c r="BM340" s="135">
        <f t="shared" si="118"/>
        <v>0</v>
      </c>
      <c r="BN340" s="135">
        <f t="shared" si="119"/>
        <v>0</v>
      </c>
      <c r="BO340" s="135">
        <f t="shared" si="120"/>
        <v>0</v>
      </c>
      <c r="BP340" s="135">
        <f t="shared" si="121"/>
        <v>0</v>
      </c>
      <c r="BQ340" s="135">
        <f t="shared" si="122"/>
        <v>0</v>
      </c>
      <c r="BR340" s="135">
        <f t="shared" si="123"/>
        <v>0</v>
      </c>
      <c r="BS340" s="135">
        <f t="shared" si="124"/>
        <v>0</v>
      </c>
      <c r="BT340" s="135">
        <f t="shared" si="125"/>
        <v>0</v>
      </c>
      <c r="BU340" s="135">
        <f t="shared" si="126"/>
        <v>0</v>
      </c>
      <c r="BV340" s="135">
        <f t="shared" si="127"/>
        <v>0</v>
      </c>
      <c r="BW340" s="135">
        <f t="shared" si="128"/>
        <v>0</v>
      </c>
      <c r="BX340" s="135">
        <f t="shared" si="129"/>
        <v>0</v>
      </c>
      <c r="BY340" s="135">
        <f t="shared" si="130"/>
        <v>0</v>
      </c>
      <c r="BZ340" s="135">
        <f t="shared" si="131"/>
        <v>0</v>
      </c>
      <c r="CA340" s="135">
        <f t="shared" si="132"/>
        <v>0</v>
      </c>
      <c r="CB340" s="135">
        <f t="shared" si="133"/>
        <v>0</v>
      </c>
      <c r="CC340" s="135">
        <f t="shared" si="134"/>
        <v>0</v>
      </c>
      <c r="CD340" s="135">
        <f t="shared" si="135"/>
        <v>0</v>
      </c>
      <c r="CE340" s="135">
        <f t="shared" si="136"/>
        <v>0</v>
      </c>
      <c r="CF340" s="135">
        <f t="shared" si="137"/>
        <v>0</v>
      </c>
      <c r="CG340" s="135">
        <f t="shared" si="138"/>
        <v>0</v>
      </c>
      <c r="CH340" s="135">
        <f t="shared" si="139"/>
        <v>0</v>
      </c>
      <c r="CI340" s="135">
        <f t="shared" si="140"/>
        <v>0</v>
      </c>
    </row>
    <row r="341" spans="2:87">
      <c r="B341" s="161" t="str">
        <f t="shared" si="114"/>
        <v>14 Transporte Marítimo</v>
      </c>
      <c r="C341" s="145">
        <v>752</v>
      </c>
      <c r="D341" s="145">
        <v>0</v>
      </c>
      <c r="E341" s="145">
        <v>7391</v>
      </c>
      <c r="F341" s="145">
        <v>0</v>
      </c>
      <c r="G341" s="145">
        <v>0</v>
      </c>
      <c r="H341" s="145">
        <v>5889</v>
      </c>
      <c r="I341" s="145">
        <v>199</v>
      </c>
      <c r="J341" s="145">
        <v>326</v>
      </c>
      <c r="K341" s="145">
        <v>0</v>
      </c>
      <c r="L341" s="145">
        <v>0</v>
      </c>
      <c r="M341" s="145">
        <v>0</v>
      </c>
      <c r="N341" s="145">
        <v>0</v>
      </c>
      <c r="O341" s="145">
        <v>0</v>
      </c>
      <c r="P341" s="145">
        <v>763</v>
      </c>
      <c r="Q341" s="145">
        <v>0</v>
      </c>
      <c r="R341" s="145">
        <v>1105</v>
      </c>
      <c r="S341" s="145">
        <v>0</v>
      </c>
      <c r="T341" s="145">
        <v>482</v>
      </c>
      <c r="U341" s="145">
        <v>0</v>
      </c>
      <c r="V341" s="145">
        <v>5549</v>
      </c>
      <c r="W341" s="145">
        <v>0</v>
      </c>
      <c r="X341" s="145">
        <v>257</v>
      </c>
      <c r="Y341" s="145">
        <v>372</v>
      </c>
      <c r="Z341" s="145">
        <v>0</v>
      </c>
      <c r="AA341" s="145">
        <v>476</v>
      </c>
      <c r="AB341" s="145">
        <v>362</v>
      </c>
      <c r="AC341" s="145">
        <v>0</v>
      </c>
      <c r="AD341" s="145">
        <v>0</v>
      </c>
      <c r="AE341" s="145"/>
      <c r="AF341" s="145"/>
      <c r="AG341" s="145"/>
      <c r="AH341" s="145"/>
      <c r="AI341" s="145"/>
      <c r="AJ341" s="145"/>
      <c r="AK341" s="145"/>
      <c r="AL341" s="145"/>
      <c r="AM341" s="145"/>
      <c r="AN341" s="145"/>
      <c r="AO341" s="145"/>
      <c r="AP341" s="145"/>
      <c r="AQ341" s="131">
        <f t="shared" si="112"/>
        <v>23923</v>
      </c>
      <c r="AS341" s="145">
        <v>25133</v>
      </c>
      <c r="AU341" s="135">
        <f t="shared" si="115"/>
        <v>0</v>
      </c>
      <c r="AV341" s="135">
        <f t="shared" si="141"/>
        <v>0</v>
      </c>
      <c r="AW341" s="135">
        <f t="shared" si="142"/>
        <v>0</v>
      </c>
      <c r="AX341" s="135">
        <f t="shared" si="143"/>
        <v>0</v>
      </c>
      <c r="AY341" s="135">
        <f t="shared" si="144"/>
        <v>0</v>
      </c>
      <c r="AZ341" s="135">
        <f t="shared" si="145"/>
        <v>0</v>
      </c>
      <c r="BA341" s="135">
        <f t="shared" si="146"/>
        <v>0</v>
      </c>
      <c r="BB341" s="135">
        <f t="shared" si="147"/>
        <v>0</v>
      </c>
      <c r="BC341" s="135">
        <f t="shared" si="148"/>
        <v>0</v>
      </c>
      <c r="BD341" s="135">
        <f t="shared" si="149"/>
        <v>0</v>
      </c>
      <c r="BE341" s="135">
        <f t="shared" si="150"/>
        <v>0</v>
      </c>
      <c r="BF341" s="135">
        <f t="shared" si="151"/>
        <v>0</v>
      </c>
      <c r="BG341" s="135">
        <f t="shared" si="152"/>
        <v>0</v>
      </c>
      <c r="BH341" s="135">
        <f t="shared" si="153"/>
        <v>0</v>
      </c>
      <c r="BI341" s="135">
        <f t="shared" si="154"/>
        <v>0</v>
      </c>
      <c r="BJ341" s="135">
        <f t="shared" si="155"/>
        <v>0</v>
      </c>
      <c r="BK341" s="135">
        <f t="shared" si="116"/>
        <v>0</v>
      </c>
      <c r="BL341" s="135">
        <f t="shared" si="117"/>
        <v>0</v>
      </c>
      <c r="BM341" s="135">
        <f t="shared" si="118"/>
        <v>0</v>
      </c>
      <c r="BN341" s="135">
        <f t="shared" si="119"/>
        <v>0</v>
      </c>
      <c r="BO341" s="135">
        <f t="shared" si="120"/>
        <v>0</v>
      </c>
      <c r="BP341" s="135">
        <f t="shared" si="121"/>
        <v>0</v>
      </c>
      <c r="BQ341" s="135">
        <f t="shared" si="122"/>
        <v>0</v>
      </c>
      <c r="BR341" s="135">
        <f t="shared" si="123"/>
        <v>0</v>
      </c>
      <c r="BS341" s="135">
        <f t="shared" si="124"/>
        <v>0</v>
      </c>
      <c r="BT341" s="135">
        <f t="shared" si="125"/>
        <v>0</v>
      </c>
      <c r="BU341" s="135">
        <f t="shared" si="126"/>
        <v>0</v>
      </c>
      <c r="BV341" s="135">
        <f t="shared" si="127"/>
        <v>0</v>
      </c>
      <c r="BW341" s="135">
        <f t="shared" si="128"/>
        <v>0</v>
      </c>
      <c r="BX341" s="135">
        <f t="shared" si="129"/>
        <v>0</v>
      </c>
      <c r="BY341" s="135">
        <f t="shared" si="130"/>
        <v>0</v>
      </c>
      <c r="BZ341" s="135">
        <f t="shared" si="131"/>
        <v>0</v>
      </c>
      <c r="CA341" s="135">
        <f t="shared" si="132"/>
        <v>0</v>
      </c>
      <c r="CB341" s="135">
        <f t="shared" si="133"/>
        <v>0</v>
      </c>
      <c r="CC341" s="135">
        <f t="shared" si="134"/>
        <v>0</v>
      </c>
      <c r="CD341" s="135">
        <f t="shared" si="135"/>
        <v>0</v>
      </c>
      <c r="CE341" s="135">
        <f t="shared" si="136"/>
        <v>0</v>
      </c>
      <c r="CF341" s="135">
        <f t="shared" si="137"/>
        <v>0</v>
      </c>
      <c r="CG341" s="135">
        <f t="shared" si="138"/>
        <v>0</v>
      </c>
      <c r="CH341" s="135">
        <f t="shared" si="139"/>
        <v>0</v>
      </c>
      <c r="CI341" s="135">
        <f t="shared" si="140"/>
        <v>0</v>
      </c>
    </row>
    <row r="342" spans="2:87">
      <c r="B342" s="161" t="str">
        <f t="shared" si="114"/>
        <v>15 Transporte Aéreo</v>
      </c>
      <c r="C342" s="145">
        <v>381</v>
      </c>
      <c r="D342" s="145">
        <v>0</v>
      </c>
      <c r="E342" s="145">
        <v>1641</v>
      </c>
      <c r="F342" s="145">
        <v>0</v>
      </c>
      <c r="G342" s="145">
        <v>0</v>
      </c>
      <c r="H342" s="145">
        <v>3252</v>
      </c>
      <c r="I342" s="145">
        <v>162</v>
      </c>
      <c r="J342" s="145">
        <v>269</v>
      </c>
      <c r="K342" s="145">
        <v>0</v>
      </c>
      <c r="L342" s="145">
        <v>0</v>
      </c>
      <c r="M342" s="145">
        <v>0</v>
      </c>
      <c r="N342" s="145">
        <v>0</v>
      </c>
      <c r="O342" s="145">
        <v>0</v>
      </c>
      <c r="P342" s="145">
        <v>268</v>
      </c>
      <c r="Q342" s="145">
        <v>0</v>
      </c>
      <c r="R342" s="145">
        <v>303</v>
      </c>
      <c r="S342" s="145">
        <v>0</v>
      </c>
      <c r="T342" s="145">
        <v>130</v>
      </c>
      <c r="U342" s="145">
        <v>0</v>
      </c>
      <c r="V342" s="145">
        <v>1900</v>
      </c>
      <c r="W342" s="145">
        <v>0</v>
      </c>
      <c r="X342" s="145">
        <v>95</v>
      </c>
      <c r="Y342" s="145">
        <v>131</v>
      </c>
      <c r="Z342" s="145">
        <v>0</v>
      </c>
      <c r="AA342" s="145">
        <v>143</v>
      </c>
      <c r="AB342" s="145">
        <v>68</v>
      </c>
      <c r="AC342" s="145">
        <v>0</v>
      </c>
      <c r="AD342" s="145">
        <v>0</v>
      </c>
      <c r="AE342" s="145"/>
      <c r="AF342" s="145"/>
      <c r="AG342" s="145"/>
      <c r="AH342" s="145"/>
      <c r="AI342" s="145"/>
      <c r="AJ342" s="145"/>
      <c r="AK342" s="145"/>
      <c r="AL342" s="145"/>
      <c r="AM342" s="145"/>
      <c r="AN342" s="145"/>
      <c r="AO342" s="145"/>
      <c r="AP342" s="145"/>
      <c r="AQ342" s="131">
        <f t="shared" si="112"/>
        <v>8743</v>
      </c>
      <c r="AS342" s="145">
        <v>10975</v>
      </c>
      <c r="AU342" s="135">
        <f t="shared" si="115"/>
        <v>0</v>
      </c>
      <c r="AV342" s="135">
        <f t="shared" si="141"/>
        <v>0</v>
      </c>
      <c r="AW342" s="135">
        <f t="shared" si="142"/>
        <v>0</v>
      </c>
      <c r="AX342" s="135">
        <f t="shared" si="143"/>
        <v>0</v>
      </c>
      <c r="AY342" s="135">
        <f t="shared" si="144"/>
        <v>0</v>
      </c>
      <c r="AZ342" s="135">
        <f t="shared" si="145"/>
        <v>0</v>
      </c>
      <c r="BA342" s="135">
        <f t="shared" si="146"/>
        <v>0</v>
      </c>
      <c r="BB342" s="135">
        <f t="shared" si="147"/>
        <v>0</v>
      </c>
      <c r="BC342" s="135">
        <f t="shared" si="148"/>
        <v>0</v>
      </c>
      <c r="BD342" s="135">
        <f t="shared" si="149"/>
        <v>0</v>
      </c>
      <c r="BE342" s="135">
        <f t="shared" si="150"/>
        <v>0</v>
      </c>
      <c r="BF342" s="135">
        <f t="shared" si="151"/>
        <v>0</v>
      </c>
      <c r="BG342" s="135">
        <f t="shared" si="152"/>
        <v>0</v>
      </c>
      <c r="BH342" s="135">
        <f t="shared" si="153"/>
        <v>0</v>
      </c>
      <c r="BI342" s="135">
        <f t="shared" si="154"/>
        <v>0</v>
      </c>
      <c r="BJ342" s="135">
        <f t="shared" si="155"/>
        <v>0</v>
      </c>
      <c r="BK342" s="135">
        <f t="shared" si="116"/>
        <v>0</v>
      </c>
      <c r="BL342" s="135">
        <f t="shared" si="117"/>
        <v>0</v>
      </c>
      <c r="BM342" s="135">
        <f t="shared" si="118"/>
        <v>0</v>
      </c>
      <c r="BN342" s="135">
        <f t="shared" si="119"/>
        <v>0</v>
      </c>
      <c r="BO342" s="135">
        <f t="shared" si="120"/>
        <v>0</v>
      </c>
      <c r="BP342" s="135">
        <f t="shared" si="121"/>
        <v>0</v>
      </c>
      <c r="BQ342" s="135">
        <f t="shared" si="122"/>
        <v>0</v>
      </c>
      <c r="BR342" s="135">
        <f t="shared" si="123"/>
        <v>0</v>
      </c>
      <c r="BS342" s="135">
        <f t="shared" si="124"/>
        <v>0</v>
      </c>
      <c r="BT342" s="135">
        <f t="shared" si="125"/>
        <v>0</v>
      </c>
      <c r="BU342" s="135">
        <f t="shared" si="126"/>
        <v>0</v>
      </c>
      <c r="BV342" s="135">
        <f t="shared" si="127"/>
        <v>0</v>
      </c>
      <c r="BW342" s="135">
        <f t="shared" si="128"/>
        <v>0</v>
      </c>
      <c r="BX342" s="135">
        <f t="shared" si="129"/>
        <v>0</v>
      </c>
      <c r="BY342" s="135">
        <f t="shared" si="130"/>
        <v>0</v>
      </c>
      <c r="BZ342" s="135">
        <f t="shared" si="131"/>
        <v>0</v>
      </c>
      <c r="CA342" s="135">
        <f t="shared" si="132"/>
        <v>0</v>
      </c>
      <c r="CB342" s="135">
        <f t="shared" si="133"/>
        <v>0</v>
      </c>
      <c r="CC342" s="135">
        <f t="shared" si="134"/>
        <v>0</v>
      </c>
      <c r="CD342" s="135">
        <f t="shared" si="135"/>
        <v>0</v>
      </c>
      <c r="CE342" s="135">
        <f t="shared" si="136"/>
        <v>0</v>
      </c>
      <c r="CF342" s="135">
        <f t="shared" si="137"/>
        <v>0</v>
      </c>
      <c r="CG342" s="135">
        <f t="shared" si="138"/>
        <v>0</v>
      </c>
      <c r="CH342" s="135">
        <f t="shared" si="139"/>
        <v>0</v>
      </c>
      <c r="CI342" s="135">
        <f t="shared" si="140"/>
        <v>0</v>
      </c>
    </row>
    <row r="343" spans="2:87">
      <c r="B343" s="161" t="str">
        <f t="shared" si="114"/>
        <v>16 Equipo Móvil Contratista</v>
      </c>
      <c r="C343" s="145">
        <v>10</v>
      </c>
      <c r="D343" s="145">
        <v>0</v>
      </c>
      <c r="E343" s="145">
        <v>4293</v>
      </c>
      <c r="F343" s="145">
        <v>0</v>
      </c>
      <c r="G343" s="145">
        <v>0</v>
      </c>
      <c r="H343" s="145">
        <v>76</v>
      </c>
      <c r="I343" s="145">
        <v>256</v>
      </c>
      <c r="J343" s="145">
        <v>300</v>
      </c>
      <c r="K343" s="145">
        <v>0</v>
      </c>
      <c r="L343" s="145">
        <v>56</v>
      </c>
      <c r="M343" s="145">
        <v>0</v>
      </c>
      <c r="N343" s="145">
        <v>0</v>
      </c>
      <c r="O343" s="145">
        <v>0</v>
      </c>
      <c r="P343" s="145">
        <v>272</v>
      </c>
      <c r="Q343" s="145">
        <v>0</v>
      </c>
      <c r="R343" s="145">
        <v>2073</v>
      </c>
      <c r="S343" s="145">
        <v>0</v>
      </c>
      <c r="T343" s="145">
        <v>2172</v>
      </c>
      <c r="U343" s="145">
        <v>0</v>
      </c>
      <c r="V343" s="145">
        <v>8292</v>
      </c>
      <c r="W343" s="145">
        <v>0</v>
      </c>
      <c r="X343" s="145">
        <v>4</v>
      </c>
      <c r="Y343" s="145">
        <v>2306</v>
      </c>
      <c r="Z343" s="145">
        <v>1</v>
      </c>
      <c r="AA343" s="145">
        <v>772</v>
      </c>
      <c r="AB343" s="145">
        <v>2003</v>
      </c>
      <c r="AC343" s="145">
        <v>0</v>
      </c>
      <c r="AD343" s="145">
        <v>0</v>
      </c>
      <c r="AE343" s="145"/>
      <c r="AF343" s="145"/>
      <c r="AG343" s="145"/>
      <c r="AH343" s="145"/>
      <c r="AI343" s="145"/>
      <c r="AJ343" s="145"/>
      <c r="AK343" s="145"/>
      <c r="AL343" s="145"/>
      <c r="AM343" s="145"/>
      <c r="AN343" s="145"/>
      <c r="AO343" s="145"/>
      <c r="AP343" s="145"/>
      <c r="AQ343" s="131">
        <f t="shared" si="112"/>
        <v>22886</v>
      </c>
      <c r="AS343" s="145">
        <v>13984</v>
      </c>
      <c r="AU343" s="135">
        <f t="shared" si="115"/>
        <v>0</v>
      </c>
      <c r="AV343" s="135">
        <f t="shared" si="141"/>
        <v>0</v>
      </c>
      <c r="AW343" s="135">
        <f t="shared" si="142"/>
        <v>0</v>
      </c>
      <c r="AX343" s="135">
        <f t="shared" si="143"/>
        <v>0</v>
      </c>
      <c r="AY343" s="135">
        <f t="shared" si="144"/>
        <v>0</v>
      </c>
      <c r="AZ343" s="135">
        <f t="shared" si="145"/>
        <v>0</v>
      </c>
      <c r="BA343" s="135">
        <f t="shared" si="146"/>
        <v>0</v>
      </c>
      <c r="BB343" s="135">
        <f t="shared" si="147"/>
        <v>0</v>
      </c>
      <c r="BC343" s="135">
        <f t="shared" si="148"/>
        <v>0</v>
      </c>
      <c r="BD343" s="135">
        <f t="shared" si="149"/>
        <v>0</v>
      </c>
      <c r="BE343" s="135">
        <f t="shared" si="150"/>
        <v>0</v>
      </c>
      <c r="BF343" s="135">
        <f t="shared" si="151"/>
        <v>0</v>
      </c>
      <c r="BG343" s="135">
        <f t="shared" si="152"/>
        <v>0</v>
      </c>
      <c r="BH343" s="135">
        <f t="shared" si="153"/>
        <v>0</v>
      </c>
      <c r="BI343" s="135">
        <f t="shared" si="154"/>
        <v>0</v>
      </c>
      <c r="BJ343" s="135">
        <f t="shared" si="155"/>
        <v>0</v>
      </c>
      <c r="BK343" s="135">
        <f t="shared" si="116"/>
        <v>0</v>
      </c>
      <c r="BL343" s="135">
        <f t="shared" si="117"/>
        <v>0</v>
      </c>
      <c r="BM343" s="135">
        <f t="shared" si="118"/>
        <v>0</v>
      </c>
      <c r="BN343" s="135">
        <f t="shared" si="119"/>
        <v>0</v>
      </c>
      <c r="BO343" s="135">
        <f t="shared" si="120"/>
        <v>0</v>
      </c>
      <c r="BP343" s="135">
        <f t="shared" si="121"/>
        <v>0</v>
      </c>
      <c r="BQ343" s="135">
        <f t="shared" si="122"/>
        <v>0</v>
      </c>
      <c r="BR343" s="135">
        <f t="shared" si="123"/>
        <v>0</v>
      </c>
      <c r="BS343" s="135">
        <f t="shared" si="124"/>
        <v>0</v>
      </c>
      <c r="BT343" s="135">
        <f t="shared" si="125"/>
        <v>0</v>
      </c>
      <c r="BU343" s="135">
        <f t="shared" si="126"/>
        <v>0</v>
      </c>
      <c r="BV343" s="135">
        <f t="shared" si="127"/>
        <v>0</v>
      </c>
      <c r="BW343" s="135">
        <f t="shared" si="128"/>
        <v>0</v>
      </c>
      <c r="BX343" s="135">
        <f t="shared" si="129"/>
        <v>0</v>
      </c>
      <c r="BY343" s="135">
        <f t="shared" si="130"/>
        <v>0</v>
      </c>
      <c r="BZ343" s="135">
        <f t="shared" si="131"/>
        <v>0</v>
      </c>
      <c r="CA343" s="135">
        <f t="shared" si="132"/>
        <v>0</v>
      </c>
      <c r="CB343" s="135">
        <f t="shared" si="133"/>
        <v>0</v>
      </c>
      <c r="CC343" s="135">
        <f t="shared" si="134"/>
        <v>0</v>
      </c>
      <c r="CD343" s="135">
        <f t="shared" si="135"/>
        <v>0</v>
      </c>
      <c r="CE343" s="135">
        <f t="shared" si="136"/>
        <v>0</v>
      </c>
      <c r="CF343" s="135">
        <f t="shared" si="137"/>
        <v>0</v>
      </c>
      <c r="CG343" s="135">
        <f t="shared" si="138"/>
        <v>0</v>
      </c>
      <c r="CH343" s="135">
        <f t="shared" si="139"/>
        <v>0</v>
      </c>
      <c r="CI343" s="135">
        <f t="shared" si="140"/>
        <v>0</v>
      </c>
    </row>
    <row r="344" spans="2:87">
      <c r="B344" s="161" t="str">
        <f t="shared" si="114"/>
        <v>17 Todo Riesgo Construc. y Montaje</v>
      </c>
      <c r="C344" s="145">
        <v>48</v>
      </c>
      <c r="D344" s="145">
        <v>0</v>
      </c>
      <c r="E344" s="145">
        <v>216</v>
      </c>
      <c r="F344" s="145">
        <v>0</v>
      </c>
      <c r="G344" s="145">
        <v>0</v>
      </c>
      <c r="H344" s="145">
        <v>5</v>
      </c>
      <c r="I344" s="145">
        <v>448</v>
      </c>
      <c r="J344" s="145">
        <v>1</v>
      </c>
      <c r="K344" s="145">
        <v>0</v>
      </c>
      <c r="L344" s="145">
        <v>74</v>
      </c>
      <c r="M344" s="145">
        <v>0</v>
      </c>
      <c r="N344" s="145">
        <v>0</v>
      </c>
      <c r="O344" s="145">
        <v>0</v>
      </c>
      <c r="P344" s="145">
        <v>56</v>
      </c>
      <c r="Q344" s="145">
        <v>0</v>
      </c>
      <c r="R344" s="145">
        <v>479</v>
      </c>
      <c r="S344" s="145">
        <v>0</v>
      </c>
      <c r="T344" s="145">
        <v>1209</v>
      </c>
      <c r="U344" s="145">
        <v>0</v>
      </c>
      <c r="V344" s="145">
        <v>385</v>
      </c>
      <c r="W344" s="145">
        <v>0</v>
      </c>
      <c r="X344" s="145">
        <v>241</v>
      </c>
      <c r="Y344" s="145">
        <v>748</v>
      </c>
      <c r="Z344" s="145">
        <v>6</v>
      </c>
      <c r="AA344" s="145">
        <v>140</v>
      </c>
      <c r="AB344" s="145">
        <v>635</v>
      </c>
      <c r="AC344" s="145">
        <v>0</v>
      </c>
      <c r="AD344" s="145">
        <v>0</v>
      </c>
      <c r="AE344" s="145"/>
      <c r="AF344" s="145"/>
      <c r="AG344" s="145"/>
      <c r="AH344" s="145"/>
      <c r="AI344" s="145"/>
      <c r="AJ344" s="145"/>
      <c r="AK344" s="145"/>
      <c r="AL344" s="145"/>
      <c r="AM344" s="145"/>
      <c r="AN344" s="145"/>
      <c r="AO344" s="145"/>
      <c r="AP344" s="145"/>
      <c r="AQ344" s="131">
        <f t="shared" si="112"/>
        <v>4691</v>
      </c>
      <c r="AS344" s="145">
        <v>4467</v>
      </c>
      <c r="AU344" s="135">
        <f t="shared" si="115"/>
        <v>0</v>
      </c>
      <c r="AV344" s="135">
        <f t="shared" si="141"/>
        <v>0</v>
      </c>
      <c r="AW344" s="135">
        <f t="shared" si="142"/>
        <v>0</v>
      </c>
      <c r="AX344" s="135">
        <f t="shared" si="143"/>
        <v>0</v>
      </c>
      <c r="AY344" s="135">
        <f t="shared" si="144"/>
        <v>0</v>
      </c>
      <c r="AZ344" s="135">
        <f t="shared" si="145"/>
        <v>0</v>
      </c>
      <c r="BA344" s="135">
        <f t="shared" si="146"/>
        <v>0</v>
      </c>
      <c r="BB344" s="135">
        <f t="shared" si="147"/>
        <v>0</v>
      </c>
      <c r="BC344" s="135">
        <f t="shared" si="148"/>
        <v>0</v>
      </c>
      <c r="BD344" s="135">
        <f t="shared" si="149"/>
        <v>0</v>
      </c>
      <c r="BE344" s="135">
        <f t="shared" si="150"/>
        <v>0</v>
      </c>
      <c r="BF344" s="135">
        <f t="shared" si="151"/>
        <v>0</v>
      </c>
      <c r="BG344" s="135">
        <f t="shared" si="152"/>
        <v>0</v>
      </c>
      <c r="BH344" s="135">
        <f t="shared" si="153"/>
        <v>0</v>
      </c>
      <c r="BI344" s="135">
        <f t="shared" si="154"/>
        <v>0</v>
      </c>
      <c r="BJ344" s="135">
        <f t="shared" si="155"/>
        <v>0</v>
      </c>
      <c r="BK344" s="135">
        <f t="shared" si="116"/>
        <v>0</v>
      </c>
      <c r="BL344" s="135">
        <f t="shared" si="117"/>
        <v>0</v>
      </c>
      <c r="BM344" s="135">
        <f t="shared" si="118"/>
        <v>0</v>
      </c>
      <c r="BN344" s="135">
        <f t="shared" si="119"/>
        <v>0</v>
      </c>
      <c r="BO344" s="135">
        <f t="shared" si="120"/>
        <v>0</v>
      </c>
      <c r="BP344" s="135">
        <f t="shared" si="121"/>
        <v>0</v>
      </c>
      <c r="BQ344" s="135">
        <f t="shared" si="122"/>
        <v>0</v>
      </c>
      <c r="BR344" s="135">
        <f t="shared" si="123"/>
        <v>0</v>
      </c>
      <c r="BS344" s="135">
        <f t="shared" si="124"/>
        <v>0</v>
      </c>
      <c r="BT344" s="135">
        <f t="shared" si="125"/>
        <v>0</v>
      </c>
      <c r="BU344" s="135">
        <f t="shared" si="126"/>
        <v>0</v>
      </c>
      <c r="BV344" s="135">
        <f t="shared" si="127"/>
        <v>0</v>
      </c>
      <c r="BW344" s="135">
        <f t="shared" si="128"/>
        <v>0</v>
      </c>
      <c r="BX344" s="135">
        <f t="shared" si="129"/>
        <v>0</v>
      </c>
      <c r="BY344" s="135">
        <f t="shared" si="130"/>
        <v>0</v>
      </c>
      <c r="BZ344" s="135">
        <f t="shared" si="131"/>
        <v>0</v>
      </c>
      <c r="CA344" s="135">
        <f t="shared" si="132"/>
        <v>0</v>
      </c>
      <c r="CB344" s="135">
        <f t="shared" si="133"/>
        <v>0</v>
      </c>
      <c r="CC344" s="135">
        <f t="shared" si="134"/>
        <v>0</v>
      </c>
      <c r="CD344" s="135">
        <f t="shared" si="135"/>
        <v>0</v>
      </c>
      <c r="CE344" s="135">
        <f t="shared" si="136"/>
        <v>0</v>
      </c>
      <c r="CF344" s="135">
        <f t="shared" si="137"/>
        <v>0</v>
      </c>
      <c r="CG344" s="135">
        <f t="shared" si="138"/>
        <v>0</v>
      </c>
      <c r="CH344" s="135">
        <f t="shared" si="139"/>
        <v>0</v>
      </c>
      <c r="CI344" s="135">
        <f t="shared" si="140"/>
        <v>0</v>
      </c>
    </row>
    <row r="345" spans="2:87">
      <c r="B345" s="161" t="str">
        <f t="shared" si="114"/>
        <v>18 Avería de Maquinaria</v>
      </c>
      <c r="C345" s="145">
        <v>335</v>
      </c>
      <c r="D345" s="145">
        <v>0</v>
      </c>
      <c r="E345" s="145">
        <v>1169</v>
      </c>
      <c r="F345" s="145">
        <v>0</v>
      </c>
      <c r="G345" s="145">
        <v>0</v>
      </c>
      <c r="H345" s="145">
        <v>1</v>
      </c>
      <c r="I345" s="145">
        <v>178</v>
      </c>
      <c r="J345" s="145">
        <v>7</v>
      </c>
      <c r="K345" s="145">
        <v>0</v>
      </c>
      <c r="L345" s="145">
        <v>14</v>
      </c>
      <c r="M345" s="145">
        <v>0</v>
      </c>
      <c r="N345" s="145">
        <v>0</v>
      </c>
      <c r="O345" s="145">
        <v>0</v>
      </c>
      <c r="P345" s="145">
        <v>448</v>
      </c>
      <c r="Q345" s="145">
        <v>0</v>
      </c>
      <c r="R345" s="145">
        <v>120</v>
      </c>
      <c r="S345" s="145">
        <v>0</v>
      </c>
      <c r="T345" s="145">
        <v>6</v>
      </c>
      <c r="U345" s="145">
        <v>0</v>
      </c>
      <c r="V345" s="145">
        <v>68</v>
      </c>
      <c r="W345" s="145">
        <v>0</v>
      </c>
      <c r="X345" s="145">
        <v>0</v>
      </c>
      <c r="Y345" s="145">
        <v>14</v>
      </c>
      <c r="Z345" s="145">
        <v>0</v>
      </c>
      <c r="AA345" s="145">
        <v>22</v>
      </c>
      <c r="AB345" s="145">
        <v>86</v>
      </c>
      <c r="AC345" s="145">
        <v>0</v>
      </c>
      <c r="AD345" s="145">
        <v>0</v>
      </c>
      <c r="AE345" s="145"/>
      <c r="AF345" s="145"/>
      <c r="AG345" s="145"/>
      <c r="AH345" s="145"/>
      <c r="AI345" s="145"/>
      <c r="AJ345" s="145"/>
      <c r="AK345" s="145"/>
      <c r="AL345" s="145"/>
      <c r="AM345" s="145"/>
      <c r="AN345" s="145"/>
      <c r="AO345" s="145"/>
      <c r="AP345" s="145"/>
      <c r="AQ345" s="131">
        <f t="shared" si="112"/>
        <v>2468</v>
      </c>
      <c r="AS345" s="145">
        <v>4409</v>
      </c>
      <c r="AU345" s="135">
        <f t="shared" si="115"/>
        <v>0</v>
      </c>
      <c r="AV345" s="135">
        <f t="shared" si="141"/>
        <v>0</v>
      </c>
      <c r="AW345" s="135">
        <f t="shared" si="142"/>
        <v>0</v>
      </c>
      <c r="AX345" s="135">
        <f t="shared" si="143"/>
        <v>0</v>
      </c>
      <c r="AY345" s="135">
        <f t="shared" si="144"/>
        <v>0</v>
      </c>
      <c r="AZ345" s="135">
        <f t="shared" si="145"/>
        <v>0</v>
      </c>
      <c r="BA345" s="135">
        <f t="shared" si="146"/>
        <v>0</v>
      </c>
      <c r="BB345" s="135">
        <f t="shared" si="147"/>
        <v>0</v>
      </c>
      <c r="BC345" s="135">
        <f t="shared" si="148"/>
        <v>0</v>
      </c>
      <c r="BD345" s="135">
        <f t="shared" si="149"/>
        <v>0</v>
      </c>
      <c r="BE345" s="135">
        <f t="shared" si="150"/>
        <v>0</v>
      </c>
      <c r="BF345" s="135">
        <f t="shared" si="151"/>
        <v>0</v>
      </c>
      <c r="BG345" s="135">
        <f t="shared" si="152"/>
        <v>0</v>
      </c>
      <c r="BH345" s="135">
        <f t="shared" si="153"/>
        <v>0</v>
      </c>
      <c r="BI345" s="135">
        <f t="shared" si="154"/>
        <v>0</v>
      </c>
      <c r="BJ345" s="135">
        <f t="shared" si="155"/>
        <v>0</v>
      </c>
      <c r="BK345" s="135">
        <f t="shared" si="116"/>
        <v>0</v>
      </c>
      <c r="BL345" s="135">
        <f t="shared" si="117"/>
        <v>0</v>
      </c>
      <c r="BM345" s="135">
        <f t="shared" si="118"/>
        <v>0</v>
      </c>
      <c r="BN345" s="135">
        <f t="shared" si="119"/>
        <v>0</v>
      </c>
      <c r="BO345" s="135">
        <f t="shared" si="120"/>
        <v>0</v>
      </c>
      <c r="BP345" s="135">
        <f t="shared" si="121"/>
        <v>0</v>
      </c>
      <c r="BQ345" s="135">
        <f t="shared" si="122"/>
        <v>0</v>
      </c>
      <c r="BR345" s="135">
        <f t="shared" si="123"/>
        <v>1</v>
      </c>
      <c r="BS345" s="135">
        <f t="shared" si="124"/>
        <v>0</v>
      </c>
      <c r="BT345" s="135">
        <f t="shared" si="125"/>
        <v>0</v>
      </c>
      <c r="BU345" s="135">
        <f t="shared" si="126"/>
        <v>0</v>
      </c>
      <c r="BV345" s="135">
        <f t="shared" si="127"/>
        <v>0</v>
      </c>
      <c r="BW345" s="135">
        <f t="shared" si="128"/>
        <v>0</v>
      </c>
      <c r="BX345" s="135">
        <f t="shared" si="129"/>
        <v>0</v>
      </c>
      <c r="BY345" s="135">
        <f t="shared" si="130"/>
        <v>0</v>
      </c>
      <c r="BZ345" s="135">
        <f t="shared" si="131"/>
        <v>0</v>
      </c>
      <c r="CA345" s="135">
        <f t="shared" si="132"/>
        <v>0</v>
      </c>
      <c r="CB345" s="135">
        <f t="shared" si="133"/>
        <v>0</v>
      </c>
      <c r="CC345" s="135">
        <f t="shared" si="134"/>
        <v>0</v>
      </c>
      <c r="CD345" s="135">
        <f t="shared" si="135"/>
        <v>0</v>
      </c>
      <c r="CE345" s="135">
        <f t="shared" si="136"/>
        <v>0</v>
      </c>
      <c r="CF345" s="135">
        <f t="shared" si="137"/>
        <v>0</v>
      </c>
      <c r="CG345" s="135">
        <f t="shared" si="138"/>
        <v>0</v>
      </c>
      <c r="CH345" s="135">
        <f t="shared" si="139"/>
        <v>0</v>
      </c>
      <c r="CI345" s="135">
        <f t="shared" si="140"/>
        <v>0</v>
      </c>
    </row>
    <row r="346" spans="2:87">
      <c r="B346" s="161" t="str">
        <f t="shared" si="114"/>
        <v>19 Equipo Electrónico</v>
      </c>
      <c r="C346" s="145">
        <v>382</v>
      </c>
      <c r="D346" s="145">
        <v>0</v>
      </c>
      <c r="E346" s="145">
        <v>3142</v>
      </c>
      <c r="F346" s="145">
        <v>0</v>
      </c>
      <c r="G346" s="145">
        <v>0</v>
      </c>
      <c r="H346" s="145">
        <v>2636</v>
      </c>
      <c r="I346" s="145">
        <v>47</v>
      </c>
      <c r="J346" s="145">
        <v>13</v>
      </c>
      <c r="K346" s="145">
        <v>0</v>
      </c>
      <c r="L346" s="145">
        <v>31</v>
      </c>
      <c r="M346" s="145">
        <v>0</v>
      </c>
      <c r="N346" s="145">
        <v>0</v>
      </c>
      <c r="O346" s="145">
        <v>0</v>
      </c>
      <c r="P346" s="145">
        <v>858</v>
      </c>
      <c r="Q346" s="145">
        <v>0</v>
      </c>
      <c r="R346" s="145">
        <v>523</v>
      </c>
      <c r="S346" s="145">
        <v>0</v>
      </c>
      <c r="T346" s="145">
        <v>491</v>
      </c>
      <c r="U346" s="145">
        <v>0</v>
      </c>
      <c r="V346" s="145">
        <v>593</v>
      </c>
      <c r="W346" s="145">
        <v>0</v>
      </c>
      <c r="X346" s="145">
        <v>0</v>
      </c>
      <c r="Y346" s="145">
        <v>516</v>
      </c>
      <c r="Z346" s="145">
        <v>1</v>
      </c>
      <c r="AA346" s="145">
        <v>85</v>
      </c>
      <c r="AB346" s="145">
        <v>1828</v>
      </c>
      <c r="AC346" s="145">
        <v>0</v>
      </c>
      <c r="AD346" s="145">
        <v>0</v>
      </c>
      <c r="AE346" s="145"/>
      <c r="AF346" s="145"/>
      <c r="AG346" s="145"/>
      <c r="AH346" s="145"/>
      <c r="AI346" s="145"/>
      <c r="AJ346" s="145"/>
      <c r="AK346" s="145"/>
      <c r="AL346" s="145"/>
      <c r="AM346" s="145"/>
      <c r="AN346" s="145"/>
      <c r="AO346" s="145"/>
      <c r="AP346" s="145"/>
      <c r="AQ346" s="131">
        <f t="shared" si="112"/>
        <v>11146</v>
      </c>
      <c r="AS346" s="145">
        <v>12875</v>
      </c>
      <c r="AU346" s="135">
        <f t="shared" si="115"/>
        <v>0</v>
      </c>
      <c r="AV346" s="135">
        <f t="shared" si="141"/>
        <v>0</v>
      </c>
      <c r="AW346" s="135">
        <f t="shared" si="142"/>
        <v>0</v>
      </c>
      <c r="AX346" s="135">
        <f t="shared" si="143"/>
        <v>0</v>
      </c>
      <c r="AY346" s="135">
        <f t="shared" si="144"/>
        <v>0</v>
      </c>
      <c r="AZ346" s="135">
        <f t="shared" si="145"/>
        <v>0</v>
      </c>
      <c r="BA346" s="135">
        <f t="shared" si="146"/>
        <v>0</v>
      </c>
      <c r="BB346" s="135">
        <f t="shared" si="147"/>
        <v>0</v>
      </c>
      <c r="BC346" s="135">
        <f t="shared" si="148"/>
        <v>0</v>
      </c>
      <c r="BD346" s="135">
        <f t="shared" si="149"/>
        <v>0</v>
      </c>
      <c r="BE346" s="135">
        <f t="shared" si="150"/>
        <v>0</v>
      </c>
      <c r="BF346" s="135">
        <f t="shared" si="151"/>
        <v>0</v>
      </c>
      <c r="BG346" s="135">
        <f t="shared" si="152"/>
        <v>0</v>
      </c>
      <c r="BH346" s="135">
        <f t="shared" si="153"/>
        <v>0</v>
      </c>
      <c r="BI346" s="135">
        <f t="shared" si="154"/>
        <v>0</v>
      </c>
      <c r="BJ346" s="135">
        <f t="shared" si="155"/>
        <v>0</v>
      </c>
      <c r="BK346" s="135">
        <f t="shared" si="116"/>
        <v>0</v>
      </c>
      <c r="BL346" s="135">
        <f t="shared" si="117"/>
        <v>0</v>
      </c>
      <c r="BM346" s="135">
        <f t="shared" si="118"/>
        <v>0</v>
      </c>
      <c r="BN346" s="135">
        <f t="shared" si="119"/>
        <v>0</v>
      </c>
      <c r="BO346" s="135">
        <f t="shared" si="120"/>
        <v>0</v>
      </c>
      <c r="BP346" s="135">
        <f t="shared" si="121"/>
        <v>0</v>
      </c>
      <c r="BQ346" s="135">
        <f t="shared" si="122"/>
        <v>0</v>
      </c>
      <c r="BR346" s="135">
        <f t="shared" si="123"/>
        <v>0</v>
      </c>
      <c r="BS346" s="135">
        <f t="shared" si="124"/>
        <v>0</v>
      </c>
      <c r="BT346" s="135">
        <f t="shared" si="125"/>
        <v>0</v>
      </c>
      <c r="BU346" s="135">
        <f t="shared" si="126"/>
        <v>0</v>
      </c>
      <c r="BV346" s="135">
        <f t="shared" si="127"/>
        <v>0</v>
      </c>
      <c r="BW346" s="135">
        <f t="shared" si="128"/>
        <v>0</v>
      </c>
      <c r="BX346" s="135">
        <f t="shared" si="129"/>
        <v>0</v>
      </c>
      <c r="BY346" s="135">
        <f t="shared" si="130"/>
        <v>0</v>
      </c>
      <c r="BZ346" s="135">
        <f t="shared" si="131"/>
        <v>0</v>
      </c>
      <c r="CA346" s="135">
        <f t="shared" si="132"/>
        <v>0</v>
      </c>
      <c r="CB346" s="135">
        <f t="shared" si="133"/>
        <v>0</v>
      </c>
      <c r="CC346" s="135">
        <f t="shared" si="134"/>
        <v>0</v>
      </c>
      <c r="CD346" s="135">
        <f t="shared" si="135"/>
        <v>0</v>
      </c>
      <c r="CE346" s="135">
        <f t="shared" si="136"/>
        <v>0</v>
      </c>
      <c r="CF346" s="135">
        <f t="shared" si="137"/>
        <v>0</v>
      </c>
      <c r="CG346" s="135">
        <f t="shared" si="138"/>
        <v>0</v>
      </c>
      <c r="CH346" s="135">
        <f t="shared" si="139"/>
        <v>0</v>
      </c>
      <c r="CI346" s="135">
        <f t="shared" si="140"/>
        <v>0</v>
      </c>
    </row>
    <row r="347" spans="2:87">
      <c r="B347" s="161" t="str">
        <f t="shared" si="114"/>
        <v>20 Responsabilidad Civil Vehíc. Mot.</v>
      </c>
      <c r="C347" s="145">
        <v>0</v>
      </c>
      <c r="D347" s="145">
        <v>0</v>
      </c>
      <c r="E347" s="145">
        <v>220343</v>
      </c>
      <c r="F347" s="145">
        <v>0</v>
      </c>
      <c r="G347" s="145">
        <v>0</v>
      </c>
      <c r="H347" s="145">
        <v>17951</v>
      </c>
      <c r="I347" s="145">
        <v>99226</v>
      </c>
      <c r="J347" s="145">
        <v>470</v>
      </c>
      <c r="K347" s="145">
        <v>0</v>
      </c>
      <c r="L347" s="145">
        <v>88444</v>
      </c>
      <c r="M347" s="145">
        <v>0</v>
      </c>
      <c r="N347" s="145">
        <v>0</v>
      </c>
      <c r="O347" s="145">
        <v>0</v>
      </c>
      <c r="P347" s="145">
        <v>16275</v>
      </c>
      <c r="Q347" s="145">
        <v>0</v>
      </c>
      <c r="R347" s="145">
        <v>3196</v>
      </c>
      <c r="S347" s="145">
        <v>0</v>
      </c>
      <c r="T347" s="145">
        <v>186718</v>
      </c>
      <c r="U347" s="145">
        <v>0</v>
      </c>
      <c r="V347" s="145">
        <v>53040</v>
      </c>
      <c r="W347" s="145">
        <v>0</v>
      </c>
      <c r="X347" s="145">
        <v>0</v>
      </c>
      <c r="Y347" s="145">
        <v>47399</v>
      </c>
      <c r="Z347" s="145">
        <v>0</v>
      </c>
      <c r="AA347" s="145">
        <v>19254</v>
      </c>
      <c r="AB347" s="145">
        <v>53069</v>
      </c>
      <c r="AC347" s="145">
        <v>31412</v>
      </c>
      <c r="AD347" s="145">
        <v>0</v>
      </c>
      <c r="AE347" s="145"/>
      <c r="AF347" s="145"/>
      <c r="AG347" s="145"/>
      <c r="AH347" s="145"/>
      <c r="AI347" s="145"/>
      <c r="AJ347" s="145"/>
      <c r="AK347" s="145"/>
      <c r="AL347" s="145"/>
      <c r="AM347" s="145"/>
      <c r="AN347" s="145"/>
      <c r="AO347" s="145"/>
      <c r="AP347" s="145"/>
      <c r="AQ347" s="131">
        <f t="shared" si="112"/>
        <v>836797</v>
      </c>
      <c r="AS347" s="145">
        <v>725230</v>
      </c>
      <c r="AU347" s="135">
        <f t="shared" si="115"/>
        <v>0</v>
      </c>
      <c r="AV347" s="135">
        <f t="shared" si="141"/>
        <v>0</v>
      </c>
      <c r="AW347" s="135">
        <f t="shared" si="142"/>
        <v>0</v>
      </c>
      <c r="AX347" s="135">
        <f t="shared" si="143"/>
        <v>0</v>
      </c>
      <c r="AY347" s="135">
        <f t="shared" si="144"/>
        <v>0</v>
      </c>
      <c r="AZ347" s="135">
        <f t="shared" si="145"/>
        <v>0</v>
      </c>
      <c r="BA347" s="135">
        <f t="shared" si="146"/>
        <v>0</v>
      </c>
      <c r="BB347" s="135">
        <f t="shared" si="147"/>
        <v>0</v>
      </c>
      <c r="BC347" s="135">
        <f t="shared" si="148"/>
        <v>0</v>
      </c>
      <c r="BD347" s="135">
        <f t="shared" si="149"/>
        <v>0</v>
      </c>
      <c r="BE347" s="135">
        <f t="shared" si="150"/>
        <v>0</v>
      </c>
      <c r="BF347" s="135">
        <f t="shared" si="151"/>
        <v>0</v>
      </c>
      <c r="BG347" s="135">
        <f t="shared" si="152"/>
        <v>0</v>
      </c>
      <c r="BH347" s="135">
        <f t="shared" si="153"/>
        <v>0</v>
      </c>
      <c r="BI347" s="135">
        <f t="shared" si="154"/>
        <v>0</v>
      </c>
      <c r="BJ347" s="135">
        <f t="shared" si="155"/>
        <v>0</v>
      </c>
      <c r="BK347" s="135">
        <f t="shared" si="116"/>
        <v>0</v>
      </c>
      <c r="BL347" s="135">
        <f t="shared" si="117"/>
        <v>0</v>
      </c>
      <c r="BM347" s="135">
        <f t="shared" si="118"/>
        <v>0</v>
      </c>
      <c r="BN347" s="135">
        <f t="shared" si="119"/>
        <v>0</v>
      </c>
      <c r="BO347" s="135">
        <f t="shared" si="120"/>
        <v>0</v>
      </c>
      <c r="BP347" s="135">
        <f t="shared" si="121"/>
        <v>0</v>
      </c>
      <c r="BQ347" s="135">
        <f t="shared" si="122"/>
        <v>0</v>
      </c>
      <c r="BR347" s="135">
        <f t="shared" si="123"/>
        <v>0</v>
      </c>
      <c r="BS347" s="135">
        <f t="shared" si="124"/>
        <v>0</v>
      </c>
      <c r="BT347" s="135">
        <f t="shared" si="125"/>
        <v>0</v>
      </c>
      <c r="BU347" s="135">
        <f t="shared" si="126"/>
        <v>0</v>
      </c>
      <c r="BV347" s="135">
        <f t="shared" si="127"/>
        <v>0</v>
      </c>
      <c r="BW347" s="135">
        <f t="shared" si="128"/>
        <v>0</v>
      </c>
      <c r="BX347" s="135">
        <f t="shared" si="129"/>
        <v>0</v>
      </c>
      <c r="BY347" s="135">
        <f t="shared" si="130"/>
        <v>0</v>
      </c>
      <c r="BZ347" s="135">
        <f t="shared" si="131"/>
        <v>0</v>
      </c>
      <c r="CA347" s="135">
        <f t="shared" si="132"/>
        <v>0</v>
      </c>
      <c r="CB347" s="135">
        <f t="shared" si="133"/>
        <v>0</v>
      </c>
      <c r="CC347" s="135">
        <f t="shared" si="134"/>
        <v>0</v>
      </c>
      <c r="CD347" s="135">
        <f t="shared" si="135"/>
        <v>0</v>
      </c>
      <c r="CE347" s="135">
        <f t="shared" si="136"/>
        <v>0</v>
      </c>
      <c r="CF347" s="135">
        <f t="shared" si="137"/>
        <v>0</v>
      </c>
      <c r="CG347" s="135">
        <f t="shared" si="138"/>
        <v>0</v>
      </c>
      <c r="CH347" s="135">
        <f t="shared" si="139"/>
        <v>0</v>
      </c>
      <c r="CI347" s="135">
        <f t="shared" si="140"/>
        <v>0</v>
      </c>
    </row>
    <row r="348" spans="2:87">
      <c r="B348" s="161" t="str">
        <f t="shared" si="114"/>
        <v>21 Responsabilidad Civil</v>
      </c>
      <c r="C348" s="145">
        <v>1234</v>
      </c>
      <c r="D348" s="145">
        <v>0</v>
      </c>
      <c r="E348" s="145">
        <v>48097</v>
      </c>
      <c r="F348" s="145">
        <v>0</v>
      </c>
      <c r="G348" s="145">
        <v>0</v>
      </c>
      <c r="H348" s="145">
        <v>6973</v>
      </c>
      <c r="I348" s="145">
        <v>36046</v>
      </c>
      <c r="J348" s="145">
        <v>700</v>
      </c>
      <c r="K348" s="145">
        <v>0</v>
      </c>
      <c r="L348" s="145">
        <v>456</v>
      </c>
      <c r="M348" s="145">
        <v>0</v>
      </c>
      <c r="N348" s="145">
        <v>0</v>
      </c>
      <c r="O348" s="145">
        <v>0</v>
      </c>
      <c r="P348" s="145">
        <v>3480</v>
      </c>
      <c r="Q348" s="145">
        <v>0</v>
      </c>
      <c r="R348" s="145">
        <v>1433</v>
      </c>
      <c r="S348" s="145">
        <v>0</v>
      </c>
      <c r="T348" s="145">
        <v>10648</v>
      </c>
      <c r="U348" s="145">
        <v>0</v>
      </c>
      <c r="V348" s="145">
        <v>19201</v>
      </c>
      <c r="W348" s="145">
        <v>0</v>
      </c>
      <c r="X348" s="145">
        <v>710</v>
      </c>
      <c r="Y348" s="145">
        <v>1450</v>
      </c>
      <c r="Z348" s="145">
        <v>9</v>
      </c>
      <c r="AA348" s="145">
        <v>3490</v>
      </c>
      <c r="AB348" s="145">
        <v>20109</v>
      </c>
      <c r="AC348" s="145">
        <v>0</v>
      </c>
      <c r="AD348" s="145">
        <v>2</v>
      </c>
      <c r="AE348" s="145"/>
      <c r="AF348" s="145"/>
      <c r="AG348" s="145"/>
      <c r="AH348" s="145"/>
      <c r="AI348" s="145"/>
      <c r="AJ348" s="145"/>
      <c r="AK348" s="145"/>
      <c r="AL348" s="145"/>
      <c r="AM348" s="145"/>
      <c r="AN348" s="145"/>
      <c r="AO348" s="145"/>
      <c r="AP348" s="145"/>
      <c r="AQ348" s="131">
        <f t="shared" si="112"/>
        <v>154038</v>
      </c>
      <c r="AS348" s="145">
        <v>193809</v>
      </c>
      <c r="AU348" s="135">
        <f t="shared" si="115"/>
        <v>0</v>
      </c>
      <c r="AV348" s="135">
        <f t="shared" si="141"/>
        <v>0</v>
      </c>
      <c r="AW348" s="135">
        <f t="shared" si="142"/>
        <v>0</v>
      </c>
      <c r="AX348" s="135">
        <f t="shared" si="143"/>
        <v>0</v>
      </c>
      <c r="AY348" s="135">
        <f t="shared" si="144"/>
        <v>0</v>
      </c>
      <c r="AZ348" s="135">
        <f t="shared" si="145"/>
        <v>0</v>
      </c>
      <c r="BA348" s="135">
        <f t="shared" si="146"/>
        <v>0</v>
      </c>
      <c r="BB348" s="135">
        <f t="shared" si="147"/>
        <v>0</v>
      </c>
      <c r="BC348" s="135">
        <f t="shared" si="148"/>
        <v>0</v>
      </c>
      <c r="BD348" s="135">
        <f t="shared" si="149"/>
        <v>0</v>
      </c>
      <c r="BE348" s="135">
        <f t="shared" si="150"/>
        <v>0</v>
      </c>
      <c r="BF348" s="135">
        <f t="shared" si="151"/>
        <v>0</v>
      </c>
      <c r="BG348" s="135">
        <f t="shared" si="152"/>
        <v>0</v>
      </c>
      <c r="BH348" s="135">
        <f t="shared" si="153"/>
        <v>0</v>
      </c>
      <c r="BI348" s="135">
        <f t="shared" si="154"/>
        <v>0</v>
      </c>
      <c r="BJ348" s="135">
        <f t="shared" si="155"/>
        <v>0</v>
      </c>
      <c r="BK348" s="135">
        <f t="shared" si="116"/>
        <v>0</v>
      </c>
      <c r="BL348" s="135">
        <f t="shared" si="117"/>
        <v>0</v>
      </c>
      <c r="BM348" s="135">
        <f t="shared" si="118"/>
        <v>0</v>
      </c>
      <c r="BN348" s="135">
        <f t="shared" si="119"/>
        <v>0</v>
      </c>
      <c r="BO348" s="135">
        <f t="shared" si="120"/>
        <v>0</v>
      </c>
      <c r="BP348" s="135">
        <f t="shared" si="121"/>
        <v>0</v>
      </c>
      <c r="BQ348" s="135">
        <f t="shared" si="122"/>
        <v>0</v>
      </c>
      <c r="BR348" s="135">
        <f t="shared" si="123"/>
        <v>0</v>
      </c>
      <c r="BS348" s="135">
        <f t="shared" si="124"/>
        <v>0</v>
      </c>
      <c r="BT348" s="135">
        <f t="shared" si="125"/>
        <v>0</v>
      </c>
      <c r="BU348" s="135">
        <f t="shared" si="126"/>
        <v>0</v>
      </c>
      <c r="BV348" s="135">
        <f t="shared" si="127"/>
        <v>0</v>
      </c>
      <c r="BW348" s="135">
        <f t="shared" si="128"/>
        <v>0</v>
      </c>
      <c r="BX348" s="135">
        <f t="shared" si="129"/>
        <v>0</v>
      </c>
      <c r="BY348" s="135">
        <f t="shared" si="130"/>
        <v>0</v>
      </c>
      <c r="BZ348" s="135">
        <f t="shared" si="131"/>
        <v>0</v>
      </c>
      <c r="CA348" s="135">
        <f t="shared" si="132"/>
        <v>0</v>
      </c>
      <c r="CB348" s="135">
        <f t="shared" si="133"/>
        <v>0</v>
      </c>
      <c r="CC348" s="135">
        <f t="shared" si="134"/>
        <v>0</v>
      </c>
      <c r="CD348" s="135">
        <f t="shared" si="135"/>
        <v>0</v>
      </c>
      <c r="CE348" s="135">
        <f t="shared" si="136"/>
        <v>0</v>
      </c>
      <c r="CF348" s="135">
        <f t="shared" si="137"/>
        <v>0</v>
      </c>
      <c r="CG348" s="135">
        <f t="shared" si="138"/>
        <v>0</v>
      </c>
      <c r="CH348" s="135">
        <f t="shared" si="139"/>
        <v>0</v>
      </c>
      <c r="CI348" s="135">
        <f t="shared" si="140"/>
        <v>0</v>
      </c>
    </row>
    <row r="349" spans="2:87">
      <c r="B349" s="161" t="str">
        <f t="shared" si="114"/>
        <v>22 Multiriesgos</v>
      </c>
      <c r="C349" s="145">
        <v>0</v>
      </c>
      <c r="D349" s="145">
        <v>0</v>
      </c>
      <c r="E349" s="145">
        <v>0</v>
      </c>
      <c r="F349" s="145">
        <v>0</v>
      </c>
      <c r="G349" s="145">
        <v>0</v>
      </c>
      <c r="H349" s="145">
        <v>214</v>
      </c>
      <c r="I349" s="145">
        <v>3</v>
      </c>
      <c r="J349" s="145">
        <v>0</v>
      </c>
      <c r="K349" s="145">
        <v>0</v>
      </c>
      <c r="L349" s="145">
        <v>0</v>
      </c>
      <c r="M349" s="145">
        <v>0</v>
      </c>
      <c r="N349" s="145">
        <v>0</v>
      </c>
      <c r="O349" s="145">
        <v>0</v>
      </c>
      <c r="P349" s="145">
        <v>0</v>
      </c>
      <c r="Q349" s="145">
        <v>0</v>
      </c>
      <c r="R349" s="145">
        <v>0</v>
      </c>
      <c r="S349" s="145">
        <v>0</v>
      </c>
      <c r="T349" s="145">
        <v>232</v>
      </c>
      <c r="U349" s="145">
        <v>0</v>
      </c>
      <c r="V349" s="145">
        <v>113</v>
      </c>
      <c r="W349" s="145">
        <v>0</v>
      </c>
      <c r="X349" s="145">
        <v>73</v>
      </c>
      <c r="Y349" s="145">
        <v>0</v>
      </c>
      <c r="Z349" s="145">
        <v>0</v>
      </c>
      <c r="AA349" s="145">
        <v>43</v>
      </c>
      <c r="AB349" s="145">
        <v>0</v>
      </c>
      <c r="AC349" s="145">
        <v>0</v>
      </c>
      <c r="AD349" s="145">
        <v>8239</v>
      </c>
      <c r="AE349" s="145"/>
      <c r="AF349" s="145"/>
      <c r="AG349" s="145"/>
      <c r="AH349" s="145"/>
      <c r="AI349" s="145"/>
      <c r="AJ349" s="145"/>
      <c r="AK349" s="145"/>
      <c r="AL349" s="145"/>
      <c r="AM349" s="145"/>
      <c r="AN349" s="145"/>
      <c r="AO349" s="145"/>
      <c r="AP349" s="145"/>
      <c r="AQ349" s="131">
        <f t="shared" si="112"/>
        <v>8917</v>
      </c>
      <c r="AS349" s="145">
        <v>42395</v>
      </c>
      <c r="AU349" s="135">
        <f t="shared" si="115"/>
        <v>0</v>
      </c>
      <c r="AV349" s="135">
        <f t="shared" si="141"/>
        <v>0</v>
      </c>
      <c r="AW349" s="135">
        <f t="shared" si="142"/>
        <v>1</v>
      </c>
      <c r="AX349" s="135">
        <f t="shared" si="143"/>
        <v>0</v>
      </c>
      <c r="AY349" s="135">
        <f t="shared" si="144"/>
        <v>0</v>
      </c>
      <c r="AZ349" s="135">
        <f t="shared" si="145"/>
        <v>0</v>
      </c>
      <c r="BA349" s="135">
        <f t="shared" si="146"/>
        <v>0</v>
      </c>
      <c r="BB349" s="135">
        <f t="shared" si="147"/>
        <v>0</v>
      </c>
      <c r="BC349" s="135">
        <f t="shared" si="148"/>
        <v>0</v>
      </c>
      <c r="BD349" s="135">
        <f t="shared" si="149"/>
        <v>0</v>
      </c>
      <c r="BE349" s="135">
        <f t="shared" si="150"/>
        <v>0</v>
      </c>
      <c r="BF349" s="135">
        <f t="shared" si="151"/>
        <v>0</v>
      </c>
      <c r="BG349" s="135">
        <f t="shared" si="152"/>
        <v>0</v>
      </c>
      <c r="BH349" s="135">
        <f t="shared" si="153"/>
        <v>1</v>
      </c>
      <c r="BI349" s="135">
        <f t="shared" si="154"/>
        <v>0</v>
      </c>
      <c r="BJ349" s="135">
        <f t="shared" si="155"/>
        <v>0</v>
      </c>
      <c r="BK349" s="135">
        <f t="shared" si="116"/>
        <v>0</v>
      </c>
      <c r="BL349" s="135">
        <f t="shared" si="117"/>
        <v>0</v>
      </c>
      <c r="BM349" s="135">
        <f t="shared" si="118"/>
        <v>0</v>
      </c>
      <c r="BN349" s="135">
        <f t="shared" si="119"/>
        <v>0</v>
      </c>
      <c r="BO349" s="135">
        <f t="shared" si="120"/>
        <v>0</v>
      </c>
      <c r="BP349" s="135">
        <f t="shared" si="121"/>
        <v>0</v>
      </c>
      <c r="BQ349" s="135">
        <f t="shared" si="122"/>
        <v>0</v>
      </c>
      <c r="BR349" s="135">
        <f t="shared" si="123"/>
        <v>0</v>
      </c>
      <c r="BS349" s="135">
        <f t="shared" si="124"/>
        <v>0</v>
      </c>
      <c r="BT349" s="135">
        <f t="shared" si="125"/>
        <v>0</v>
      </c>
      <c r="BU349" s="135">
        <f t="shared" si="126"/>
        <v>0</v>
      </c>
      <c r="BV349" s="135">
        <f t="shared" si="127"/>
        <v>0</v>
      </c>
      <c r="BW349" s="135">
        <f t="shared" si="128"/>
        <v>0</v>
      </c>
      <c r="BX349" s="135">
        <f t="shared" si="129"/>
        <v>0</v>
      </c>
      <c r="BY349" s="135">
        <f t="shared" si="130"/>
        <v>0</v>
      </c>
      <c r="BZ349" s="135">
        <f t="shared" si="131"/>
        <v>0</v>
      </c>
      <c r="CA349" s="135">
        <f t="shared" si="132"/>
        <v>0</v>
      </c>
      <c r="CB349" s="135">
        <f t="shared" si="133"/>
        <v>0</v>
      </c>
      <c r="CC349" s="135">
        <f t="shared" si="134"/>
        <v>0</v>
      </c>
      <c r="CD349" s="135">
        <f t="shared" si="135"/>
        <v>0</v>
      </c>
      <c r="CE349" s="135">
        <f t="shared" si="136"/>
        <v>0</v>
      </c>
      <c r="CF349" s="135">
        <f t="shared" si="137"/>
        <v>0</v>
      </c>
      <c r="CG349" s="135">
        <f t="shared" si="138"/>
        <v>0</v>
      </c>
      <c r="CH349" s="135">
        <f t="shared" si="139"/>
        <v>0</v>
      </c>
      <c r="CI349" s="135">
        <f t="shared" si="140"/>
        <v>0</v>
      </c>
    </row>
    <row r="350" spans="2:87">
      <c r="B350" s="161" t="str">
        <f t="shared" si="114"/>
        <v>23 Accidentes Personales</v>
      </c>
      <c r="C350" s="145">
        <v>926</v>
      </c>
      <c r="D350" s="145">
        <v>0</v>
      </c>
      <c r="E350" s="145">
        <v>254572</v>
      </c>
      <c r="F350" s="145">
        <v>27379</v>
      </c>
      <c r="G350" s="145">
        <v>0</v>
      </c>
      <c r="H350" s="145">
        <v>15756</v>
      </c>
      <c r="I350" s="145">
        <v>77977</v>
      </c>
      <c r="J350" s="145">
        <v>2084</v>
      </c>
      <c r="K350" s="145">
        <v>0</v>
      </c>
      <c r="L350" s="145">
        <v>45637</v>
      </c>
      <c r="M350" s="145">
        <v>0</v>
      </c>
      <c r="N350" s="145">
        <v>0</v>
      </c>
      <c r="O350" s="145">
        <v>0</v>
      </c>
      <c r="P350" s="145">
        <v>8684</v>
      </c>
      <c r="Q350" s="145">
        <v>0</v>
      </c>
      <c r="R350" s="145">
        <v>2718</v>
      </c>
      <c r="S350" s="145">
        <v>0</v>
      </c>
      <c r="T350" s="145">
        <v>90391</v>
      </c>
      <c r="U350" s="145">
        <v>0</v>
      </c>
      <c r="V350" s="145">
        <v>28051</v>
      </c>
      <c r="W350" s="145">
        <v>0</v>
      </c>
      <c r="X350" s="145">
        <v>200</v>
      </c>
      <c r="Y350" s="145">
        <v>1888</v>
      </c>
      <c r="Z350" s="145">
        <v>1</v>
      </c>
      <c r="AA350" s="145">
        <v>10528</v>
      </c>
      <c r="AB350" s="145">
        <v>46543</v>
      </c>
      <c r="AC350" s="145">
        <v>13472</v>
      </c>
      <c r="AD350" s="145">
        <v>0</v>
      </c>
      <c r="AE350" s="145"/>
      <c r="AF350" s="145"/>
      <c r="AG350" s="145"/>
      <c r="AH350" s="145"/>
      <c r="AI350" s="145"/>
      <c r="AJ350" s="145"/>
      <c r="AK350" s="145"/>
      <c r="AL350" s="145"/>
      <c r="AM350" s="145"/>
      <c r="AN350" s="145"/>
      <c r="AO350" s="145"/>
      <c r="AP350" s="145"/>
      <c r="AQ350" s="131">
        <f t="shared" si="112"/>
        <v>626807</v>
      </c>
      <c r="AS350" s="145">
        <v>613034</v>
      </c>
      <c r="AU350" s="135">
        <f t="shared" si="115"/>
        <v>0</v>
      </c>
      <c r="AV350" s="135">
        <f t="shared" si="141"/>
        <v>0</v>
      </c>
      <c r="AW350" s="135">
        <f t="shared" si="142"/>
        <v>0</v>
      </c>
      <c r="AX350" s="135">
        <f t="shared" si="143"/>
        <v>0</v>
      </c>
      <c r="AY350" s="135">
        <f t="shared" si="144"/>
        <v>0</v>
      </c>
      <c r="AZ350" s="135">
        <f t="shared" si="145"/>
        <v>0</v>
      </c>
      <c r="BA350" s="135">
        <f t="shared" si="146"/>
        <v>0</v>
      </c>
      <c r="BB350" s="135">
        <f t="shared" si="147"/>
        <v>0</v>
      </c>
      <c r="BC350" s="135">
        <f t="shared" si="148"/>
        <v>0</v>
      </c>
      <c r="BD350" s="135">
        <f t="shared" si="149"/>
        <v>0</v>
      </c>
      <c r="BE350" s="135">
        <f t="shared" si="150"/>
        <v>0</v>
      </c>
      <c r="BF350" s="135">
        <f t="shared" si="151"/>
        <v>0</v>
      </c>
      <c r="BG350" s="135">
        <f t="shared" si="152"/>
        <v>0</v>
      </c>
      <c r="BH350" s="135">
        <f t="shared" si="153"/>
        <v>0</v>
      </c>
      <c r="BI350" s="135">
        <f t="shared" si="154"/>
        <v>0</v>
      </c>
      <c r="BJ350" s="135">
        <f t="shared" si="155"/>
        <v>0</v>
      </c>
      <c r="BK350" s="135">
        <f t="shared" si="116"/>
        <v>0</v>
      </c>
      <c r="BL350" s="135">
        <f t="shared" si="117"/>
        <v>0</v>
      </c>
      <c r="BM350" s="135">
        <f t="shared" si="118"/>
        <v>0</v>
      </c>
      <c r="BN350" s="135">
        <f t="shared" si="119"/>
        <v>0</v>
      </c>
      <c r="BO350" s="135">
        <f t="shared" si="120"/>
        <v>0</v>
      </c>
      <c r="BP350" s="135">
        <f t="shared" si="121"/>
        <v>0</v>
      </c>
      <c r="BQ350" s="135">
        <f t="shared" si="122"/>
        <v>0</v>
      </c>
      <c r="BR350" s="135">
        <f t="shared" si="123"/>
        <v>0</v>
      </c>
      <c r="BS350" s="135">
        <f t="shared" si="124"/>
        <v>0</v>
      </c>
      <c r="BT350" s="135">
        <f t="shared" si="125"/>
        <v>0</v>
      </c>
      <c r="BU350" s="135">
        <f t="shared" si="126"/>
        <v>0</v>
      </c>
      <c r="BV350" s="135">
        <f t="shared" si="127"/>
        <v>0</v>
      </c>
      <c r="BW350" s="135">
        <f t="shared" si="128"/>
        <v>0</v>
      </c>
      <c r="BX350" s="135">
        <f t="shared" si="129"/>
        <v>0</v>
      </c>
      <c r="BY350" s="135">
        <f t="shared" si="130"/>
        <v>0</v>
      </c>
      <c r="BZ350" s="135">
        <f t="shared" si="131"/>
        <v>0</v>
      </c>
      <c r="CA350" s="135">
        <f t="shared" si="132"/>
        <v>0</v>
      </c>
      <c r="CB350" s="135">
        <f t="shared" si="133"/>
        <v>0</v>
      </c>
      <c r="CC350" s="135">
        <f t="shared" si="134"/>
        <v>0</v>
      </c>
      <c r="CD350" s="135">
        <f t="shared" si="135"/>
        <v>0</v>
      </c>
      <c r="CE350" s="135">
        <f t="shared" si="136"/>
        <v>0</v>
      </c>
      <c r="CF350" s="135">
        <f t="shared" si="137"/>
        <v>0</v>
      </c>
      <c r="CG350" s="135">
        <f t="shared" si="138"/>
        <v>0</v>
      </c>
      <c r="CH350" s="135">
        <f t="shared" si="139"/>
        <v>0</v>
      </c>
      <c r="CI350" s="135">
        <f t="shared" si="140"/>
        <v>0</v>
      </c>
    </row>
    <row r="351" spans="2:87">
      <c r="B351" s="161" t="str">
        <f t="shared" si="114"/>
        <v>24 SOAP</v>
      </c>
      <c r="C351" s="145">
        <v>0</v>
      </c>
      <c r="D351" s="145">
        <v>0</v>
      </c>
      <c r="E351" s="145">
        <v>1197855</v>
      </c>
      <c r="F351" s="145">
        <v>0</v>
      </c>
      <c r="G351" s="145">
        <v>0</v>
      </c>
      <c r="H351" s="145">
        <v>0</v>
      </c>
      <c r="I351" s="145">
        <v>180292</v>
      </c>
      <c r="J351" s="145">
        <v>0</v>
      </c>
      <c r="K351" s="145">
        <v>0</v>
      </c>
      <c r="L351" s="145">
        <v>471621</v>
      </c>
      <c r="M351" s="145">
        <v>0</v>
      </c>
      <c r="N351" s="145">
        <v>0</v>
      </c>
      <c r="O351" s="145">
        <v>0</v>
      </c>
      <c r="P351" s="145">
        <v>684</v>
      </c>
      <c r="Q351" s="145">
        <v>0</v>
      </c>
      <c r="R351" s="145">
        <v>6652</v>
      </c>
      <c r="S351" s="145">
        <v>0</v>
      </c>
      <c r="T351" s="145">
        <v>615144</v>
      </c>
      <c r="U351" s="145">
        <v>0</v>
      </c>
      <c r="V351" s="145">
        <v>285923</v>
      </c>
      <c r="W351" s="145">
        <v>0</v>
      </c>
      <c r="X351" s="145">
        <v>0</v>
      </c>
      <c r="Y351" s="145">
        <v>697974</v>
      </c>
      <c r="Z351" s="145">
        <v>0</v>
      </c>
      <c r="AA351" s="145">
        <v>65504</v>
      </c>
      <c r="AB351" s="145">
        <v>235644</v>
      </c>
      <c r="AC351" s="145">
        <v>43651</v>
      </c>
      <c r="AD351" s="145">
        <v>0</v>
      </c>
      <c r="AE351" s="145"/>
      <c r="AF351" s="145"/>
      <c r="AG351" s="145"/>
      <c r="AH351" s="145"/>
      <c r="AI351" s="145"/>
      <c r="AJ351" s="145"/>
      <c r="AK351" s="145"/>
      <c r="AL351" s="145"/>
      <c r="AM351" s="145"/>
      <c r="AN351" s="145"/>
      <c r="AO351" s="145"/>
      <c r="AP351" s="145"/>
      <c r="AQ351" s="131">
        <f t="shared" si="112"/>
        <v>3800944</v>
      </c>
      <c r="AS351" s="145">
        <v>3205493</v>
      </c>
      <c r="AU351" s="135">
        <f t="shared" si="115"/>
        <v>0</v>
      </c>
      <c r="AV351" s="135">
        <f t="shared" si="141"/>
        <v>0</v>
      </c>
      <c r="AW351" s="135">
        <f t="shared" si="142"/>
        <v>0</v>
      </c>
      <c r="AX351" s="135">
        <f t="shared" si="143"/>
        <v>0</v>
      </c>
      <c r="AY351" s="135">
        <f t="shared" si="144"/>
        <v>0</v>
      </c>
      <c r="AZ351" s="135">
        <f t="shared" si="145"/>
        <v>0</v>
      </c>
      <c r="BA351" s="135">
        <f t="shared" si="146"/>
        <v>0</v>
      </c>
      <c r="BB351" s="135">
        <f t="shared" si="147"/>
        <v>0</v>
      </c>
      <c r="BC351" s="135">
        <f t="shared" si="148"/>
        <v>0</v>
      </c>
      <c r="BD351" s="135">
        <f t="shared" si="149"/>
        <v>0</v>
      </c>
      <c r="BE351" s="135">
        <f t="shared" si="150"/>
        <v>0</v>
      </c>
      <c r="BF351" s="135">
        <f t="shared" si="151"/>
        <v>0</v>
      </c>
      <c r="BG351" s="135">
        <f t="shared" si="152"/>
        <v>0</v>
      </c>
      <c r="BH351" s="135">
        <f t="shared" si="153"/>
        <v>0</v>
      </c>
      <c r="BI351" s="135">
        <f t="shared" si="154"/>
        <v>0</v>
      </c>
      <c r="BJ351" s="135">
        <f t="shared" si="155"/>
        <v>0</v>
      </c>
      <c r="BK351" s="135">
        <f t="shared" si="116"/>
        <v>0</v>
      </c>
      <c r="BL351" s="135">
        <f t="shared" si="117"/>
        <v>0</v>
      </c>
      <c r="BM351" s="135">
        <f t="shared" si="118"/>
        <v>0</v>
      </c>
      <c r="BN351" s="135">
        <f t="shared" si="119"/>
        <v>0</v>
      </c>
      <c r="BO351" s="135">
        <f t="shared" si="120"/>
        <v>0</v>
      </c>
      <c r="BP351" s="135">
        <f t="shared" si="121"/>
        <v>0</v>
      </c>
      <c r="BQ351" s="135">
        <f t="shared" si="122"/>
        <v>0</v>
      </c>
      <c r="BR351" s="135">
        <f t="shared" si="123"/>
        <v>0</v>
      </c>
      <c r="BS351" s="135">
        <f t="shared" si="124"/>
        <v>0</v>
      </c>
      <c r="BT351" s="135">
        <f t="shared" si="125"/>
        <v>0</v>
      </c>
      <c r="BU351" s="135">
        <f t="shared" si="126"/>
        <v>0</v>
      </c>
      <c r="BV351" s="135">
        <f t="shared" si="127"/>
        <v>0</v>
      </c>
      <c r="BW351" s="135">
        <f t="shared" si="128"/>
        <v>0</v>
      </c>
      <c r="BX351" s="135">
        <f t="shared" si="129"/>
        <v>0</v>
      </c>
      <c r="BY351" s="135">
        <f t="shared" si="130"/>
        <v>0</v>
      </c>
      <c r="BZ351" s="135">
        <f t="shared" si="131"/>
        <v>0</v>
      </c>
      <c r="CA351" s="135">
        <f t="shared" si="132"/>
        <v>0</v>
      </c>
      <c r="CB351" s="135">
        <f t="shared" si="133"/>
        <v>0</v>
      </c>
      <c r="CC351" s="135">
        <f t="shared" si="134"/>
        <v>0</v>
      </c>
      <c r="CD351" s="135">
        <f t="shared" si="135"/>
        <v>0</v>
      </c>
      <c r="CE351" s="135">
        <f t="shared" si="136"/>
        <v>0</v>
      </c>
      <c r="CF351" s="135">
        <f t="shared" si="137"/>
        <v>0</v>
      </c>
      <c r="CG351" s="135">
        <f t="shared" si="138"/>
        <v>0</v>
      </c>
      <c r="CH351" s="135">
        <f t="shared" si="139"/>
        <v>0</v>
      </c>
      <c r="CI351" s="135">
        <f t="shared" si="140"/>
        <v>0</v>
      </c>
    </row>
    <row r="352" spans="2:87">
      <c r="B352" s="161" t="str">
        <f t="shared" si="114"/>
        <v>25 Garantía</v>
      </c>
      <c r="C352" s="145">
        <v>0</v>
      </c>
      <c r="D352" s="145">
        <v>0</v>
      </c>
      <c r="E352" s="145">
        <v>24</v>
      </c>
      <c r="F352" s="145">
        <v>0</v>
      </c>
      <c r="G352" s="145">
        <v>3313</v>
      </c>
      <c r="H352" s="145">
        <v>0</v>
      </c>
      <c r="I352" s="145">
        <v>102</v>
      </c>
      <c r="J352" s="145">
        <v>1</v>
      </c>
      <c r="K352" s="145">
        <v>0</v>
      </c>
      <c r="L352" s="145">
        <v>359</v>
      </c>
      <c r="M352" s="145">
        <v>11615</v>
      </c>
      <c r="N352" s="145">
        <v>0</v>
      </c>
      <c r="O352" s="145">
        <v>0</v>
      </c>
      <c r="P352" s="145">
        <v>6570</v>
      </c>
      <c r="Q352" s="145">
        <v>0</v>
      </c>
      <c r="R352" s="145">
        <v>10</v>
      </c>
      <c r="S352" s="145">
        <v>0</v>
      </c>
      <c r="T352" s="145">
        <v>2177</v>
      </c>
      <c r="U352" s="145">
        <v>12965</v>
      </c>
      <c r="V352" s="145">
        <v>194</v>
      </c>
      <c r="W352" s="145">
        <v>3737</v>
      </c>
      <c r="X352" s="145">
        <v>21</v>
      </c>
      <c r="Y352" s="145">
        <v>278</v>
      </c>
      <c r="Z352" s="145">
        <v>0</v>
      </c>
      <c r="AA352" s="145">
        <v>2184</v>
      </c>
      <c r="AB352" s="145">
        <v>0</v>
      </c>
      <c r="AC352" s="145">
        <v>0</v>
      </c>
      <c r="AD352" s="145">
        <v>0</v>
      </c>
      <c r="AE352" s="145"/>
      <c r="AF352" s="145"/>
      <c r="AG352" s="145"/>
      <c r="AH352" s="145"/>
      <c r="AI352" s="145"/>
      <c r="AJ352" s="145"/>
      <c r="AK352" s="145"/>
      <c r="AL352" s="145"/>
      <c r="AM352" s="145"/>
      <c r="AN352" s="145"/>
      <c r="AO352" s="145"/>
      <c r="AP352" s="145"/>
      <c r="AQ352" s="131">
        <f t="shared" si="112"/>
        <v>43550</v>
      </c>
      <c r="AS352" s="145">
        <v>38270</v>
      </c>
      <c r="AU352" s="135">
        <f t="shared" si="115"/>
        <v>0</v>
      </c>
      <c r="AV352" s="135">
        <f t="shared" si="141"/>
        <v>0</v>
      </c>
      <c r="AW352" s="135">
        <f t="shared" si="142"/>
        <v>0</v>
      </c>
      <c r="AX352" s="135">
        <f t="shared" si="143"/>
        <v>0</v>
      </c>
      <c r="AY352" s="135">
        <f t="shared" si="144"/>
        <v>0</v>
      </c>
      <c r="AZ352" s="135">
        <f t="shared" si="145"/>
        <v>0</v>
      </c>
      <c r="BA352" s="135">
        <f t="shared" si="146"/>
        <v>0</v>
      </c>
      <c r="BB352" s="135">
        <f t="shared" si="147"/>
        <v>0</v>
      </c>
      <c r="BC352" s="135">
        <f t="shared" si="148"/>
        <v>0</v>
      </c>
      <c r="BD352" s="135">
        <f t="shared" si="149"/>
        <v>0</v>
      </c>
      <c r="BE352" s="135">
        <f t="shared" si="150"/>
        <v>0</v>
      </c>
      <c r="BF352" s="135">
        <f t="shared" si="151"/>
        <v>0</v>
      </c>
      <c r="BG352" s="135">
        <f t="shared" si="152"/>
        <v>0</v>
      </c>
      <c r="BH352" s="135">
        <f t="shared" si="153"/>
        <v>0</v>
      </c>
      <c r="BI352" s="135">
        <f t="shared" si="154"/>
        <v>0</v>
      </c>
      <c r="BJ352" s="135">
        <f t="shared" si="155"/>
        <v>0</v>
      </c>
      <c r="BK352" s="135">
        <f t="shared" si="116"/>
        <v>0</v>
      </c>
      <c r="BL352" s="135">
        <f t="shared" si="117"/>
        <v>0</v>
      </c>
      <c r="BM352" s="135">
        <f t="shared" si="118"/>
        <v>0</v>
      </c>
      <c r="BN352" s="135">
        <f t="shared" si="119"/>
        <v>0</v>
      </c>
      <c r="BO352" s="135">
        <f t="shared" si="120"/>
        <v>0</v>
      </c>
      <c r="BP352" s="135">
        <f t="shared" si="121"/>
        <v>0</v>
      </c>
      <c r="BQ352" s="135">
        <f t="shared" si="122"/>
        <v>0</v>
      </c>
      <c r="BR352" s="135">
        <f t="shared" si="123"/>
        <v>0</v>
      </c>
      <c r="BS352" s="135">
        <f t="shared" si="124"/>
        <v>0</v>
      </c>
      <c r="BT352" s="135">
        <f t="shared" si="125"/>
        <v>1</v>
      </c>
      <c r="BU352" s="135">
        <f t="shared" si="126"/>
        <v>0</v>
      </c>
      <c r="BV352" s="135">
        <f t="shared" si="127"/>
        <v>0</v>
      </c>
      <c r="BW352" s="135">
        <f t="shared" si="128"/>
        <v>0</v>
      </c>
      <c r="BX352" s="135">
        <f t="shared" si="129"/>
        <v>0</v>
      </c>
      <c r="BY352" s="135">
        <f t="shared" si="130"/>
        <v>0</v>
      </c>
      <c r="BZ352" s="135">
        <f t="shared" si="131"/>
        <v>0</v>
      </c>
      <c r="CA352" s="135">
        <f t="shared" si="132"/>
        <v>0</v>
      </c>
      <c r="CB352" s="135">
        <f t="shared" si="133"/>
        <v>0</v>
      </c>
      <c r="CC352" s="135">
        <f t="shared" si="134"/>
        <v>0</v>
      </c>
      <c r="CD352" s="135">
        <f t="shared" si="135"/>
        <v>0</v>
      </c>
      <c r="CE352" s="135">
        <f t="shared" si="136"/>
        <v>0</v>
      </c>
      <c r="CF352" s="135">
        <f t="shared" si="137"/>
        <v>0</v>
      </c>
      <c r="CG352" s="135">
        <f t="shared" si="138"/>
        <v>0</v>
      </c>
      <c r="CH352" s="135">
        <f t="shared" si="139"/>
        <v>0</v>
      </c>
      <c r="CI352" s="135">
        <f t="shared" si="140"/>
        <v>0</v>
      </c>
    </row>
    <row r="353" spans="2:87">
      <c r="B353" s="161" t="str">
        <f t="shared" si="114"/>
        <v>26 Fidelidad</v>
      </c>
      <c r="C353" s="145">
        <v>0</v>
      </c>
      <c r="D353" s="145">
        <v>0</v>
      </c>
      <c r="E353" s="145">
        <v>3</v>
      </c>
      <c r="F353" s="145">
        <v>0</v>
      </c>
      <c r="G353" s="145">
        <v>0</v>
      </c>
      <c r="H353" s="145">
        <v>285</v>
      </c>
      <c r="I353" s="145">
        <v>7</v>
      </c>
      <c r="J353" s="145">
        <v>33</v>
      </c>
      <c r="K353" s="145">
        <v>0</v>
      </c>
      <c r="L353" s="145">
        <v>5</v>
      </c>
      <c r="M353" s="145">
        <v>0</v>
      </c>
      <c r="N353" s="145">
        <v>0</v>
      </c>
      <c r="O353" s="145">
        <v>0</v>
      </c>
      <c r="P353" s="145">
        <v>5219</v>
      </c>
      <c r="Q353" s="145">
        <v>0</v>
      </c>
      <c r="R353" s="145">
        <v>7</v>
      </c>
      <c r="S353" s="145">
        <v>0</v>
      </c>
      <c r="T353" s="145">
        <v>305</v>
      </c>
      <c r="U353" s="145">
        <v>0</v>
      </c>
      <c r="V353" s="145">
        <v>0</v>
      </c>
      <c r="W353" s="145">
        <v>3</v>
      </c>
      <c r="X353" s="145">
        <v>2</v>
      </c>
      <c r="Y353" s="145">
        <v>11</v>
      </c>
      <c r="Z353" s="145">
        <v>1</v>
      </c>
      <c r="AA353" s="145">
        <v>0</v>
      </c>
      <c r="AB353" s="145">
        <v>6</v>
      </c>
      <c r="AC353" s="145">
        <v>0</v>
      </c>
      <c r="AD353" s="145">
        <v>0</v>
      </c>
      <c r="AE353" s="145"/>
      <c r="AF353" s="145"/>
      <c r="AG353" s="145"/>
      <c r="AH353" s="145"/>
      <c r="AI353" s="145"/>
      <c r="AJ353" s="145"/>
      <c r="AK353" s="145"/>
      <c r="AL353" s="145"/>
      <c r="AM353" s="145"/>
      <c r="AN353" s="145"/>
      <c r="AO353" s="145"/>
      <c r="AP353" s="145"/>
      <c r="AQ353" s="131">
        <f t="shared" si="112"/>
        <v>5887</v>
      </c>
      <c r="AS353" s="145">
        <v>8437</v>
      </c>
      <c r="AU353" s="135">
        <f t="shared" si="115"/>
        <v>0</v>
      </c>
      <c r="AV353" s="135">
        <f t="shared" si="141"/>
        <v>0</v>
      </c>
      <c r="AW353" s="135">
        <f t="shared" si="142"/>
        <v>0</v>
      </c>
      <c r="AX353" s="135">
        <f t="shared" si="143"/>
        <v>0</v>
      </c>
      <c r="AY353" s="135">
        <f t="shared" si="144"/>
        <v>0</v>
      </c>
      <c r="AZ353" s="135">
        <f t="shared" si="145"/>
        <v>0</v>
      </c>
      <c r="BA353" s="135">
        <f t="shared" si="146"/>
        <v>0</v>
      </c>
      <c r="BB353" s="135">
        <f t="shared" si="147"/>
        <v>0</v>
      </c>
      <c r="BC353" s="135">
        <f t="shared" si="148"/>
        <v>0</v>
      </c>
      <c r="BD353" s="135">
        <f t="shared" si="149"/>
        <v>0</v>
      </c>
      <c r="BE353" s="135">
        <f t="shared" si="150"/>
        <v>0</v>
      </c>
      <c r="BF353" s="135">
        <f t="shared" si="151"/>
        <v>0</v>
      </c>
      <c r="BG353" s="135">
        <f t="shared" si="152"/>
        <v>0</v>
      </c>
      <c r="BH353" s="135">
        <f t="shared" si="153"/>
        <v>0</v>
      </c>
      <c r="BI353" s="135">
        <f t="shared" si="154"/>
        <v>0</v>
      </c>
      <c r="BJ353" s="135">
        <f t="shared" si="155"/>
        <v>0</v>
      </c>
      <c r="BK353" s="135">
        <f t="shared" si="116"/>
        <v>0</v>
      </c>
      <c r="BL353" s="135">
        <f t="shared" si="117"/>
        <v>0</v>
      </c>
      <c r="BM353" s="135">
        <f t="shared" si="118"/>
        <v>0</v>
      </c>
      <c r="BN353" s="135">
        <f t="shared" si="119"/>
        <v>0</v>
      </c>
      <c r="BO353" s="135">
        <f t="shared" si="120"/>
        <v>0</v>
      </c>
      <c r="BP353" s="135">
        <f t="shared" si="121"/>
        <v>0</v>
      </c>
      <c r="BQ353" s="135">
        <f t="shared" si="122"/>
        <v>0</v>
      </c>
      <c r="BR353" s="135">
        <f t="shared" si="123"/>
        <v>0</v>
      </c>
      <c r="BS353" s="135">
        <f t="shared" si="124"/>
        <v>0</v>
      </c>
      <c r="BT353" s="135">
        <f t="shared" si="125"/>
        <v>0</v>
      </c>
      <c r="BU353" s="135">
        <f t="shared" si="126"/>
        <v>0</v>
      </c>
      <c r="BV353" s="135">
        <f t="shared" si="127"/>
        <v>0</v>
      </c>
      <c r="BW353" s="135">
        <f t="shared" si="128"/>
        <v>0</v>
      </c>
      <c r="BX353" s="135">
        <f t="shared" si="129"/>
        <v>0</v>
      </c>
      <c r="BY353" s="135">
        <f t="shared" si="130"/>
        <v>0</v>
      </c>
      <c r="BZ353" s="135">
        <f t="shared" si="131"/>
        <v>0</v>
      </c>
      <c r="CA353" s="135">
        <f t="shared" si="132"/>
        <v>0</v>
      </c>
      <c r="CB353" s="135">
        <f t="shared" si="133"/>
        <v>0</v>
      </c>
      <c r="CC353" s="135">
        <f t="shared" si="134"/>
        <v>0</v>
      </c>
      <c r="CD353" s="135">
        <f t="shared" si="135"/>
        <v>0</v>
      </c>
      <c r="CE353" s="135">
        <f t="shared" si="136"/>
        <v>0</v>
      </c>
      <c r="CF353" s="135">
        <f t="shared" si="137"/>
        <v>0</v>
      </c>
      <c r="CG353" s="135">
        <f t="shared" si="138"/>
        <v>0</v>
      </c>
      <c r="CH353" s="135">
        <f t="shared" si="139"/>
        <v>0</v>
      </c>
      <c r="CI353" s="135">
        <f t="shared" si="140"/>
        <v>0</v>
      </c>
    </row>
    <row r="354" spans="2:87">
      <c r="B354" s="161" t="str">
        <f t="shared" si="114"/>
        <v>27 Seguro de Crédito por Ventas a Plazo</v>
      </c>
      <c r="C354" s="145">
        <v>0</v>
      </c>
      <c r="D354" s="145">
        <v>0</v>
      </c>
      <c r="E354" s="145">
        <v>0</v>
      </c>
      <c r="F354" s="145">
        <v>0</v>
      </c>
      <c r="G354" s="145">
        <v>1</v>
      </c>
      <c r="H354" s="145">
        <v>0</v>
      </c>
      <c r="I354" s="145">
        <v>0</v>
      </c>
      <c r="J354" s="145">
        <v>0</v>
      </c>
      <c r="K354" s="145">
        <v>20</v>
      </c>
      <c r="L354" s="145">
        <v>0</v>
      </c>
      <c r="M354" s="145">
        <v>31</v>
      </c>
      <c r="N354" s="145">
        <v>12</v>
      </c>
      <c r="O354" s="145">
        <v>0</v>
      </c>
      <c r="P354" s="145">
        <v>0</v>
      </c>
      <c r="Q354" s="145">
        <v>0</v>
      </c>
      <c r="R354" s="145">
        <v>0</v>
      </c>
      <c r="S354" s="145">
        <v>0</v>
      </c>
      <c r="T354" s="145">
        <v>0</v>
      </c>
      <c r="U354" s="145">
        <v>19</v>
      </c>
      <c r="V354" s="145">
        <v>0</v>
      </c>
      <c r="W354" s="145">
        <v>13</v>
      </c>
      <c r="X354" s="145">
        <v>0</v>
      </c>
      <c r="Y354" s="145">
        <v>0</v>
      </c>
      <c r="Z354" s="145">
        <v>0</v>
      </c>
      <c r="AA354" s="145">
        <v>0</v>
      </c>
      <c r="AB354" s="145">
        <v>0</v>
      </c>
      <c r="AC354" s="145">
        <v>0</v>
      </c>
      <c r="AD354" s="145">
        <v>0</v>
      </c>
      <c r="AE354" s="145"/>
      <c r="AF354" s="145"/>
      <c r="AG354" s="145"/>
      <c r="AH354" s="145"/>
      <c r="AI354" s="145"/>
      <c r="AJ354" s="145"/>
      <c r="AK354" s="145"/>
      <c r="AL354" s="145"/>
      <c r="AM354" s="145"/>
      <c r="AN354" s="145"/>
      <c r="AO354" s="145"/>
      <c r="AP354" s="145"/>
      <c r="AQ354" s="131">
        <f t="shared" si="112"/>
        <v>96</v>
      </c>
      <c r="AS354" s="145">
        <v>117</v>
      </c>
      <c r="AU354" s="135">
        <f t="shared" si="115"/>
        <v>0</v>
      </c>
      <c r="AV354" s="135">
        <f t="shared" si="141"/>
        <v>0</v>
      </c>
      <c r="AW354" s="135">
        <f t="shared" si="142"/>
        <v>0</v>
      </c>
      <c r="AX354" s="135">
        <f t="shared" si="143"/>
        <v>0</v>
      </c>
      <c r="AY354" s="135">
        <f t="shared" si="144"/>
        <v>0</v>
      </c>
      <c r="AZ354" s="135">
        <f t="shared" si="145"/>
        <v>0</v>
      </c>
      <c r="BA354" s="135">
        <f t="shared" si="146"/>
        <v>0</v>
      </c>
      <c r="BB354" s="135">
        <f t="shared" si="147"/>
        <v>0</v>
      </c>
      <c r="BC354" s="135">
        <f t="shared" si="148"/>
        <v>0</v>
      </c>
      <c r="BD354" s="135">
        <f t="shared" si="149"/>
        <v>0</v>
      </c>
      <c r="BE354" s="135">
        <f t="shared" si="150"/>
        <v>0</v>
      </c>
      <c r="BF354" s="135">
        <f t="shared" si="151"/>
        <v>0</v>
      </c>
      <c r="BG354" s="135">
        <f t="shared" si="152"/>
        <v>0</v>
      </c>
      <c r="BH354" s="135">
        <f t="shared" si="153"/>
        <v>0</v>
      </c>
      <c r="BI354" s="135">
        <f t="shared" si="154"/>
        <v>0</v>
      </c>
      <c r="BJ354" s="135">
        <f t="shared" si="155"/>
        <v>0</v>
      </c>
      <c r="BK354" s="135">
        <f t="shared" si="116"/>
        <v>0</v>
      </c>
      <c r="BL354" s="135">
        <f t="shared" si="117"/>
        <v>0</v>
      </c>
      <c r="BM354" s="135">
        <f t="shared" si="118"/>
        <v>0</v>
      </c>
      <c r="BN354" s="135">
        <f t="shared" si="119"/>
        <v>0</v>
      </c>
      <c r="BO354" s="135">
        <f t="shared" si="120"/>
        <v>0</v>
      </c>
      <c r="BP354" s="135">
        <f t="shared" si="121"/>
        <v>0</v>
      </c>
      <c r="BQ354" s="135">
        <f t="shared" si="122"/>
        <v>0</v>
      </c>
      <c r="BR354" s="135">
        <f t="shared" si="123"/>
        <v>0</v>
      </c>
      <c r="BS354" s="135">
        <f t="shared" si="124"/>
        <v>0</v>
      </c>
      <c r="BT354" s="135">
        <f t="shared" si="125"/>
        <v>0</v>
      </c>
      <c r="BU354" s="135">
        <f t="shared" si="126"/>
        <v>0</v>
      </c>
      <c r="BV354" s="135">
        <f t="shared" si="127"/>
        <v>0</v>
      </c>
      <c r="BW354" s="135">
        <f t="shared" si="128"/>
        <v>0</v>
      </c>
      <c r="BX354" s="135">
        <f t="shared" si="129"/>
        <v>0</v>
      </c>
      <c r="BY354" s="135">
        <f t="shared" si="130"/>
        <v>0</v>
      </c>
      <c r="BZ354" s="135">
        <f t="shared" si="131"/>
        <v>0</v>
      </c>
      <c r="CA354" s="135">
        <f t="shared" si="132"/>
        <v>0</v>
      </c>
      <c r="CB354" s="135">
        <f t="shared" si="133"/>
        <v>0</v>
      </c>
      <c r="CC354" s="135">
        <f t="shared" si="134"/>
        <v>0</v>
      </c>
      <c r="CD354" s="135">
        <f t="shared" si="135"/>
        <v>0</v>
      </c>
      <c r="CE354" s="135">
        <f t="shared" si="136"/>
        <v>0</v>
      </c>
      <c r="CF354" s="135">
        <f t="shared" si="137"/>
        <v>0</v>
      </c>
      <c r="CG354" s="135">
        <f t="shared" si="138"/>
        <v>0</v>
      </c>
      <c r="CH354" s="135">
        <f t="shared" si="139"/>
        <v>0</v>
      </c>
      <c r="CI354" s="135">
        <f t="shared" si="140"/>
        <v>0</v>
      </c>
    </row>
    <row r="355" spans="2:87">
      <c r="B355" s="161" t="str">
        <f t="shared" si="114"/>
        <v>28 Seguro de Crédito a la Exportación</v>
      </c>
      <c r="C355" s="145">
        <v>0</v>
      </c>
      <c r="D355" s="145">
        <v>0</v>
      </c>
      <c r="E355" s="145">
        <v>0</v>
      </c>
      <c r="F355" s="145">
        <v>0</v>
      </c>
      <c r="G355" s="145">
        <v>2</v>
      </c>
      <c r="H355" s="145">
        <v>0</v>
      </c>
      <c r="I355" s="145">
        <v>0</v>
      </c>
      <c r="J355" s="145">
        <v>0</v>
      </c>
      <c r="K355" s="145">
        <v>40</v>
      </c>
      <c r="L355" s="145">
        <v>0</v>
      </c>
      <c r="M355" s="145">
        <v>20</v>
      </c>
      <c r="N355" s="145">
        <v>8</v>
      </c>
      <c r="O355" s="145">
        <v>0</v>
      </c>
      <c r="P355" s="145">
        <v>0</v>
      </c>
      <c r="Q355" s="145">
        <v>0</v>
      </c>
      <c r="R355" s="145">
        <v>0</v>
      </c>
      <c r="S355" s="145">
        <v>0</v>
      </c>
      <c r="T355" s="145">
        <v>0</v>
      </c>
      <c r="U355" s="145">
        <v>9</v>
      </c>
      <c r="V355" s="145">
        <v>0</v>
      </c>
      <c r="W355" s="145">
        <v>15</v>
      </c>
      <c r="X355" s="145">
        <v>0</v>
      </c>
      <c r="Y355" s="145">
        <v>0</v>
      </c>
      <c r="Z355" s="145">
        <v>0</v>
      </c>
      <c r="AA355" s="145">
        <v>0</v>
      </c>
      <c r="AB355" s="145">
        <v>0</v>
      </c>
      <c r="AC355" s="145">
        <v>0</v>
      </c>
      <c r="AD355" s="145">
        <v>0</v>
      </c>
      <c r="AE355" s="145"/>
      <c r="AF355" s="145"/>
      <c r="AG355" s="145"/>
      <c r="AH355" s="145"/>
      <c r="AI355" s="145"/>
      <c r="AJ355" s="145"/>
      <c r="AK355" s="145"/>
      <c r="AL355" s="145"/>
      <c r="AM355" s="145"/>
      <c r="AN355" s="145"/>
      <c r="AO355" s="145"/>
      <c r="AP355" s="145"/>
      <c r="AQ355" s="131">
        <f t="shared" si="112"/>
        <v>94</v>
      </c>
      <c r="AS355" s="145">
        <v>116</v>
      </c>
      <c r="AU355" s="135">
        <f t="shared" si="115"/>
        <v>0</v>
      </c>
      <c r="AV355" s="135">
        <f t="shared" si="141"/>
        <v>0</v>
      </c>
      <c r="AW355" s="135">
        <f t="shared" si="142"/>
        <v>0</v>
      </c>
      <c r="AX355" s="135">
        <f t="shared" si="143"/>
        <v>0</v>
      </c>
      <c r="AY355" s="135">
        <f t="shared" si="144"/>
        <v>0</v>
      </c>
      <c r="AZ355" s="135">
        <f t="shared" si="145"/>
        <v>0</v>
      </c>
      <c r="BA355" s="135">
        <f t="shared" si="146"/>
        <v>0</v>
      </c>
      <c r="BB355" s="135">
        <f t="shared" si="147"/>
        <v>0</v>
      </c>
      <c r="BC355" s="135">
        <f t="shared" si="148"/>
        <v>0</v>
      </c>
      <c r="BD355" s="135">
        <f t="shared" si="149"/>
        <v>0</v>
      </c>
      <c r="BE355" s="135">
        <f t="shared" si="150"/>
        <v>0</v>
      </c>
      <c r="BF355" s="135">
        <f t="shared" si="151"/>
        <v>0</v>
      </c>
      <c r="BG355" s="135">
        <f t="shared" si="152"/>
        <v>0</v>
      </c>
      <c r="BH355" s="135">
        <f t="shared" si="153"/>
        <v>0</v>
      </c>
      <c r="BI355" s="135">
        <f t="shared" si="154"/>
        <v>0</v>
      </c>
      <c r="BJ355" s="135">
        <f t="shared" si="155"/>
        <v>0</v>
      </c>
      <c r="BK355" s="135">
        <f t="shared" si="116"/>
        <v>0</v>
      </c>
      <c r="BL355" s="135">
        <f t="shared" si="117"/>
        <v>0</v>
      </c>
      <c r="BM355" s="135">
        <f t="shared" si="118"/>
        <v>0</v>
      </c>
      <c r="BN355" s="135">
        <f t="shared" si="119"/>
        <v>0</v>
      </c>
      <c r="BO355" s="135">
        <f t="shared" si="120"/>
        <v>0</v>
      </c>
      <c r="BP355" s="135">
        <f t="shared" si="121"/>
        <v>0</v>
      </c>
      <c r="BQ355" s="135">
        <f t="shared" si="122"/>
        <v>0</v>
      </c>
      <c r="BR355" s="135">
        <f t="shared" si="123"/>
        <v>0</v>
      </c>
      <c r="BS355" s="135">
        <f t="shared" si="124"/>
        <v>0</v>
      </c>
      <c r="BT355" s="135">
        <f t="shared" si="125"/>
        <v>0</v>
      </c>
      <c r="BU355" s="135">
        <f t="shared" si="126"/>
        <v>0</v>
      </c>
      <c r="BV355" s="135">
        <f t="shared" si="127"/>
        <v>0</v>
      </c>
      <c r="BW355" s="135">
        <f t="shared" si="128"/>
        <v>0</v>
      </c>
      <c r="BX355" s="135">
        <f t="shared" si="129"/>
        <v>0</v>
      </c>
      <c r="BY355" s="135">
        <f t="shared" si="130"/>
        <v>0</v>
      </c>
      <c r="BZ355" s="135">
        <f t="shared" si="131"/>
        <v>0</v>
      </c>
      <c r="CA355" s="135">
        <f t="shared" si="132"/>
        <v>0</v>
      </c>
      <c r="CB355" s="135">
        <f t="shared" si="133"/>
        <v>0</v>
      </c>
      <c r="CC355" s="135">
        <f t="shared" si="134"/>
        <v>0</v>
      </c>
      <c r="CD355" s="135">
        <f t="shared" si="135"/>
        <v>0</v>
      </c>
      <c r="CE355" s="135">
        <f t="shared" si="136"/>
        <v>0</v>
      </c>
      <c r="CF355" s="135">
        <f t="shared" si="137"/>
        <v>0</v>
      </c>
      <c r="CG355" s="135">
        <f t="shared" si="138"/>
        <v>0</v>
      </c>
      <c r="CH355" s="135">
        <f t="shared" si="139"/>
        <v>0</v>
      </c>
      <c r="CI355" s="135">
        <f t="shared" si="140"/>
        <v>0</v>
      </c>
    </row>
    <row r="356" spans="2:87">
      <c r="B356" s="161" t="str">
        <f t="shared" si="114"/>
        <v>29 Otros Seguros de Crédito</v>
      </c>
      <c r="C356" s="145">
        <v>0</v>
      </c>
      <c r="D356" s="145">
        <v>0</v>
      </c>
      <c r="E356" s="145">
        <v>0</v>
      </c>
      <c r="F356" s="145">
        <v>0</v>
      </c>
      <c r="G356" s="145">
        <v>0</v>
      </c>
      <c r="H356" s="145">
        <v>0</v>
      </c>
      <c r="I356" s="145">
        <v>0</v>
      </c>
      <c r="J356" s="145">
        <v>0</v>
      </c>
      <c r="K356" s="145">
        <v>0</v>
      </c>
      <c r="L356" s="145">
        <v>0</v>
      </c>
      <c r="M356" s="145">
        <v>0</v>
      </c>
      <c r="N356" s="145">
        <v>0</v>
      </c>
      <c r="O356" s="145">
        <v>0</v>
      </c>
      <c r="P356" s="145">
        <v>0</v>
      </c>
      <c r="Q356" s="145">
        <v>0</v>
      </c>
      <c r="R356" s="145">
        <v>0</v>
      </c>
      <c r="S356" s="145">
        <v>0</v>
      </c>
      <c r="T356" s="145">
        <v>0</v>
      </c>
      <c r="U356" s="145">
        <v>0</v>
      </c>
      <c r="V356" s="145">
        <v>0</v>
      </c>
      <c r="W356" s="145">
        <v>0</v>
      </c>
      <c r="X356" s="145">
        <v>0</v>
      </c>
      <c r="Y356" s="145">
        <v>0</v>
      </c>
      <c r="Z356" s="145">
        <v>0</v>
      </c>
      <c r="AA356" s="145">
        <v>0</v>
      </c>
      <c r="AB356" s="145">
        <v>0</v>
      </c>
      <c r="AC356" s="145">
        <v>0</v>
      </c>
      <c r="AD356" s="145">
        <v>0</v>
      </c>
      <c r="AE356" s="145"/>
      <c r="AF356" s="145"/>
      <c r="AG356" s="145"/>
      <c r="AH356" s="145"/>
      <c r="AI356" s="145"/>
      <c r="AJ356" s="145"/>
      <c r="AK356" s="145"/>
      <c r="AL356" s="145"/>
      <c r="AM356" s="145"/>
      <c r="AN356" s="145"/>
      <c r="AO356" s="145"/>
      <c r="AP356" s="145"/>
      <c r="AQ356" s="131">
        <f t="shared" si="112"/>
        <v>0</v>
      </c>
      <c r="AS356" s="145">
        <v>0</v>
      </c>
      <c r="AU356" s="135">
        <f t="shared" si="115"/>
        <v>0</v>
      </c>
      <c r="AV356" s="135">
        <f t="shared" si="141"/>
        <v>0</v>
      </c>
      <c r="AW356" s="135">
        <f t="shared" si="142"/>
        <v>0</v>
      </c>
      <c r="AX356" s="135">
        <f t="shared" si="143"/>
        <v>0</v>
      </c>
      <c r="AY356" s="135">
        <f t="shared" si="144"/>
        <v>0</v>
      </c>
      <c r="AZ356" s="135">
        <f t="shared" si="145"/>
        <v>0</v>
      </c>
      <c r="BA356" s="135">
        <f t="shared" si="146"/>
        <v>0</v>
      </c>
      <c r="BB356" s="135">
        <f t="shared" si="147"/>
        <v>0</v>
      </c>
      <c r="BC356" s="135">
        <f t="shared" si="148"/>
        <v>0</v>
      </c>
      <c r="BD356" s="135">
        <f t="shared" si="149"/>
        <v>0</v>
      </c>
      <c r="BE356" s="135">
        <f t="shared" si="150"/>
        <v>0</v>
      </c>
      <c r="BF356" s="135">
        <f t="shared" si="151"/>
        <v>0</v>
      </c>
      <c r="BG356" s="135">
        <f t="shared" si="152"/>
        <v>0</v>
      </c>
      <c r="BH356" s="135">
        <f t="shared" si="153"/>
        <v>0</v>
      </c>
      <c r="BI356" s="135">
        <f t="shared" si="154"/>
        <v>0</v>
      </c>
      <c r="BJ356" s="135">
        <f t="shared" si="155"/>
        <v>0</v>
      </c>
      <c r="BK356" s="135">
        <f t="shared" si="116"/>
        <v>0</v>
      </c>
      <c r="BL356" s="135">
        <f t="shared" si="117"/>
        <v>0</v>
      </c>
      <c r="BM356" s="135">
        <f t="shared" si="118"/>
        <v>0</v>
      </c>
      <c r="BN356" s="135">
        <f t="shared" si="119"/>
        <v>0</v>
      </c>
      <c r="BO356" s="135">
        <f t="shared" si="120"/>
        <v>0</v>
      </c>
      <c r="BP356" s="135">
        <f t="shared" si="121"/>
        <v>0</v>
      </c>
      <c r="BQ356" s="135">
        <f t="shared" si="122"/>
        <v>0</v>
      </c>
      <c r="BR356" s="135">
        <f t="shared" si="123"/>
        <v>0</v>
      </c>
      <c r="BS356" s="135">
        <f t="shared" si="124"/>
        <v>0</v>
      </c>
      <c r="BT356" s="135">
        <f t="shared" si="125"/>
        <v>0</v>
      </c>
      <c r="BU356" s="135">
        <f t="shared" si="126"/>
        <v>0</v>
      </c>
      <c r="BV356" s="135">
        <f t="shared" si="127"/>
        <v>0</v>
      </c>
      <c r="BW356" s="135">
        <f t="shared" si="128"/>
        <v>0</v>
      </c>
      <c r="BX356" s="135">
        <f t="shared" si="129"/>
        <v>0</v>
      </c>
      <c r="BY356" s="135">
        <f t="shared" si="130"/>
        <v>0</v>
      </c>
      <c r="BZ356" s="135">
        <f t="shared" si="131"/>
        <v>0</v>
      </c>
      <c r="CA356" s="135">
        <f t="shared" si="132"/>
        <v>0</v>
      </c>
      <c r="CB356" s="135">
        <f t="shared" si="133"/>
        <v>0</v>
      </c>
      <c r="CC356" s="135">
        <f t="shared" si="134"/>
        <v>0</v>
      </c>
      <c r="CD356" s="135">
        <f t="shared" si="135"/>
        <v>0</v>
      </c>
      <c r="CE356" s="135">
        <f t="shared" si="136"/>
        <v>0</v>
      </c>
      <c r="CF356" s="135">
        <f t="shared" si="137"/>
        <v>0</v>
      </c>
      <c r="CG356" s="135">
        <f t="shared" si="138"/>
        <v>0</v>
      </c>
      <c r="CH356" s="135">
        <f t="shared" si="139"/>
        <v>0</v>
      </c>
      <c r="CI356" s="135">
        <f t="shared" si="140"/>
        <v>0</v>
      </c>
    </row>
    <row r="357" spans="2:87">
      <c r="B357" s="161" t="str">
        <f t="shared" si="114"/>
        <v>30 Seguro Agrícola</v>
      </c>
      <c r="C357" s="145">
        <v>0</v>
      </c>
      <c r="D357" s="145">
        <v>0</v>
      </c>
      <c r="E357" s="145">
        <v>0</v>
      </c>
      <c r="F357" s="145">
        <v>0</v>
      </c>
      <c r="G357" s="145">
        <v>0</v>
      </c>
      <c r="H357" s="145">
        <v>0</v>
      </c>
      <c r="I357" s="145">
        <v>0</v>
      </c>
      <c r="J357" s="145">
        <v>0</v>
      </c>
      <c r="K357" s="145">
        <v>0</v>
      </c>
      <c r="L357" s="145">
        <v>0</v>
      </c>
      <c r="M357" s="145">
        <v>0</v>
      </c>
      <c r="N357" s="145">
        <v>0</v>
      </c>
      <c r="O357" s="145">
        <v>0</v>
      </c>
      <c r="P357" s="145">
        <v>46355</v>
      </c>
      <c r="Q357" s="145">
        <v>0</v>
      </c>
      <c r="R357" s="145">
        <v>0</v>
      </c>
      <c r="S357" s="145">
        <v>0</v>
      </c>
      <c r="T357" s="145">
        <v>15553</v>
      </c>
      <c r="U357" s="145">
        <v>0</v>
      </c>
      <c r="V357" s="145">
        <v>223</v>
      </c>
      <c r="W357" s="145">
        <v>0</v>
      </c>
      <c r="X357" s="145">
        <v>0</v>
      </c>
      <c r="Y357" s="145">
        <v>0</v>
      </c>
      <c r="Z357" s="145">
        <v>0</v>
      </c>
      <c r="AA357" s="145">
        <v>0</v>
      </c>
      <c r="AB357" s="145">
        <v>0</v>
      </c>
      <c r="AC357" s="145">
        <v>0</v>
      </c>
      <c r="AD357" s="145">
        <v>0</v>
      </c>
      <c r="AE357" s="145"/>
      <c r="AF357" s="145"/>
      <c r="AG357" s="145"/>
      <c r="AH357" s="145"/>
      <c r="AI357" s="145"/>
      <c r="AJ357" s="145"/>
      <c r="AK357" s="145"/>
      <c r="AL357" s="145"/>
      <c r="AM357" s="145"/>
      <c r="AN357" s="145"/>
      <c r="AO357" s="145"/>
      <c r="AP357" s="145"/>
      <c r="AQ357" s="131">
        <f t="shared" si="112"/>
        <v>62131</v>
      </c>
      <c r="AS357" s="145">
        <v>16343</v>
      </c>
      <c r="AU357" s="135">
        <f t="shared" si="115"/>
        <v>0</v>
      </c>
      <c r="AV357" s="135">
        <f t="shared" si="141"/>
        <v>0</v>
      </c>
      <c r="AW357" s="135">
        <f t="shared" si="142"/>
        <v>0</v>
      </c>
      <c r="AX357" s="135">
        <f t="shared" si="143"/>
        <v>0</v>
      </c>
      <c r="AY357" s="135">
        <f t="shared" si="144"/>
        <v>0</v>
      </c>
      <c r="AZ357" s="135">
        <f t="shared" si="145"/>
        <v>0</v>
      </c>
      <c r="BA357" s="135">
        <f t="shared" si="146"/>
        <v>0</v>
      </c>
      <c r="BB357" s="135">
        <f t="shared" si="147"/>
        <v>0</v>
      </c>
      <c r="BC357" s="135">
        <f t="shared" si="148"/>
        <v>0</v>
      </c>
      <c r="BD357" s="135">
        <f t="shared" si="149"/>
        <v>0</v>
      </c>
      <c r="BE357" s="135">
        <f t="shared" si="150"/>
        <v>0</v>
      </c>
      <c r="BF357" s="135">
        <f t="shared" si="151"/>
        <v>0</v>
      </c>
      <c r="BG357" s="135">
        <f t="shared" si="152"/>
        <v>0</v>
      </c>
      <c r="BH357" s="135">
        <f t="shared" si="153"/>
        <v>0</v>
      </c>
      <c r="BI357" s="135">
        <f t="shared" si="154"/>
        <v>0</v>
      </c>
      <c r="BJ357" s="135">
        <f t="shared" si="155"/>
        <v>0</v>
      </c>
      <c r="BK357" s="135">
        <f t="shared" si="116"/>
        <v>0</v>
      </c>
      <c r="BL357" s="135">
        <f t="shared" si="117"/>
        <v>0</v>
      </c>
      <c r="BM357" s="135">
        <f t="shared" si="118"/>
        <v>0</v>
      </c>
      <c r="BN357" s="135">
        <f t="shared" si="119"/>
        <v>0</v>
      </c>
      <c r="BO357" s="135">
        <f t="shared" si="120"/>
        <v>0</v>
      </c>
      <c r="BP357" s="135">
        <f t="shared" si="121"/>
        <v>0</v>
      </c>
      <c r="BQ357" s="135">
        <f t="shared" si="122"/>
        <v>0</v>
      </c>
      <c r="BR357" s="135">
        <f t="shared" si="123"/>
        <v>0</v>
      </c>
      <c r="BS357" s="135">
        <f t="shared" si="124"/>
        <v>0</v>
      </c>
      <c r="BT357" s="135">
        <f t="shared" si="125"/>
        <v>0</v>
      </c>
      <c r="BU357" s="135">
        <f t="shared" si="126"/>
        <v>0</v>
      </c>
      <c r="BV357" s="135">
        <f t="shared" si="127"/>
        <v>0</v>
      </c>
      <c r="BW357" s="135">
        <f t="shared" si="128"/>
        <v>0</v>
      </c>
      <c r="BX357" s="135">
        <f t="shared" si="129"/>
        <v>0</v>
      </c>
      <c r="BY357" s="135">
        <f t="shared" si="130"/>
        <v>0</v>
      </c>
      <c r="BZ357" s="135">
        <f t="shared" si="131"/>
        <v>0</v>
      </c>
      <c r="CA357" s="135">
        <f t="shared" si="132"/>
        <v>0</v>
      </c>
      <c r="CB357" s="135">
        <f t="shared" si="133"/>
        <v>0</v>
      </c>
      <c r="CC357" s="135">
        <f t="shared" si="134"/>
        <v>0</v>
      </c>
      <c r="CD357" s="135">
        <f t="shared" si="135"/>
        <v>0</v>
      </c>
      <c r="CE357" s="135">
        <f t="shared" si="136"/>
        <v>0</v>
      </c>
      <c r="CF357" s="135">
        <f t="shared" si="137"/>
        <v>0</v>
      </c>
      <c r="CG357" s="135">
        <f t="shared" si="138"/>
        <v>0</v>
      </c>
      <c r="CH357" s="135">
        <f t="shared" si="139"/>
        <v>0</v>
      </c>
      <c r="CI357" s="135">
        <f t="shared" si="140"/>
        <v>0</v>
      </c>
    </row>
    <row r="358" spans="2:87">
      <c r="B358" s="161" t="str">
        <f t="shared" si="114"/>
        <v>35 Seguro Salud</v>
      </c>
      <c r="C358" s="145">
        <v>0</v>
      </c>
      <c r="D358" s="145">
        <v>0</v>
      </c>
      <c r="E358" s="145">
        <v>0</v>
      </c>
      <c r="F358" s="145">
        <v>5</v>
      </c>
      <c r="G358" s="145">
        <v>0</v>
      </c>
      <c r="H358" s="145">
        <v>0</v>
      </c>
      <c r="I358" s="145">
        <v>0</v>
      </c>
      <c r="J358" s="145">
        <v>0</v>
      </c>
      <c r="K358" s="145">
        <v>0</v>
      </c>
      <c r="L358" s="145">
        <v>0</v>
      </c>
      <c r="M358" s="145">
        <v>0</v>
      </c>
      <c r="N358" s="145">
        <v>0</v>
      </c>
      <c r="O358" s="145">
        <v>0</v>
      </c>
      <c r="P358" s="145">
        <v>0</v>
      </c>
      <c r="Q358" s="145">
        <v>0</v>
      </c>
      <c r="R358" s="145">
        <v>0</v>
      </c>
      <c r="S358" s="145">
        <v>0</v>
      </c>
      <c r="T358" s="145">
        <v>0</v>
      </c>
      <c r="U358" s="145">
        <v>0</v>
      </c>
      <c r="V358" s="145">
        <v>0</v>
      </c>
      <c r="W358" s="145">
        <v>0</v>
      </c>
      <c r="X358" s="145">
        <v>0</v>
      </c>
      <c r="Y358" s="145">
        <v>0</v>
      </c>
      <c r="Z358" s="145">
        <v>0</v>
      </c>
      <c r="AA358" s="145">
        <v>0</v>
      </c>
      <c r="AB358" s="145">
        <v>0</v>
      </c>
      <c r="AC358" s="145">
        <v>0</v>
      </c>
      <c r="AD358" s="145">
        <v>0</v>
      </c>
      <c r="AE358" s="145"/>
      <c r="AF358" s="145"/>
      <c r="AG358" s="145"/>
      <c r="AH358" s="145"/>
      <c r="AI358" s="145"/>
      <c r="AJ358" s="145"/>
      <c r="AK358" s="145"/>
      <c r="AL358" s="145"/>
      <c r="AM358" s="145"/>
      <c r="AN358" s="145"/>
      <c r="AO358" s="145"/>
      <c r="AP358" s="145"/>
      <c r="AQ358" s="131">
        <f t="shared" si="112"/>
        <v>5</v>
      </c>
      <c r="AS358" s="145">
        <v>4196</v>
      </c>
      <c r="AU358" s="135">
        <f t="shared" si="115"/>
        <v>0</v>
      </c>
      <c r="AV358" s="135">
        <f t="shared" si="141"/>
        <v>0</v>
      </c>
      <c r="AW358" s="135">
        <f t="shared" si="142"/>
        <v>0</v>
      </c>
      <c r="AX358" s="135">
        <f t="shared" si="143"/>
        <v>0</v>
      </c>
      <c r="AY358" s="135">
        <f t="shared" si="144"/>
        <v>0</v>
      </c>
      <c r="AZ358" s="135">
        <f t="shared" si="145"/>
        <v>0</v>
      </c>
      <c r="BA358" s="135">
        <f t="shared" si="146"/>
        <v>0</v>
      </c>
      <c r="BB358" s="135">
        <f t="shared" si="147"/>
        <v>0</v>
      </c>
      <c r="BC358" s="135">
        <f t="shared" si="148"/>
        <v>0</v>
      </c>
      <c r="BD358" s="135">
        <f t="shared" si="149"/>
        <v>0</v>
      </c>
      <c r="BE358" s="135">
        <f t="shared" si="150"/>
        <v>0</v>
      </c>
      <c r="BF358" s="135">
        <f t="shared" si="151"/>
        <v>0</v>
      </c>
      <c r="BG358" s="135">
        <f t="shared" si="152"/>
        <v>0</v>
      </c>
      <c r="BH358" s="135">
        <f t="shared" si="153"/>
        <v>0</v>
      </c>
      <c r="BI358" s="135">
        <f t="shared" si="154"/>
        <v>0</v>
      </c>
      <c r="BJ358" s="135">
        <f t="shared" si="155"/>
        <v>0</v>
      </c>
      <c r="BK358" s="135">
        <f t="shared" si="116"/>
        <v>0</v>
      </c>
      <c r="BL358" s="135">
        <f t="shared" si="117"/>
        <v>0</v>
      </c>
      <c r="BM358" s="135">
        <f t="shared" si="118"/>
        <v>0</v>
      </c>
      <c r="BN358" s="135">
        <f t="shared" si="119"/>
        <v>0</v>
      </c>
      <c r="BO358" s="135">
        <f t="shared" si="120"/>
        <v>0</v>
      </c>
      <c r="BP358" s="135">
        <f t="shared" si="121"/>
        <v>0</v>
      </c>
      <c r="BQ358" s="135">
        <f t="shared" si="122"/>
        <v>0</v>
      </c>
      <c r="BR358" s="135">
        <f t="shared" si="123"/>
        <v>0</v>
      </c>
      <c r="BS358" s="135">
        <f t="shared" si="124"/>
        <v>0</v>
      </c>
      <c r="BT358" s="135">
        <f t="shared" si="125"/>
        <v>0</v>
      </c>
      <c r="BU358" s="135">
        <f t="shared" si="126"/>
        <v>0</v>
      </c>
      <c r="BV358" s="135">
        <f t="shared" si="127"/>
        <v>0</v>
      </c>
      <c r="BW358" s="135">
        <f t="shared" si="128"/>
        <v>0</v>
      </c>
      <c r="BX358" s="135">
        <f t="shared" si="129"/>
        <v>0</v>
      </c>
      <c r="BY358" s="135">
        <f t="shared" si="130"/>
        <v>0</v>
      </c>
      <c r="BZ358" s="135">
        <f t="shared" si="131"/>
        <v>0</v>
      </c>
      <c r="CA358" s="135">
        <f t="shared" si="132"/>
        <v>0</v>
      </c>
      <c r="CB358" s="135">
        <f t="shared" si="133"/>
        <v>0</v>
      </c>
      <c r="CC358" s="135">
        <f t="shared" si="134"/>
        <v>0</v>
      </c>
      <c r="CD358" s="135">
        <f t="shared" si="135"/>
        <v>0</v>
      </c>
      <c r="CE358" s="135">
        <f t="shared" si="136"/>
        <v>0</v>
      </c>
      <c r="CF358" s="135">
        <f t="shared" si="137"/>
        <v>0</v>
      </c>
      <c r="CG358" s="135">
        <f t="shared" si="138"/>
        <v>0</v>
      </c>
      <c r="CH358" s="135">
        <f t="shared" si="139"/>
        <v>0</v>
      </c>
      <c r="CI358" s="135">
        <f t="shared" si="140"/>
        <v>0</v>
      </c>
    </row>
    <row r="359" spans="2:87">
      <c r="B359" s="161" t="str">
        <f t="shared" si="114"/>
        <v>50 Otros</v>
      </c>
      <c r="C359" s="145">
        <v>667</v>
      </c>
      <c r="D359" s="145">
        <v>73057</v>
      </c>
      <c r="E359" s="145">
        <v>1399549</v>
      </c>
      <c r="F359" s="145">
        <v>10619</v>
      </c>
      <c r="G359" s="145">
        <v>0</v>
      </c>
      <c r="H359" s="145">
        <v>24102</v>
      </c>
      <c r="I359" s="145">
        <v>160629</v>
      </c>
      <c r="J359" s="145">
        <v>52</v>
      </c>
      <c r="K359" s="145">
        <v>0</v>
      </c>
      <c r="L359" s="145">
        <v>109829</v>
      </c>
      <c r="M359" s="145">
        <v>0</v>
      </c>
      <c r="N359" s="145">
        <v>0</v>
      </c>
      <c r="O359" s="145">
        <v>3</v>
      </c>
      <c r="P359" s="145">
        <v>0</v>
      </c>
      <c r="Q359" s="145">
        <v>46</v>
      </c>
      <c r="R359" s="145">
        <v>555</v>
      </c>
      <c r="S359" s="145">
        <v>0</v>
      </c>
      <c r="T359" s="145">
        <v>161090</v>
      </c>
      <c r="U359" s="145">
        <v>0</v>
      </c>
      <c r="V359" s="145">
        <v>68359</v>
      </c>
      <c r="W359" s="145">
        <v>0</v>
      </c>
      <c r="X359" s="145">
        <v>50</v>
      </c>
      <c r="Y359" s="145">
        <v>3676</v>
      </c>
      <c r="Z359" s="145">
        <v>0</v>
      </c>
      <c r="AA359" s="145">
        <v>99</v>
      </c>
      <c r="AB359" s="145">
        <v>81633</v>
      </c>
      <c r="AC359" s="145">
        <v>5979</v>
      </c>
      <c r="AD359" s="145">
        <v>68034</v>
      </c>
      <c r="AE359" s="145"/>
      <c r="AF359" s="145"/>
      <c r="AG359" s="145"/>
      <c r="AH359" s="145"/>
      <c r="AI359" s="145"/>
      <c r="AJ359" s="145"/>
      <c r="AK359" s="145"/>
      <c r="AL359" s="145"/>
      <c r="AM359" s="145"/>
      <c r="AN359" s="145"/>
      <c r="AO359" s="145"/>
      <c r="AP359" s="145"/>
      <c r="AQ359" s="131">
        <f t="shared" si="112"/>
        <v>2168028</v>
      </c>
      <c r="AS359" s="145">
        <v>1259621</v>
      </c>
      <c r="AU359" s="135">
        <f t="shared" si="115"/>
        <v>0</v>
      </c>
      <c r="AV359" s="135">
        <f t="shared" si="141"/>
        <v>0</v>
      </c>
      <c r="AW359" s="135">
        <f t="shared" si="142"/>
        <v>0</v>
      </c>
      <c r="AX359" s="135">
        <f t="shared" si="143"/>
        <v>0</v>
      </c>
      <c r="AY359" s="135">
        <f t="shared" si="144"/>
        <v>0</v>
      </c>
      <c r="AZ359" s="135">
        <f t="shared" si="145"/>
        <v>0</v>
      </c>
      <c r="BA359" s="135">
        <f t="shared" si="146"/>
        <v>0</v>
      </c>
      <c r="BB359" s="135">
        <f t="shared" si="147"/>
        <v>0</v>
      </c>
      <c r="BC359" s="135">
        <f t="shared" si="148"/>
        <v>0</v>
      </c>
      <c r="BD359" s="135">
        <f t="shared" si="149"/>
        <v>0</v>
      </c>
      <c r="BE359" s="135">
        <f t="shared" si="150"/>
        <v>0</v>
      </c>
      <c r="BF359" s="135">
        <f t="shared" si="151"/>
        <v>0</v>
      </c>
      <c r="BG359" s="135">
        <f t="shared" si="152"/>
        <v>0</v>
      </c>
      <c r="BH359" s="135">
        <f t="shared" si="153"/>
        <v>0</v>
      </c>
      <c r="BI359" s="135">
        <f t="shared" si="154"/>
        <v>0</v>
      </c>
      <c r="BJ359" s="135">
        <f t="shared" si="155"/>
        <v>0</v>
      </c>
      <c r="BK359" s="135">
        <f t="shared" si="116"/>
        <v>0</v>
      </c>
      <c r="BL359" s="135">
        <f t="shared" si="117"/>
        <v>0</v>
      </c>
      <c r="BM359" s="135">
        <f t="shared" si="118"/>
        <v>0</v>
      </c>
      <c r="BN359" s="135">
        <f t="shared" si="119"/>
        <v>0</v>
      </c>
      <c r="BO359" s="135">
        <f t="shared" si="120"/>
        <v>0</v>
      </c>
      <c r="BP359" s="135">
        <f t="shared" si="121"/>
        <v>0</v>
      </c>
      <c r="BQ359" s="135">
        <f t="shared" si="122"/>
        <v>0</v>
      </c>
      <c r="BR359" s="135">
        <f t="shared" si="123"/>
        <v>1</v>
      </c>
      <c r="BS359" s="135">
        <f t="shared" si="124"/>
        <v>0</v>
      </c>
      <c r="BT359" s="135">
        <f t="shared" si="125"/>
        <v>0</v>
      </c>
      <c r="BU359" s="135">
        <f t="shared" si="126"/>
        <v>0</v>
      </c>
      <c r="BV359" s="135">
        <f t="shared" si="127"/>
        <v>0</v>
      </c>
      <c r="BW359" s="135">
        <f t="shared" si="128"/>
        <v>0</v>
      </c>
      <c r="BX359" s="135">
        <f t="shared" si="129"/>
        <v>0</v>
      </c>
      <c r="BY359" s="135">
        <f t="shared" si="130"/>
        <v>0</v>
      </c>
      <c r="BZ359" s="135">
        <f t="shared" si="131"/>
        <v>0</v>
      </c>
      <c r="CA359" s="135">
        <f t="shared" si="132"/>
        <v>0</v>
      </c>
      <c r="CB359" s="135">
        <f t="shared" si="133"/>
        <v>0</v>
      </c>
      <c r="CC359" s="135">
        <f t="shared" si="134"/>
        <v>0</v>
      </c>
      <c r="CD359" s="135">
        <f t="shared" si="135"/>
        <v>0</v>
      </c>
      <c r="CE359" s="135">
        <f t="shared" si="136"/>
        <v>0</v>
      </c>
      <c r="CF359" s="135">
        <f t="shared" si="137"/>
        <v>0</v>
      </c>
      <c r="CG359" s="135">
        <f t="shared" si="138"/>
        <v>0</v>
      </c>
      <c r="CH359" s="135">
        <f t="shared" si="139"/>
        <v>0</v>
      </c>
      <c r="CI359" s="135">
        <f t="shared" si="140"/>
        <v>0</v>
      </c>
    </row>
    <row r="360" spans="2:87">
      <c r="B360" s="162" t="str">
        <f t="shared" si="114"/>
        <v>Total</v>
      </c>
      <c r="C360" s="132">
        <f>SUM(C328:C359)</f>
        <v>10391</v>
      </c>
      <c r="D360" s="132">
        <f t="shared" ref="D360:AQ360" si="156">SUM(D328:D359)</f>
        <v>73057</v>
      </c>
      <c r="E360" s="132">
        <f t="shared" si="156"/>
        <v>3754620</v>
      </c>
      <c r="F360" s="132">
        <f t="shared" si="156"/>
        <v>85137</v>
      </c>
      <c r="G360" s="132">
        <f t="shared" si="156"/>
        <v>3316</v>
      </c>
      <c r="H360" s="132">
        <f t="shared" si="156"/>
        <v>132736</v>
      </c>
      <c r="I360" s="132">
        <f t="shared" si="156"/>
        <v>956541</v>
      </c>
      <c r="J360" s="132">
        <f t="shared" si="156"/>
        <v>5772</v>
      </c>
      <c r="K360" s="132">
        <f t="shared" si="156"/>
        <v>60</v>
      </c>
      <c r="L360" s="132">
        <f t="shared" si="156"/>
        <v>904215</v>
      </c>
      <c r="M360" s="132">
        <f t="shared" si="156"/>
        <v>11666</v>
      </c>
      <c r="N360" s="132">
        <f t="shared" si="156"/>
        <v>20</v>
      </c>
      <c r="O360" s="132">
        <f t="shared" si="156"/>
        <v>3</v>
      </c>
      <c r="P360" s="132">
        <f t="shared" si="156"/>
        <v>209519</v>
      </c>
      <c r="Q360" s="132">
        <f t="shared" si="156"/>
        <v>64</v>
      </c>
      <c r="R360" s="132">
        <f t="shared" si="156"/>
        <v>102871</v>
      </c>
      <c r="S360" s="132">
        <f t="shared" si="156"/>
        <v>54067</v>
      </c>
      <c r="T360" s="132">
        <f t="shared" si="156"/>
        <v>1325631</v>
      </c>
      <c r="U360" s="132">
        <f t="shared" si="156"/>
        <v>12993</v>
      </c>
      <c r="V360" s="132">
        <f t="shared" si="156"/>
        <v>805215</v>
      </c>
      <c r="W360" s="132">
        <f t="shared" si="156"/>
        <v>3768</v>
      </c>
      <c r="X360" s="132">
        <f t="shared" si="156"/>
        <v>2377</v>
      </c>
      <c r="Y360" s="132">
        <f t="shared" si="156"/>
        <v>872389</v>
      </c>
      <c r="Z360" s="132">
        <f t="shared" si="156"/>
        <v>770</v>
      </c>
      <c r="AA360" s="132">
        <f t="shared" si="156"/>
        <v>148596</v>
      </c>
      <c r="AB360" s="132">
        <f t="shared" si="156"/>
        <v>721267</v>
      </c>
      <c r="AC360" s="132">
        <f t="shared" si="156"/>
        <v>154107</v>
      </c>
      <c r="AD360" s="132">
        <f t="shared" si="156"/>
        <v>81569</v>
      </c>
      <c r="AE360" s="132">
        <f t="shared" si="156"/>
        <v>0</v>
      </c>
      <c r="AF360" s="132">
        <f t="shared" si="156"/>
        <v>0</v>
      </c>
      <c r="AG360" s="132">
        <f t="shared" si="156"/>
        <v>0</v>
      </c>
      <c r="AH360" s="132">
        <f t="shared" si="156"/>
        <v>0</v>
      </c>
      <c r="AI360" s="132">
        <f t="shared" si="156"/>
        <v>0</v>
      </c>
      <c r="AJ360" s="132">
        <f t="shared" si="156"/>
        <v>0</v>
      </c>
      <c r="AK360" s="132">
        <f t="shared" si="156"/>
        <v>0</v>
      </c>
      <c r="AL360" s="132">
        <f t="shared" si="156"/>
        <v>0</v>
      </c>
      <c r="AM360" s="132">
        <f t="shared" si="156"/>
        <v>0</v>
      </c>
      <c r="AN360" s="132">
        <f t="shared" si="156"/>
        <v>0</v>
      </c>
      <c r="AO360" s="132">
        <f t="shared" si="156"/>
        <v>0</v>
      </c>
      <c r="AP360" s="132">
        <f t="shared" si="156"/>
        <v>0</v>
      </c>
      <c r="AQ360" s="132">
        <f t="shared" si="156"/>
        <v>10432737</v>
      </c>
      <c r="AS360" s="132">
        <f>SUM(AS328:AS359)</f>
        <v>8890299</v>
      </c>
    </row>
    <row r="363" spans="2:87" ht="18.75" customHeight="1">
      <c r="B363" s="230" t="s">
        <v>572</v>
      </c>
      <c r="C363" s="231"/>
      <c r="D363" s="231"/>
      <c r="E363" s="231"/>
      <c r="F363" s="231"/>
      <c r="G363" s="231"/>
      <c r="H363" s="231"/>
      <c r="I363" s="231"/>
      <c r="J363" s="231"/>
      <c r="K363" s="231"/>
      <c r="L363" s="231"/>
      <c r="M363" s="231"/>
      <c r="N363" s="231"/>
      <c r="O363" s="231"/>
      <c r="P363" s="231"/>
      <c r="Q363" s="231"/>
      <c r="R363" s="231"/>
      <c r="S363" s="231"/>
      <c r="T363" s="231"/>
      <c r="U363" s="231"/>
      <c r="V363" s="231"/>
      <c r="W363" s="231"/>
      <c r="X363" s="231"/>
      <c r="Y363" s="231"/>
      <c r="Z363" s="231"/>
      <c r="AA363" s="231"/>
      <c r="AB363" s="231"/>
      <c r="AC363" s="231"/>
      <c r="AD363" s="231"/>
      <c r="AE363" s="231"/>
      <c r="AF363" s="231"/>
      <c r="AG363" s="231"/>
      <c r="AH363" s="231"/>
      <c r="AI363" s="231"/>
      <c r="AJ363" s="231"/>
      <c r="AK363" s="231"/>
      <c r="AL363" s="231"/>
      <c r="AM363" s="231"/>
      <c r="AN363" s="231"/>
      <c r="AO363" s="231"/>
      <c r="AP363" s="231"/>
      <c r="AQ363" s="232"/>
    </row>
    <row r="364" spans="2:87" s="185" customFormat="1">
      <c r="B364" s="187"/>
      <c r="C364" s="178">
        <f>COUNTIF($C$365:$AP$365,C365)</f>
        <v>1</v>
      </c>
      <c r="D364" s="178">
        <f t="shared" ref="D364:AP364" si="157">COUNTIF($C$365:$AP$365,D365)</f>
        <v>1</v>
      </c>
      <c r="E364" s="178">
        <f t="shared" si="157"/>
        <v>1</v>
      </c>
      <c r="F364" s="178">
        <f t="shared" si="157"/>
        <v>1</v>
      </c>
      <c r="G364" s="178">
        <f t="shared" si="157"/>
        <v>1</v>
      </c>
      <c r="H364" s="178">
        <f t="shared" si="157"/>
        <v>1</v>
      </c>
      <c r="I364" s="178">
        <f t="shared" si="157"/>
        <v>1</v>
      </c>
      <c r="J364" s="178">
        <f t="shared" si="157"/>
        <v>1</v>
      </c>
      <c r="K364" s="178">
        <f t="shared" si="157"/>
        <v>1</v>
      </c>
      <c r="L364" s="178">
        <f t="shared" si="157"/>
        <v>1</v>
      </c>
      <c r="M364" s="178">
        <f t="shared" si="157"/>
        <v>1</v>
      </c>
      <c r="N364" s="178">
        <f t="shared" si="157"/>
        <v>1</v>
      </c>
      <c r="O364" s="178">
        <f t="shared" si="157"/>
        <v>1</v>
      </c>
      <c r="P364" s="178">
        <f t="shared" si="157"/>
        <v>1</v>
      </c>
      <c r="Q364" s="178">
        <f t="shared" si="157"/>
        <v>1</v>
      </c>
      <c r="R364" s="178">
        <f t="shared" si="157"/>
        <v>1</v>
      </c>
      <c r="S364" s="178">
        <f t="shared" si="157"/>
        <v>1</v>
      </c>
      <c r="T364" s="178">
        <f t="shared" si="157"/>
        <v>1</v>
      </c>
      <c r="U364" s="178">
        <f t="shared" si="157"/>
        <v>1</v>
      </c>
      <c r="V364" s="178">
        <f t="shared" si="157"/>
        <v>1</v>
      </c>
      <c r="W364" s="178">
        <f t="shared" si="157"/>
        <v>1</v>
      </c>
      <c r="X364" s="178">
        <f t="shared" si="157"/>
        <v>1</v>
      </c>
      <c r="Y364" s="178">
        <f t="shared" si="157"/>
        <v>1</v>
      </c>
      <c r="Z364" s="178">
        <f t="shared" si="157"/>
        <v>1</v>
      </c>
      <c r="AA364" s="178">
        <f t="shared" si="157"/>
        <v>1</v>
      </c>
      <c r="AB364" s="178">
        <f t="shared" si="157"/>
        <v>1</v>
      </c>
      <c r="AC364" s="178">
        <f t="shared" si="157"/>
        <v>1</v>
      </c>
      <c r="AD364" s="178">
        <f t="shared" si="157"/>
        <v>1</v>
      </c>
      <c r="AE364" s="178">
        <f t="shared" si="157"/>
        <v>12</v>
      </c>
      <c r="AF364" s="178">
        <f t="shared" si="157"/>
        <v>12</v>
      </c>
      <c r="AG364" s="178">
        <f t="shared" si="157"/>
        <v>12</v>
      </c>
      <c r="AH364" s="178">
        <f t="shared" si="157"/>
        <v>12</v>
      </c>
      <c r="AI364" s="178">
        <f t="shared" si="157"/>
        <v>12</v>
      </c>
      <c r="AJ364" s="178">
        <f t="shared" si="157"/>
        <v>12</v>
      </c>
      <c r="AK364" s="178">
        <f t="shared" si="157"/>
        <v>12</v>
      </c>
      <c r="AL364" s="178">
        <f t="shared" si="157"/>
        <v>12</v>
      </c>
      <c r="AM364" s="178">
        <f t="shared" si="157"/>
        <v>12</v>
      </c>
      <c r="AN364" s="178">
        <f t="shared" si="157"/>
        <v>12</v>
      </c>
      <c r="AO364" s="178">
        <f t="shared" si="157"/>
        <v>12</v>
      </c>
      <c r="AP364" s="178">
        <f t="shared" si="157"/>
        <v>12</v>
      </c>
      <c r="AQ364" s="187"/>
      <c r="AS364" s="177"/>
      <c r="AU364" s="179"/>
      <c r="AV364" s="179"/>
      <c r="AW364" s="179"/>
      <c r="AX364" s="179"/>
      <c r="AY364" s="179"/>
      <c r="AZ364" s="179"/>
      <c r="BA364" s="179"/>
      <c r="BB364" s="179"/>
      <c r="BC364" s="179"/>
      <c r="BD364" s="179"/>
      <c r="BE364" s="179"/>
      <c r="BF364" s="179"/>
      <c r="BG364" s="179"/>
      <c r="BH364" s="179"/>
      <c r="BI364" s="179"/>
      <c r="BJ364" s="179"/>
      <c r="BK364" s="179"/>
      <c r="BL364" s="179"/>
      <c r="BM364" s="179"/>
      <c r="BN364" s="179"/>
      <c r="BO364" s="179"/>
      <c r="BP364" s="179"/>
      <c r="BQ364" s="179"/>
      <c r="BR364" s="179"/>
      <c r="BS364" s="179"/>
      <c r="BT364" s="179"/>
      <c r="BU364" s="179"/>
      <c r="BV364" s="179"/>
      <c r="BW364" s="179"/>
      <c r="BX364" s="179"/>
      <c r="BY364" s="179"/>
      <c r="BZ364" s="179"/>
      <c r="CA364" s="179"/>
      <c r="CB364" s="179"/>
      <c r="CC364" s="179"/>
      <c r="CD364" s="179"/>
      <c r="CE364" s="179"/>
      <c r="CF364" s="179"/>
      <c r="CG364" s="179"/>
      <c r="CH364" s="179"/>
      <c r="CI364" s="179"/>
    </row>
    <row r="365" spans="2:87" s="185" customFormat="1" hidden="1">
      <c r="B365" s="177"/>
      <c r="C365" s="176">
        <f>SUM(C367:C398)</f>
        <v>12538</v>
      </c>
      <c r="D365" s="176">
        <f t="shared" ref="D365:AP365" si="158">SUM(D367:D398)</f>
        <v>55855</v>
      </c>
      <c r="E365" s="176">
        <f t="shared" si="158"/>
        <v>1721532</v>
      </c>
      <c r="F365" s="176">
        <f t="shared" si="158"/>
        <v>429129</v>
      </c>
      <c r="G365" s="176">
        <f t="shared" si="158"/>
        <v>3768</v>
      </c>
      <c r="H365" s="176">
        <f t="shared" si="158"/>
        <v>93697</v>
      </c>
      <c r="I365" s="176">
        <f t="shared" si="158"/>
        <v>1032260</v>
      </c>
      <c r="J365" s="176">
        <f t="shared" si="158"/>
        <v>4302</v>
      </c>
      <c r="K365" s="176">
        <f t="shared" si="158"/>
        <v>330</v>
      </c>
      <c r="L365" s="176">
        <f t="shared" si="158"/>
        <v>897693</v>
      </c>
      <c r="M365" s="176">
        <f t="shared" si="158"/>
        <v>24267</v>
      </c>
      <c r="N365" s="176">
        <f t="shared" si="158"/>
        <v>28</v>
      </c>
      <c r="O365" s="176">
        <f t="shared" si="158"/>
        <v>21</v>
      </c>
      <c r="P365" s="176">
        <f t="shared" si="158"/>
        <v>235981</v>
      </c>
      <c r="Q365" s="176">
        <f t="shared" si="158"/>
        <v>151</v>
      </c>
      <c r="R365" s="176">
        <f t="shared" si="158"/>
        <v>195424</v>
      </c>
      <c r="S365" s="176">
        <f t="shared" si="158"/>
        <v>67074</v>
      </c>
      <c r="T365" s="176">
        <f t="shared" si="158"/>
        <v>1561127</v>
      </c>
      <c r="U365" s="176">
        <f t="shared" si="158"/>
        <v>14585</v>
      </c>
      <c r="V365" s="176">
        <f t="shared" si="158"/>
        <v>696885</v>
      </c>
      <c r="W365" s="176">
        <f t="shared" si="158"/>
        <v>4654</v>
      </c>
      <c r="X365" s="176">
        <f t="shared" si="158"/>
        <v>2476</v>
      </c>
      <c r="Y365" s="176">
        <f t="shared" si="158"/>
        <v>825192</v>
      </c>
      <c r="Z365" s="176">
        <f t="shared" si="158"/>
        <v>770</v>
      </c>
      <c r="AA365" s="176">
        <f t="shared" si="158"/>
        <v>204436</v>
      </c>
      <c r="AB365" s="176">
        <f t="shared" si="158"/>
        <v>881402</v>
      </c>
      <c r="AC365" s="176">
        <f t="shared" si="158"/>
        <v>166266</v>
      </c>
      <c r="AD365" s="176">
        <f t="shared" si="158"/>
        <v>376474</v>
      </c>
      <c r="AE365" s="176">
        <f t="shared" si="158"/>
        <v>0</v>
      </c>
      <c r="AF365" s="176">
        <f t="shared" si="158"/>
        <v>0</v>
      </c>
      <c r="AG365" s="176">
        <f t="shared" si="158"/>
        <v>0</v>
      </c>
      <c r="AH365" s="176">
        <f t="shared" si="158"/>
        <v>0</v>
      </c>
      <c r="AI365" s="176">
        <f t="shared" si="158"/>
        <v>0</v>
      </c>
      <c r="AJ365" s="176">
        <f t="shared" si="158"/>
        <v>0</v>
      </c>
      <c r="AK365" s="176">
        <f t="shared" si="158"/>
        <v>0</v>
      </c>
      <c r="AL365" s="176">
        <f t="shared" si="158"/>
        <v>0</v>
      </c>
      <c r="AM365" s="176">
        <f t="shared" si="158"/>
        <v>0</v>
      </c>
      <c r="AN365" s="176">
        <f t="shared" si="158"/>
        <v>0</v>
      </c>
      <c r="AO365" s="176">
        <f t="shared" si="158"/>
        <v>0</v>
      </c>
      <c r="AP365" s="176">
        <f t="shared" si="158"/>
        <v>0</v>
      </c>
      <c r="AQ365" s="177"/>
      <c r="AS365" s="177"/>
      <c r="AU365" s="179"/>
      <c r="AV365" s="179"/>
      <c r="AW365" s="179"/>
      <c r="AX365" s="179"/>
      <c r="AY365" s="179"/>
      <c r="AZ365" s="179"/>
      <c r="BA365" s="179"/>
      <c r="BB365" s="179"/>
      <c r="BC365" s="179"/>
      <c r="BD365" s="179"/>
      <c r="BE365" s="179"/>
      <c r="BF365" s="179"/>
      <c r="BG365" s="179"/>
      <c r="BH365" s="179"/>
      <c r="BI365" s="179"/>
      <c r="BJ365" s="179"/>
      <c r="BK365" s="179"/>
      <c r="BL365" s="179"/>
      <c r="BM365" s="179"/>
      <c r="BN365" s="179"/>
      <c r="BO365" s="179"/>
      <c r="BP365" s="179"/>
      <c r="BQ365" s="179"/>
      <c r="BR365" s="179"/>
      <c r="BS365" s="179"/>
      <c r="BT365" s="179"/>
      <c r="BU365" s="179"/>
      <c r="BV365" s="179"/>
      <c r="BW365" s="179"/>
      <c r="BX365" s="179"/>
      <c r="BY365" s="179"/>
      <c r="BZ365" s="179"/>
      <c r="CA365" s="179"/>
      <c r="CB365" s="179"/>
      <c r="CC365" s="179"/>
      <c r="CD365" s="179"/>
      <c r="CE365" s="179"/>
      <c r="CF365" s="179"/>
      <c r="CG365" s="179"/>
      <c r="CH365" s="179"/>
      <c r="CI365" s="179"/>
    </row>
    <row r="366" spans="2:87" ht="22.5">
      <c r="B366" s="138"/>
      <c r="C366" s="138" t="str">
        <f>C7</f>
        <v>Ace Seguros</v>
      </c>
      <c r="D366" s="138" t="str">
        <f t="shared" ref="D366:AQ366" si="159">D7</f>
        <v>Assurant Chile</v>
      </c>
      <c r="E366" s="138" t="str">
        <f t="shared" si="159"/>
        <v>BCI Seguros</v>
      </c>
      <c r="F366" s="138" t="str">
        <f t="shared" si="159"/>
        <v>Cardif</v>
      </c>
      <c r="G366" s="138" t="str">
        <f t="shared" si="159"/>
        <v>Cesce Chile</v>
      </c>
      <c r="H366" s="138" t="str">
        <f t="shared" si="159"/>
        <v>Chartis</v>
      </c>
      <c r="I366" s="138" t="str">
        <f t="shared" si="159"/>
        <v>Chilena Consolidada</v>
      </c>
      <c r="J366" s="138" t="str">
        <f t="shared" si="159"/>
        <v>Chubb de Chile</v>
      </c>
      <c r="K366" s="138" t="str">
        <f t="shared" si="159"/>
        <v>Coface Chile</v>
      </c>
      <c r="L366" s="138" t="str">
        <f t="shared" si="159"/>
        <v>Consorio Nacional</v>
      </c>
      <c r="M366" s="138" t="str">
        <f t="shared" si="159"/>
        <v>Continental Crédito</v>
      </c>
      <c r="N366" s="138" t="str">
        <f t="shared" si="159"/>
        <v>Euler Hermes</v>
      </c>
      <c r="O366" s="138" t="str">
        <f t="shared" si="159"/>
        <v>FAF International</v>
      </c>
      <c r="P366" s="138" t="str">
        <f t="shared" si="159"/>
        <v>HDI Seguros</v>
      </c>
      <c r="Q366" s="138" t="str">
        <f t="shared" si="159"/>
        <v>Huelen</v>
      </c>
      <c r="R366" s="138" t="str">
        <f t="shared" si="159"/>
        <v>Liberty Seguros</v>
      </c>
      <c r="S366" s="138" t="str">
        <f t="shared" si="159"/>
        <v>M. de Carabineros</v>
      </c>
      <c r="T366" s="138" t="str">
        <f t="shared" si="159"/>
        <v>Magallanes</v>
      </c>
      <c r="U366" s="138" t="str">
        <f t="shared" si="159"/>
        <v>Magallanes Gar. y Cré.</v>
      </c>
      <c r="V366" s="138" t="str">
        <f t="shared" si="159"/>
        <v>Mapfre</v>
      </c>
      <c r="W366" s="138" t="str">
        <f t="shared" si="159"/>
        <v>Mapfre Gar. y Cré.</v>
      </c>
      <c r="X366" s="138" t="str">
        <f t="shared" si="159"/>
        <v>Orion Seguros</v>
      </c>
      <c r="Y366" s="138" t="str">
        <f t="shared" si="159"/>
        <v>Penta Security</v>
      </c>
      <c r="Z366" s="138" t="str">
        <f t="shared" si="159"/>
        <v>QBE Chile</v>
      </c>
      <c r="AA366" s="138" t="str">
        <f t="shared" si="159"/>
        <v>Renta Nacional</v>
      </c>
      <c r="AB366" s="138" t="str">
        <f t="shared" si="159"/>
        <v>RSA Seguros</v>
      </c>
      <c r="AC366" s="138" t="str">
        <f t="shared" si="159"/>
        <v>Zenit Seguros</v>
      </c>
      <c r="AD366" s="138" t="str">
        <f t="shared" si="159"/>
        <v>Zurich Santander</v>
      </c>
      <c r="AE366" s="138">
        <f t="shared" si="159"/>
        <v>0</v>
      </c>
      <c r="AF366" s="138">
        <f t="shared" si="159"/>
        <v>0</v>
      </c>
      <c r="AG366" s="138">
        <f t="shared" si="159"/>
        <v>0</v>
      </c>
      <c r="AH366" s="138">
        <f t="shared" si="159"/>
        <v>0</v>
      </c>
      <c r="AI366" s="138">
        <f t="shared" si="159"/>
        <v>0</v>
      </c>
      <c r="AJ366" s="138">
        <f t="shared" si="159"/>
        <v>0</v>
      </c>
      <c r="AK366" s="138">
        <f t="shared" si="159"/>
        <v>0</v>
      </c>
      <c r="AL366" s="138">
        <f t="shared" si="159"/>
        <v>0</v>
      </c>
      <c r="AM366" s="138">
        <f t="shared" si="159"/>
        <v>0</v>
      </c>
      <c r="AN366" s="138">
        <f t="shared" si="159"/>
        <v>0</v>
      </c>
      <c r="AO366" s="138">
        <f t="shared" si="159"/>
        <v>0</v>
      </c>
      <c r="AP366" s="138">
        <f t="shared" si="159"/>
        <v>0</v>
      </c>
      <c r="AQ366" s="138" t="str">
        <f t="shared" si="159"/>
        <v>Mercado</v>
      </c>
      <c r="AS366" s="138" t="s">
        <v>339</v>
      </c>
    </row>
    <row r="367" spans="2:87">
      <c r="B367" s="161" t="str">
        <f>B250</f>
        <v>1 Incendio</v>
      </c>
      <c r="C367" s="145">
        <v>1298</v>
      </c>
      <c r="D367" s="145">
        <v>0</v>
      </c>
      <c r="E367" s="145">
        <v>18458</v>
      </c>
      <c r="F367" s="145">
        <v>554</v>
      </c>
      <c r="G367" s="145">
        <v>0</v>
      </c>
      <c r="H367" s="145">
        <v>7389</v>
      </c>
      <c r="I367" s="145">
        <v>66583</v>
      </c>
      <c r="J367" s="145">
        <v>194</v>
      </c>
      <c r="K367" s="145">
        <v>0</v>
      </c>
      <c r="L367" s="145">
        <v>23405</v>
      </c>
      <c r="M367" s="145">
        <v>0</v>
      </c>
      <c r="N367" s="145">
        <v>0</v>
      </c>
      <c r="O367" s="145">
        <v>0</v>
      </c>
      <c r="P367" s="145">
        <v>20674</v>
      </c>
      <c r="Q367" s="145">
        <v>12</v>
      </c>
      <c r="R367" s="145">
        <v>23994</v>
      </c>
      <c r="S367" s="145">
        <v>30483</v>
      </c>
      <c r="T367" s="145">
        <v>17585</v>
      </c>
      <c r="U367" s="145">
        <v>0</v>
      </c>
      <c r="V367" s="145">
        <v>47862</v>
      </c>
      <c r="W367" s="145">
        <v>0</v>
      </c>
      <c r="X367" s="145">
        <v>187</v>
      </c>
      <c r="Y367" s="145">
        <v>18523</v>
      </c>
      <c r="Z367" s="145">
        <v>141</v>
      </c>
      <c r="AA367" s="145">
        <v>7471</v>
      </c>
      <c r="AB367" s="145">
        <v>67822</v>
      </c>
      <c r="AC367" s="145">
        <v>11373</v>
      </c>
      <c r="AD367" s="145">
        <v>0</v>
      </c>
      <c r="AE367" s="145"/>
      <c r="AF367" s="145"/>
      <c r="AG367" s="145"/>
      <c r="AH367" s="145"/>
      <c r="AI367" s="145"/>
      <c r="AJ367" s="145"/>
      <c r="AK367" s="145"/>
      <c r="AL367" s="145"/>
      <c r="AM367" s="145"/>
      <c r="AN367" s="145"/>
      <c r="AO367" s="145"/>
      <c r="AP367" s="145"/>
      <c r="AQ367" s="131">
        <f t="shared" ref="AQ367:AQ398" si="160">SUM(C367:AP367)</f>
        <v>364008</v>
      </c>
      <c r="AS367" s="145">
        <v>442585</v>
      </c>
    </row>
    <row r="368" spans="2:87">
      <c r="B368" s="161" t="str">
        <f t="shared" ref="B368:B399" si="161">B251</f>
        <v>2 Pérdida de Benef. por Incendio</v>
      </c>
      <c r="C368" s="145">
        <v>189</v>
      </c>
      <c r="D368" s="145">
        <v>0</v>
      </c>
      <c r="E368" s="145">
        <v>32</v>
      </c>
      <c r="F368" s="145">
        <v>0</v>
      </c>
      <c r="G368" s="145">
        <v>0</v>
      </c>
      <c r="H368" s="145">
        <v>868</v>
      </c>
      <c r="I368" s="145">
        <v>1219</v>
      </c>
      <c r="J368" s="145">
        <v>65</v>
      </c>
      <c r="K368" s="145">
        <v>0</v>
      </c>
      <c r="L368" s="145">
        <v>87</v>
      </c>
      <c r="M368" s="145">
        <v>0</v>
      </c>
      <c r="N368" s="145">
        <v>0</v>
      </c>
      <c r="O368" s="145">
        <v>0</v>
      </c>
      <c r="P368" s="145">
        <v>15324</v>
      </c>
      <c r="Q368" s="145">
        <v>0</v>
      </c>
      <c r="R368" s="145">
        <v>816</v>
      </c>
      <c r="S368" s="145">
        <v>0</v>
      </c>
      <c r="T368" s="145">
        <v>841</v>
      </c>
      <c r="U368" s="145">
        <v>0</v>
      </c>
      <c r="V368" s="145">
        <v>1828</v>
      </c>
      <c r="W368" s="145">
        <v>0</v>
      </c>
      <c r="X368" s="145">
        <v>29</v>
      </c>
      <c r="Y368" s="145">
        <v>1333</v>
      </c>
      <c r="Z368" s="145">
        <v>27</v>
      </c>
      <c r="AA368" s="145">
        <v>665</v>
      </c>
      <c r="AB368" s="145">
        <v>2063</v>
      </c>
      <c r="AC368" s="145">
        <v>0</v>
      </c>
      <c r="AD368" s="145">
        <v>0</v>
      </c>
      <c r="AE368" s="145"/>
      <c r="AF368" s="145"/>
      <c r="AG368" s="145"/>
      <c r="AH368" s="145"/>
      <c r="AI368" s="145"/>
      <c r="AJ368" s="145"/>
      <c r="AK368" s="145"/>
      <c r="AL368" s="145"/>
      <c r="AM368" s="145"/>
      <c r="AN368" s="145"/>
      <c r="AO368" s="145"/>
      <c r="AP368" s="145"/>
      <c r="AQ368" s="131">
        <f t="shared" si="160"/>
        <v>25386</v>
      </c>
      <c r="AS368" s="145">
        <v>28875</v>
      </c>
    </row>
    <row r="369" spans="2:45">
      <c r="B369" s="161" t="str">
        <f t="shared" si="161"/>
        <v>3 Terremoto</v>
      </c>
      <c r="C369" s="145">
        <v>1048</v>
      </c>
      <c r="D369" s="145">
        <v>0</v>
      </c>
      <c r="E369" s="145">
        <v>12337</v>
      </c>
      <c r="F369" s="145">
        <v>9</v>
      </c>
      <c r="G369" s="145">
        <v>0</v>
      </c>
      <c r="H369" s="145">
        <v>3861</v>
      </c>
      <c r="I369" s="145">
        <v>24989</v>
      </c>
      <c r="J369" s="145">
        <v>184</v>
      </c>
      <c r="K369" s="145">
        <v>0</v>
      </c>
      <c r="L369" s="145">
        <v>5625</v>
      </c>
      <c r="M369" s="145">
        <v>0</v>
      </c>
      <c r="N369" s="145">
        <v>0</v>
      </c>
      <c r="O369" s="145">
        <v>0</v>
      </c>
      <c r="P369" s="145">
        <v>6830</v>
      </c>
      <c r="Q369" s="145">
        <v>0</v>
      </c>
      <c r="R369" s="145">
        <v>14200</v>
      </c>
      <c r="S369" s="145">
        <v>211</v>
      </c>
      <c r="T369" s="145">
        <v>7885</v>
      </c>
      <c r="U369" s="145">
        <v>0</v>
      </c>
      <c r="V369" s="145">
        <v>18070</v>
      </c>
      <c r="W369" s="145">
        <v>0</v>
      </c>
      <c r="X369" s="145">
        <v>163</v>
      </c>
      <c r="Y369" s="145">
        <v>7852</v>
      </c>
      <c r="Z369" s="145">
        <v>133</v>
      </c>
      <c r="AA369" s="145">
        <v>3321</v>
      </c>
      <c r="AB369" s="145">
        <v>33717</v>
      </c>
      <c r="AC369" s="145">
        <v>9240</v>
      </c>
      <c r="AD369" s="145">
        <v>5507</v>
      </c>
      <c r="AE369" s="145"/>
      <c r="AF369" s="145"/>
      <c r="AG369" s="145"/>
      <c r="AH369" s="145"/>
      <c r="AI369" s="145"/>
      <c r="AJ369" s="145"/>
      <c r="AK369" s="145"/>
      <c r="AL369" s="145"/>
      <c r="AM369" s="145"/>
      <c r="AN369" s="145"/>
      <c r="AO369" s="145"/>
      <c r="AP369" s="145"/>
      <c r="AQ369" s="131">
        <f t="shared" si="160"/>
        <v>155182</v>
      </c>
      <c r="AS369" s="145">
        <v>167700</v>
      </c>
    </row>
    <row r="370" spans="2:45">
      <c r="B370" s="161" t="str">
        <f t="shared" si="161"/>
        <v>4 Pérdida de Benef. por Terremoto</v>
      </c>
      <c r="C370" s="145">
        <v>174</v>
      </c>
      <c r="D370" s="145">
        <v>0</v>
      </c>
      <c r="E370" s="145">
        <v>0</v>
      </c>
      <c r="F370" s="145">
        <v>0</v>
      </c>
      <c r="G370" s="145">
        <v>0</v>
      </c>
      <c r="H370" s="145">
        <v>1035</v>
      </c>
      <c r="I370" s="145">
        <v>0</v>
      </c>
      <c r="J370" s="145">
        <v>61</v>
      </c>
      <c r="K370" s="145">
        <v>0</v>
      </c>
      <c r="L370" s="145">
        <v>72</v>
      </c>
      <c r="M370" s="145">
        <v>0</v>
      </c>
      <c r="N370" s="145">
        <v>0</v>
      </c>
      <c r="O370" s="145">
        <v>0</v>
      </c>
      <c r="P370" s="145">
        <v>100</v>
      </c>
      <c r="Q370" s="145">
        <v>0</v>
      </c>
      <c r="R370" s="145">
        <v>638</v>
      </c>
      <c r="S370" s="145">
        <v>3200</v>
      </c>
      <c r="T370" s="145">
        <v>330</v>
      </c>
      <c r="U370" s="145">
        <v>0</v>
      </c>
      <c r="V370" s="145">
        <v>782</v>
      </c>
      <c r="W370" s="145">
        <v>0</v>
      </c>
      <c r="X370" s="145">
        <v>0</v>
      </c>
      <c r="Y370" s="145">
        <v>563</v>
      </c>
      <c r="Z370" s="145">
        <v>26</v>
      </c>
      <c r="AA370" s="145">
        <v>5</v>
      </c>
      <c r="AB370" s="145">
        <v>600</v>
      </c>
      <c r="AC370" s="145">
        <v>0</v>
      </c>
      <c r="AD370" s="145">
        <v>0</v>
      </c>
      <c r="AE370" s="145"/>
      <c r="AF370" s="145"/>
      <c r="AG370" s="145"/>
      <c r="AH370" s="145"/>
      <c r="AI370" s="145"/>
      <c r="AJ370" s="145"/>
      <c r="AK370" s="145"/>
      <c r="AL370" s="145"/>
      <c r="AM370" s="145"/>
      <c r="AN370" s="145"/>
      <c r="AO370" s="145"/>
      <c r="AP370" s="145"/>
      <c r="AQ370" s="131">
        <f t="shared" si="160"/>
        <v>7586</v>
      </c>
      <c r="AS370" s="145">
        <v>3768</v>
      </c>
    </row>
    <row r="371" spans="2:45">
      <c r="B371" s="161" t="str">
        <f t="shared" si="161"/>
        <v>5 Riesgos de la Naturaleza</v>
      </c>
      <c r="C371" s="145">
        <v>1110</v>
      </c>
      <c r="D371" s="145">
        <v>0</v>
      </c>
      <c r="E371" s="145">
        <v>339</v>
      </c>
      <c r="F371" s="145">
        <v>0</v>
      </c>
      <c r="G371" s="145">
        <v>0</v>
      </c>
      <c r="H371" s="145">
        <v>778</v>
      </c>
      <c r="I371" s="145">
        <v>65432</v>
      </c>
      <c r="J371" s="145">
        <v>194</v>
      </c>
      <c r="K371" s="145">
        <v>0</v>
      </c>
      <c r="L371" s="145">
        <v>23399</v>
      </c>
      <c r="M371" s="145">
        <v>0</v>
      </c>
      <c r="N371" s="145">
        <v>0</v>
      </c>
      <c r="O371" s="145">
        <v>0</v>
      </c>
      <c r="P371" s="145">
        <v>20071</v>
      </c>
      <c r="Q371" s="145">
        <v>0</v>
      </c>
      <c r="R371" s="145">
        <v>706</v>
      </c>
      <c r="S371" s="145">
        <v>0</v>
      </c>
      <c r="T371" s="145">
        <v>17082</v>
      </c>
      <c r="U371" s="145">
        <v>0</v>
      </c>
      <c r="V371" s="145">
        <v>20347</v>
      </c>
      <c r="W371" s="145">
        <v>0</v>
      </c>
      <c r="X371" s="145">
        <v>0</v>
      </c>
      <c r="Y371" s="145">
        <v>17863</v>
      </c>
      <c r="Z371" s="145">
        <v>141</v>
      </c>
      <c r="AA371" s="145">
        <v>7249</v>
      </c>
      <c r="AB371" s="145">
        <v>62609</v>
      </c>
      <c r="AC371" s="145">
        <v>0</v>
      </c>
      <c r="AD371" s="145">
        <v>0</v>
      </c>
      <c r="AE371" s="145"/>
      <c r="AF371" s="145"/>
      <c r="AG371" s="145"/>
      <c r="AH371" s="145"/>
      <c r="AI371" s="145"/>
      <c r="AJ371" s="145"/>
      <c r="AK371" s="145"/>
      <c r="AL371" s="145"/>
      <c r="AM371" s="145"/>
      <c r="AN371" s="145"/>
      <c r="AO371" s="145"/>
      <c r="AP371" s="145"/>
      <c r="AQ371" s="131">
        <f t="shared" si="160"/>
        <v>237320</v>
      </c>
      <c r="AS371" s="145">
        <v>272845</v>
      </c>
    </row>
    <row r="372" spans="2:45">
      <c r="B372" s="161" t="str">
        <f t="shared" si="161"/>
        <v>6 Terrorismo</v>
      </c>
      <c r="C372" s="145">
        <v>1130</v>
      </c>
      <c r="D372" s="145">
        <v>0</v>
      </c>
      <c r="E372" s="145">
        <v>332</v>
      </c>
      <c r="F372" s="145">
        <v>0</v>
      </c>
      <c r="G372" s="145">
        <v>0</v>
      </c>
      <c r="H372" s="145">
        <v>1209</v>
      </c>
      <c r="I372" s="145">
        <v>63203</v>
      </c>
      <c r="J372" s="145">
        <v>76</v>
      </c>
      <c r="K372" s="145">
        <v>0</v>
      </c>
      <c r="L372" s="145">
        <v>16879</v>
      </c>
      <c r="M372" s="145">
        <v>0</v>
      </c>
      <c r="N372" s="145">
        <v>0</v>
      </c>
      <c r="O372" s="145">
        <v>0</v>
      </c>
      <c r="P372" s="145">
        <v>20106</v>
      </c>
      <c r="Q372" s="145">
        <v>0</v>
      </c>
      <c r="R372" s="145">
        <v>101</v>
      </c>
      <c r="S372" s="145">
        <v>30483</v>
      </c>
      <c r="T372" s="145">
        <v>17178</v>
      </c>
      <c r="U372" s="145">
        <v>0</v>
      </c>
      <c r="V372" s="145">
        <v>20325</v>
      </c>
      <c r="W372" s="145">
        <v>0</v>
      </c>
      <c r="X372" s="145">
        <v>5</v>
      </c>
      <c r="Y372" s="145">
        <v>17407</v>
      </c>
      <c r="Z372" s="145">
        <v>141</v>
      </c>
      <c r="AA372" s="145">
        <v>7109</v>
      </c>
      <c r="AB372" s="145">
        <v>61065</v>
      </c>
      <c r="AC372" s="145">
        <v>0</v>
      </c>
      <c r="AD372" s="145">
        <v>0</v>
      </c>
      <c r="AE372" s="145"/>
      <c r="AF372" s="145"/>
      <c r="AG372" s="145"/>
      <c r="AH372" s="145"/>
      <c r="AI372" s="145"/>
      <c r="AJ372" s="145"/>
      <c r="AK372" s="145"/>
      <c r="AL372" s="145"/>
      <c r="AM372" s="145"/>
      <c r="AN372" s="145"/>
      <c r="AO372" s="145"/>
      <c r="AP372" s="145"/>
      <c r="AQ372" s="131">
        <f t="shared" si="160"/>
        <v>256749</v>
      </c>
      <c r="AS372" s="145">
        <v>281895</v>
      </c>
    </row>
    <row r="373" spans="2:45">
      <c r="B373" s="161" t="str">
        <f t="shared" si="161"/>
        <v>7 Otros Riesgos Adicionales Incendio</v>
      </c>
      <c r="C373" s="145">
        <v>1158</v>
      </c>
      <c r="D373" s="145">
        <v>0</v>
      </c>
      <c r="E373" s="145">
        <v>344</v>
      </c>
      <c r="F373" s="145">
        <v>0</v>
      </c>
      <c r="G373" s="145">
        <v>0</v>
      </c>
      <c r="H373" s="145">
        <v>802</v>
      </c>
      <c r="I373" s="145">
        <v>65401</v>
      </c>
      <c r="J373" s="145">
        <v>193</v>
      </c>
      <c r="K373" s="145">
        <v>0</v>
      </c>
      <c r="L373" s="145">
        <v>23399</v>
      </c>
      <c r="M373" s="145">
        <v>0</v>
      </c>
      <c r="N373" s="145">
        <v>0</v>
      </c>
      <c r="O373" s="145">
        <v>0</v>
      </c>
      <c r="P373" s="145">
        <v>20092</v>
      </c>
      <c r="Q373" s="145">
        <v>0</v>
      </c>
      <c r="R373" s="145">
        <v>6218</v>
      </c>
      <c r="S373" s="145">
        <v>2697</v>
      </c>
      <c r="T373" s="145">
        <v>17119</v>
      </c>
      <c r="U373" s="145">
        <v>0</v>
      </c>
      <c r="V373" s="145">
        <v>27053</v>
      </c>
      <c r="W373" s="145">
        <v>0</v>
      </c>
      <c r="X373" s="145">
        <v>0</v>
      </c>
      <c r="Y373" s="145">
        <v>14606</v>
      </c>
      <c r="Z373" s="145">
        <v>141</v>
      </c>
      <c r="AA373" s="145">
        <v>7372</v>
      </c>
      <c r="AB373" s="145">
        <v>59252</v>
      </c>
      <c r="AC373" s="145">
        <v>0</v>
      </c>
      <c r="AD373" s="145">
        <v>0</v>
      </c>
      <c r="AE373" s="145"/>
      <c r="AF373" s="145"/>
      <c r="AG373" s="145"/>
      <c r="AH373" s="145"/>
      <c r="AI373" s="145"/>
      <c r="AJ373" s="145"/>
      <c r="AK373" s="145"/>
      <c r="AL373" s="145"/>
      <c r="AM373" s="145"/>
      <c r="AN373" s="145"/>
      <c r="AO373" s="145"/>
      <c r="AP373" s="145"/>
      <c r="AQ373" s="131">
        <f t="shared" si="160"/>
        <v>245847</v>
      </c>
      <c r="AS373" s="145">
        <v>286135</v>
      </c>
    </row>
    <row r="374" spans="2:45">
      <c r="B374" s="161" t="str">
        <f t="shared" si="161"/>
        <v>8 Robo</v>
      </c>
      <c r="C374" s="145">
        <v>770</v>
      </c>
      <c r="D374" s="145">
        <v>0</v>
      </c>
      <c r="E374" s="145">
        <v>150184</v>
      </c>
      <c r="F374" s="145">
        <v>248394</v>
      </c>
      <c r="G374" s="145">
        <v>0</v>
      </c>
      <c r="H374" s="145">
        <v>3928</v>
      </c>
      <c r="I374" s="145">
        <v>24508</v>
      </c>
      <c r="J374" s="145">
        <v>19</v>
      </c>
      <c r="K374" s="145">
        <v>0</v>
      </c>
      <c r="L374" s="145">
        <v>14290</v>
      </c>
      <c r="M374" s="145">
        <v>0</v>
      </c>
      <c r="N374" s="145">
        <v>0</v>
      </c>
      <c r="O374" s="145">
        <v>0</v>
      </c>
      <c r="P374" s="145">
        <v>3930</v>
      </c>
      <c r="Q374" s="145">
        <v>0</v>
      </c>
      <c r="R374" s="145">
        <v>5730</v>
      </c>
      <c r="S374" s="145">
        <v>0</v>
      </c>
      <c r="T374" s="145">
        <v>3518</v>
      </c>
      <c r="U374" s="145">
        <v>0</v>
      </c>
      <c r="V374" s="145">
        <v>10115</v>
      </c>
      <c r="W374" s="145">
        <v>0</v>
      </c>
      <c r="X374" s="145">
        <v>0</v>
      </c>
      <c r="Y374" s="145">
        <v>1953</v>
      </c>
      <c r="Z374" s="145">
        <v>0</v>
      </c>
      <c r="AA374" s="145">
        <v>984</v>
      </c>
      <c r="AB374" s="145">
        <v>21071</v>
      </c>
      <c r="AC374" s="145">
        <v>11</v>
      </c>
      <c r="AD374" s="145">
        <v>32723</v>
      </c>
      <c r="AE374" s="145"/>
      <c r="AF374" s="145"/>
      <c r="AG374" s="145"/>
      <c r="AH374" s="145"/>
      <c r="AI374" s="145"/>
      <c r="AJ374" s="145"/>
      <c r="AK374" s="145"/>
      <c r="AL374" s="145"/>
      <c r="AM374" s="145"/>
      <c r="AN374" s="145"/>
      <c r="AO374" s="145"/>
      <c r="AP374" s="145"/>
      <c r="AQ374" s="131">
        <f t="shared" si="160"/>
        <v>522128</v>
      </c>
      <c r="AS374" s="145">
        <v>573703</v>
      </c>
    </row>
    <row r="375" spans="2:45">
      <c r="B375" s="161" t="str">
        <f t="shared" si="161"/>
        <v>9 Daños Físicos Vehíc. Mot. G1 (VP)</v>
      </c>
      <c r="C375" s="145">
        <v>0</v>
      </c>
      <c r="D375" s="145">
        <v>0</v>
      </c>
      <c r="E375" s="145">
        <v>27229</v>
      </c>
      <c r="F375" s="145">
        <v>0</v>
      </c>
      <c r="G375" s="145">
        <v>0</v>
      </c>
      <c r="H375" s="145">
        <v>13120</v>
      </c>
      <c r="I375" s="145">
        <v>120537</v>
      </c>
      <c r="J375" s="145">
        <v>0</v>
      </c>
      <c r="K375" s="145">
        <v>0</v>
      </c>
      <c r="L375" s="145">
        <v>81223</v>
      </c>
      <c r="M375" s="145">
        <v>0</v>
      </c>
      <c r="N375" s="145">
        <v>0</v>
      </c>
      <c r="O375" s="145">
        <v>0</v>
      </c>
      <c r="P375" s="145">
        <v>15728</v>
      </c>
      <c r="Q375" s="145">
        <v>0</v>
      </c>
      <c r="R375" s="145">
        <v>41803</v>
      </c>
      <c r="S375" s="145">
        <v>0</v>
      </c>
      <c r="T375" s="145">
        <v>197582</v>
      </c>
      <c r="U375" s="145">
        <v>0</v>
      </c>
      <c r="V375" s="145">
        <v>70745</v>
      </c>
      <c r="W375" s="145">
        <v>0</v>
      </c>
      <c r="X375" s="145">
        <v>0</v>
      </c>
      <c r="Y375" s="145">
        <v>34887</v>
      </c>
      <c r="Z375" s="145">
        <v>0</v>
      </c>
      <c r="AA375" s="145">
        <v>11005</v>
      </c>
      <c r="AB375" s="145">
        <v>56891</v>
      </c>
      <c r="AC375" s="145">
        <v>29488</v>
      </c>
      <c r="AD375" s="145">
        <v>0</v>
      </c>
      <c r="AE375" s="145"/>
      <c r="AF375" s="145"/>
      <c r="AG375" s="145"/>
      <c r="AH375" s="145"/>
      <c r="AI375" s="145"/>
      <c r="AJ375" s="145"/>
      <c r="AK375" s="145"/>
      <c r="AL375" s="145"/>
      <c r="AM375" s="145"/>
      <c r="AN375" s="145"/>
      <c r="AO375" s="145"/>
      <c r="AP375" s="145"/>
      <c r="AQ375" s="131">
        <f t="shared" si="160"/>
        <v>700238</v>
      </c>
      <c r="AS375" s="145">
        <v>775694</v>
      </c>
    </row>
    <row r="376" spans="2:45">
      <c r="B376" s="161" t="str">
        <f t="shared" si="161"/>
        <v>10 Daños Físicos Vehíc. Mot. G2 (VC)</v>
      </c>
      <c r="C376" s="145">
        <v>0</v>
      </c>
      <c r="D376" s="145">
        <v>0</v>
      </c>
      <c r="E376" s="145">
        <v>16773</v>
      </c>
      <c r="F376" s="145">
        <v>0</v>
      </c>
      <c r="G376" s="145">
        <v>0</v>
      </c>
      <c r="H376" s="145">
        <v>1171</v>
      </c>
      <c r="I376" s="145">
        <v>4809</v>
      </c>
      <c r="J376" s="145">
        <v>0</v>
      </c>
      <c r="K376" s="145">
        <v>0</v>
      </c>
      <c r="L376" s="145">
        <v>2883</v>
      </c>
      <c r="M376" s="145">
        <v>0</v>
      </c>
      <c r="N376" s="145">
        <v>0</v>
      </c>
      <c r="O376" s="145">
        <v>0</v>
      </c>
      <c r="P376" s="145">
        <v>3778</v>
      </c>
      <c r="Q376" s="145">
        <v>12</v>
      </c>
      <c r="R376" s="145">
        <v>18687</v>
      </c>
      <c r="S376" s="145">
        <v>0</v>
      </c>
      <c r="T376" s="145">
        <v>76594</v>
      </c>
      <c r="U376" s="145">
        <v>0</v>
      </c>
      <c r="V376" s="145">
        <v>20532</v>
      </c>
      <c r="W376" s="145">
        <v>0</v>
      </c>
      <c r="X376" s="145">
        <v>0</v>
      </c>
      <c r="Y376" s="145">
        <v>9470</v>
      </c>
      <c r="Z376" s="145">
        <v>0</v>
      </c>
      <c r="AA376" s="145">
        <v>9857</v>
      </c>
      <c r="AB376" s="145">
        <v>6714</v>
      </c>
      <c r="AC376" s="145">
        <v>20549</v>
      </c>
      <c r="AD376" s="145">
        <v>0</v>
      </c>
      <c r="AE376" s="145"/>
      <c r="AF376" s="145"/>
      <c r="AG376" s="145"/>
      <c r="AH376" s="145"/>
      <c r="AI376" s="145"/>
      <c r="AJ376" s="145"/>
      <c r="AK376" s="145"/>
      <c r="AL376" s="145"/>
      <c r="AM376" s="145"/>
      <c r="AN376" s="145"/>
      <c r="AO376" s="145"/>
      <c r="AP376" s="145"/>
      <c r="AQ376" s="131">
        <f t="shared" si="160"/>
        <v>191829</v>
      </c>
      <c r="AS376" s="145">
        <v>212890</v>
      </c>
    </row>
    <row r="377" spans="2:45">
      <c r="B377" s="161" t="str">
        <f t="shared" si="161"/>
        <v>11 Casco Marítimo</v>
      </c>
      <c r="C377" s="145">
        <v>0</v>
      </c>
      <c r="D377" s="145">
        <v>0</v>
      </c>
      <c r="E377" s="145">
        <v>0</v>
      </c>
      <c r="F377" s="145">
        <v>0</v>
      </c>
      <c r="G377" s="145">
        <v>0</v>
      </c>
      <c r="H377" s="145">
        <v>0</v>
      </c>
      <c r="I377" s="145">
        <v>96</v>
      </c>
      <c r="J377" s="145">
        <v>0</v>
      </c>
      <c r="K377" s="145">
        <v>0</v>
      </c>
      <c r="L377" s="145">
        <v>0</v>
      </c>
      <c r="M377" s="145">
        <v>0</v>
      </c>
      <c r="N377" s="145">
        <v>0</v>
      </c>
      <c r="O377" s="145">
        <v>0</v>
      </c>
      <c r="P377" s="145">
        <v>0</v>
      </c>
      <c r="Q377" s="145">
        <v>0</v>
      </c>
      <c r="R377" s="145">
        <v>34</v>
      </c>
      <c r="S377" s="145">
        <v>0</v>
      </c>
      <c r="T377" s="145">
        <v>120</v>
      </c>
      <c r="U377" s="145">
        <v>0</v>
      </c>
      <c r="V377" s="145">
        <v>380</v>
      </c>
      <c r="W377" s="145">
        <v>0</v>
      </c>
      <c r="X377" s="145">
        <v>126</v>
      </c>
      <c r="Y377" s="145">
        <v>229</v>
      </c>
      <c r="Z377" s="145">
        <v>0</v>
      </c>
      <c r="AA377" s="145">
        <v>0</v>
      </c>
      <c r="AB377" s="145">
        <v>525</v>
      </c>
      <c r="AC377" s="145">
        <v>0</v>
      </c>
      <c r="AD377" s="145">
        <v>0</v>
      </c>
      <c r="AE377" s="145"/>
      <c r="AF377" s="145"/>
      <c r="AG377" s="145"/>
      <c r="AH377" s="145"/>
      <c r="AI377" s="145"/>
      <c r="AJ377" s="145"/>
      <c r="AK377" s="145"/>
      <c r="AL377" s="145"/>
      <c r="AM377" s="145"/>
      <c r="AN377" s="145"/>
      <c r="AO377" s="145"/>
      <c r="AP377" s="145"/>
      <c r="AQ377" s="131">
        <f t="shared" si="160"/>
        <v>1510</v>
      </c>
      <c r="AS377" s="145">
        <v>1521</v>
      </c>
    </row>
    <row r="378" spans="2:45">
      <c r="B378" s="161" t="str">
        <f t="shared" si="161"/>
        <v>12 Casco Aéreo</v>
      </c>
      <c r="C378" s="145">
        <v>0</v>
      </c>
      <c r="D378" s="145">
        <v>0</v>
      </c>
      <c r="E378" s="145">
        <v>1</v>
      </c>
      <c r="F378" s="145">
        <v>0</v>
      </c>
      <c r="G378" s="145">
        <v>0</v>
      </c>
      <c r="H378" s="145">
        <v>10</v>
      </c>
      <c r="I378" s="145">
        <v>0</v>
      </c>
      <c r="J378" s="145">
        <v>0</v>
      </c>
      <c r="K378" s="145">
        <v>0</v>
      </c>
      <c r="L378" s="145">
        <v>0</v>
      </c>
      <c r="M378" s="145">
        <v>0</v>
      </c>
      <c r="N378" s="145">
        <v>0</v>
      </c>
      <c r="O378" s="145">
        <v>0</v>
      </c>
      <c r="P378" s="145">
        <v>0</v>
      </c>
      <c r="Q378" s="145">
        <v>0</v>
      </c>
      <c r="R378" s="145">
        <v>27</v>
      </c>
      <c r="S378" s="145">
        <v>0</v>
      </c>
      <c r="T378" s="145">
        <v>68</v>
      </c>
      <c r="U378" s="145">
        <v>0</v>
      </c>
      <c r="V378" s="145">
        <v>107</v>
      </c>
      <c r="W378" s="145">
        <v>0</v>
      </c>
      <c r="X378" s="145">
        <v>66</v>
      </c>
      <c r="Y378" s="145">
        <v>26</v>
      </c>
      <c r="Z378" s="145">
        <v>1</v>
      </c>
      <c r="AA378" s="145">
        <v>0</v>
      </c>
      <c r="AB378" s="145">
        <v>0</v>
      </c>
      <c r="AC378" s="145">
        <v>0</v>
      </c>
      <c r="AD378" s="145">
        <v>0</v>
      </c>
      <c r="AE378" s="145"/>
      <c r="AF378" s="145"/>
      <c r="AG378" s="145"/>
      <c r="AH378" s="145"/>
      <c r="AI378" s="145"/>
      <c r="AJ378" s="145"/>
      <c r="AK378" s="145"/>
      <c r="AL378" s="145"/>
      <c r="AM378" s="145"/>
      <c r="AN378" s="145"/>
      <c r="AO378" s="145"/>
      <c r="AP378" s="145"/>
      <c r="AQ378" s="131">
        <f t="shared" si="160"/>
        <v>306</v>
      </c>
      <c r="AS378" s="145">
        <v>317</v>
      </c>
    </row>
    <row r="379" spans="2:45">
      <c r="B379" s="161" t="str">
        <f t="shared" si="161"/>
        <v>13 Transporte Terrestre</v>
      </c>
      <c r="C379" s="145">
        <v>307</v>
      </c>
      <c r="D379" s="145">
        <v>0</v>
      </c>
      <c r="E379" s="145">
        <v>68</v>
      </c>
      <c r="F379" s="145">
        <v>0</v>
      </c>
      <c r="G379" s="145">
        <v>0</v>
      </c>
      <c r="H379" s="145">
        <v>198</v>
      </c>
      <c r="I379" s="145">
        <v>1511</v>
      </c>
      <c r="J379" s="145">
        <v>211</v>
      </c>
      <c r="K379" s="145">
        <v>0</v>
      </c>
      <c r="L379" s="145">
        <v>86</v>
      </c>
      <c r="M379" s="145">
        <v>0</v>
      </c>
      <c r="N379" s="145">
        <v>0</v>
      </c>
      <c r="O379" s="145">
        <v>0</v>
      </c>
      <c r="P379" s="145">
        <v>1238</v>
      </c>
      <c r="Q379" s="145">
        <v>0</v>
      </c>
      <c r="R379" s="145">
        <v>1403</v>
      </c>
      <c r="S379" s="145">
        <v>0</v>
      </c>
      <c r="T379" s="145">
        <v>1478</v>
      </c>
      <c r="U379" s="145">
        <v>0</v>
      </c>
      <c r="V379" s="145">
        <v>8980</v>
      </c>
      <c r="W379" s="145">
        <v>0</v>
      </c>
      <c r="X379" s="145">
        <v>219</v>
      </c>
      <c r="Y379" s="145">
        <v>3636</v>
      </c>
      <c r="Z379" s="145">
        <v>0</v>
      </c>
      <c r="AA379" s="145">
        <v>1532</v>
      </c>
      <c r="AB379" s="145">
        <v>1754</v>
      </c>
      <c r="AC379" s="145">
        <v>0</v>
      </c>
      <c r="AD379" s="145">
        <v>0</v>
      </c>
      <c r="AE379" s="145"/>
      <c r="AF379" s="145"/>
      <c r="AG379" s="145"/>
      <c r="AH379" s="145"/>
      <c r="AI379" s="145"/>
      <c r="AJ379" s="145"/>
      <c r="AK379" s="145"/>
      <c r="AL379" s="145"/>
      <c r="AM379" s="145"/>
      <c r="AN379" s="145"/>
      <c r="AO379" s="145"/>
      <c r="AP379" s="145"/>
      <c r="AQ379" s="131">
        <f t="shared" si="160"/>
        <v>22621</v>
      </c>
      <c r="AS379" s="145">
        <v>25113</v>
      </c>
    </row>
    <row r="380" spans="2:45">
      <c r="B380" s="161" t="str">
        <f t="shared" si="161"/>
        <v>14 Transporte Marítimo</v>
      </c>
      <c r="C380" s="145">
        <v>489</v>
      </c>
      <c r="D380" s="145">
        <v>0</v>
      </c>
      <c r="E380" s="145">
        <v>6</v>
      </c>
      <c r="F380" s="145">
        <v>0</v>
      </c>
      <c r="G380" s="145">
        <v>0</v>
      </c>
      <c r="H380" s="145">
        <v>328</v>
      </c>
      <c r="I380" s="145">
        <v>278</v>
      </c>
      <c r="J380" s="145">
        <v>149</v>
      </c>
      <c r="K380" s="145">
        <v>0</v>
      </c>
      <c r="L380" s="145">
        <v>0</v>
      </c>
      <c r="M380" s="145">
        <v>0</v>
      </c>
      <c r="N380" s="145">
        <v>0</v>
      </c>
      <c r="O380" s="145">
        <v>0</v>
      </c>
      <c r="P380" s="145">
        <v>526</v>
      </c>
      <c r="Q380" s="145">
        <v>0</v>
      </c>
      <c r="R380" s="145">
        <v>244</v>
      </c>
      <c r="S380" s="145">
        <v>0</v>
      </c>
      <c r="T380" s="145">
        <v>179</v>
      </c>
      <c r="U380" s="145">
        <v>0</v>
      </c>
      <c r="V380" s="145">
        <v>6288</v>
      </c>
      <c r="W380" s="145">
        <v>0</v>
      </c>
      <c r="X380" s="145">
        <v>142</v>
      </c>
      <c r="Y380" s="145">
        <v>152</v>
      </c>
      <c r="Z380" s="145">
        <v>0</v>
      </c>
      <c r="AA380" s="145">
        <v>275</v>
      </c>
      <c r="AB380" s="145">
        <v>15</v>
      </c>
      <c r="AC380" s="145">
        <v>0</v>
      </c>
      <c r="AD380" s="145">
        <v>0</v>
      </c>
      <c r="AE380" s="145"/>
      <c r="AF380" s="145"/>
      <c r="AG380" s="145"/>
      <c r="AH380" s="145"/>
      <c r="AI380" s="145"/>
      <c r="AJ380" s="145"/>
      <c r="AK380" s="145"/>
      <c r="AL380" s="145"/>
      <c r="AM380" s="145"/>
      <c r="AN380" s="145"/>
      <c r="AO380" s="145"/>
      <c r="AP380" s="145"/>
      <c r="AQ380" s="131">
        <f t="shared" si="160"/>
        <v>9071</v>
      </c>
      <c r="AS380" s="145">
        <v>12913</v>
      </c>
    </row>
    <row r="381" spans="2:45">
      <c r="B381" s="161" t="str">
        <f t="shared" si="161"/>
        <v>15 Transporte Aéreo</v>
      </c>
      <c r="C381" s="145">
        <v>236</v>
      </c>
      <c r="D381" s="145">
        <v>0</v>
      </c>
      <c r="E381" s="145">
        <v>1</v>
      </c>
      <c r="F381" s="145">
        <v>0</v>
      </c>
      <c r="G381" s="145">
        <v>0</v>
      </c>
      <c r="H381" s="145">
        <v>54</v>
      </c>
      <c r="I381" s="145">
        <v>232</v>
      </c>
      <c r="J381" s="145">
        <v>146</v>
      </c>
      <c r="K381" s="145">
        <v>0</v>
      </c>
      <c r="L381" s="145">
        <v>0</v>
      </c>
      <c r="M381" s="145">
        <v>0</v>
      </c>
      <c r="N381" s="145">
        <v>0</v>
      </c>
      <c r="O381" s="145">
        <v>0</v>
      </c>
      <c r="P381" s="145">
        <v>163</v>
      </c>
      <c r="Q381" s="145">
        <v>0</v>
      </c>
      <c r="R381" s="145">
        <v>81</v>
      </c>
      <c r="S381" s="145">
        <v>0</v>
      </c>
      <c r="T381" s="145">
        <v>82</v>
      </c>
      <c r="U381" s="145">
        <v>0</v>
      </c>
      <c r="V381" s="145">
        <v>1659</v>
      </c>
      <c r="W381" s="145">
        <v>0</v>
      </c>
      <c r="X381" s="145">
        <v>93</v>
      </c>
      <c r="Y381" s="145">
        <v>32</v>
      </c>
      <c r="Z381" s="145">
        <v>0</v>
      </c>
      <c r="AA381" s="145">
        <v>87</v>
      </c>
      <c r="AB381" s="145">
        <v>0</v>
      </c>
      <c r="AC381" s="145">
        <v>0</v>
      </c>
      <c r="AD381" s="145">
        <v>0</v>
      </c>
      <c r="AE381" s="145"/>
      <c r="AF381" s="145"/>
      <c r="AG381" s="145"/>
      <c r="AH381" s="145"/>
      <c r="AI381" s="145"/>
      <c r="AJ381" s="145"/>
      <c r="AK381" s="145"/>
      <c r="AL381" s="145"/>
      <c r="AM381" s="145"/>
      <c r="AN381" s="145"/>
      <c r="AO381" s="145"/>
      <c r="AP381" s="145"/>
      <c r="AQ381" s="131">
        <f t="shared" si="160"/>
        <v>2866</v>
      </c>
      <c r="AS381" s="145">
        <v>3790</v>
      </c>
    </row>
    <row r="382" spans="2:45">
      <c r="B382" s="161" t="str">
        <f t="shared" si="161"/>
        <v>16 Equipo Móvil Contratista</v>
      </c>
      <c r="C382" s="145">
        <v>10</v>
      </c>
      <c r="D382" s="145">
        <v>0</v>
      </c>
      <c r="E382" s="145">
        <v>2659</v>
      </c>
      <c r="F382" s="145">
        <v>0</v>
      </c>
      <c r="G382" s="145">
        <v>0</v>
      </c>
      <c r="H382" s="145">
        <v>76</v>
      </c>
      <c r="I382" s="145">
        <v>323</v>
      </c>
      <c r="J382" s="145">
        <v>251</v>
      </c>
      <c r="K382" s="145">
        <v>0</v>
      </c>
      <c r="L382" s="145">
        <v>44</v>
      </c>
      <c r="M382" s="145">
        <v>0</v>
      </c>
      <c r="N382" s="145">
        <v>0</v>
      </c>
      <c r="O382" s="145">
        <v>0</v>
      </c>
      <c r="P382" s="145">
        <v>302</v>
      </c>
      <c r="Q382" s="145">
        <v>0</v>
      </c>
      <c r="R382" s="145">
        <v>1778</v>
      </c>
      <c r="S382" s="145">
        <v>0</v>
      </c>
      <c r="T382" s="145">
        <v>2434</v>
      </c>
      <c r="U382" s="145">
        <v>0</v>
      </c>
      <c r="V382" s="145">
        <v>1274</v>
      </c>
      <c r="W382" s="145">
        <v>0</v>
      </c>
      <c r="X382" s="145">
        <v>5</v>
      </c>
      <c r="Y382" s="145">
        <v>2427</v>
      </c>
      <c r="Z382" s="145">
        <v>1</v>
      </c>
      <c r="AA382" s="145">
        <v>853</v>
      </c>
      <c r="AB382" s="145">
        <v>2651</v>
      </c>
      <c r="AC382" s="145">
        <v>0</v>
      </c>
      <c r="AD382" s="145">
        <v>0</v>
      </c>
      <c r="AE382" s="145"/>
      <c r="AF382" s="145"/>
      <c r="AG382" s="145"/>
      <c r="AH382" s="145"/>
      <c r="AI382" s="145"/>
      <c r="AJ382" s="145"/>
      <c r="AK382" s="145"/>
      <c r="AL382" s="145"/>
      <c r="AM382" s="145"/>
      <c r="AN382" s="145"/>
      <c r="AO382" s="145"/>
      <c r="AP382" s="145"/>
      <c r="AQ382" s="131">
        <f t="shared" si="160"/>
        <v>15088</v>
      </c>
      <c r="AS382" s="145">
        <v>13617</v>
      </c>
    </row>
    <row r="383" spans="2:45">
      <c r="B383" s="161" t="str">
        <f t="shared" si="161"/>
        <v>17 Todo Riesgo Construc. y Montaje</v>
      </c>
      <c r="C383" s="145">
        <v>57</v>
      </c>
      <c r="D383" s="145">
        <v>0</v>
      </c>
      <c r="E383" s="145">
        <v>17</v>
      </c>
      <c r="F383" s="145">
        <v>0</v>
      </c>
      <c r="G383" s="145">
        <v>0</v>
      </c>
      <c r="H383" s="145">
        <v>3</v>
      </c>
      <c r="I383" s="145">
        <v>386</v>
      </c>
      <c r="J383" s="145">
        <v>1</v>
      </c>
      <c r="K383" s="145">
        <v>0</v>
      </c>
      <c r="L383" s="145">
        <v>82</v>
      </c>
      <c r="M383" s="145">
        <v>0</v>
      </c>
      <c r="N383" s="145">
        <v>0</v>
      </c>
      <c r="O383" s="145">
        <v>0</v>
      </c>
      <c r="P383" s="145">
        <v>39</v>
      </c>
      <c r="Q383" s="145">
        <v>0</v>
      </c>
      <c r="R383" s="145">
        <v>377</v>
      </c>
      <c r="S383" s="145">
        <v>0</v>
      </c>
      <c r="T383" s="145">
        <v>917</v>
      </c>
      <c r="U383" s="145">
        <v>0</v>
      </c>
      <c r="V383" s="145">
        <v>188</v>
      </c>
      <c r="W383" s="145">
        <v>0</v>
      </c>
      <c r="X383" s="145">
        <v>264</v>
      </c>
      <c r="Y383" s="145">
        <v>1114</v>
      </c>
      <c r="Z383" s="145">
        <v>6</v>
      </c>
      <c r="AA383" s="145">
        <v>71</v>
      </c>
      <c r="AB383" s="145">
        <v>589</v>
      </c>
      <c r="AC383" s="145">
        <v>0</v>
      </c>
      <c r="AD383" s="145">
        <v>0</v>
      </c>
      <c r="AE383" s="145"/>
      <c r="AF383" s="145"/>
      <c r="AG383" s="145"/>
      <c r="AH383" s="145"/>
      <c r="AI383" s="145"/>
      <c r="AJ383" s="145"/>
      <c r="AK383" s="145"/>
      <c r="AL383" s="145"/>
      <c r="AM383" s="145"/>
      <c r="AN383" s="145"/>
      <c r="AO383" s="145"/>
      <c r="AP383" s="145"/>
      <c r="AQ383" s="131">
        <f t="shared" si="160"/>
        <v>4111</v>
      </c>
      <c r="AS383" s="145">
        <v>3597</v>
      </c>
    </row>
    <row r="384" spans="2:45">
      <c r="B384" s="161" t="str">
        <f t="shared" si="161"/>
        <v>18 Avería de Maquinaria</v>
      </c>
      <c r="C384" s="145">
        <v>465</v>
      </c>
      <c r="D384" s="145">
        <v>0</v>
      </c>
      <c r="E384" s="145">
        <v>29</v>
      </c>
      <c r="F384" s="145">
        <v>0</v>
      </c>
      <c r="G384" s="145">
        <v>0</v>
      </c>
      <c r="H384" s="145">
        <v>1</v>
      </c>
      <c r="I384" s="145">
        <v>155</v>
      </c>
      <c r="J384" s="145">
        <v>5</v>
      </c>
      <c r="K384" s="145">
        <v>0</v>
      </c>
      <c r="L384" s="145">
        <v>15</v>
      </c>
      <c r="M384" s="145">
        <v>0</v>
      </c>
      <c r="N384" s="145">
        <v>0</v>
      </c>
      <c r="O384" s="145">
        <v>0</v>
      </c>
      <c r="P384" s="145">
        <v>507</v>
      </c>
      <c r="Q384" s="145">
        <v>0</v>
      </c>
      <c r="R384" s="145">
        <v>393</v>
      </c>
      <c r="S384" s="145">
        <v>0</v>
      </c>
      <c r="T384" s="145">
        <v>9</v>
      </c>
      <c r="U384" s="145">
        <v>0</v>
      </c>
      <c r="V384" s="145">
        <v>68</v>
      </c>
      <c r="W384" s="145">
        <v>0</v>
      </c>
      <c r="X384" s="145">
        <v>0</v>
      </c>
      <c r="Y384" s="145">
        <v>15</v>
      </c>
      <c r="Z384" s="145">
        <v>0</v>
      </c>
      <c r="AA384" s="145">
        <v>22</v>
      </c>
      <c r="AB384" s="145">
        <v>115</v>
      </c>
      <c r="AC384" s="145">
        <v>0</v>
      </c>
      <c r="AD384" s="145">
        <v>0</v>
      </c>
      <c r="AE384" s="145"/>
      <c r="AF384" s="145"/>
      <c r="AG384" s="145"/>
      <c r="AH384" s="145"/>
      <c r="AI384" s="145"/>
      <c r="AJ384" s="145"/>
      <c r="AK384" s="145"/>
      <c r="AL384" s="145"/>
      <c r="AM384" s="145"/>
      <c r="AN384" s="145"/>
      <c r="AO384" s="145"/>
      <c r="AP384" s="145"/>
      <c r="AQ384" s="131">
        <f t="shared" si="160"/>
        <v>1799</v>
      </c>
      <c r="AS384" s="145">
        <v>3013</v>
      </c>
    </row>
    <row r="385" spans="2:45">
      <c r="B385" s="161" t="str">
        <f t="shared" si="161"/>
        <v>19 Equipo Electrónico</v>
      </c>
      <c r="C385" s="145">
        <v>546</v>
      </c>
      <c r="D385" s="145">
        <v>0</v>
      </c>
      <c r="E385" s="145">
        <v>1247</v>
      </c>
      <c r="F385" s="145">
        <v>0</v>
      </c>
      <c r="G385" s="145">
        <v>0</v>
      </c>
      <c r="H385" s="145">
        <v>2593</v>
      </c>
      <c r="I385" s="145">
        <v>74</v>
      </c>
      <c r="J385" s="145">
        <v>9</v>
      </c>
      <c r="K385" s="145">
        <v>0</v>
      </c>
      <c r="L385" s="145">
        <v>27</v>
      </c>
      <c r="M385" s="145">
        <v>0</v>
      </c>
      <c r="N385" s="145">
        <v>0</v>
      </c>
      <c r="O385" s="145">
        <v>0</v>
      </c>
      <c r="P385" s="145">
        <v>946</v>
      </c>
      <c r="Q385" s="145">
        <v>0</v>
      </c>
      <c r="R385" s="145">
        <v>935</v>
      </c>
      <c r="S385" s="145">
        <v>0</v>
      </c>
      <c r="T385" s="145">
        <v>882</v>
      </c>
      <c r="U385" s="145">
        <v>0</v>
      </c>
      <c r="V385" s="145">
        <v>483</v>
      </c>
      <c r="W385" s="145">
        <v>0</v>
      </c>
      <c r="X385" s="145">
        <v>0</v>
      </c>
      <c r="Y385" s="145">
        <v>591</v>
      </c>
      <c r="Z385" s="145">
        <v>1</v>
      </c>
      <c r="AA385" s="145">
        <v>96</v>
      </c>
      <c r="AB385" s="145">
        <v>2881</v>
      </c>
      <c r="AC385" s="145">
        <v>0</v>
      </c>
      <c r="AD385" s="145">
        <v>0</v>
      </c>
      <c r="AE385" s="145"/>
      <c r="AF385" s="145"/>
      <c r="AG385" s="145"/>
      <c r="AH385" s="145"/>
      <c r="AI385" s="145"/>
      <c r="AJ385" s="145"/>
      <c r="AK385" s="145"/>
      <c r="AL385" s="145"/>
      <c r="AM385" s="145"/>
      <c r="AN385" s="145"/>
      <c r="AO385" s="145"/>
      <c r="AP385" s="145"/>
      <c r="AQ385" s="131">
        <f t="shared" si="160"/>
        <v>11311</v>
      </c>
      <c r="AS385" s="145">
        <v>12205</v>
      </c>
    </row>
    <row r="386" spans="2:45">
      <c r="B386" s="161" t="str">
        <f t="shared" si="161"/>
        <v>20 Responsabilidad Civil Vehíc. Mot.</v>
      </c>
      <c r="C386" s="145">
        <v>0</v>
      </c>
      <c r="D386" s="145">
        <v>0</v>
      </c>
      <c r="E386" s="145">
        <v>47608</v>
      </c>
      <c r="F386" s="145">
        <v>0</v>
      </c>
      <c r="G386" s="145">
        <v>0</v>
      </c>
      <c r="H386" s="145">
        <v>15853</v>
      </c>
      <c r="I386" s="145">
        <v>111059</v>
      </c>
      <c r="J386" s="145">
        <v>385</v>
      </c>
      <c r="K386" s="145">
        <v>0</v>
      </c>
      <c r="L386" s="145">
        <v>84640</v>
      </c>
      <c r="M386" s="145">
        <v>0</v>
      </c>
      <c r="N386" s="145">
        <v>0</v>
      </c>
      <c r="O386" s="145">
        <v>0</v>
      </c>
      <c r="P386" s="145">
        <v>17095</v>
      </c>
      <c r="Q386" s="145">
        <v>0</v>
      </c>
      <c r="R386" s="145">
        <v>62188</v>
      </c>
      <c r="S386" s="145">
        <v>0</v>
      </c>
      <c r="T386" s="145">
        <v>216425</v>
      </c>
      <c r="U386" s="145">
        <v>0</v>
      </c>
      <c r="V386" s="145">
        <v>43042</v>
      </c>
      <c r="W386" s="145">
        <v>0</v>
      </c>
      <c r="X386" s="145">
        <v>0</v>
      </c>
      <c r="Y386" s="145">
        <v>46747</v>
      </c>
      <c r="Z386" s="145">
        <v>0</v>
      </c>
      <c r="AA386" s="145">
        <v>22045</v>
      </c>
      <c r="AB386" s="145">
        <v>65373</v>
      </c>
      <c r="AC386" s="145">
        <v>30146</v>
      </c>
      <c r="AD386" s="145">
        <v>0</v>
      </c>
      <c r="AE386" s="145"/>
      <c r="AF386" s="145"/>
      <c r="AG386" s="145"/>
      <c r="AH386" s="145"/>
      <c r="AI386" s="145"/>
      <c r="AJ386" s="145"/>
      <c r="AK386" s="145"/>
      <c r="AL386" s="145"/>
      <c r="AM386" s="145"/>
      <c r="AN386" s="145"/>
      <c r="AO386" s="145"/>
      <c r="AP386" s="145"/>
      <c r="AQ386" s="131">
        <f t="shared" si="160"/>
        <v>762606</v>
      </c>
      <c r="AS386" s="145">
        <v>826054</v>
      </c>
    </row>
    <row r="387" spans="2:45">
      <c r="B387" s="161" t="str">
        <f t="shared" si="161"/>
        <v>21 Responsabilidad Civil</v>
      </c>
      <c r="C387" s="145">
        <v>1585</v>
      </c>
      <c r="D387" s="145">
        <v>0</v>
      </c>
      <c r="E387" s="145">
        <v>10147</v>
      </c>
      <c r="F387" s="145">
        <v>0</v>
      </c>
      <c r="G387" s="145">
        <v>0</v>
      </c>
      <c r="H387" s="145">
        <v>5910</v>
      </c>
      <c r="I387" s="145">
        <v>40791</v>
      </c>
      <c r="J387" s="145">
        <v>541</v>
      </c>
      <c r="K387" s="145">
        <v>0</v>
      </c>
      <c r="L387" s="145">
        <v>449</v>
      </c>
      <c r="M387" s="145">
        <v>0</v>
      </c>
      <c r="N387" s="145">
        <v>0</v>
      </c>
      <c r="O387" s="145">
        <v>0</v>
      </c>
      <c r="P387" s="145">
        <v>3650</v>
      </c>
      <c r="Q387" s="145">
        <v>0</v>
      </c>
      <c r="R387" s="145">
        <v>4215</v>
      </c>
      <c r="S387" s="145">
        <v>0</v>
      </c>
      <c r="T387" s="145">
        <v>12205</v>
      </c>
      <c r="U387" s="145">
        <v>0</v>
      </c>
      <c r="V387" s="145">
        <v>18341</v>
      </c>
      <c r="W387" s="145">
        <v>0</v>
      </c>
      <c r="X387" s="145">
        <v>796</v>
      </c>
      <c r="Y387" s="145">
        <v>1525</v>
      </c>
      <c r="Z387" s="145">
        <v>9</v>
      </c>
      <c r="AA387" s="145">
        <v>4049</v>
      </c>
      <c r="AB387" s="145">
        <v>26872</v>
      </c>
      <c r="AC387" s="145">
        <v>0</v>
      </c>
      <c r="AD387" s="145">
        <v>34</v>
      </c>
      <c r="AE387" s="145"/>
      <c r="AF387" s="145"/>
      <c r="AG387" s="145"/>
      <c r="AH387" s="145"/>
      <c r="AI387" s="145"/>
      <c r="AJ387" s="145"/>
      <c r="AK387" s="145"/>
      <c r="AL387" s="145"/>
      <c r="AM387" s="145"/>
      <c r="AN387" s="145"/>
      <c r="AO387" s="145"/>
      <c r="AP387" s="145"/>
      <c r="AQ387" s="131">
        <f t="shared" si="160"/>
        <v>131119</v>
      </c>
      <c r="AS387" s="145">
        <v>180648</v>
      </c>
    </row>
    <row r="388" spans="2:45">
      <c r="B388" s="161" t="str">
        <f t="shared" si="161"/>
        <v>22 Multiriesgos</v>
      </c>
      <c r="C388" s="145">
        <v>0</v>
      </c>
      <c r="D388" s="145">
        <v>0</v>
      </c>
      <c r="E388" s="145">
        <v>0</v>
      </c>
      <c r="F388" s="145">
        <v>0</v>
      </c>
      <c r="G388" s="145">
        <v>0</v>
      </c>
      <c r="H388" s="145">
        <v>187</v>
      </c>
      <c r="I388" s="145">
        <v>6</v>
      </c>
      <c r="J388" s="145">
        <v>0</v>
      </c>
      <c r="K388" s="145">
        <v>0</v>
      </c>
      <c r="L388" s="145">
        <v>0</v>
      </c>
      <c r="M388" s="145">
        <v>0</v>
      </c>
      <c r="N388" s="145">
        <v>0</v>
      </c>
      <c r="O388" s="145">
        <v>0</v>
      </c>
      <c r="P388" s="145">
        <v>0</v>
      </c>
      <c r="Q388" s="145">
        <v>0</v>
      </c>
      <c r="R388" s="145">
        <v>0</v>
      </c>
      <c r="S388" s="145">
        <v>0</v>
      </c>
      <c r="T388" s="145">
        <v>249</v>
      </c>
      <c r="U388" s="145">
        <v>0</v>
      </c>
      <c r="V388" s="145">
        <v>94</v>
      </c>
      <c r="W388" s="145">
        <v>0</v>
      </c>
      <c r="X388" s="145">
        <v>74</v>
      </c>
      <c r="Y388" s="145">
        <v>0</v>
      </c>
      <c r="Z388" s="145">
        <v>0</v>
      </c>
      <c r="AA388" s="145">
        <v>51</v>
      </c>
      <c r="AB388" s="145">
        <v>0</v>
      </c>
      <c r="AC388" s="145">
        <v>1</v>
      </c>
      <c r="AD388" s="145">
        <v>39061</v>
      </c>
      <c r="AE388" s="145"/>
      <c r="AF388" s="145"/>
      <c r="AG388" s="145"/>
      <c r="AH388" s="145"/>
      <c r="AI388" s="145"/>
      <c r="AJ388" s="145"/>
      <c r="AK388" s="145"/>
      <c r="AL388" s="145"/>
      <c r="AM388" s="145"/>
      <c r="AN388" s="145"/>
      <c r="AO388" s="145"/>
      <c r="AP388" s="145"/>
      <c r="AQ388" s="131">
        <f t="shared" si="160"/>
        <v>39723</v>
      </c>
      <c r="AS388" s="145">
        <v>65763</v>
      </c>
    </row>
    <row r="389" spans="2:45">
      <c r="B389" s="161" t="str">
        <f t="shared" si="161"/>
        <v>23 Accidentes Personales</v>
      </c>
      <c r="C389" s="145">
        <v>1037</v>
      </c>
      <c r="D389" s="145">
        <v>0</v>
      </c>
      <c r="E389" s="145">
        <v>177626</v>
      </c>
      <c r="F389" s="145">
        <v>123732</v>
      </c>
      <c r="G389" s="145">
        <v>0</v>
      </c>
      <c r="H389" s="145">
        <v>14167</v>
      </c>
      <c r="I389" s="145">
        <v>94867</v>
      </c>
      <c r="J389" s="145">
        <v>1554</v>
      </c>
      <c r="K389" s="145">
        <v>0</v>
      </c>
      <c r="L389" s="145">
        <v>43372</v>
      </c>
      <c r="M389" s="145">
        <v>0</v>
      </c>
      <c r="N389" s="145">
        <v>0</v>
      </c>
      <c r="O389" s="145">
        <v>0</v>
      </c>
      <c r="P389" s="145">
        <v>8794</v>
      </c>
      <c r="Q389" s="145">
        <v>0</v>
      </c>
      <c r="R389" s="145">
        <v>2350</v>
      </c>
      <c r="S389" s="145">
        <v>0</v>
      </c>
      <c r="T389" s="145">
        <v>108517</v>
      </c>
      <c r="U389" s="145">
        <v>0</v>
      </c>
      <c r="V389" s="145">
        <v>11525</v>
      </c>
      <c r="W389" s="145">
        <v>0</v>
      </c>
      <c r="X389" s="145">
        <v>240</v>
      </c>
      <c r="Y389" s="145">
        <v>1941</v>
      </c>
      <c r="Z389" s="145">
        <v>1</v>
      </c>
      <c r="AA389" s="145">
        <v>11782</v>
      </c>
      <c r="AB389" s="145">
        <v>62559</v>
      </c>
      <c r="AC389" s="145">
        <v>13987</v>
      </c>
      <c r="AD389" s="145">
        <v>0</v>
      </c>
      <c r="AE389" s="145"/>
      <c r="AF389" s="145"/>
      <c r="AG389" s="145"/>
      <c r="AH389" s="145"/>
      <c r="AI389" s="145"/>
      <c r="AJ389" s="145"/>
      <c r="AK389" s="145"/>
      <c r="AL389" s="145"/>
      <c r="AM389" s="145"/>
      <c r="AN389" s="145"/>
      <c r="AO389" s="145"/>
      <c r="AP389" s="145"/>
      <c r="AQ389" s="131">
        <f t="shared" si="160"/>
        <v>678051</v>
      </c>
      <c r="AS389" s="145">
        <v>847619</v>
      </c>
    </row>
    <row r="390" spans="2:45">
      <c r="B390" s="161" t="str">
        <f t="shared" si="161"/>
        <v>24 SOAP</v>
      </c>
      <c r="C390" s="145">
        <v>0</v>
      </c>
      <c r="D390" s="145">
        <v>0</v>
      </c>
      <c r="E390" s="145">
        <v>967866</v>
      </c>
      <c r="F390" s="145">
        <v>0</v>
      </c>
      <c r="G390" s="145">
        <v>0</v>
      </c>
      <c r="H390" s="145">
        <v>0</v>
      </c>
      <c r="I390" s="145">
        <v>177091</v>
      </c>
      <c r="J390" s="145">
        <v>0</v>
      </c>
      <c r="K390" s="145">
        <v>0</v>
      </c>
      <c r="L390" s="145">
        <v>471621</v>
      </c>
      <c r="M390" s="145">
        <v>0</v>
      </c>
      <c r="N390" s="145">
        <v>0</v>
      </c>
      <c r="O390" s="145">
        <v>0</v>
      </c>
      <c r="P390" s="145">
        <v>683</v>
      </c>
      <c r="Q390" s="145">
        <v>0</v>
      </c>
      <c r="R390" s="145">
        <v>3629</v>
      </c>
      <c r="S390" s="145">
        <v>0</v>
      </c>
      <c r="T390" s="145">
        <v>657008</v>
      </c>
      <c r="U390" s="145">
        <v>0</v>
      </c>
      <c r="V390" s="145">
        <v>285923</v>
      </c>
      <c r="W390" s="145">
        <v>0</v>
      </c>
      <c r="X390" s="145">
        <v>0</v>
      </c>
      <c r="Y390" s="145">
        <v>637520</v>
      </c>
      <c r="Z390" s="145">
        <v>0</v>
      </c>
      <c r="AA390" s="145">
        <v>105786</v>
      </c>
      <c r="AB390" s="145">
        <v>235644</v>
      </c>
      <c r="AC390" s="145">
        <v>43650</v>
      </c>
      <c r="AD390" s="145">
        <v>0</v>
      </c>
      <c r="AE390" s="145"/>
      <c r="AF390" s="145"/>
      <c r="AG390" s="145"/>
      <c r="AH390" s="145"/>
      <c r="AI390" s="145"/>
      <c r="AJ390" s="145"/>
      <c r="AK390" s="145"/>
      <c r="AL390" s="145"/>
      <c r="AM390" s="145"/>
      <c r="AN390" s="145"/>
      <c r="AO390" s="145"/>
      <c r="AP390" s="145"/>
      <c r="AQ390" s="131">
        <f t="shared" si="160"/>
        <v>3586421</v>
      </c>
      <c r="AS390" s="145">
        <v>2858782</v>
      </c>
    </row>
    <row r="391" spans="2:45">
      <c r="B391" s="161" t="str">
        <f t="shared" si="161"/>
        <v>25 Garantía</v>
      </c>
      <c r="C391" s="145">
        <v>0</v>
      </c>
      <c r="D391" s="145">
        <v>0</v>
      </c>
      <c r="E391" s="145">
        <v>0</v>
      </c>
      <c r="F391" s="145">
        <v>0</v>
      </c>
      <c r="G391" s="145">
        <v>3729</v>
      </c>
      <c r="H391" s="145">
        <v>0</v>
      </c>
      <c r="I391" s="145">
        <v>76</v>
      </c>
      <c r="J391" s="145">
        <v>0</v>
      </c>
      <c r="K391" s="145">
        <v>0</v>
      </c>
      <c r="L391" s="145">
        <v>343</v>
      </c>
      <c r="M391" s="145">
        <v>23725</v>
      </c>
      <c r="N391" s="145">
        <v>0</v>
      </c>
      <c r="O391" s="145">
        <v>0</v>
      </c>
      <c r="P391" s="145">
        <v>5680</v>
      </c>
      <c r="Q391" s="145">
        <v>0</v>
      </c>
      <c r="R391" s="145">
        <v>10</v>
      </c>
      <c r="S391" s="145">
        <v>0</v>
      </c>
      <c r="T391" s="145">
        <v>3973</v>
      </c>
      <c r="U391" s="145">
        <v>14485</v>
      </c>
      <c r="V391" s="145">
        <v>3978</v>
      </c>
      <c r="W391" s="145">
        <v>4515</v>
      </c>
      <c r="X391" s="145">
        <v>9</v>
      </c>
      <c r="Y391" s="145">
        <v>629</v>
      </c>
      <c r="Z391" s="145">
        <v>0</v>
      </c>
      <c r="AA391" s="145">
        <v>2647</v>
      </c>
      <c r="AB391" s="145">
        <v>1</v>
      </c>
      <c r="AC391" s="145">
        <v>0</v>
      </c>
      <c r="AD391" s="145">
        <v>0</v>
      </c>
      <c r="AE391" s="145"/>
      <c r="AF391" s="145"/>
      <c r="AG391" s="145"/>
      <c r="AH391" s="145"/>
      <c r="AI391" s="145"/>
      <c r="AJ391" s="145"/>
      <c r="AK391" s="145"/>
      <c r="AL391" s="145"/>
      <c r="AM391" s="145"/>
      <c r="AN391" s="145"/>
      <c r="AO391" s="145"/>
      <c r="AP391" s="145"/>
      <c r="AQ391" s="131">
        <f t="shared" si="160"/>
        <v>63800</v>
      </c>
      <c r="AS391" s="145">
        <v>50361</v>
      </c>
    </row>
    <row r="392" spans="2:45">
      <c r="B392" s="161" t="str">
        <f t="shared" si="161"/>
        <v>26 Fidelidad</v>
      </c>
      <c r="C392" s="145">
        <v>0</v>
      </c>
      <c r="D392" s="145">
        <v>0</v>
      </c>
      <c r="E392" s="145">
        <v>0</v>
      </c>
      <c r="F392" s="145">
        <v>0</v>
      </c>
      <c r="G392" s="145">
        <v>0</v>
      </c>
      <c r="H392" s="145">
        <v>282</v>
      </c>
      <c r="I392" s="145">
        <v>8</v>
      </c>
      <c r="J392" s="145">
        <v>23</v>
      </c>
      <c r="K392" s="145">
        <v>0</v>
      </c>
      <c r="L392" s="145">
        <v>6</v>
      </c>
      <c r="M392" s="145">
        <v>0</v>
      </c>
      <c r="N392" s="145">
        <v>0</v>
      </c>
      <c r="O392" s="145">
        <v>0</v>
      </c>
      <c r="P392" s="145">
        <v>19943</v>
      </c>
      <c r="Q392" s="145">
        <v>0</v>
      </c>
      <c r="R392" s="145">
        <v>5</v>
      </c>
      <c r="S392" s="145">
        <v>0</v>
      </c>
      <c r="T392" s="145">
        <v>2387</v>
      </c>
      <c r="U392" s="145">
        <v>0</v>
      </c>
      <c r="V392" s="145">
        <v>0</v>
      </c>
      <c r="W392" s="145">
        <v>10</v>
      </c>
      <c r="X392" s="145">
        <v>1</v>
      </c>
      <c r="Y392" s="145">
        <v>16</v>
      </c>
      <c r="Z392" s="145">
        <v>1</v>
      </c>
      <c r="AA392" s="145">
        <v>0</v>
      </c>
      <c r="AB392" s="145">
        <v>15</v>
      </c>
      <c r="AC392" s="145">
        <v>0</v>
      </c>
      <c r="AD392" s="145">
        <v>0</v>
      </c>
      <c r="AE392" s="145"/>
      <c r="AF392" s="145"/>
      <c r="AG392" s="145"/>
      <c r="AH392" s="145"/>
      <c r="AI392" s="145"/>
      <c r="AJ392" s="145"/>
      <c r="AK392" s="145"/>
      <c r="AL392" s="145"/>
      <c r="AM392" s="145"/>
      <c r="AN392" s="145"/>
      <c r="AO392" s="145"/>
      <c r="AP392" s="145"/>
      <c r="AQ392" s="131">
        <f t="shared" si="160"/>
        <v>22697</v>
      </c>
      <c r="AS392" s="145">
        <v>25330</v>
      </c>
    </row>
    <row r="393" spans="2:45">
      <c r="B393" s="161" t="str">
        <f t="shared" si="161"/>
        <v>27 Seguro de Crédito por Ventas a Plazo</v>
      </c>
      <c r="C393" s="145">
        <v>0</v>
      </c>
      <c r="D393" s="145">
        <v>0</v>
      </c>
      <c r="E393" s="145">
        <v>0</v>
      </c>
      <c r="F393" s="145">
        <v>0</v>
      </c>
      <c r="G393" s="145">
        <v>24</v>
      </c>
      <c r="H393" s="145">
        <v>0</v>
      </c>
      <c r="I393" s="145">
        <v>0</v>
      </c>
      <c r="J393" s="145">
        <v>0</v>
      </c>
      <c r="K393" s="145">
        <v>131</v>
      </c>
      <c r="L393" s="145">
        <v>0</v>
      </c>
      <c r="M393" s="145">
        <v>346</v>
      </c>
      <c r="N393" s="145">
        <v>15</v>
      </c>
      <c r="O393" s="145">
        <v>0</v>
      </c>
      <c r="P393" s="145">
        <v>0</v>
      </c>
      <c r="Q393" s="145">
        <v>0</v>
      </c>
      <c r="R393" s="145">
        <v>0</v>
      </c>
      <c r="S393" s="145">
        <v>0</v>
      </c>
      <c r="T393" s="145">
        <v>0</v>
      </c>
      <c r="U393" s="145">
        <v>67</v>
      </c>
      <c r="V393" s="145">
        <v>0</v>
      </c>
      <c r="W393" s="145">
        <v>69</v>
      </c>
      <c r="X393" s="145">
        <v>0</v>
      </c>
      <c r="Y393" s="145">
        <v>0</v>
      </c>
      <c r="Z393" s="145">
        <v>0</v>
      </c>
      <c r="AA393" s="145">
        <v>0</v>
      </c>
      <c r="AB393" s="145">
        <v>0</v>
      </c>
      <c r="AC393" s="145">
        <v>0</v>
      </c>
      <c r="AD393" s="145">
        <v>0</v>
      </c>
      <c r="AE393" s="145"/>
      <c r="AF393" s="145"/>
      <c r="AG393" s="145"/>
      <c r="AH393" s="145"/>
      <c r="AI393" s="145"/>
      <c r="AJ393" s="145"/>
      <c r="AK393" s="145"/>
      <c r="AL393" s="145"/>
      <c r="AM393" s="145"/>
      <c r="AN393" s="145"/>
      <c r="AO393" s="145"/>
      <c r="AP393" s="145"/>
      <c r="AQ393" s="131">
        <f t="shared" si="160"/>
        <v>652</v>
      </c>
      <c r="AS393" s="145">
        <v>556</v>
      </c>
    </row>
    <row r="394" spans="2:45">
      <c r="B394" s="161" t="str">
        <f t="shared" si="161"/>
        <v>28 Seguro de Crédito a la Exportación</v>
      </c>
      <c r="C394" s="145">
        <v>0</v>
      </c>
      <c r="D394" s="145">
        <v>0</v>
      </c>
      <c r="E394" s="145">
        <v>0</v>
      </c>
      <c r="F394" s="145">
        <v>0</v>
      </c>
      <c r="G394" s="145">
        <v>15</v>
      </c>
      <c r="H394" s="145">
        <v>0</v>
      </c>
      <c r="I394" s="145">
        <v>0</v>
      </c>
      <c r="J394" s="145">
        <v>0</v>
      </c>
      <c r="K394" s="145">
        <v>199</v>
      </c>
      <c r="L394" s="145">
        <v>0</v>
      </c>
      <c r="M394" s="145">
        <v>196</v>
      </c>
      <c r="N394" s="145">
        <v>13</v>
      </c>
      <c r="O394" s="145">
        <v>0</v>
      </c>
      <c r="P394" s="145">
        <v>0</v>
      </c>
      <c r="Q394" s="145">
        <v>0</v>
      </c>
      <c r="R394" s="145">
        <v>0</v>
      </c>
      <c r="S394" s="145">
        <v>0</v>
      </c>
      <c r="T394" s="145">
        <v>0</v>
      </c>
      <c r="U394" s="145">
        <v>33</v>
      </c>
      <c r="V394" s="145">
        <v>0</v>
      </c>
      <c r="W394" s="145">
        <v>60</v>
      </c>
      <c r="X394" s="145">
        <v>0</v>
      </c>
      <c r="Y394" s="145">
        <v>0</v>
      </c>
      <c r="Z394" s="145">
        <v>0</v>
      </c>
      <c r="AA394" s="145">
        <v>0</v>
      </c>
      <c r="AB394" s="145">
        <v>0</v>
      </c>
      <c r="AC394" s="145">
        <v>0</v>
      </c>
      <c r="AD394" s="145">
        <v>0</v>
      </c>
      <c r="AE394" s="145"/>
      <c r="AF394" s="145"/>
      <c r="AG394" s="145"/>
      <c r="AH394" s="145"/>
      <c r="AI394" s="145"/>
      <c r="AJ394" s="145"/>
      <c r="AK394" s="145"/>
      <c r="AL394" s="145"/>
      <c r="AM394" s="145"/>
      <c r="AN394" s="145"/>
      <c r="AO394" s="145"/>
      <c r="AP394" s="145"/>
      <c r="AQ394" s="131">
        <f t="shared" si="160"/>
        <v>516</v>
      </c>
      <c r="AS394" s="145">
        <v>435</v>
      </c>
    </row>
    <row r="395" spans="2:45">
      <c r="B395" s="161" t="str">
        <f t="shared" si="161"/>
        <v>29 Otros Seguros de Crédito</v>
      </c>
      <c r="C395" s="145">
        <v>0</v>
      </c>
      <c r="D395" s="145">
        <v>0</v>
      </c>
      <c r="E395" s="145">
        <v>0</v>
      </c>
      <c r="F395" s="145">
        <v>0</v>
      </c>
      <c r="G395" s="145">
        <v>0</v>
      </c>
      <c r="H395" s="145">
        <v>0</v>
      </c>
      <c r="I395" s="145">
        <v>0</v>
      </c>
      <c r="J395" s="145">
        <v>0</v>
      </c>
      <c r="K395" s="145">
        <v>0</v>
      </c>
      <c r="L395" s="145">
        <v>0</v>
      </c>
      <c r="M395" s="145">
        <v>0</v>
      </c>
      <c r="N395" s="145">
        <v>0</v>
      </c>
      <c r="O395" s="145">
        <v>0</v>
      </c>
      <c r="P395" s="145">
        <v>0</v>
      </c>
      <c r="Q395" s="145">
        <v>0</v>
      </c>
      <c r="R395" s="145">
        <v>0</v>
      </c>
      <c r="S395" s="145">
        <v>0</v>
      </c>
      <c r="T395" s="145">
        <v>0</v>
      </c>
      <c r="U395" s="145">
        <v>0</v>
      </c>
      <c r="V395" s="145">
        <v>0</v>
      </c>
      <c r="W395" s="145">
        <v>0</v>
      </c>
      <c r="X395" s="145">
        <v>0</v>
      </c>
      <c r="Y395" s="145">
        <v>0</v>
      </c>
      <c r="Z395" s="145">
        <v>0</v>
      </c>
      <c r="AA395" s="145">
        <v>0</v>
      </c>
      <c r="AB395" s="145">
        <v>0</v>
      </c>
      <c r="AC395" s="145">
        <v>0</v>
      </c>
      <c r="AD395" s="145">
        <v>0</v>
      </c>
      <c r="AE395" s="145"/>
      <c r="AF395" s="145"/>
      <c r="AG395" s="145"/>
      <c r="AH395" s="145"/>
      <c r="AI395" s="145"/>
      <c r="AJ395" s="145"/>
      <c r="AK395" s="145"/>
      <c r="AL395" s="145"/>
      <c r="AM395" s="145"/>
      <c r="AN395" s="145"/>
      <c r="AO395" s="145"/>
      <c r="AP395" s="145"/>
      <c r="AQ395" s="131">
        <f t="shared" si="160"/>
        <v>0</v>
      </c>
      <c r="AS395" s="145">
        <v>0</v>
      </c>
    </row>
    <row r="396" spans="2:45">
      <c r="B396" s="161" t="str">
        <f t="shared" si="161"/>
        <v>30 Seguro Agrícola</v>
      </c>
      <c r="C396" s="145">
        <v>0</v>
      </c>
      <c r="D396" s="145">
        <v>0</v>
      </c>
      <c r="E396" s="145">
        <v>0</v>
      </c>
      <c r="F396" s="145">
        <v>0</v>
      </c>
      <c r="G396" s="145">
        <v>0</v>
      </c>
      <c r="H396" s="145">
        <v>0</v>
      </c>
      <c r="I396" s="145">
        <v>0</v>
      </c>
      <c r="J396" s="145">
        <v>0</v>
      </c>
      <c r="K396" s="145">
        <v>0</v>
      </c>
      <c r="L396" s="145">
        <v>0</v>
      </c>
      <c r="M396" s="145">
        <v>0</v>
      </c>
      <c r="N396" s="145">
        <v>0</v>
      </c>
      <c r="O396" s="145">
        <v>0</v>
      </c>
      <c r="P396" s="145">
        <v>49782</v>
      </c>
      <c r="Q396" s="145">
        <v>0</v>
      </c>
      <c r="R396" s="145">
        <v>0</v>
      </c>
      <c r="S396" s="145">
        <v>0</v>
      </c>
      <c r="T396" s="145">
        <v>12379</v>
      </c>
      <c r="U396" s="145">
        <v>0</v>
      </c>
      <c r="V396" s="145">
        <v>543</v>
      </c>
      <c r="W396" s="145">
        <v>0</v>
      </c>
      <c r="X396" s="145">
        <v>0</v>
      </c>
      <c r="Y396" s="145">
        <v>0</v>
      </c>
      <c r="Z396" s="145">
        <v>0</v>
      </c>
      <c r="AA396" s="145">
        <v>0</v>
      </c>
      <c r="AB396" s="145">
        <v>0</v>
      </c>
      <c r="AC396" s="145">
        <v>0</v>
      </c>
      <c r="AD396" s="145">
        <v>0</v>
      </c>
      <c r="AE396" s="145"/>
      <c r="AF396" s="145"/>
      <c r="AG396" s="145"/>
      <c r="AH396" s="145"/>
      <c r="AI396" s="145"/>
      <c r="AJ396" s="145"/>
      <c r="AK396" s="145"/>
      <c r="AL396" s="145"/>
      <c r="AM396" s="145"/>
      <c r="AN396" s="145"/>
      <c r="AO396" s="145"/>
      <c r="AP396" s="145"/>
      <c r="AQ396" s="131">
        <f t="shared" si="160"/>
        <v>62704</v>
      </c>
      <c r="AS396" s="145">
        <v>12365</v>
      </c>
    </row>
    <row r="397" spans="2:45">
      <c r="B397" s="161" t="str">
        <f t="shared" si="161"/>
        <v>35 Seguro Salud</v>
      </c>
      <c r="C397" s="145">
        <v>0</v>
      </c>
      <c r="D397" s="145">
        <v>0</v>
      </c>
      <c r="E397" s="145">
        <v>0</v>
      </c>
      <c r="F397" s="145">
        <v>5146</v>
      </c>
      <c r="G397" s="145">
        <v>0</v>
      </c>
      <c r="H397" s="145">
        <v>0</v>
      </c>
      <c r="I397" s="145">
        <v>0</v>
      </c>
      <c r="J397" s="145">
        <v>0</v>
      </c>
      <c r="K397" s="145">
        <v>0</v>
      </c>
      <c r="L397" s="145">
        <v>0</v>
      </c>
      <c r="M397" s="145">
        <v>0</v>
      </c>
      <c r="N397" s="145">
        <v>0</v>
      </c>
      <c r="O397" s="145">
        <v>0</v>
      </c>
      <c r="P397" s="145">
        <v>0</v>
      </c>
      <c r="Q397" s="145">
        <v>0</v>
      </c>
      <c r="R397" s="145">
        <v>0</v>
      </c>
      <c r="S397" s="145">
        <v>0</v>
      </c>
      <c r="T397" s="145">
        <v>0</v>
      </c>
      <c r="U397" s="145">
        <v>0</v>
      </c>
      <c r="V397" s="145">
        <v>0</v>
      </c>
      <c r="W397" s="145">
        <v>0</v>
      </c>
      <c r="X397" s="145">
        <v>0</v>
      </c>
      <c r="Y397" s="145">
        <v>0</v>
      </c>
      <c r="Z397" s="145">
        <v>0</v>
      </c>
      <c r="AA397" s="145">
        <v>0</v>
      </c>
      <c r="AB397" s="145">
        <v>0</v>
      </c>
      <c r="AC397" s="145">
        <v>0</v>
      </c>
      <c r="AD397" s="145">
        <v>0</v>
      </c>
      <c r="AE397" s="145"/>
      <c r="AF397" s="145"/>
      <c r="AG397" s="145"/>
      <c r="AH397" s="145"/>
      <c r="AI397" s="145"/>
      <c r="AJ397" s="145"/>
      <c r="AK397" s="145"/>
      <c r="AL397" s="145"/>
      <c r="AM397" s="145"/>
      <c r="AN397" s="145"/>
      <c r="AO397" s="145"/>
      <c r="AP397" s="145"/>
      <c r="AQ397" s="131">
        <f t="shared" si="160"/>
        <v>5146</v>
      </c>
      <c r="AS397" s="145">
        <v>3233</v>
      </c>
    </row>
    <row r="398" spans="2:45">
      <c r="B398" s="161" t="str">
        <f t="shared" si="161"/>
        <v>50 Otros</v>
      </c>
      <c r="C398" s="145">
        <v>929</v>
      </c>
      <c r="D398" s="145">
        <v>55855</v>
      </c>
      <c r="E398" s="145">
        <v>288229</v>
      </c>
      <c r="F398" s="145">
        <v>51294</v>
      </c>
      <c r="G398" s="145">
        <v>0</v>
      </c>
      <c r="H398" s="145">
        <v>19874</v>
      </c>
      <c r="I398" s="145">
        <v>168626</v>
      </c>
      <c r="J398" s="145">
        <v>41</v>
      </c>
      <c r="K398" s="145">
        <v>0</v>
      </c>
      <c r="L398" s="145">
        <v>105746</v>
      </c>
      <c r="M398" s="145">
        <v>0</v>
      </c>
      <c r="N398" s="145">
        <v>0</v>
      </c>
      <c r="O398" s="145">
        <v>21</v>
      </c>
      <c r="P398" s="145">
        <v>0</v>
      </c>
      <c r="Q398" s="145">
        <v>127</v>
      </c>
      <c r="R398" s="145">
        <v>4862</v>
      </c>
      <c r="S398" s="145">
        <v>0</v>
      </c>
      <c r="T398" s="145">
        <v>186101</v>
      </c>
      <c r="U398" s="145">
        <v>0</v>
      </c>
      <c r="V398" s="145">
        <v>76353</v>
      </c>
      <c r="W398" s="145">
        <v>0</v>
      </c>
      <c r="X398" s="145">
        <v>57</v>
      </c>
      <c r="Y398" s="145">
        <v>4135</v>
      </c>
      <c r="Z398" s="145">
        <v>0</v>
      </c>
      <c r="AA398" s="145">
        <v>102</v>
      </c>
      <c r="AB398" s="145">
        <v>110604</v>
      </c>
      <c r="AC398" s="145">
        <v>7821</v>
      </c>
      <c r="AD398" s="145">
        <v>299149</v>
      </c>
      <c r="AE398" s="145"/>
      <c r="AF398" s="145"/>
      <c r="AG398" s="145"/>
      <c r="AH398" s="145"/>
      <c r="AI398" s="145"/>
      <c r="AJ398" s="145"/>
      <c r="AK398" s="145"/>
      <c r="AL398" s="145"/>
      <c r="AM398" s="145"/>
      <c r="AN398" s="145"/>
      <c r="AO398" s="145"/>
      <c r="AP398" s="145"/>
      <c r="AQ398" s="131">
        <f t="shared" si="160"/>
        <v>1379926</v>
      </c>
      <c r="AS398" s="145">
        <v>1768893</v>
      </c>
    </row>
    <row r="399" spans="2:45">
      <c r="B399" s="162" t="str">
        <f t="shared" si="161"/>
        <v>Total</v>
      </c>
      <c r="C399" s="132">
        <f>SUM(C367:C398)</f>
        <v>12538</v>
      </c>
      <c r="D399" s="132">
        <f t="shared" ref="D399:AQ399" si="162">SUM(D367:D398)</f>
        <v>55855</v>
      </c>
      <c r="E399" s="132">
        <f t="shared" si="162"/>
        <v>1721532</v>
      </c>
      <c r="F399" s="132">
        <f t="shared" si="162"/>
        <v>429129</v>
      </c>
      <c r="G399" s="132">
        <f t="shared" si="162"/>
        <v>3768</v>
      </c>
      <c r="H399" s="132">
        <f t="shared" si="162"/>
        <v>93697</v>
      </c>
      <c r="I399" s="132">
        <f t="shared" si="162"/>
        <v>1032260</v>
      </c>
      <c r="J399" s="132">
        <f t="shared" si="162"/>
        <v>4302</v>
      </c>
      <c r="K399" s="132">
        <f t="shared" si="162"/>
        <v>330</v>
      </c>
      <c r="L399" s="132">
        <f t="shared" si="162"/>
        <v>897693</v>
      </c>
      <c r="M399" s="132">
        <f t="shared" si="162"/>
        <v>24267</v>
      </c>
      <c r="N399" s="132">
        <f t="shared" si="162"/>
        <v>28</v>
      </c>
      <c r="O399" s="132">
        <f t="shared" si="162"/>
        <v>21</v>
      </c>
      <c r="P399" s="132">
        <f t="shared" si="162"/>
        <v>235981</v>
      </c>
      <c r="Q399" s="132">
        <f t="shared" si="162"/>
        <v>151</v>
      </c>
      <c r="R399" s="132">
        <f t="shared" si="162"/>
        <v>195424</v>
      </c>
      <c r="S399" s="132">
        <f t="shared" si="162"/>
        <v>67074</v>
      </c>
      <c r="T399" s="132">
        <f t="shared" si="162"/>
        <v>1561127</v>
      </c>
      <c r="U399" s="132">
        <f t="shared" si="162"/>
        <v>14585</v>
      </c>
      <c r="V399" s="132">
        <f t="shared" si="162"/>
        <v>696885</v>
      </c>
      <c r="W399" s="132">
        <f t="shared" si="162"/>
        <v>4654</v>
      </c>
      <c r="X399" s="132">
        <f t="shared" si="162"/>
        <v>2476</v>
      </c>
      <c r="Y399" s="132">
        <f t="shared" si="162"/>
        <v>825192</v>
      </c>
      <c r="Z399" s="132">
        <f t="shared" si="162"/>
        <v>770</v>
      </c>
      <c r="AA399" s="132">
        <f t="shared" si="162"/>
        <v>204436</v>
      </c>
      <c r="AB399" s="132">
        <f t="shared" si="162"/>
        <v>881402</v>
      </c>
      <c r="AC399" s="132">
        <f t="shared" si="162"/>
        <v>166266</v>
      </c>
      <c r="AD399" s="132">
        <f t="shared" si="162"/>
        <v>376474</v>
      </c>
      <c r="AE399" s="132">
        <f t="shared" si="162"/>
        <v>0</v>
      </c>
      <c r="AF399" s="132">
        <f t="shared" si="162"/>
        <v>0</v>
      </c>
      <c r="AG399" s="132">
        <f t="shared" si="162"/>
        <v>0</v>
      </c>
      <c r="AH399" s="132">
        <f t="shared" si="162"/>
        <v>0</v>
      </c>
      <c r="AI399" s="132">
        <f t="shared" si="162"/>
        <v>0</v>
      </c>
      <c r="AJ399" s="132">
        <f t="shared" si="162"/>
        <v>0</v>
      </c>
      <c r="AK399" s="132">
        <f t="shared" si="162"/>
        <v>0</v>
      </c>
      <c r="AL399" s="132">
        <f t="shared" si="162"/>
        <v>0</v>
      </c>
      <c r="AM399" s="132">
        <f t="shared" si="162"/>
        <v>0</v>
      </c>
      <c r="AN399" s="132">
        <f t="shared" si="162"/>
        <v>0</v>
      </c>
      <c r="AO399" s="132">
        <f t="shared" si="162"/>
        <v>0</v>
      </c>
      <c r="AP399" s="132">
        <f t="shared" si="162"/>
        <v>0</v>
      </c>
      <c r="AQ399" s="132">
        <f t="shared" si="162"/>
        <v>9508317</v>
      </c>
      <c r="AS399" s="132">
        <f>SUM(AS367:AS398)</f>
        <v>9762215</v>
      </c>
    </row>
    <row r="402" spans="2:87" ht="18.75" customHeight="1">
      <c r="B402" s="230" t="s">
        <v>570</v>
      </c>
      <c r="C402" s="231"/>
      <c r="D402" s="231"/>
      <c r="E402" s="231"/>
      <c r="F402" s="231"/>
      <c r="G402" s="231"/>
      <c r="H402" s="231"/>
      <c r="I402" s="231"/>
      <c r="J402" s="231"/>
      <c r="K402" s="231"/>
      <c r="L402" s="231"/>
      <c r="M402" s="231"/>
      <c r="N402" s="231"/>
      <c r="O402" s="231"/>
      <c r="P402" s="231"/>
      <c r="Q402" s="231"/>
      <c r="R402" s="231"/>
      <c r="S402" s="231"/>
      <c r="T402" s="231"/>
      <c r="U402" s="231"/>
      <c r="V402" s="231"/>
      <c r="W402" s="231"/>
      <c r="X402" s="231"/>
      <c r="Y402" s="231"/>
      <c r="Z402" s="231"/>
      <c r="AA402" s="231"/>
      <c r="AB402" s="231"/>
      <c r="AC402" s="231"/>
      <c r="AD402" s="231"/>
      <c r="AE402" s="231"/>
      <c r="AF402" s="231"/>
      <c r="AG402" s="231"/>
      <c r="AH402" s="231"/>
      <c r="AI402" s="231"/>
      <c r="AJ402" s="231"/>
      <c r="AK402" s="231"/>
      <c r="AL402" s="231"/>
      <c r="AM402" s="231"/>
      <c r="AN402" s="231"/>
      <c r="AO402" s="231"/>
      <c r="AP402" s="231"/>
      <c r="AQ402" s="232"/>
    </row>
    <row r="403" spans="2:87" s="185" customFormat="1">
      <c r="B403" s="187"/>
      <c r="C403" s="178">
        <f>COUNTIF($C$404:$AP$404,C404)</f>
        <v>1</v>
      </c>
      <c r="D403" s="178">
        <f t="shared" ref="D403:AP403" si="163">COUNTIF($C$404:$AP$404,D404)</f>
        <v>1</v>
      </c>
      <c r="E403" s="178">
        <f t="shared" si="163"/>
        <v>1</v>
      </c>
      <c r="F403" s="178">
        <f t="shared" si="163"/>
        <v>1</v>
      </c>
      <c r="G403" s="178">
        <f t="shared" si="163"/>
        <v>1</v>
      </c>
      <c r="H403" s="178">
        <f t="shared" si="163"/>
        <v>1</v>
      </c>
      <c r="I403" s="178">
        <f t="shared" si="163"/>
        <v>1</v>
      </c>
      <c r="J403" s="178">
        <f t="shared" si="163"/>
        <v>1</v>
      </c>
      <c r="K403" s="178">
        <f t="shared" si="163"/>
        <v>1</v>
      </c>
      <c r="L403" s="178">
        <f t="shared" si="163"/>
        <v>1</v>
      </c>
      <c r="M403" s="178">
        <f t="shared" si="163"/>
        <v>1</v>
      </c>
      <c r="N403" s="178">
        <f t="shared" si="163"/>
        <v>1</v>
      </c>
      <c r="O403" s="178">
        <f t="shared" si="163"/>
        <v>1</v>
      </c>
      <c r="P403" s="178">
        <f t="shared" si="163"/>
        <v>1</v>
      </c>
      <c r="Q403" s="178">
        <f t="shared" si="163"/>
        <v>1</v>
      </c>
      <c r="R403" s="178">
        <f t="shared" si="163"/>
        <v>1</v>
      </c>
      <c r="S403" s="178">
        <f t="shared" si="163"/>
        <v>1</v>
      </c>
      <c r="T403" s="178">
        <f t="shared" si="163"/>
        <v>1</v>
      </c>
      <c r="U403" s="178">
        <f t="shared" si="163"/>
        <v>1</v>
      </c>
      <c r="V403" s="178">
        <f t="shared" si="163"/>
        <v>1</v>
      </c>
      <c r="W403" s="178">
        <f t="shared" si="163"/>
        <v>1</v>
      </c>
      <c r="X403" s="178">
        <f t="shared" si="163"/>
        <v>1</v>
      </c>
      <c r="Y403" s="178">
        <f t="shared" si="163"/>
        <v>1</v>
      </c>
      <c r="Z403" s="178">
        <f t="shared" si="163"/>
        <v>1</v>
      </c>
      <c r="AA403" s="178">
        <f t="shared" si="163"/>
        <v>1</v>
      </c>
      <c r="AB403" s="178">
        <f t="shared" si="163"/>
        <v>1</v>
      </c>
      <c r="AC403" s="178">
        <f t="shared" si="163"/>
        <v>1</v>
      </c>
      <c r="AD403" s="178">
        <f t="shared" si="163"/>
        <v>1</v>
      </c>
      <c r="AE403" s="178">
        <f t="shared" si="163"/>
        <v>12</v>
      </c>
      <c r="AF403" s="178">
        <f t="shared" si="163"/>
        <v>12</v>
      </c>
      <c r="AG403" s="178">
        <f t="shared" si="163"/>
        <v>12</v>
      </c>
      <c r="AH403" s="178">
        <f t="shared" si="163"/>
        <v>12</v>
      </c>
      <c r="AI403" s="178">
        <f t="shared" si="163"/>
        <v>12</v>
      </c>
      <c r="AJ403" s="178">
        <f t="shared" si="163"/>
        <v>12</v>
      </c>
      <c r="AK403" s="178">
        <f t="shared" si="163"/>
        <v>12</v>
      </c>
      <c r="AL403" s="178">
        <f t="shared" si="163"/>
        <v>12</v>
      </c>
      <c r="AM403" s="178">
        <f t="shared" si="163"/>
        <v>12</v>
      </c>
      <c r="AN403" s="178">
        <f t="shared" si="163"/>
        <v>12</v>
      </c>
      <c r="AO403" s="178">
        <f t="shared" si="163"/>
        <v>12</v>
      </c>
      <c r="AP403" s="178">
        <f t="shared" si="163"/>
        <v>12</v>
      </c>
      <c r="AQ403" s="187"/>
      <c r="AS403" s="177"/>
      <c r="AU403" s="179"/>
      <c r="AV403" s="179"/>
      <c r="AW403" s="179"/>
      <c r="AX403" s="179"/>
      <c r="AY403" s="179"/>
      <c r="AZ403" s="179"/>
      <c r="BA403" s="179"/>
      <c r="BB403" s="179"/>
      <c r="BC403" s="179"/>
      <c r="BD403" s="179"/>
      <c r="BE403" s="179"/>
      <c r="BF403" s="179"/>
      <c r="BG403" s="179"/>
      <c r="BH403" s="179"/>
      <c r="BI403" s="179"/>
      <c r="BJ403" s="179"/>
      <c r="BK403" s="179"/>
      <c r="BL403" s="179"/>
      <c r="BM403" s="179"/>
      <c r="BN403" s="179"/>
      <c r="BO403" s="179"/>
      <c r="BP403" s="179"/>
      <c r="BQ403" s="179"/>
      <c r="BR403" s="179"/>
      <c r="BS403" s="179"/>
      <c r="BT403" s="179"/>
      <c r="BU403" s="179"/>
      <c r="BV403" s="179"/>
      <c r="BW403" s="179"/>
      <c r="BX403" s="179"/>
      <c r="BY403" s="179"/>
      <c r="BZ403" s="179"/>
      <c r="CA403" s="179"/>
      <c r="CB403" s="179"/>
      <c r="CC403" s="179"/>
      <c r="CD403" s="179"/>
      <c r="CE403" s="179"/>
      <c r="CF403" s="179"/>
      <c r="CG403" s="179"/>
      <c r="CH403" s="179"/>
      <c r="CI403" s="179"/>
    </row>
    <row r="404" spans="2:87" s="185" customFormat="1" hidden="1">
      <c r="B404" s="177"/>
      <c r="C404" s="176">
        <f>SUM(C406:C437)</f>
        <v>-37950077</v>
      </c>
      <c r="D404" s="176">
        <f t="shared" ref="D404:AP404" si="164">SUM(D406:D437)</f>
        <v>-23428</v>
      </c>
      <c r="E404" s="176">
        <f t="shared" si="164"/>
        <v>-67198596.26699999</v>
      </c>
      <c r="F404" s="176">
        <f t="shared" si="164"/>
        <v>-19058258</v>
      </c>
      <c r="G404" s="176">
        <f t="shared" si="164"/>
        <v>-707753</v>
      </c>
      <c r="H404" s="176">
        <f t="shared" si="164"/>
        <v>-6786341</v>
      </c>
      <c r="I404" s="176">
        <f t="shared" si="164"/>
        <v>-59054561</v>
      </c>
      <c r="J404" s="176">
        <f t="shared" si="164"/>
        <v>-13945519.549000001</v>
      </c>
      <c r="K404" s="176">
        <f t="shared" si="164"/>
        <v>-3093064</v>
      </c>
      <c r="L404" s="176">
        <f t="shared" si="164"/>
        <v>-11137394</v>
      </c>
      <c r="M404" s="176">
        <f t="shared" si="164"/>
        <v>-11395578</v>
      </c>
      <c r="N404" s="176">
        <f t="shared" si="164"/>
        <v>-44178</v>
      </c>
      <c r="O404" s="176">
        <f t="shared" si="164"/>
        <v>-37521</v>
      </c>
      <c r="P404" s="176">
        <f t="shared" si="164"/>
        <v>-9413700</v>
      </c>
      <c r="Q404" s="176">
        <f t="shared" si="164"/>
        <v>-22694</v>
      </c>
      <c r="R404" s="176">
        <f t="shared" si="164"/>
        <v>-48031812</v>
      </c>
      <c r="S404" s="176">
        <f t="shared" si="164"/>
        <v>-218705</v>
      </c>
      <c r="T404" s="176">
        <f t="shared" si="164"/>
        <v>-58959076</v>
      </c>
      <c r="U404" s="176">
        <f t="shared" si="164"/>
        <v>-1155540</v>
      </c>
      <c r="V404" s="176">
        <f t="shared" si="164"/>
        <v>-60552450</v>
      </c>
      <c r="W404" s="176">
        <f t="shared" si="164"/>
        <v>378368.446</v>
      </c>
      <c r="X404" s="176">
        <f t="shared" si="164"/>
        <v>-1987647</v>
      </c>
      <c r="Y404" s="176">
        <f t="shared" si="164"/>
        <v>-104032180</v>
      </c>
      <c r="Z404" s="176">
        <f t="shared" si="164"/>
        <v>-925222</v>
      </c>
      <c r="AA404" s="176">
        <f t="shared" si="164"/>
        <v>-8014091</v>
      </c>
      <c r="AB404" s="176">
        <f t="shared" si="164"/>
        <v>-119111559</v>
      </c>
      <c r="AC404" s="176">
        <f t="shared" si="164"/>
        <v>-3766936</v>
      </c>
      <c r="AD404" s="176">
        <f t="shared" si="164"/>
        <v>-14201213.762668505</v>
      </c>
      <c r="AE404" s="176">
        <f t="shared" si="164"/>
        <v>0</v>
      </c>
      <c r="AF404" s="176">
        <f t="shared" si="164"/>
        <v>0</v>
      </c>
      <c r="AG404" s="176">
        <f t="shared" si="164"/>
        <v>0</v>
      </c>
      <c r="AH404" s="176">
        <f t="shared" si="164"/>
        <v>0</v>
      </c>
      <c r="AI404" s="176">
        <f t="shared" si="164"/>
        <v>0</v>
      </c>
      <c r="AJ404" s="176">
        <f t="shared" si="164"/>
        <v>0</v>
      </c>
      <c r="AK404" s="176">
        <f t="shared" si="164"/>
        <v>0</v>
      </c>
      <c r="AL404" s="176">
        <f t="shared" si="164"/>
        <v>0</v>
      </c>
      <c r="AM404" s="176">
        <f t="shared" si="164"/>
        <v>0</v>
      </c>
      <c r="AN404" s="176">
        <f t="shared" si="164"/>
        <v>0</v>
      </c>
      <c r="AO404" s="176">
        <f t="shared" si="164"/>
        <v>0</v>
      </c>
      <c r="AP404" s="176">
        <f t="shared" si="164"/>
        <v>0</v>
      </c>
      <c r="AQ404" s="177"/>
      <c r="AS404" s="177"/>
      <c r="AU404" s="179"/>
      <c r="AV404" s="179"/>
      <c r="AW404" s="179"/>
      <c r="AX404" s="179"/>
      <c r="AY404" s="179"/>
      <c r="AZ404" s="179"/>
      <c r="BA404" s="179"/>
      <c r="BB404" s="179"/>
      <c r="BC404" s="179"/>
      <c r="BD404" s="179"/>
      <c r="BE404" s="179"/>
      <c r="BF404" s="179"/>
      <c r="BG404" s="179"/>
      <c r="BH404" s="179"/>
      <c r="BI404" s="179"/>
      <c r="BJ404" s="179"/>
      <c r="BK404" s="179"/>
      <c r="BL404" s="179"/>
      <c r="BM404" s="179"/>
      <c r="BN404" s="179"/>
      <c r="BO404" s="179"/>
      <c r="BP404" s="179"/>
      <c r="BQ404" s="179"/>
      <c r="BR404" s="179"/>
      <c r="BS404" s="179"/>
      <c r="BT404" s="179"/>
      <c r="BU404" s="179"/>
      <c r="BV404" s="179"/>
      <c r="BW404" s="179"/>
      <c r="BX404" s="179"/>
      <c r="BY404" s="179"/>
      <c r="BZ404" s="179"/>
      <c r="CA404" s="179"/>
      <c r="CB404" s="179"/>
      <c r="CC404" s="179"/>
      <c r="CD404" s="179"/>
      <c r="CE404" s="179"/>
      <c r="CF404" s="179"/>
      <c r="CG404" s="179"/>
      <c r="CH404" s="179"/>
      <c r="CI404" s="179"/>
    </row>
    <row r="405" spans="2:87" ht="22.5">
      <c r="B405" s="138"/>
      <c r="C405" s="138" t="str">
        <f>C7</f>
        <v>Ace Seguros</v>
      </c>
      <c r="D405" s="138" t="str">
        <f t="shared" ref="D405:AQ405" si="165">D7</f>
        <v>Assurant Chile</v>
      </c>
      <c r="E405" s="138" t="str">
        <f t="shared" si="165"/>
        <v>BCI Seguros</v>
      </c>
      <c r="F405" s="138" t="str">
        <f t="shared" si="165"/>
        <v>Cardif</v>
      </c>
      <c r="G405" s="138" t="str">
        <f t="shared" si="165"/>
        <v>Cesce Chile</v>
      </c>
      <c r="H405" s="138" t="str">
        <f t="shared" si="165"/>
        <v>Chartis</v>
      </c>
      <c r="I405" s="138" t="str">
        <f t="shared" si="165"/>
        <v>Chilena Consolidada</v>
      </c>
      <c r="J405" s="138" t="str">
        <f t="shared" si="165"/>
        <v>Chubb de Chile</v>
      </c>
      <c r="K405" s="138" t="str">
        <f t="shared" si="165"/>
        <v>Coface Chile</v>
      </c>
      <c r="L405" s="138" t="str">
        <f t="shared" si="165"/>
        <v>Consorio Nacional</v>
      </c>
      <c r="M405" s="138" t="str">
        <f t="shared" si="165"/>
        <v>Continental Crédito</v>
      </c>
      <c r="N405" s="138" t="str">
        <f t="shared" si="165"/>
        <v>Euler Hermes</v>
      </c>
      <c r="O405" s="138" t="str">
        <f t="shared" si="165"/>
        <v>FAF International</v>
      </c>
      <c r="P405" s="138" t="str">
        <f t="shared" si="165"/>
        <v>HDI Seguros</v>
      </c>
      <c r="Q405" s="138" t="str">
        <f t="shared" si="165"/>
        <v>Huelen</v>
      </c>
      <c r="R405" s="138" t="str">
        <f t="shared" si="165"/>
        <v>Liberty Seguros</v>
      </c>
      <c r="S405" s="138" t="str">
        <f t="shared" si="165"/>
        <v>M. de Carabineros</v>
      </c>
      <c r="T405" s="138" t="str">
        <f t="shared" si="165"/>
        <v>Magallanes</v>
      </c>
      <c r="U405" s="138" t="str">
        <f t="shared" si="165"/>
        <v>Magallanes Gar. y Cré.</v>
      </c>
      <c r="V405" s="138" t="str">
        <f t="shared" si="165"/>
        <v>Mapfre</v>
      </c>
      <c r="W405" s="138" t="str">
        <f t="shared" si="165"/>
        <v>Mapfre Gar. y Cré.</v>
      </c>
      <c r="X405" s="138" t="str">
        <f t="shared" si="165"/>
        <v>Orion Seguros</v>
      </c>
      <c r="Y405" s="138" t="str">
        <f t="shared" si="165"/>
        <v>Penta Security</v>
      </c>
      <c r="Z405" s="138" t="str">
        <f t="shared" si="165"/>
        <v>QBE Chile</v>
      </c>
      <c r="AA405" s="138" t="str">
        <f t="shared" si="165"/>
        <v>Renta Nacional</v>
      </c>
      <c r="AB405" s="138" t="str">
        <f t="shared" si="165"/>
        <v>RSA Seguros</v>
      </c>
      <c r="AC405" s="138" t="str">
        <f t="shared" si="165"/>
        <v>Zenit Seguros</v>
      </c>
      <c r="AD405" s="138" t="str">
        <f t="shared" si="165"/>
        <v>Zurich Santander</v>
      </c>
      <c r="AE405" s="138">
        <f t="shared" si="165"/>
        <v>0</v>
      </c>
      <c r="AF405" s="138">
        <f t="shared" si="165"/>
        <v>0</v>
      </c>
      <c r="AG405" s="138">
        <f t="shared" si="165"/>
        <v>0</v>
      </c>
      <c r="AH405" s="138">
        <f t="shared" si="165"/>
        <v>0</v>
      </c>
      <c r="AI405" s="138">
        <f t="shared" si="165"/>
        <v>0</v>
      </c>
      <c r="AJ405" s="138">
        <f t="shared" si="165"/>
        <v>0</v>
      </c>
      <c r="AK405" s="138">
        <f t="shared" si="165"/>
        <v>0</v>
      </c>
      <c r="AL405" s="138">
        <f t="shared" si="165"/>
        <v>0</v>
      </c>
      <c r="AM405" s="138">
        <f t="shared" si="165"/>
        <v>0</v>
      </c>
      <c r="AN405" s="138">
        <f t="shared" si="165"/>
        <v>0</v>
      </c>
      <c r="AO405" s="138">
        <f t="shared" si="165"/>
        <v>0</v>
      </c>
      <c r="AP405" s="138">
        <f t="shared" si="165"/>
        <v>0</v>
      </c>
      <c r="AQ405" s="138" t="str">
        <f t="shared" si="165"/>
        <v>Mercado</v>
      </c>
      <c r="AS405" s="138" t="s">
        <v>339</v>
      </c>
    </row>
    <row r="406" spans="2:87">
      <c r="B406" s="161" t="str">
        <f>B250</f>
        <v>1 Incendio</v>
      </c>
      <c r="C406" s="145">
        <v>-19048676</v>
      </c>
      <c r="D406" s="145">
        <v>0</v>
      </c>
      <c r="E406" s="145">
        <v>-5380686.9600000018</v>
      </c>
      <c r="F406" s="145">
        <v>2296</v>
      </c>
      <c r="G406" s="145">
        <v>0</v>
      </c>
      <c r="H406" s="145">
        <v>-6256025</v>
      </c>
      <c r="I406" s="145">
        <v>-8769045</v>
      </c>
      <c r="J406" s="145">
        <v>-116217.74100000001</v>
      </c>
      <c r="K406" s="145">
        <v>0</v>
      </c>
      <c r="L406" s="145">
        <v>-1073738</v>
      </c>
      <c r="M406" s="145">
        <v>0</v>
      </c>
      <c r="N406" s="145">
        <v>0</v>
      </c>
      <c r="O406" s="145">
        <v>0</v>
      </c>
      <c r="P406" s="145">
        <v>-984923</v>
      </c>
      <c r="Q406" s="145">
        <v>-2840</v>
      </c>
      <c r="R406" s="145">
        <v>-13425308</v>
      </c>
      <c r="S406" s="145">
        <v>-218705</v>
      </c>
      <c r="T406" s="145">
        <v>-5018860</v>
      </c>
      <c r="U406" s="145">
        <v>0</v>
      </c>
      <c r="V406" s="145">
        <v>-38046313</v>
      </c>
      <c r="W406" s="145">
        <v>0</v>
      </c>
      <c r="X406" s="145">
        <v>-79013</v>
      </c>
      <c r="Y406" s="145">
        <v>-45665283</v>
      </c>
      <c r="Z406" s="145">
        <v>-190043</v>
      </c>
      <c r="AA406" s="145">
        <v>-409170</v>
      </c>
      <c r="AB406" s="145">
        <v>-52198829</v>
      </c>
      <c r="AC406" s="145">
        <v>-33114</v>
      </c>
      <c r="AD406" s="145">
        <v>0</v>
      </c>
      <c r="AE406" s="145"/>
      <c r="AF406" s="145"/>
      <c r="AG406" s="145"/>
      <c r="AH406" s="145"/>
      <c r="AI406" s="145"/>
      <c r="AJ406" s="145"/>
      <c r="AK406" s="145"/>
      <c r="AL406" s="145"/>
      <c r="AM406" s="145"/>
      <c r="AN406" s="145"/>
      <c r="AO406" s="145"/>
      <c r="AP406" s="145"/>
      <c r="AQ406" s="131">
        <f t="shared" ref="AQ406:AQ437" si="166">SUM(C406:AP406)</f>
        <v>-196914493.70100001</v>
      </c>
      <c r="AS406" s="145">
        <v>-148709670</v>
      </c>
    </row>
    <row r="407" spans="2:87">
      <c r="B407" s="161" t="str">
        <f t="shared" ref="B407:B438" si="167">B251</f>
        <v>2 Pérdida de Benef. por Incendio</v>
      </c>
      <c r="C407" s="145">
        <v>-8018</v>
      </c>
      <c r="D407" s="145">
        <v>0</v>
      </c>
      <c r="E407" s="145">
        <v>174437.62800000003</v>
      </c>
      <c r="F407" s="145">
        <v>0</v>
      </c>
      <c r="G407" s="145">
        <v>0</v>
      </c>
      <c r="H407" s="145">
        <v>0</v>
      </c>
      <c r="I407" s="145">
        <v>-759068</v>
      </c>
      <c r="J407" s="145">
        <v>-65845</v>
      </c>
      <c r="K407" s="145">
        <v>0</v>
      </c>
      <c r="L407" s="145">
        <v>5941</v>
      </c>
      <c r="M407" s="145">
        <v>0</v>
      </c>
      <c r="N407" s="145">
        <v>0</v>
      </c>
      <c r="O407" s="145">
        <v>0</v>
      </c>
      <c r="P407" s="145">
        <v>1716</v>
      </c>
      <c r="Q407" s="145">
        <v>0</v>
      </c>
      <c r="R407" s="145">
        <v>-4938582</v>
      </c>
      <c r="S407" s="145">
        <v>0</v>
      </c>
      <c r="T407" s="145">
        <v>-95054</v>
      </c>
      <c r="U407" s="145">
        <v>0</v>
      </c>
      <c r="V407" s="145">
        <v>-6815882</v>
      </c>
      <c r="W407" s="145">
        <v>0</v>
      </c>
      <c r="X407" s="145">
        <v>0</v>
      </c>
      <c r="Y407" s="145">
        <v>0</v>
      </c>
      <c r="Z407" s="145">
        <v>0</v>
      </c>
      <c r="AA407" s="145">
        <v>0</v>
      </c>
      <c r="AB407" s="145">
        <v>-1802339</v>
      </c>
      <c r="AC407" s="145">
        <v>0</v>
      </c>
      <c r="AD407" s="145">
        <v>0</v>
      </c>
      <c r="AE407" s="145"/>
      <c r="AF407" s="145"/>
      <c r="AG407" s="145"/>
      <c r="AH407" s="145"/>
      <c r="AI407" s="145"/>
      <c r="AJ407" s="145"/>
      <c r="AK407" s="145"/>
      <c r="AL407" s="145"/>
      <c r="AM407" s="145"/>
      <c r="AN407" s="145"/>
      <c r="AO407" s="145"/>
      <c r="AP407" s="145"/>
      <c r="AQ407" s="131">
        <f t="shared" si="166"/>
        <v>-14302693.372</v>
      </c>
      <c r="AS407" s="145">
        <v>-5382754</v>
      </c>
    </row>
    <row r="408" spans="2:87">
      <c r="B408" s="161" t="str">
        <f t="shared" si="167"/>
        <v>3 Terremoto</v>
      </c>
      <c r="C408" s="145">
        <v>397623</v>
      </c>
      <c r="D408" s="145">
        <v>0</v>
      </c>
      <c r="E408" s="145">
        <v>3031502.4099999992</v>
      </c>
      <c r="F408" s="145">
        <v>-4640</v>
      </c>
      <c r="G408" s="145">
        <v>0</v>
      </c>
      <c r="H408" s="145">
        <v>9130734</v>
      </c>
      <c r="I408" s="145">
        <v>5643495</v>
      </c>
      <c r="J408" s="145">
        <v>42909.395000000011</v>
      </c>
      <c r="K408" s="145">
        <v>0</v>
      </c>
      <c r="L408" s="145">
        <v>4239217</v>
      </c>
      <c r="M408" s="145">
        <v>0</v>
      </c>
      <c r="N408" s="145">
        <v>0</v>
      </c>
      <c r="O408" s="145">
        <v>0</v>
      </c>
      <c r="P408" s="145">
        <v>-232419</v>
      </c>
      <c r="Q408" s="145">
        <v>0</v>
      </c>
      <c r="R408" s="145">
        <v>6067562</v>
      </c>
      <c r="S408" s="145">
        <v>0</v>
      </c>
      <c r="T408" s="145">
        <v>2141470</v>
      </c>
      <c r="U408" s="145">
        <v>0</v>
      </c>
      <c r="V408" s="145">
        <v>12116243</v>
      </c>
      <c r="W408" s="145">
        <v>0</v>
      </c>
      <c r="X408" s="145">
        <v>-49746</v>
      </c>
      <c r="Y408" s="145">
        <v>17075978</v>
      </c>
      <c r="Z408" s="145">
        <v>0</v>
      </c>
      <c r="AA408" s="145">
        <v>-29441</v>
      </c>
      <c r="AB408" s="145">
        <v>3374197</v>
      </c>
      <c r="AC408" s="145">
        <v>-4508</v>
      </c>
      <c r="AD408" s="145">
        <v>-154964.22870771179</v>
      </c>
      <c r="AE408" s="145"/>
      <c r="AF408" s="145"/>
      <c r="AG408" s="145"/>
      <c r="AH408" s="145"/>
      <c r="AI408" s="145"/>
      <c r="AJ408" s="145"/>
      <c r="AK408" s="145"/>
      <c r="AL408" s="145"/>
      <c r="AM408" s="145"/>
      <c r="AN408" s="145"/>
      <c r="AO408" s="145"/>
      <c r="AP408" s="145"/>
      <c r="AQ408" s="131">
        <f t="shared" si="166"/>
        <v>62785212.576292291</v>
      </c>
      <c r="AS408" s="145">
        <v>70515241</v>
      </c>
    </row>
    <row r="409" spans="2:87">
      <c r="B409" s="161" t="str">
        <f t="shared" si="167"/>
        <v>4 Pérdida de Benef. por Terremoto</v>
      </c>
      <c r="C409" s="145">
        <v>63003</v>
      </c>
      <c r="D409" s="145">
        <v>0</v>
      </c>
      <c r="E409" s="145">
        <v>0</v>
      </c>
      <c r="F409" s="145">
        <v>0</v>
      </c>
      <c r="G409" s="145">
        <v>0</v>
      </c>
      <c r="H409" s="145">
        <v>87483</v>
      </c>
      <c r="I409" s="145">
        <v>0</v>
      </c>
      <c r="J409" s="145">
        <v>-25</v>
      </c>
      <c r="K409" s="145">
        <v>0</v>
      </c>
      <c r="L409" s="145">
        <v>957014</v>
      </c>
      <c r="M409" s="145">
        <v>0</v>
      </c>
      <c r="N409" s="145">
        <v>0</v>
      </c>
      <c r="O409" s="145">
        <v>0</v>
      </c>
      <c r="P409" s="145">
        <v>-3</v>
      </c>
      <c r="Q409" s="145">
        <v>0</v>
      </c>
      <c r="R409" s="145">
        <v>1541293</v>
      </c>
      <c r="S409" s="145">
        <v>0</v>
      </c>
      <c r="T409" s="145">
        <v>30908</v>
      </c>
      <c r="U409" s="145">
        <v>0</v>
      </c>
      <c r="V409" s="145">
        <v>260682</v>
      </c>
      <c r="W409" s="145">
        <v>0</v>
      </c>
      <c r="X409" s="145">
        <v>0</v>
      </c>
      <c r="Y409" s="145">
        <v>0</v>
      </c>
      <c r="Z409" s="145">
        <v>0</v>
      </c>
      <c r="AA409" s="145">
        <v>0</v>
      </c>
      <c r="AB409" s="145">
        <v>-391535</v>
      </c>
      <c r="AC409" s="145">
        <v>0</v>
      </c>
      <c r="AD409" s="145">
        <v>0</v>
      </c>
      <c r="AE409" s="145"/>
      <c r="AF409" s="145"/>
      <c r="AG409" s="145"/>
      <c r="AH409" s="145"/>
      <c r="AI409" s="145"/>
      <c r="AJ409" s="145"/>
      <c r="AK409" s="145"/>
      <c r="AL409" s="145"/>
      <c r="AM409" s="145"/>
      <c r="AN409" s="145"/>
      <c r="AO409" s="145"/>
      <c r="AP409" s="145"/>
      <c r="AQ409" s="131">
        <f t="shared" si="166"/>
        <v>2548820</v>
      </c>
      <c r="AS409" s="145">
        <v>-16155643</v>
      </c>
    </row>
    <row r="410" spans="2:87">
      <c r="B410" s="161" t="str">
        <f t="shared" si="167"/>
        <v>5 Riesgos de la Naturaleza</v>
      </c>
      <c r="C410" s="145">
        <v>-1053450</v>
      </c>
      <c r="D410" s="145">
        <v>0</v>
      </c>
      <c r="E410" s="145">
        <v>-209895.51500000004</v>
      </c>
      <c r="F410" s="145">
        <v>-3929</v>
      </c>
      <c r="G410" s="145">
        <v>0</v>
      </c>
      <c r="H410" s="145">
        <v>-1552</v>
      </c>
      <c r="I410" s="145">
        <v>-2353889</v>
      </c>
      <c r="J410" s="145">
        <v>-1824024</v>
      </c>
      <c r="K410" s="145">
        <v>0</v>
      </c>
      <c r="L410" s="145">
        <v>-362426</v>
      </c>
      <c r="M410" s="145">
        <v>0</v>
      </c>
      <c r="N410" s="145">
        <v>0</v>
      </c>
      <c r="O410" s="145">
        <v>0</v>
      </c>
      <c r="P410" s="145">
        <v>-219784</v>
      </c>
      <c r="Q410" s="145">
        <v>0</v>
      </c>
      <c r="R410" s="145">
        <v>0</v>
      </c>
      <c r="S410" s="145">
        <v>0</v>
      </c>
      <c r="T410" s="145">
        <v>-995508</v>
      </c>
      <c r="U410" s="145">
        <v>0</v>
      </c>
      <c r="V410" s="145">
        <v>-1410294</v>
      </c>
      <c r="W410" s="145">
        <v>0</v>
      </c>
      <c r="X410" s="145">
        <v>0</v>
      </c>
      <c r="Y410" s="145">
        <v>-2585453</v>
      </c>
      <c r="Z410" s="145">
        <v>-416895</v>
      </c>
      <c r="AA410" s="145">
        <v>-188521</v>
      </c>
      <c r="AB410" s="145">
        <v>-3082265</v>
      </c>
      <c r="AC410" s="145">
        <v>0</v>
      </c>
      <c r="AD410" s="145">
        <v>0</v>
      </c>
      <c r="AE410" s="145"/>
      <c r="AF410" s="145"/>
      <c r="AG410" s="145"/>
      <c r="AH410" s="145"/>
      <c r="AI410" s="145"/>
      <c r="AJ410" s="145"/>
      <c r="AK410" s="145"/>
      <c r="AL410" s="145"/>
      <c r="AM410" s="145"/>
      <c r="AN410" s="145"/>
      <c r="AO410" s="145"/>
      <c r="AP410" s="145"/>
      <c r="AQ410" s="131">
        <f t="shared" si="166"/>
        <v>-14707885.515000001</v>
      </c>
      <c r="AS410" s="145">
        <v>-3278435</v>
      </c>
    </row>
    <row r="411" spans="2:87">
      <c r="B411" s="161" t="str">
        <f t="shared" si="167"/>
        <v>6 Terrorismo</v>
      </c>
      <c r="C411" s="145">
        <v>-183400</v>
      </c>
      <c r="D411" s="145">
        <v>0</v>
      </c>
      <c r="E411" s="145">
        <v>-10422.295999999995</v>
      </c>
      <c r="F411" s="145">
        <v>4</v>
      </c>
      <c r="G411" s="145">
        <v>0</v>
      </c>
      <c r="H411" s="145">
        <v>0</v>
      </c>
      <c r="I411" s="145">
        <v>8060</v>
      </c>
      <c r="J411" s="145">
        <v>-1673</v>
      </c>
      <c r="K411" s="145">
        <v>0</v>
      </c>
      <c r="L411" s="145">
        <v>-3299</v>
      </c>
      <c r="M411" s="145">
        <v>0</v>
      </c>
      <c r="N411" s="145">
        <v>0</v>
      </c>
      <c r="O411" s="145">
        <v>0</v>
      </c>
      <c r="P411" s="145">
        <v>-1200</v>
      </c>
      <c r="Q411" s="145">
        <v>0</v>
      </c>
      <c r="R411" s="145">
        <v>0</v>
      </c>
      <c r="S411" s="145">
        <v>0</v>
      </c>
      <c r="T411" s="145">
        <v>-35759</v>
      </c>
      <c r="U411" s="145">
        <v>0</v>
      </c>
      <c r="V411" s="145">
        <v>-26125</v>
      </c>
      <c r="W411" s="145">
        <v>0</v>
      </c>
      <c r="X411" s="145">
        <v>0</v>
      </c>
      <c r="Y411" s="145">
        <v>0</v>
      </c>
      <c r="Z411" s="145">
        <v>-111</v>
      </c>
      <c r="AA411" s="145">
        <v>-2027</v>
      </c>
      <c r="AB411" s="145">
        <v>-162671</v>
      </c>
      <c r="AC411" s="145">
        <v>0</v>
      </c>
      <c r="AD411" s="145">
        <v>0</v>
      </c>
      <c r="AE411" s="145"/>
      <c r="AF411" s="145"/>
      <c r="AG411" s="145"/>
      <c r="AH411" s="145"/>
      <c r="AI411" s="145"/>
      <c r="AJ411" s="145"/>
      <c r="AK411" s="145"/>
      <c r="AL411" s="145"/>
      <c r="AM411" s="145"/>
      <c r="AN411" s="145"/>
      <c r="AO411" s="145"/>
      <c r="AP411" s="145"/>
      <c r="AQ411" s="131">
        <f t="shared" si="166"/>
        <v>-418623.29599999997</v>
      </c>
      <c r="AS411" s="145">
        <v>-464261</v>
      </c>
    </row>
    <row r="412" spans="2:87">
      <c r="B412" s="161" t="str">
        <f t="shared" si="167"/>
        <v>7 Otros Riesgos Adicionales Incendio</v>
      </c>
      <c r="C412" s="145">
        <v>-3036594</v>
      </c>
      <c r="D412" s="145">
        <v>0</v>
      </c>
      <c r="E412" s="145">
        <v>-12261.753999999994</v>
      </c>
      <c r="F412" s="145">
        <v>-2160</v>
      </c>
      <c r="G412" s="145">
        <v>0</v>
      </c>
      <c r="H412" s="145">
        <v>4807</v>
      </c>
      <c r="I412" s="145">
        <v>-872624</v>
      </c>
      <c r="J412" s="145">
        <v>-1163444.416</v>
      </c>
      <c r="K412" s="145">
        <v>0</v>
      </c>
      <c r="L412" s="145">
        <v>-66976</v>
      </c>
      <c r="M412" s="145">
        <v>0</v>
      </c>
      <c r="N412" s="145">
        <v>0</v>
      </c>
      <c r="O412" s="145">
        <v>0</v>
      </c>
      <c r="P412" s="145">
        <v>-58139</v>
      </c>
      <c r="Q412" s="145">
        <v>0</v>
      </c>
      <c r="R412" s="145">
        <v>0</v>
      </c>
      <c r="S412" s="145">
        <v>0</v>
      </c>
      <c r="T412" s="145">
        <v>-1835594</v>
      </c>
      <c r="U412" s="145">
        <v>0</v>
      </c>
      <c r="V412" s="145">
        <v>-695231</v>
      </c>
      <c r="W412" s="145">
        <v>0</v>
      </c>
      <c r="X412" s="145">
        <v>0</v>
      </c>
      <c r="Y412" s="145">
        <v>0</v>
      </c>
      <c r="Z412" s="145">
        <v>-215271</v>
      </c>
      <c r="AA412" s="145">
        <v>-31675</v>
      </c>
      <c r="AB412" s="145">
        <v>-1822849</v>
      </c>
      <c r="AC412" s="145">
        <v>0</v>
      </c>
      <c r="AD412" s="145">
        <v>0</v>
      </c>
      <c r="AE412" s="145"/>
      <c r="AF412" s="145"/>
      <c r="AG412" s="145"/>
      <c r="AH412" s="145"/>
      <c r="AI412" s="145"/>
      <c r="AJ412" s="145"/>
      <c r="AK412" s="145"/>
      <c r="AL412" s="145"/>
      <c r="AM412" s="145"/>
      <c r="AN412" s="145"/>
      <c r="AO412" s="145"/>
      <c r="AP412" s="145"/>
      <c r="AQ412" s="131">
        <f t="shared" si="166"/>
        <v>-9808012.1699999999</v>
      </c>
      <c r="AS412" s="145">
        <v>-4731325</v>
      </c>
    </row>
    <row r="413" spans="2:87">
      <c r="B413" s="161" t="str">
        <f t="shared" si="167"/>
        <v>8 Robo</v>
      </c>
      <c r="C413" s="145">
        <v>-1412570</v>
      </c>
      <c r="D413" s="145">
        <v>0</v>
      </c>
      <c r="E413" s="145">
        <v>-2921109.705000001</v>
      </c>
      <c r="F413" s="145">
        <v>2180422</v>
      </c>
      <c r="G413" s="145">
        <v>0</v>
      </c>
      <c r="H413" s="145">
        <v>-404573</v>
      </c>
      <c r="I413" s="145">
        <v>-708523</v>
      </c>
      <c r="J413" s="145">
        <v>3122.6360000000004</v>
      </c>
      <c r="K413" s="145">
        <v>0</v>
      </c>
      <c r="L413" s="145">
        <v>-394798</v>
      </c>
      <c r="M413" s="145">
        <v>0</v>
      </c>
      <c r="N413" s="145">
        <v>0</v>
      </c>
      <c r="O413" s="145">
        <v>0</v>
      </c>
      <c r="P413" s="145">
        <v>-326307</v>
      </c>
      <c r="Q413" s="145">
        <v>0</v>
      </c>
      <c r="R413" s="145">
        <v>-691282</v>
      </c>
      <c r="S413" s="145">
        <v>0</v>
      </c>
      <c r="T413" s="145">
        <v>-371007</v>
      </c>
      <c r="U413" s="145">
        <v>0</v>
      </c>
      <c r="V413" s="145">
        <v>-322766</v>
      </c>
      <c r="W413" s="145">
        <v>0</v>
      </c>
      <c r="X413" s="145">
        <v>0</v>
      </c>
      <c r="Y413" s="145">
        <v>-660565</v>
      </c>
      <c r="Z413" s="145">
        <v>-45576</v>
      </c>
      <c r="AA413" s="145">
        <v>-67924</v>
      </c>
      <c r="AB413" s="145">
        <v>-1364760</v>
      </c>
      <c r="AC413" s="145">
        <v>-47070</v>
      </c>
      <c r="AD413" s="145">
        <v>-725155.08615188079</v>
      </c>
      <c r="AE413" s="145"/>
      <c r="AF413" s="145"/>
      <c r="AG413" s="145"/>
      <c r="AH413" s="145"/>
      <c r="AI413" s="145"/>
      <c r="AJ413" s="145"/>
      <c r="AK413" s="145"/>
      <c r="AL413" s="145"/>
      <c r="AM413" s="145"/>
      <c r="AN413" s="145"/>
      <c r="AO413" s="145"/>
      <c r="AP413" s="145"/>
      <c r="AQ413" s="131">
        <f t="shared" si="166"/>
        <v>-8280441.1551518822</v>
      </c>
      <c r="AS413" s="145">
        <v>-11537859</v>
      </c>
    </row>
    <row r="414" spans="2:87">
      <c r="B414" s="161" t="str">
        <f t="shared" si="167"/>
        <v>9 Daños Físicos Vehíc. Mot. G1 (VP)</v>
      </c>
      <c r="C414" s="145">
        <v>0</v>
      </c>
      <c r="D414" s="145">
        <v>0</v>
      </c>
      <c r="E414" s="145">
        <v>-29069455.009999998</v>
      </c>
      <c r="F414" s="145">
        <v>0</v>
      </c>
      <c r="G414" s="145">
        <v>0</v>
      </c>
      <c r="H414" s="145">
        <v>-1060687</v>
      </c>
      <c r="I414" s="145">
        <v>-12867795</v>
      </c>
      <c r="J414" s="145">
        <v>0</v>
      </c>
      <c r="K414" s="145">
        <v>0</v>
      </c>
      <c r="L414" s="145">
        <v>-9297616</v>
      </c>
      <c r="M414" s="145">
        <v>0</v>
      </c>
      <c r="N414" s="145">
        <v>0</v>
      </c>
      <c r="O414" s="145">
        <v>0</v>
      </c>
      <c r="P414" s="145">
        <v>-3211613</v>
      </c>
      <c r="Q414" s="145">
        <v>0</v>
      </c>
      <c r="R414" s="145">
        <v>-11947113</v>
      </c>
      <c r="S414" s="145">
        <v>0</v>
      </c>
      <c r="T414" s="145">
        <v>-25739563</v>
      </c>
      <c r="U414" s="145">
        <v>0</v>
      </c>
      <c r="V414" s="145">
        <v>-4231855</v>
      </c>
      <c r="W414" s="145">
        <v>0</v>
      </c>
      <c r="X414" s="145">
        <v>0</v>
      </c>
      <c r="Y414" s="145">
        <v>-10647412</v>
      </c>
      <c r="Z414" s="145">
        <v>0</v>
      </c>
      <c r="AA414" s="145">
        <v>-2079489</v>
      </c>
      <c r="AB414" s="145">
        <v>-14004489</v>
      </c>
      <c r="AC414" s="145">
        <v>-1497226</v>
      </c>
      <c r="AD414" s="145">
        <v>0</v>
      </c>
      <c r="AE414" s="145"/>
      <c r="AF414" s="145"/>
      <c r="AG414" s="145"/>
      <c r="AH414" s="145"/>
      <c r="AI414" s="145"/>
      <c r="AJ414" s="145"/>
      <c r="AK414" s="145"/>
      <c r="AL414" s="145"/>
      <c r="AM414" s="145"/>
      <c r="AN414" s="145"/>
      <c r="AO414" s="145"/>
      <c r="AP414" s="145"/>
      <c r="AQ414" s="131">
        <f t="shared" si="166"/>
        <v>-125654313.00999999</v>
      </c>
      <c r="AS414" s="145">
        <v>-113579492</v>
      </c>
    </row>
    <row r="415" spans="2:87">
      <c r="B415" s="161" t="str">
        <f t="shared" si="167"/>
        <v>10 Daños Físicos Vehíc. Mot. G2 (VC)</v>
      </c>
      <c r="C415" s="145">
        <v>0</v>
      </c>
      <c r="D415" s="145">
        <v>0</v>
      </c>
      <c r="E415" s="145">
        <v>-9080013.5969999991</v>
      </c>
      <c r="F415" s="145">
        <v>0</v>
      </c>
      <c r="G415" s="145">
        <v>0</v>
      </c>
      <c r="H415" s="145">
        <v>-47345</v>
      </c>
      <c r="I415" s="145">
        <v>-3521920</v>
      </c>
      <c r="J415" s="145">
        <v>0</v>
      </c>
      <c r="K415" s="145">
        <v>0</v>
      </c>
      <c r="L415" s="145">
        <v>-509930</v>
      </c>
      <c r="M415" s="145">
        <v>0</v>
      </c>
      <c r="N415" s="145">
        <v>0</v>
      </c>
      <c r="O415" s="145">
        <v>0</v>
      </c>
      <c r="P415" s="145">
        <v>-685958</v>
      </c>
      <c r="Q415" s="145">
        <v>-447</v>
      </c>
      <c r="R415" s="145">
        <v>-12451329</v>
      </c>
      <c r="S415" s="145">
        <v>0</v>
      </c>
      <c r="T415" s="145">
        <v>-3874198</v>
      </c>
      <c r="U415" s="145">
        <v>0</v>
      </c>
      <c r="V415" s="145">
        <v>-3433052</v>
      </c>
      <c r="W415" s="145">
        <v>0</v>
      </c>
      <c r="X415" s="145">
        <v>0</v>
      </c>
      <c r="Y415" s="145">
        <v>-12511458</v>
      </c>
      <c r="Z415" s="145">
        <v>0</v>
      </c>
      <c r="AA415" s="145">
        <v>-3006437</v>
      </c>
      <c r="AB415" s="145">
        <v>-8046331</v>
      </c>
      <c r="AC415" s="145">
        <v>-1178544</v>
      </c>
      <c r="AD415" s="145">
        <v>0</v>
      </c>
      <c r="AE415" s="145"/>
      <c r="AF415" s="145"/>
      <c r="AG415" s="145"/>
      <c r="AH415" s="145"/>
      <c r="AI415" s="145"/>
      <c r="AJ415" s="145"/>
      <c r="AK415" s="145"/>
      <c r="AL415" s="145"/>
      <c r="AM415" s="145"/>
      <c r="AN415" s="145"/>
      <c r="AO415" s="145"/>
      <c r="AP415" s="145"/>
      <c r="AQ415" s="131">
        <f t="shared" si="166"/>
        <v>-58346962.597000003</v>
      </c>
      <c r="AS415" s="145">
        <v>-49843906</v>
      </c>
    </row>
    <row r="416" spans="2:87">
      <c r="B416" s="161" t="str">
        <f t="shared" si="167"/>
        <v>11 Casco Marítimo</v>
      </c>
      <c r="C416" s="145">
        <v>0</v>
      </c>
      <c r="D416" s="145">
        <v>0</v>
      </c>
      <c r="E416" s="145">
        <v>0</v>
      </c>
      <c r="F416" s="145">
        <v>0</v>
      </c>
      <c r="G416" s="145">
        <v>0</v>
      </c>
      <c r="H416" s="145">
        <v>0</v>
      </c>
      <c r="I416" s="145">
        <v>-4573</v>
      </c>
      <c r="J416" s="145">
        <v>0</v>
      </c>
      <c r="K416" s="145">
        <v>0</v>
      </c>
      <c r="L416" s="145">
        <v>0</v>
      </c>
      <c r="M416" s="145">
        <v>0</v>
      </c>
      <c r="N416" s="145">
        <v>0</v>
      </c>
      <c r="O416" s="145">
        <v>0</v>
      </c>
      <c r="P416" s="145">
        <v>0</v>
      </c>
      <c r="Q416" s="145">
        <v>0</v>
      </c>
      <c r="R416" s="145">
        <v>717</v>
      </c>
      <c r="S416" s="145">
        <v>0</v>
      </c>
      <c r="T416" s="145">
        <v>202702</v>
      </c>
      <c r="U416" s="145">
        <v>0</v>
      </c>
      <c r="V416" s="145">
        <v>-1728915</v>
      </c>
      <c r="W416" s="145">
        <v>0</v>
      </c>
      <c r="X416" s="145">
        <v>-691407</v>
      </c>
      <c r="Y416" s="145">
        <v>-5953170</v>
      </c>
      <c r="Z416" s="145">
        <v>0</v>
      </c>
      <c r="AA416" s="145">
        <v>0</v>
      </c>
      <c r="AB416" s="145">
        <v>-931088</v>
      </c>
      <c r="AC416" s="145">
        <v>0</v>
      </c>
      <c r="AD416" s="145">
        <v>0</v>
      </c>
      <c r="AE416" s="145"/>
      <c r="AF416" s="145"/>
      <c r="AG416" s="145"/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31">
        <f t="shared" si="166"/>
        <v>-9105734</v>
      </c>
      <c r="AS416" s="145">
        <v>5936104</v>
      </c>
    </row>
    <row r="417" spans="2:45">
      <c r="B417" s="161" t="str">
        <f t="shared" si="167"/>
        <v>12 Casco Aéreo</v>
      </c>
      <c r="C417" s="145">
        <v>0</v>
      </c>
      <c r="D417" s="145">
        <v>0</v>
      </c>
      <c r="E417" s="145">
        <v>0</v>
      </c>
      <c r="F417" s="145">
        <v>0</v>
      </c>
      <c r="G417" s="145">
        <v>0</v>
      </c>
      <c r="H417" s="145">
        <v>-897318</v>
      </c>
      <c r="I417" s="145">
        <v>0</v>
      </c>
      <c r="J417" s="145">
        <v>0</v>
      </c>
      <c r="K417" s="145">
        <v>0</v>
      </c>
      <c r="L417" s="145">
        <v>0</v>
      </c>
      <c r="M417" s="145">
        <v>0</v>
      </c>
      <c r="N417" s="145">
        <v>0</v>
      </c>
      <c r="O417" s="145">
        <v>0</v>
      </c>
      <c r="P417" s="145">
        <v>0</v>
      </c>
      <c r="Q417" s="145">
        <v>0</v>
      </c>
      <c r="R417" s="145">
        <v>-173754</v>
      </c>
      <c r="S417" s="145">
        <v>0</v>
      </c>
      <c r="T417" s="145">
        <v>-31009</v>
      </c>
      <c r="U417" s="145">
        <v>0</v>
      </c>
      <c r="V417" s="145">
        <v>-678457</v>
      </c>
      <c r="W417" s="145">
        <v>0</v>
      </c>
      <c r="X417" s="145">
        <v>-108243</v>
      </c>
      <c r="Y417" s="145">
        <v>-1097456</v>
      </c>
      <c r="Z417" s="145">
        <v>0</v>
      </c>
      <c r="AA417" s="145">
        <v>0</v>
      </c>
      <c r="AB417" s="145">
        <v>-9949</v>
      </c>
      <c r="AC417" s="145">
        <v>0</v>
      </c>
      <c r="AD417" s="145">
        <v>0</v>
      </c>
      <c r="AE417" s="145"/>
      <c r="AF417" s="145"/>
      <c r="AG417" s="145"/>
      <c r="AH417" s="145"/>
      <c r="AI417" s="145"/>
      <c r="AJ417" s="145"/>
      <c r="AK417" s="145"/>
      <c r="AL417" s="145"/>
      <c r="AM417" s="145"/>
      <c r="AN417" s="145"/>
      <c r="AO417" s="145"/>
      <c r="AP417" s="145"/>
      <c r="AQ417" s="131">
        <f t="shared" si="166"/>
        <v>-2996186</v>
      </c>
      <c r="AS417" s="145">
        <v>-505510</v>
      </c>
    </row>
    <row r="418" spans="2:45">
      <c r="B418" s="161" t="str">
        <f t="shared" si="167"/>
        <v>13 Transporte Terrestre</v>
      </c>
      <c r="C418" s="145">
        <v>-804617</v>
      </c>
      <c r="D418" s="145">
        <v>0</v>
      </c>
      <c r="E418" s="145">
        <v>-1376013.9720000001</v>
      </c>
      <c r="F418" s="145">
        <v>0</v>
      </c>
      <c r="G418" s="145">
        <v>0</v>
      </c>
      <c r="H418" s="145">
        <v>-56322</v>
      </c>
      <c r="I418" s="145">
        <v>184408</v>
      </c>
      <c r="J418" s="145">
        <v>-1494434.7439999999</v>
      </c>
      <c r="K418" s="145">
        <v>0</v>
      </c>
      <c r="L418" s="145">
        <v>-131</v>
      </c>
      <c r="M418" s="145">
        <v>0</v>
      </c>
      <c r="N418" s="145">
        <v>0</v>
      </c>
      <c r="O418" s="145">
        <v>0</v>
      </c>
      <c r="P418" s="145">
        <v>-1377916</v>
      </c>
      <c r="Q418" s="145">
        <v>0</v>
      </c>
      <c r="R418" s="145">
        <v>-968527</v>
      </c>
      <c r="S418" s="145">
        <v>0</v>
      </c>
      <c r="T418" s="145">
        <v>-405532</v>
      </c>
      <c r="U418" s="145">
        <v>0</v>
      </c>
      <c r="V418" s="145">
        <v>-522049</v>
      </c>
      <c r="W418" s="145">
        <v>0</v>
      </c>
      <c r="X418" s="145">
        <v>-264731</v>
      </c>
      <c r="Y418" s="145">
        <v>-756033</v>
      </c>
      <c r="Z418" s="145">
        <v>0</v>
      </c>
      <c r="AA418" s="145">
        <v>-472163</v>
      </c>
      <c r="AB418" s="145">
        <v>-421786</v>
      </c>
      <c r="AC418" s="145">
        <v>0</v>
      </c>
      <c r="AD418" s="145">
        <v>0</v>
      </c>
      <c r="AE418" s="145"/>
      <c r="AF418" s="145"/>
      <c r="AG418" s="145"/>
      <c r="AH418" s="145"/>
      <c r="AI418" s="145"/>
      <c r="AJ418" s="145"/>
      <c r="AK418" s="145"/>
      <c r="AL418" s="145"/>
      <c r="AM418" s="145"/>
      <c r="AN418" s="145"/>
      <c r="AO418" s="145"/>
      <c r="AP418" s="145"/>
      <c r="AQ418" s="131">
        <f t="shared" si="166"/>
        <v>-8735847.716</v>
      </c>
      <c r="AS418" s="145">
        <v>-8355361</v>
      </c>
    </row>
    <row r="419" spans="2:45">
      <c r="B419" s="161" t="str">
        <f t="shared" si="167"/>
        <v>14 Transporte Marítimo</v>
      </c>
      <c r="C419" s="145">
        <v>-1197284</v>
      </c>
      <c r="D419" s="145">
        <v>0</v>
      </c>
      <c r="E419" s="145">
        <v>-9318.060999999987</v>
      </c>
      <c r="F419" s="145">
        <v>0</v>
      </c>
      <c r="G419" s="145">
        <v>0</v>
      </c>
      <c r="H419" s="145">
        <v>-546723</v>
      </c>
      <c r="I419" s="145">
        <v>845045</v>
      </c>
      <c r="J419" s="145">
        <v>-612058.5</v>
      </c>
      <c r="K419" s="145">
        <v>0</v>
      </c>
      <c r="L419" s="145">
        <v>0</v>
      </c>
      <c r="M419" s="145">
        <v>0</v>
      </c>
      <c r="N419" s="145">
        <v>0</v>
      </c>
      <c r="O419" s="145">
        <v>0</v>
      </c>
      <c r="P419" s="145">
        <v>-160818</v>
      </c>
      <c r="Q419" s="145">
        <v>0</v>
      </c>
      <c r="R419" s="145">
        <v>-456821</v>
      </c>
      <c r="S419" s="145">
        <v>0</v>
      </c>
      <c r="T419" s="145">
        <v>-165080</v>
      </c>
      <c r="U419" s="145">
        <v>0</v>
      </c>
      <c r="V419" s="145">
        <v>-348226</v>
      </c>
      <c r="W419" s="145">
        <v>0</v>
      </c>
      <c r="X419" s="145">
        <v>-56865</v>
      </c>
      <c r="Y419" s="145">
        <v>-9921811</v>
      </c>
      <c r="Z419" s="145">
        <v>0</v>
      </c>
      <c r="AA419" s="145">
        <v>-51922</v>
      </c>
      <c r="AB419" s="145">
        <v>-13287083</v>
      </c>
      <c r="AC419" s="145">
        <v>0</v>
      </c>
      <c r="AD419" s="145">
        <v>0</v>
      </c>
      <c r="AE419" s="145"/>
      <c r="AF419" s="145"/>
      <c r="AG419" s="145"/>
      <c r="AH419" s="145"/>
      <c r="AI419" s="145"/>
      <c r="AJ419" s="145"/>
      <c r="AK419" s="145"/>
      <c r="AL419" s="145"/>
      <c r="AM419" s="145"/>
      <c r="AN419" s="145"/>
      <c r="AO419" s="145"/>
      <c r="AP419" s="145"/>
      <c r="AQ419" s="131">
        <f t="shared" si="166"/>
        <v>-25968964.561000001</v>
      </c>
      <c r="AS419" s="145">
        <v>-4930800</v>
      </c>
    </row>
    <row r="420" spans="2:45">
      <c r="B420" s="161" t="str">
        <f t="shared" si="167"/>
        <v>15 Transporte Aéreo</v>
      </c>
      <c r="C420" s="145">
        <v>-170031</v>
      </c>
      <c r="D420" s="145">
        <v>0</v>
      </c>
      <c r="E420" s="145">
        <v>-5760.6629999999986</v>
      </c>
      <c r="F420" s="145">
        <v>0</v>
      </c>
      <c r="G420" s="145">
        <v>0</v>
      </c>
      <c r="H420" s="145">
        <v>17969</v>
      </c>
      <c r="I420" s="145">
        <v>-26529</v>
      </c>
      <c r="J420" s="145">
        <v>-148058.45199999999</v>
      </c>
      <c r="K420" s="145">
        <v>0</v>
      </c>
      <c r="L420" s="145">
        <v>0</v>
      </c>
      <c r="M420" s="145">
        <v>0</v>
      </c>
      <c r="N420" s="145">
        <v>0</v>
      </c>
      <c r="O420" s="145">
        <v>0</v>
      </c>
      <c r="P420" s="145">
        <v>-44950</v>
      </c>
      <c r="Q420" s="145">
        <v>0</v>
      </c>
      <c r="R420" s="145">
        <v>-5729</v>
      </c>
      <c r="S420" s="145">
        <v>0</v>
      </c>
      <c r="T420" s="145">
        <v>-74839</v>
      </c>
      <c r="U420" s="145">
        <v>0</v>
      </c>
      <c r="V420" s="145">
        <v>10854</v>
      </c>
      <c r="W420" s="145">
        <v>0</v>
      </c>
      <c r="X420" s="145">
        <v>-5872</v>
      </c>
      <c r="Y420" s="145">
        <v>-49165</v>
      </c>
      <c r="Z420" s="145">
        <v>0</v>
      </c>
      <c r="AA420" s="145">
        <v>2295</v>
      </c>
      <c r="AB420" s="145">
        <v>-5836</v>
      </c>
      <c r="AC420" s="145">
        <v>0</v>
      </c>
      <c r="AD420" s="145">
        <v>0</v>
      </c>
      <c r="AE420" s="145"/>
      <c r="AF420" s="145"/>
      <c r="AG420" s="145"/>
      <c r="AH420" s="145"/>
      <c r="AI420" s="145"/>
      <c r="AJ420" s="145"/>
      <c r="AK420" s="145"/>
      <c r="AL420" s="145"/>
      <c r="AM420" s="145"/>
      <c r="AN420" s="145"/>
      <c r="AO420" s="145"/>
      <c r="AP420" s="145"/>
      <c r="AQ420" s="131">
        <f t="shared" si="166"/>
        <v>-505652.11499999999</v>
      </c>
      <c r="AS420" s="145">
        <v>-391160</v>
      </c>
    </row>
    <row r="421" spans="2:45">
      <c r="B421" s="161" t="str">
        <f t="shared" si="167"/>
        <v>16 Equipo Móvil Contratista</v>
      </c>
      <c r="C421" s="145">
        <v>0</v>
      </c>
      <c r="D421" s="145">
        <v>0</v>
      </c>
      <c r="E421" s="145">
        <v>-1810302.3970000001</v>
      </c>
      <c r="F421" s="145">
        <v>0</v>
      </c>
      <c r="G421" s="145">
        <v>0</v>
      </c>
      <c r="H421" s="145">
        <v>0</v>
      </c>
      <c r="I421" s="145">
        <v>-3173545</v>
      </c>
      <c r="J421" s="145">
        <v>-287069.592</v>
      </c>
      <c r="K421" s="145">
        <v>0</v>
      </c>
      <c r="L421" s="145">
        <v>-39950</v>
      </c>
      <c r="M421" s="145">
        <v>0</v>
      </c>
      <c r="N421" s="145">
        <v>0</v>
      </c>
      <c r="O421" s="145">
        <v>0</v>
      </c>
      <c r="P421" s="145">
        <v>-47823</v>
      </c>
      <c r="Q421" s="145">
        <v>0</v>
      </c>
      <c r="R421" s="145">
        <v>-2411791</v>
      </c>
      <c r="S421" s="145">
        <v>0</v>
      </c>
      <c r="T421" s="145">
        <v>-866814</v>
      </c>
      <c r="U421" s="145">
        <v>0</v>
      </c>
      <c r="V421" s="145">
        <v>-961582</v>
      </c>
      <c r="W421" s="145">
        <v>0</v>
      </c>
      <c r="X421" s="145">
        <v>-60387</v>
      </c>
      <c r="Y421" s="145">
        <v>-1502649</v>
      </c>
      <c r="Z421" s="145">
        <v>0</v>
      </c>
      <c r="AA421" s="145">
        <v>-266066</v>
      </c>
      <c r="AB421" s="145">
        <v>-2419587</v>
      </c>
      <c r="AC421" s="145">
        <v>0</v>
      </c>
      <c r="AD421" s="145">
        <v>0</v>
      </c>
      <c r="AE421" s="145"/>
      <c r="AF421" s="145"/>
      <c r="AG421" s="145"/>
      <c r="AH421" s="145"/>
      <c r="AI421" s="145"/>
      <c r="AJ421" s="145"/>
      <c r="AK421" s="145"/>
      <c r="AL421" s="145"/>
      <c r="AM421" s="145"/>
      <c r="AN421" s="145"/>
      <c r="AO421" s="145"/>
      <c r="AP421" s="145"/>
      <c r="AQ421" s="131">
        <f t="shared" si="166"/>
        <v>-13847565.989</v>
      </c>
      <c r="AS421" s="145">
        <v>-10138094</v>
      </c>
    </row>
    <row r="422" spans="2:45">
      <c r="B422" s="161" t="str">
        <f t="shared" si="167"/>
        <v>17 Todo Riesgo Construc. y Montaje</v>
      </c>
      <c r="C422" s="145">
        <v>-940714</v>
      </c>
      <c r="D422" s="145">
        <v>0</v>
      </c>
      <c r="E422" s="145">
        <v>-938858.76500000001</v>
      </c>
      <c r="F422" s="145">
        <v>0</v>
      </c>
      <c r="G422" s="145">
        <v>0</v>
      </c>
      <c r="H422" s="145">
        <v>-278073</v>
      </c>
      <c r="I422" s="145">
        <v>-20636389</v>
      </c>
      <c r="J422" s="145">
        <v>0</v>
      </c>
      <c r="K422" s="145">
        <v>0</v>
      </c>
      <c r="L422" s="145">
        <v>-27392</v>
      </c>
      <c r="M422" s="145">
        <v>0</v>
      </c>
      <c r="N422" s="145">
        <v>0</v>
      </c>
      <c r="O422" s="145">
        <v>0</v>
      </c>
      <c r="P422" s="145">
        <v>-1523</v>
      </c>
      <c r="Q422" s="145">
        <v>0</v>
      </c>
      <c r="R422" s="145">
        <v>-3365610</v>
      </c>
      <c r="S422" s="145">
        <v>0</v>
      </c>
      <c r="T422" s="145">
        <v>-3714291</v>
      </c>
      <c r="U422" s="145">
        <v>0</v>
      </c>
      <c r="V422" s="145">
        <v>-9970178</v>
      </c>
      <c r="W422" s="145">
        <v>0</v>
      </c>
      <c r="X422" s="145">
        <v>-83006</v>
      </c>
      <c r="Y422" s="145">
        <v>-9742695</v>
      </c>
      <c r="Z422" s="145">
        <v>0</v>
      </c>
      <c r="AA422" s="145">
        <v>-9455</v>
      </c>
      <c r="AB422" s="145">
        <v>-8137859</v>
      </c>
      <c r="AC422" s="145">
        <v>0</v>
      </c>
      <c r="AD422" s="145">
        <v>0</v>
      </c>
      <c r="AE422" s="145"/>
      <c r="AF422" s="145"/>
      <c r="AG422" s="145"/>
      <c r="AH422" s="145"/>
      <c r="AI422" s="145"/>
      <c r="AJ422" s="145"/>
      <c r="AK422" s="145"/>
      <c r="AL422" s="145"/>
      <c r="AM422" s="145"/>
      <c r="AN422" s="145"/>
      <c r="AO422" s="145"/>
      <c r="AP422" s="145"/>
      <c r="AQ422" s="131">
        <f t="shared" si="166"/>
        <v>-57846043.765000001</v>
      </c>
      <c r="AS422" s="145">
        <v>-6886586</v>
      </c>
    </row>
    <row r="423" spans="2:45">
      <c r="B423" s="161" t="str">
        <f t="shared" si="167"/>
        <v>18 Avería de Maquinaria</v>
      </c>
      <c r="C423" s="145">
        <v>-5064</v>
      </c>
      <c r="D423" s="145">
        <v>0</v>
      </c>
      <c r="E423" s="145">
        <v>-78041.736999999994</v>
      </c>
      <c r="F423" s="145">
        <v>0</v>
      </c>
      <c r="G423" s="145">
        <v>0</v>
      </c>
      <c r="H423" s="145">
        <v>0</v>
      </c>
      <c r="I423" s="145">
        <v>151446</v>
      </c>
      <c r="J423" s="145">
        <v>-3323.2489999999998</v>
      </c>
      <c r="K423" s="145">
        <v>0</v>
      </c>
      <c r="L423" s="145">
        <v>-70897</v>
      </c>
      <c r="M423" s="145">
        <v>0</v>
      </c>
      <c r="N423" s="145">
        <v>0</v>
      </c>
      <c r="O423" s="145">
        <v>0</v>
      </c>
      <c r="P423" s="145">
        <v>-1028</v>
      </c>
      <c r="Q423" s="145">
        <v>0</v>
      </c>
      <c r="R423" s="145">
        <v>-92028</v>
      </c>
      <c r="S423" s="145">
        <v>0</v>
      </c>
      <c r="T423" s="145">
        <v>62535</v>
      </c>
      <c r="U423" s="145">
        <v>0</v>
      </c>
      <c r="V423" s="145">
        <v>20712</v>
      </c>
      <c r="W423" s="145">
        <v>0</v>
      </c>
      <c r="X423" s="145">
        <v>0</v>
      </c>
      <c r="Y423" s="145">
        <v>72508</v>
      </c>
      <c r="Z423" s="145">
        <v>-11418</v>
      </c>
      <c r="AA423" s="145">
        <v>1670</v>
      </c>
      <c r="AB423" s="145">
        <v>-323611</v>
      </c>
      <c r="AC423" s="145">
        <v>0</v>
      </c>
      <c r="AD423" s="145">
        <v>0</v>
      </c>
      <c r="AE423" s="145"/>
      <c r="AF423" s="145"/>
      <c r="AG423" s="145"/>
      <c r="AH423" s="145"/>
      <c r="AI423" s="145"/>
      <c r="AJ423" s="145"/>
      <c r="AK423" s="145"/>
      <c r="AL423" s="145"/>
      <c r="AM423" s="145"/>
      <c r="AN423" s="145"/>
      <c r="AO423" s="145"/>
      <c r="AP423" s="145"/>
      <c r="AQ423" s="131">
        <f t="shared" si="166"/>
        <v>-276539.98599999998</v>
      </c>
      <c r="AS423" s="145">
        <v>-2061222</v>
      </c>
    </row>
    <row r="424" spans="2:45">
      <c r="B424" s="161" t="str">
        <f t="shared" si="167"/>
        <v>19 Equipo Electrónico</v>
      </c>
      <c r="C424" s="145">
        <v>-657357</v>
      </c>
      <c r="D424" s="145">
        <v>0</v>
      </c>
      <c r="E424" s="145">
        <v>-1274790.3319999999</v>
      </c>
      <c r="F424" s="145">
        <v>0</v>
      </c>
      <c r="G424" s="145">
        <v>0</v>
      </c>
      <c r="H424" s="145">
        <v>-269629</v>
      </c>
      <c r="I424" s="145">
        <v>-6551</v>
      </c>
      <c r="J424" s="145">
        <v>-2692</v>
      </c>
      <c r="K424" s="145">
        <v>0</v>
      </c>
      <c r="L424" s="145">
        <v>30610</v>
      </c>
      <c r="M424" s="145">
        <v>0</v>
      </c>
      <c r="N424" s="145">
        <v>0</v>
      </c>
      <c r="O424" s="145">
        <v>0</v>
      </c>
      <c r="P424" s="145">
        <v>-31209</v>
      </c>
      <c r="Q424" s="145">
        <v>0</v>
      </c>
      <c r="R424" s="145">
        <v>-94666</v>
      </c>
      <c r="S424" s="145">
        <v>0</v>
      </c>
      <c r="T424" s="145">
        <v>-35126</v>
      </c>
      <c r="U424" s="145">
        <v>0</v>
      </c>
      <c r="V424" s="145">
        <v>-96688</v>
      </c>
      <c r="W424" s="145">
        <v>0</v>
      </c>
      <c r="X424" s="145">
        <v>0</v>
      </c>
      <c r="Y424" s="145">
        <v>-49712</v>
      </c>
      <c r="Z424" s="145">
        <v>-7254</v>
      </c>
      <c r="AA424" s="145">
        <v>4178</v>
      </c>
      <c r="AB424" s="145">
        <v>-303623</v>
      </c>
      <c r="AC424" s="145">
        <v>0</v>
      </c>
      <c r="AD424" s="145">
        <v>0</v>
      </c>
      <c r="AE424" s="145"/>
      <c r="AF424" s="145"/>
      <c r="AG424" s="145"/>
      <c r="AH424" s="145"/>
      <c r="AI424" s="145"/>
      <c r="AJ424" s="145"/>
      <c r="AK424" s="145"/>
      <c r="AL424" s="145"/>
      <c r="AM424" s="145"/>
      <c r="AN424" s="145"/>
      <c r="AO424" s="145"/>
      <c r="AP424" s="145"/>
      <c r="AQ424" s="131">
        <f t="shared" si="166"/>
        <v>-2794509.3319999999</v>
      </c>
      <c r="AS424" s="145">
        <v>-1415277</v>
      </c>
    </row>
    <row r="425" spans="2:45">
      <c r="B425" s="161" t="str">
        <f t="shared" si="167"/>
        <v>20 Responsabilidad Civil Vehíc. Mot.</v>
      </c>
      <c r="C425" s="145">
        <v>0</v>
      </c>
      <c r="D425" s="145">
        <v>0</v>
      </c>
      <c r="E425" s="145">
        <v>-5079748.6400000006</v>
      </c>
      <c r="F425" s="145">
        <v>0</v>
      </c>
      <c r="G425" s="145">
        <v>0</v>
      </c>
      <c r="H425" s="145">
        <v>-255476</v>
      </c>
      <c r="I425" s="145">
        <v>-4134142</v>
      </c>
      <c r="J425" s="145">
        <v>-141713.24799999999</v>
      </c>
      <c r="K425" s="145">
        <v>0</v>
      </c>
      <c r="L425" s="145">
        <v>-1331483</v>
      </c>
      <c r="M425" s="145">
        <v>0</v>
      </c>
      <c r="N425" s="145">
        <v>0</v>
      </c>
      <c r="O425" s="145">
        <v>0</v>
      </c>
      <c r="P425" s="145">
        <v>-456533</v>
      </c>
      <c r="Q425" s="145">
        <v>0</v>
      </c>
      <c r="R425" s="145">
        <v>-3858240</v>
      </c>
      <c r="S425" s="145">
        <v>0</v>
      </c>
      <c r="T425" s="145">
        <v>-4702492</v>
      </c>
      <c r="U425" s="145">
        <v>0</v>
      </c>
      <c r="V425" s="145">
        <v>-1671253</v>
      </c>
      <c r="W425" s="145">
        <v>0</v>
      </c>
      <c r="X425" s="145">
        <v>0</v>
      </c>
      <c r="Y425" s="145">
        <v>-6787056</v>
      </c>
      <c r="Z425" s="145">
        <v>0</v>
      </c>
      <c r="AA425" s="145">
        <v>-618134</v>
      </c>
      <c r="AB425" s="145">
        <v>-5665676</v>
      </c>
      <c r="AC425" s="145">
        <v>-627153</v>
      </c>
      <c r="AD425" s="145">
        <v>0</v>
      </c>
      <c r="AE425" s="145"/>
      <c r="AF425" s="145"/>
      <c r="AG425" s="145"/>
      <c r="AH425" s="145"/>
      <c r="AI425" s="145"/>
      <c r="AJ425" s="145"/>
      <c r="AK425" s="145"/>
      <c r="AL425" s="145"/>
      <c r="AM425" s="145"/>
      <c r="AN425" s="145"/>
      <c r="AO425" s="145"/>
      <c r="AP425" s="145"/>
      <c r="AQ425" s="131">
        <f t="shared" si="166"/>
        <v>-35329099.887999997</v>
      </c>
      <c r="AS425" s="145">
        <v>-22125622</v>
      </c>
    </row>
    <row r="426" spans="2:45">
      <c r="B426" s="161" t="str">
        <f t="shared" si="167"/>
        <v>21 Responsabilidad Civil</v>
      </c>
      <c r="C426" s="145">
        <v>-2772342</v>
      </c>
      <c r="D426" s="145">
        <v>0</v>
      </c>
      <c r="E426" s="145">
        <v>-1350972.3150000004</v>
      </c>
      <c r="F426" s="145">
        <v>0</v>
      </c>
      <c r="G426" s="145">
        <v>0</v>
      </c>
      <c r="H426" s="145">
        <v>-3537486</v>
      </c>
      <c r="I426" s="145">
        <v>-7191177</v>
      </c>
      <c r="J426" s="145">
        <v>-4573066.949</v>
      </c>
      <c r="K426" s="145">
        <v>0</v>
      </c>
      <c r="L426" s="145">
        <v>-344295</v>
      </c>
      <c r="M426" s="145">
        <v>0</v>
      </c>
      <c r="N426" s="145">
        <v>0</v>
      </c>
      <c r="O426" s="145">
        <v>0</v>
      </c>
      <c r="P426" s="145">
        <v>-806572</v>
      </c>
      <c r="Q426" s="145">
        <v>0</v>
      </c>
      <c r="R426" s="145">
        <v>-591367</v>
      </c>
      <c r="S426" s="145">
        <v>0</v>
      </c>
      <c r="T426" s="145">
        <v>-4458939</v>
      </c>
      <c r="U426" s="145">
        <v>0</v>
      </c>
      <c r="V426" s="145">
        <v>193035</v>
      </c>
      <c r="W426" s="145">
        <v>0</v>
      </c>
      <c r="X426" s="145">
        <v>-94776</v>
      </c>
      <c r="Y426" s="145">
        <v>-6207621</v>
      </c>
      <c r="Z426" s="145">
        <v>-2225</v>
      </c>
      <c r="AA426" s="145">
        <v>-32675</v>
      </c>
      <c r="AB426" s="145">
        <v>-1241377</v>
      </c>
      <c r="AC426" s="145">
        <v>0</v>
      </c>
      <c r="AD426" s="145">
        <v>-12968.514632273109</v>
      </c>
      <c r="AE426" s="145"/>
      <c r="AF426" s="145"/>
      <c r="AG426" s="145"/>
      <c r="AH426" s="145"/>
      <c r="AI426" s="145"/>
      <c r="AJ426" s="145"/>
      <c r="AK426" s="145"/>
      <c r="AL426" s="145"/>
      <c r="AM426" s="145"/>
      <c r="AN426" s="145"/>
      <c r="AO426" s="145"/>
      <c r="AP426" s="145"/>
      <c r="AQ426" s="131">
        <f t="shared" si="166"/>
        <v>-33024824.778632276</v>
      </c>
      <c r="AS426" s="145">
        <v>-19748958</v>
      </c>
    </row>
    <row r="427" spans="2:45">
      <c r="B427" s="161" t="str">
        <f t="shared" si="167"/>
        <v>22 Multiriesgos</v>
      </c>
      <c r="C427" s="145">
        <v>0</v>
      </c>
      <c r="D427" s="145">
        <v>0</v>
      </c>
      <c r="E427" s="145">
        <v>11617.909</v>
      </c>
      <c r="F427" s="145">
        <v>0</v>
      </c>
      <c r="G427" s="145">
        <v>0</v>
      </c>
      <c r="H427" s="145">
        <v>0</v>
      </c>
      <c r="I427" s="145">
        <v>0</v>
      </c>
      <c r="J427" s="145">
        <v>0</v>
      </c>
      <c r="K427" s="145">
        <v>0</v>
      </c>
      <c r="L427" s="145">
        <v>0</v>
      </c>
      <c r="M427" s="145">
        <v>0</v>
      </c>
      <c r="N427" s="145">
        <v>0</v>
      </c>
      <c r="O427" s="145">
        <v>0</v>
      </c>
      <c r="P427" s="145">
        <v>0</v>
      </c>
      <c r="Q427" s="145">
        <v>0</v>
      </c>
      <c r="R427" s="145">
        <v>0</v>
      </c>
      <c r="S427" s="145">
        <v>0</v>
      </c>
      <c r="T427" s="145">
        <v>-82309</v>
      </c>
      <c r="U427" s="145">
        <v>0</v>
      </c>
      <c r="V427" s="145">
        <v>-15813</v>
      </c>
      <c r="W427" s="145">
        <v>0</v>
      </c>
      <c r="X427" s="145">
        <v>-120132</v>
      </c>
      <c r="Y427" s="145">
        <v>0</v>
      </c>
      <c r="Z427" s="145">
        <v>0</v>
      </c>
      <c r="AA427" s="145">
        <v>-818</v>
      </c>
      <c r="AB427" s="145">
        <v>0</v>
      </c>
      <c r="AC427" s="145">
        <v>-1822</v>
      </c>
      <c r="AD427" s="145">
        <v>-2943676.5135612376</v>
      </c>
      <c r="AE427" s="145"/>
      <c r="AF427" s="145"/>
      <c r="AG427" s="145"/>
      <c r="AH427" s="145"/>
      <c r="AI427" s="145"/>
      <c r="AJ427" s="145"/>
      <c r="AK427" s="145"/>
      <c r="AL427" s="145"/>
      <c r="AM427" s="145"/>
      <c r="AN427" s="145"/>
      <c r="AO427" s="145"/>
      <c r="AP427" s="145"/>
      <c r="AQ427" s="131">
        <f t="shared" si="166"/>
        <v>-3152952.6045612376</v>
      </c>
      <c r="AS427" s="145">
        <v>-4580220</v>
      </c>
    </row>
    <row r="428" spans="2:45">
      <c r="B428" s="161" t="str">
        <f t="shared" si="167"/>
        <v>23 Accidentes Personales</v>
      </c>
      <c r="C428" s="145">
        <v>-2819703</v>
      </c>
      <c r="D428" s="145">
        <v>0</v>
      </c>
      <c r="E428" s="145">
        <v>-127389.06</v>
      </c>
      <c r="F428" s="145">
        <v>-1565568</v>
      </c>
      <c r="G428" s="145">
        <v>0</v>
      </c>
      <c r="H428" s="145">
        <v>-640080</v>
      </c>
      <c r="I428" s="145">
        <v>-234538</v>
      </c>
      <c r="J428" s="145">
        <v>-1091673.33</v>
      </c>
      <c r="K428" s="145">
        <v>0</v>
      </c>
      <c r="L428" s="145">
        <v>-319490</v>
      </c>
      <c r="M428" s="145">
        <v>0</v>
      </c>
      <c r="N428" s="145">
        <v>0</v>
      </c>
      <c r="O428" s="145">
        <v>0</v>
      </c>
      <c r="P428" s="145">
        <v>-212601</v>
      </c>
      <c r="Q428" s="145">
        <v>0</v>
      </c>
      <c r="R428" s="145">
        <v>30867</v>
      </c>
      <c r="S428" s="145">
        <v>0</v>
      </c>
      <c r="T428" s="145">
        <v>-232668</v>
      </c>
      <c r="U428" s="145">
        <v>0</v>
      </c>
      <c r="V428" s="145">
        <v>-351831</v>
      </c>
      <c r="W428" s="145">
        <v>0</v>
      </c>
      <c r="X428" s="145">
        <v>-51043</v>
      </c>
      <c r="Y428" s="145">
        <v>-188141</v>
      </c>
      <c r="Z428" s="145">
        <v>0</v>
      </c>
      <c r="AA428" s="145">
        <v>-80845</v>
      </c>
      <c r="AB428" s="145">
        <v>-124942</v>
      </c>
      <c r="AC428" s="145">
        <v>-644</v>
      </c>
      <c r="AD428" s="145">
        <v>0</v>
      </c>
      <c r="AE428" s="145"/>
      <c r="AF428" s="145"/>
      <c r="AG428" s="145"/>
      <c r="AH428" s="145"/>
      <c r="AI428" s="145"/>
      <c r="AJ428" s="145"/>
      <c r="AK428" s="145"/>
      <c r="AL428" s="145"/>
      <c r="AM428" s="145"/>
      <c r="AN428" s="145"/>
      <c r="AO428" s="145"/>
      <c r="AP428" s="145"/>
      <c r="AQ428" s="131">
        <f t="shared" si="166"/>
        <v>-8010289.3900000006</v>
      </c>
      <c r="AS428" s="145">
        <v>-10035148</v>
      </c>
    </row>
    <row r="429" spans="2:45">
      <c r="B429" s="161" t="str">
        <f t="shared" si="167"/>
        <v>24 SOAP</v>
      </c>
      <c r="C429" s="145">
        <v>0</v>
      </c>
      <c r="D429" s="145">
        <v>0</v>
      </c>
      <c r="E429" s="145">
        <v>-7498571.3790000007</v>
      </c>
      <c r="F429" s="145">
        <v>0</v>
      </c>
      <c r="G429" s="145">
        <v>0</v>
      </c>
      <c r="H429" s="145">
        <v>0</v>
      </c>
      <c r="I429" s="145">
        <v>-495806</v>
      </c>
      <c r="J429" s="145">
        <v>0</v>
      </c>
      <c r="K429" s="145">
        <v>0</v>
      </c>
      <c r="L429" s="145">
        <v>-1503190</v>
      </c>
      <c r="M429" s="145">
        <v>0</v>
      </c>
      <c r="N429" s="145">
        <v>0</v>
      </c>
      <c r="O429" s="145">
        <v>0</v>
      </c>
      <c r="P429" s="145">
        <v>-4096</v>
      </c>
      <c r="Q429" s="145">
        <v>0</v>
      </c>
      <c r="R429" s="145">
        <v>-26412</v>
      </c>
      <c r="S429" s="145">
        <v>0</v>
      </c>
      <c r="T429" s="145">
        <v>-2959205</v>
      </c>
      <c r="U429" s="145">
        <v>0</v>
      </c>
      <c r="V429" s="145">
        <v>-816944</v>
      </c>
      <c r="W429" s="145">
        <v>0</v>
      </c>
      <c r="X429" s="145">
        <v>0</v>
      </c>
      <c r="Y429" s="145">
        <v>-5949271</v>
      </c>
      <c r="Z429" s="145">
        <v>0</v>
      </c>
      <c r="AA429" s="145">
        <v>-663774</v>
      </c>
      <c r="AB429" s="145">
        <v>-1088790</v>
      </c>
      <c r="AC429" s="145">
        <v>-114394</v>
      </c>
      <c r="AD429" s="145">
        <v>0</v>
      </c>
      <c r="AE429" s="145"/>
      <c r="AF429" s="145"/>
      <c r="AG429" s="145"/>
      <c r="AH429" s="145"/>
      <c r="AI429" s="145"/>
      <c r="AJ429" s="145"/>
      <c r="AK429" s="145"/>
      <c r="AL429" s="145"/>
      <c r="AM429" s="145"/>
      <c r="AN429" s="145"/>
      <c r="AO429" s="145"/>
      <c r="AP429" s="145"/>
      <c r="AQ429" s="131">
        <f t="shared" si="166"/>
        <v>-21120453.379000001</v>
      </c>
      <c r="AS429" s="145">
        <v>-22832867</v>
      </c>
    </row>
    <row r="430" spans="2:45">
      <c r="B430" s="161" t="str">
        <f t="shared" si="167"/>
        <v>25 Garantía</v>
      </c>
      <c r="C430" s="145">
        <v>0</v>
      </c>
      <c r="D430" s="145">
        <v>0</v>
      </c>
      <c r="E430" s="145">
        <v>27485.769999999902</v>
      </c>
      <c r="F430" s="145">
        <v>0</v>
      </c>
      <c r="G430" s="145">
        <v>-550063</v>
      </c>
      <c r="H430" s="145">
        <v>0</v>
      </c>
      <c r="I430" s="145">
        <v>-350</v>
      </c>
      <c r="J430" s="145">
        <v>0</v>
      </c>
      <c r="K430" s="145">
        <v>0</v>
      </c>
      <c r="L430" s="145">
        <v>3956</v>
      </c>
      <c r="M430" s="145">
        <v>-818616</v>
      </c>
      <c r="N430" s="145">
        <v>0</v>
      </c>
      <c r="O430" s="145">
        <v>0</v>
      </c>
      <c r="P430" s="145">
        <v>-310982</v>
      </c>
      <c r="Q430" s="145">
        <v>0</v>
      </c>
      <c r="R430" s="145">
        <v>-2</v>
      </c>
      <c r="S430" s="145">
        <v>0</v>
      </c>
      <c r="T430" s="145">
        <v>-16697</v>
      </c>
      <c r="U430" s="145">
        <v>-53123</v>
      </c>
      <c r="V430" s="145">
        <v>-15385</v>
      </c>
      <c r="W430" s="145">
        <v>-332744</v>
      </c>
      <c r="X430" s="145">
        <v>0</v>
      </c>
      <c r="Y430" s="145">
        <v>18172</v>
      </c>
      <c r="Z430" s="145">
        <v>0</v>
      </c>
      <c r="AA430" s="145">
        <v>-9421</v>
      </c>
      <c r="AB430" s="145">
        <v>0</v>
      </c>
      <c r="AC430" s="145">
        <v>0</v>
      </c>
      <c r="AD430" s="145">
        <v>0</v>
      </c>
      <c r="AE430" s="145"/>
      <c r="AF430" s="145"/>
      <c r="AG430" s="145"/>
      <c r="AH430" s="145"/>
      <c r="AI430" s="145"/>
      <c r="AJ430" s="145"/>
      <c r="AK430" s="145"/>
      <c r="AL430" s="145"/>
      <c r="AM430" s="145"/>
      <c r="AN430" s="145"/>
      <c r="AO430" s="145"/>
      <c r="AP430" s="145"/>
      <c r="AQ430" s="131">
        <f t="shared" si="166"/>
        <v>-2057769.23</v>
      </c>
      <c r="AS430" s="145">
        <v>-1520086</v>
      </c>
    </row>
    <row r="431" spans="2:45">
      <c r="B431" s="161" t="str">
        <f t="shared" si="167"/>
        <v>26 Fidelidad</v>
      </c>
      <c r="C431" s="145">
        <v>-12799</v>
      </c>
      <c r="D431" s="145">
        <v>0</v>
      </c>
      <c r="E431" s="145">
        <v>35617.125999999997</v>
      </c>
      <c r="F431" s="145">
        <v>0</v>
      </c>
      <c r="G431" s="145">
        <v>0</v>
      </c>
      <c r="H431" s="145">
        <v>-1077890</v>
      </c>
      <c r="I431" s="145">
        <v>-57568</v>
      </c>
      <c r="J431" s="145">
        <v>-2465717.639</v>
      </c>
      <c r="K431" s="145">
        <v>0</v>
      </c>
      <c r="L431" s="145">
        <v>13</v>
      </c>
      <c r="M431" s="145">
        <v>0</v>
      </c>
      <c r="N431" s="145">
        <v>0</v>
      </c>
      <c r="O431" s="145">
        <v>0</v>
      </c>
      <c r="P431" s="145">
        <v>-38875</v>
      </c>
      <c r="Q431" s="145">
        <v>0</v>
      </c>
      <c r="R431" s="145">
        <v>-5949</v>
      </c>
      <c r="S431" s="145">
        <v>0</v>
      </c>
      <c r="T431" s="145">
        <v>-10948</v>
      </c>
      <c r="U431" s="145">
        <v>0</v>
      </c>
      <c r="V431" s="145">
        <v>0</v>
      </c>
      <c r="W431" s="145">
        <v>0</v>
      </c>
      <c r="X431" s="145">
        <v>0</v>
      </c>
      <c r="Y431" s="145">
        <v>2324</v>
      </c>
      <c r="Z431" s="145">
        <v>0</v>
      </c>
      <c r="AA431" s="145">
        <v>0</v>
      </c>
      <c r="AB431" s="145">
        <v>0</v>
      </c>
      <c r="AC431" s="145">
        <v>0</v>
      </c>
      <c r="AD431" s="145">
        <v>0</v>
      </c>
      <c r="AE431" s="145"/>
      <c r="AF431" s="145"/>
      <c r="AG431" s="145"/>
      <c r="AH431" s="145"/>
      <c r="AI431" s="145"/>
      <c r="AJ431" s="145"/>
      <c r="AK431" s="145"/>
      <c r="AL431" s="145"/>
      <c r="AM431" s="145"/>
      <c r="AN431" s="145"/>
      <c r="AO431" s="145"/>
      <c r="AP431" s="145"/>
      <c r="AQ431" s="131">
        <f t="shared" si="166"/>
        <v>-3631792.5130000003</v>
      </c>
      <c r="AS431" s="145">
        <v>-3163765</v>
      </c>
    </row>
    <row r="432" spans="2:45">
      <c r="B432" s="161" t="str">
        <f t="shared" si="167"/>
        <v>27 Seguro de Crédito por Ventas a Plazo</v>
      </c>
      <c r="C432" s="145">
        <v>0</v>
      </c>
      <c r="D432" s="145">
        <v>0</v>
      </c>
      <c r="E432" s="145">
        <v>0</v>
      </c>
      <c r="F432" s="145">
        <v>0</v>
      </c>
      <c r="G432" s="145">
        <v>-82301</v>
      </c>
      <c r="H432" s="145">
        <v>0</v>
      </c>
      <c r="I432" s="145">
        <v>0</v>
      </c>
      <c r="J432" s="145">
        <v>0</v>
      </c>
      <c r="K432" s="145">
        <v>-2014988</v>
      </c>
      <c r="L432" s="145">
        <v>0</v>
      </c>
      <c r="M432" s="145">
        <v>-9380618</v>
      </c>
      <c r="N432" s="145">
        <v>0</v>
      </c>
      <c r="O432" s="145">
        <v>0</v>
      </c>
      <c r="P432" s="145">
        <v>0</v>
      </c>
      <c r="Q432" s="145">
        <v>0</v>
      </c>
      <c r="R432" s="145">
        <v>0</v>
      </c>
      <c r="S432" s="145">
        <v>0</v>
      </c>
      <c r="T432" s="145">
        <v>0</v>
      </c>
      <c r="U432" s="145">
        <v>-792635</v>
      </c>
      <c r="V432" s="145">
        <v>0</v>
      </c>
      <c r="W432" s="145">
        <v>154261.58900000001</v>
      </c>
      <c r="X432" s="145">
        <v>0</v>
      </c>
      <c r="Y432" s="145">
        <v>0</v>
      </c>
      <c r="Z432" s="145">
        <v>0</v>
      </c>
      <c r="AA432" s="145">
        <v>0</v>
      </c>
      <c r="AB432" s="145">
        <v>0</v>
      </c>
      <c r="AC432" s="145">
        <v>0</v>
      </c>
      <c r="AD432" s="145">
        <v>0</v>
      </c>
      <c r="AE432" s="145"/>
      <c r="AF432" s="145"/>
      <c r="AG432" s="145"/>
      <c r="AH432" s="145"/>
      <c r="AI432" s="145"/>
      <c r="AJ432" s="145"/>
      <c r="AK432" s="145"/>
      <c r="AL432" s="145"/>
      <c r="AM432" s="145"/>
      <c r="AN432" s="145"/>
      <c r="AO432" s="145"/>
      <c r="AP432" s="145"/>
      <c r="AQ432" s="131">
        <f t="shared" si="166"/>
        <v>-12116280.411</v>
      </c>
      <c r="AS432" s="145">
        <v>-11409703</v>
      </c>
    </row>
    <row r="433" spans="2:87">
      <c r="B433" s="161" t="str">
        <f t="shared" si="167"/>
        <v>28 Seguro de Crédito a la Exportación</v>
      </c>
      <c r="C433" s="145">
        <v>0</v>
      </c>
      <c r="D433" s="145">
        <v>0</v>
      </c>
      <c r="E433" s="145">
        <v>0</v>
      </c>
      <c r="F433" s="145">
        <v>0</v>
      </c>
      <c r="G433" s="145">
        <v>-75389</v>
      </c>
      <c r="H433" s="145">
        <v>0</v>
      </c>
      <c r="I433" s="145">
        <v>0</v>
      </c>
      <c r="J433" s="145">
        <v>0</v>
      </c>
      <c r="K433" s="145">
        <v>-1078076</v>
      </c>
      <c r="L433" s="145">
        <v>0</v>
      </c>
      <c r="M433" s="145">
        <v>-1196344</v>
      </c>
      <c r="N433" s="145">
        <v>-44178</v>
      </c>
      <c r="O433" s="145">
        <v>0</v>
      </c>
      <c r="P433" s="145">
        <v>0</v>
      </c>
      <c r="Q433" s="145">
        <v>0</v>
      </c>
      <c r="R433" s="145">
        <v>0</v>
      </c>
      <c r="S433" s="145">
        <v>0</v>
      </c>
      <c r="T433" s="145">
        <v>0</v>
      </c>
      <c r="U433" s="145">
        <v>-309782</v>
      </c>
      <c r="V433" s="145">
        <v>0</v>
      </c>
      <c r="W433" s="145">
        <v>556850.85699999996</v>
      </c>
      <c r="X433" s="145">
        <v>0</v>
      </c>
      <c r="Y433" s="145">
        <v>0</v>
      </c>
      <c r="Z433" s="145">
        <v>0</v>
      </c>
      <c r="AA433" s="145">
        <v>0</v>
      </c>
      <c r="AB433" s="145">
        <v>0</v>
      </c>
      <c r="AC433" s="145">
        <v>0</v>
      </c>
      <c r="AD433" s="145">
        <v>0</v>
      </c>
      <c r="AE433" s="145"/>
      <c r="AF433" s="145"/>
      <c r="AG433" s="145"/>
      <c r="AH433" s="145"/>
      <c r="AI433" s="145"/>
      <c r="AJ433" s="145"/>
      <c r="AK433" s="145"/>
      <c r="AL433" s="145"/>
      <c r="AM433" s="145"/>
      <c r="AN433" s="145"/>
      <c r="AO433" s="145"/>
      <c r="AP433" s="145"/>
      <c r="AQ433" s="131">
        <f t="shared" si="166"/>
        <v>-2146918.1430000002</v>
      </c>
      <c r="AS433" s="145">
        <v>-2792867</v>
      </c>
    </row>
    <row r="434" spans="2:87">
      <c r="B434" s="161" t="str">
        <f t="shared" si="167"/>
        <v>29 Otros Seguros de Crédito</v>
      </c>
      <c r="C434" s="145">
        <v>0</v>
      </c>
      <c r="D434" s="145">
        <v>0</v>
      </c>
      <c r="E434" s="145">
        <v>0</v>
      </c>
      <c r="F434" s="145">
        <v>0</v>
      </c>
      <c r="G434" s="145">
        <v>0</v>
      </c>
      <c r="H434" s="145">
        <v>0</v>
      </c>
      <c r="I434" s="145">
        <v>0</v>
      </c>
      <c r="J434" s="145">
        <v>0</v>
      </c>
      <c r="K434" s="145">
        <v>0</v>
      </c>
      <c r="L434" s="145">
        <v>0</v>
      </c>
      <c r="M434" s="145">
        <v>0</v>
      </c>
      <c r="N434" s="145">
        <v>0</v>
      </c>
      <c r="O434" s="145">
        <v>0</v>
      </c>
      <c r="P434" s="145">
        <v>0</v>
      </c>
      <c r="Q434" s="145">
        <v>0</v>
      </c>
      <c r="R434" s="145">
        <v>0</v>
      </c>
      <c r="S434" s="145">
        <v>0</v>
      </c>
      <c r="T434" s="145">
        <v>0</v>
      </c>
      <c r="U434" s="145">
        <v>0</v>
      </c>
      <c r="V434" s="145">
        <v>0</v>
      </c>
      <c r="W434" s="145">
        <v>0</v>
      </c>
      <c r="X434" s="145">
        <v>0</v>
      </c>
      <c r="Y434" s="145">
        <v>0</v>
      </c>
      <c r="Z434" s="145">
        <v>0</v>
      </c>
      <c r="AA434" s="145">
        <v>0</v>
      </c>
      <c r="AB434" s="145">
        <v>0</v>
      </c>
      <c r="AC434" s="145">
        <v>0</v>
      </c>
      <c r="AD434" s="145">
        <v>0</v>
      </c>
      <c r="AE434" s="145"/>
      <c r="AF434" s="145"/>
      <c r="AG434" s="145"/>
      <c r="AH434" s="145"/>
      <c r="AI434" s="145"/>
      <c r="AJ434" s="145"/>
      <c r="AK434" s="145"/>
      <c r="AL434" s="145"/>
      <c r="AM434" s="145"/>
      <c r="AN434" s="145"/>
      <c r="AO434" s="145"/>
      <c r="AP434" s="145"/>
      <c r="AQ434" s="131">
        <f t="shared" si="166"/>
        <v>0</v>
      </c>
      <c r="AS434" s="145">
        <v>0</v>
      </c>
    </row>
    <row r="435" spans="2:87">
      <c r="B435" s="161" t="str">
        <f t="shared" si="167"/>
        <v>30 Seguro Agrícola</v>
      </c>
      <c r="C435" s="145">
        <v>0</v>
      </c>
      <c r="D435" s="145">
        <v>0</v>
      </c>
      <c r="E435" s="145">
        <v>0</v>
      </c>
      <c r="F435" s="145">
        <v>0</v>
      </c>
      <c r="G435" s="145">
        <v>0</v>
      </c>
      <c r="H435" s="145">
        <v>0</v>
      </c>
      <c r="I435" s="145">
        <v>0</v>
      </c>
      <c r="J435" s="145">
        <v>0</v>
      </c>
      <c r="K435" s="145">
        <v>0</v>
      </c>
      <c r="L435" s="145">
        <v>0</v>
      </c>
      <c r="M435" s="145">
        <v>0</v>
      </c>
      <c r="N435" s="145">
        <v>0</v>
      </c>
      <c r="O435" s="145">
        <v>0</v>
      </c>
      <c r="P435" s="145">
        <v>-200144</v>
      </c>
      <c r="Q435" s="145">
        <v>0</v>
      </c>
      <c r="R435" s="145">
        <v>0</v>
      </c>
      <c r="S435" s="145">
        <v>0</v>
      </c>
      <c r="T435" s="145">
        <v>-2044495</v>
      </c>
      <c r="U435" s="145">
        <v>0</v>
      </c>
      <c r="V435" s="145">
        <v>-590906</v>
      </c>
      <c r="W435" s="145">
        <v>0</v>
      </c>
      <c r="X435" s="145">
        <v>0</v>
      </c>
      <c r="Y435" s="145">
        <v>0</v>
      </c>
      <c r="Z435" s="145">
        <v>0</v>
      </c>
      <c r="AA435" s="145">
        <v>0</v>
      </c>
      <c r="AB435" s="145">
        <v>0</v>
      </c>
      <c r="AC435" s="145">
        <v>0</v>
      </c>
      <c r="AD435" s="145">
        <v>0</v>
      </c>
      <c r="AE435" s="145"/>
      <c r="AF435" s="145"/>
      <c r="AG435" s="145"/>
      <c r="AH435" s="145"/>
      <c r="AI435" s="145"/>
      <c r="AJ435" s="145"/>
      <c r="AK435" s="145"/>
      <c r="AL435" s="145"/>
      <c r="AM435" s="145"/>
      <c r="AN435" s="145"/>
      <c r="AO435" s="145"/>
      <c r="AP435" s="145"/>
      <c r="AQ435" s="131">
        <f t="shared" si="166"/>
        <v>-2835545</v>
      </c>
      <c r="AS435" s="145">
        <v>-2736817</v>
      </c>
    </row>
    <row r="436" spans="2:87">
      <c r="B436" s="161" t="str">
        <f t="shared" si="167"/>
        <v>35 Seguro Salud</v>
      </c>
      <c r="C436" s="145">
        <v>0</v>
      </c>
      <c r="D436" s="145">
        <v>0</v>
      </c>
      <c r="E436" s="145">
        <v>0</v>
      </c>
      <c r="F436" s="145">
        <v>-260668</v>
      </c>
      <c r="G436" s="145">
        <v>0</v>
      </c>
      <c r="H436" s="145">
        <v>0</v>
      </c>
      <c r="I436" s="145">
        <v>0</v>
      </c>
      <c r="J436" s="145">
        <v>0</v>
      </c>
      <c r="K436" s="145">
        <v>0</v>
      </c>
      <c r="L436" s="145">
        <v>0</v>
      </c>
      <c r="M436" s="145">
        <v>0</v>
      </c>
      <c r="N436" s="145">
        <v>0</v>
      </c>
      <c r="O436" s="145">
        <v>0</v>
      </c>
      <c r="P436" s="145">
        <v>0</v>
      </c>
      <c r="Q436" s="145">
        <v>0</v>
      </c>
      <c r="R436" s="145">
        <v>0</v>
      </c>
      <c r="S436" s="145">
        <v>0</v>
      </c>
      <c r="T436" s="145">
        <v>0</v>
      </c>
      <c r="U436" s="145">
        <v>0</v>
      </c>
      <c r="V436" s="145">
        <v>0</v>
      </c>
      <c r="W436" s="145">
        <v>0</v>
      </c>
      <c r="X436" s="145">
        <v>0</v>
      </c>
      <c r="Y436" s="145">
        <v>0</v>
      </c>
      <c r="Z436" s="145">
        <v>0</v>
      </c>
      <c r="AA436" s="145">
        <v>0</v>
      </c>
      <c r="AB436" s="145">
        <v>0</v>
      </c>
      <c r="AC436" s="145">
        <v>0</v>
      </c>
      <c r="AD436" s="145">
        <v>0</v>
      </c>
      <c r="AE436" s="145"/>
      <c r="AF436" s="145"/>
      <c r="AG436" s="145"/>
      <c r="AH436" s="145"/>
      <c r="AI436" s="145"/>
      <c r="AJ436" s="145"/>
      <c r="AK436" s="145"/>
      <c r="AL436" s="145"/>
      <c r="AM436" s="145"/>
      <c r="AN436" s="145"/>
      <c r="AO436" s="145"/>
      <c r="AP436" s="145"/>
      <c r="AQ436" s="131">
        <f t="shared" si="166"/>
        <v>-260668</v>
      </c>
      <c r="AS436" s="145">
        <v>-167113</v>
      </c>
    </row>
    <row r="437" spans="2:87">
      <c r="B437" s="161" t="str">
        <f t="shared" si="167"/>
        <v>50 Otros</v>
      </c>
      <c r="C437" s="145">
        <v>-4288084</v>
      </c>
      <c r="D437" s="145">
        <v>-23428</v>
      </c>
      <c r="E437" s="145">
        <v>-4245644.9519999996</v>
      </c>
      <c r="F437" s="145">
        <v>-19404015</v>
      </c>
      <c r="G437" s="145">
        <v>0</v>
      </c>
      <c r="H437" s="145">
        <v>-698155</v>
      </c>
      <c r="I437" s="145">
        <v>-72983</v>
      </c>
      <c r="J437" s="145">
        <v>-514.72</v>
      </c>
      <c r="K437" s="145">
        <v>0</v>
      </c>
      <c r="L437" s="145">
        <v>-1028534</v>
      </c>
      <c r="M437" s="145">
        <v>0</v>
      </c>
      <c r="N437" s="145">
        <v>0</v>
      </c>
      <c r="O437" s="145">
        <v>-37521</v>
      </c>
      <c r="P437" s="145">
        <v>0</v>
      </c>
      <c r="Q437" s="145">
        <v>-19407</v>
      </c>
      <c r="R437" s="145">
        <v>-167741</v>
      </c>
      <c r="S437" s="145">
        <v>0</v>
      </c>
      <c r="T437" s="145">
        <v>-3630704</v>
      </c>
      <c r="U437" s="145">
        <v>0</v>
      </c>
      <c r="V437" s="145">
        <v>-404231</v>
      </c>
      <c r="W437" s="145">
        <v>0</v>
      </c>
      <c r="X437" s="145">
        <v>-322426</v>
      </c>
      <c r="Y437" s="145">
        <v>-926211</v>
      </c>
      <c r="Z437" s="145">
        <v>-36429</v>
      </c>
      <c r="AA437" s="145">
        <v>-2277</v>
      </c>
      <c r="AB437" s="145">
        <v>-5648481</v>
      </c>
      <c r="AC437" s="145">
        <v>-262461</v>
      </c>
      <c r="AD437" s="145">
        <v>-10364449.419615401</v>
      </c>
      <c r="AE437" s="145"/>
      <c r="AF437" s="145"/>
      <c r="AG437" s="145"/>
      <c r="AH437" s="145"/>
      <c r="AI437" s="145"/>
      <c r="AJ437" s="145"/>
      <c r="AK437" s="145"/>
      <c r="AL437" s="145"/>
      <c r="AM437" s="145"/>
      <c r="AN437" s="145"/>
      <c r="AO437" s="145"/>
      <c r="AP437" s="145"/>
      <c r="AQ437" s="131">
        <f t="shared" si="166"/>
        <v>-51583697.091615401</v>
      </c>
      <c r="AS437" s="145">
        <v>-51803109</v>
      </c>
    </row>
    <row r="438" spans="2:87">
      <c r="B438" s="162" t="str">
        <f t="shared" si="167"/>
        <v>Total</v>
      </c>
      <c r="C438" s="132">
        <f t="shared" ref="C438:AQ438" si="168">SUM(C406:C437)</f>
        <v>-37950077</v>
      </c>
      <c r="D438" s="132">
        <f t="shared" si="168"/>
        <v>-23428</v>
      </c>
      <c r="E438" s="132">
        <f t="shared" si="168"/>
        <v>-67198596.26699999</v>
      </c>
      <c r="F438" s="132">
        <f t="shared" si="168"/>
        <v>-19058258</v>
      </c>
      <c r="G438" s="132">
        <f t="shared" si="168"/>
        <v>-707753</v>
      </c>
      <c r="H438" s="132">
        <f t="shared" si="168"/>
        <v>-6786341</v>
      </c>
      <c r="I438" s="132">
        <f t="shared" si="168"/>
        <v>-59054561</v>
      </c>
      <c r="J438" s="132">
        <f t="shared" si="168"/>
        <v>-13945519.549000001</v>
      </c>
      <c r="K438" s="132">
        <f t="shared" si="168"/>
        <v>-3093064</v>
      </c>
      <c r="L438" s="132">
        <f t="shared" si="168"/>
        <v>-11137394</v>
      </c>
      <c r="M438" s="132">
        <f t="shared" si="168"/>
        <v>-11395578</v>
      </c>
      <c r="N438" s="132">
        <f t="shared" si="168"/>
        <v>-44178</v>
      </c>
      <c r="O438" s="132">
        <f t="shared" si="168"/>
        <v>-37521</v>
      </c>
      <c r="P438" s="132">
        <f t="shared" si="168"/>
        <v>-9413700</v>
      </c>
      <c r="Q438" s="132">
        <f t="shared" si="168"/>
        <v>-22694</v>
      </c>
      <c r="R438" s="132">
        <f t="shared" si="168"/>
        <v>-48031812</v>
      </c>
      <c r="S438" s="132">
        <f t="shared" si="168"/>
        <v>-218705</v>
      </c>
      <c r="T438" s="132">
        <f t="shared" si="168"/>
        <v>-58959076</v>
      </c>
      <c r="U438" s="132">
        <f t="shared" si="168"/>
        <v>-1155540</v>
      </c>
      <c r="V438" s="132">
        <f t="shared" si="168"/>
        <v>-60552450</v>
      </c>
      <c r="W438" s="132">
        <f t="shared" si="168"/>
        <v>378368.446</v>
      </c>
      <c r="X438" s="132">
        <f t="shared" si="168"/>
        <v>-1987647</v>
      </c>
      <c r="Y438" s="132">
        <f t="shared" si="168"/>
        <v>-104032180</v>
      </c>
      <c r="Z438" s="132">
        <f t="shared" si="168"/>
        <v>-925222</v>
      </c>
      <c r="AA438" s="132">
        <f t="shared" si="168"/>
        <v>-8014091</v>
      </c>
      <c r="AB438" s="132">
        <f t="shared" si="168"/>
        <v>-119111559</v>
      </c>
      <c r="AC438" s="132">
        <f t="shared" si="168"/>
        <v>-3766936</v>
      </c>
      <c r="AD438" s="132">
        <f t="shared" si="168"/>
        <v>-14201213.762668505</v>
      </c>
      <c r="AE438" s="132">
        <f t="shared" si="168"/>
        <v>0</v>
      </c>
      <c r="AF438" s="132">
        <f t="shared" si="168"/>
        <v>0</v>
      </c>
      <c r="AG438" s="132">
        <f t="shared" si="168"/>
        <v>0</v>
      </c>
      <c r="AH438" s="132">
        <f t="shared" si="168"/>
        <v>0</v>
      </c>
      <c r="AI438" s="132">
        <f t="shared" si="168"/>
        <v>0</v>
      </c>
      <c r="AJ438" s="132">
        <f t="shared" si="168"/>
        <v>0</v>
      </c>
      <c r="AK438" s="132">
        <f t="shared" si="168"/>
        <v>0</v>
      </c>
      <c r="AL438" s="132">
        <f t="shared" si="168"/>
        <v>0</v>
      </c>
      <c r="AM438" s="132">
        <f t="shared" si="168"/>
        <v>0</v>
      </c>
      <c r="AN438" s="132">
        <f t="shared" si="168"/>
        <v>0</v>
      </c>
      <c r="AO438" s="132">
        <f t="shared" si="168"/>
        <v>0</v>
      </c>
      <c r="AP438" s="132">
        <f t="shared" si="168"/>
        <v>0</v>
      </c>
      <c r="AQ438" s="132">
        <f t="shared" si="168"/>
        <v>-660446726.1326685</v>
      </c>
      <c r="AS438" s="132">
        <f>SUM(AS406:AS437)</f>
        <v>-464832285</v>
      </c>
      <c r="AU438" s="159">
        <f>C438+C130</f>
        <v>0</v>
      </c>
      <c r="AV438" s="159">
        <f t="shared" ref="AV438:CI438" si="169">D438+D130</f>
        <v>0</v>
      </c>
      <c r="AW438" s="159">
        <f t="shared" si="169"/>
        <v>-0.2669999897480011</v>
      </c>
      <c r="AX438" s="159">
        <f t="shared" si="169"/>
        <v>0</v>
      </c>
      <c r="AY438" s="159">
        <f t="shared" si="169"/>
        <v>0</v>
      </c>
      <c r="AZ438" s="159">
        <f t="shared" si="169"/>
        <v>0</v>
      </c>
      <c r="BA438" s="159">
        <f t="shared" si="169"/>
        <v>0</v>
      </c>
      <c r="BB438" s="159">
        <f t="shared" si="169"/>
        <v>0.45099999941885471</v>
      </c>
      <c r="BC438" s="159">
        <f t="shared" si="169"/>
        <v>0</v>
      </c>
      <c r="BD438" s="159">
        <f t="shared" si="169"/>
        <v>0</v>
      </c>
      <c r="BE438" s="159">
        <f t="shared" si="169"/>
        <v>0</v>
      </c>
      <c r="BF438" s="159">
        <f t="shared" si="169"/>
        <v>0</v>
      </c>
      <c r="BG438" s="159">
        <f t="shared" si="169"/>
        <v>0</v>
      </c>
      <c r="BH438" s="159">
        <f t="shared" si="169"/>
        <v>0</v>
      </c>
      <c r="BI438" s="159">
        <f>Q438+Q130</f>
        <v>0</v>
      </c>
      <c r="BJ438" s="159">
        <f t="shared" si="169"/>
        <v>0</v>
      </c>
      <c r="BK438" s="159">
        <f t="shared" si="169"/>
        <v>0</v>
      </c>
      <c r="BL438" s="159">
        <f t="shared" si="169"/>
        <v>0</v>
      </c>
      <c r="BM438" s="159">
        <f t="shared" si="169"/>
        <v>0</v>
      </c>
      <c r="BN438" s="159">
        <f t="shared" si="169"/>
        <v>0</v>
      </c>
      <c r="BO438" s="159">
        <f t="shared" si="169"/>
        <v>-0.55400000000372529</v>
      </c>
      <c r="BP438" s="159">
        <f t="shared" si="169"/>
        <v>0</v>
      </c>
      <c r="BQ438" s="159">
        <f t="shared" si="169"/>
        <v>0</v>
      </c>
      <c r="BR438" s="159">
        <f t="shared" si="169"/>
        <v>0</v>
      </c>
      <c r="BS438" s="159">
        <f t="shared" si="169"/>
        <v>0</v>
      </c>
      <c r="BT438" s="159">
        <f t="shared" si="169"/>
        <v>0</v>
      </c>
      <c r="BU438" s="159">
        <f t="shared" si="169"/>
        <v>0</v>
      </c>
      <c r="BV438" s="159">
        <f t="shared" si="169"/>
        <v>0.23733149468898773</v>
      </c>
      <c r="BW438" s="159">
        <f t="shared" si="169"/>
        <v>0</v>
      </c>
      <c r="BX438" s="159">
        <f t="shared" si="169"/>
        <v>0</v>
      </c>
      <c r="BY438" s="159">
        <f t="shared" si="169"/>
        <v>0</v>
      </c>
      <c r="BZ438" s="159">
        <f t="shared" si="169"/>
        <v>0</v>
      </c>
      <c r="CA438" s="159">
        <f t="shared" si="169"/>
        <v>0</v>
      </c>
      <c r="CB438" s="159">
        <f t="shared" si="169"/>
        <v>0</v>
      </c>
      <c r="CC438" s="159">
        <f t="shared" si="169"/>
        <v>0</v>
      </c>
      <c r="CD438" s="159">
        <f t="shared" si="169"/>
        <v>0</v>
      </c>
      <c r="CE438" s="159">
        <f t="shared" si="169"/>
        <v>0</v>
      </c>
      <c r="CF438" s="159">
        <f t="shared" si="169"/>
        <v>0</v>
      </c>
      <c r="CG438" s="159">
        <f t="shared" si="169"/>
        <v>0</v>
      </c>
      <c r="CH438" s="159">
        <f t="shared" si="169"/>
        <v>0</v>
      </c>
      <c r="CI438" s="159">
        <f t="shared" si="169"/>
        <v>-0.13266849517822266</v>
      </c>
    </row>
    <row r="441" spans="2:87" ht="18.75" customHeight="1">
      <c r="B441" s="230" t="s">
        <v>571</v>
      </c>
      <c r="C441" s="231"/>
      <c r="D441" s="231"/>
      <c r="E441" s="231"/>
      <c r="F441" s="231"/>
      <c r="G441" s="231"/>
      <c r="H441" s="231"/>
      <c r="I441" s="231"/>
      <c r="J441" s="231"/>
      <c r="K441" s="231"/>
      <c r="L441" s="231"/>
      <c r="M441" s="231"/>
      <c r="N441" s="231"/>
      <c r="O441" s="231"/>
      <c r="P441" s="231"/>
      <c r="Q441" s="231"/>
      <c r="R441" s="231"/>
      <c r="S441" s="231"/>
      <c r="T441" s="231"/>
      <c r="U441" s="231"/>
      <c r="V441" s="231"/>
      <c r="W441" s="231"/>
      <c r="X441" s="231"/>
      <c r="Y441" s="231"/>
      <c r="Z441" s="231"/>
      <c r="AA441" s="231"/>
      <c r="AB441" s="231"/>
      <c r="AC441" s="231"/>
      <c r="AD441" s="231"/>
      <c r="AE441" s="231"/>
      <c r="AF441" s="231"/>
      <c r="AG441" s="231"/>
      <c r="AH441" s="231"/>
      <c r="AI441" s="231"/>
      <c r="AJ441" s="231"/>
      <c r="AK441" s="231"/>
      <c r="AL441" s="231"/>
      <c r="AM441" s="231"/>
      <c r="AN441" s="231"/>
      <c r="AO441" s="231"/>
      <c r="AP441" s="231"/>
      <c r="AQ441" s="232"/>
    </row>
    <row r="442" spans="2:87" s="185" customFormat="1">
      <c r="B442" s="187"/>
      <c r="C442" s="178">
        <f>COUNTIF($C$443:$AP$443,C443)</f>
        <v>1</v>
      </c>
      <c r="D442" s="178">
        <f t="shared" ref="D442:AP442" si="170">COUNTIF($C$443:$AP$443,D443)</f>
        <v>1</v>
      </c>
      <c r="E442" s="178">
        <f t="shared" si="170"/>
        <v>1</v>
      </c>
      <c r="F442" s="178">
        <f t="shared" si="170"/>
        <v>1</v>
      </c>
      <c r="G442" s="178">
        <f t="shared" si="170"/>
        <v>1</v>
      </c>
      <c r="H442" s="178">
        <f t="shared" si="170"/>
        <v>1</v>
      </c>
      <c r="I442" s="178">
        <f t="shared" si="170"/>
        <v>1</v>
      </c>
      <c r="J442" s="178">
        <f t="shared" si="170"/>
        <v>1</v>
      </c>
      <c r="K442" s="178">
        <f t="shared" si="170"/>
        <v>1</v>
      </c>
      <c r="L442" s="178">
        <f t="shared" si="170"/>
        <v>1</v>
      </c>
      <c r="M442" s="178">
        <f t="shared" si="170"/>
        <v>1</v>
      </c>
      <c r="N442" s="178">
        <f t="shared" si="170"/>
        <v>1</v>
      </c>
      <c r="O442" s="178">
        <f t="shared" si="170"/>
        <v>1</v>
      </c>
      <c r="P442" s="178">
        <f t="shared" si="170"/>
        <v>1</v>
      </c>
      <c r="Q442" s="178">
        <f t="shared" si="170"/>
        <v>1</v>
      </c>
      <c r="R442" s="178">
        <f t="shared" si="170"/>
        <v>1</v>
      </c>
      <c r="S442" s="178">
        <f t="shared" si="170"/>
        <v>1</v>
      </c>
      <c r="T442" s="178">
        <f t="shared" si="170"/>
        <v>1</v>
      </c>
      <c r="U442" s="178">
        <f t="shared" si="170"/>
        <v>1</v>
      </c>
      <c r="V442" s="178">
        <f t="shared" si="170"/>
        <v>1</v>
      </c>
      <c r="W442" s="178">
        <f t="shared" si="170"/>
        <v>1</v>
      </c>
      <c r="X442" s="178">
        <f t="shared" si="170"/>
        <v>1</v>
      </c>
      <c r="Y442" s="178">
        <f t="shared" si="170"/>
        <v>1</v>
      </c>
      <c r="Z442" s="178">
        <f t="shared" si="170"/>
        <v>1</v>
      </c>
      <c r="AA442" s="178">
        <f t="shared" si="170"/>
        <v>1</v>
      </c>
      <c r="AB442" s="178">
        <f t="shared" si="170"/>
        <v>1</v>
      </c>
      <c r="AC442" s="178">
        <f t="shared" si="170"/>
        <v>1</v>
      </c>
      <c r="AD442" s="178">
        <f t="shared" si="170"/>
        <v>1</v>
      </c>
      <c r="AE442" s="178">
        <f t="shared" si="170"/>
        <v>12</v>
      </c>
      <c r="AF442" s="178">
        <f t="shared" si="170"/>
        <v>12</v>
      </c>
      <c r="AG442" s="178">
        <f t="shared" si="170"/>
        <v>12</v>
      </c>
      <c r="AH442" s="178">
        <f t="shared" si="170"/>
        <v>12</v>
      </c>
      <c r="AI442" s="178">
        <f t="shared" si="170"/>
        <v>12</v>
      </c>
      <c r="AJ442" s="178">
        <f t="shared" si="170"/>
        <v>12</v>
      </c>
      <c r="AK442" s="178">
        <f t="shared" si="170"/>
        <v>12</v>
      </c>
      <c r="AL442" s="178">
        <f t="shared" si="170"/>
        <v>12</v>
      </c>
      <c r="AM442" s="178">
        <f t="shared" si="170"/>
        <v>12</v>
      </c>
      <c r="AN442" s="178">
        <f t="shared" si="170"/>
        <v>12</v>
      </c>
      <c r="AO442" s="178">
        <f t="shared" si="170"/>
        <v>12</v>
      </c>
      <c r="AP442" s="178">
        <f t="shared" si="170"/>
        <v>12</v>
      </c>
      <c r="AQ442" s="187"/>
      <c r="AS442" s="177"/>
      <c r="AU442" s="179"/>
      <c r="AV442" s="179"/>
      <c r="AW442" s="179"/>
      <c r="AX442" s="179"/>
      <c r="AY442" s="179"/>
      <c r="AZ442" s="179"/>
      <c r="BA442" s="179"/>
      <c r="BB442" s="179"/>
      <c r="BC442" s="179"/>
      <c r="BD442" s="179"/>
      <c r="BE442" s="179"/>
      <c r="BF442" s="179"/>
      <c r="BG442" s="179"/>
      <c r="BH442" s="179"/>
      <c r="BI442" s="179"/>
      <c r="BJ442" s="179"/>
      <c r="BK442" s="179"/>
      <c r="BL442" s="179"/>
      <c r="BM442" s="179"/>
      <c r="BN442" s="179"/>
      <c r="BO442" s="179"/>
      <c r="BP442" s="179"/>
      <c r="BQ442" s="179"/>
      <c r="BR442" s="179"/>
      <c r="BS442" s="179"/>
      <c r="BT442" s="179"/>
      <c r="BU442" s="179"/>
      <c r="BV442" s="179"/>
      <c r="BW442" s="179"/>
      <c r="BX442" s="179"/>
      <c r="BY442" s="179"/>
      <c r="BZ442" s="179"/>
      <c r="CA442" s="179"/>
      <c r="CB442" s="179"/>
      <c r="CC442" s="179"/>
      <c r="CD442" s="179"/>
      <c r="CE442" s="179"/>
      <c r="CF442" s="179"/>
      <c r="CG442" s="179"/>
      <c r="CH442" s="179"/>
      <c r="CI442" s="179"/>
    </row>
    <row r="443" spans="2:87" s="185" customFormat="1" hidden="1">
      <c r="B443" s="177"/>
      <c r="C443" s="176">
        <f>SUM(C445:C476)</f>
        <v>9130</v>
      </c>
      <c r="D443" s="176">
        <f t="shared" ref="D443:AP443" si="171">SUM(D445:D476)</f>
        <v>183</v>
      </c>
      <c r="E443" s="176">
        <f t="shared" si="171"/>
        <v>87228</v>
      </c>
      <c r="F443" s="176">
        <f t="shared" si="171"/>
        <v>114281</v>
      </c>
      <c r="G443" s="176">
        <f t="shared" si="171"/>
        <v>72</v>
      </c>
      <c r="H443" s="176">
        <f t="shared" si="171"/>
        <v>9475</v>
      </c>
      <c r="I443" s="176">
        <f t="shared" si="171"/>
        <v>27005</v>
      </c>
      <c r="J443" s="176">
        <f t="shared" si="171"/>
        <v>4108</v>
      </c>
      <c r="K443" s="176">
        <f t="shared" si="171"/>
        <v>247</v>
      </c>
      <c r="L443" s="176">
        <f t="shared" si="171"/>
        <v>26449</v>
      </c>
      <c r="M443" s="176">
        <f t="shared" si="171"/>
        <v>2004</v>
      </c>
      <c r="N443" s="176">
        <f t="shared" si="171"/>
        <v>6</v>
      </c>
      <c r="O443" s="176">
        <f t="shared" si="171"/>
        <v>2</v>
      </c>
      <c r="P443" s="176">
        <f t="shared" si="171"/>
        <v>23976</v>
      </c>
      <c r="Q443" s="176">
        <f t="shared" si="171"/>
        <v>43</v>
      </c>
      <c r="R443" s="176">
        <f t="shared" si="171"/>
        <v>73976</v>
      </c>
      <c r="S443" s="176">
        <f t="shared" si="171"/>
        <v>58</v>
      </c>
      <c r="T443" s="176">
        <f t="shared" si="171"/>
        <v>86441</v>
      </c>
      <c r="U443" s="176">
        <f t="shared" si="171"/>
        <v>147</v>
      </c>
      <c r="V443" s="176">
        <f t="shared" si="171"/>
        <v>35900</v>
      </c>
      <c r="W443" s="176">
        <f t="shared" si="171"/>
        <v>166</v>
      </c>
      <c r="X443" s="176">
        <f t="shared" si="171"/>
        <v>13595</v>
      </c>
      <c r="Y443" s="176">
        <f t="shared" si="171"/>
        <v>35630</v>
      </c>
      <c r="Z443" s="176">
        <f t="shared" si="171"/>
        <v>22</v>
      </c>
      <c r="AA443" s="176">
        <f t="shared" si="171"/>
        <v>9982</v>
      </c>
      <c r="AB443" s="176">
        <f t="shared" si="171"/>
        <v>70442</v>
      </c>
      <c r="AC443" s="176">
        <f t="shared" si="171"/>
        <v>5772</v>
      </c>
      <c r="AD443" s="176">
        <f t="shared" si="171"/>
        <v>25471</v>
      </c>
      <c r="AE443" s="176">
        <f t="shared" si="171"/>
        <v>0</v>
      </c>
      <c r="AF443" s="176">
        <f t="shared" si="171"/>
        <v>0</v>
      </c>
      <c r="AG443" s="176">
        <f t="shared" si="171"/>
        <v>0</v>
      </c>
      <c r="AH443" s="176">
        <f t="shared" si="171"/>
        <v>0</v>
      </c>
      <c r="AI443" s="176">
        <f t="shared" si="171"/>
        <v>0</v>
      </c>
      <c r="AJ443" s="176">
        <f t="shared" si="171"/>
        <v>0</v>
      </c>
      <c r="AK443" s="176">
        <f t="shared" si="171"/>
        <v>0</v>
      </c>
      <c r="AL443" s="176">
        <f t="shared" si="171"/>
        <v>0</v>
      </c>
      <c r="AM443" s="176">
        <f t="shared" si="171"/>
        <v>0</v>
      </c>
      <c r="AN443" s="176">
        <f t="shared" si="171"/>
        <v>0</v>
      </c>
      <c r="AO443" s="176">
        <f t="shared" si="171"/>
        <v>0</v>
      </c>
      <c r="AP443" s="176">
        <f t="shared" si="171"/>
        <v>0</v>
      </c>
      <c r="AQ443" s="177"/>
      <c r="AS443" s="177"/>
      <c r="AU443" s="179"/>
      <c r="AV443" s="179"/>
      <c r="AW443" s="179"/>
      <c r="AX443" s="179"/>
      <c r="AY443" s="179"/>
      <c r="AZ443" s="179"/>
      <c r="BA443" s="179"/>
      <c r="BB443" s="179"/>
      <c r="BC443" s="179"/>
      <c r="BD443" s="179"/>
      <c r="BE443" s="179"/>
      <c r="BF443" s="179"/>
      <c r="BG443" s="179"/>
      <c r="BH443" s="179"/>
      <c r="BI443" s="179"/>
      <c r="BJ443" s="179"/>
      <c r="BK443" s="179"/>
      <c r="BL443" s="179"/>
      <c r="BM443" s="179"/>
      <c r="BN443" s="179"/>
      <c r="BO443" s="179"/>
      <c r="BP443" s="179"/>
      <c r="BQ443" s="179"/>
      <c r="BR443" s="179"/>
      <c r="BS443" s="179"/>
      <c r="BT443" s="179"/>
      <c r="BU443" s="179"/>
      <c r="BV443" s="179"/>
      <c r="BW443" s="179"/>
      <c r="BX443" s="179"/>
      <c r="BY443" s="179"/>
      <c r="BZ443" s="179"/>
      <c r="CA443" s="179"/>
      <c r="CB443" s="179"/>
      <c r="CC443" s="179"/>
      <c r="CD443" s="179"/>
      <c r="CE443" s="179"/>
      <c r="CF443" s="179"/>
      <c r="CG443" s="179"/>
      <c r="CH443" s="179"/>
      <c r="CI443" s="179"/>
    </row>
    <row r="444" spans="2:87" ht="22.5">
      <c r="B444" s="138"/>
      <c r="C444" s="138" t="str">
        <f>C7</f>
        <v>Ace Seguros</v>
      </c>
      <c r="D444" s="138" t="str">
        <f t="shared" ref="D444:AQ444" si="172">D7</f>
        <v>Assurant Chile</v>
      </c>
      <c r="E444" s="138" t="str">
        <f t="shared" si="172"/>
        <v>BCI Seguros</v>
      </c>
      <c r="F444" s="138" t="str">
        <f t="shared" si="172"/>
        <v>Cardif</v>
      </c>
      <c r="G444" s="138" t="str">
        <f t="shared" si="172"/>
        <v>Cesce Chile</v>
      </c>
      <c r="H444" s="138" t="str">
        <f t="shared" si="172"/>
        <v>Chartis</v>
      </c>
      <c r="I444" s="138" t="str">
        <f t="shared" si="172"/>
        <v>Chilena Consolidada</v>
      </c>
      <c r="J444" s="138" t="str">
        <f t="shared" si="172"/>
        <v>Chubb de Chile</v>
      </c>
      <c r="K444" s="138" t="str">
        <f t="shared" si="172"/>
        <v>Coface Chile</v>
      </c>
      <c r="L444" s="138" t="str">
        <f t="shared" si="172"/>
        <v>Consorio Nacional</v>
      </c>
      <c r="M444" s="138" t="str">
        <f t="shared" si="172"/>
        <v>Continental Crédito</v>
      </c>
      <c r="N444" s="138" t="str">
        <f t="shared" si="172"/>
        <v>Euler Hermes</v>
      </c>
      <c r="O444" s="138" t="str">
        <f t="shared" si="172"/>
        <v>FAF International</v>
      </c>
      <c r="P444" s="138" t="str">
        <f t="shared" si="172"/>
        <v>HDI Seguros</v>
      </c>
      <c r="Q444" s="138" t="str">
        <f t="shared" si="172"/>
        <v>Huelen</v>
      </c>
      <c r="R444" s="138" t="str">
        <f t="shared" si="172"/>
        <v>Liberty Seguros</v>
      </c>
      <c r="S444" s="138" t="str">
        <f t="shared" si="172"/>
        <v>M. de Carabineros</v>
      </c>
      <c r="T444" s="138" t="str">
        <f t="shared" si="172"/>
        <v>Magallanes</v>
      </c>
      <c r="U444" s="138" t="str">
        <f t="shared" si="172"/>
        <v>Magallanes Gar. y Cré.</v>
      </c>
      <c r="V444" s="138" t="str">
        <f t="shared" si="172"/>
        <v>Mapfre</v>
      </c>
      <c r="W444" s="138" t="str">
        <f t="shared" si="172"/>
        <v>Mapfre Gar. y Cré.</v>
      </c>
      <c r="X444" s="138" t="str">
        <f t="shared" si="172"/>
        <v>Orion Seguros</v>
      </c>
      <c r="Y444" s="138" t="str">
        <f t="shared" si="172"/>
        <v>Penta Security</v>
      </c>
      <c r="Z444" s="138" t="str">
        <f t="shared" si="172"/>
        <v>QBE Chile</v>
      </c>
      <c r="AA444" s="138" t="str">
        <f t="shared" si="172"/>
        <v>Renta Nacional</v>
      </c>
      <c r="AB444" s="138" t="str">
        <f t="shared" si="172"/>
        <v>RSA Seguros</v>
      </c>
      <c r="AC444" s="138" t="str">
        <f t="shared" si="172"/>
        <v>Zenit Seguros</v>
      </c>
      <c r="AD444" s="138" t="str">
        <f t="shared" si="172"/>
        <v>Zurich Santander</v>
      </c>
      <c r="AE444" s="138">
        <f t="shared" si="172"/>
        <v>0</v>
      </c>
      <c r="AF444" s="138">
        <f t="shared" si="172"/>
        <v>0</v>
      </c>
      <c r="AG444" s="138">
        <f t="shared" si="172"/>
        <v>0</v>
      </c>
      <c r="AH444" s="138">
        <f t="shared" si="172"/>
        <v>0</v>
      </c>
      <c r="AI444" s="138">
        <f t="shared" si="172"/>
        <v>0</v>
      </c>
      <c r="AJ444" s="138">
        <f t="shared" si="172"/>
        <v>0</v>
      </c>
      <c r="AK444" s="138">
        <f t="shared" si="172"/>
        <v>0</v>
      </c>
      <c r="AL444" s="138">
        <f t="shared" si="172"/>
        <v>0</v>
      </c>
      <c r="AM444" s="138">
        <f t="shared" si="172"/>
        <v>0</v>
      </c>
      <c r="AN444" s="138">
        <f t="shared" si="172"/>
        <v>0</v>
      </c>
      <c r="AO444" s="138">
        <f t="shared" si="172"/>
        <v>0</v>
      </c>
      <c r="AP444" s="138">
        <f t="shared" si="172"/>
        <v>0</v>
      </c>
      <c r="AQ444" s="138" t="str">
        <f t="shared" si="172"/>
        <v>Mercado</v>
      </c>
      <c r="AS444" s="138" t="s">
        <v>339</v>
      </c>
    </row>
    <row r="445" spans="2:87">
      <c r="B445" s="161" t="str">
        <f>B250</f>
        <v>1 Incendio</v>
      </c>
      <c r="C445" s="145">
        <v>865</v>
      </c>
      <c r="D445" s="145">
        <v>0</v>
      </c>
      <c r="E445" s="145">
        <v>2044</v>
      </c>
      <c r="F445" s="145">
        <v>2</v>
      </c>
      <c r="G445" s="145">
        <v>0</v>
      </c>
      <c r="H445" s="145">
        <v>815</v>
      </c>
      <c r="I445" s="145">
        <v>2009</v>
      </c>
      <c r="J445" s="145">
        <v>24</v>
      </c>
      <c r="K445" s="145">
        <v>0</v>
      </c>
      <c r="L445" s="145">
        <v>363</v>
      </c>
      <c r="M445" s="145">
        <v>0</v>
      </c>
      <c r="N445" s="145">
        <v>0</v>
      </c>
      <c r="O445" s="145">
        <v>0</v>
      </c>
      <c r="P445" s="145">
        <v>550</v>
      </c>
      <c r="Q445" s="145">
        <v>1</v>
      </c>
      <c r="R445" s="145">
        <v>4844</v>
      </c>
      <c r="S445" s="145">
        <v>51</v>
      </c>
      <c r="T445" s="145">
        <v>316</v>
      </c>
      <c r="U445" s="145">
        <v>0</v>
      </c>
      <c r="V445" s="145">
        <v>3152</v>
      </c>
      <c r="W445" s="145">
        <v>0</v>
      </c>
      <c r="X445" s="145">
        <v>3</v>
      </c>
      <c r="Y445" s="145">
        <v>1007</v>
      </c>
      <c r="Z445" s="145">
        <v>0</v>
      </c>
      <c r="AA445" s="145">
        <v>40</v>
      </c>
      <c r="AB445" s="145">
        <v>4534</v>
      </c>
      <c r="AC445" s="145">
        <v>27</v>
      </c>
      <c r="AD445" s="145">
        <v>0</v>
      </c>
      <c r="AE445" s="145"/>
      <c r="AF445" s="145"/>
      <c r="AG445" s="145"/>
      <c r="AH445" s="145"/>
      <c r="AI445" s="145"/>
      <c r="AJ445" s="145"/>
      <c r="AK445" s="145"/>
      <c r="AL445" s="145"/>
      <c r="AM445" s="145"/>
      <c r="AN445" s="145"/>
      <c r="AO445" s="145"/>
      <c r="AP445" s="145"/>
      <c r="AQ445" s="131">
        <f t="shared" ref="AQ445:AQ476" si="173">SUM(C445:AP445)</f>
        <v>20647</v>
      </c>
      <c r="AS445" s="145">
        <v>22975</v>
      </c>
      <c r="AU445" s="135">
        <f>IF(AND(C406=0,C445=0),0,IF(ISERROR(C406/C445),1,0))</f>
        <v>0</v>
      </c>
      <c r="AV445" s="135">
        <f t="shared" ref="AV445:CI451" si="174">IF(AND(D406=0,D445=0),0,IF(ISERROR(D406/D445),1,0))</f>
        <v>0</v>
      </c>
      <c r="AW445" s="135">
        <f t="shared" si="174"/>
        <v>0</v>
      </c>
      <c r="AX445" s="135">
        <f t="shared" si="174"/>
        <v>0</v>
      </c>
      <c r="AY445" s="135">
        <f t="shared" si="174"/>
        <v>0</v>
      </c>
      <c r="AZ445" s="135">
        <f t="shared" si="174"/>
        <v>0</v>
      </c>
      <c r="BA445" s="135">
        <f t="shared" si="174"/>
        <v>0</v>
      </c>
      <c r="BB445" s="135">
        <f t="shared" si="174"/>
        <v>0</v>
      </c>
      <c r="BC445" s="135">
        <f t="shared" si="174"/>
        <v>0</v>
      </c>
      <c r="BD445" s="135">
        <f t="shared" si="174"/>
        <v>0</v>
      </c>
      <c r="BE445" s="135">
        <f t="shared" si="174"/>
        <v>0</v>
      </c>
      <c r="BF445" s="135">
        <f t="shared" si="174"/>
        <v>0</v>
      </c>
      <c r="BG445" s="135">
        <f t="shared" si="174"/>
        <v>0</v>
      </c>
      <c r="BH445" s="135">
        <f t="shared" si="174"/>
        <v>0</v>
      </c>
      <c r="BI445" s="135">
        <f t="shared" si="174"/>
        <v>0</v>
      </c>
      <c r="BJ445" s="135">
        <f t="shared" si="174"/>
        <v>0</v>
      </c>
      <c r="BK445" s="135">
        <f t="shared" si="174"/>
        <v>0</v>
      </c>
      <c r="BL445" s="135">
        <f t="shared" si="174"/>
        <v>0</v>
      </c>
      <c r="BM445" s="135">
        <f t="shared" si="174"/>
        <v>0</v>
      </c>
      <c r="BN445" s="135">
        <f t="shared" si="174"/>
        <v>0</v>
      </c>
      <c r="BO445" s="135">
        <f t="shared" si="174"/>
        <v>0</v>
      </c>
      <c r="BP445" s="135">
        <f t="shared" si="174"/>
        <v>0</v>
      </c>
      <c r="BQ445" s="135">
        <f t="shared" si="174"/>
        <v>0</v>
      </c>
      <c r="BR445" s="135">
        <f t="shared" si="174"/>
        <v>1</v>
      </c>
      <c r="BS445" s="135">
        <f t="shared" si="174"/>
        <v>0</v>
      </c>
      <c r="BT445" s="135">
        <f t="shared" si="174"/>
        <v>0</v>
      </c>
      <c r="BU445" s="135">
        <f t="shared" si="174"/>
        <v>0</v>
      </c>
      <c r="BV445" s="135">
        <f t="shared" si="174"/>
        <v>0</v>
      </c>
      <c r="BW445" s="135">
        <f t="shared" si="174"/>
        <v>0</v>
      </c>
      <c r="BX445" s="135">
        <f t="shared" si="174"/>
        <v>0</v>
      </c>
      <c r="BY445" s="135">
        <f t="shared" si="174"/>
        <v>0</v>
      </c>
      <c r="BZ445" s="135">
        <f t="shared" si="174"/>
        <v>0</v>
      </c>
      <c r="CA445" s="135">
        <f t="shared" si="174"/>
        <v>0</v>
      </c>
      <c r="CB445" s="135">
        <f t="shared" si="174"/>
        <v>0</v>
      </c>
      <c r="CC445" s="135">
        <f t="shared" si="174"/>
        <v>0</v>
      </c>
      <c r="CD445" s="135">
        <f t="shared" si="174"/>
        <v>0</v>
      </c>
      <c r="CE445" s="135">
        <f t="shared" si="174"/>
        <v>0</v>
      </c>
      <c r="CF445" s="135">
        <f t="shared" si="174"/>
        <v>0</v>
      </c>
      <c r="CG445" s="135">
        <f t="shared" si="174"/>
        <v>0</v>
      </c>
      <c r="CH445" s="135">
        <f t="shared" si="174"/>
        <v>0</v>
      </c>
      <c r="CI445" s="135">
        <f t="shared" si="174"/>
        <v>0</v>
      </c>
    </row>
    <row r="446" spans="2:87">
      <c r="B446" s="161" t="str">
        <f t="shared" ref="B446:B477" si="175">B251</f>
        <v>2 Pérdida de Benef. por Incendio</v>
      </c>
      <c r="C446" s="145">
        <v>1</v>
      </c>
      <c r="D446" s="145">
        <v>0</v>
      </c>
      <c r="E446" s="145">
        <v>7</v>
      </c>
      <c r="F446" s="145">
        <v>0</v>
      </c>
      <c r="G446" s="145">
        <v>0</v>
      </c>
      <c r="H446" s="145">
        <v>0</v>
      </c>
      <c r="I446" s="145">
        <v>62</v>
      </c>
      <c r="J446" s="145">
        <v>2</v>
      </c>
      <c r="K446" s="145">
        <v>0</v>
      </c>
      <c r="L446" s="145">
        <v>3</v>
      </c>
      <c r="M446" s="145">
        <v>0</v>
      </c>
      <c r="N446" s="145">
        <v>0</v>
      </c>
      <c r="O446" s="145">
        <v>0</v>
      </c>
      <c r="P446" s="145">
        <v>0</v>
      </c>
      <c r="Q446" s="145">
        <v>0</v>
      </c>
      <c r="R446" s="145">
        <v>24</v>
      </c>
      <c r="S446" s="145">
        <v>0</v>
      </c>
      <c r="T446" s="145">
        <v>6</v>
      </c>
      <c r="U446" s="145">
        <v>0</v>
      </c>
      <c r="V446" s="145">
        <v>19</v>
      </c>
      <c r="W446" s="145">
        <v>0</v>
      </c>
      <c r="X446" s="145">
        <v>0</v>
      </c>
      <c r="Y446" s="145">
        <v>13</v>
      </c>
      <c r="Z446" s="145">
        <v>0</v>
      </c>
      <c r="AA446" s="145">
        <v>0</v>
      </c>
      <c r="AB446" s="145">
        <v>19</v>
      </c>
      <c r="AC446" s="145">
        <v>0</v>
      </c>
      <c r="AD446" s="145">
        <v>0</v>
      </c>
      <c r="AE446" s="145"/>
      <c r="AF446" s="145"/>
      <c r="AG446" s="145"/>
      <c r="AH446" s="145"/>
      <c r="AI446" s="145"/>
      <c r="AJ446" s="145"/>
      <c r="AK446" s="145"/>
      <c r="AL446" s="145"/>
      <c r="AM446" s="145"/>
      <c r="AN446" s="145"/>
      <c r="AO446" s="145"/>
      <c r="AP446" s="145"/>
      <c r="AQ446" s="131">
        <f t="shared" si="173"/>
        <v>156</v>
      </c>
      <c r="AS446" s="145">
        <v>471</v>
      </c>
      <c r="AU446" s="135">
        <f t="shared" ref="AU446:AU476" si="176">IF(AND(C407=0,C446=0),0,IF(ISERROR(C407/C446),1,0))</f>
        <v>0</v>
      </c>
      <c r="AV446" s="135">
        <f t="shared" si="174"/>
        <v>0</v>
      </c>
      <c r="AW446" s="135">
        <f t="shared" si="174"/>
        <v>0</v>
      </c>
      <c r="AX446" s="135">
        <f t="shared" si="174"/>
        <v>0</v>
      </c>
      <c r="AY446" s="135">
        <f t="shared" si="174"/>
        <v>0</v>
      </c>
      <c r="AZ446" s="135">
        <f t="shared" si="174"/>
        <v>0</v>
      </c>
      <c r="BA446" s="135">
        <f t="shared" si="174"/>
        <v>0</v>
      </c>
      <c r="BB446" s="135">
        <f t="shared" si="174"/>
        <v>0</v>
      </c>
      <c r="BC446" s="135">
        <f t="shared" si="174"/>
        <v>0</v>
      </c>
      <c r="BD446" s="135">
        <f t="shared" si="174"/>
        <v>0</v>
      </c>
      <c r="BE446" s="135">
        <f t="shared" si="174"/>
        <v>0</v>
      </c>
      <c r="BF446" s="135">
        <f t="shared" si="174"/>
        <v>0</v>
      </c>
      <c r="BG446" s="135">
        <f t="shared" si="174"/>
        <v>0</v>
      </c>
      <c r="BH446" s="135">
        <f t="shared" si="174"/>
        <v>1</v>
      </c>
      <c r="BI446" s="135">
        <f t="shared" si="174"/>
        <v>0</v>
      </c>
      <c r="BJ446" s="135">
        <f t="shared" si="174"/>
        <v>0</v>
      </c>
      <c r="BK446" s="135">
        <f t="shared" si="174"/>
        <v>0</v>
      </c>
      <c r="BL446" s="135">
        <f t="shared" si="174"/>
        <v>0</v>
      </c>
      <c r="BM446" s="135">
        <f t="shared" si="174"/>
        <v>0</v>
      </c>
      <c r="BN446" s="135">
        <f t="shared" si="174"/>
        <v>0</v>
      </c>
      <c r="BO446" s="135">
        <f t="shared" si="174"/>
        <v>0</v>
      </c>
      <c r="BP446" s="135">
        <f t="shared" si="174"/>
        <v>0</v>
      </c>
      <c r="BQ446" s="135">
        <f t="shared" si="174"/>
        <v>0</v>
      </c>
      <c r="BR446" s="135">
        <f t="shared" si="174"/>
        <v>0</v>
      </c>
      <c r="BS446" s="135">
        <f t="shared" si="174"/>
        <v>0</v>
      </c>
      <c r="BT446" s="135">
        <f t="shared" si="174"/>
        <v>0</v>
      </c>
      <c r="BU446" s="135">
        <f t="shared" si="174"/>
        <v>0</v>
      </c>
      <c r="BV446" s="135">
        <f t="shared" si="174"/>
        <v>0</v>
      </c>
      <c r="BW446" s="135">
        <f t="shared" si="174"/>
        <v>0</v>
      </c>
      <c r="BX446" s="135">
        <f t="shared" si="174"/>
        <v>0</v>
      </c>
      <c r="BY446" s="135">
        <f t="shared" si="174"/>
        <v>0</v>
      </c>
      <c r="BZ446" s="135">
        <f t="shared" si="174"/>
        <v>0</v>
      </c>
      <c r="CA446" s="135">
        <f t="shared" si="174"/>
        <v>0</v>
      </c>
      <c r="CB446" s="135">
        <f t="shared" si="174"/>
        <v>0</v>
      </c>
      <c r="CC446" s="135">
        <f t="shared" si="174"/>
        <v>0</v>
      </c>
      <c r="CD446" s="135">
        <f t="shared" si="174"/>
        <v>0</v>
      </c>
      <c r="CE446" s="135">
        <f t="shared" si="174"/>
        <v>0</v>
      </c>
      <c r="CF446" s="135">
        <f t="shared" si="174"/>
        <v>0</v>
      </c>
      <c r="CG446" s="135">
        <f t="shared" si="174"/>
        <v>0</v>
      </c>
      <c r="CH446" s="135">
        <f t="shared" si="174"/>
        <v>0</v>
      </c>
      <c r="CI446" s="135">
        <f t="shared" si="174"/>
        <v>0</v>
      </c>
    </row>
    <row r="447" spans="2:87">
      <c r="B447" s="161" t="str">
        <f t="shared" si="175"/>
        <v>3 Terremoto</v>
      </c>
      <c r="C447" s="145">
        <v>8</v>
      </c>
      <c r="D447" s="145">
        <v>0</v>
      </c>
      <c r="E447" s="145">
        <v>177</v>
      </c>
      <c r="F447" s="145">
        <v>1</v>
      </c>
      <c r="G447" s="145">
        <v>0</v>
      </c>
      <c r="H447" s="145">
        <v>53</v>
      </c>
      <c r="I447" s="145">
        <v>1240</v>
      </c>
      <c r="J447" s="145">
        <v>7</v>
      </c>
      <c r="K447" s="145">
        <v>0</v>
      </c>
      <c r="L447" s="145">
        <v>138</v>
      </c>
      <c r="M447" s="145">
        <v>0</v>
      </c>
      <c r="N447" s="145">
        <v>0</v>
      </c>
      <c r="O447" s="145">
        <v>0</v>
      </c>
      <c r="P447" s="145">
        <v>45</v>
      </c>
      <c r="Q447" s="145">
        <v>0</v>
      </c>
      <c r="R447" s="145">
        <v>1328</v>
      </c>
      <c r="S447" s="145">
        <v>3</v>
      </c>
      <c r="T447" s="145">
        <v>116</v>
      </c>
      <c r="U447" s="145">
        <v>0</v>
      </c>
      <c r="V447" s="145">
        <v>3594</v>
      </c>
      <c r="W447" s="145">
        <v>0</v>
      </c>
      <c r="X447" s="145">
        <v>0</v>
      </c>
      <c r="Y447" s="145">
        <v>32</v>
      </c>
      <c r="Z447" s="145">
        <v>0</v>
      </c>
      <c r="AA447" s="145">
        <v>9</v>
      </c>
      <c r="AB447" s="145">
        <v>548</v>
      </c>
      <c r="AC447" s="145">
        <v>4</v>
      </c>
      <c r="AD447" s="145">
        <v>452</v>
      </c>
      <c r="AE447" s="145"/>
      <c r="AF447" s="145"/>
      <c r="AG447" s="145"/>
      <c r="AH447" s="145"/>
      <c r="AI447" s="145"/>
      <c r="AJ447" s="145"/>
      <c r="AK447" s="145"/>
      <c r="AL447" s="145"/>
      <c r="AM447" s="145"/>
      <c r="AN447" s="145"/>
      <c r="AO447" s="145"/>
      <c r="AP447" s="145"/>
      <c r="AQ447" s="131">
        <f t="shared" si="173"/>
        <v>7755</v>
      </c>
      <c r="AS447" s="145">
        <v>49605</v>
      </c>
      <c r="AU447" s="135">
        <f t="shared" si="176"/>
        <v>0</v>
      </c>
      <c r="AV447" s="135">
        <f t="shared" si="174"/>
        <v>0</v>
      </c>
      <c r="AW447" s="135">
        <f t="shared" si="174"/>
        <v>0</v>
      </c>
      <c r="AX447" s="135">
        <f t="shared" si="174"/>
        <v>0</v>
      </c>
      <c r="AY447" s="135">
        <f t="shared" si="174"/>
        <v>0</v>
      </c>
      <c r="AZ447" s="135">
        <f t="shared" si="174"/>
        <v>0</v>
      </c>
      <c r="BA447" s="135">
        <f t="shared" si="174"/>
        <v>0</v>
      </c>
      <c r="BB447" s="135">
        <f t="shared" si="174"/>
        <v>0</v>
      </c>
      <c r="BC447" s="135">
        <f t="shared" si="174"/>
        <v>0</v>
      </c>
      <c r="BD447" s="135">
        <f t="shared" si="174"/>
        <v>0</v>
      </c>
      <c r="BE447" s="135">
        <f t="shared" si="174"/>
        <v>0</v>
      </c>
      <c r="BF447" s="135">
        <f t="shared" si="174"/>
        <v>0</v>
      </c>
      <c r="BG447" s="135">
        <f t="shared" si="174"/>
        <v>0</v>
      </c>
      <c r="BH447" s="135">
        <f t="shared" si="174"/>
        <v>0</v>
      </c>
      <c r="BI447" s="135">
        <f t="shared" si="174"/>
        <v>0</v>
      </c>
      <c r="BJ447" s="135">
        <f t="shared" si="174"/>
        <v>0</v>
      </c>
      <c r="BK447" s="135">
        <f t="shared" si="174"/>
        <v>0</v>
      </c>
      <c r="BL447" s="135">
        <f t="shared" si="174"/>
        <v>0</v>
      </c>
      <c r="BM447" s="135">
        <f t="shared" si="174"/>
        <v>0</v>
      </c>
      <c r="BN447" s="135">
        <f t="shared" si="174"/>
        <v>0</v>
      </c>
      <c r="BO447" s="135">
        <f t="shared" si="174"/>
        <v>0</v>
      </c>
      <c r="BP447" s="135">
        <f t="shared" si="174"/>
        <v>1</v>
      </c>
      <c r="BQ447" s="135">
        <f t="shared" si="174"/>
        <v>0</v>
      </c>
      <c r="BR447" s="135">
        <f t="shared" si="174"/>
        <v>0</v>
      </c>
      <c r="BS447" s="135">
        <f t="shared" si="174"/>
        <v>0</v>
      </c>
      <c r="BT447" s="135">
        <f t="shared" si="174"/>
        <v>0</v>
      </c>
      <c r="BU447" s="135">
        <f t="shared" si="174"/>
        <v>0</v>
      </c>
      <c r="BV447" s="135">
        <f t="shared" si="174"/>
        <v>0</v>
      </c>
      <c r="BW447" s="135">
        <f t="shared" si="174"/>
        <v>0</v>
      </c>
      <c r="BX447" s="135">
        <f t="shared" si="174"/>
        <v>0</v>
      </c>
      <c r="BY447" s="135">
        <f t="shared" si="174"/>
        <v>0</v>
      </c>
      <c r="BZ447" s="135">
        <f t="shared" si="174"/>
        <v>0</v>
      </c>
      <c r="CA447" s="135">
        <f t="shared" si="174"/>
        <v>0</v>
      </c>
      <c r="CB447" s="135">
        <f t="shared" si="174"/>
        <v>0</v>
      </c>
      <c r="CC447" s="135">
        <f t="shared" si="174"/>
        <v>0</v>
      </c>
      <c r="CD447" s="135">
        <f t="shared" si="174"/>
        <v>0</v>
      </c>
      <c r="CE447" s="135">
        <f t="shared" si="174"/>
        <v>0</v>
      </c>
      <c r="CF447" s="135">
        <f t="shared" si="174"/>
        <v>0</v>
      </c>
      <c r="CG447" s="135">
        <f t="shared" si="174"/>
        <v>0</v>
      </c>
      <c r="CH447" s="135">
        <f t="shared" si="174"/>
        <v>0</v>
      </c>
      <c r="CI447" s="135">
        <f t="shared" si="174"/>
        <v>0</v>
      </c>
    </row>
    <row r="448" spans="2:87">
      <c r="B448" s="161" t="str">
        <f t="shared" si="175"/>
        <v>4 Pérdida de Benef. por Terremoto</v>
      </c>
      <c r="C448" s="145">
        <v>1</v>
      </c>
      <c r="D448" s="145">
        <v>0</v>
      </c>
      <c r="E448" s="145">
        <v>0</v>
      </c>
      <c r="F448" s="145">
        <v>0</v>
      </c>
      <c r="G448" s="145">
        <v>0</v>
      </c>
      <c r="H448" s="145">
        <v>5</v>
      </c>
      <c r="I448" s="145">
        <v>0</v>
      </c>
      <c r="J448" s="145">
        <v>0</v>
      </c>
      <c r="K448" s="145">
        <v>0</v>
      </c>
      <c r="L448" s="145">
        <v>1</v>
      </c>
      <c r="M448" s="145">
        <v>0</v>
      </c>
      <c r="N448" s="145">
        <v>0</v>
      </c>
      <c r="O448" s="145">
        <v>0</v>
      </c>
      <c r="P448" s="145">
        <v>0</v>
      </c>
      <c r="Q448" s="145">
        <v>0</v>
      </c>
      <c r="R448" s="145">
        <v>139</v>
      </c>
      <c r="S448" s="145">
        <v>4</v>
      </c>
      <c r="T448" s="145">
        <v>0</v>
      </c>
      <c r="U448" s="145">
        <v>0</v>
      </c>
      <c r="V448" s="145">
        <v>4</v>
      </c>
      <c r="W448" s="145">
        <v>0</v>
      </c>
      <c r="X448" s="145">
        <v>0</v>
      </c>
      <c r="Y448" s="145">
        <v>0</v>
      </c>
      <c r="Z448" s="145">
        <v>0</v>
      </c>
      <c r="AA448" s="145">
        <v>0</v>
      </c>
      <c r="AB448" s="145">
        <v>1</v>
      </c>
      <c r="AC448" s="145">
        <v>0</v>
      </c>
      <c r="AD448" s="145">
        <v>0</v>
      </c>
      <c r="AE448" s="145"/>
      <c r="AF448" s="145"/>
      <c r="AG448" s="145"/>
      <c r="AH448" s="145"/>
      <c r="AI448" s="145"/>
      <c r="AJ448" s="145"/>
      <c r="AK448" s="145"/>
      <c r="AL448" s="145"/>
      <c r="AM448" s="145"/>
      <c r="AN448" s="145"/>
      <c r="AO448" s="145"/>
      <c r="AP448" s="145"/>
      <c r="AQ448" s="131">
        <f t="shared" si="173"/>
        <v>155</v>
      </c>
      <c r="AS448" s="145">
        <v>483</v>
      </c>
      <c r="AU448" s="135">
        <f t="shared" si="176"/>
        <v>0</v>
      </c>
      <c r="AV448" s="135">
        <f t="shared" si="174"/>
        <v>0</v>
      </c>
      <c r="AW448" s="135">
        <f t="shared" si="174"/>
        <v>0</v>
      </c>
      <c r="AX448" s="135">
        <f t="shared" si="174"/>
        <v>0</v>
      </c>
      <c r="AY448" s="135">
        <f t="shared" si="174"/>
        <v>0</v>
      </c>
      <c r="AZ448" s="135">
        <f t="shared" si="174"/>
        <v>0</v>
      </c>
      <c r="BA448" s="135">
        <f t="shared" si="174"/>
        <v>0</v>
      </c>
      <c r="BB448" s="135">
        <f t="shared" si="174"/>
        <v>1</v>
      </c>
      <c r="BC448" s="135">
        <f t="shared" si="174"/>
        <v>0</v>
      </c>
      <c r="BD448" s="135">
        <f t="shared" si="174"/>
        <v>0</v>
      </c>
      <c r="BE448" s="135">
        <f t="shared" si="174"/>
        <v>0</v>
      </c>
      <c r="BF448" s="135">
        <f t="shared" si="174"/>
        <v>0</v>
      </c>
      <c r="BG448" s="135">
        <f t="shared" si="174"/>
        <v>0</v>
      </c>
      <c r="BH448" s="135">
        <f t="shared" si="174"/>
        <v>1</v>
      </c>
      <c r="BI448" s="135">
        <f t="shared" si="174"/>
        <v>0</v>
      </c>
      <c r="BJ448" s="135">
        <f t="shared" si="174"/>
        <v>0</v>
      </c>
      <c r="BK448" s="135">
        <f t="shared" si="174"/>
        <v>0</v>
      </c>
      <c r="BL448" s="135">
        <f t="shared" si="174"/>
        <v>1</v>
      </c>
      <c r="BM448" s="135">
        <f t="shared" si="174"/>
        <v>0</v>
      </c>
      <c r="BN448" s="135">
        <f t="shared" si="174"/>
        <v>0</v>
      </c>
      <c r="BO448" s="135">
        <f t="shared" si="174"/>
        <v>0</v>
      </c>
      <c r="BP448" s="135">
        <f t="shared" si="174"/>
        <v>0</v>
      </c>
      <c r="BQ448" s="135">
        <f t="shared" si="174"/>
        <v>0</v>
      </c>
      <c r="BR448" s="135">
        <f t="shared" si="174"/>
        <v>0</v>
      </c>
      <c r="BS448" s="135">
        <f t="shared" si="174"/>
        <v>0</v>
      </c>
      <c r="BT448" s="135">
        <f t="shared" si="174"/>
        <v>0</v>
      </c>
      <c r="BU448" s="135">
        <f t="shared" si="174"/>
        <v>0</v>
      </c>
      <c r="BV448" s="135">
        <f t="shared" si="174"/>
        <v>0</v>
      </c>
      <c r="BW448" s="135">
        <f t="shared" si="174"/>
        <v>0</v>
      </c>
      <c r="BX448" s="135">
        <f t="shared" si="174"/>
        <v>0</v>
      </c>
      <c r="BY448" s="135">
        <f t="shared" si="174"/>
        <v>0</v>
      </c>
      <c r="BZ448" s="135">
        <f t="shared" si="174"/>
        <v>0</v>
      </c>
      <c r="CA448" s="135">
        <f t="shared" si="174"/>
        <v>0</v>
      </c>
      <c r="CB448" s="135">
        <f t="shared" si="174"/>
        <v>0</v>
      </c>
      <c r="CC448" s="135">
        <f t="shared" si="174"/>
        <v>0</v>
      </c>
      <c r="CD448" s="135">
        <f t="shared" si="174"/>
        <v>0</v>
      </c>
      <c r="CE448" s="135">
        <f t="shared" si="174"/>
        <v>0</v>
      </c>
      <c r="CF448" s="135">
        <f t="shared" si="174"/>
        <v>0</v>
      </c>
      <c r="CG448" s="135">
        <f t="shared" si="174"/>
        <v>0</v>
      </c>
      <c r="CH448" s="135">
        <f t="shared" si="174"/>
        <v>0</v>
      </c>
      <c r="CI448" s="135">
        <f t="shared" si="174"/>
        <v>0</v>
      </c>
    </row>
    <row r="449" spans="2:87">
      <c r="B449" s="161" t="str">
        <f t="shared" si="175"/>
        <v>5 Riesgos de la Naturaleza</v>
      </c>
      <c r="C449" s="145">
        <v>29</v>
      </c>
      <c r="D449" s="145">
        <v>0</v>
      </c>
      <c r="E449" s="145">
        <v>13</v>
      </c>
      <c r="F449" s="145">
        <v>2</v>
      </c>
      <c r="G449" s="145">
        <v>0</v>
      </c>
      <c r="H449" s="145">
        <v>3</v>
      </c>
      <c r="I449" s="145">
        <v>1244</v>
      </c>
      <c r="J449" s="145">
        <v>10</v>
      </c>
      <c r="K449" s="145">
        <v>0</v>
      </c>
      <c r="L449" s="145">
        <v>176</v>
      </c>
      <c r="M449" s="145">
        <v>0</v>
      </c>
      <c r="N449" s="145">
        <v>0</v>
      </c>
      <c r="O449" s="145">
        <v>0</v>
      </c>
      <c r="P449" s="145">
        <v>216</v>
      </c>
      <c r="Q449" s="145">
        <v>0</v>
      </c>
      <c r="R449" s="145">
        <v>0</v>
      </c>
      <c r="S449" s="145">
        <v>0</v>
      </c>
      <c r="T449" s="145">
        <v>121</v>
      </c>
      <c r="U449" s="145">
        <v>0</v>
      </c>
      <c r="V449" s="145">
        <v>302</v>
      </c>
      <c r="W449" s="145">
        <v>0</v>
      </c>
      <c r="X449" s="145">
        <v>0</v>
      </c>
      <c r="Y449" s="145">
        <v>197</v>
      </c>
      <c r="Z449" s="145">
        <v>0</v>
      </c>
      <c r="AA449" s="145">
        <v>78</v>
      </c>
      <c r="AB449" s="145">
        <v>1519</v>
      </c>
      <c r="AC449" s="145">
        <v>0</v>
      </c>
      <c r="AD449" s="145">
        <v>0</v>
      </c>
      <c r="AE449" s="145"/>
      <c r="AF449" s="145"/>
      <c r="AG449" s="145"/>
      <c r="AH449" s="145"/>
      <c r="AI449" s="145"/>
      <c r="AJ449" s="145"/>
      <c r="AK449" s="145"/>
      <c r="AL449" s="145"/>
      <c r="AM449" s="145"/>
      <c r="AN449" s="145"/>
      <c r="AO449" s="145"/>
      <c r="AP449" s="145"/>
      <c r="AQ449" s="131">
        <f t="shared" si="173"/>
        <v>3910</v>
      </c>
      <c r="AS449" s="145">
        <v>1981</v>
      </c>
      <c r="AU449" s="135">
        <f t="shared" si="176"/>
        <v>0</v>
      </c>
      <c r="AV449" s="135">
        <f t="shared" si="174"/>
        <v>0</v>
      </c>
      <c r="AW449" s="135">
        <f t="shared" si="174"/>
        <v>0</v>
      </c>
      <c r="AX449" s="135">
        <f t="shared" si="174"/>
        <v>0</v>
      </c>
      <c r="AY449" s="135">
        <f t="shared" si="174"/>
        <v>0</v>
      </c>
      <c r="AZ449" s="135">
        <f t="shared" si="174"/>
        <v>0</v>
      </c>
      <c r="BA449" s="135">
        <f t="shared" si="174"/>
        <v>0</v>
      </c>
      <c r="BB449" s="135">
        <f t="shared" si="174"/>
        <v>0</v>
      </c>
      <c r="BC449" s="135">
        <f t="shared" si="174"/>
        <v>0</v>
      </c>
      <c r="BD449" s="135">
        <f t="shared" si="174"/>
        <v>0</v>
      </c>
      <c r="BE449" s="135">
        <f t="shared" si="174"/>
        <v>0</v>
      </c>
      <c r="BF449" s="135">
        <f t="shared" si="174"/>
        <v>0</v>
      </c>
      <c r="BG449" s="135">
        <f t="shared" si="174"/>
        <v>0</v>
      </c>
      <c r="BH449" s="135">
        <f t="shared" si="174"/>
        <v>0</v>
      </c>
      <c r="BI449" s="135">
        <f t="shared" si="174"/>
        <v>0</v>
      </c>
      <c r="BJ449" s="135">
        <f t="shared" si="174"/>
        <v>0</v>
      </c>
      <c r="BK449" s="135">
        <f t="shared" si="174"/>
        <v>0</v>
      </c>
      <c r="BL449" s="135">
        <f t="shared" si="174"/>
        <v>0</v>
      </c>
      <c r="BM449" s="135">
        <f t="shared" si="174"/>
        <v>0</v>
      </c>
      <c r="BN449" s="135">
        <f t="shared" si="174"/>
        <v>0</v>
      </c>
      <c r="BO449" s="135">
        <f t="shared" si="174"/>
        <v>0</v>
      </c>
      <c r="BP449" s="135">
        <f t="shared" si="174"/>
        <v>0</v>
      </c>
      <c r="BQ449" s="135">
        <f t="shared" si="174"/>
        <v>0</v>
      </c>
      <c r="BR449" s="135">
        <f t="shared" si="174"/>
        <v>1</v>
      </c>
      <c r="BS449" s="135">
        <f t="shared" si="174"/>
        <v>0</v>
      </c>
      <c r="BT449" s="135">
        <f t="shared" si="174"/>
        <v>0</v>
      </c>
      <c r="BU449" s="135">
        <f t="shared" si="174"/>
        <v>0</v>
      </c>
      <c r="BV449" s="135">
        <f t="shared" si="174"/>
        <v>0</v>
      </c>
      <c r="BW449" s="135">
        <f t="shared" si="174"/>
        <v>0</v>
      </c>
      <c r="BX449" s="135">
        <f t="shared" si="174"/>
        <v>0</v>
      </c>
      <c r="BY449" s="135">
        <f t="shared" si="174"/>
        <v>0</v>
      </c>
      <c r="BZ449" s="135">
        <f t="shared" si="174"/>
        <v>0</v>
      </c>
      <c r="CA449" s="135">
        <f t="shared" si="174"/>
        <v>0</v>
      </c>
      <c r="CB449" s="135">
        <f t="shared" si="174"/>
        <v>0</v>
      </c>
      <c r="CC449" s="135">
        <f t="shared" si="174"/>
        <v>0</v>
      </c>
      <c r="CD449" s="135">
        <f t="shared" si="174"/>
        <v>0</v>
      </c>
      <c r="CE449" s="135">
        <f t="shared" si="174"/>
        <v>0</v>
      </c>
      <c r="CF449" s="135">
        <f t="shared" si="174"/>
        <v>0</v>
      </c>
      <c r="CG449" s="135">
        <f t="shared" si="174"/>
        <v>0</v>
      </c>
      <c r="CH449" s="135">
        <f t="shared" si="174"/>
        <v>0</v>
      </c>
      <c r="CI449" s="135">
        <f t="shared" si="174"/>
        <v>0</v>
      </c>
    </row>
    <row r="450" spans="2:87">
      <c r="B450" s="161" t="str">
        <f t="shared" si="175"/>
        <v>6 Terrorismo</v>
      </c>
      <c r="C450" s="145">
        <v>0</v>
      </c>
      <c r="D450" s="145">
        <v>0</v>
      </c>
      <c r="E450" s="145">
        <v>5</v>
      </c>
      <c r="F450" s="145">
        <v>0</v>
      </c>
      <c r="G450" s="145">
        <v>0</v>
      </c>
      <c r="H450" s="145">
        <v>1</v>
      </c>
      <c r="I450" s="145">
        <v>68</v>
      </c>
      <c r="J450" s="145">
        <v>0</v>
      </c>
      <c r="K450" s="145">
        <v>0</v>
      </c>
      <c r="L450" s="145">
        <v>13</v>
      </c>
      <c r="M450" s="145">
        <v>0</v>
      </c>
      <c r="N450" s="145">
        <v>0</v>
      </c>
      <c r="O450" s="145">
        <v>0</v>
      </c>
      <c r="P450" s="145">
        <v>4</v>
      </c>
      <c r="Q450" s="145">
        <v>0</v>
      </c>
      <c r="R450" s="145">
        <v>0</v>
      </c>
      <c r="S450" s="145">
        <v>0</v>
      </c>
      <c r="T450" s="145">
        <v>3</v>
      </c>
      <c r="U450" s="145">
        <v>0</v>
      </c>
      <c r="V450" s="145">
        <v>18</v>
      </c>
      <c r="W450" s="145">
        <v>0</v>
      </c>
      <c r="X450" s="145">
        <v>0</v>
      </c>
      <c r="Y450" s="145">
        <v>7</v>
      </c>
      <c r="Z450" s="145">
        <v>0</v>
      </c>
      <c r="AA450" s="145">
        <v>4</v>
      </c>
      <c r="AB450" s="145">
        <v>38</v>
      </c>
      <c r="AC450" s="145">
        <v>0</v>
      </c>
      <c r="AD450" s="145">
        <v>0</v>
      </c>
      <c r="AE450" s="145"/>
      <c r="AF450" s="145"/>
      <c r="AG450" s="145"/>
      <c r="AH450" s="145"/>
      <c r="AI450" s="145"/>
      <c r="AJ450" s="145"/>
      <c r="AK450" s="145"/>
      <c r="AL450" s="145"/>
      <c r="AM450" s="145"/>
      <c r="AN450" s="145"/>
      <c r="AO450" s="145"/>
      <c r="AP450" s="145"/>
      <c r="AQ450" s="131">
        <f t="shared" si="173"/>
        <v>161</v>
      </c>
      <c r="AS450" s="145">
        <v>206</v>
      </c>
      <c r="AU450" s="135">
        <f>IF(AND(C411=0,C450=0),0,IF(ISERROR(C411/C450),1,0))</f>
        <v>1</v>
      </c>
      <c r="AV450" s="135">
        <f t="shared" si="174"/>
        <v>0</v>
      </c>
      <c r="AW450" s="135">
        <f t="shared" si="174"/>
        <v>0</v>
      </c>
      <c r="AX450" s="135">
        <f t="shared" si="174"/>
        <v>1</v>
      </c>
      <c r="AY450" s="135">
        <f t="shared" si="174"/>
        <v>0</v>
      </c>
      <c r="AZ450" s="135">
        <f t="shared" si="174"/>
        <v>0</v>
      </c>
      <c r="BA450" s="135">
        <f t="shared" si="174"/>
        <v>0</v>
      </c>
      <c r="BB450" s="135">
        <f t="shared" si="174"/>
        <v>1</v>
      </c>
      <c r="BC450" s="135">
        <f t="shared" si="174"/>
        <v>0</v>
      </c>
      <c r="BD450" s="135">
        <f t="shared" si="174"/>
        <v>0</v>
      </c>
      <c r="BE450" s="135">
        <f t="shared" si="174"/>
        <v>0</v>
      </c>
      <c r="BF450" s="135">
        <f t="shared" si="174"/>
        <v>0</v>
      </c>
      <c r="BG450" s="135">
        <f t="shared" si="174"/>
        <v>0</v>
      </c>
      <c r="BH450" s="135">
        <f t="shared" si="174"/>
        <v>0</v>
      </c>
      <c r="BI450" s="135">
        <f t="shared" si="174"/>
        <v>0</v>
      </c>
      <c r="BJ450" s="135">
        <f t="shared" si="174"/>
        <v>0</v>
      </c>
      <c r="BK450" s="135">
        <f t="shared" si="174"/>
        <v>0</v>
      </c>
      <c r="BL450" s="135">
        <f t="shared" si="174"/>
        <v>0</v>
      </c>
      <c r="BM450" s="135">
        <f t="shared" si="174"/>
        <v>0</v>
      </c>
      <c r="BN450" s="135">
        <f t="shared" si="174"/>
        <v>0</v>
      </c>
      <c r="BO450" s="135">
        <f t="shared" si="174"/>
        <v>0</v>
      </c>
      <c r="BP450" s="135">
        <f t="shared" si="174"/>
        <v>0</v>
      </c>
      <c r="BQ450" s="135">
        <f t="shared" si="174"/>
        <v>0</v>
      </c>
      <c r="BR450" s="135">
        <f t="shared" si="174"/>
        <v>1</v>
      </c>
      <c r="BS450" s="135">
        <f t="shared" si="174"/>
        <v>0</v>
      </c>
      <c r="BT450" s="135">
        <f t="shared" si="174"/>
        <v>0</v>
      </c>
      <c r="BU450" s="135">
        <f t="shared" si="174"/>
        <v>0</v>
      </c>
      <c r="BV450" s="135">
        <f t="shared" si="174"/>
        <v>0</v>
      </c>
      <c r="BW450" s="135">
        <f t="shared" si="174"/>
        <v>0</v>
      </c>
      <c r="BX450" s="135">
        <f t="shared" si="174"/>
        <v>0</v>
      </c>
      <c r="BY450" s="135">
        <f t="shared" si="174"/>
        <v>0</v>
      </c>
      <c r="BZ450" s="135">
        <f t="shared" si="174"/>
        <v>0</v>
      </c>
      <c r="CA450" s="135">
        <f t="shared" si="174"/>
        <v>0</v>
      </c>
      <c r="CB450" s="135">
        <f t="shared" si="174"/>
        <v>0</v>
      </c>
      <c r="CC450" s="135">
        <f t="shared" si="174"/>
        <v>0</v>
      </c>
      <c r="CD450" s="135">
        <f t="shared" si="174"/>
        <v>0</v>
      </c>
      <c r="CE450" s="135">
        <f t="shared" si="174"/>
        <v>0</v>
      </c>
      <c r="CF450" s="135">
        <f t="shared" si="174"/>
        <v>0</v>
      </c>
      <c r="CG450" s="135">
        <f t="shared" si="174"/>
        <v>0</v>
      </c>
      <c r="CH450" s="135">
        <f t="shared" si="174"/>
        <v>0</v>
      </c>
      <c r="CI450" s="135">
        <f t="shared" si="174"/>
        <v>0</v>
      </c>
    </row>
    <row r="451" spans="2:87">
      <c r="B451" s="161" t="str">
        <f t="shared" si="175"/>
        <v>7 Otros Riesgos Adicionales Incendio</v>
      </c>
      <c r="C451" s="145">
        <v>618</v>
      </c>
      <c r="D451" s="145">
        <v>0</v>
      </c>
      <c r="E451" s="145">
        <v>15</v>
      </c>
      <c r="F451" s="145">
        <v>2</v>
      </c>
      <c r="G451" s="145">
        <v>0</v>
      </c>
      <c r="H451" s="145">
        <v>6</v>
      </c>
      <c r="I451" s="145">
        <v>1108</v>
      </c>
      <c r="J451" s="145">
        <v>191</v>
      </c>
      <c r="K451" s="145">
        <v>0</v>
      </c>
      <c r="L451" s="145">
        <v>167</v>
      </c>
      <c r="M451" s="145">
        <v>0</v>
      </c>
      <c r="N451" s="145">
        <v>0</v>
      </c>
      <c r="O451" s="145">
        <v>0</v>
      </c>
      <c r="P451" s="145">
        <v>131</v>
      </c>
      <c r="Q451" s="145">
        <v>0</v>
      </c>
      <c r="R451" s="145">
        <v>0</v>
      </c>
      <c r="S451" s="145">
        <v>0</v>
      </c>
      <c r="T451" s="145">
        <v>473</v>
      </c>
      <c r="U451" s="145">
        <v>0</v>
      </c>
      <c r="V451" s="145">
        <v>809</v>
      </c>
      <c r="W451" s="145">
        <v>0</v>
      </c>
      <c r="X451" s="145">
        <v>0</v>
      </c>
      <c r="Y451" s="145">
        <v>132</v>
      </c>
      <c r="Z451" s="145">
        <v>22</v>
      </c>
      <c r="AA451" s="145">
        <v>33</v>
      </c>
      <c r="AB451" s="145">
        <v>2527</v>
      </c>
      <c r="AC451" s="145">
        <v>0</v>
      </c>
      <c r="AD451" s="145">
        <v>0</v>
      </c>
      <c r="AE451" s="145"/>
      <c r="AF451" s="145"/>
      <c r="AG451" s="145"/>
      <c r="AH451" s="145"/>
      <c r="AI451" s="145"/>
      <c r="AJ451" s="145"/>
      <c r="AK451" s="145"/>
      <c r="AL451" s="145"/>
      <c r="AM451" s="145"/>
      <c r="AN451" s="145"/>
      <c r="AO451" s="145"/>
      <c r="AP451" s="145"/>
      <c r="AQ451" s="131">
        <f t="shared" si="173"/>
        <v>6234</v>
      </c>
      <c r="AS451" s="145">
        <v>4061</v>
      </c>
      <c r="AU451" s="135">
        <f t="shared" si="176"/>
        <v>0</v>
      </c>
      <c r="AV451" s="135">
        <f t="shared" si="174"/>
        <v>0</v>
      </c>
      <c r="AW451" s="135">
        <f t="shared" si="174"/>
        <v>0</v>
      </c>
      <c r="AX451" s="135">
        <f t="shared" si="174"/>
        <v>0</v>
      </c>
      <c r="AY451" s="135">
        <f t="shared" si="174"/>
        <v>0</v>
      </c>
      <c r="AZ451" s="135">
        <f t="shared" si="174"/>
        <v>0</v>
      </c>
      <c r="BA451" s="135">
        <f t="shared" si="174"/>
        <v>0</v>
      </c>
      <c r="BB451" s="135">
        <f t="shared" si="174"/>
        <v>0</v>
      </c>
      <c r="BC451" s="135">
        <f t="shared" si="174"/>
        <v>0</v>
      </c>
      <c r="BD451" s="135">
        <f t="shared" si="174"/>
        <v>0</v>
      </c>
      <c r="BE451" s="135">
        <f t="shared" si="174"/>
        <v>0</v>
      </c>
      <c r="BF451" s="135">
        <f t="shared" si="174"/>
        <v>0</v>
      </c>
      <c r="BG451" s="135">
        <f t="shared" si="174"/>
        <v>0</v>
      </c>
      <c r="BH451" s="135">
        <f t="shared" si="174"/>
        <v>0</v>
      </c>
      <c r="BI451" s="135">
        <f t="shared" si="174"/>
        <v>0</v>
      </c>
      <c r="BJ451" s="135">
        <f t="shared" si="174"/>
        <v>0</v>
      </c>
      <c r="BK451" s="135">
        <f t="shared" ref="BK451:BK476" si="177">IF(AND(S412=0,S451=0),0,IF(ISERROR(S412/S451),1,0))</f>
        <v>0</v>
      </c>
      <c r="BL451" s="135">
        <f t="shared" ref="BL451:BL476" si="178">IF(AND(T412=0,T451=0),0,IF(ISERROR(T412/T451),1,0))</f>
        <v>0</v>
      </c>
      <c r="BM451" s="135">
        <f t="shared" ref="BM451:BM476" si="179">IF(AND(U412=0,U451=0),0,IF(ISERROR(U412/U451),1,0))</f>
        <v>0</v>
      </c>
      <c r="BN451" s="135">
        <f t="shared" ref="BN451:BN476" si="180">IF(AND(V412=0,V451=0),0,IF(ISERROR(V412/V451),1,0))</f>
        <v>0</v>
      </c>
      <c r="BO451" s="135">
        <f t="shared" ref="BO451:BO476" si="181">IF(AND(W412=0,W451=0),0,IF(ISERROR(W412/W451),1,0))</f>
        <v>0</v>
      </c>
      <c r="BP451" s="135">
        <f t="shared" ref="BP451:BP476" si="182">IF(AND(X412=0,X451=0),0,IF(ISERROR(X412/X451),1,0))</f>
        <v>0</v>
      </c>
      <c r="BQ451" s="135">
        <f t="shared" ref="BQ451:BQ476" si="183">IF(AND(Y412=0,Y451=0),0,IF(ISERROR(Y412/Y451),1,0))</f>
        <v>0</v>
      </c>
      <c r="BR451" s="135">
        <f t="shared" ref="BR451:BR476" si="184">IF(AND(Z412=0,Z451=0),0,IF(ISERROR(Z412/Z451),1,0))</f>
        <v>0</v>
      </c>
      <c r="BS451" s="135">
        <f t="shared" ref="BS451:BS476" si="185">IF(AND(AA412=0,AA451=0),0,IF(ISERROR(AA412/AA451),1,0))</f>
        <v>0</v>
      </c>
      <c r="BT451" s="135">
        <f t="shared" ref="BT451:BT476" si="186">IF(AND(AB412=0,AB451=0),0,IF(ISERROR(AB412/AB451),1,0))</f>
        <v>0</v>
      </c>
      <c r="BU451" s="135">
        <f t="shared" ref="BU451:BU476" si="187">IF(AND(AC412=0,AC451=0),0,IF(ISERROR(AC412/AC451),1,0))</f>
        <v>0</v>
      </c>
      <c r="BV451" s="135">
        <f t="shared" ref="BV451:BV476" si="188">IF(AND(AD412=0,AD451=0),0,IF(ISERROR(AD412/AD451),1,0))</f>
        <v>0</v>
      </c>
      <c r="BW451" s="135">
        <f t="shared" ref="BW451:BW476" si="189">IF(AND(AE412=0,AE451=0),0,IF(ISERROR(AE412/AE451),1,0))</f>
        <v>0</v>
      </c>
      <c r="BX451" s="135">
        <f t="shared" ref="BX451:BX476" si="190">IF(AND(AF412=0,AF451=0),0,IF(ISERROR(AF412/AF451),1,0))</f>
        <v>0</v>
      </c>
      <c r="BY451" s="135">
        <f t="shared" ref="BY451:BY476" si="191">IF(AND(AG412=0,AG451=0),0,IF(ISERROR(AG412/AG451),1,0))</f>
        <v>0</v>
      </c>
      <c r="BZ451" s="135">
        <f t="shared" ref="BZ451:BZ476" si="192">IF(AND(AH412=0,AH451=0),0,IF(ISERROR(AH412/AH451),1,0))</f>
        <v>0</v>
      </c>
      <c r="CA451" s="135">
        <f t="shared" ref="CA451:CA476" si="193">IF(AND(AI412=0,AI451=0),0,IF(ISERROR(AI412/AI451),1,0))</f>
        <v>0</v>
      </c>
      <c r="CB451" s="135">
        <f t="shared" ref="CB451:CB476" si="194">IF(AND(AJ412=0,AJ451=0),0,IF(ISERROR(AJ412/AJ451),1,0))</f>
        <v>0</v>
      </c>
      <c r="CC451" s="135">
        <f t="shared" ref="CC451:CC476" si="195">IF(AND(AK412=0,AK451=0),0,IF(ISERROR(AK412/AK451),1,0))</f>
        <v>0</v>
      </c>
      <c r="CD451" s="135">
        <f t="shared" ref="CD451:CD476" si="196">IF(AND(AL412=0,AL451=0),0,IF(ISERROR(AL412/AL451),1,0))</f>
        <v>0</v>
      </c>
      <c r="CE451" s="135">
        <f t="shared" ref="CE451:CE476" si="197">IF(AND(AM412=0,AM451=0),0,IF(ISERROR(AM412/AM451),1,0))</f>
        <v>0</v>
      </c>
      <c r="CF451" s="135">
        <f t="shared" ref="CF451:CF476" si="198">IF(AND(AN412=0,AN451=0),0,IF(ISERROR(AN412/AN451),1,0))</f>
        <v>0</v>
      </c>
      <c r="CG451" s="135">
        <f t="shared" ref="CG451:CG476" si="199">IF(AND(AO412=0,AO451=0),0,IF(ISERROR(AO412/AO451),1,0))</f>
        <v>0</v>
      </c>
      <c r="CH451" s="135">
        <f t="shared" ref="CH451:CH476" si="200">IF(AND(AP412=0,AP451=0),0,IF(ISERROR(AP412/AP451),1,0))</f>
        <v>0</v>
      </c>
      <c r="CI451" s="135">
        <f t="shared" ref="CI451:CI476" si="201">IF(AND(AQ412=0,AQ451=0),0,IF(ISERROR(AQ412/AQ451),1,0))</f>
        <v>0</v>
      </c>
    </row>
    <row r="452" spans="2:87">
      <c r="B452" s="161" t="str">
        <f t="shared" si="175"/>
        <v>8 Robo</v>
      </c>
      <c r="C452" s="145">
        <v>2111</v>
      </c>
      <c r="D452" s="145">
        <v>0</v>
      </c>
      <c r="E452" s="145">
        <v>489</v>
      </c>
      <c r="F452" s="145">
        <v>2749</v>
      </c>
      <c r="G452" s="145">
        <v>0</v>
      </c>
      <c r="H452" s="145">
        <v>163</v>
      </c>
      <c r="I452" s="145">
        <v>271</v>
      </c>
      <c r="J452" s="145">
        <v>4</v>
      </c>
      <c r="K452" s="145">
        <v>0</v>
      </c>
      <c r="L452" s="145">
        <v>5170</v>
      </c>
      <c r="M452" s="145">
        <v>0</v>
      </c>
      <c r="N452" s="145">
        <v>0</v>
      </c>
      <c r="O452" s="145">
        <v>0</v>
      </c>
      <c r="P452" s="145">
        <v>177</v>
      </c>
      <c r="Q452" s="145">
        <v>0</v>
      </c>
      <c r="R452" s="145">
        <v>436</v>
      </c>
      <c r="S452" s="145">
        <v>0</v>
      </c>
      <c r="T452" s="145">
        <v>188</v>
      </c>
      <c r="U452" s="145">
        <v>0</v>
      </c>
      <c r="V452" s="145">
        <v>234</v>
      </c>
      <c r="W452" s="145">
        <v>0</v>
      </c>
      <c r="X452" s="145">
        <v>0</v>
      </c>
      <c r="Y452" s="145">
        <v>173</v>
      </c>
      <c r="Z452" s="145">
        <v>0</v>
      </c>
      <c r="AA452" s="145">
        <v>83</v>
      </c>
      <c r="AB452" s="145">
        <v>649</v>
      </c>
      <c r="AC452" s="145">
        <v>417</v>
      </c>
      <c r="AD452" s="145">
        <v>393</v>
      </c>
      <c r="AE452" s="145"/>
      <c r="AF452" s="145"/>
      <c r="AG452" s="145"/>
      <c r="AH452" s="145"/>
      <c r="AI452" s="145"/>
      <c r="AJ452" s="145"/>
      <c r="AK452" s="145"/>
      <c r="AL452" s="145"/>
      <c r="AM452" s="145"/>
      <c r="AN452" s="145"/>
      <c r="AO452" s="145"/>
      <c r="AP452" s="145"/>
      <c r="AQ452" s="131">
        <f t="shared" si="173"/>
        <v>13707</v>
      </c>
      <c r="AS452" s="145">
        <v>12585</v>
      </c>
      <c r="AU452" s="135">
        <f t="shared" si="176"/>
        <v>0</v>
      </c>
      <c r="AV452" s="135">
        <f t="shared" ref="AV452:AV476" si="202">IF(AND(D413=0,D452=0),0,IF(ISERROR(D413/D452),1,0))</f>
        <v>0</v>
      </c>
      <c r="AW452" s="135">
        <f t="shared" ref="AW452:AW476" si="203">IF(AND(E413=0,E452=0),0,IF(ISERROR(E413/E452),1,0))</f>
        <v>0</v>
      </c>
      <c r="AX452" s="135">
        <f t="shared" ref="AX452:AX476" si="204">IF(AND(F413=0,F452=0),0,IF(ISERROR(F413/F452),1,0))</f>
        <v>0</v>
      </c>
      <c r="AY452" s="135">
        <f t="shared" ref="AY452:AY476" si="205">IF(AND(G413=0,G452=0),0,IF(ISERROR(G413/G452),1,0))</f>
        <v>0</v>
      </c>
      <c r="AZ452" s="135">
        <f t="shared" ref="AZ452:AZ476" si="206">IF(AND(H413=0,H452=0),0,IF(ISERROR(H413/H452),1,0))</f>
        <v>0</v>
      </c>
      <c r="BA452" s="135">
        <f t="shared" ref="BA452:BA476" si="207">IF(AND(I413=0,I452=0),0,IF(ISERROR(I413/I452),1,0))</f>
        <v>0</v>
      </c>
      <c r="BB452" s="135">
        <f t="shared" ref="BB452:BB476" si="208">IF(AND(J413=0,J452=0),0,IF(ISERROR(J413/J452),1,0))</f>
        <v>0</v>
      </c>
      <c r="BC452" s="135">
        <f t="shared" ref="BC452:BC476" si="209">IF(AND(K413=0,K452=0),0,IF(ISERROR(K413/K452),1,0))</f>
        <v>0</v>
      </c>
      <c r="BD452" s="135">
        <f t="shared" ref="BD452:BD476" si="210">IF(AND(L413=0,L452=0),0,IF(ISERROR(L413/L452),1,0))</f>
        <v>0</v>
      </c>
      <c r="BE452" s="135">
        <f t="shared" ref="BE452:BE476" si="211">IF(AND(M413=0,M452=0),0,IF(ISERROR(M413/M452),1,0))</f>
        <v>0</v>
      </c>
      <c r="BF452" s="135">
        <f t="shared" ref="BF452:BF476" si="212">IF(AND(N413=0,N452=0),0,IF(ISERROR(N413/N452),1,0))</f>
        <v>0</v>
      </c>
      <c r="BG452" s="135">
        <f t="shared" ref="BG452:BG476" si="213">IF(AND(O413=0,O452=0),0,IF(ISERROR(O413/O452),1,0))</f>
        <v>0</v>
      </c>
      <c r="BH452" s="135">
        <f t="shared" ref="BH452:BH476" si="214">IF(AND(P413=0,P452=0),0,IF(ISERROR(P413/P452),1,0))</f>
        <v>0</v>
      </c>
      <c r="BI452" s="135">
        <f t="shared" ref="BI452:BI476" si="215">IF(AND(Q413=0,Q452=0),0,IF(ISERROR(Q413/Q452),1,0))</f>
        <v>0</v>
      </c>
      <c r="BJ452" s="135">
        <f t="shared" ref="BJ452:BJ476" si="216">IF(AND(R413=0,R452=0),0,IF(ISERROR(R413/R452),1,0))</f>
        <v>0</v>
      </c>
      <c r="BK452" s="135">
        <f t="shared" si="177"/>
        <v>0</v>
      </c>
      <c r="BL452" s="135">
        <f t="shared" si="178"/>
        <v>0</v>
      </c>
      <c r="BM452" s="135">
        <f t="shared" si="179"/>
        <v>0</v>
      </c>
      <c r="BN452" s="135">
        <f t="shared" si="180"/>
        <v>0</v>
      </c>
      <c r="BO452" s="135">
        <f t="shared" si="181"/>
        <v>0</v>
      </c>
      <c r="BP452" s="135">
        <f t="shared" si="182"/>
        <v>0</v>
      </c>
      <c r="BQ452" s="135">
        <f t="shared" si="183"/>
        <v>0</v>
      </c>
      <c r="BR452" s="135">
        <f t="shared" si="184"/>
        <v>1</v>
      </c>
      <c r="BS452" s="135">
        <f t="shared" si="185"/>
        <v>0</v>
      </c>
      <c r="BT452" s="135">
        <f t="shared" si="186"/>
        <v>0</v>
      </c>
      <c r="BU452" s="135">
        <f t="shared" si="187"/>
        <v>0</v>
      </c>
      <c r="BV452" s="135">
        <f t="shared" si="188"/>
        <v>0</v>
      </c>
      <c r="BW452" s="135">
        <f t="shared" si="189"/>
        <v>0</v>
      </c>
      <c r="BX452" s="135">
        <f t="shared" si="190"/>
        <v>0</v>
      </c>
      <c r="BY452" s="135">
        <f t="shared" si="191"/>
        <v>0</v>
      </c>
      <c r="BZ452" s="135">
        <f t="shared" si="192"/>
        <v>0</v>
      </c>
      <c r="CA452" s="135">
        <f t="shared" si="193"/>
        <v>0</v>
      </c>
      <c r="CB452" s="135">
        <f t="shared" si="194"/>
        <v>0</v>
      </c>
      <c r="CC452" s="135">
        <f t="shared" si="195"/>
        <v>0</v>
      </c>
      <c r="CD452" s="135">
        <f t="shared" si="196"/>
        <v>0</v>
      </c>
      <c r="CE452" s="135">
        <f t="shared" si="197"/>
        <v>0</v>
      </c>
      <c r="CF452" s="135">
        <f t="shared" si="198"/>
        <v>0</v>
      </c>
      <c r="CG452" s="135">
        <f t="shared" si="199"/>
        <v>0</v>
      </c>
      <c r="CH452" s="135">
        <f t="shared" si="200"/>
        <v>0</v>
      </c>
      <c r="CI452" s="135">
        <f t="shared" si="201"/>
        <v>0</v>
      </c>
    </row>
    <row r="453" spans="2:87">
      <c r="B453" s="161" t="str">
        <f t="shared" si="175"/>
        <v>9 Daños Físicos Vehíc. Mot. G1 (VP)</v>
      </c>
      <c r="C453" s="145">
        <v>0</v>
      </c>
      <c r="D453" s="145">
        <v>0</v>
      </c>
      <c r="E453" s="145">
        <v>47810</v>
      </c>
      <c r="F453" s="145">
        <v>0</v>
      </c>
      <c r="G453" s="145">
        <v>0</v>
      </c>
      <c r="H453" s="145">
        <v>2736</v>
      </c>
      <c r="I453" s="145">
        <v>8132</v>
      </c>
      <c r="J453" s="145">
        <v>0</v>
      </c>
      <c r="K453" s="145">
        <v>0</v>
      </c>
      <c r="L453" s="145">
        <v>17644</v>
      </c>
      <c r="M453" s="145">
        <v>0</v>
      </c>
      <c r="N453" s="145">
        <v>0</v>
      </c>
      <c r="O453" s="145">
        <v>0</v>
      </c>
      <c r="P453" s="145">
        <v>5293</v>
      </c>
      <c r="Q453" s="145">
        <v>0</v>
      </c>
      <c r="R453" s="145">
        <v>34197</v>
      </c>
      <c r="S453" s="145">
        <v>0</v>
      </c>
      <c r="T453" s="145">
        <v>45648</v>
      </c>
      <c r="U453" s="145">
        <v>0</v>
      </c>
      <c r="V453" s="145">
        <v>11185</v>
      </c>
      <c r="W453" s="145">
        <v>0</v>
      </c>
      <c r="X453" s="145">
        <v>0</v>
      </c>
      <c r="Y453" s="145">
        <v>16525</v>
      </c>
      <c r="Z453" s="145">
        <v>0</v>
      </c>
      <c r="AA453" s="145">
        <v>6126</v>
      </c>
      <c r="AB453" s="145">
        <v>34203</v>
      </c>
      <c r="AC453" s="145">
        <v>2518</v>
      </c>
      <c r="AD453" s="145">
        <v>0</v>
      </c>
      <c r="AE453" s="145"/>
      <c r="AF453" s="145"/>
      <c r="AG453" s="145"/>
      <c r="AH453" s="145"/>
      <c r="AI453" s="145"/>
      <c r="AJ453" s="145"/>
      <c r="AK453" s="145"/>
      <c r="AL453" s="145"/>
      <c r="AM453" s="145"/>
      <c r="AN453" s="145"/>
      <c r="AO453" s="145"/>
      <c r="AP453" s="145"/>
      <c r="AQ453" s="131">
        <f t="shared" si="173"/>
        <v>232017</v>
      </c>
      <c r="AS453" s="145">
        <v>245727</v>
      </c>
      <c r="AU453" s="135">
        <f t="shared" si="176"/>
        <v>0</v>
      </c>
      <c r="AV453" s="135">
        <f t="shared" si="202"/>
        <v>0</v>
      </c>
      <c r="AW453" s="135">
        <f t="shared" si="203"/>
        <v>0</v>
      </c>
      <c r="AX453" s="135">
        <f t="shared" si="204"/>
        <v>0</v>
      </c>
      <c r="AY453" s="135">
        <f t="shared" si="205"/>
        <v>0</v>
      </c>
      <c r="AZ453" s="135">
        <f t="shared" si="206"/>
        <v>0</v>
      </c>
      <c r="BA453" s="135">
        <f t="shared" si="207"/>
        <v>0</v>
      </c>
      <c r="BB453" s="135">
        <f t="shared" si="208"/>
        <v>0</v>
      </c>
      <c r="BC453" s="135">
        <f t="shared" si="209"/>
        <v>0</v>
      </c>
      <c r="BD453" s="135">
        <f t="shared" si="210"/>
        <v>0</v>
      </c>
      <c r="BE453" s="135">
        <f t="shared" si="211"/>
        <v>0</v>
      </c>
      <c r="BF453" s="135">
        <f t="shared" si="212"/>
        <v>0</v>
      </c>
      <c r="BG453" s="135">
        <f t="shared" si="213"/>
        <v>0</v>
      </c>
      <c r="BH453" s="135">
        <f t="shared" si="214"/>
        <v>0</v>
      </c>
      <c r="BI453" s="135">
        <f t="shared" si="215"/>
        <v>0</v>
      </c>
      <c r="BJ453" s="135">
        <f t="shared" si="216"/>
        <v>0</v>
      </c>
      <c r="BK453" s="135">
        <f t="shared" si="177"/>
        <v>0</v>
      </c>
      <c r="BL453" s="135">
        <f t="shared" si="178"/>
        <v>0</v>
      </c>
      <c r="BM453" s="135">
        <f t="shared" si="179"/>
        <v>0</v>
      </c>
      <c r="BN453" s="135">
        <f t="shared" si="180"/>
        <v>0</v>
      </c>
      <c r="BO453" s="135">
        <f t="shared" si="181"/>
        <v>0</v>
      </c>
      <c r="BP453" s="135">
        <f t="shared" si="182"/>
        <v>0</v>
      </c>
      <c r="BQ453" s="135">
        <f t="shared" si="183"/>
        <v>0</v>
      </c>
      <c r="BR453" s="135">
        <f t="shared" si="184"/>
        <v>0</v>
      </c>
      <c r="BS453" s="135">
        <f t="shared" si="185"/>
        <v>0</v>
      </c>
      <c r="BT453" s="135">
        <f t="shared" si="186"/>
        <v>0</v>
      </c>
      <c r="BU453" s="135">
        <f t="shared" si="187"/>
        <v>0</v>
      </c>
      <c r="BV453" s="135">
        <f t="shared" si="188"/>
        <v>0</v>
      </c>
      <c r="BW453" s="135">
        <f t="shared" si="189"/>
        <v>0</v>
      </c>
      <c r="BX453" s="135">
        <f t="shared" si="190"/>
        <v>0</v>
      </c>
      <c r="BY453" s="135">
        <f t="shared" si="191"/>
        <v>0</v>
      </c>
      <c r="BZ453" s="135">
        <f t="shared" si="192"/>
        <v>0</v>
      </c>
      <c r="CA453" s="135">
        <f t="shared" si="193"/>
        <v>0</v>
      </c>
      <c r="CB453" s="135">
        <f t="shared" si="194"/>
        <v>0</v>
      </c>
      <c r="CC453" s="135">
        <f t="shared" si="195"/>
        <v>0</v>
      </c>
      <c r="CD453" s="135">
        <f t="shared" si="196"/>
        <v>0</v>
      </c>
      <c r="CE453" s="135">
        <f t="shared" si="197"/>
        <v>0</v>
      </c>
      <c r="CF453" s="135">
        <f t="shared" si="198"/>
        <v>0</v>
      </c>
      <c r="CG453" s="135">
        <f t="shared" si="199"/>
        <v>0</v>
      </c>
      <c r="CH453" s="135">
        <f t="shared" si="200"/>
        <v>0</v>
      </c>
      <c r="CI453" s="135">
        <f t="shared" si="201"/>
        <v>0</v>
      </c>
    </row>
    <row r="454" spans="2:87">
      <c r="B454" s="161" t="str">
        <f t="shared" si="175"/>
        <v>10 Daños Físicos Vehíc. Mot. G2 (VC)</v>
      </c>
      <c r="C454" s="145">
        <v>0</v>
      </c>
      <c r="D454" s="145">
        <v>0</v>
      </c>
      <c r="E454" s="145">
        <v>11656</v>
      </c>
      <c r="F454" s="145">
        <v>0</v>
      </c>
      <c r="G454" s="145">
        <v>0</v>
      </c>
      <c r="H454" s="145">
        <v>133</v>
      </c>
      <c r="I454" s="145">
        <v>2030</v>
      </c>
      <c r="J454" s="145">
        <v>0</v>
      </c>
      <c r="K454" s="145">
        <v>0</v>
      </c>
      <c r="L454" s="145">
        <v>515</v>
      </c>
      <c r="M454" s="145">
        <v>0</v>
      </c>
      <c r="N454" s="145">
        <v>0</v>
      </c>
      <c r="O454" s="145">
        <v>0</v>
      </c>
      <c r="P454" s="145">
        <v>605</v>
      </c>
      <c r="Q454" s="145">
        <v>1</v>
      </c>
      <c r="R454" s="145">
        <v>21830</v>
      </c>
      <c r="S454" s="145">
        <v>0</v>
      </c>
      <c r="T454" s="145">
        <v>2782</v>
      </c>
      <c r="U454" s="145">
        <v>0</v>
      </c>
      <c r="V454" s="145">
        <v>5242</v>
      </c>
      <c r="W454" s="145">
        <v>0</v>
      </c>
      <c r="X454" s="145">
        <v>0</v>
      </c>
      <c r="Y454" s="145">
        <v>2516</v>
      </c>
      <c r="Z454" s="145">
        <v>0</v>
      </c>
      <c r="AA454" s="145">
        <v>1176</v>
      </c>
      <c r="AB454" s="145">
        <v>2015</v>
      </c>
      <c r="AC454" s="145">
        <v>1099</v>
      </c>
      <c r="AD454" s="145">
        <v>0</v>
      </c>
      <c r="AE454" s="145"/>
      <c r="AF454" s="145"/>
      <c r="AG454" s="145"/>
      <c r="AH454" s="145"/>
      <c r="AI454" s="145"/>
      <c r="AJ454" s="145"/>
      <c r="AK454" s="145"/>
      <c r="AL454" s="145"/>
      <c r="AM454" s="145"/>
      <c r="AN454" s="145"/>
      <c r="AO454" s="145"/>
      <c r="AP454" s="145"/>
      <c r="AQ454" s="131">
        <f t="shared" si="173"/>
        <v>51600</v>
      </c>
      <c r="AS454" s="145">
        <v>61540</v>
      </c>
      <c r="AU454" s="135">
        <f t="shared" si="176"/>
        <v>0</v>
      </c>
      <c r="AV454" s="135">
        <f t="shared" si="202"/>
        <v>0</v>
      </c>
      <c r="AW454" s="135">
        <f t="shared" si="203"/>
        <v>0</v>
      </c>
      <c r="AX454" s="135">
        <f t="shared" si="204"/>
        <v>0</v>
      </c>
      <c r="AY454" s="135">
        <f t="shared" si="205"/>
        <v>0</v>
      </c>
      <c r="AZ454" s="135">
        <f t="shared" si="206"/>
        <v>0</v>
      </c>
      <c r="BA454" s="135">
        <f t="shared" si="207"/>
        <v>0</v>
      </c>
      <c r="BB454" s="135">
        <f t="shared" si="208"/>
        <v>0</v>
      </c>
      <c r="BC454" s="135">
        <f t="shared" si="209"/>
        <v>0</v>
      </c>
      <c r="BD454" s="135">
        <f t="shared" si="210"/>
        <v>0</v>
      </c>
      <c r="BE454" s="135">
        <f t="shared" si="211"/>
        <v>0</v>
      </c>
      <c r="BF454" s="135">
        <f t="shared" si="212"/>
        <v>0</v>
      </c>
      <c r="BG454" s="135">
        <f t="shared" si="213"/>
        <v>0</v>
      </c>
      <c r="BH454" s="135">
        <f t="shared" si="214"/>
        <v>0</v>
      </c>
      <c r="BI454" s="135">
        <f t="shared" si="215"/>
        <v>0</v>
      </c>
      <c r="BJ454" s="135">
        <f t="shared" si="216"/>
        <v>0</v>
      </c>
      <c r="BK454" s="135">
        <f t="shared" si="177"/>
        <v>0</v>
      </c>
      <c r="BL454" s="135">
        <f t="shared" si="178"/>
        <v>0</v>
      </c>
      <c r="BM454" s="135">
        <f t="shared" si="179"/>
        <v>0</v>
      </c>
      <c r="BN454" s="135">
        <f t="shared" si="180"/>
        <v>0</v>
      </c>
      <c r="BO454" s="135">
        <f t="shared" si="181"/>
        <v>0</v>
      </c>
      <c r="BP454" s="135">
        <f t="shared" si="182"/>
        <v>0</v>
      </c>
      <c r="BQ454" s="135">
        <f t="shared" si="183"/>
        <v>0</v>
      </c>
      <c r="BR454" s="135">
        <f t="shared" si="184"/>
        <v>0</v>
      </c>
      <c r="BS454" s="135">
        <f t="shared" si="185"/>
        <v>0</v>
      </c>
      <c r="BT454" s="135">
        <f t="shared" si="186"/>
        <v>0</v>
      </c>
      <c r="BU454" s="135">
        <f t="shared" si="187"/>
        <v>0</v>
      </c>
      <c r="BV454" s="135">
        <f t="shared" si="188"/>
        <v>0</v>
      </c>
      <c r="BW454" s="135">
        <f t="shared" si="189"/>
        <v>0</v>
      </c>
      <c r="BX454" s="135">
        <f t="shared" si="190"/>
        <v>0</v>
      </c>
      <c r="BY454" s="135">
        <f t="shared" si="191"/>
        <v>0</v>
      </c>
      <c r="BZ454" s="135">
        <f t="shared" si="192"/>
        <v>0</v>
      </c>
      <c r="CA454" s="135">
        <f t="shared" si="193"/>
        <v>0</v>
      </c>
      <c r="CB454" s="135">
        <f t="shared" si="194"/>
        <v>0</v>
      </c>
      <c r="CC454" s="135">
        <f t="shared" si="195"/>
        <v>0</v>
      </c>
      <c r="CD454" s="135">
        <f t="shared" si="196"/>
        <v>0</v>
      </c>
      <c r="CE454" s="135">
        <f t="shared" si="197"/>
        <v>0</v>
      </c>
      <c r="CF454" s="135">
        <f t="shared" si="198"/>
        <v>0</v>
      </c>
      <c r="CG454" s="135">
        <f t="shared" si="199"/>
        <v>0</v>
      </c>
      <c r="CH454" s="135">
        <f t="shared" si="200"/>
        <v>0</v>
      </c>
      <c r="CI454" s="135">
        <f t="shared" si="201"/>
        <v>0</v>
      </c>
    </row>
    <row r="455" spans="2:87">
      <c r="B455" s="161" t="str">
        <f t="shared" si="175"/>
        <v>11 Casco Marítimo</v>
      </c>
      <c r="C455" s="145">
        <v>0</v>
      </c>
      <c r="D455" s="145">
        <v>0</v>
      </c>
      <c r="E455" s="145">
        <v>0</v>
      </c>
      <c r="F455" s="145">
        <v>0</v>
      </c>
      <c r="G455" s="145">
        <v>0</v>
      </c>
      <c r="H455" s="145">
        <v>0</v>
      </c>
      <c r="I455" s="145">
        <v>3</v>
      </c>
      <c r="J455" s="145">
        <v>0</v>
      </c>
      <c r="K455" s="145">
        <v>0</v>
      </c>
      <c r="L455" s="145">
        <v>0</v>
      </c>
      <c r="M455" s="145">
        <v>0</v>
      </c>
      <c r="N455" s="145">
        <v>0</v>
      </c>
      <c r="O455" s="145">
        <v>0</v>
      </c>
      <c r="P455" s="145">
        <v>0</v>
      </c>
      <c r="Q455" s="145">
        <v>0</v>
      </c>
      <c r="R455" s="145">
        <v>0</v>
      </c>
      <c r="S455" s="145">
        <v>0</v>
      </c>
      <c r="T455" s="145">
        <v>7</v>
      </c>
      <c r="U455" s="145">
        <v>0</v>
      </c>
      <c r="V455" s="145">
        <v>54</v>
      </c>
      <c r="W455" s="145">
        <v>0</v>
      </c>
      <c r="X455" s="145">
        <v>7</v>
      </c>
      <c r="Y455" s="145">
        <v>67</v>
      </c>
      <c r="Z455" s="145">
        <v>0</v>
      </c>
      <c r="AA455" s="145">
        <v>0</v>
      </c>
      <c r="AB455" s="145">
        <v>115</v>
      </c>
      <c r="AC455" s="145">
        <v>0</v>
      </c>
      <c r="AD455" s="145">
        <v>0</v>
      </c>
      <c r="AE455" s="145"/>
      <c r="AF455" s="145"/>
      <c r="AG455" s="145"/>
      <c r="AH455" s="145"/>
      <c r="AI455" s="145"/>
      <c r="AJ455" s="145"/>
      <c r="AK455" s="145"/>
      <c r="AL455" s="145"/>
      <c r="AM455" s="145"/>
      <c r="AN455" s="145"/>
      <c r="AO455" s="145"/>
      <c r="AP455" s="145"/>
      <c r="AQ455" s="131">
        <f t="shared" si="173"/>
        <v>253</v>
      </c>
      <c r="AS455" s="145">
        <v>335</v>
      </c>
      <c r="AU455" s="135">
        <f t="shared" si="176"/>
        <v>0</v>
      </c>
      <c r="AV455" s="135">
        <f t="shared" si="202"/>
        <v>0</v>
      </c>
      <c r="AW455" s="135">
        <f t="shared" si="203"/>
        <v>0</v>
      </c>
      <c r="AX455" s="135">
        <f t="shared" si="204"/>
        <v>0</v>
      </c>
      <c r="AY455" s="135">
        <f t="shared" si="205"/>
        <v>0</v>
      </c>
      <c r="AZ455" s="135">
        <f t="shared" si="206"/>
        <v>0</v>
      </c>
      <c r="BA455" s="135">
        <f t="shared" si="207"/>
        <v>0</v>
      </c>
      <c r="BB455" s="135">
        <f t="shared" si="208"/>
        <v>0</v>
      </c>
      <c r="BC455" s="135">
        <f t="shared" si="209"/>
        <v>0</v>
      </c>
      <c r="BD455" s="135">
        <f t="shared" si="210"/>
        <v>0</v>
      </c>
      <c r="BE455" s="135">
        <f t="shared" si="211"/>
        <v>0</v>
      </c>
      <c r="BF455" s="135">
        <f t="shared" si="212"/>
        <v>0</v>
      </c>
      <c r="BG455" s="135">
        <f t="shared" si="213"/>
        <v>0</v>
      </c>
      <c r="BH455" s="135">
        <f t="shared" si="214"/>
        <v>0</v>
      </c>
      <c r="BI455" s="135">
        <f t="shared" si="215"/>
        <v>0</v>
      </c>
      <c r="BJ455" s="135">
        <f t="shared" si="216"/>
        <v>1</v>
      </c>
      <c r="BK455" s="135">
        <f t="shared" si="177"/>
        <v>0</v>
      </c>
      <c r="BL455" s="135">
        <f t="shared" si="178"/>
        <v>0</v>
      </c>
      <c r="BM455" s="135">
        <f t="shared" si="179"/>
        <v>0</v>
      </c>
      <c r="BN455" s="135">
        <f t="shared" si="180"/>
        <v>0</v>
      </c>
      <c r="BO455" s="135">
        <f t="shared" si="181"/>
        <v>0</v>
      </c>
      <c r="BP455" s="135">
        <f t="shared" si="182"/>
        <v>0</v>
      </c>
      <c r="BQ455" s="135">
        <f t="shared" si="183"/>
        <v>0</v>
      </c>
      <c r="BR455" s="135">
        <f t="shared" si="184"/>
        <v>0</v>
      </c>
      <c r="BS455" s="135">
        <f t="shared" si="185"/>
        <v>0</v>
      </c>
      <c r="BT455" s="135">
        <f t="shared" si="186"/>
        <v>0</v>
      </c>
      <c r="BU455" s="135">
        <f t="shared" si="187"/>
        <v>0</v>
      </c>
      <c r="BV455" s="135">
        <f t="shared" si="188"/>
        <v>0</v>
      </c>
      <c r="BW455" s="135">
        <f t="shared" si="189"/>
        <v>0</v>
      </c>
      <c r="BX455" s="135">
        <f t="shared" si="190"/>
        <v>0</v>
      </c>
      <c r="BY455" s="135">
        <f t="shared" si="191"/>
        <v>0</v>
      </c>
      <c r="BZ455" s="135">
        <f t="shared" si="192"/>
        <v>0</v>
      </c>
      <c r="CA455" s="135">
        <f t="shared" si="193"/>
        <v>0</v>
      </c>
      <c r="CB455" s="135">
        <f t="shared" si="194"/>
        <v>0</v>
      </c>
      <c r="CC455" s="135">
        <f t="shared" si="195"/>
        <v>0</v>
      </c>
      <c r="CD455" s="135">
        <f t="shared" si="196"/>
        <v>0</v>
      </c>
      <c r="CE455" s="135">
        <f t="shared" si="197"/>
        <v>0</v>
      </c>
      <c r="CF455" s="135">
        <f t="shared" si="198"/>
        <v>0</v>
      </c>
      <c r="CG455" s="135">
        <f t="shared" si="199"/>
        <v>0</v>
      </c>
      <c r="CH455" s="135">
        <f t="shared" si="200"/>
        <v>0</v>
      </c>
      <c r="CI455" s="135">
        <f t="shared" si="201"/>
        <v>0</v>
      </c>
    </row>
    <row r="456" spans="2:87">
      <c r="B456" s="161" t="str">
        <f t="shared" si="175"/>
        <v>12 Casco Aéreo</v>
      </c>
      <c r="C456" s="145">
        <v>0</v>
      </c>
      <c r="D456" s="145">
        <v>0</v>
      </c>
      <c r="E456" s="145">
        <v>0</v>
      </c>
      <c r="F456" s="145">
        <v>0</v>
      </c>
      <c r="G456" s="145">
        <v>0</v>
      </c>
      <c r="H456" s="145">
        <v>1</v>
      </c>
      <c r="I456" s="145">
        <v>3</v>
      </c>
      <c r="J456" s="145">
        <v>0</v>
      </c>
      <c r="K456" s="145">
        <v>0</v>
      </c>
      <c r="L456" s="145">
        <v>0</v>
      </c>
      <c r="M456" s="145">
        <v>0</v>
      </c>
      <c r="N456" s="145">
        <v>0</v>
      </c>
      <c r="O456" s="145">
        <v>0</v>
      </c>
      <c r="P456" s="145">
        <v>0</v>
      </c>
      <c r="Q456" s="145">
        <v>0</v>
      </c>
      <c r="R456" s="145">
        <v>3</v>
      </c>
      <c r="S456" s="145">
        <v>0</v>
      </c>
      <c r="T456" s="145">
        <v>0</v>
      </c>
      <c r="U456" s="145">
        <v>0</v>
      </c>
      <c r="V456" s="145">
        <v>9</v>
      </c>
      <c r="W456" s="145">
        <v>0</v>
      </c>
      <c r="X456" s="145">
        <v>0</v>
      </c>
      <c r="Y456" s="145">
        <v>4</v>
      </c>
      <c r="Z456" s="145">
        <v>0</v>
      </c>
      <c r="AA456" s="145">
        <v>0</v>
      </c>
      <c r="AB456" s="145">
        <v>0</v>
      </c>
      <c r="AC456" s="145">
        <v>0</v>
      </c>
      <c r="AD456" s="145">
        <v>0</v>
      </c>
      <c r="AE456" s="145"/>
      <c r="AF456" s="145"/>
      <c r="AG456" s="145"/>
      <c r="AH456" s="145"/>
      <c r="AI456" s="145"/>
      <c r="AJ456" s="145"/>
      <c r="AK456" s="145"/>
      <c r="AL456" s="145"/>
      <c r="AM456" s="145"/>
      <c r="AN456" s="145"/>
      <c r="AO456" s="145"/>
      <c r="AP456" s="145"/>
      <c r="AQ456" s="131">
        <f t="shared" si="173"/>
        <v>20</v>
      </c>
      <c r="AS456" s="145">
        <v>284</v>
      </c>
      <c r="AU456" s="135">
        <f t="shared" si="176"/>
        <v>0</v>
      </c>
      <c r="AV456" s="135">
        <f t="shared" si="202"/>
        <v>0</v>
      </c>
      <c r="AW456" s="135">
        <f t="shared" si="203"/>
        <v>0</v>
      </c>
      <c r="AX456" s="135">
        <f t="shared" si="204"/>
        <v>0</v>
      </c>
      <c r="AY456" s="135">
        <f t="shared" si="205"/>
        <v>0</v>
      </c>
      <c r="AZ456" s="135">
        <f t="shared" si="206"/>
        <v>0</v>
      </c>
      <c r="BA456" s="135">
        <f t="shared" si="207"/>
        <v>0</v>
      </c>
      <c r="BB456" s="135">
        <f t="shared" si="208"/>
        <v>0</v>
      </c>
      <c r="BC456" s="135">
        <f t="shared" si="209"/>
        <v>0</v>
      </c>
      <c r="BD456" s="135">
        <f t="shared" si="210"/>
        <v>0</v>
      </c>
      <c r="BE456" s="135">
        <f t="shared" si="211"/>
        <v>0</v>
      </c>
      <c r="BF456" s="135">
        <f t="shared" si="212"/>
        <v>0</v>
      </c>
      <c r="BG456" s="135">
        <f t="shared" si="213"/>
        <v>0</v>
      </c>
      <c r="BH456" s="135">
        <f t="shared" si="214"/>
        <v>0</v>
      </c>
      <c r="BI456" s="135">
        <f t="shared" si="215"/>
        <v>0</v>
      </c>
      <c r="BJ456" s="135">
        <f t="shared" si="216"/>
        <v>0</v>
      </c>
      <c r="BK456" s="135">
        <f t="shared" si="177"/>
        <v>0</v>
      </c>
      <c r="BL456" s="135">
        <f t="shared" si="178"/>
        <v>1</v>
      </c>
      <c r="BM456" s="135">
        <f t="shared" si="179"/>
        <v>0</v>
      </c>
      <c r="BN456" s="135">
        <f t="shared" si="180"/>
        <v>0</v>
      </c>
      <c r="BO456" s="135">
        <f t="shared" si="181"/>
        <v>0</v>
      </c>
      <c r="BP456" s="135">
        <f t="shared" si="182"/>
        <v>1</v>
      </c>
      <c r="BQ456" s="135">
        <f t="shared" si="183"/>
        <v>0</v>
      </c>
      <c r="BR456" s="135">
        <f t="shared" si="184"/>
        <v>0</v>
      </c>
      <c r="BS456" s="135">
        <f t="shared" si="185"/>
        <v>0</v>
      </c>
      <c r="BT456" s="135">
        <f t="shared" si="186"/>
        <v>1</v>
      </c>
      <c r="BU456" s="135">
        <f t="shared" si="187"/>
        <v>0</v>
      </c>
      <c r="BV456" s="135">
        <f t="shared" si="188"/>
        <v>0</v>
      </c>
      <c r="BW456" s="135">
        <f t="shared" si="189"/>
        <v>0</v>
      </c>
      <c r="BX456" s="135">
        <f t="shared" si="190"/>
        <v>0</v>
      </c>
      <c r="BY456" s="135">
        <f t="shared" si="191"/>
        <v>0</v>
      </c>
      <c r="BZ456" s="135">
        <f t="shared" si="192"/>
        <v>0</v>
      </c>
      <c r="CA456" s="135">
        <f t="shared" si="193"/>
        <v>0</v>
      </c>
      <c r="CB456" s="135">
        <f t="shared" si="194"/>
        <v>0</v>
      </c>
      <c r="CC456" s="135">
        <f t="shared" si="195"/>
        <v>0</v>
      </c>
      <c r="CD456" s="135">
        <f t="shared" si="196"/>
        <v>0</v>
      </c>
      <c r="CE456" s="135">
        <f t="shared" si="197"/>
        <v>0</v>
      </c>
      <c r="CF456" s="135">
        <f t="shared" si="198"/>
        <v>0</v>
      </c>
      <c r="CG456" s="135">
        <f t="shared" si="199"/>
        <v>0</v>
      </c>
      <c r="CH456" s="135">
        <f t="shared" si="200"/>
        <v>0</v>
      </c>
      <c r="CI456" s="135">
        <f t="shared" si="201"/>
        <v>0</v>
      </c>
    </row>
    <row r="457" spans="2:87">
      <c r="B457" s="161" t="str">
        <f t="shared" si="175"/>
        <v>13 Transporte Terrestre</v>
      </c>
      <c r="C457" s="145">
        <v>387</v>
      </c>
      <c r="D457" s="145">
        <v>0</v>
      </c>
      <c r="E457" s="145">
        <v>471</v>
      </c>
      <c r="F457" s="145">
        <v>0</v>
      </c>
      <c r="G457" s="145">
        <v>0</v>
      </c>
      <c r="H457" s="145">
        <v>106</v>
      </c>
      <c r="I457" s="145">
        <v>162</v>
      </c>
      <c r="J457" s="145">
        <v>239</v>
      </c>
      <c r="K457" s="145">
        <v>0</v>
      </c>
      <c r="L457" s="145">
        <v>1</v>
      </c>
      <c r="M457" s="145">
        <v>0</v>
      </c>
      <c r="N457" s="145">
        <v>0</v>
      </c>
      <c r="O457" s="145">
        <v>0</v>
      </c>
      <c r="P457" s="145">
        <v>13593</v>
      </c>
      <c r="Q457" s="145">
        <v>0</v>
      </c>
      <c r="R457" s="145">
        <v>234</v>
      </c>
      <c r="S457" s="145">
        <v>0</v>
      </c>
      <c r="T457" s="145">
        <v>184</v>
      </c>
      <c r="U457" s="145">
        <v>0</v>
      </c>
      <c r="V457" s="145">
        <v>4412</v>
      </c>
      <c r="W457" s="145">
        <v>0</v>
      </c>
      <c r="X457" s="145">
        <v>13379</v>
      </c>
      <c r="Y457" s="145">
        <v>279</v>
      </c>
      <c r="Z457" s="145">
        <v>0</v>
      </c>
      <c r="AA457" s="145">
        <v>82</v>
      </c>
      <c r="AB457" s="145">
        <v>185</v>
      </c>
      <c r="AC457" s="145">
        <v>0</v>
      </c>
      <c r="AD457" s="145">
        <v>0</v>
      </c>
      <c r="AE457" s="145"/>
      <c r="AF457" s="145"/>
      <c r="AG457" s="145"/>
      <c r="AH457" s="145"/>
      <c r="AI457" s="145"/>
      <c r="AJ457" s="145"/>
      <c r="AK457" s="145"/>
      <c r="AL457" s="145"/>
      <c r="AM457" s="145"/>
      <c r="AN457" s="145"/>
      <c r="AO457" s="145"/>
      <c r="AP457" s="145"/>
      <c r="AQ457" s="131">
        <f t="shared" si="173"/>
        <v>33714</v>
      </c>
      <c r="AS457" s="145">
        <v>41781</v>
      </c>
      <c r="AU457" s="135">
        <f t="shared" si="176"/>
        <v>0</v>
      </c>
      <c r="AV457" s="135">
        <f t="shared" si="202"/>
        <v>0</v>
      </c>
      <c r="AW457" s="135">
        <f t="shared" si="203"/>
        <v>0</v>
      </c>
      <c r="AX457" s="135">
        <f t="shared" si="204"/>
        <v>0</v>
      </c>
      <c r="AY457" s="135">
        <f t="shared" si="205"/>
        <v>0</v>
      </c>
      <c r="AZ457" s="135">
        <f t="shared" si="206"/>
        <v>0</v>
      </c>
      <c r="BA457" s="135">
        <f t="shared" si="207"/>
        <v>0</v>
      </c>
      <c r="BB457" s="135">
        <f t="shared" si="208"/>
        <v>0</v>
      </c>
      <c r="BC457" s="135">
        <f t="shared" si="209"/>
        <v>0</v>
      </c>
      <c r="BD457" s="135">
        <f t="shared" si="210"/>
        <v>0</v>
      </c>
      <c r="BE457" s="135">
        <f t="shared" si="211"/>
        <v>0</v>
      </c>
      <c r="BF457" s="135">
        <f t="shared" si="212"/>
        <v>0</v>
      </c>
      <c r="BG457" s="135">
        <f t="shared" si="213"/>
        <v>0</v>
      </c>
      <c r="BH457" s="135">
        <f t="shared" si="214"/>
        <v>0</v>
      </c>
      <c r="BI457" s="135">
        <f t="shared" si="215"/>
        <v>0</v>
      </c>
      <c r="BJ457" s="135">
        <f t="shared" si="216"/>
        <v>0</v>
      </c>
      <c r="BK457" s="135">
        <f t="shared" si="177"/>
        <v>0</v>
      </c>
      <c r="BL457" s="135">
        <f t="shared" si="178"/>
        <v>0</v>
      </c>
      <c r="BM457" s="135">
        <f t="shared" si="179"/>
        <v>0</v>
      </c>
      <c r="BN457" s="135">
        <f t="shared" si="180"/>
        <v>0</v>
      </c>
      <c r="BO457" s="135">
        <f t="shared" si="181"/>
        <v>0</v>
      </c>
      <c r="BP457" s="135">
        <f t="shared" si="182"/>
        <v>0</v>
      </c>
      <c r="BQ457" s="135">
        <f t="shared" si="183"/>
        <v>0</v>
      </c>
      <c r="BR457" s="135">
        <f t="shared" si="184"/>
        <v>0</v>
      </c>
      <c r="BS457" s="135">
        <f t="shared" si="185"/>
        <v>0</v>
      </c>
      <c r="BT457" s="135">
        <f t="shared" si="186"/>
        <v>0</v>
      </c>
      <c r="BU457" s="135">
        <f t="shared" si="187"/>
        <v>0</v>
      </c>
      <c r="BV457" s="135">
        <f t="shared" si="188"/>
        <v>0</v>
      </c>
      <c r="BW457" s="135">
        <f t="shared" si="189"/>
        <v>0</v>
      </c>
      <c r="BX457" s="135">
        <f t="shared" si="190"/>
        <v>0</v>
      </c>
      <c r="BY457" s="135">
        <f t="shared" si="191"/>
        <v>0</v>
      </c>
      <c r="BZ457" s="135">
        <f t="shared" si="192"/>
        <v>0</v>
      </c>
      <c r="CA457" s="135">
        <f t="shared" si="193"/>
        <v>0</v>
      </c>
      <c r="CB457" s="135">
        <f t="shared" si="194"/>
        <v>0</v>
      </c>
      <c r="CC457" s="135">
        <f t="shared" si="195"/>
        <v>0</v>
      </c>
      <c r="CD457" s="135">
        <f t="shared" si="196"/>
        <v>0</v>
      </c>
      <c r="CE457" s="135">
        <f t="shared" si="197"/>
        <v>0</v>
      </c>
      <c r="CF457" s="135">
        <f t="shared" si="198"/>
        <v>0</v>
      </c>
      <c r="CG457" s="135">
        <f t="shared" si="199"/>
        <v>0</v>
      </c>
      <c r="CH457" s="135">
        <f t="shared" si="200"/>
        <v>0</v>
      </c>
      <c r="CI457" s="135">
        <f t="shared" si="201"/>
        <v>0</v>
      </c>
    </row>
    <row r="458" spans="2:87">
      <c r="B458" s="161" t="str">
        <f t="shared" si="175"/>
        <v>14 Transporte Marítimo</v>
      </c>
      <c r="C458" s="145">
        <v>1132</v>
      </c>
      <c r="D458" s="145">
        <v>0</v>
      </c>
      <c r="E458" s="145">
        <v>143</v>
      </c>
      <c r="F458" s="145">
        <v>0</v>
      </c>
      <c r="G458" s="145">
        <v>0</v>
      </c>
      <c r="H458" s="145">
        <v>761</v>
      </c>
      <c r="I458" s="145">
        <v>619</v>
      </c>
      <c r="J458" s="145">
        <v>473</v>
      </c>
      <c r="K458" s="145">
        <v>0</v>
      </c>
      <c r="L458" s="145">
        <v>0</v>
      </c>
      <c r="M458" s="145">
        <v>0</v>
      </c>
      <c r="N458" s="145">
        <v>0</v>
      </c>
      <c r="O458" s="145">
        <v>0</v>
      </c>
      <c r="P458" s="145">
        <v>354</v>
      </c>
      <c r="Q458" s="145">
        <v>0</v>
      </c>
      <c r="R458" s="145">
        <v>833</v>
      </c>
      <c r="S458" s="145">
        <v>0</v>
      </c>
      <c r="T458" s="145">
        <v>198</v>
      </c>
      <c r="U458" s="145">
        <v>0</v>
      </c>
      <c r="V458" s="145">
        <v>270</v>
      </c>
      <c r="W458" s="145">
        <v>0</v>
      </c>
      <c r="X458" s="145">
        <v>109</v>
      </c>
      <c r="Y458" s="145">
        <v>242</v>
      </c>
      <c r="Z458" s="145">
        <v>0</v>
      </c>
      <c r="AA458" s="145">
        <v>46</v>
      </c>
      <c r="AB458" s="145">
        <v>511</v>
      </c>
      <c r="AC458" s="145">
        <v>0</v>
      </c>
      <c r="AD458" s="145">
        <v>0</v>
      </c>
      <c r="AE458" s="145"/>
      <c r="AF458" s="145"/>
      <c r="AG458" s="145"/>
      <c r="AH458" s="145"/>
      <c r="AI458" s="145"/>
      <c r="AJ458" s="145"/>
      <c r="AK458" s="145"/>
      <c r="AL458" s="145"/>
      <c r="AM458" s="145"/>
      <c r="AN458" s="145"/>
      <c r="AO458" s="145"/>
      <c r="AP458" s="145"/>
      <c r="AQ458" s="131">
        <f t="shared" si="173"/>
        <v>5691</v>
      </c>
      <c r="AS458" s="145">
        <v>8172</v>
      </c>
      <c r="AU458" s="135">
        <f t="shared" si="176"/>
        <v>0</v>
      </c>
      <c r="AV458" s="135">
        <f t="shared" si="202"/>
        <v>0</v>
      </c>
      <c r="AW458" s="135">
        <f t="shared" si="203"/>
        <v>0</v>
      </c>
      <c r="AX458" s="135">
        <f t="shared" si="204"/>
        <v>0</v>
      </c>
      <c r="AY458" s="135">
        <f t="shared" si="205"/>
        <v>0</v>
      </c>
      <c r="AZ458" s="135">
        <f t="shared" si="206"/>
        <v>0</v>
      </c>
      <c r="BA458" s="135">
        <f t="shared" si="207"/>
        <v>0</v>
      </c>
      <c r="BB458" s="135">
        <f t="shared" si="208"/>
        <v>0</v>
      </c>
      <c r="BC458" s="135">
        <f t="shared" si="209"/>
        <v>0</v>
      </c>
      <c r="BD458" s="135">
        <f t="shared" si="210"/>
        <v>0</v>
      </c>
      <c r="BE458" s="135">
        <f t="shared" si="211"/>
        <v>0</v>
      </c>
      <c r="BF458" s="135">
        <f t="shared" si="212"/>
        <v>0</v>
      </c>
      <c r="BG458" s="135">
        <f t="shared" si="213"/>
        <v>0</v>
      </c>
      <c r="BH458" s="135">
        <f t="shared" si="214"/>
        <v>0</v>
      </c>
      <c r="BI458" s="135">
        <f t="shared" si="215"/>
        <v>0</v>
      </c>
      <c r="BJ458" s="135">
        <f t="shared" si="216"/>
        <v>0</v>
      </c>
      <c r="BK458" s="135">
        <f t="shared" si="177"/>
        <v>0</v>
      </c>
      <c r="BL458" s="135">
        <f t="shared" si="178"/>
        <v>0</v>
      </c>
      <c r="BM458" s="135">
        <f t="shared" si="179"/>
        <v>0</v>
      </c>
      <c r="BN458" s="135">
        <f t="shared" si="180"/>
        <v>0</v>
      </c>
      <c r="BO458" s="135">
        <f t="shared" si="181"/>
        <v>0</v>
      </c>
      <c r="BP458" s="135">
        <f t="shared" si="182"/>
        <v>0</v>
      </c>
      <c r="BQ458" s="135">
        <f t="shared" si="183"/>
        <v>0</v>
      </c>
      <c r="BR458" s="135">
        <f t="shared" si="184"/>
        <v>0</v>
      </c>
      <c r="BS458" s="135">
        <f t="shared" si="185"/>
        <v>0</v>
      </c>
      <c r="BT458" s="135">
        <f t="shared" si="186"/>
        <v>0</v>
      </c>
      <c r="BU458" s="135">
        <f t="shared" si="187"/>
        <v>0</v>
      </c>
      <c r="BV458" s="135">
        <f t="shared" si="188"/>
        <v>0</v>
      </c>
      <c r="BW458" s="135">
        <f t="shared" si="189"/>
        <v>0</v>
      </c>
      <c r="BX458" s="135">
        <f t="shared" si="190"/>
        <v>0</v>
      </c>
      <c r="BY458" s="135">
        <f t="shared" si="191"/>
        <v>0</v>
      </c>
      <c r="BZ458" s="135">
        <f t="shared" si="192"/>
        <v>0</v>
      </c>
      <c r="CA458" s="135">
        <f t="shared" si="193"/>
        <v>0</v>
      </c>
      <c r="CB458" s="135">
        <f t="shared" si="194"/>
        <v>0</v>
      </c>
      <c r="CC458" s="135">
        <f t="shared" si="195"/>
        <v>0</v>
      </c>
      <c r="CD458" s="135">
        <f t="shared" si="196"/>
        <v>0</v>
      </c>
      <c r="CE458" s="135">
        <f t="shared" si="197"/>
        <v>0</v>
      </c>
      <c r="CF458" s="135">
        <f t="shared" si="198"/>
        <v>0</v>
      </c>
      <c r="CG458" s="135">
        <f t="shared" si="199"/>
        <v>0</v>
      </c>
      <c r="CH458" s="135">
        <f t="shared" si="200"/>
        <v>0</v>
      </c>
      <c r="CI458" s="135">
        <f t="shared" si="201"/>
        <v>0</v>
      </c>
    </row>
    <row r="459" spans="2:87">
      <c r="B459" s="161" t="str">
        <f t="shared" si="175"/>
        <v>15 Transporte Aéreo</v>
      </c>
      <c r="C459" s="145">
        <v>163</v>
      </c>
      <c r="D459" s="145">
        <v>0</v>
      </c>
      <c r="E459" s="145">
        <v>14</v>
      </c>
      <c r="F459" s="145">
        <v>0</v>
      </c>
      <c r="G459" s="145">
        <v>0</v>
      </c>
      <c r="H459" s="145">
        <v>46</v>
      </c>
      <c r="I459" s="145">
        <v>86</v>
      </c>
      <c r="J459" s="145">
        <v>85</v>
      </c>
      <c r="K459" s="145">
        <v>0</v>
      </c>
      <c r="L459" s="145">
        <v>0</v>
      </c>
      <c r="M459" s="145">
        <v>0</v>
      </c>
      <c r="N459" s="145">
        <v>0</v>
      </c>
      <c r="O459" s="145">
        <v>0</v>
      </c>
      <c r="P459" s="145">
        <v>68</v>
      </c>
      <c r="Q459" s="145">
        <v>0</v>
      </c>
      <c r="R459" s="145">
        <v>48</v>
      </c>
      <c r="S459" s="145">
        <v>0</v>
      </c>
      <c r="T459" s="145">
        <v>58</v>
      </c>
      <c r="U459" s="145">
        <v>0</v>
      </c>
      <c r="V459" s="145">
        <v>45</v>
      </c>
      <c r="W459" s="145">
        <v>0</v>
      </c>
      <c r="X459" s="145">
        <v>15</v>
      </c>
      <c r="Y459" s="145">
        <v>118</v>
      </c>
      <c r="Z459" s="145">
        <v>0</v>
      </c>
      <c r="AA459" s="145">
        <v>1</v>
      </c>
      <c r="AB459" s="145">
        <v>71</v>
      </c>
      <c r="AC459" s="145">
        <v>0</v>
      </c>
      <c r="AD459" s="145">
        <v>0</v>
      </c>
      <c r="AE459" s="145"/>
      <c r="AF459" s="145"/>
      <c r="AG459" s="145"/>
      <c r="AH459" s="145"/>
      <c r="AI459" s="145"/>
      <c r="AJ459" s="145"/>
      <c r="AK459" s="145"/>
      <c r="AL459" s="145"/>
      <c r="AM459" s="145"/>
      <c r="AN459" s="145"/>
      <c r="AO459" s="145"/>
      <c r="AP459" s="145"/>
      <c r="AQ459" s="131">
        <f t="shared" si="173"/>
        <v>818</v>
      </c>
      <c r="AS459" s="145">
        <v>1524</v>
      </c>
      <c r="AU459" s="135">
        <f t="shared" si="176"/>
        <v>0</v>
      </c>
      <c r="AV459" s="135">
        <f t="shared" si="202"/>
        <v>0</v>
      </c>
      <c r="AW459" s="135">
        <f t="shared" si="203"/>
        <v>0</v>
      </c>
      <c r="AX459" s="135">
        <f t="shared" si="204"/>
        <v>0</v>
      </c>
      <c r="AY459" s="135">
        <f t="shared" si="205"/>
        <v>0</v>
      </c>
      <c r="AZ459" s="135">
        <f t="shared" si="206"/>
        <v>0</v>
      </c>
      <c r="BA459" s="135">
        <f t="shared" si="207"/>
        <v>0</v>
      </c>
      <c r="BB459" s="135">
        <f t="shared" si="208"/>
        <v>0</v>
      </c>
      <c r="BC459" s="135">
        <f t="shared" si="209"/>
        <v>0</v>
      </c>
      <c r="BD459" s="135">
        <f t="shared" si="210"/>
        <v>0</v>
      </c>
      <c r="BE459" s="135">
        <f t="shared" si="211"/>
        <v>0</v>
      </c>
      <c r="BF459" s="135">
        <f t="shared" si="212"/>
        <v>0</v>
      </c>
      <c r="BG459" s="135">
        <f t="shared" si="213"/>
        <v>0</v>
      </c>
      <c r="BH459" s="135">
        <f t="shared" si="214"/>
        <v>0</v>
      </c>
      <c r="BI459" s="135">
        <f t="shared" si="215"/>
        <v>0</v>
      </c>
      <c r="BJ459" s="135">
        <f t="shared" si="216"/>
        <v>0</v>
      </c>
      <c r="BK459" s="135">
        <f t="shared" si="177"/>
        <v>0</v>
      </c>
      <c r="BL459" s="135">
        <f t="shared" si="178"/>
        <v>0</v>
      </c>
      <c r="BM459" s="135">
        <f t="shared" si="179"/>
        <v>0</v>
      </c>
      <c r="BN459" s="135">
        <f t="shared" si="180"/>
        <v>0</v>
      </c>
      <c r="BO459" s="135">
        <f t="shared" si="181"/>
        <v>0</v>
      </c>
      <c r="BP459" s="135">
        <f t="shared" si="182"/>
        <v>0</v>
      </c>
      <c r="BQ459" s="135">
        <f t="shared" si="183"/>
        <v>0</v>
      </c>
      <c r="BR459" s="135">
        <f t="shared" si="184"/>
        <v>0</v>
      </c>
      <c r="BS459" s="135">
        <f t="shared" si="185"/>
        <v>0</v>
      </c>
      <c r="BT459" s="135">
        <f t="shared" si="186"/>
        <v>0</v>
      </c>
      <c r="BU459" s="135">
        <f t="shared" si="187"/>
        <v>0</v>
      </c>
      <c r="BV459" s="135">
        <f t="shared" si="188"/>
        <v>0</v>
      </c>
      <c r="BW459" s="135">
        <f t="shared" si="189"/>
        <v>0</v>
      </c>
      <c r="BX459" s="135">
        <f t="shared" si="190"/>
        <v>0</v>
      </c>
      <c r="BY459" s="135">
        <f t="shared" si="191"/>
        <v>0</v>
      </c>
      <c r="BZ459" s="135">
        <f t="shared" si="192"/>
        <v>0</v>
      </c>
      <c r="CA459" s="135">
        <f t="shared" si="193"/>
        <v>0</v>
      </c>
      <c r="CB459" s="135">
        <f t="shared" si="194"/>
        <v>0</v>
      </c>
      <c r="CC459" s="135">
        <f t="shared" si="195"/>
        <v>0</v>
      </c>
      <c r="CD459" s="135">
        <f t="shared" si="196"/>
        <v>0</v>
      </c>
      <c r="CE459" s="135">
        <f t="shared" si="197"/>
        <v>0</v>
      </c>
      <c r="CF459" s="135">
        <f t="shared" si="198"/>
        <v>0</v>
      </c>
      <c r="CG459" s="135">
        <f t="shared" si="199"/>
        <v>0</v>
      </c>
      <c r="CH459" s="135">
        <f t="shared" si="200"/>
        <v>0</v>
      </c>
      <c r="CI459" s="135">
        <f t="shared" si="201"/>
        <v>0</v>
      </c>
    </row>
    <row r="460" spans="2:87">
      <c r="B460" s="161" t="str">
        <f t="shared" si="175"/>
        <v>16 Equipo Móvil Contratista</v>
      </c>
      <c r="C460" s="145">
        <v>0</v>
      </c>
      <c r="D460" s="145">
        <v>0</v>
      </c>
      <c r="E460" s="145">
        <v>170</v>
      </c>
      <c r="F460" s="145">
        <v>0</v>
      </c>
      <c r="G460" s="145">
        <v>0</v>
      </c>
      <c r="H460" s="145">
        <v>0</v>
      </c>
      <c r="I460" s="145">
        <v>147</v>
      </c>
      <c r="J460" s="145">
        <v>77</v>
      </c>
      <c r="K460" s="145">
        <v>0</v>
      </c>
      <c r="L460" s="145">
        <v>10</v>
      </c>
      <c r="M460" s="145">
        <v>0</v>
      </c>
      <c r="N460" s="145">
        <v>0</v>
      </c>
      <c r="O460" s="145">
        <v>0</v>
      </c>
      <c r="P460" s="145">
        <v>17</v>
      </c>
      <c r="Q460" s="145">
        <v>0</v>
      </c>
      <c r="R460" s="145">
        <v>497</v>
      </c>
      <c r="S460" s="145">
        <v>0</v>
      </c>
      <c r="T460" s="145">
        <v>216</v>
      </c>
      <c r="U460" s="145">
        <v>0</v>
      </c>
      <c r="V460" s="145">
        <v>179</v>
      </c>
      <c r="W460" s="145">
        <v>0</v>
      </c>
      <c r="X460" s="145">
        <v>8</v>
      </c>
      <c r="Y460" s="145">
        <v>183</v>
      </c>
      <c r="Z460" s="145">
        <v>0</v>
      </c>
      <c r="AA460" s="145">
        <v>80</v>
      </c>
      <c r="AB460" s="145">
        <v>261</v>
      </c>
      <c r="AC460" s="145">
        <v>0</v>
      </c>
      <c r="AD460" s="145">
        <v>0</v>
      </c>
      <c r="AE460" s="145"/>
      <c r="AF460" s="145"/>
      <c r="AG460" s="145"/>
      <c r="AH460" s="145"/>
      <c r="AI460" s="145"/>
      <c r="AJ460" s="145"/>
      <c r="AK460" s="145"/>
      <c r="AL460" s="145"/>
      <c r="AM460" s="145"/>
      <c r="AN460" s="145"/>
      <c r="AO460" s="145"/>
      <c r="AP460" s="145"/>
      <c r="AQ460" s="131">
        <f t="shared" si="173"/>
        <v>1845</v>
      </c>
      <c r="AS460" s="145">
        <v>1816</v>
      </c>
      <c r="AU460" s="135">
        <f t="shared" si="176"/>
        <v>0</v>
      </c>
      <c r="AV460" s="135">
        <f t="shared" si="202"/>
        <v>0</v>
      </c>
      <c r="AW460" s="135">
        <f t="shared" si="203"/>
        <v>0</v>
      </c>
      <c r="AX460" s="135">
        <f t="shared" si="204"/>
        <v>0</v>
      </c>
      <c r="AY460" s="135">
        <f t="shared" si="205"/>
        <v>0</v>
      </c>
      <c r="AZ460" s="135">
        <f t="shared" si="206"/>
        <v>0</v>
      </c>
      <c r="BA460" s="135">
        <f t="shared" si="207"/>
        <v>0</v>
      </c>
      <c r="BB460" s="135">
        <f t="shared" si="208"/>
        <v>0</v>
      </c>
      <c r="BC460" s="135">
        <f t="shared" si="209"/>
        <v>0</v>
      </c>
      <c r="BD460" s="135">
        <f t="shared" si="210"/>
        <v>0</v>
      </c>
      <c r="BE460" s="135">
        <f t="shared" si="211"/>
        <v>0</v>
      </c>
      <c r="BF460" s="135">
        <f t="shared" si="212"/>
        <v>0</v>
      </c>
      <c r="BG460" s="135">
        <f t="shared" si="213"/>
        <v>0</v>
      </c>
      <c r="BH460" s="135">
        <f t="shared" si="214"/>
        <v>0</v>
      </c>
      <c r="BI460" s="135">
        <f t="shared" si="215"/>
        <v>0</v>
      </c>
      <c r="BJ460" s="135">
        <f t="shared" si="216"/>
        <v>0</v>
      </c>
      <c r="BK460" s="135">
        <f t="shared" si="177"/>
        <v>0</v>
      </c>
      <c r="BL460" s="135">
        <f t="shared" si="178"/>
        <v>0</v>
      </c>
      <c r="BM460" s="135">
        <f t="shared" si="179"/>
        <v>0</v>
      </c>
      <c r="BN460" s="135">
        <f t="shared" si="180"/>
        <v>0</v>
      </c>
      <c r="BO460" s="135">
        <f t="shared" si="181"/>
        <v>0</v>
      </c>
      <c r="BP460" s="135">
        <f t="shared" si="182"/>
        <v>0</v>
      </c>
      <c r="BQ460" s="135">
        <f t="shared" si="183"/>
        <v>0</v>
      </c>
      <c r="BR460" s="135">
        <f t="shared" si="184"/>
        <v>0</v>
      </c>
      <c r="BS460" s="135">
        <f t="shared" si="185"/>
        <v>0</v>
      </c>
      <c r="BT460" s="135">
        <f t="shared" si="186"/>
        <v>0</v>
      </c>
      <c r="BU460" s="135">
        <f t="shared" si="187"/>
        <v>0</v>
      </c>
      <c r="BV460" s="135">
        <f t="shared" si="188"/>
        <v>0</v>
      </c>
      <c r="BW460" s="135">
        <f t="shared" si="189"/>
        <v>0</v>
      </c>
      <c r="BX460" s="135">
        <f t="shared" si="190"/>
        <v>0</v>
      </c>
      <c r="BY460" s="135">
        <f t="shared" si="191"/>
        <v>0</v>
      </c>
      <c r="BZ460" s="135">
        <f t="shared" si="192"/>
        <v>0</v>
      </c>
      <c r="CA460" s="135">
        <f t="shared" si="193"/>
        <v>0</v>
      </c>
      <c r="CB460" s="135">
        <f t="shared" si="194"/>
        <v>0</v>
      </c>
      <c r="CC460" s="135">
        <f t="shared" si="195"/>
        <v>0</v>
      </c>
      <c r="CD460" s="135">
        <f t="shared" si="196"/>
        <v>0</v>
      </c>
      <c r="CE460" s="135">
        <f t="shared" si="197"/>
        <v>0</v>
      </c>
      <c r="CF460" s="135">
        <f t="shared" si="198"/>
        <v>0</v>
      </c>
      <c r="CG460" s="135">
        <f t="shared" si="199"/>
        <v>0</v>
      </c>
      <c r="CH460" s="135">
        <f t="shared" si="200"/>
        <v>0</v>
      </c>
      <c r="CI460" s="135">
        <f t="shared" si="201"/>
        <v>0</v>
      </c>
    </row>
    <row r="461" spans="2:87">
      <c r="B461" s="161" t="str">
        <f t="shared" si="175"/>
        <v>17 Todo Riesgo Construc. y Montaje</v>
      </c>
      <c r="C461" s="145">
        <v>13</v>
      </c>
      <c r="D461" s="145">
        <v>0</v>
      </c>
      <c r="E461" s="145">
        <v>18</v>
      </c>
      <c r="F461" s="145">
        <v>0</v>
      </c>
      <c r="G461" s="145">
        <v>0</v>
      </c>
      <c r="H461" s="145">
        <v>7</v>
      </c>
      <c r="I461" s="145">
        <v>166</v>
      </c>
      <c r="J461" s="145">
        <v>0</v>
      </c>
      <c r="K461" s="145">
        <v>0</v>
      </c>
      <c r="L461" s="145">
        <v>15</v>
      </c>
      <c r="M461" s="145">
        <v>0</v>
      </c>
      <c r="N461" s="145">
        <v>0</v>
      </c>
      <c r="O461" s="145">
        <v>0</v>
      </c>
      <c r="P461" s="145">
        <v>1</v>
      </c>
      <c r="Q461" s="145">
        <v>0</v>
      </c>
      <c r="R461" s="145">
        <v>60</v>
      </c>
      <c r="S461" s="145">
        <v>0</v>
      </c>
      <c r="T461" s="145">
        <v>273</v>
      </c>
      <c r="U461" s="145">
        <v>0</v>
      </c>
      <c r="V461" s="145">
        <v>55</v>
      </c>
      <c r="W461" s="145">
        <v>0</v>
      </c>
      <c r="X461" s="145">
        <v>30</v>
      </c>
      <c r="Y461" s="145">
        <v>332</v>
      </c>
      <c r="Z461" s="145">
        <v>0</v>
      </c>
      <c r="AA461" s="145">
        <v>2</v>
      </c>
      <c r="AB461" s="145">
        <v>376</v>
      </c>
      <c r="AC461" s="145">
        <v>0</v>
      </c>
      <c r="AD461" s="145">
        <v>0</v>
      </c>
      <c r="AE461" s="145"/>
      <c r="AF461" s="145"/>
      <c r="AG461" s="145"/>
      <c r="AH461" s="145"/>
      <c r="AI461" s="145"/>
      <c r="AJ461" s="145"/>
      <c r="AK461" s="145"/>
      <c r="AL461" s="145"/>
      <c r="AM461" s="145"/>
      <c r="AN461" s="145"/>
      <c r="AO461" s="145"/>
      <c r="AP461" s="145"/>
      <c r="AQ461" s="131">
        <f t="shared" si="173"/>
        <v>1348</v>
      </c>
      <c r="AS461" s="145">
        <v>939</v>
      </c>
      <c r="AU461" s="135">
        <f t="shared" si="176"/>
        <v>0</v>
      </c>
      <c r="AV461" s="135">
        <f t="shared" si="202"/>
        <v>0</v>
      </c>
      <c r="AW461" s="135">
        <f t="shared" si="203"/>
        <v>0</v>
      </c>
      <c r="AX461" s="135">
        <f t="shared" si="204"/>
        <v>0</v>
      </c>
      <c r="AY461" s="135">
        <f t="shared" si="205"/>
        <v>0</v>
      </c>
      <c r="AZ461" s="135">
        <f t="shared" si="206"/>
        <v>0</v>
      </c>
      <c r="BA461" s="135">
        <f t="shared" si="207"/>
        <v>0</v>
      </c>
      <c r="BB461" s="135">
        <f t="shared" si="208"/>
        <v>0</v>
      </c>
      <c r="BC461" s="135">
        <f t="shared" si="209"/>
        <v>0</v>
      </c>
      <c r="BD461" s="135">
        <f t="shared" si="210"/>
        <v>0</v>
      </c>
      <c r="BE461" s="135">
        <f t="shared" si="211"/>
        <v>0</v>
      </c>
      <c r="BF461" s="135">
        <f t="shared" si="212"/>
        <v>0</v>
      </c>
      <c r="BG461" s="135">
        <f t="shared" si="213"/>
        <v>0</v>
      </c>
      <c r="BH461" s="135">
        <f t="shared" si="214"/>
        <v>0</v>
      </c>
      <c r="BI461" s="135">
        <f t="shared" si="215"/>
        <v>0</v>
      </c>
      <c r="BJ461" s="135">
        <f t="shared" si="216"/>
        <v>0</v>
      </c>
      <c r="BK461" s="135">
        <f t="shared" si="177"/>
        <v>0</v>
      </c>
      <c r="BL461" s="135">
        <f t="shared" si="178"/>
        <v>0</v>
      </c>
      <c r="BM461" s="135">
        <f t="shared" si="179"/>
        <v>0</v>
      </c>
      <c r="BN461" s="135">
        <f t="shared" si="180"/>
        <v>0</v>
      </c>
      <c r="BO461" s="135">
        <f t="shared" si="181"/>
        <v>0</v>
      </c>
      <c r="BP461" s="135">
        <f t="shared" si="182"/>
        <v>0</v>
      </c>
      <c r="BQ461" s="135">
        <f t="shared" si="183"/>
        <v>0</v>
      </c>
      <c r="BR461" s="135">
        <f t="shared" si="184"/>
        <v>0</v>
      </c>
      <c r="BS461" s="135">
        <f t="shared" si="185"/>
        <v>0</v>
      </c>
      <c r="BT461" s="135">
        <f t="shared" si="186"/>
        <v>0</v>
      </c>
      <c r="BU461" s="135">
        <f t="shared" si="187"/>
        <v>0</v>
      </c>
      <c r="BV461" s="135">
        <f t="shared" si="188"/>
        <v>0</v>
      </c>
      <c r="BW461" s="135">
        <f t="shared" si="189"/>
        <v>0</v>
      </c>
      <c r="BX461" s="135">
        <f t="shared" si="190"/>
        <v>0</v>
      </c>
      <c r="BY461" s="135">
        <f t="shared" si="191"/>
        <v>0</v>
      </c>
      <c r="BZ461" s="135">
        <f t="shared" si="192"/>
        <v>0</v>
      </c>
      <c r="CA461" s="135">
        <f t="shared" si="193"/>
        <v>0</v>
      </c>
      <c r="CB461" s="135">
        <f t="shared" si="194"/>
        <v>0</v>
      </c>
      <c r="CC461" s="135">
        <f t="shared" si="195"/>
        <v>0</v>
      </c>
      <c r="CD461" s="135">
        <f t="shared" si="196"/>
        <v>0</v>
      </c>
      <c r="CE461" s="135">
        <f t="shared" si="197"/>
        <v>0</v>
      </c>
      <c r="CF461" s="135">
        <f t="shared" si="198"/>
        <v>0</v>
      </c>
      <c r="CG461" s="135">
        <f t="shared" si="199"/>
        <v>0</v>
      </c>
      <c r="CH461" s="135">
        <f t="shared" si="200"/>
        <v>0</v>
      </c>
      <c r="CI461" s="135">
        <f t="shared" si="201"/>
        <v>0</v>
      </c>
    </row>
    <row r="462" spans="2:87">
      <c r="B462" s="161" t="str">
        <f t="shared" si="175"/>
        <v>18 Avería de Maquinaria</v>
      </c>
      <c r="C462" s="145">
        <v>0</v>
      </c>
      <c r="D462" s="145">
        <v>0</v>
      </c>
      <c r="E462" s="145">
        <v>17</v>
      </c>
      <c r="F462" s="145">
        <v>0</v>
      </c>
      <c r="G462" s="145">
        <v>0</v>
      </c>
      <c r="H462" s="145">
        <v>0</v>
      </c>
      <c r="I462" s="145">
        <v>15</v>
      </c>
      <c r="J462" s="145">
        <v>0</v>
      </c>
      <c r="K462" s="145">
        <v>0</v>
      </c>
      <c r="L462" s="145">
        <v>1</v>
      </c>
      <c r="M462" s="145">
        <v>0</v>
      </c>
      <c r="N462" s="145">
        <v>0</v>
      </c>
      <c r="O462" s="145">
        <v>0</v>
      </c>
      <c r="P462" s="145">
        <v>4</v>
      </c>
      <c r="Q462" s="145">
        <v>0</v>
      </c>
      <c r="R462" s="145">
        <v>2</v>
      </c>
      <c r="S462" s="145">
        <v>0</v>
      </c>
      <c r="T462" s="145">
        <v>0</v>
      </c>
      <c r="U462" s="145">
        <v>0</v>
      </c>
      <c r="V462" s="145">
        <v>2</v>
      </c>
      <c r="W462" s="145">
        <v>0</v>
      </c>
      <c r="X462" s="145">
        <v>0</v>
      </c>
      <c r="Y462" s="145">
        <v>1</v>
      </c>
      <c r="Z462" s="145">
        <v>0</v>
      </c>
      <c r="AA462" s="145">
        <v>1</v>
      </c>
      <c r="AB462" s="145">
        <v>84</v>
      </c>
      <c r="AC462" s="145">
        <v>0</v>
      </c>
      <c r="AD462" s="145">
        <v>0</v>
      </c>
      <c r="AE462" s="145"/>
      <c r="AF462" s="145"/>
      <c r="AG462" s="145"/>
      <c r="AH462" s="145"/>
      <c r="AI462" s="145"/>
      <c r="AJ462" s="145"/>
      <c r="AK462" s="145"/>
      <c r="AL462" s="145"/>
      <c r="AM462" s="145"/>
      <c r="AN462" s="145"/>
      <c r="AO462" s="145"/>
      <c r="AP462" s="145"/>
      <c r="AQ462" s="131">
        <f t="shared" si="173"/>
        <v>127</v>
      </c>
      <c r="AS462" s="145">
        <v>136</v>
      </c>
      <c r="AU462" s="135">
        <f t="shared" si="176"/>
        <v>1</v>
      </c>
      <c r="AV462" s="135">
        <f t="shared" si="202"/>
        <v>0</v>
      </c>
      <c r="AW462" s="135">
        <f t="shared" si="203"/>
        <v>0</v>
      </c>
      <c r="AX462" s="135">
        <f t="shared" si="204"/>
        <v>0</v>
      </c>
      <c r="AY462" s="135">
        <f t="shared" si="205"/>
        <v>0</v>
      </c>
      <c r="AZ462" s="135">
        <f t="shared" si="206"/>
        <v>0</v>
      </c>
      <c r="BA462" s="135">
        <f t="shared" si="207"/>
        <v>0</v>
      </c>
      <c r="BB462" s="135">
        <f t="shared" si="208"/>
        <v>1</v>
      </c>
      <c r="BC462" s="135">
        <f t="shared" si="209"/>
        <v>0</v>
      </c>
      <c r="BD462" s="135">
        <f t="shared" si="210"/>
        <v>0</v>
      </c>
      <c r="BE462" s="135">
        <f t="shared" si="211"/>
        <v>0</v>
      </c>
      <c r="BF462" s="135">
        <f t="shared" si="212"/>
        <v>0</v>
      </c>
      <c r="BG462" s="135">
        <f t="shared" si="213"/>
        <v>0</v>
      </c>
      <c r="BH462" s="135">
        <f t="shared" si="214"/>
        <v>0</v>
      </c>
      <c r="BI462" s="135">
        <f t="shared" si="215"/>
        <v>0</v>
      </c>
      <c r="BJ462" s="135">
        <f t="shared" si="216"/>
        <v>0</v>
      </c>
      <c r="BK462" s="135">
        <f t="shared" si="177"/>
        <v>0</v>
      </c>
      <c r="BL462" s="135">
        <f t="shared" si="178"/>
        <v>1</v>
      </c>
      <c r="BM462" s="135">
        <f t="shared" si="179"/>
        <v>0</v>
      </c>
      <c r="BN462" s="135">
        <f t="shared" si="180"/>
        <v>0</v>
      </c>
      <c r="BO462" s="135">
        <f t="shared" si="181"/>
        <v>0</v>
      </c>
      <c r="BP462" s="135">
        <f t="shared" si="182"/>
        <v>0</v>
      </c>
      <c r="BQ462" s="135">
        <f t="shared" si="183"/>
        <v>0</v>
      </c>
      <c r="BR462" s="135">
        <f t="shared" si="184"/>
        <v>1</v>
      </c>
      <c r="BS462" s="135">
        <f t="shared" si="185"/>
        <v>0</v>
      </c>
      <c r="BT462" s="135">
        <f t="shared" si="186"/>
        <v>0</v>
      </c>
      <c r="BU462" s="135">
        <f t="shared" si="187"/>
        <v>0</v>
      </c>
      <c r="BV462" s="135">
        <f t="shared" si="188"/>
        <v>0</v>
      </c>
      <c r="BW462" s="135">
        <f t="shared" si="189"/>
        <v>0</v>
      </c>
      <c r="BX462" s="135">
        <f t="shared" si="190"/>
        <v>0</v>
      </c>
      <c r="BY462" s="135">
        <f t="shared" si="191"/>
        <v>0</v>
      </c>
      <c r="BZ462" s="135">
        <f t="shared" si="192"/>
        <v>0</v>
      </c>
      <c r="CA462" s="135">
        <f t="shared" si="193"/>
        <v>0</v>
      </c>
      <c r="CB462" s="135">
        <f t="shared" si="194"/>
        <v>0</v>
      </c>
      <c r="CC462" s="135">
        <f t="shared" si="195"/>
        <v>0</v>
      </c>
      <c r="CD462" s="135">
        <f t="shared" si="196"/>
        <v>0</v>
      </c>
      <c r="CE462" s="135">
        <f t="shared" si="197"/>
        <v>0</v>
      </c>
      <c r="CF462" s="135">
        <f t="shared" si="198"/>
        <v>0</v>
      </c>
      <c r="CG462" s="135">
        <f t="shared" si="199"/>
        <v>0</v>
      </c>
      <c r="CH462" s="135">
        <f t="shared" si="200"/>
        <v>0</v>
      </c>
      <c r="CI462" s="135">
        <f t="shared" si="201"/>
        <v>0</v>
      </c>
    </row>
    <row r="463" spans="2:87">
      <c r="B463" s="161" t="str">
        <f t="shared" si="175"/>
        <v>19 Equipo Electrónico</v>
      </c>
      <c r="C463" s="145">
        <v>59</v>
      </c>
      <c r="D463" s="145">
        <v>0</v>
      </c>
      <c r="E463" s="145">
        <v>306</v>
      </c>
      <c r="F463" s="145">
        <v>0</v>
      </c>
      <c r="G463" s="145">
        <v>0</v>
      </c>
      <c r="H463" s="145">
        <v>39</v>
      </c>
      <c r="I463" s="145">
        <v>23</v>
      </c>
      <c r="J463" s="145">
        <v>5</v>
      </c>
      <c r="K463" s="145">
        <v>0</v>
      </c>
      <c r="L463" s="145">
        <v>4</v>
      </c>
      <c r="M463" s="145">
        <v>0</v>
      </c>
      <c r="N463" s="145">
        <v>0</v>
      </c>
      <c r="O463" s="145">
        <v>0</v>
      </c>
      <c r="P463" s="145">
        <v>31</v>
      </c>
      <c r="Q463" s="145">
        <v>0</v>
      </c>
      <c r="R463" s="145">
        <v>251</v>
      </c>
      <c r="S463" s="145">
        <v>0</v>
      </c>
      <c r="T463" s="145">
        <v>253</v>
      </c>
      <c r="U463" s="145">
        <v>0</v>
      </c>
      <c r="V463" s="145">
        <v>102</v>
      </c>
      <c r="W463" s="145">
        <v>0</v>
      </c>
      <c r="X463" s="145">
        <v>0</v>
      </c>
      <c r="Y463" s="145">
        <v>54</v>
      </c>
      <c r="Z463" s="145">
        <v>0</v>
      </c>
      <c r="AA463" s="145">
        <v>6</v>
      </c>
      <c r="AB463" s="145">
        <v>320</v>
      </c>
      <c r="AC463" s="145">
        <v>0</v>
      </c>
      <c r="AD463" s="145">
        <v>0</v>
      </c>
      <c r="AE463" s="145"/>
      <c r="AF463" s="145"/>
      <c r="AG463" s="145"/>
      <c r="AH463" s="145"/>
      <c r="AI463" s="145"/>
      <c r="AJ463" s="145"/>
      <c r="AK463" s="145"/>
      <c r="AL463" s="145"/>
      <c r="AM463" s="145"/>
      <c r="AN463" s="145"/>
      <c r="AO463" s="145"/>
      <c r="AP463" s="145"/>
      <c r="AQ463" s="131">
        <f t="shared" si="173"/>
        <v>1453</v>
      </c>
      <c r="AS463" s="145">
        <v>1577</v>
      </c>
      <c r="AU463" s="135">
        <f t="shared" si="176"/>
        <v>0</v>
      </c>
      <c r="AV463" s="135">
        <f t="shared" si="202"/>
        <v>0</v>
      </c>
      <c r="AW463" s="135">
        <f t="shared" si="203"/>
        <v>0</v>
      </c>
      <c r="AX463" s="135">
        <f t="shared" si="204"/>
        <v>0</v>
      </c>
      <c r="AY463" s="135">
        <f t="shared" si="205"/>
        <v>0</v>
      </c>
      <c r="AZ463" s="135">
        <f t="shared" si="206"/>
        <v>0</v>
      </c>
      <c r="BA463" s="135">
        <f t="shared" si="207"/>
        <v>0</v>
      </c>
      <c r="BB463" s="135">
        <f t="shared" si="208"/>
        <v>0</v>
      </c>
      <c r="BC463" s="135">
        <f t="shared" si="209"/>
        <v>0</v>
      </c>
      <c r="BD463" s="135">
        <f t="shared" si="210"/>
        <v>0</v>
      </c>
      <c r="BE463" s="135">
        <f t="shared" si="211"/>
        <v>0</v>
      </c>
      <c r="BF463" s="135">
        <f t="shared" si="212"/>
        <v>0</v>
      </c>
      <c r="BG463" s="135">
        <f t="shared" si="213"/>
        <v>0</v>
      </c>
      <c r="BH463" s="135">
        <f t="shared" si="214"/>
        <v>0</v>
      </c>
      <c r="BI463" s="135">
        <f t="shared" si="215"/>
        <v>0</v>
      </c>
      <c r="BJ463" s="135">
        <f t="shared" si="216"/>
        <v>0</v>
      </c>
      <c r="BK463" s="135">
        <f t="shared" si="177"/>
        <v>0</v>
      </c>
      <c r="BL463" s="135">
        <f t="shared" si="178"/>
        <v>0</v>
      </c>
      <c r="BM463" s="135">
        <f t="shared" si="179"/>
        <v>0</v>
      </c>
      <c r="BN463" s="135">
        <f t="shared" si="180"/>
        <v>0</v>
      </c>
      <c r="BO463" s="135">
        <f t="shared" si="181"/>
        <v>0</v>
      </c>
      <c r="BP463" s="135">
        <f t="shared" si="182"/>
        <v>0</v>
      </c>
      <c r="BQ463" s="135">
        <f t="shared" si="183"/>
        <v>0</v>
      </c>
      <c r="BR463" s="135">
        <f t="shared" si="184"/>
        <v>1</v>
      </c>
      <c r="BS463" s="135">
        <f t="shared" si="185"/>
        <v>0</v>
      </c>
      <c r="BT463" s="135">
        <f t="shared" si="186"/>
        <v>0</v>
      </c>
      <c r="BU463" s="135">
        <f t="shared" si="187"/>
        <v>0</v>
      </c>
      <c r="BV463" s="135">
        <f t="shared" si="188"/>
        <v>0</v>
      </c>
      <c r="BW463" s="135">
        <f t="shared" si="189"/>
        <v>0</v>
      </c>
      <c r="BX463" s="135">
        <f t="shared" si="190"/>
        <v>0</v>
      </c>
      <c r="BY463" s="135">
        <f t="shared" si="191"/>
        <v>0</v>
      </c>
      <c r="BZ463" s="135">
        <f t="shared" si="192"/>
        <v>0</v>
      </c>
      <c r="CA463" s="135">
        <f t="shared" si="193"/>
        <v>0</v>
      </c>
      <c r="CB463" s="135">
        <f t="shared" si="194"/>
        <v>0</v>
      </c>
      <c r="CC463" s="135">
        <f t="shared" si="195"/>
        <v>0</v>
      </c>
      <c r="CD463" s="135">
        <f t="shared" si="196"/>
        <v>0</v>
      </c>
      <c r="CE463" s="135">
        <f t="shared" si="197"/>
        <v>0</v>
      </c>
      <c r="CF463" s="135">
        <f t="shared" si="198"/>
        <v>0</v>
      </c>
      <c r="CG463" s="135">
        <f t="shared" si="199"/>
        <v>0</v>
      </c>
      <c r="CH463" s="135">
        <f t="shared" si="200"/>
        <v>0</v>
      </c>
      <c r="CI463" s="135">
        <f t="shared" si="201"/>
        <v>0</v>
      </c>
    </row>
    <row r="464" spans="2:87">
      <c r="B464" s="161" t="str">
        <f t="shared" si="175"/>
        <v>20 Responsabilidad Civil Vehíc. Mot.</v>
      </c>
      <c r="C464" s="145">
        <v>0</v>
      </c>
      <c r="D464" s="145">
        <v>0</v>
      </c>
      <c r="E464" s="145">
        <v>9578</v>
      </c>
      <c r="F464" s="145">
        <v>0</v>
      </c>
      <c r="G464" s="145">
        <v>0</v>
      </c>
      <c r="H464" s="145">
        <v>748</v>
      </c>
      <c r="I464" s="145">
        <v>4193</v>
      </c>
      <c r="J464" s="145">
        <v>10</v>
      </c>
      <c r="K464" s="145">
        <v>0</v>
      </c>
      <c r="L464" s="145">
        <v>578</v>
      </c>
      <c r="M464" s="145">
        <v>0</v>
      </c>
      <c r="N464" s="145">
        <v>0</v>
      </c>
      <c r="O464" s="145">
        <v>0</v>
      </c>
      <c r="P464" s="145">
        <v>1596</v>
      </c>
      <c r="Q464" s="145">
        <v>0</v>
      </c>
      <c r="R464" s="145">
        <v>6914</v>
      </c>
      <c r="S464" s="145">
        <v>0</v>
      </c>
      <c r="T464" s="145">
        <v>3544</v>
      </c>
      <c r="U464" s="145">
        <v>0</v>
      </c>
      <c r="V464" s="145">
        <v>2614</v>
      </c>
      <c r="W464" s="145">
        <v>0</v>
      </c>
      <c r="X464" s="145">
        <v>0</v>
      </c>
      <c r="Y464" s="145">
        <v>6877</v>
      </c>
      <c r="Z464" s="145">
        <v>0</v>
      </c>
      <c r="AA464" s="145">
        <v>1573</v>
      </c>
      <c r="AB464" s="145">
        <v>15187</v>
      </c>
      <c r="AC464" s="145">
        <v>1255</v>
      </c>
      <c r="AD464" s="145">
        <v>0</v>
      </c>
      <c r="AE464" s="145"/>
      <c r="AF464" s="145"/>
      <c r="AG464" s="145"/>
      <c r="AH464" s="145"/>
      <c r="AI464" s="145"/>
      <c r="AJ464" s="145"/>
      <c r="AK464" s="145"/>
      <c r="AL464" s="145"/>
      <c r="AM464" s="145"/>
      <c r="AN464" s="145"/>
      <c r="AO464" s="145"/>
      <c r="AP464" s="145"/>
      <c r="AQ464" s="131">
        <f t="shared" si="173"/>
        <v>54667</v>
      </c>
      <c r="AS464" s="145">
        <v>50305</v>
      </c>
      <c r="AU464" s="135">
        <f t="shared" si="176"/>
        <v>0</v>
      </c>
      <c r="AV464" s="135">
        <f t="shared" si="202"/>
        <v>0</v>
      </c>
      <c r="AW464" s="135">
        <f t="shared" si="203"/>
        <v>0</v>
      </c>
      <c r="AX464" s="135">
        <f t="shared" si="204"/>
        <v>0</v>
      </c>
      <c r="AY464" s="135">
        <f t="shared" si="205"/>
        <v>0</v>
      </c>
      <c r="AZ464" s="135">
        <f t="shared" si="206"/>
        <v>0</v>
      </c>
      <c r="BA464" s="135">
        <f t="shared" si="207"/>
        <v>0</v>
      </c>
      <c r="BB464" s="135">
        <f t="shared" si="208"/>
        <v>0</v>
      </c>
      <c r="BC464" s="135">
        <f t="shared" si="209"/>
        <v>0</v>
      </c>
      <c r="BD464" s="135">
        <f t="shared" si="210"/>
        <v>0</v>
      </c>
      <c r="BE464" s="135">
        <f t="shared" si="211"/>
        <v>0</v>
      </c>
      <c r="BF464" s="135">
        <f t="shared" si="212"/>
        <v>0</v>
      </c>
      <c r="BG464" s="135">
        <f t="shared" si="213"/>
        <v>0</v>
      </c>
      <c r="BH464" s="135">
        <f t="shared" si="214"/>
        <v>0</v>
      </c>
      <c r="BI464" s="135">
        <f t="shared" si="215"/>
        <v>0</v>
      </c>
      <c r="BJ464" s="135">
        <f t="shared" si="216"/>
        <v>0</v>
      </c>
      <c r="BK464" s="135">
        <f t="shared" si="177"/>
        <v>0</v>
      </c>
      <c r="BL464" s="135">
        <f t="shared" si="178"/>
        <v>0</v>
      </c>
      <c r="BM464" s="135">
        <f t="shared" si="179"/>
        <v>0</v>
      </c>
      <c r="BN464" s="135">
        <f t="shared" si="180"/>
        <v>0</v>
      </c>
      <c r="BO464" s="135">
        <f t="shared" si="181"/>
        <v>0</v>
      </c>
      <c r="BP464" s="135">
        <f t="shared" si="182"/>
        <v>0</v>
      </c>
      <c r="BQ464" s="135">
        <f t="shared" si="183"/>
        <v>0</v>
      </c>
      <c r="BR464" s="135">
        <f t="shared" si="184"/>
        <v>0</v>
      </c>
      <c r="BS464" s="135">
        <f t="shared" si="185"/>
        <v>0</v>
      </c>
      <c r="BT464" s="135">
        <f t="shared" si="186"/>
        <v>0</v>
      </c>
      <c r="BU464" s="135">
        <f t="shared" si="187"/>
        <v>0</v>
      </c>
      <c r="BV464" s="135">
        <f t="shared" si="188"/>
        <v>0</v>
      </c>
      <c r="BW464" s="135">
        <f t="shared" si="189"/>
        <v>0</v>
      </c>
      <c r="BX464" s="135">
        <f t="shared" si="190"/>
        <v>0</v>
      </c>
      <c r="BY464" s="135">
        <f t="shared" si="191"/>
        <v>0</v>
      </c>
      <c r="BZ464" s="135">
        <f t="shared" si="192"/>
        <v>0</v>
      </c>
      <c r="CA464" s="135">
        <f t="shared" si="193"/>
        <v>0</v>
      </c>
      <c r="CB464" s="135">
        <f t="shared" si="194"/>
        <v>0</v>
      </c>
      <c r="CC464" s="135">
        <f t="shared" si="195"/>
        <v>0</v>
      </c>
      <c r="CD464" s="135">
        <f t="shared" si="196"/>
        <v>0</v>
      </c>
      <c r="CE464" s="135">
        <f t="shared" si="197"/>
        <v>0</v>
      </c>
      <c r="CF464" s="135">
        <f t="shared" si="198"/>
        <v>0</v>
      </c>
      <c r="CG464" s="135">
        <f t="shared" si="199"/>
        <v>0</v>
      </c>
      <c r="CH464" s="135">
        <f t="shared" si="200"/>
        <v>0</v>
      </c>
      <c r="CI464" s="135">
        <f t="shared" si="201"/>
        <v>0</v>
      </c>
    </row>
    <row r="465" spans="2:87">
      <c r="B465" s="161" t="str">
        <f t="shared" si="175"/>
        <v>21 Responsabilidad Civil</v>
      </c>
      <c r="C465" s="145">
        <v>493</v>
      </c>
      <c r="D465" s="145">
        <v>0</v>
      </c>
      <c r="E465" s="145">
        <v>348</v>
      </c>
      <c r="F465" s="145">
        <v>0</v>
      </c>
      <c r="G465" s="145">
        <v>0</v>
      </c>
      <c r="H465" s="145">
        <v>630</v>
      </c>
      <c r="I465" s="145">
        <v>2759</v>
      </c>
      <c r="J465" s="145">
        <v>560</v>
      </c>
      <c r="K465" s="145">
        <v>0</v>
      </c>
      <c r="L465" s="145">
        <v>27</v>
      </c>
      <c r="M465" s="145">
        <v>0</v>
      </c>
      <c r="N465" s="145">
        <v>0</v>
      </c>
      <c r="O465" s="145">
        <v>0</v>
      </c>
      <c r="P465" s="145">
        <v>164</v>
      </c>
      <c r="Q465" s="145">
        <v>0</v>
      </c>
      <c r="R465" s="145">
        <v>1151</v>
      </c>
      <c r="S465" s="145">
        <v>0</v>
      </c>
      <c r="T465" s="145">
        <v>3039</v>
      </c>
      <c r="U465" s="145">
        <v>0</v>
      </c>
      <c r="V465" s="145">
        <v>513</v>
      </c>
      <c r="W465" s="145">
        <v>0</v>
      </c>
      <c r="X465" s="145">
        <v>20</v>
      </c>
      <c r="Y465" s="145">
        <v>279</v>
      </c>
      <c r="Z465" s="145">
        <v>0</v>
      </c>
      <c r="AA465" s="145">
        <v>21</v>
      </c>
      <c r="AB465" s="145">
        <v>740</v>
      </c>
      <c r="AC465" s="145">
        <v>0</v>
      </c>
      <c r="AD465" s="145">
        <v>0</v>
      </c>
      <c r="AE465" s="145"/>
      <c r="AF465" s="145"/>
      <c r="AG465" s="145"/>
      <c r="AH465" s="145"/>
      <c r="AI465" s="145"/>
      <c r="AJ465" s="145"/>
      <c r="AK465" s="145"/>
      <c r="AL465" s="145"/>
      <c r="AM465" s="145"/>
      <c r="AN465" s="145"/>
      <c r="AO465" s="145"/>
      <c r="AP465" s="145"/>
      <c r="AQ465" s="131">
        <f t="shared" si="173"/>
        <v>10744</v>
      </c>
      <c r="AS465" s="145">
        <v>7295</v>
      </c>
      <c r="AU465" s="135">
        <f t="shared" si="176"/>
        <v>0</v>
      </c>
      <c r="AV465" s="135">
        <f t="shared" si="202"/>
        <v>0</v>
      </c>
      <c r="AW465" s="135">
        <f t="shared" si="203"/>
        <v>0</v>
      </c>
      <c r="AX465" s="135">
        <f t="shared" si="204"/>
        <v>0</v>
      </c>
      <c r="AY465" s="135">
        <f t="shared" si="205"/>
        <v>0</v>
      </c>
      <c r="AZ465" s="135">
        <f t="shared" si="206"/>
        <v>0</v>
      </c>
      <c r="BA465" s="135">
        <f t="shared" si="207"/>
        <v>0</v>
      </c>
      <c r="BB465" s="135">
        <f t="shared" si="208"/>
        <v>0</v>
      </c>
      <c r="BC465" s="135">
        <f t="shared" si="209"/>
        <v>0</v>
      </c>
      <c r="BD465" s="135">
        <f t="shared" si="210"/>
        <v>0</v>
      </c>
      <c r="BE465" s="135">
        <f t="shared" si="211"/>
        <v>0</v>
      </c>
      <c r="BF465" s="135">
        <f t="shared" si="212"/>
        <v>0</v>
      </c>
      <c r="BG465" s="135">
        <f t="shared" si="213"/>
        <v>0</v>
      </c>
      <c r="BH465" s="135">
        <f t="shared" si="214"/>
        <v>0</v>
      </c>
      <c r="BI465" s="135">
        <f t="shared" si="215"/>
        <v>0</v>
      </c>
      <c r="BJ465" s="135">
        <f t="shared" si="216"/>
        <v>0</v>
      </c>
      <c r="BK465" s="135">
        <f t="shared" si="177"/>
        <v>0</v>
      </c>
      <c r="BL465" s="135">
        <f t="shared" si="178"/>
        <v>0</v>
      </c>
      <c r="BM465" s="135">
        <f t="shared" si="179"/>
        <v>0</v>
      </c>
      <c r="BN465" s="135">
        <f t="shared" si="180"/>
        <v>0</v>
      </c>
      <c r="BO465" s="135">
        <f t="shared" si="181"/>
        <v>0</v>
      </c>
      <c r="BP465" s="135">
        <f t="shared" si="182"/>
        <v>0</v>
      </c>
      <c r="BQ465" s="135">
        <f t="shared" si="183"/>
        <v>0</v>
      </c>
      <c r="BR465" s="135">
        <f t="shared" si="184"/>
        <v>1</v>
      </c>
      <c r="BS465" s="135">
        <f t="shared" si="185"/>
        <v>0</v>
      </c>
      <c r="BT465" s="135">
        <f t="shared" si="186"/>
        <v>0</v>
      </c>
      <c r="BU465" s="135">
        <f t="shared" si="187"/>
        <v>0</v>
      </c>
      <c r="BV465" s="135">
        <f t="shared" si="188"/>
        <v>1</v>
      </c>
      <c r="BW465" s="135">
        <f t="shared" si="189"/>
        <v>0</v>
      </c>
      <c r="BX465" s="135">
        <f t="shared" si="190"/>
        <v>0</v>
      </c>
      <c r="BY465" s="135">
        <f t="shared" si="191"/>
        <v>0</v>
      </c>
      <c r="BZ465" s="135">
        <f t="shared" si="192"/>
        <v>0</v>
      </c>
      <c r="CA465" s="135">
        <f t="shared" si="193"/>
        <v>0</v>
      </c>
      <c r="CB465" s="135">
        <f t="shared" si="194"/>
        <v>0</v>
      </c>
      <c r="CC465" s="135">
        <f t="shared" si="195"/>
        <v>0</v>
      </c>
      <c r="CD465" s="135">
        <f t="shared" si="196"/>
        <v>0</v>
      </c>
      <c r="CE465" s="135">
        <f t="shared" si="197"/>
        <v>0</v>
      </c>
      <c r="CF465" s="135">
        <f t="shared" si="198"/>
        <v>0</v>
      </c>
      <c r="CG465" s="135">
        <f t="shared" si="199"/>
        <v>0</v>
      </c>
      <c r="CH465" s="135">
        <f t="shared" si="200"/>
        <v>0</v>
      </c>
      <c r="CI465" s="135">
        <f t="shared" si="201"/>
        <v>0</v>
      </c>
    </row>
    <row r="466" spans="2:87">
      <c r="B466" s="161" t="str">
        <f t="shared" si="175"/>
        <v>22 Multiriesgos</v>
      </c>
      <c r="C466" s="145">
        <v>0</v>
      </c>
      <c r="D466" s="145">
        <v>0</v>
      </c>
      <c r="E466" s="145">
        <v>0</v>
      </c>
      <c r="F466" s="145">
        <v>0</v>
      </c>
      <c r="G466" s="145">
        <v>0</v>
      </c>
      <c r="H466" s="145">
        <v>0</v>
      </c>
      <c r="I466" s="145">
        <v>0</v>
      </c>
      <c r="J466" s="145">
        <v>0</v>
      </c>
      <c r="K466" s="145">
        <v>0</v>
      </c>
      <c r="L466" s="145">
        <v>0</v>
      </c>
      <c r="M466" s="145">
        <v>0</v>
      </c>
      <c r="N466" s="145">
        <v>0</v>
      </c>
      <c r="O466" s="145">
        <v>0</v>
      </c>
      <c r="P466" s="145">
        <v>0</v>
      </c>
      <c r="Q466" s="145">
        <v>0</v>
      </c>
      <c r="R466" s="145">
        <v>0</v>
      </c>
      <c r="S466" s="145">
        <v>0</v>
      </c>
      <c r="T466" s="145">
        <v>20</v>
      </c>
      <c r="U466" s="145">
        <v>0</v>
      </c>
      <c r="V466" s="145">
        <v>810</v>
      </c>
      <c r="W466" s="145">
        <v>0</v>
      </c>
      <c r="X466" s="145">
        <v>14</v>
      </c>
      <c r="Y466" s="145">
        <v>0</v>
      </c>
      <c r="Z466" s="145">
        <v>0</v>
      </c>
      <c r="AA466" s="145">
        <v>1</v>
      </c>
      <c r="AB466" s="145">
        <v>0</v>
      </c>
      <c r="AC466" s="145">
        <v>0</v>
      </c>
      <c r="AD466" s="145">
        <v>1073</v>
      </c>
      <c r="AE466" s="145"/>
      <c r="AF466" s="145"/>
      <c r="AG466" s="145"/>
      <c r="AH466" s="145"/>
      <c r="AI466" s="145"/>
      <c r="AJ466" s="145"/>
      <c r="AK466" s="145"/>
      <c r="AL466" s="145"/>
      <c r="AM466" s="145"/>
      <c r="AN466" s="145"/>
      <c r="AO466" s="145"/>
      <c r="AP466" s="145"/>
      <c r="AQ466" s="131">
        <f t="shared" si="173"/>
        <v>1918</v>
      </c>
      <c r="AS466" s="145">
        <v>2480</v>
      </c>
      <c r="AU466" s="135">
        <f t="shared" si="176"/>
        <v>0</v>
      </c>
      <c r="AV466" s="135">
        <f t="shared" si="202"/>
        <v>0</v>
      </c>
      <c r="AW466" s="135">
        <f t="shared" si="203"/>
        <v>1</v>
      </c>
      <c r="AX466" s="135">
        <f t="shared" si="204"/>
        <v>0</v>
      </c>
      <c r="AY466" s="135">
        <f t="shared" si="205"/>
        <v>0</v>
      </c>
      <c r="AZ466" s="135">
        <f t="shared" si="206"/>
        <v>0</v>
      </c>
      <c r="BA466" s="135">
        <f t="shared" si="207"/>
        <v>0</v>
      </c>
      <c r="BB466" s="135">
        <f t="shared" si="208"/>
        <v>0</v>
      </c>
      <c r="BC466" s="135">
        <f t="shared" si="209"/>
        <v>0</v>
      </c>
      <c r="BD466" s="135">
        <f t="shared" si="210"/>
        <v>0</v>
      </c>
      <c r="BE466" s="135">
        <f t="shared" si="211"/>
        <v>0</v>
      </c>
      <c r="BF466" s="135">
        <f t="shared" si="212"/>
        <v>0</v>
      </c>
      <c r="BG466" s="135">
        <f t="shared" si="213"/>
        <v>0</v>
      </c>
      <c r="BH466" s="135">
        <f t="shared" si="214"/>
        <v>0</v>
      </c>
      <c r="BI466" s="135">
        <f t="shared" si="215"/>
        <v>0</v>
      </c>
      <c r="BJ466" s="135">
        <f t="shared" si="216"/>
        <v>0</v>
      </c>
      <c r="BK466" s="135">
        <f t="shared" si="177"/>
        <v>0</v>
      </c>
      <c r="BL466" s="135">
        <f t="shared" si="178"/>
        <v>0</v>
      </c>
      <c r="BM466" s="135">
        <f t="shared" si="179"/>
        <v>0</v>
      </c>
      <c r="BN466" s="135">
        <f t="shared" si="180"/>
        <v>0</v>
      </c>
      <c r="BO466" s="135">
        <f t="shared" si="181"/>
        <v>0</v>
      </c>
      <c r="BP466" s="135">
        <f t="shared" si="182"/>
        <v>0</v>
      </c>
      <c r="BQ466" s="135">
        <f t="shared" si="183"/>
        <v>0</v>
      </c>
      <c r="BR466" s="135">
        <f t="shared" si="184"/>
        <v>0</v>
      </c>
      <c r="BS466" s="135">
        <f t="shared" si="185"/>
        <v>0</v>
      </c>
      <c r="BT466" s="135">
        <f t="shared" si="186"/>
        <v>0</v>
      </c>
      <c r="BU466" s="135">
        <f t="shared" si="187"/>
        <v>1</v>
      </c>
      <c r="BV466" s="135">
        <f t="shared" si="188"/>
        <v>0</v>
      </c>
      <c r="BW466" s="135">
        <f t="shared" si="189"/>
        <v>0</v>
      </c>
      <c r="BX466" s="135">
        <f t="shared" si="190"/>
        <v>0</v>
      </c>
      <c r="BY466" s="135">
        <f t="shared" si="191"/>
        <v>0</v>
      </c>
      <c r="BZ466" s="135">
        <f t="shared" si="192"/>
        <v>0</v>
      </c>
      <c r="CA466" s="135">
        <f t="shared" si="193"/>
        <v>0</v>
      </c>
      <c r="CB466" s="135">
        <f t="shared" si="194"/>
        <v>0</v>
      </c>
      <c r="CC466" s="135">
        <f t="shared" si="195"/>
        <v>0</v>
      </c>
      <c r="CD466" s="135">
        <f t="shared" si="196"/>
        <v>0</v>
      </c>
      <c r="CE466" s="135">
        <f t="shared" si="197"/>
        <v>0</v>
      </c>
      <c r="CF466" s="135">
        <f t="shared" si="198"/>
        <v>0</v>
      </c>
      <c r="CG466" s="135">
        <f t="shared" si="199"/>
        <v>0</v>
      </c>
      <c r="CH466" s="135">
        <f t="shared" si="200"/>
        <v>0</v>
      </c>
      <c r="CI466" s="135">
        <f t="shared" si="201"/>
        <v>0</v>
      </c>
    </row>
    <row r="467" spans="2:87">
      <c r="B467" s="161" t="str">
        <f t="shared" si="175"/>
        <v>23 Accidentes Personales</v>
      </c>
      <c r="C467" s="145">
        <v>2297</v>
      </c>
      <c r="D467" s="145">
        <v>0</v>
      </c>
      <c r="E467" s="145">
        <v>99</v>
      </c>
      <c r="F467" s="145">
        <v>10287</v>
      </c>
      <c r="G467" s="145">
        <v>0</v>
      </c>
      <c r="H467" s="145">
        <v>1199</v>
      </c>
      <c r="I467" s="145">
        <v>1783</v>
      </c>
      <c r="J467" s="145">
        <v>2351</v>
      </c>
      <c r="K467" s="145">
        <v>0</v>
      </c>
      <c r="L467" s="145">
        <v>48</v>
      </c>
      <c r="M467" s="145">
        <v>0</v>
      </c>
      <c r="N467" s="145">
        <v>0</v>
      </c>
      <c r="O467" s="145">
        <v>0</v>
      </c>
      <c r="P467" s="145">
        <v>333</v>
      </c>
      <c r="Q467" s="145">
        <v>0</v>
      </c>
      <c r="R467" s="145">
        <v>406</v>
      </c>
      <c r="S467" s="145">
        <v>0</v>
      </c>
      <c r="T467" s="145">
        <v>331</v>
      </c>
      <c r="U467" s="145">
        <v>0</v>
      </c>
      <c r="V467" s="145">
        <v>140</v>
      </c>
      <c r="W467" s="145">
        <v>0</v>
      </c>
      <c r="X467" s="145">
        <v>6</v>
      </c>
      <c r="Y467" s="145">
        <v>290</v>
      </c>
      <c r="Z467" s="145">
        <v>0</v>
      </c>
      <c r="AA467" s="145">
        <v>8</v>
      </c>
      <c r="AB467" s="145">
        <v>300</v>
      </c>
      <c r="AC467" s="145">
        <v>2</v>
      </c>
      <c r="AD467" s="145">
        <v>0</v>
      </c>
      <c r="AE467" s="145"/>
      <c r="AF467" s="145"/>
      <c r="AG467" s="145"/>
      <c r="AH467" s="145"/>
      <c r="AI467" s="145"/>
      <c r="AJ467" s="145"/>
      <c r="AK467" s="145"/>
      <c r="AL467" s="145"/>
      <c r="AM467" s="145"/>
      <c r="AN467" s="145"/>
      <c r="AO467" s="145"/>
      <c r="AP467" s="145"/>
      <c r="AQ467" s="131">
        <f t="shared" si="173"/>
        <v>19880</v>
      </c>
      <c r="AS467" s="145">
        <v>17805</v>
      </c>
      <c r="AU467" s="135">
        <f t="shared" si="176"/>
        <v>0</v>
      </c>
      <c r="AV467" s="135">
        <f t="shared" si="202"/>
        <v>0</v>
      </c>
      <c r="AW467" s="135">
        <f t="shared" si="203"/>
        <v>0</v>
      </c>
      <c r="AX467" s="135">
        <f t="shared" si="204"/>
        <v>0</v>
      </c>
      <c r="AY467" s="135">
        <f t="shared" si="205"/>
        <v>0</v>
      </c>
      <c r="AZ467" s="135">
        <f t="shared" si="206"/>
        <v>0</v>
      </c>
      <c r="BA467" s="135">
        <f t="shared" si="207"/>
        <v>0</v>
      </c>
      <c r="BB467" s="135">
        <f t="shared" si="208"/>
        <v>0</v>
      </c>
      <c r="BC467" s="135">
        <f t="shared" si="209"/>
        <v>0</v>
      </c>
      <c r="BD467" s="135">
        <f t="shared" si="210"/>
        <v>0</v>
      </c>
      <c r="BE467" s="135">
        <f t="shared" si="211"/>
        <v>0</v>
      </c>
      <c r="BF467" s="135">
        <f t="shared" si="212"/>
        <v>0</v>
      </c>
      <c r="BG467" s="135">
        <f t="shared" si="213"/>
        <v>0</v>
      </c>
      <c r="BH467" s="135">
        <f t="shared" si="214"/>
        <v>0</v>
      </c>
      <c r="BI467" s="135">
        <f t="shared" si="215"/>
        <v>0</v>
      </c>
      <c r="BJ467" s="135">
        <f t="shared" si="216"/>
        <v>0</v>
      </c>
      <c r="BK467" s="135">
        <f t="shared" si="177"/>
        <v>0</v>
      </c>
      <c r="BL467" s="135">
        <f t="shared" si="178"/>
        <v>0</v>
      </c>
      <c r="BM467" s="135">
        <f t="shared" si="179"/>
        <v>0</v>
      </c>
      <c r="BN467" s="135">
        <f t="shared" si="180"/>
        <v>0</v>
      </c>
      <c r="BO467" s="135">
        <f t="shared" si="181"/>
        <v>0</v>
      </c>
      <c r="BP467" s="135">
        <f t="shared" si="182"/>
        <v>0</v>
      </c>
      <c r="BQ467" s="135">
        <f t="shared" si="183"/>
        <v>0</v>
      </c>
      <c r="BR467" s="135">
        <f t="shared" si="184"/>
        <v>0</v>
      </c>
      <c r="BS467" s="135">
        <f t="shared" si="185"/>
        <v>0</v>
      </c>
      <c r="BT467" s="135">
        <f t="shared" si="186"/>
        <v>0</v>
      </c>
      <c r="BU467" s="135">
        <f t="shared" si="187"/>
        <v>0</v>
      </c>
      <c r="BV467" s="135">
        <f t="shared" si="188"/>
        <v>0</v>
      </c>
      <c r="BW467" s="135">
        <f t="shared" si="189"/>
        <v>0</v>
      </c>
      <c r="BX467" s="135">
        <f t="shared" si="190"/>
        <v>0</v>
      </c>
      <c r="BY467" s="135">
        <f t="shared" si="191"/>
        <v>0</v>
      </c>
      <c r="BZ467" s="135">
        <f t="shared" si="192"/>
        <v>0</v>
      </c>
      <c r="CA467" s="135">
        <f t="shared" si="193"/>
        <v>0</v>
      </c>
      <c r="CB467" s="135">
        <f t="shared" si="194"/>
        <v>0</v>
      </c>
      <c r="CC467" s="135">
        <f t="shared" si="195"/>
        <v>0</v>
      </c>
      <c r="CD467" s="135">
        <f t="shared" si="196"/>
        <v>0</v>
      </c>
      <c r="CE467" s="135">
        <f t="shared" si="197"/>
        <v>0</v>
      </c>
      <c r="CF467" s="135">
        <f t="shared" si="198"/>
        <v>0</v>
      </c>
      <c r="CG467" s="135">
        <f t="shared" si="199"/>
        <v>0</v>
      </c>
      <c r="CH467" s="135">
        <f t="shared" si="200"/>
        <v>0</v>
      </c>
      <c r="CI467" s="135">
        <f t="shared" si="201"/>
        <v>0</v>
      </c>
    </row>
    <row r="468" spans="2:87">
      <c r="B468" s="161" t="str">
        <f t="shared" si="175"/>
        <v>24 SOAP</v>
      </c>
      <c r="C468" s="145">
        <v>0</v>
      </c>
      <c r="D468" s="145">
        <v>0</v>
      </c>
      <c r="E468" s="145">
        <v>7112</v>
      </c>
      <c r="F468" s="145">
        <v>0</v>
      </c>
      <c r="G468" s="145">
        <v>0</v>
      </c>
      <c r="H468" s="145">
        <v>0</v>
      </c>
      <c r="I468" s="145">
        <v>663</v>
      </c>
      <c r="J468" s="145">
        <v>0</v>
      </c>
      <c r="K468" s="145">
        <v>0</v>
      </c>
      <c r="L468" s="145">
        <v>1187</v>
      </c>
      <c r="M468" s="145">
        <v>0</v>
      </c>
      <c r="N468" s="145">
        <v>0</v>
      </c>
      <c r="O468" s="145">
        <v>0</v>
      </c>
      <c r="P468" s="145">
        <v>4</v>
      </c>
      <c r="Q468" s="145">
        <v>0</v>
      </c>
      <c r="R468" s="145">
        <v>215</v>
      </c>
      <c r="S468" s="145">
        <v>0</v>
      </c>
      <c r="T468" s="145">
        <v>3618</v>
      </c>
      <c r="U468" s="145">
        <v>0</v>
      </c>
      <c r="V468" s="145">
        <v>1270</v>
      </c>
      <c r="W468" s="145">
        <v>0</v>
      </c>
      <c r="X468" s="145">
        <v>0</v>
      </c>
      <c r="Y468" s="145">
        <v>5767</v>
      </c>
      <c r="Z468" s="145">
        <v>0</v>
      </c>
      <c r="AA468" s="145">
        <v>594</v>
      </c>
      <c r="AB468" s="145">
        <v>1131</v>
      </c>
      <c r="AC468" s="145">
        <v>136</v>
      </c>
      <c r="AD468" s="145">
        <v>0</v>
      </c>
      <c r="AE468" s="145"/>
      <c r="AF468" s="145"/>
      <c r="AG468" s="145"/>
      <c r="AH468" s="145"/>
      <c r="AI468" s="145"/>
      <c r="AJ468" s="145"/>
      <c r="AK468" s="145"/>
      <c r="AL468" s="145"/>
      <c r="AM468" s="145"/>
      <c r="AN468" s="145"/>
      <c r="AO468" s="145"/>
      <c r="AP468" s="145"/>
      <c r="AQ468" s="131">
        <f t="shared" si="173"/>
        <v>21697</v>
      </c>
      <c r="AS468" s="145">
        <v>22672</v>
      </c>
      <c r="AU468" s="135">
        <f t="shared" si="176"/>
        <v>0</v>
      </c>
      <c r="AV468" s="135">
        <f t="shared" si="202"/>
        <v>0</v>
      </c>
      <c r="AW468" s="135">
        <f t="shared" si="203"/>
        <v>0</v>
      </c>
      <c r="AX468" s="135">
        <f t="shared" si="204"/>
        <v>0</v>
      </c>
      <c r="AY468" s="135">
        <f t="shared" si="205"/>
        <v>0</v>
      </c>
      <c r="AZ468" s="135">
        <f t="shared" si="206"/>
        <v>0</v>
      </c>
      <c r="BA468" s="135">
        <f t="shared" si="207"/>
        <v>0</v>
      </c>
      <c r="BB468" s="135">
        <f t="shared" si="208"/>
        <v>0</v>
      </c>
      <c r="BC468" s="135">
        <f t="shared" si="209"/>
        <v>0</v>
      </c>
      <c r="BD468" s="135">
        <f t="shared" si="210"/>
        <v>0</v>
      </c>
      <c r="BE468" s="135">
        <f t="shared" si="211"/>
        <v>0</v>
      </c>
      <c r="BF468" s="135">
        <f t="shared" si="212"/>
        <v>0</v>
      </c>
      <c r="BG468" s="135">
        <f t="shared" si="213"/>
        <v>0</v>
      </c>
      <c r="BH468" s="135">
        <f t="shared" si="214"/>
        <v>0</v>
      </c>
      <c r="BI468" s="135">
        <f t="shared" si="215"/>
        <v>0</v>
      </c>
      <c r="BJ468" s="135">
        <f t="shared" si="216"/>
        <v>0</v>
      </c>
      <c r="BK468" s="135">
        <f t="shared" si="177"/>
        <v>0</v>
      </c>
      <c r="BL468" s="135">
        <f t="shared" si="178"/>
        <v>0</v>
      </c>
      <c r="BM468" s="135">
        <f t="shared" si="179"/>
        <v>0</v>
      </c>
      <c r="BN468" s="135">
        <f t="shared" si="180"/>
        <v>0</v>
      </c>
      <c r="BO468" s="135">
        <f t="shared" si="181"/>
        <v>0</v>
      </c>
      <c r="BP468" s="135">
        <f t="shared" si="182"/>
        <v>0</v>
      </c>
      <c r="BQ468" s="135">
        <f t="shared" si="183"/>
        <v>0</v>
      </c>
      <c r="BR468" s="135">
        <f t="shared" si="184"/>
        <v>0</v>
      </c>
      <c r="BS468" s="135">
        <f t="shared" si="185"/>
        <v>0</v>
      </c>
      <c r="BT468" s="135">
        <f t="shared" si="186"/>
        <v>0</v>
      </c>
      <c r="BU468" s="135">
        <f t="shared" si="187"/>
        <v>0</v>
      </c>
      <c r="BV468" s="135">
        <f t="shared" si="188"/>
        <v>0</v>
      </c>
      <c r="BW468" s="135">
        <f t="shared" si="189"/>
        <v>0</v>
      </c>
      <c r="BX468" s="135">
        <f t="shared" si="190"/>
        <v>0</v>
      </c>
      <c r="BY468" s="135">
        <f t="shared" si="191"/>
        <v>0</v>
      </c>
      <c r="BZ468" s="135">
        <f t="shared" si="192"/>
        <v>0</v>
      </c>
      <c r="CA468" s="135">
        <f t="shared" si="193"/>
        <v>0</v>
      </c>
      <c r="CB468" s="135">
        <f t="shared" si="194"/>
        <v>0</v>
      </c>
      <c r="CC468" s="135">
        <f t="shared" si="195"/>
        <v>0</v>
      </c>
      <c r="CD468" s="135">
        <f t="shared" si="196"/>
        <v>0</v>
      </c>
      <c r="CE468" s="135">
        <f t="shared" si="197"/>
        <v>0</v>
      </c>
      <c r="CF468" s="135">
        <f t="shared" si="198"/>
        <v>0</v>
      </c>
      <c r="CG468" s="135">
        <f t="shared" si="199"/>
        <v>0</v>
      </c>
      <c r="CH468" s="135">
        <f t="shared" si="200"/>
        <v>0</v>
      </c>
      <c r="CI468" s="135">
        <f t="shared" si="201"/>
        <v>0</v>
      </c>
    </row>
    <row r="469" spans="2:87">
      <c r="B469" s="161" t="str">
        <f t="shared" si="175"/>
        <v>25 Garantía</v>
      </c>
      <c r="C469" s="145">
        <v>0</v>
      </c>
      <c r="D469" s="145">
        <v>0</v>
      </c>
      <c r="E469" s="145">
        <v>34</v>
      </c>
      <c r="F469" s="145">
        <v>0</v>
      </c>
      <c r="G469" s="145">
        <v>8</v>
      </c>
      <c r="H469" s="145">
        <v>0</v>
      </c>
      <c r="I469" s="145">
        <v>1</v>
      </c>
      <c r="J469" s="145">
        <v>0</v>
      </c>
      <c r="K469" s="145">
        <v>0</v>
      </c>
      <c r="L469" s="145">
        <v>2</v>
      </c>
      <c r="M469" s="145">
        <v>220</v>
      </c>
      <c r="N469" s="145">
        <v>0</v>
      </c>
      <c r="O469" s="145">
        <v>0</v>
      </c>
      <c r="P469" s="145">
        <v>361</v>
      </c>
      <c r="Q469" s="145">
        <v>0</v>
      </c>
      <c r="R469" s="145">
        <v>0</v>
      </c>
      <c r="S469" s="145">
        <v>0</v>
      </c>
      <c r="T469" s="145">
        <v>0</v>
      </c>
      <c r="U469" s="145">
        <v>15</v>
      </c>
      <c r="V469" s="145">
        <v>23</v>
      </c>
      <c r="W469" s="145">
        <v>33</v>
      </c>
      <c r="X469" s="145">
        <v>0</v>
      </c>
      <c r="Y469" s="145">
        <v>8</v>
      </c>
      <c r="Z469" s="145">
        <v>0</v>
      </c>
      <c r="AA469" s="145">
        <v>0</v>
      </c>
      <c r="AB469" s="145">
        <v>0</v>
      </c>
      <c r="AC469" s="145">
        <v>0</v>
      </c>
      <c r="AD469" s="145">
        <v>0</v>
      </c>
      <c r="AE469" s="145"/>
      <c r="AF469" s="145"/>
      <c r="AG469" s="145"/>
      <c r="AH469" s="145"/>
      <c r="AI469" s="145"/>
      <c r="AJ469" s="145"/>
      <c r="AK469" s="145"/>
      <c r="AL469" s="145"/>
      <c r="AM469" s="145"/>
      <c r="AN469" s="145"/>
      <c r="AO469" s="145"/>
      <c r="AP469" s="145"/>
      <c r="AQ469" s="131">
        <f t="shared" si="173"/>
        <v>705</v>
      </c>
      <c r="AS469" s="145">
        <v>669</v>
      </c>
      <c r="AU469" s="135">
        <f t="shared" si="176"/>
        <v>0</v>
      </c>
      <c r="AV469" s="135">
        <f t="shared" si="202"/>
        <v>0</v>
      </c>
      <c r="AW469" s="135">
        <f t="shared" si="203"/>
        <v>0</v>
      </c>
      <c r="AX469" s="135">
        <f t="shared" si="204"/>
        <v>0</v>
      </c>
      <c r="AY469" s="135">
        <f t="shared" si="205"/>
        <v>0</v>
      </c>
      <c r="AZ469" s="135">
        <f t="shared" si="206"/>
        <v>0</v>
      </c>
      <c r="BA469" s="135">
        <f t="shared" si="207"/>
        <v>0</v>
      </c>
      <c r="BB469" s="135">
        <f t="shared" si="208"/>
        <v>0</v>
      </c>
      <c r="BC469" s="135">
        <f t="shared" si="209"/>
        <v>0</v>
      </c>
      <c r="BD469" s="135">
        <f t="shared" si="210"/>
        <v>0</v>
      </c>
      <c r="BE469" s="135">
        <f t="shared" si="211"/>
        <v>0</v>
      </c>
      <c r="BF469" s="135">
        <f t="shared" si="212"/>
        <v>0</v>
      </c>
      <c r="BG469" s="135">
        <f t="shared" si="213"/>
        <v>0</v>
      </c>
      <c r="BH469" s="135">
        <f t="shared" si="214"/>
        <v>0</v>
      </c>
      <c r="BI469" s="135">
        <f t="shared" si="215"/>
        <v>0</v>
      </c>
      <c r="BJ469" s="135">
        <f t="shared" si="216"/>
        <v>1</v>
      </c>
      <c r="BK469" s="135">
        <f t="shared" si="177"/>
        <v>0</v>
      </c>
      <c r="BL469" s="135">
        <f t="shared" si="178"/>
        <v>1</v>
      </c>
      <c r="BM469" s="135">
        <f t="shared" si="179"/>
        <v>0</v>
      </c>
      <c r="BN469" s="135">
        <f t="shared" si="180"/>
        <v>0</v>
      </c>
      <c r="BO469" s="135">
        <f t="shared" si="181"/>
        <v>0</v>
      </c>
      <c r="BP469" s="135">
        <f t="shared" si="182"/>
        <v>0</v>
      </c>
      <c r="BQ469" s="135">
        <f t="shared" si="183"/>
        <v>0</v>
      </c>
      <c r="BR469" s="135">
        <f t="shared" si="184"/>
        <v>0</v>
      </c>
      <c r="BS469" s="135">
        <f t="shared" si="185"/>
        <v>1</v>
      </c>
      <c r="BT469" s="135">
        <f t="shared" si="186"/>
        <v>0</v>
      </c>
      <c r="BU469" s="135">
        <f t="shared" si="187"/>
        <v>0</v>
      </c>
      <c r="BV469" s="135">
        <f t="shared" si="188"/>
        <v>0</v>
      </c>
      <c r="BW469" s="135">
        <f t="shared" si="189"/>
        <v>0</v>
      </c>
      <c r="BX469" s="135">
        <f t="shared" si="190"/>
        <v>0</v>
      </c>
      <c r="BY469" s="135">
        <f t="shared" si="191"/>
        <v>0</v>
      </c>
      <c r="BZ469" s="135">
        <f t="shared" si="192"/>
        <v>0</v>
      </c>
      <c r="CA469" s="135">
        <f t="shared" si="193"/>
        <v>0</v>
      </c>
      <c r="CB469" s="135">
        <f t="shared" si="194"/>
        <v>0</v>
      </c>
      <c r="CC469" s="135">
        <f t="shared" si="195"/>
        <v>0</v>
      </c>
      <c r="CD469" s="135">
        <f t="shared" si="196"/>
        <v>0</v>
      </c>
      <c r="CE469" s="135">
        <f t="shared" si="197"/>
        <v>0</v>
      </c>
      <c r="CF469" s="135">
        <f t="shared" si="198"/>
        <v>0</v>
      </c>
      <c r="CG469" s="135">
        <f t="shared" si="199"/>
        <v>0</v>
      </c>
      <c r="CH469" s="135">
        <f t="shared" si="200"/>
        <v>0</v>
      </c>
      <c r="CI469" s="135">
        <f t="shared" si="201"/>
        <v>0</v>
      </c>
    </row>
    <row r="470" spans="2:87">
      <c r="B470" s="161" t="str">
        <f t="shared" si="175"/>
        <v>26 Fidelidad</v>
      </c>
      <c r="C470" s="145">
        <v>1</v>
      </c>
      <c r="D470" s="145">
        <v>0</v>
      </c>
      <c r="E470" s="145">
        <v>28</v>
      </c>
      <c r="F470" s="145">
        <v>0</v>
      </c>
      <c r="G470" s="145">
        <v>0</v>
      </c>
      <c r="H470" s="145">
        <v>48</v>
      </c>
      <c r="I470" s="145">
        <v>6</v>
      </c>
      <c r="J470" s="145">
        <v>66</v>
      </c>
      <c r="K470" s="145">
        <v>0</v>
      </c>
      <c r="L470" s="145">
        <v>0</v>
      </c>
      <c r="M470" s="145">
        <v>0</v>
      </c>
      <c r="N470" s="145">
        <v>0</v>
      </c>
      <c r="O470" s="145">
        <v>0</v>
      </c>
      <c r="P470" s="145">
        <v>389</v>
      </c>
      <c r="Q470" s="145">
        <v>0</v>
      </c>
      <c r="R470" s="145">
        <v>13</v>
      </c>
      <c r="S470" s="145">
        <v>0</v>
      </c>
      <c r="T470" s="145">
        <v>0</v>
      </c>
      <c r="U470" s="145">
        <v>0</v>
      </c>
      <c r="V470" s="145">
        <v>0</v>
      </c>
      <c r="W470" s="145">
        <v>0</v>
      </c>
      <c r="X470" s="145">
        <v>0</v>
      </c>
      <c r="Y470" s="145">
        <v>0</v>
      </c>
      <c r="Z470" s="145">
        <v>0</v>
      </c>
      <c r="AA470" s="145">
        <v>0</v>
      </c>
      <c r="AB470" s="145">
        <v>2</v>
      </c>
      <c r="AC470" s="145">
        <v>0</v>
      </c>
      <c r="AD470" s="145">
        <v>0</v>
      </c>
      <c r="AE470" s="145"/>
      <c r="AF470" s="145"/>
      <c r="AG470" s="145"/>
      <c r="AH470" s="145"/>
      <c r="AI470" s="145"/>
      <c r="AJ470" s="145"/>
      <c r="AK470" s="145"/>
      <c r="AL470" s="145"/>
      <c r="AM470" s="145"/>
      <c r="AN470" s="145"/>
      <c r="AO470" s="145"/>
      <c r="AP470" s="145"/>
      <c r="AQ470" s="131">
        <f t="shared" si="173"/>
        <v>553</v>
      </c>
      <c r="AS470" s="145">
        <v>481</v>
      </c>
      <c r="AU470" s="135">
        <f t="shared" si="176"/>
        <v>0</v>
      </c>
      <c r="AV470" s="135">
        <f t="shared" si="202"/>
        <v>0</v>
      </c>
      <c r="AW470" s="135">
        <f t="shared" si="203"/>
        <v>0</v>
      </c>
      <c r="AX470" s="135">
        <f t="shared" si="204"/>
        <v>0</v>
      </c>
      <c r="AY470" s="135">
        <f t="shared" si="205"/>
        <v>0</v>
      </c>
      <c r="AZ470" s="135">
        <f t="shared" si="206"/>
        <v>0</v>
      </c>
      <c r="BA470" s="135">
        <f t="shared" si="207"/>
        <v>0</v>
      </c>
      <c r="BB470" s="135">
        <f t="shared" si="208"/>
        <v>0</v>
      </c>
      <c r="BC470" s="135">
        <f t="shared" si="209"/>
        <v>0</v>
      </c>
      <c r="BD470" s="135">
        <f t="shared" si="210"/>
        <v>1</v>
      </c>
      <c r="BE470" s="135">
        <f t="shared" si="211"/>
        <v>0</v>
      </c>
      <c r="BF470" s="135">
        <f t="shared" si="212"/>
        <v>0</v>
      </c>
      <c r="BG470" s="135">
        <f t="shared" si="213"/>
        <v>0</v>
      </c>
      <c r="BH470" s="135">
        <f t="shared" si="214"/>
        <v>0</v>
      </c>
      <c r="BI470" s="135">
        <f t="shared" si="215"/>
        <v>0</v>
      </c>
      <c r="BJ470" s="135">
        <f t="shared" si="216"/>
        <v>0</v>
      </c>
      <c r="BK470" s="135">
        <f t="shared" si="177"/>
        <v>0</v>
      </c>
      <c r="BL470" s="135">
        <f t="shared" si="178"/>
        <v>1</v>
      </c>
      <c r="BM470" s="135">
        <f t="shared" si="179"/>
        <v>0</v>
      </c>
      <c r="BN470" s="135">
        <f t="shared" si="180"/>
        <v>0</v>
      </c>
      <c r="BO470" s="135">
        <f t="shared" si="181"/>
        <v>0</v>
      </c>
      <c r="BP470" s="135">
        <f t="shared" si="182"/>
        <v>0</v>
      </c>
      <c r="BQ470" s="135">
        <f t="shared" si="183"/>
        <v>1</v>
      </c>
      <c r="BR470" s="135">
        <f t="shared" si="184"/>
        <v>0</v>
      </c>
      <c r="BS470" s="135">
        <f t="shared" si="185"/>
        <v>0</v>
      </c>
      <c r="BT470" s="135">
        <f t="shared" si="186"/>
        <v>0</v>
      </c>
      <c r="BU470" s="135">
        <f t="shared" si="187"/>
        <v>0</v>
      </c>
      <c r="BV470" s="135">
        <f t="shared" si="188"/>
        <v>0</v>
      </c>
      <c r="BW470" s="135">
        <f t="shared" si="189"/>
        <v>0</v>
      </c>
      <c r="BX470" s="135">
        <f t="shared" si="190"/>
        <v>0</v>
      </c>
      <c r="BY470" s="135">
        <f t="shared" si="191"/>
        <v>0</v>
      </c>
      <c r="BZ470" s="135">
        <f t="shared" si="192"/>
        <v>0</v>
      </c>
      <c r="CA470" s="135">
        <f t="shared" si="193"/>
        <v>0</v>
      </c>
      <c r="CB470" s="135">
        <f t="shared" si="194"/>
        <v>0</v>
      </c>
      <c r="CC470" s="135">
        <f t="shared" si="195"/>
        <v>0</v>
      </c>
      <c r="CD470" s="135">
        <f t="shared" si="196"/>
        <v>0</v>
      </c>
      <c r="CE470" s="135">
        <f t="shared" si="197"/>
        <v>0</v>
      </c>
      <c r="CF470" s="135">
        <f t="shared" si="198"/>
        <v>0</v>
      </c>
      <c r="CG470" s="135">
        <f t="shared" si="199"/>
        <v>0</v>
      </c>
      <c r="CH470" s="135">
        <f t="shared" si="200"/>
        <v>0</v>
      </c>
      <c r="CI470" s="135">
        <f t="shared" si="201"/>
        <v>0</v>
      </c>
    </row>
    <row r="471" spans="2:87">
      <c r="B471" s="161" t="str">
        <f t="shared" si="175"/>
        <v>27 Seguro de Crédito por Ventas a Plazo</v>
      </c>
      <c r="C471" s="145">
        <v>0</v>
      </c>
      <c r="D471" s="145">
        <v>0</v>
      </c>
      <c r="E471" s="145">
        <v>0</v>
      </c>
      <c r="F471" s="145">
        <v>0</v>
      </c>
      <c r="G471" s="145">
        <v>61</v>
      </c>
      <c r="H471" s="145">
        <v>0</v>
      </c>
      <c r="I471" s="145">
        <v>0</v>
      </c>
      <c r="J471" s="145">
        <v>0</v>
      </c>
      <c r="K471" s="145">
        <v>187</v>
      </c>
      <c r="L471" s="145">
        <v>0</v>
      </c>
      <c r="M471" s="145">
        <v>1703</v>
      </c>
      <c r="N471" s="145">
        <v>0</v>
      </c>
      <c r="O471" s="145">
        <v>0</v>
      </c>
      <c r="P471" s="145">
        <v>0</v>
      </c>
      <c r="Q471" s="145">
        <v>0</v>
      </c>
      <c r="R471" s="145">
        <v>0</v>
      </c>
      <c r="S471" s="145">
        <v>0</v>
      </c>
      <c r="T471" s="145">
        <v>0</v>
      </c>
      <c r="U471" s="145">
        <v>121</v>
      </c>
      <c r="V471" s="145">
        <v>0</v>
      </c>
      <c r="W471" s="145">
        <v>118</v>
      </c>
      <c r="X471" s="145">
        <v>0</v>
      </c>
      <c r="Y471" s="145">
        <v>0</v>
      </c>
      <c r="Z471" s="145">
        <v>0</v>
      </c>
      <c r="AA471" s="145">
        <v>0</v>
      </c>
      <c r="AB471" s="145">
        <v>0</v>
      </c>
      <c r="AC471" s="145">
        <v>0</v>
      </c>
      <c r="AD471" s="145">
        <v>0</v>
      </c>
      <c r="AE471" s="145"/>
      <c r="AF471" s="145"/>
      <c r="AG471" s="145"/>
      <c r="AH471" s="145"/>
      <c r="AI471" s="145"/>
      <c r="AJ471" s="145"/>
      <c r="AK471" s="145"/>
      <c r="AL471" s="145"/>
      <c r="AM471" s="145"/>
      <c r="AN471" s="145"/>
      <c r="AO471" s="145"/>
      <c r="AP471" s="145"/>
      <c r="AQ471" s="131">
        <f t="shared" si="173"/>
        <v>2190</v>
      </c>
      <c r="AS471" s="145">
        <v>2130</v>
      </c>
      <c r="AU471" s="135">
        <f t="shared" si="176"/>
        <v>0</v>
      </c>
      <c r="AV471" s="135">
        <f t="shared" si="202"/>
        <v>0</v>
      </c>
      <c r="AW471" s="135">
        <f t="shared" si="203"/>
        <v>0</v>
      </c>
      <c r="AX471" s="135">
        <f t="shared" si="204"/>
        <v>0</v>
      </c>
      <c r="AY471" s="135">
        <f t="shared" si="205"/>
        <v>0</v>
      </c>
      <c r="AZ471" s="135">
        <f t="shared" si="206"/>
        <v>0</v>
      </c>
      <c r="BA471" s="135">
        <f t="shared" si="207"/>
        <v>0</v>
      </c>
      <c r="BB471" s="135">
        <f t="shared" si="208"/>
        <v>0</v>
      </c>
      <c r="BC471" s="135">
        <f t="shared" si="209"/>
        <v>0</v>
      </c>
      <c r="BD471" s="135">
        <f t="shared" si="210"/>
        <v>0</v>
      </c>
      <c r="BE471" s="135">
        <f t="shared" si="211"/>
        <v>0</v>
      </c>
      <c r="BF471" s="135">
        <f t="shared" si="212"/>
        <v>0</v>
      </c>
      <c r="BG471" s="135">
        <f t="shared" si="213"/>
        <v>0</v>
      </c>
      <c r="BH471" s="135">
        <f t="shared" si="214"/>
        <v>0</v>
      </c>
      <c r="BI471" s="135">
        <f t="shared" si="215"/>
        <v>0</v>
      </c>
      <c r="BJ471" s="135">
        <f t="shared" si="216"/>
        <v>0</v>
      </c>
      <c r="BK471" s="135">
        <f t="shared" si="177"/>
        <v>0</v>
      </c>
      <c r="BL471" s="135">
        <f t="shared" si="178"/>
        <v>0</v>
      </c>
      <c r="BM471" s="135">
        <f t="shared" si="179"/>
        <v>0</v>
      </c>
      <c r="BN471" s="135">
        <f t="shared" si="180"/>
        <v>0</v>
      </c>
      <c r="BO471" s="135">
        <f t="shared" si="181"/>
        <v>0</v>
      </c>
      <c r="BP471" s="135">
        <f t="shared" si="182"/>
        <v>0</v>
      </c>
      <c r="BQ471" s="135">
        <f t="shared" si="183"/>
        <v>0</v>
      </c>
      <c r="BR471" s="135">
        <f t="shared" si="184"/>
        <v>0</v>
      </c>
      <c r="BS471" s="135">
        <f t="shared" si="185"/>
        <v>0</v>
      </c>
      <c r="BT471" s="135">
        <f t="shared" si="186"/>
        <v>0</v>
      </c>
      <c r="BU471" s="135">
        <f t="shared" si="187"/>
        <v>0</v>
      </c>
      <c r="BV471" s="135">
        <f t="shared" si="188"/>
        <v>0</v>
      </c>
      <c r="BW471" s="135">
        <f t="shared" si="189"/>
        <v>0</v>
      </c>
      <c r="BX471" s="135">
        <f t="shared" si="190"/>
        <v>0</v>
      </c>
      <c r="BY471" s="135">
        <f t="shared" si="191"/>
        <v>0</v>
      </c>
      <c r="BZ471" s="135">
        <f t="shared" si="192"/>
        <v>0</v>
      </c>
      <c r="CA471" s="135">
        <f t="shared" si="193"/>
        <v>0</v>
      </c>
      <c r="CB471" s="135">
        <f t="shared" si="194"/>
        <v>0</v>
      </c>
      <c r="CC471" s="135">
        <f t="shared" si="195"/>
        <v>0</v>
      </c>
      <c r="CD471" s="135">
        <f t="shared" si="196"/>
        <v>0</v>
      </c>
      <c r="CE471" s="135">
        <f t="shared" si="197"/>
        <v>0</v>
      </c>
      <c r="CF471" s="135">
        <f t="shared" si="198"/>
        <v>0</v>
      </c>
      <c r="CG471" s="135">
        <f t="shared" si="199"/>
        <v>0</v>
      </c>
      <c r="CH471" s="135">
        <f t="shared" si="200"/>
        <v>0</v>
      </c>
      <c r="CI471" s="135">
        <f t="shared" si="201"/>
        <v>0</v>
      </c>
    </row>
    <row r="472" spans="2:87">
      <c r="B472" s="161" t="str">
        <f t="shared" si="175"/>
        <v>28 Seguro de Crédito a la Exportación</v>
      </c>
      <c r="C472" s="145">
        <v>0</v>
      </c>
      <c r="D472" s="145">
        <v>0</v>
      </c>
      <c r="E472" s="145">
        <v>0</v>
      </c>
      <c r="F472" s="145">
        <v>0</v>
      </c>
      <c r="G472" s="145">
        <v>3</v>
      </c>
      <c r="H472" s="145">
        <v>0</v>
      </c>
      <c r="I472" s="145">
        <v>0</v>
      </c>
      <c r="J472" s="145">
        <v>0</v>
      </c>
      <c r="K472" s="145">
        <v>60</v>
      </c>
      <c r="L472" s="145">
        <v>0</v>
      </c>
      <c r="M472" s="145">
        <v>81</v>
      </c>
      <c r="N472" s="145">
        <v>6</v>
      </c>
      <c r="O472" s="145">
        <v>0</v>
      </c>
      <c r="P472" s="145">
        <v>0</v>
      </c>
      <c r="Q472" s="145">
        <v>0</v>
      </c>
      <c r="R472" s="145">
        <v>0</v>
      </c>
      <c r="S472" s="145">
        <v>0</v>
      </c>
      <c r="T472" s="145">
        <v>0</v>
      </c>
      <c r="U472" s="145">
        <v>11</v>
      </c>
      <c r="V472" s="145">
        <v>0</v>
      </c>
      <c r="W472" s="145">
        <v>15</v>
      </c>
      <c r="X472" s="145">
        <v>0</v>
      </c>
      <c r="Y472" s="145">
        <v>0</v>
      </c>
      <c r="Z472" s="145">
        <v>0</v>
      </c>
      <c r="AA472" s="145">
        <v>0</v>
      </c>
      <c r="AB472" s="145">
        <v>0</v>
      </c>
      <c r="AC472" s="145">
        <v>0</v>
      </c>
      <c r="AD472" s="145">
        <v>0</v>
      </c>
      <c r="AE472" s="145"/>
      <c r="AF472" s="145"/>
      <c r="AG472" s="145"/>
      <c r="AH472" s="145"/>
      <c r="AI472" s="145"/>
      <c r="AJ472" s="145"/>
      <c r="AK472" s="145"/>
      <c r="AL472" s="145"/>
      <c r="AM472" s="145"/>
      <c r="AN472" s="145"/>
      <c r="AO472" s="145"/>
      <c r="AP472" s="145"/>
      <c r="AQ472" s="131">
        <f t="shared" si="173"/>
        <v>176</v>
      </c>
      <c r="AS472" s="145">
        <v>164</v>
      </c>
      <c r="AU472" s="135">
        <f t="shared" si="176"/>
        <v>0</v>
      </c>
      <c r="AV472" s="135">
        <f t="shared" si="202"/>
        <v>0</v>
      </c>
      <c r="AW472" s="135">
        <f t="shared" si="203"/>
        <v>0</v>
      </c>
      <c r="AX472" s="135">
        <f t="shared" si="204"/>
        <v>0</v>
      </c>
      <c r="AY472" s="135">
        <f t="shared" si="205"/>
        <v>0</v>
      </c>
      <c r="AZ472" s="135">
        <f t="shared" si="206"/>
        <v>0</v>
      </c>
      <c r="BA472" s="135">
        <f t="shared" si="207"/>
        <v>0</v>
      </c>
      <c r="BB472" s="135">
        <f t="shared" si="208"/>
        <v>0</v>
      </c>
      <c r="BC472" s="135">
        <f t="shared" si="209"/>
        <v>0</v>
      </c>
      <c r="BD472" s="135">
        <f t="shared" si="210"/>
        <v>0</v>
      </c>
      <c r="BE472" s="135">
        <f t="shared" si="211"/>
        <v>0</v>
      </c>
      <c r="BF472" s="135">
        <f t="shared" si="212"/>
        <v>0</v>
      </c>
      <c r="BG472" s="135">
        <f t="shared" si="213"/>
        <v>0</v>
      </c>
      <c r="BH472" s="135">
        <f t="shared" si="214"/>
        <v>0</v>
      </c>
      <c r="BI472" s="135">
        <f t="shared" si="215"/>
        <v>0</v>
      </c>
      <c r="BJ472" s="135">
        <f t="shared" si="216"/>
        <v>0</v>
      </c>
      <c r="BK472" s="135">
        <f t="shared" si="177"/>
        <v>0</v>
      </c>
      <c r="BL472" s="135">
        <f t="shared" si="178"/>
        <v>0</v>
      </c>
      <c r="BM472" s="135">
        <f t="shared" si="179"/>
        <v>0</v>
      </c>
      <c r="BN472" s="135">
        <f t="shared" si="180"/>
        <v>0</v>
      </c>
      <c r="BO472" s="135">
        <f t="shared" si="181"/>
        <v>0</v>
      </c>
      <c r="BP472" s="135">
        <f t="shared" si="182"/>
        <v>0</v>
      </c>
      <c r="BQ472" s="135">
        <f t="shared" si="183"/>
        <v>0</v>
      </c>
      <c r="BR472" s="135">
        <f t="shared" si="184"/>
        <v>0</v>
      </c>
      <c r="BS472" s="135">
        <f t="shared" si="185"/>
        <v>0</v>
      </c>
      <c r="BT472" s="135">
        <f t="shared" si="186"/>
        <v>0</v>
      </c>
      <c r="BU472" s="135">
        <f t="shared" si="187"/>
        <v>0</v>
      </c>
      <c r="BV472" s="135">
        <f t="shared" si="188"/>
        <v>0</v>
      </c>
      <c r="BW472" s="135">
        <f t="shared" si="189"/>
        <v>0</v>
      </c>
      <c r="BX472" s="135">
        <f t="shared" si="190"/>
        <v>0</v>
      </c>
      <c r="BY472" s="135">
        <f t="shared" si="191"/>
        <v>0</v>
      </c>
      <c r="BZ472" s="135">
        <f t="shared" si="192"/>
        <v>0</v>
      </c>
      <c r="CA472" s="135">
        <f t="shared" si="193"/>
        <v>0</v>
      </c>
      <c r="CB472" s="135">
        <f t="shared" si="194"/>
        <v>0</v>
      </c>
      <c r="CC472" s="135">
        <f t="shared" si="195"/>
        <v>0</v>
      </c>
      <c r="CD472" s="135">
        <f t="shared" si="196"/>
        <v>0</v>
      </c>
      <c r="CE472" s="135">
        <f t="shared" si="197"/>
        <v>0</v>
      </c>
      <c r="CF472" s="135">
        <f t="shared" si="198"/>
        <v>0</v>
      </c>
      <c r="CG472" s="135">
        <f t="shared" si="199"/>
        <v>0</v>
      </c>
      <c r="CH472" s="135">
        <f t="shared" si="200"/>
        <v>0</v>
      </c>
      <c r="CI472" s="135">
        <f t="shared" si="201"/>
        <v>0</v>
      </c>
    </row>
    <row r="473" spans="2:87">
      <c r="B473" s="161" t="str">
        <f t="shared" si="175"/>
        <v>29 Otros Seguros de Crédito</v>
      </c>
      <c r="C473" s="145">
        <v>0</v>
      </c>
      <c r="D473" s="145">
        <v>0</v>
      </c>
      <c r="E473" s="145">
        <v>0</v>
      </c>
      <c r="F473" s="145">
        <v>0</v>
      </c>
      <c r="G473" s="145">
        <v>0</v>
      </c>
      <c r="H473" s="145">
        <v>0</v>
      </c>
      <c r="I473" s="145">
        <v>0</v>
      </c>
      <c r="J473" s="145">
        <v>0</v>
      </c>
      <c r="K473" s="145">
        <v>0</v>
      </c>
      <c r="L473" s="145">
        <v>0</v>
      </c>
      <c r="M473" s="145">
        <v>0</v>
      </c>
      <c r="N473" s="145">
        <v>0</v>
      </c>
      <c r="O473" s="145">
        <v>0</v>
      </c>
      <c r="P473" s="145">
        <v>0</v>
      </c>
      <c r="Q473" s="145">
        <v>0</v>
      </c>
      <c r="R473" s="145">
        <v>0</v>
      </c>
      <c r="S473" s="145">
        <v>0</v>
      </c>
      <c r="T473" s="145">
        <v>0</v>
      </c>
      <c r="U473" s="145">
        <v>0</v>
      </c>
      <c r="V473" s="145">
        <v>0</v>
      </c>
      <c r="W473" s="145">
        <v>0</v>
      </c>
      <c r="X473" s="145">
        <v>0</v>
      </c>
      <c r="Y473" s="145">
        <v>0</v>
      </c>
      <c r="Z473" s="145">
        <v>0</v>
      </c>
      <c r="AA473" s="145">
        <v>0</v>
      </c>
      <c r="AB473" s="145">
        <v>0</v>
      </c>
      <c r="AC473" s="145">
        <v>0</v>
      </c>
      <c r="AD473" s="145">
        <v>0</v>
      </c>
      <c r="AE473" s="145"/>
      <c r="AF473" s="145"/>
      <c r="AG473" s="145"/>
      <c r="AH473" s="145"/>
      <c r="AI473" s="145"/>
      <c r="AJ473" s="145"/>
      <c r="AK473" s="145"/>
      <c r="AL473" s="145"/>
      <c r="AM473" s="145"/>
      <c r="AN473" s="145"/>
      <c r="AO473" s="145"/>
      <c r="AP473" s="145"/>
      <c r="AQ473" s="131">
        <f t="shared" si="173"/>
        <v>0</v>
      </c>
      <c r="AS473" s="145">
        <v>0</v>
      </c>
      <c r="AU473" s="135">
        <f t="shared" si="176"/>
        <v>0</v>
      </c>
      <c r="AV473" s="135">
        <f t="shared" si="202"/>
        <v>0</v>
      </c>
      <c r="AW473" s="135">
        <f t="shared" si="203"/>
        <v>0</v>
      </c>
      <c r="AX473" s="135">
        <f t="shared" si="204"/>
        <v>0</v>
      </c>
      <c r="AY473" s="135">
        <f t="shared" si="205"/>
        <v>0</v>
      </c>
      <c r="AZ473" s="135">
        <f t="shared" si="206"/>
        <v>0</v>
      </c>
      <c r="BA473" s="135">
        <f t="shared" si="207"/>
        <v>0</v>
      </c>
      <c r="BB473" s="135">
        <f t="shared" si="208"/>
        <v>0</v>
      </c>
      <c r="BC473" s="135">
        <f t="shared" si="209"/>
        <v>0</v>
      </c>
      <c r="BD473" s="135">
        <f t="shared" si="210"/>
        <v>0</v>
      </c>
      <c r="BE473" s="135">
        <f t="shared" si="211"/>
        <v>0</v>
      </c>
      <c r="BF473" s="135">
        <f t="shared" si="212"/>
        <v>0</v>
      </c>
      <c r="BG473" s="135">
        <f t="shared" si="213"/>
        <v>0</v>
      </c>
      <c r="BH473" s="135">
        <f t="shared" si="214"/>
        <v>0</v>
      </c>
      <c r="BI473" s="135">
        <f t="shared" si="215"/>
        <v>0</v>
      </c>
      <c r="BJ473" s="135">
        <f t="shared" si="216"/>
        <v>0</v>
      </c>
      <c r="BK473" s="135">
        <f t="shared" si="177"/>
        <v>0</v>
      </c>
      <c r="BL473" s="135">
        <f t="shared" si="178"/>
        <v>0</v>
      </c>
      <c r="BM473" s="135">
        <f t="shared" si="179"/>
        <v>0</v>
      </c>
      <c r="BN473" s="135">
        <f t="shared" si="180"/>
        <v>0</v>
      </c>
      <c r="BO473" s="135">
        <f t="shared" si="181"/>
        <v>0</v>
      </c>
      <c r="BP473" s="135">
        <f t="shared" si="182"/>
        <v>0</v>
      </c>
      <c r="BQ473" s="135">
        <f t="shared" si="183"/>
        <v>0</v>
      </c>
      <c r="BR473" s="135">
        <f t="shared" si="184"/>
        <v>0</v>
      </c>
      <c r="BS473" s="135">
        <f t="shared" si="185"/>
        <v>0</v>
      </c>
      <c r="BT473" s="135">
        <f t="shared" si="186"/>
        <v>0</v>
      </c>
      <c r="BU473" s="135">
        <f t="shared" si="187"/>
        <v>0</v>
      </c>
      <c r="BV473" s="135">
        <f t="shared" si="188"/>
        <v>0</v>
      </c>
      <c r="BW473" s="135">
        <f t="shared" si="189"/>
        <v>0</v>
      </c>
      <c r="BX473" s="135">
        <f t="shared" si="190"/>
        <v>0</v>
      </c>
      <c r="BY473" s="135">
        <f t="shared" si="191"/>
        <v>0</v>
      </c>
      <c r="BZ473" s="135">
        <f t="shared" si="192"/>
        <v>0</v>
      </c>
      <c r="CA473" s="135">
        <f t="shared" si="193"/>
        <v>0</v>
      </c>
      <c r="CB473" s="135">
        <f t="shared" si="194"/>
        <v>0</v>
      </c>
      <c r="CC473" s="135">
        <f t="shared" si="195"/>
        <v>0</v>
      </c>
      <c r="CD473" s="135">
        <f t="shared" si="196"/>
        <v>0</v>
      </c>
      <c r="CE473" s="135">
        <f t="shared" si="197"/>
        <v>0</v>
      </c>
      <c r="CF473" s="135">
        <f t="shared" si="198"/>
        <v>0</v>
      </c>
      <c r="CG473" s="135">
        <f t="shared" si="199"/>
        <v>0</v>
      </c>
      <c r="CH473" s="135">
        <f t="shared" si="200"/>
        <v>0</v>
      </c>
      <c r="CI473" s="135">
        <f t="shared" si="201"/>
        <v>0</v>
      </c>
    </row>
    <row r="474" spans="2:87">
      <c r="B474" s="161" t="str">
        <f t="shared" si="175"/>
        <v>30 Seguro Agrícola</v>
      </c>
      <c r="C474" s="145">
        <v>0</v>
      </c>
      <c r="D474" s="145">
        <v>0</v>
      </c>
      <c r="E474" s="145">
        <v>0</v>
      </c>
      <c r="F474" s="145">
        <v>0</v>
      </c>
      <c r="G474" s="145">
        <v>0</v>
      </c>
      <c r="H474" s="145">
        <v>0</v>
      </c>
      <c r="I474" s="145">
        <v>0</v>
      </c>
      <c r="J474" s="145">
        <v>0</v>
      </c>
      <c r="K474" s="145">
        <v>0</v>
      </c>
      <c r="L474" s="145">
        <v>0</v>
      </c>
      <c r="M474" s="145">
        <v>0</v>
      </c>
      <c r="N474" s="145">
        <v>0</v>
      </c>
      <c r="O474" s="145">
        <v>0</v>
      </c>
      <c r="P474" s="145">
        <v>40</v>
      </c>
      <c r="Q474" s="145">
        <v>0</v>
      </c>
      <c r="R474" s="145">
        <v>0</v>
      </c>
      <c r="S474" s="145">
        <v>0</v>
      </c>
      <c r="T474" s="145">
        <v>2419</v>
      </c>
      <c r="U474" s="145">
        <v>0</v>
      </c>
      <c r="V474" s="145">
        <v>152</v>
      </c>
      <c r="W474" s="145">
        <v>0</v>
      </c>
      <c r="X474" s="145">
        <v>0</v>
      </c>
      <c r="Y474" s="145">
        <v>0</v>
      </c>
      <c r="Z474" s="145">
        <v>0</v>
      </c>
      <c r="AA474" s="145">
        <v>0</v>
      </c>
      <c r="AB474" s="145">
        <v>0</v>
      </c>
      <c r="AC474" s="145">
        <v>0</v>
      </c>
      <c r="AD474" s="145">
        <v>0</v>
      </c>
      <c r="AE474" s="145"/>
      <c r="AF474" s="145"/>
      <c r="AG474" s="145"/>
      <c r="AH474" s="145"/>
      <c r="AI474" s="145"/>
      <c r="AJ474" s="145"/>
      <c r="AK474" s="145"/>
      <c r="AL474" s="145"/>
      <c r="AM474" s="145"/>
      <c r="AN474" s="145"/>
      <c r="AO474" s="145"/>
      <c r="AP474" s="145"/>
      <c r="AQ474" s="131">
        <f t="shared" si="173"/>
        <v>2611</v>
      </c>
      <c r="AS474" s="145">
        <v>2360</v>
      </c>
      <c r="AU474" s="135">
        <f t="shared" si="176"/>
        <v>0</v>
      </c>
      <c r="AV474" s="135">
        <f t="shared" si="202"/>
        <v>0</v>
      </c>
      <c r="AW474" s="135">
        <f t="shared" si="203"/>
        <v>0</v>
      </c>
      <c r="AX474" s="135">
        <f t="shared" si="204"/>
        <v>0</v>
      </c>
      <c r="AY474" s="135">
        <f t="shared" si="205"/>
        <v>0</v>
      </c>
      <c r="AZ474" s="135">
        <f t="shared" si="206"/>
        <v>0</v>
      </c>
      <c r="BA474" s="135">
        <f t="shared" si="207"/>
        <v>0</v>
      </c>
      <c r="BB474" s="135">
        <f t="shared" si="208"/>
        <v>0</v>
      </c>
      <c r="BC474" s="135">
        <f t="shared" si="209"/>
        <v>0</v>
      </c>
      <c r="BD474" s="135">
        <f t="shared" si="210"/>
        <v>0</v>
      </c>
      <c r="BE474" s="135">
        <f t="shared" si="211"/>
        <v>0</v>
      </c>
      <c r="BF474" s="135">
        <f t="shared" si="212"/>
        <v>0</v>
      </c>
      <c r="BG474" s="135">
        <f t="shared" si="213"/>
        <v>0</v>
      </c>
      <c r="BH474" s="135">
        <f t="shared" si="214"/>
        <v>0</v>
      </c>
      <c r="BI474" s="135">
        <f t="shared" si="215"/>
        <v>0</v>
      </c>
      <c r="BJ474" s="135">
        <f t="shared" si="216"/>
        <v>0</v>
      </c>
      <c r="BK474" s="135">
        <f t="shared" si="177"/>
        <v>0</v>
      </c>
      <c r="BL474" s="135">
        <f t="shared" si="178"/>
        <v>0</v>
      </c>
      <c r="BM474" s="135">
        <f t="shared" si="179"/>
        <v>0</v>
      </c>
      <c r="BN474" s="135">
        <f t="shared" si="180"/>
        <v>0</v>
      </c>
      <c r="BO474" s="135">
        <f t="shared" si="181"/>
        <v>0</v>
      </c>
      <c r="BP474" s="135">
        <f t="shared" si="182"/>
        <v>0</v>
      </c>
      <c r="BQ474" s="135">
        <f t="shared" si="183"/>
        <v>0</v>
      </c>
      <c r="BR474" s="135">
        <f t="shared" si="184"/>
        <v>0</v>
      </c>
      <c r="BS474" s="135">
        <f t="shared" si="185"/>
        <v>0</v>
      </c>
      <c r="BT474" s="135">
        <f t="shared" si="186"/>
        <v>0</v>
      </c>
      <c r="BU474" s="135">
        <f t="shared" si="187"/>
        <v>0</v>
      </c>
      <c r="BV474" s="135">
        <f t="shared" si="188"/>
        <v>0</v>
      </c>
      <c r="BW474" s="135">
        <f t="shared" si="189"/>
        <v>0</v>
      </c>
      <c r="BX474" s="135">
        <f t="shared" si="190"/>
        <v>0</v>
      </c>
      <c r="BY474" s="135">
        <f t="shared" si="191"/>
        <v>0</v>
      </c>
      <c r="BZ474" s="135">
        <f t="shared" si="192"/>
        <v>0</v>
      </c>
      <c r="CA474" s="135">
        <f t="shared" si="193"/>
        <v>0</v>
      </c>
      <c r="CB474" s="135">
        <f t="shared" si="194"/>
        <v>0</v>
      </c>
      <c r="CC474" s="135">
        <f t="shared" si="195"/>
        <v>0</v>
      </c>
      <c r="CD474" s="135">
        <f t="shared" si="196"/>
        <v>0</v>
      </c>
      <c r="CE474" s="135">
        <f t="shared" si="197"/>
        <v>0</v>
      </c>
      <c r="CF474" s="135">
        <f t="shared" si="198"/>
        <v>0</v>
      </c>
      <c r="CG474" s="135">
        <f t="shared" si="199"/>
        <v>0</v>
      </c>
      <c r="CH474" s="135">
        <f t="shared" si="200"/>
        <v>0</v>
      </c>
      <c r="CI474" s="135">
        <f t="shared" si="201"/>
        <v>0</v>
      </c>
    </row>
    <row r="475" spans="2:87">
      <c r="B475" s="161" t="str">
        <f t="shared" si="175"/>
        <v>35 Seguro Salud</v>
      </c>
      <c r="C475" s="145">
        <v>0</v>
      </c>
      <c r="D475" s="145">
        <v>0</v>
      </c>
      <c r="E475" s="145">
        <v>0</v>
      </c>
      <c r="F475" s="145">
        <v>516</v>
      </c>
      <c r="G475" s="145">
        <v>0</v>
      </c>
      <c r="H475" s="145">
        <v>0</v>
      </c>
      <c r="I475" s="145">
        <v>0</v>
      </c>
      <c r="J475" s="145">
        <v>0</v>
      </c>
      <c r="K475" s="145">
        <v>0</v>
      </c>
      <c r="L475" s="145">
        <v>0</v>
      </c>
      <c r="M475" s="145">
        <v>0</v>
      </c>
      <c r="N475" s="145">
        <v>0</v>
      </c>
      <c r="O475" s="145">
        <v>0</v>
      </c>
      <c r="P475" s="145">
        <v>0</v>
      </c>
      <c r="Q475" s="145">
        <v>0</v>
      </c>
      <c r="R475" s="145">
        <v>0</v>
      </c>
      <c r="S475" s="145">
        <v>0</v>
      </c>
      <c r="T475" s="145">
        <v>0</v>
      </c>
      <c r="U475" s="145">
        <v>0</v>
      </c>
      <c r="V475" s="145">
        <v>0</v>
      </c>
      <c r="W475" s="145">
        <v>0</v>
      </c>
      <c r="X475" s="145">
        <v>0</v>
      </c>
      <c r="Y475" s="145">
        <v>0</v>
      </c>
      <c r="Z475" s="145">
        <v>0</v>
      </c>
      <c r="AA475" s="145">
        <v>0</v>
      </c>
      <c r="AB475" s="145">
        <v>0</v>
      </c>
      <c r="AC475" s="145">
        <v>0</v>
      </c>
      <c r="AD475" s="145">
        <v>0</v>
      </c>
      <c r="AE475" s="145"/>
      <c r="AF475" s="145"/>
      <c r="AG475" s="145"/>
      <c r="AH475" s="145"/>
      <c r="AI475" s="145"/>
      <c r="AJ475" s="145"/>
      <c r="AK475" s="145"/>
      <c r="AL475" s="145"/>
      <c r="AM475" s="145"/>
      <c r="AN475" s="145"/>
      <c r="AO475" s="145"/>
      <c r="AP475" s="145"/>
      <c r="AQ475" s="131">
        <f t="shared" si="173"/>
        <v>516</v>
      </c>
      <c r="AS475" s="145">
        <v>331</v>
      </c>
      <c r="AU475" s="135">
        <f t="shared" si="176"/>
        <v>0</v>
      </c>
      <c r="AV475" s="135">
        <f t="shared" si="202"/>
        <v>0</v>
      </c>
      <c r="AW475" s="135">
        <f t="shared" si="203"/>
        <v>0</v>
      </c>
      <c r="AX475" s="135">
        <f t="shared" si="204"/>
        <v>0</v>
      </c>
      <c r="AY475" s="135">
        <f t="shared" si="205"/>
        <v>0</v>
      </c>
      <c r="AZ475" s="135">
        <f t="shared" si="206"/>
        <v>0</v>
      </c>
      <c r="BA475" s="135">
        <f t="shared" si="207"/>
        <v>0</v>
      </c>
      <c r="BB475" s="135">
        <f t="shared" si="208"/>
        <v>0</v>
      </c>
      <c r="BC475" s="135">
        <f t="shared" si="209"/>
        <v>0</v>
      </c>
      <c r="BD475" s="135">
        <f t="shared" si="210"/>
        <v>0</v>
      </c>
      <c r="BE475" s="135">
        <f t="shared" si="211"/>
        <v>0</v>
      </c>
      <c r="BF475" s="135">
        <f t="shared" si="212"/>
        <v>0</v>
      </c>
      <c r="BG475" s="135">
        <f t="shared" si="213"/>
        <v>0</v>
      </c>
      <c r="BH475" s="135">
        <f t="shared" si="214"/>
        <v>0</v>
      </c>
      <c r="BI475" s="135">
        <f t="shared" si="215"/>
        <v>0</v>
      </c>
      <c r="BJ475" s="135">
        <f t="shared" si="216"/>
        <v>0</v>
      </c>
      <c r="BK475" s="135">
        <f t="shared" si="177"/>
        <v>0</v>
      </c>
      <c r="BL475" s="135">
        <f t="shared" si="178"/>
        <v>0</v>
      </c>
      <c r="BM475" s="135">
        <f t="shared" si="179"/>
        <v>0</v>
      </c>
      <c r="BN475" s="135">
        <f t="shared" si="180"/>
        <v>0</v>
      </c>
      <c r="BO475" s="135">
        <f t="shared" si="181"/>
        <v>0</v>
      </c>
      <c r="BP475" s="135">
        <f t="shared" si="182"/>
        <v>0</v>
      </c>
      <c r="BQ475" s="135">
        <f t="shared" si="183"/>
        <v>0</v>
      </c>
      <c r="BR475" s="135">
        <f t="shared" si="184"/>
        <v>0</v>
      </c>
      <c r="BS475" s="135">
        <f t="shared" si="185"/>
        <v>0</v>
      </c>
      <c r="BT475" s="135">
        <f t="shared" si="186"/>
        <v>0</v>
      </c>
      <c r="BU475" s="135">
        <f t="shared" si="187"/>
        <v>0</v>
      </c>
      <c r="BV475" s="135">
        <f t="shared" si="188"/>
        <v>0</v>
      </c>
      <c r="BW475" s="135">
        <f t="shared" si="189"/>
        <v>0</v>
      </c>
      <c r="BX475" s="135">
        <f t="shared" si="190"/>
        <v>0</v>
      </c>
      <c r="BY475" s="135">
        <f t="shared" si="191"/>
        <v>0</v>
      </c>
      <c r="BZ475" s="135">
        <f t="shared" si="192"/>
        <v>0</v>
      </c>
      <c r="CA475" s="135">
        <f t="shared" si="193"/>
        <v>0</v>
      </c>
      <c r="CB475" s="135">
        <f t="shared" si="194"/>
        <v>0</v>
      </c>
      <c r="CC475" s="135">
        <f t="shared" si="195"/>
        <v>0</v>
      </c>
      <c r="CD475" s="135">
        <f t="shared" si="196"/>
        <v>0</v>
      </c>
      <c r="CE475" s="135">
        <f t="shared" si="197"/>
        <v>0</v>
      </c>
      <c r="CF475" s="135">
        <f t="shared" si="198"/>
        <v>0</v>
      </c>
      <c r="CG475" s="135">
        <f t="shared" si="199"/>
        <v>0</v>
      </c>
      <c r="CH475" s="135">
        <f t="shared" si="200"/>
        <v>0</v>
      </c>
      <c r="CI475" s="135">
        <f t="shared" si="201"/>
        <v>0</v>
      </c>
    </row>
    <row r="476" spans="2:87">
      <c r="B476" s="161" t="str">
        <f t="shared" si="175"/>
        <v>50 Otros</v>
      </c>
      <c r="C476" s="145">
        <v>952</v>
      </c>
      <c r="D476" s="145">
        <v>183</v>
      </c>
      <c r="E476" s="145">
        <v>6674</v>
      </c>
      <c r="F476" s="145">
        <v>100722</v>
      </c>
      <c r="G476" s="145">
        <v>0</v>
      </c>
      <c r="H476" s="145">
        <v>1975</v>
      </c>
      <c r="I476" s="145">
        <v>212</v>
      </c>
      <c r="J476" s="145">
        <v>4</v>
      </c>
      <c r="K476" s="145">
        <v>0</v>
      </c>
      <c r="L476" s="145">
        <v>386</v>
      </c>
      <c r="M476" s="145">
        <v>0</v>
      </c>
      <c r="N476" s="145">
        <v>0</v>
      </c>
      <c r="O476" s="145">
        <v>2</v>
      </c>
      <c r="P476" s="145">
        <v>0</v>
      </c>
      <c r="Q476" s="145">
        <v>41</v>
      </c>
      <c r="R476" s="145">
        <v>551</v>
      </c>
      <c r="S476" s="145">
        <v>0</v>
      </c>
      <c r="T476" s="145">
        <v>22628</v>
      </c>
      <c r="U476" s="145">
        <v>0</v>
      </c>
      <c r="V476" s="145">
        <v>691</v>
      </c>
      <c r="W476" s="145">
        <v>0</v>
      </c>
      <c r="X476" s="145">
        <v>4</v>
      </c>
      <c r="Y476" s="145">
        <v>527</v>
      </c>
      <c r="Z476" s="145">
        <v>0</v>
      </c>
      <c r="AA476" s="145">
        <v>18</v>
      </c>
      <c r="AB476" s="145">
        <v>5106</v>
      </c>
      <c r="AC476" s="145">
        <v>314</v>
      </c>
      <c r="AD476" s="145">
        <v>23553</v>
      </c>
      <c r="AE476" s="145"/>
      <c r="AF476" s="145"/>
      <c r="AG476" s="145"/>
      <c r="AH476" s="145"/>
      <c r="AI476" s="145"/>
      <c r="AJ476" s="145"/>
      <c r="AK476" s="145"/>
      <c r="AL476" s="145"/>
      <c r="AM476" s="145"/>
      <c r="AN476" s="145"/>
      <c r="AO476" s="145"/>
      <c r="AP476" s="145"/>
      <c r="AQ476" s="131">
        <f t="shared" si="173"/>
        <v>164543</v>
      </c>
      <c r="AS476" s="145">
        <v>153699</v>
      </c>
      <c r="AU476" s="135">
        <f t="shared" si="176"/>
        <v>0</v>
      </c>
      <c r="AV476" s="135">
        <f t="shared" si="202"/>
        <v>0</v>
      </c>
      <c r="AW476" s="135">
        <f t="shared" si="203"/>
        <v>0</v>
      </c>
      <c r="AX476" s="135">
        <f t="shared" si="204"/>
        <v>0</v>
      </c>
      <c r="AY476" s="135">
        <f t="shared" si="205"/>
        <v>0</v>
      </c>
      <c r="AZ476" s="135">
        <f t="shared" si="206"/>
        <v>0</v>
      </c>
      <c r="BA476" s="135">
        <f t="shared" si="207"/>
        <v>0</v>
      </c>
      <c r="BB476" s="135">
        <f t="shared" si="208"/>
        <v>0</v>
      </c>
      <c r="BC476" s="135">
        <f t="shared" si="209"/>
        <v>0</v>
      </c>
      <c r="BD476" s="135">
        <f t="shared" si="210"/>
        <v>0</v>
      </c>
      <c r="BE476" s="135">
        <f t="shared" si="211"/>
        <v>0</v>
      </c>
      <c r="BF476" s="135">
        <f t="shared" si="212"/>
        <v>0</v>
      </c>
      <c r="BG476" s="135">
        <f t="shared" si="213"/>
        <v>0</v>
      </c>
      <c r="BH476" s="135">
        <f t="shared" si="214"/>
        <v>0</v>
      </c>
      <c r="BI476" s="135">
        <f t="shared" si="215"/>
        <v>0</v>
      </c>
      <c r="BJ476" s="135">
        <f t="shared" si="216"/>
        <v>0</v>
      </c>
      <c r="BK476" s="135">
        <f t="shared" si="177"/>
        <v>0</v>
      </c>
      <c r="BL476" s="135">
        <f t="shared" si="178"/>
        <v>0</v>
      </c>
      <c r="BM476" s="135">
        <f t="shared" si="179"/>
        <v>0</v>
      </c>
      <c r="BN476" s="135">
        <f t="shared" si="180"/>
        <v>0</v>
      </c>
      <c r="BO476" s="135">
        <f t="shared" si="181"/>
        <v>0</v>
      </c>
      <c r="BP476" s="135">
        <f t="shared" si="182"/>
        <v>0</v>
      </c>
      <c r="BQ476" s="135">
        <f t="shared" si="183"/>
        <v>0</v>
      </c>
      <c r="BR476" s="135">
        <f t="shared" si="184"/>
        <v>1</v>
      </c>
      <c r="BS476" s="135">
        <f t="shared" si="185"/>
        <v>0</v>
      </c>
      <c r="BT476" s="135">
        <f t="shared" si="186"/>
        <v>0</v>
      </c>
      <c r="BU476" s="135">
        <f t="shared" si="187"/>
        <v>0</v>
      </c>
      <c r="BV476" s="135">
        <f t="shared" si="188"/>
        <v>0</v>
      </c>
      <c r="BW476" s="135">
        <f t="shared" si="189"/>
        <v>0</v>
      </c>
      <c r="BX476" s="135">
        <f t="shared" si="190"/>
        <v>0</v>
      </c>
      <c r="BY476" s="135">
        <f t="shared" si="191"/>
        <v>0</v>
      </c>
      <c r="BZ476" s="135">
        <f t="shared" si="192"/>
        <v>0</v>
      </c>
      <c r="CA476" s="135">
        <f t="shared" si="193"/>
        <v>0</v>
      </c>
      <c r="CB476" s="135">
        <f t="shared" si="194"/>
        <v>0</v>
      </c>
      <c r="CC476" s="135">
        <f t="shared" si="195"/>
        <v>0</v>
      </c>
      <c r="CD476" s="135">
        <f t="shared" si="196"/>
        <v>0</v>
      </c>
      <c r="CE476" s="135">
        <f t="shared" si="197"/>
        <v>0</v>
      </c>
      <c r="CF476" s="135">
        <f t="shared" si="198"/>
        <v>0</v>
      </c>
      <c r="CG476" s="135">
        <f t="shared" si="199"/>
        <v>0</v>
      </c>
      <c r="CH476" s="135">
        <f t="shared" si="200"/>
        <v>0</v>
      </c>
      <c r="CI476" s="135">
        <f t="shared" si="201"/>
        <v>0</v>
      </c>
    </row>
    <row r="477" spans="2:87">
      <c r="B477" s="162" t="str">
        <f t="shared" si="175"/>
        <v>Total</v>
      </c>
      <c r="C477" s="132">
        <f>SUM(C445:C476)</f>
        <v>9130</v>
      </c>
      <c r="D477" s="132">
        <f t="shared" ref="D477:AP477" si="217">SUM(D445:D476)</f>
        <v>183</v>
      </c>
      <c r="E477" s="132">
        <f t="shared" si="217"/>
        <v>87228</v>
      </c>
      <c r="F477" s="132">
        <f t="shared" si="217"/>
        <v>114281</v>
      </c>
      <c r="G477" s="132">
        <f t="shared" si="217"/>
        <v>72</v>
      </c>
      <c r="H477" s="132">
        <f t="shared" si="217"/>
        <v>9475</v>
      </c>
      <c r="I477" s="132">
        <f t="shared" si="217"/>
        <v>27005</v>
      </c>
      <c r="J477" s="132">
        <f t="shared" si="217"/>
        <v>4108</v>
      </c>
      <c r="K477" s="132">
        <f t="shared" si="217"/>
        <v>247</v>
      </c>
      <c r="L477" s="132">
        <f t="shared" si="217"/>
        <v>26449</v>
      </c>
      <c r="M477" s="132">
        <f t="shared" si="217"/>
        <v>2004</v>
      </c>
      <c r="N477" s="132">
        <f t="shared" si="217"/>
        <v>6</v>
      </c>
      <c r="O477" s="132">
        <f t="shared" si="217"/>
        <v>2</v>
      </c>
      <c r="P477" s="132">
        <f t="shared" si="217"/>
        <v>23976</v>
      </c>
      <c r="Q477" s="132">
        <f t="shared" si="217"/>
        <v>43</v>
      </c>
      <c r="R477" s="132">
        <f t="shared" si="217"/>
        <v>73976</v>
      </c>
      <c r="S477" s="132">
        <f t="shared" si="217"/>
        <v>58</v>
      </c>
      <c r="T477" s="132">
        <f t="shared" si="217"/>
        <v>86441</v>
      </c>
      <c r="U477" s="132">
        <f t="shared" si="217"/>
        <v>147</v>
      </c>
      <c r="V477" s="132">
        <f t="shared" si="217"/>
        <v>35900</v>
      </c>
      <c r="W477" s="132">
        <f t="shared" si="217"/>
        <v>166</v>
      </c>
      <c r="X477" s="132">
        <f t="shared" si="217"/>
        <v>13595</v>
      </c>
      <c r="Y477" s="132">
        <f t="shared" si="217"/>
        <v>35630</v>
      </c>
      <c r="Z477" s="132">
        <f t="shared" si="217"/>
        <v>22</v>
      </c>
      <c r="AA477" s="132">
        <f t="shared" si="217"/>
        <v>9982</v>
      </c>
      <c r="AB477" s="132">
        <f t="shared" si="217"/>
        <v>70442</v>
      </c>
      <c r="AC477" s="132">
        <f t="shared" si="217"/>
        <v>5772</v>
      </c>
      <c r="AD477" s="132">
        <f t="shared" si="217"/>
        <v>25471</v>
      </c>
      <c r="AE477" s="132">
        <f t="shared" si="217"/>
        <v>0</v>
      </c>
      <c r="AF477" s="132">
        <f t="shared" si="217"/>
        <v>0</v>
      </c>
      <c r="AG477" s="132">
        <f t="shared" si="217"/>
        <v>0</v>
      </c>
      <c r="AH477" s="132">
        <f t="shared" si="217"/>
        <v>0</v>
      </c>
      <c r="AI477" s="132">
        <f t="shared" si="217"/>
        <v>0</v>
      </c>
      <c r="AJ477" s="132">
        <f t="shared" si="217"/>
        <v>0</v>
      </c>
      <c r="AK477" s="132">
        <f t="shared" si="217"/>
        <v>0</v>
      </c>
      <c r="AL477" s="132">
        <f t="shared" si="217"/>
        <v>0</v>
      </c>
      <c r="AM477" s="132">
        <f t="shared" si="217"/>
        <v>0</v>
      </c>
      <c r="AN477" s="132">
        <f t="shared" si="217"/>
        <v>0</v>
      </c>
      <c r="AO477" s="132">
        <f t="shared" si="217"/>
        <v>0</v>
      </c>
      <c r="AP477" s="132">
        <f t="shared" si="217"/>
        <v>0</v>
      </c>
      <c r="AQ477" s="132">
        <f>SUM(AQ445:AQ476)</f>
        <v>661811</v>
      </c>
      <c r="AS477" s="132">
        <f>SUM(AS445:AS476)</f>
        <v>716589</v>
      </c>
    </row>
    <row r="479" spans="2:87">
      <c r="C479" s="209"/>
      <c r="D479" s="209"/>
      <c r="E479" s="209"/>
      <c r="F479" s="209"/>
      <c r="G479" s="209"/>
      <c r="H479" s="209"/>
      <c r="I479" s="209"/>
      <c r="J479" s="209"/>
      <c r="K479" s="209"/>
      <c r="L479" s="209"/>
      <c r="M479" s="209"/>
      <c r="N479" s="209"/>
      <c r="O479" s="209"/>
      <c r="P479" s="209"/>
      <c r="Q479" s="209"/>
      <c r="R479" s="209"/>
      <c r="S479" s="209"/>
      <c r="T479" s="209"/>
      <c r="U479" s="209"/>
      <c r="V479" s="209"/>
      <c r="W479" s="209"/>
      <c r="X479" s="209"/>
      <c r="Y479" s="209"/>
      <c r="Z479" s="209"/>
      <c r="AA479" s="209"/>
      <c r="AB479" s="209"/>
      <c r="AC479" s="209"/>
      <c r="AD479" s="209"/>
      <c r="AE479" s="209"/>
      <c r="AF479" s="209"/>
      <c r="AG479" s="209"/>
      <c r="AH479" s="209"/>
      <c r="AI479" s="209"/>
      <c r="AJ479" s="209"/>
      <c r="AK479" s="209"/>
      <c r="AL479" s="209"/>
      <c r="AM479" s="209"/>
      <c r="AN479" s="209"/>
      <c r="AO479" s="209"/>
      <c r="AP479" s="209"/>
    </row>
    <row r="480" spans="2:87" ht="18.75" customHeight="1">
      <c r="B480" s="233" t="s">
        <v>361</v>
      </c>
      <c r="C480" s="234"/>
      <c r="D480" s="234"/>
      <c r="E480" s="234"/>
      <c r="F480" s="234"/>
      <c r="G480" s="234"/>
      <c r="H480" s="234"/>
      <c r="I480" s="234"/>
      <c r="J480" s="234"/>
      <c r="K480" s="234"/>
      <c r="L480" s="234"/>
      <c r="M480" s="234"/>
      <c r="N480" s="234"/>
      <c r="O480" s="234"/>
      <c r="P480" s="234"/>
      <c r="Q480" s="234"/>
      <c r="R480" s="234"/>
      <c r="S480" s="234"/>
      <c r="T480" s="234"/>
      <c r="U480" s="234"/>
      <c r="V480" s="234"/>
      <c r="W480" s="234"/>
      <c r="X480" s="234"/>
      <c r="Y480" s="234"/>
      <c r="Z480" s="234"/>
      <c r="AA480" s="234"/>
      <c r="AB480" s="234"/>
      <c r="AC480" s="234"/>
      <c r="AD480" s="234"/>
      <c r="AE480" s="234"/>
      <c r="AF480" s="234"/>
      <c r="AG480" s="234"/>
      <c r="AH480" s="234"/>
      <c r="AI480" s="234"/>
      <c r="AJ480" s="234"/>
      <c r="AK480" s="234"/>
      <c r="AL480" s="234"/>
      <c r="AM480" s="234"/>
      <c r="AN480" s="234"/>
      <c r="AO480" s="234"/>
      <c r="AP480" s="234"/>
      <c r="AQ480" s="235"/>
    </row>
    <row r="481" spans="2:87" s="185" customFormat="1">
      <c r="B481" s="187"/>
      <c r="C481" s="178">
        <f>COUNTIF($C$482:$AP$482,C482)</f>
        <v>1</v>
      </c>
      <c r="D481" s="178">
        <f t="shared" ref="D481:AP481" si="218">COUNTIF($C$482:$AP$482,D482)</f>
        <v>13</v>
      </c>
      <c r="E481" s="178">
        <f t="shared" si="218"/>
        <v>1</v>
      </c>
      <c r="F481" s="178">
        <f t="shared" si="218"/>
        <v>1</v>
      </c>
      <c r="G481" s="178">
        <f t="shared" si="218"/>
        <v>1</v>
      </c>
      <c r="H481" s="178">
        <f t="shared" si="218"/>
        <v>1</v>
      </c>
      <c r="I481" s="178">
        <f t="shared" si="218"/>
        <v>1</v>
      </c>
      <c r="J481" s="178">
        <f t="shared" si="218"/>
        <v>1</v>
      </c>
      <c r="K481" s="178">
        <f t="shared" si="218"/>
        <v>1</v>
      </c>
      <c r="L481" s="178">
        <f t="shared" si="218"/>
        <v>1</v>
      </c>
      <c r="M481" s="178">
        <f t="shared" si="218"/>
        <v>1</v>
      </c>
      <c r="N481" s="178">
        <f t="shared" si="218"/>
        <v>1</v>
      </c>
      <c r="O481" s="178">
        <f t="shared" si="218"/>
        <v>1</v>
      </c>
      <c r="P481" s="178">
        <f t="shared" si="218"/>
        <v>1</v>
      </c>
      <c r="Q481" s="178">
        <f t="shared" si="218"/>
        <v>1</v>
      </c>
      <c r="R481" s="178">
        <f t="shared" si="218"/>
        <v>1</v>
      </c>
      <c r="S481" s="178">
        <f t="shared" si="218"/>
        <v>1</v>
      </c>
      <c r="T481" s="178">
        <f t="shared" si="218"/>
        <v>1</v>
      </c>
      <c r="U481" s="178">
        <f t="shared" si="218"/>
        <v>1</v>
      </c>
      <c r="V481" s="178">
        <f t="shared" si="218"/>
        <v>1</v>
      </c>
      <c r="W481" s="178">
        <f t="shared" si="218"/>
        <v>1</v>
      </c>
      <c r="X481" s="178">
        <f t="shared" si="218"/>
        <v>1</v>
      </c>
      <c r="Y481" s="178">
        <f t="shared" si="218"/>
        <v>1</v>
      </c>
      <c r="Z481" s="178">
        <f t="shared" si="218"/>
        <v>1</v>
      </c>
      <c r="AA481" s="178">
        <f t="shared" si="218"/>
        <v>1</v>
      </c>
      <c r="AB481" s="178">
        <f t="shared" si="218"/>
        <v>1</v>
      </c>
      <c r="AC481" s="178">
        <f t="shared" si="218"/>
        <v>1</v>
      </c>
      <c r="AD481" s="178">
        <f t="shared" si="218"/>
        <v>1</v>
      </c>
      <c r="AE481" s="178">
        <f t="shared" si="218"/>
        <v>13</v>
      </c>
      <c r="AF481" s="178">
        <f t="shared" si="218"/>
        <v>13</v>
      </c>
      <c r="AG481" s="178">
        <f t="shared" si="218"/>
        <v>13</v>
      </c>
      <c r="AH481" s="178">
        <f t="shared" si="218"/>
        <v>13</v>
      </c>
      <c r="AI481" s="178">
        <f t="shared" si="218"/>
        <v>13</v>
      </c>
      <c r="AJ481" s="178">
        <f t="shared" si="218"/>
        <v>13</v>
      </c>
      <c r="AK481" s="178">
        <f t="shared" si="218"/>
        <v>13</v>
      </c>
      <c r="AL481" s="178">
        <f t="shared" si="218"/>
        <v>13</v>
      </c>
      <c r="AM481" s="178">
        <f t="shared" si="218"/>
        <v>13</v>
      </c>
      <c r="AN481" s="178">
        <f t="shared" si="218"/>
        <v>13</v>
      </c>
      <c r="AO481" s="178">
        <f t="shared" si="218"/>
        <v>13</v>
      </c>
      <c r="AP481" s="178">
        <f t="shared" si="218"/>
        <v>13</v>
      </c>
      <c r="AQ481" s="187"/>
      <c r="AS481" s="177"/>
      <c r="AU481" s="179"/>
      <c r="AV481" s="179"/>
      <c r="AW481" s="179"/>
      <c r="AX481" s="179"/>
      <c r="AY481" s="179"/>
      <c r="AZ481" s="179"/>
      <c r="BA481" s="179"/>
      <c r="BB481" s="179"/>
      <c r="BC481" s="179"/>
      <c r="BD481" s="179"/>
      <c r="BE481" s="179"/>
      <c r="BF481" s="179"/>
      <c r="BG481" s="179"/>
      <c r="BH481" s="179"/>
      <c r="BI481" s="179"/>
      <c r="BJ481" s="179"/>
      <c r="BK481" s="179"/>
      <c r="BL481" s="179"/>
      <c r="BM481" s="179"/>
      <c r="BN481" s="179"/>
      <c r="BO481" s="179"/>
      <c r="BP481" s="179"/>
      <c r="BQ481" s="179"/>
      <c r="BR481" s="179"/>
      <c r="BS481" s="179"/>
      <c r="BT481" s="179"/>
      <c r="BU481" s="179"/>
      <c r="BV481" s="179"/>
      <c r="BW481" s="179"/>
      <c r="BX481" s="179"/>
      <c r="BY481" s="179"/>
      <c r="BZ481" s="179"/>
      <c r="CA481" s="179"/>
      <c r="CB481" s="179"/>
      <c r="CC481" s="179"/>
      <c r="CD481" s="179"/>
      <c r="CE481" s="179"/>
      <c r="CF481" s="179"/>
      <c r="CG481" s="179"/>
      <c r="CH481" s="179"/>
      <c r="CI481" s="179"/>
    </row>
    <row r="482" spans="2:87" s="185" customFormat="1" hidden="1">
      <c r="B482" s="177"/>
      <c r="C482" s="186">
        <f>SUM(C484:C516)</f>
        <v>1587.8776634350938</v>
      </c>
      <c r="D482" s="186">
        <f t="shared" ref="D482:AP482" si="219">SUM(D484:D516)</f>
        <v>0</v>
      </c>
      <c r="E482" s="186">
        <f t="shared" si="219"/>
        <v>-1300.6113442143774</v>
      </c>
      <c r="F482" s="186">
        <f t="shared" si="219"/>
        <v>157.99393071750487</v>
      </c>
      <c r="G482" s="186">
        <f t="shared" si="219"/>
        <v>158.80304008377803</v>
      </c>
      <c r="H482" s="186">
        <f t="shared" si="219"/>
        <v>1203.168673577386</v>
      </c>
      <c r="I482" s="186">
        <f t="shared" si="219"/>
        <v>3497.4667339705265</v>
      </c>
      <c r="J482" s="186">
        <f t="shared" si="219"/>
        <v>50647.822890232201</v>
      </c>
      <c r="K482" s="186">
        <f t="shared" si="219"/>
        <v>222.96284498767488</v>
      </c>
      <c r="L482" s="186">
        <f t="shared" si="219"/>
        <v>1996.2714201516403</v>
      </c>
      <c r="M482" s="186">
        <f t="shared" si="219"/>
        <v>219.89462715228117</v>
      </c>
      <c r="N482" s="186">
        <f t="shared" si="219"/>
        <v>31.142697372300077</v>
      </c>
      <c r="O482" s="186">
        <f t="shared" si="219"/>
        <v>45.755085117799133</v>
      </c>
      <c r="P482" s="186">
        <f t="shared" si="219"/>
        <v>1445.5690117288095</v>
      </c>
      <c r="Q482" s="186">
        <f t="shared" si="219"/>
        <v>81.079693163234424</v>
      </c>
      <c r="R482" s="186">
        <f t="shared" si="219"/>
        <v>1152.1970193873765</v>
      </c>
      <c r="S482" s="186">
        <f t="shared" si="219"/>
        <v>91.895331236000757</v>
      </c>
      <c r="T482" s="186">
        <f t="shared" si="219"/>
        <v>1455.8978104238304</v>
      </c>
      <c r="U482" s="186">
        <f t="shared" si="219"/>
        <v>176.76588138346193</v>
      </c>
      <c r="V482" s="186">
        <f t="shared" si="219"/>
        <v>2348.7962930990147</v>
      </c>
      <c r="W482" s="186">
        <f t="shared" si="219"/>
        <v>-20.697397779160916</v>
      </c>
      <c r="X482" s="186">
        <f t="shared" si="219"/>
        <v>1912.225906606958</v>
      </c>
      <c r="Y482" s="186">
        <f t="shared" si="219"/>
        <v>1838.3753472399947</v>
      </c>
      <c r="Z482" s="186">
        <f t="shared" si="219"/>
        <v>208475.27706201034</v>
      </c>
      <c r="AA482" s="186">
        <f t="shared" si="219"/>
        <v>41031.520087174606</v>
      </c>
      <c r="AB482" s="186">
        <f t="shared" si="219"/>
        <v>4969.7287699583694</v>
      </c>
      <c r="AC482" s="186">
        <f t="shared" si="219"/>
        <v>-4625.4777884899604</v>
      </c>
      <c r="AD482" s="186">
        <f t="shared" si="219"/>
        <v>182.8519035703419</v>
      </c>
      <c r="AE482" s="186">
        <f t="shared" si="219"/>
        <v>0</v>
      </c>
      <c r="AF482" s="186">
        <f t="shared" si="219"/>
        <v>0</v>
      </c>
      <c r="AG482" s="186">
        <f t="shared" si="219"/>
        <v>0</v>
      </c>
      <c r="AH482" s="186">
        <f t="shared" si="219"/>
        <v>0</v>
      </c>
      <c r="AI482" s="186">
        <f t="shared" si="219"/>
        <v>0</v>
      </c>
      <c r="AJ482" s="186">
        <f t="shared" si="219"/>
        <v>0</v>
      </c>
      <c r="AK482" s="186">
        <f t="shared" si="219"/>
        <v>0</v>
      </c>
      <c r="AL482" s="186">
        <f t="shared" si="219"/>
        <v>0</v>
      </c>
      <c r="AM482" s="186">
        <f t="shared" si="219"/>
        <v>0</v>
      </c>
      <c r="AN482" s="186">
        <f t="shared" si="219"/>
        <v>0</v>
      </c>
      <c r="AO482" s="186">
        <f t="shared" si="219"/>
        <v>0</v>
      </c>
      <c r="AP482" s="186">
        <f t="shared" si="219"/>
        <v>0</v>
      </c>
      <c r="AQ482" s="177"/>
      <c r="AS482" s="177"/>
      <c r="AU482" s="179"/>
      <c r="AV482" s="179"/>
      <c r="AW482" s="179"/>
      <c r="AX482" s="179"/>
      <c r="AY482" s="179"/>
      <c r="AZ482" s="179"/>
      <c r="BA482" s="179"/>
      <c r="BB482" s="179"/>
      <c r="BC482" s="179"/>
      <c r="BD482" s="179"/>
      <c r="BE482" s="179"/>
      <c r="BF482" s="179"/>
      <c r="BG482" s="179"/>
      <c r="BH482" s="179"/>
      <c r="BI482" s="179"/>
      <c r="BJ482" s="179"/>
      <c r="BK482" s="179"/>
      <c r="BL482" s="179"/>
      <c r="BM482" s="179"/>
      <c r="BN482" s="179"/>
      <c r="BO482" s="179"/>
      <c r="BP482" s="179"/>
      <c r="BQ482" s="179"/>
      <c r="BR482" s="179"/>
      <c r="BS482" s="179"/>
      <c r="BT482" s="179"/>
      <c r="BU482" s="179"/>
      <c r="BV482" s="179"/>
      <c r="BW482" s="179"/>
      <c r="BX482" s="179"/>
      <c r="BY482" s="179"/>
      <c r="BZ482" s="179"/>
      <c r="CA482" s="179"/>
      <c r="CB482" s="179"/>
      <c r="CC482" s="179"/>
      <c r="CD482" s="179"/>
      <c r="CE482" s="179"/>
      <c r="CF482" s="179"/>
      <c r="CG482" s="179"/>
      <c r="CH482" s="179"/>
      <c r="CI482" s="179"/>
    </row>
    <row r="483" spans="2:87" ht="22.5">
      <c r="B483" s="138"/>
      <c r="C483" s="138" t="str">
        <f>C7</f>
        <v>Ace Seguros</v>
      </c>
      <c r="D483" s="138" t="str">
        <f t="shared" ref="D483:AQ483" si="220">D7</f>
        <v>Assurant Chile</v>
      </c>
      <c r="E483" s="138" t="str">
        <f t="shared" si="220"/>
        <v>BCI Seguros</v>
      </c>
      <c r="F483" s="138" t="str">
        <f t="shared" si="220"/>
        <v>Cardif</v>
      </c>
      <c r="G483" s="138" t="str">
        <f t="shared" si="220"/>
        <v>Cesce Chile</v>
      </c>
      <c r="H483" s="138" t="str">
        <f t="shared" si="220"/>
        <v>Chartis</v>
      </c>
      <c r="I483" s="138" t="str">
        <f t="shared" si="220"/>
        <v>Chilena Consolidada</v>
      </c>
      <c r="J483" s="138" t="str">
        <f t="shared" si="220"/>
        <v>Chubb de Chile</v>
      </c>
      <c r="K483" s="138" t="str">
        <f t="shared" si="220"/>
        <v>Coface Chile</v>
      </c>
      <c r="L483" s="138" t="str">
        <f t="shared" si="220"/>
        <v>Consorio Nacional</v>
      </c>
      <c r="M483" s="138" t="str">
        <f t="shared" si="220"/>
        <v>Continental Crédito</v>
      </c>
      <c r="N483" s="138" t="str">
        <f t="shared" si="220"/>
        <v>Euler Hermes</v>
      </c>
      <c r="O483" s="138" t="str">
        <f t="shared" si="220"/>
        <v>FAF International</v>
      </c>
      <c r="P483" s="138" t="str">
        <f t="shared" si="220"/>
        <v>HDI Seguros</v>
      </c>
      <c r="Q483" s="138" t="str">
        <f t="shared" si="220"/>
        <v>Huelen</v>
      </c>
      <c r="R483" s="138" t="str">
        <f t="shared" si="220"/>
        <v>Liberty Seguros</v>
      </c>
      <c r="S483" s="138" t="str">
        <f t="shared" si="220"/>
        <v>M. de Carabineros</v>
      </c>
      <c r="T483" s="138" t="str">
        <f t="shared" si="220"/>
        <v>Magallanes</v>
      </c>
      <c r="U483" s="138" t="str">
        <f t="shared" si="220"/>
        <v>Magallanes Gar. y Cré.</v>
      </c>
      <c r="V483" s="138" t="str">
        <f t="shared" si="220"/>
        <v>Mapfre</v>
      </c>
      <c r="W483" s="138" t="str">
        <f t="shared" si="220"/>
        <v>Mapfre Gar. y Cré.</v>
      </c>
      <c r="X483" s="138" t="str">
        <f t="shared" si="220"/>
        <v>Orion Seguros</v>
      </c>
      <c r="Y483" s="138" t="str">
        <f t="shared" si="220"/>
        <v>Penta Security</v>
      </c>
      <c r="Z483" s="138" t="str">
        <f t="shared" si="220"/>
        <v>QBE Chile</v>
      </c>
      <c r="AA483" s="138" t="str">
        <f t="shared" si="220"/>
        <v>Renta Nacional</v>
      </c>
      <c r="AB483" s="138" t="str">
        <f t="shared" si="220"/>
        <v>RSA Seguros</v>
      </c>
      <c r="AC483" s="138" t="str">
        <f t="shared" si="220"/>
        <v>Zenit Seguros</v>
      </c>
      <c r="AD483" s="138" t="str">
        <f t="shared" si="220"/>
        <v>Zurich Santander</v>
      </c>
      <c r="AE483" s="138">
        <f t="shared" si="220"/>
        <v>0</v>
      </c>
      <c r="AF483" s="138">
        <f t="shared" si="220"/>
        <v>0</v>
      </c>
      <c r="AG483" s="138">
        <f t="shared" si="220"/>
        <v>0</v>
      </c>
      <c r="AH483" s="138">
        <f t="shared" si="220"/>
        <v>0</v>
      </c>
      <c r="AI483" s="138">
        <f t="shared" si="220"/>
        <v>0</v>
      </c>
      <c r="AJ483" s="138">
        <f t="shared" si="220"/>
        <v>0</v>
      </c>
      <c r="AK483" s="138">
        <f t="shared" si="220"/>
        <v>0</v>
      </c>
      <c r="AL483" s="138">
        <f t="shared" si="220"/>
        <v>0</v>
      </c>
      <c r="AM483" s="138">
        <f t="shared" si="220"/>
        <v>0</v>
      </c>
      <c r="AN483" s="138">
        <f t="shared" si="220"/>
        <v>0</v>
      </c>
      <c r="AO483" s="138">
        <f t="shared" si="220"/>
        <v>0</v>
      </c>
      <c r="AP483" s="138">
        <f t="shared" si="220"/>
        <v>0</v>
      </c>
      <c r="AQ483" s="138" t="str">
        <f t="shared" si="220"/>
        <v>Mercado</v>
      </c>
      <c r="AS483" s="138" t="s">
        <v>339</v>
      </c>
    </row>
    <row r="484" spans="2:87">
      <c r="B484" s="161" t="str">
        <f>B250</f>
        <v>1 Incendio</v>
      </c>
      <c r="C484" s="166">
        <f t="shared" ref="C484:AQ484" si="221">IFERROR((-C406/C520)*100,"")</f>
        <v>179.15724967641293</v>
      </c>
      <c r="D484" s="166" t="str">
        <f t="shared" si="221"/>
        <v/>
      </c>
      <c r="E484" s="166">
        <f t="shared" si="221"/>
        <v>55.990032266149115</v>
      </c>
      <c r="F484" s="166">
        <f t="shared" si="221"/>
        <v>-12.052493438320209</v>
      </c>
      <c r="G484" s="166" t="str">
        <f t="shared" si="221"/>
        <v/>
      </c>
      <c r="H484" s="166">
        <f t="shared" si="221"/>
        <v>39.530629986567476</v>
      </c>
      <c r="I484" s="166">
        <f t="shared" si="221"/>
        <v>188.93859250473733</v>
      </c>
      <c r="J484" s="166">
        <f t="shared" si="221"/>
        <v>27.388269853464493</v>
      </c>
      <c r="K484" s="166" t="str">
        <f t="shared" si="221"/>
        <v/>
      </c>
      <c r="L484" s="166">
        <f t="shared" si="221"/>
        <v>116.95868085472563</v>
      </c>
      <c r="M484" s="166" t="str">
        <f t="shared" si="221"/>
        <v/>
      </c>
      <c r="N484" s="166" t="str">
        <f t="shared" si="221"/>
        <v/>
      </c>
      <c r="O484" s="166" t="str">
        <f t="shared" si="221"/>
        <v/>
      </c>
      <c r="P484" s="166">
        <f t="shared" si="221"/>
        <v>81.29855079162914</v>
      </c>
      <c r="Q484" s="166">
        <f t="shared" si="221"/>
        <v>41.453802364618305</v>
      </c>
      <c r="R484" s="166">
        <f t="shared" si="221"/>
        <v>83.773749547132937</v>
      </c>
      <c r="S484" s="166">
        <f t="shared" si="221"/>
        <v>51.650926129292039</v>
      </c>
      <c r="T484" s="166">
        <f t="shared" si="221"/>
        <v>109.10318549319756</v>
      </c>
      <c r="U484" s="166" t="str">
        <f t="shared" si="221"/>
        <v/>
      </c>
      <c r="V484" s="166">
        <f t="shared" si="221"/>
        <v>172.28254104287814</v>
      </c>
      <c r="W484" s="166" t="str">
        <f t="shared" si="221"/>
        <v/>
      </c>
      <c r="X484" s="166">
        <f t="shared" si="221"/>
        <v>16.011226278407651</v>
      </c>
      <c r="Y484" s="166">
        <f t="shared" si="221"/>
        <v>630.40899367800262</v>
      </c>
      <c r="Z484" s="166">
        <f t="shared" si="221"/>
        <v>451.2692042837129</v>
      </c>
      <c r="AA484" s="166">
        <f t="shared" si="221"/>
        <v>65.490252568904253</v>
      </c>
      <c r="AB484" s="166">
        <f t="shared" si="221"/>
        <v>414.2505792892602</v>
      </c>
      <c r="AC484" s="166">
        <f t="shared" si="221"/>
        <v>26.361081700725219</v>
      </c>
      <c r="AD484" s="166" t="str">
        <f t="shared" si="221"/>
        <v/>
      </c>
      <c r="AE484" s="166" t="str">
        <f t="shared" si="221"/>
        <v/>
      </c>
      <c r="AF484" s="166" t="str">
        <f t="shared" si="221"/>
        <v/>
      </c>
      <c r="AG484" s="166" t="str">
        <f t="shared" si="221"/>
        <v/>
      </c>
      <c r="AH484" s="166" t="str">
        <f t="shared" si="221"/>
        <v/>
      </c>
      <c r="AI484" s="166" t="str">
        <f t="shared" si="221"/>
        <v/>
      </c>
      <c r="AJ484" s="166" t="str">
        <f t="shared" si="221"/>
        <v/>
      </c>
      <c r="AK484" s="166" t="str">
        <f t="shared" si="221"/>
        <v/>
      </c>
      <c r="AL484" s="166" t="str">
        <f t="shared" si="221"/>
        <v/>
      </c>
      <c r="AM484" s="166" t="str">
        <f t="shared" si="221"/>
        <v/>
      </c>
      <c r="AN484" s="166" t="str">
        <f t="shared" si="221"/>
        <v/>
      </c>
      <c r="AO484" s="166" t="str">
        <f t="shared" si="221"/>
        <v/>
      </c>
      <c r="AP484" s="166" t="str">
        <f t="shared" si="221"/>
        <v/>
      </c>
      <c r="AQ484" s="166">
        <f t="shared" si="221"/>
        <v>183.0866417668941</v>
      </c>
      <c r="AS484" s="166">
        <v>141.338595133826</v>
      </c>
    </row>
    <row r="485" spans="2:87">
      <c r="B485" s="161" t="str">
        <f t="shared" ref="B485:B516" si="222">B251</f>
        <v>2 Pérdida de Benef. por Incendio</v>
      </c>
      <c r="C485" s="166">
        <f t="shared" ref="C485:AQ485" si="223">IFERROR((-C407/C521)*100,"")</f>
        <v>1.3556376129416221</v>
      </c>
      <c r="D485" s="166" t="str">
        <f t="shared" si="223"/>
        <v/>
      </c>
      <c r="E485" s="166">
        <f t="shared" si="223"/>
        <v>-57.421775651620088</v>
      </c>
      <c r="F485" s="166" t="str">
        <f t="shared" si="223"/>
        <v/>
      </c>
      <c r="G485" s="166" t="str">
        <f t="shared" si="223"/>
        <v/>
      </c>
      <c r="H485" s="166">
        <f t="shared" si="223"/>
        <v>0</v>
      </c>
      <c r="I485" s="166">
        <f t="shared" si="223"/>
        <v>16.032557350802939</v>
      </c>
      <c r="J485" s="166">
        <f t="shared" si="223"/>
        <v>76.211254890159495</v>
      </c>
      <c r="K485" s="166" t="str">
        <f t="shared" si="223"/>
        <v/>
      </c>
      <c r="L485" s="166">
        <f t="shared" si="223"/>
        <v>-6.4053217755064633</v>
      </c>
      <c r="M485" s="166" t="str">
        <f t="shared" si="223"/>
        <v/>
      </c>
      <c r="N485" s="166" t="str">
        <f t="shared" si="223"/>
        <v/>
      </c>
      <c r="O485" s="166" t="str">
        <f t="shared" si="223"/>
        <v/>
      </c>
      <c r="P485" s="166">
        <f t="shared" si="223"/>
        <v>-3.2059785147127511</v>
      </c>
      <c r="Q485" s="166" t="str">
        <f t="shared" si="223"/>
        <v/>
      </c>
      <c r="R485" s="166">
        <f t="shared" si="223"/>
        <v>191.67161184280744</v>
      </c>
      <c r="S485" s="166" t="str">
        <f t="shared" si="223"/>
        <v/>
      </c>
      <c r="T485" s="166">
        <f t="shared" si="223"/>
        <v>21.925233601745642</v>
      </c>
      <c r="U485" s="166" t="str">
        <f t="shared" si="223"/>
        <v/>
      </c>
      <c r="V485" s="166">
        <f t="shared" si="223"/>
        <v>1348.8115569188146</v>
      </c>
      <c r="W485" s="166" t="str">
        <f t="shared" si="223"/>
        <v/>
      </c>
      <c r="X485" s="166">
        <f t="shared" si="223"/>
        <v>0</v>
      </c>
      <c r="Y485" s="166">
        <f t="shared" si="223"/>
        <v>0</v>
      </c>
      <c r="Z485" s="166">
        <f t="shared" si="223"/>
        <v>0</v>
      </c>
      <c r="AA485" s="166">
        <f t="shared" si="223"/>
        <v>0</v>
      </c>
      <c r="AB485" s="166">
        <f t="shared" si="223"/>
        <v>49.275927741503686</v>
      </c>
      <c r="AC485" s="166" t="str">
        <f t="shared" si="223"/>
        <v/>
      </c>
      <c r="AD485" s="166" t="str">
        <f t="shared" si="223"/>
        <v/>
      </c>
      <c r="AE485" s="166" t="str">
        <f t="shared" si="223"/>
        <v/>
      </c>
      <c r="AF485" s="166" t="str">
        <f t="shared" si="223"/>
        <v/>
      </c>
      <c r="AG485" s="166" t="str">
        <f t="shared" si="223"/>
        <v/>
      </c>
      <c r="AH485" s="166" t="str">
        <f t="shared" si="223"/>
        <v/>
      </c>
      <c r="AI485" s="166" t="str">
        <f t="shared" si="223"/>
        <v/>
      </c>
      <c r="AJ485" s="166" t="str">
        <f t="shared" si="223"/>
        <v/>
      </c>
      <c r="AK485" s="166" t="str">
        <f t="shared" si="223"/>
        <v/>
      </c>
      <c r="AL485" s="166" t="str">
        <f t="shared" si="223"/>
        <v/>
      </c>
      <c r="AM485" s="166" t="str">
        <f t="shared" si="223"/>
        <v/>
      </c>
      <c r="AN485" s="166" t="str">
        <f t="shared" si="223"/>
        <v/>
      </c>
      <c r="AO485" s="166" t="str">
        <f t="shared" si="223"/>
        <v/>
      </c>
      <c r="AP485" s="166" t="str">
        <f t="shared" si="223"/>
        <v/>
      </c>
      <c r="AQ485" s="166">
        <f t="shared" si="223"/>
        <v>80.385456772902018</v>
      </c>
      <c r="AS485" s="166">
        <v>30.9393383645154</v>
      </c>
    </row>
    <row r="486" spans="2:87">
      <c r="B486" s="161" t="str">
        <f t="shared" si="222"/>
        <v>3 Terremoto</v>
      </c>
      <c r="C486" s="166">
        <f t="shared" ref="C486:AQ486" si="224">IFERROR((-C408/C522)*100,"")</f>
        <v>-3.4378493795499043</v>
      </c>
      <c r="D486" s="166" t="str">
        <f t="shared" si="224"/>
        <v/>
      </c>
      <c r="E486" s="166">
        <f t="shared" si="224"/>
        <v>-20.786984594606615</v>
      </c>
      <c r="F486" s="166">
        <f t="shared" si="224"/>
        <v>3.7885592044025667</v>
      </c>
      <c r="G486" s="166" t="str">
        <f t="shared" si="224"/>
        <v/>
      </c>
      <c r="H486" s="166">
        <f t="shared" si="224"/>
        <v>-39.417447462234172</v>
      </c>
      <c r="I486" s="166">
        <f t="shared" si="224"/>
        <v>-31.197075689328223</v>
      </c>
      <c r="J486" s="166">
        <f t="shared" si="224"/>
        <v>-3.6566684221649561</v>
      </c>
      <c r="K486" s="166" t="str">
        <f t="shared" si="224"/>
        <v/>
      </c>
      <c r="L486" s="166">
        <f t="shared" si="224"/>
        <v>-381.64772630083536</v>
      </c>
      <c r="M486" s="166" t="str">
        <f t="shared" si="224"/>
        <v/>
      </c>
      <c r="N486" s="166" t="str">
        <f t="shared" si="224"/>
        <v/>
      </c>
      <c r="O486" s="166" t="str">
        <f t="shared" si="224"/>
        <v/>
      </c>
      <c r="P486" s="166">
        <f t="shared" si="224"/>
        <v>16.214886895758802</v>
      </c>
      <c r="Q486" s="166" t="str">
        <f t="shared" si="224"/>
        <v/>
      </c>
      <c r="R486" s="166">
        <f t="shared" si="224"/>
        <v>-19.852649854237068</v>
      </c>
      <c r="S486" s="166">
        <f t="shared" si="224"/>
        <v>0</v>
      </c>
      <c r="T486" s="166">
        <f t="shared" si="224"/>
        <v>-28.990869406589269</v>
      </c>
      <c r="U486" s="166" t="str">
        <f t="shared" si="224"/>
        <v/>
      </c>
      <c r="V486" s="166">
        <f t="shared" si="224"/>
        <v>-19.587889165487461</v>
      </c>
      <c r="W486" s="166" t="str">
        <f t="shared" si="224"/>
        <v/>
      </c>
      <c r="X486" s="166">
        <f t="shared" si="224"/>
        <v>6.2179546471542597</v>
      </c>
      <c r="Y486" s="166">
        <f t="shared" si="224"/>
        <v>-83.246100966203969</v>
      </c>
      <c r="Z486" s="166">
        <f t="shared" si="224"/>
        <v>0</v>
      </c>
      <c r="AA486" s="166">
        <f t="shared" si="224"/>
        <v>4.8862621695993198</v>
      </c>
      <c r="AB486" s="166">
        <f t="shared" si="224"/>
        <v>-10.499044530712331</v>
      </c>
      <c r="AC486" s="166">
        <f t="shared" si="224"/>
        <v>3.5749688736627574</v>
      </c>
      <c r="AD486" s="166">
        <f t="shared" si="224"/>
        <v>0.71437989588739326</v>
      </c>
      <c r="AE486" s="166" t="str">
        <f t="shared" si="224"/>
        <v/>
      </c>
      <c r="AF486" s="166" t="str">
        <f t="shared" si="224"/>
        <v/>
      </c>
      <c r="AG486" s="166" t="str">
        <f t="shared" si="224"/>
        <v/>
      </c>
      <c r="AH486" s="166" t="str">
        <f t="shared" si="224"/>
        <v/>
      </c>
      <c r="AI486" s="166" t="str">
        <f t="shared" si="224"/>
        <v/>
      </c>
      <c r="AJ486" s="166" t="str">
        <f t="shared" si="224"/>
        <v/>
      </c>
      <c r="AK486" s="166" t="str">
        <f t="shared" si="224"/>
        <v/>
      </c>
      <c r="AL486" s="166" t="str">
        <f t="shared" si="224"/>
        <v/>
      </c>
      <c r="AM486" s="166" t="str">
        <f t="shared" si="224"/>
        <v/>
      </c>
      <c r="AN486" s="166" t="str">
        <f t="shared" si="224"/>
        <v/>
      </c>
      <c r="AO486" s="166" t="str">
        <f t="shared" si="224"/>
        <v/>
      </c>
      <c r="AP486" s="166" t="str">
        <f t="shared" si="224"/>
        <v/>
      </c>
      <c r="AQ486" s="166">
        <f t="shared" si="224"/>
        <v>-25.372781368194612</v>
      </c>
      <c r="AS486" s="166">
        <v>-29.975225835763499</v>
      </c>
    </row>
    <row r="487" spans="2:87">
      <c r="B487" s="161" t="str">
        <f t="shared" si="222"/>
        <v>4 Pérdida de Benef. por Terremoto</v>
      </c>
      <c r="C487" s="166">
        <f t="shared" ref="C487:AQ487" si="225">IFERROR((-C409/C523)*100,"")</f>
        <v>2.1587925317558678</v>
      </c>
      <c r="D487" s="166" t="str">
        <f t="shared" si="225"/>
        <v/>
      </c>
      <c r="E487" s="166" t="str">
        <f t="shared" si="225"/>
        <v/>
      </c>
      <c r="F487" s="166" t="str">
        <f t="shared" si="225"/>
        <v/>
      </c>
      <c r="G487" s="166" t="str">
        <f t="shared" si="225"/>
        <v/>
      </c>
      <c r="H487" s="166">
        <f t="shared" si="225"/>
        <v>-2.4348936009138051</v>
      </c>
      <c r="I487" s="166" t="str">
        <f t="shared" si="225"/>
        <v/>
      </c>
      <c r="J487" s="166">
        <f t="shared" si="225"/>
        <v>1.4678080341940561E-2</v>
      </c>
      <c r="K487" s="166" t="str">
        <f t="shared" si="225"/>
        <v/>
      </c>
      <c r="L487" s="166">
        <f t="shared" si="225"/>
        <v>-812.68172554347814</v>
      </c>
      <c r="M487" s="166" t="str">
        <f t="shared" si="225"/>
        <v/>
      </c>
      <c r="N487" s="166" t="str">
        <f t="shared" si="225"/>
        <v/>
      </c>
      <c r="O487" s="166" t="str">
        <f t="shared" si="225"/>
        <v/>
      </c>
      <c r="P487" s="166">
        <f t="shared" si="225"/>
        <v>5.9675366008911518E-3</v>
      </c>
      <c r="Q487" s="166" t="str">
        <f t="shared" si="225"/>
        <v/>
      </c>
      <c r="R487" s="166">
        <f t="shared" si="225"/>
        <v>-37.602619045411714</v>
      </c>
      <c r="S487" s="166" t="str">
        <f t="shared" si="225"/>
        <v/>
      </c>
      <c r="T487" s="166">
        <f t="shared" si="225"/>
        <v>-4.4832277847563295</v>
      </c>
      <c r="U487" s="166" t="str">
        <f t="shared" si="225"/>
        <v/>
      </c>
      <c r="V487" s="166">
        <f t="shared" si="225"/>
        <v>-14.060168949421966</v>
      </c>
      <c r="W487" s="166" t="str">
        <f t="shared" si="225"/>
        <v/>
      </c>
      <c r="X487" s="166" t="str">
        <f t="shared" si="225"/>
        <v/>
      </c>
      <c r="Y487" s="166">
        <f t="shared" si="225"/>
        <v>0</v>
      </c>
      <c r="Z487" s="166">
        <f t="shared" si="225"/>
        <v>0</v>
      </c>
      <c r="AA487" s="166">
        <f t="shared" si="225"/>
        <v>0</v>
      </c>
      <c r="AB487" s="166">
        <f t="shared" si="225"/>
        <v>122.6774826261601</v>
      </c>
      <c r="AC487" s="166" t="str">
        <f t="shared" si="225"/>
        <v/>
      </c>
      <c r="AD487" s="166" t="str">
        <f t="shared" si="225"/>
        <v/>
      </c>
      <c r="AE487" s="166" t="str">
        <f t="shared" si="225"/>
        <v/>
      </c>
      <c r="AF487" s="166" t="str">
        <f t="shared" si="225"/>
        <v/>
      </c>
      <c r="AG487" s="166" t="str">
        <f t="shared" si="225"/>
        <v/>
      </c>
      <c r="AH487" s="166" t="str">
        <f t="shared" si="225"/>
        <v/>
      </c>
      <c r="AI487" s="166" t="str">
        <f t="shared" si="225"/>
        <v/>
      </c>
      <c r="AJ487" s="166" t="str">
        <f t="shared" si="225"/>
        <v/>
      </c>
      <c r="AK487" s="166" t="str">
        <f t="shared" si="225"/>
        <v/>
      </c>
      <c r="AL487" s="166" t="str">
        <f t="shared" si="225"/>
        <v/>
      </c>
      <c r="AM487" s="166" t="str">
        <f t="shared" si="225"/>
        <v/>
      </c>
      <c r="AN487" s="166" t="str">
        <f t="shared" si="225"/>
        <v/>
      </c>
      <c r="AO487" s="166" t="str">
        <f t="shared" si="225"/>
        <v/>
      </c>
      <c r="AP487" s="166" t="str">
        <f t="shared" si="225"/>
        <v/>
      </c>
      <c r="AQ487" s="166">
        <f t="shared" si="225"/>
        <v>-17.952614991132936</v>
      </c>
      <c r="AS487" s="166">
        <v>103.063317974714</v>
      </c>
    </row>
    <row r="488" spans="2:87">
      <c r="B488" s="161" t="str">
        <f t="shared" si="222"/>
        <v>5 Riesgos de la Naturaleza</v>
      </c>
      <c r="C488" s="166">
        <f t="shared" ref="C488:AQ488" si="226">IFERROR((-C410/C524)*100,"")</f>
        <v>71.271273302956189</v>
      </c>
      <c r="D488" s="166" t="str">
        <f t="shared" si="226"/>
        <v/>
      </c>
      <c r="E488" s="166">
        <f t="shared" si="226"/>
        <v>166.54145698309463</v>
      </c>
      <c r="F488" s="166">
        <f t="shared" si="226"/>
        <v>48.704598983513073</v>
      </c>
      <c r="G488" s="166" t="str">
        <f t="shared" si="226"/>
        <v/>
      </c>
      <c r="H488" s="166">
        <f t="shared" si="226"/>
        <v>14.853095990046894</v>
      </c>
      <c r="I488" s="166">
        <f t="shared" si="226"/>
        <v>63.896056988606595</v>
      </c>
      <c r="J488" s="166">
        <f t="shared" si="226"/>
        <v>2235.1317901650591</v>
      </c>
      <c r="K488" s="166" t="str">
        <f t="shared" si="226"/>
        <v/>
      </c>
      <c r="L488" s="166">
        <f t="shared" si="226"/>
        <v>286.37146604718782</v>
      </c>
      <c r="M488" s="166" t="str">
        <f t="shared" si="226"/>
        <v/>
      </c>
      <c r="N488" s="166" t="str">
        <f t="shared" si="226"/>
        <v/>
      </c>
      <c r="O488" s="166" t="str">
        <f t="shared" si="226"/>
        <v/>
      </c>
      <c r="P488" s="166">
        <f t="shared" si="226"/>
        <v>286.98422647028099</v>
      </c>
      <c r="Q488" s="166" t="str">
        <f t="shared" si="226"/>
        <v/>
      </c>
      <c r="R488" s="166">
        <f t="shared" si="226"/>
        <v>0</v>
      </c>
      <c r="S488" s="166">
        <f t="shared" si="226"/>
        <v>0</v>
      </c>
      <c r="T488" s="166">
        <f t="shared" si="226"/>
        <v>147.6594204618269</v>
      </c>
      <c r="U488" s="166" t="str">
        <f t="shared" si="226"/>
        <v/>
      </c>
      <c r="V488" s="166">
        <f t="shared" si="226"/>
        <v>33.332900017182951</v>
      </c>
      <c r="W488" s="166" t="str">
        <f t="shared" si="226"/>
        <v/>
      </c>
      <c r="X488" s="166" t="str">
        <f t="shared" si="226"/>
        <v/>
      </c>
      <c r="Y488" s="166">
        <f t="shared" si="226"/>
        <v>95.091875390783045</v>
      </c>
      <c r="Z488" s="166">
        <f t="shared" si="226"/>
        <v>1016.9162845155626</v>
      </c>
      <c r="AA488" s="166">
        <f t="shared" si="226"/>
        <v>40455.150214592279</v>
      </c>
      <c r="AB488" s="166">
        <f t="shared" si="226"/>
        <v>151.86593785167096</v>
      </c>
      <c r="AC488" s="166" t="str">
        <f t="shared" si="226"/>
        <v/>
      </c>
      <c r="AD488" s="166" t="str">
        <f t="shared" si="226"/>
        <v/>
      </c>
      <c r="AE488" s="166" t="str">
        <f t="shared" si="226"/>
        <v/>
      </c>
      <c r="AF488" s="166" t="str">
        <f t="shared" si="226"/>
        <v/>
      </c>
      <c r="AG488" s="166" t="str">
        <f t="shared" si="226"/>
        <v/>
      </c>
      <c r="AH488" s="166" t="str">
        <f t="shared" si="226"/>
        <v/>
      </c>
      <c r="AI488" s="166" t="str">
        <f t="shared" si="226"/>
        <v/>
      </c>
      <c r="AJ488" s="166" t="str">
        <f t="shared" si="226"/>
        <v/>
      </c>
      <c r="AK488" s="166" t="str">
        <f t="shared" si="226"/>
        <v/>
      </c>
      <c r="AL488" s="166" t="str">
        <f t="shared" si="226"/>
        <v/>
      </c>
      <c r="AM488" s="166" t="str">
        <f t="shared" si="226"/>
        <v/>
      </c>
      <c r="AN488" s="166" t="str">
        <f t="shared" si="226"/>
        <v/>
      </c>
      <c r="AO488" s="166" t="str">
        <f t="shared" si="226"/>
        <v/>
      </c>
      <c r="AP488" s="166" t="str">
        <f t="shared" si="226"/>
        <v/>
      </c>
      <c r="AQ488" s="166">
        <f t="shared" si="226"/>
        <v>96.200746345251545</v>
      </c>
      <c r="AS488" s="166">
        <v>19.293746030535399</v>
      </c>
    </row>
    <row r="489" spans="2:87">
      <c r="B489" s="161" t="str">
        <f t="shared" si="222"/>
        <v>6 Terrorismo</v>
      </c>
      <c r="C489" s="166">
        <f t="shared" ref="C489:AQ489" si="227">IFERROR((-C411/C525)*100,"")</f>
        <v>-212.57852887312515</v>
      </c>
      <c r="D489" s="166" t="str">
        <f t="shared" si="227"/>
        <v/>
      </c>
      <c r="E489" s="166">
        <f t="shared" si="227"/>
        <v>-7.1774605711397061</v>
      </c>
      <c r="F489" s="166">
        <f t="shared" si="227"/>
        <v>-8.9126559714795009E-2</v>
      </c>
      <c r="G489" s="166" t="str">
        <f t="shared" si="227"/>
        <v/>
      </c>
      <c r="H489" s="166">
        <f t="shared" si="227"/>
        <v>0</v>
      </c>
      <c r="I489" s="166">
        <f t="shared" si="227"/>
        <v>-1.3901979896001908</v>
      </c>
      <c r="J489" s="166">
        <f t="shared" si="227"/>
        <v>7966.666666666667</v>
      </c>
      <c r="K489" s="166" t="str">
        <f t="shared" si="227"/>
        <v/>
      </c>
      <c r="L489" s="166">
        <f t="shared" si="227"/>
        <v>3.7054509103570665</v>
      </c>
      <c r="M489" s="166" t="str">
        <f t="shared" si="227"/>
        <v/>
      </c>
      <c r="N489" s="166" t="str">
        <f t="shared" si="227"/>
        <v/>
      </c>
      <c r="O489" s="166" t="str">
        <f t="shared" si="227"/>
        <v/>
      </c>
      <c r="P489" s="166">
        <f t="shared" si="227"/>
        <v>1.4081201595869515</v>
      </c>
      <c r="Q489" s="166" t="str">
        <f t="shared" si="227"/>
        <v/>
      </c>
      <c r="R489" s="166">
        <f t="shared" si="227"/>
        <v>0</v>
      </c>
      <c r="S489" s="166">
        <f t="shared" si="227"/>
        <v>0</v>
      </c>
      <c r="T489" s="166">
        <f t="shared" si="227"/>
        <v>11.616174741260012</v>
      </c>
      <c r="U489" s="166" t="str">
        <f t="shared" si="227"/>
        <v/>
      </c>
      <c r="V489" s="166">
        <f t="shared" si="227"/>
        <v>0.87184758268786022</v>
      </c>
      <c r="W489" s="166" t="str">
        <f t="shared" si="227"/>
        <v/>
      </c>
      <c r="X489" s="166">
        <f t="shared" si="227"/>
        <v>0</v>
      </c>
      <c r="Y489" s="166">
        <f t="shared" si="227"/>
        <v>0</v>
      </c>
      <c r="Z489" s="166">
        <f t="shared" si="227"/>
        <v>0.26386478712530015</v>
      </c>
      <c r="AA489" s="166">
        <f t="shared" si="227"/>
        <v>263.24675324675326</v>
      </c>
      <c r="AB489" s="166">
        <f t="shared" si="227"/>
        <v>5.5220357302403515</v>
      </c>
      <c r="AC489" s="166" t="str">
        <f t="shared" si="227"/>
        <v/>
      </c>
      <c r="AD489" s="166" t="str">
        <f t="shared" si="227"/>
        <v/>
      </c>
      <c r="AE489" s="166" t="str">
        <f t="shared" si="227"/>
        <v/>
      </c>
      <c r="AF489" s="166" t="str">
        <f t="shared" si="227"/>
        <v/>
      </c>
      <c r="AG489" s="166" t="str">
        <f t="shared" si="227"/>
        <v/>
      </c>
      <c r="AH489" s="166" t="str">
        <f t="shared" si="227"/>
        <v/>
      </c>
      <c r="AI489" s="166" t="str">
        <f t="shared" si="227"/>
        <v/>
      </c>
      <c r="AJ489" s="166" t="str">
        <f t="shared" si="227"/>
        <v/>
      </c>
      <c r="AK489" s="166" t="str">
        <f t="shared" si="227"/>
        <v/>
      </c>
      <c r="AL489" s="166" t="str">
        <f t="shared" si="227"/>
        <v/>
      </c>
      <c r="AM489" s="166" t="str">
        <f t="shared" si="227"/>
        <v/>
      </c>
      <c r="AN489" s="166" t="str">
        <f t="shared" si="227"/>
        <v/>
      </c>
      <c r="AO489" s="166" t="str">
        <f t="shared" si="227"/>
        <v/>
      </c>
      <c r="AP489" s="166" t="str">
        <f t="shared" si="227"/>
        <v/>
      </c>
      <c r="AQ489" s="166">
        <f t="shared" si="227"/>
        <v>4.0180977299870664</v>
      </c>
      <c r="AS489" s="166">
        <v>3.6245777476732202</v>
      </c>
    </row>
    <row r="490" spans="2:87">
      <c r="B490" s="161" t="str">
        <f t="shared" si="222"/>
        <v>7 Otros Riesgos Adicionales Incendio</v>
      </c>
      <c r="C490" s="166">
        <f t="shared" ref="C490:AQ490" si="228">IFERROR((-C412/C526)*100,"")</f>
        <v>1046.9028287738533</v>
      </c>
      <c r="D490" s="166" t="str">
        <f t="shared" si="228"/>
        <v/>
      </c>
      <c r="E490" s="166">
        <f t="shared" si="228"/>
        <v>7.7000011205342984</v>
      </c>
      <c r="F490" s="166">
        <f t="shared" si="228"/>
        <v>28.865428304156087</v>
      </c>
      <c r="G490" s="166" t="str">
        <f t="shared" si="228"/>
        <v/>
      </c>
      <c r="H490" s="166">
        <f t="shared" si="228"/>
        <v>-19.09433962264151</v>
      </c>
      <c r="I490" s="166">
        <f t="shared" si="228"/>
        <v>23.830440451911155</v>
      </c>
      <c r="J490" s="166">
        <f t="shared" si="228"/>
        <v>2649.3701689666163</v>
      </c>
      <c r="K490" s="166" t="str">
        <f t="shared" si="228"/>
        <v/>
      </c>
      <c r="L490" s="166">
        <f t="shared" si="228"/>
        <v>26.12932800156052</v>
      </c>
      <c r="M490" s="166" t="str">
        <f t="shared" si="228"/>
        <v/>
      </c>
      <c r="N490" s="166" t="str">
        <f t="shared" si="228"/>
        <v/>
      </c>
      <c r="O490" s="166" t="str">
        <f t="shared" si="228"/>
        <v/>
      </c>
      <c r="P490" s="166">
        <f t="shared" si="228"/>
        <v>55.980934957392513</v>
      </c>
      <c r="Q490" s="166" t="str">
        <f t="shared" si="228"/>
        <v/>
      </c>
      <c r="R490" s="166">
        <f t="shared" si="228"/>
        <v>0</v>
      </c>
      <c r="S490" s="166">
        <f t="shared" si="228"/>
        <v>0</v>
      </c>
      <c r="T490" s="166">
        <f t="shared" si="228"/>
        <v>545.34526861818279</v>
      </c>
      <c r="U490" s="166" t="str">
        <f t="shared" si="228"/>
        <v/>
      </c>
      <c r="V490" s="166">
        <f t="shared" si="228"/>
        <v>25.199088204837121</v>
      </c>
      <c r="W490" s="166" t="str">
        <f t="shared" si="228"/>
        <v/>
      </c>
      <c r="X490" s="166" t="str">
        <f t="shared" si="228"/>
        <v/>
      </c>
      <c r="Y490" s="166">
        <f t="shared" si="228"/>
        <v>0</v>
      </c>
      <c r="Z490" s="166">
        <f t="shared" si="228"/>
        <v>262.55122450970828</v>
      </c>
      <c r="AA490" s="166">
        <f t="shared" si="228"/>
        <v>292.9073423340115</v>
      </c>
      <c r="AB490" s="166">
        <f t="shared" si="228"/>
        <v>91.512067239580659</v>
      </c>
      <c r="AC490" s="166" t="str">
        <f t="shared" si="228"/>
        <v/>
      </c>
      <c r="AD490" s="166" t="str">
        <f t="shared" si="228"/>
        <v/>
      </c>
      <c r="AE490" s="166" t="str">
        <f t="shared" si="228"/>
        <v/>
      </c>
      <c r="AF490" s="166" t="str">
        <f t="shared" si="228"/>
        <v/>
      </c>
      <c r="AG490" s="166" t="str">
        <f t="shared" si="228"/>
        <v/>
      </c>
      <c r="AH490" s="166" t="str">
        <f t="shared" si="228"/>
        <v/>
      </c>
      <c r="AI490" s="166" t="str">
        <f t="shared" si="228"/>
        <v/>
      </c>
      <c r="AJ490" s="166" t="str">
        <f t="shared" si="228"/>
        <v/>
      </c>
      <c r="AK490" s="166" t="str">
        <f t="shared" si="228"/>
        <v/>
      </c>
      <c r="AL490" s="166" t="str">
        <f t="shared" si="228"/>
        <v/>
      </c>
      <c r="AM490" s="166" t="str">
        <f t="shared" si="228"/>
        <v/>
      </c>
      <c r="AN490" s="166" t="str">
        <f t="shared" si="228"/>
        <v/>
      </c>
      <c r="AO490" s="166" t="str">
        <f t="shared" si="228"/>
        <v/>
      </c>
      <c r="AP490" s="166" t="str">
        <f t="shared" si="228"/>
        <v/>
      </c>
      <c r="AQ490" s="166">
        <f t="shared" si="228"/>
        <v>64.96968381874359</v>
      </c>
      <c r="AS490" s="166">
        <v>26.393785976217099</v>
      </c>
    </row>
    <row r="491" spans="2:87">
      <c r="B491" s="161" t="str">
        <f t="shared" si="222"/>
        <v>8 Robo</v>
      </c>
      <c r="C491" s="166">
        <f t="shared" ref="C491:AQ491" si="229">IFERROR((-C413/C527)*100,"")</f>
        <v>28.709815363878118</v>
      </c>
      <c r="D491" s="166" t="str">
        <f t="shared" si="229"/>
        <v/>
      </c>
      <c r="E491" s="166">
        <f t="shared" si="229"/>
        <v>75.830974351990605</v>
      </c>
      <c r="F491" s="166">
        <f t="shared" si="229"/>
        <v>-19.626449533331954</v>
      </c>
      <c r="G491" s="166" t="str">
        <f t="shared" si="229"/>
        <v/>
      </c>
      <c r="H491" s="166">
        <f t="shared" si="229"/>
        <v>182.37810595405531</v>
      </c>
      <c r="I491" s="166">
        <f t="shared" si="229"/>
        <v>84.724172090428056</v>
      </c>
      <c r="J491" s="166">
        <f t="shared" si="229"/>
        <v>-15.022784566535169</v>
      </c>
      <c r="K491" s="166" t="str">
        <f t="shared" si="229"/>
        <v/>
      </c>
      <c r="L491" s="166">
        <f t="shared" si="229"/>
        <v>29.140534408221985</v>
      </c>
      <c r="M491" s="166" t="str">
        <f t="shared" si="229"/>
        <v/>
      </c>
      <c r="N491" s="166" t="str">
        <f t="shared" si="229"/>
        <v/>
      </c>
      <c r="O491" s="166" t="str">
        <f t="shared" si="229"/>
        <v/>
      </c>
      <c r="P491" s="166">
        <f t="shared" si="229"/>
        <v>64.387151260189157</v>
      </c>
      <c r="Q491" s="166" t="str">
        <f t="shared" si="229"/>
        <v/>
      </c>
      <c r="R491" s="166">
        <f t="shared" si="229"/>
        <v>43.315091187752905</v>
      </c>
      <c r="S491" s="166" t="str">
        <f t="shared" si="229"/>
        <v/>
      </c>
      <c r="T491" s="166">
        <f t="shared" si="229"/>
        <v>36.012614854777745</v>
      </c>
      <c r="U491" s="166" t="str">
        <f t="shared" si="229"/>
        <v/>
      </c>
      <c r="V491" s="166">
        <f t="shared" si="229"/>
        <v>32.191164649021495</v>
      </c>
      <c r="W491" s="166" t="str">
        <f t="shared" si="229"/>
        <v/>
      </c>
      <c r="X491" s="166" t="str">
        <f t="shared" si="229"/>
        <v/>
      </c>
      <c r="Y491" s="166">
        <f t="shared" si="229"/>
        <v>52.25451496285983</v>
      </c>
      <c r="Z491" s="166">
        <f t="shared" si="229"/>
        <v>1366.5967016491754</v>
      </c>
      <c r="AA491" s="166">
        <f t="shared" si="229"/>
        <v>48.176808119782393</v>
      </c>
      <c r="AB491" s="166">
        <f t="shared" si="229"/>
        <v>53.414992409040586</v>
      </c>
      <c r="AC491" s="166">
        <f t="shared" si="229"/>
        <v>23.44216901071756</v>
      </c>
      <c r="AD491" s="166">
        <f t="shared" si="229"/>
        <v>56.371209922546939</v>
      </c>
      <c r="AE491" s="166" t="str">
        <f t="shared" si="229"/>
        <v/>
      </c>
      <c r="AF491" s="166" t="str">
        <f t="shared" si="229"/>
        <v/>
      </c>
      <c r="AG491" s="166" t="str">
        <f t="shared" si="229"/>
        <v/>
      </c>
      <c r="AH491" s="166" t="str">
        <f t="shared" si="229"/>
        <v/>
      </c>
      <c r="AI491" s="166" t="str">
        <f t="shared" si="229"/>
        <v/>
      </c>
      <c r="AJ491" s="166" t="str">
        <f t="shared" si="229"/>
        <v/>
      </c>
      <c r="AK491" s="166" t="str">
        <f t="shared" si="229"/>
        <v/>
      </c>
      <c r="AL491" s="166" t="str">
        <f t="shared" si="229"/>
        <v/>
      </c>
      <c r="AM491" s="166" t="str">
        <f t="shared" si="229"/>
        <v/>
      </c>
      <c r="AN491" s="166" t="str">
        <f t="shared" si="229"/>
        <v/>
      </c>
      <c r="AO491" s="166" t="str">
        <f t="shared" si="229"/>
        <v/>
      </c>
      <c r="AP491" s="166" t="str">
        <f t="shared" si="229"/>
        <v/>
      </c>
      <c r="AQ491" s="166">
        <f t="shared" si="229"/>
        <v>25.955991762859217</v>
      </c>
      <c r="AS491" s="166">
        <v>38.137789438222001</v>
      </c>
    </row>
    <row r="492" spans="2:87">
      <c r="B492" s="161" t="str">
        <f t="shared" si="222"/>
        <v>9 Daños Físicos Vehíc. Mot. G1 (VP)</v>
      </c>
      <c r="C492" s="166" t="str">
        <f t="shared" ref="C492:AQ492" si="230">IFERROR((-C414/C528)*100,"")</f>
        <v/>
      </c>
      <c r="D492" s="166" t="str">
        <f t="shared" si="230"/>
        <v/>
      </c>
      <c r="E492" s="166">
        <f t="shared" si="230"/>
        <v>77.806020370599001</v>
      </c>
      <c r="F492" s="166" t="str">
        <f t="shared" si="230"/>
        <v/>
      </c>
      <c r="G492" s="166" t="str">
        <f t="shared" si="230"/>
        <v/>
      </c>
      <c r="H492" s="166">
        <f t="shared" si="230"/>
        <v>75.749451707793639</v>
      </c>
      <c r="I492" s="166">
        <f t="shared" si="230"/>
        <v>55.150833236192263</v>
      </c>
      <c r="J492" s="166" t="str">
        <f t="shared" si="230"/>
        <v/>
      </c>
      <c r="K492" s="166" t="str">
        <f t="shared" si="230"/>
        <v/>
      </c>
      <c r="L492" s="166">
        <f t="shared" si="230"/>
        <v>68.651529479400111</v>
      </c>
      <c r="M492" s="166" t="str">
        <f t="shared" si="230"/>
        <v/>
      </c>
      <c r="N492" s="166" t="str">
        <f t="shared" si="230"/>
        <v/>
      </c>
      <c r="O492" s="166" t="str">
        <f t="shared" si="230"/>
        <v/>
      </c>
      <c r="P492" s="166">
        <f t="shared" si="230"/>
        <v>133.06180537573152</v>
      </c>
      <c r="Q492" s="166" t="str">
        <f t="shared" si="230"/>
        <v/>
      </c>
      <c r="R492" s="166">
        <f t="shared" si="230"/>
        <v>78.630046792563505</v>
      </c>
      <c r="S492" s="166" t="str">
        <f t="shared" si="230"/>
        <v/>
      </c>
      <c r="T492" s="166">
        <f t="shared" si="230"/>
        <v>69.290622916316309</v>
      </c>
      <c r="U492" s="166" t="str">
        <f t="shared" si="230"/>
        <v/>
      </c>
      <c r="V492" s="166">
        <f t="shared" si="230"/>
        <v>74.697967693787149</v>
      </c>
      <c r="W492" s="166" t="str">
        <f t="shared" si="230"/>
        <v/>
      </c>
      <c r="X492" s="166" t="str">
        <f t="shared" si="230"/>
        <v/>
      </c>
      <c r="Y492" s="166">
        <f t="shared" si="230"/>
        <v>60.692374757349619</v>
      </c>
      <c r="Z492" s="166" t="str">
        <f t="shared" si="230"/>
        <v/>
      </c>
      <c r="AA492" s="166">
        <f t="shared" si="230"/>
        <v>122.62359869586061</v>
      </c>
      <c r="AB492" s="166">
        <f t="shared" si="230"/>
        <v>95.706813603342326</v>
      </c>
      <c r="AC492" s="166">
        <f t="shared" si="230"/>
        <v>-2998.8302922266507</v>
      </c>
      <c r="AD492" s="166" t="str">
        <f t="shared" si="230"/>
        <v/>
      </c>
      <c r="AE492" s="166" t="str">
        <f t="shared" si="230"/>
        <v/>
      </c>
      <c r="AF492" s="166" t="str">
        <f t="shared" si="230"/>
        <v/>
      </c>
      <c r="AG492" s="166" t="str">
        <f t="shared" si="230"/>
        <v/>
      </c>
      <c r="AH492" s="166" t="str">
        <f t="shared" si="230"/>
        <v/>
      </c>
      <c r="AI492" s="166" t="str">
        <f t="shared" si="230"/>
        <v/>
      </c>
      <c r="AJ492" s="166" t="str">
        <f t="shared" si="230"/>
        <v/>
      </c>
      <c r="AK492" s="166" t="str">
        <f t="shared" si="230"/>
        <v/>
      </c>
      <c r="AL492" s="166" t="str">
        <f t="shared" si="230"/>
        <v/>
      </c>
      <c r="AM492" s="166" t="str">
        <f t="shared" si="230"/>
        <v/>
      </c>
      <c r="AN492" s="166" t="str">
        <f t="shared" si="230"/>
        <v/>
      </c>
      <c r="AO492" s="166" t="str">
        <f t="shared" si="230"/>
        <v/>
      </c>
      <c r="AP492" s="166" t="str">
        <f t="shared" si="230"/>
        <v/>
      </c>
      <c r="AQ492" s="166">
        <f t="shared" si="230"/>
        <v>73.966946384491123</v>
      </c>
      <c r="AS492" s="166">
        <v>78.946079718450804</v>
      </c>
    </row>
    <row r="493" spans="2:87">
      <c r="B493" s="161" t="str">
        <f t="shared" si="222"/>
        <v>10 Daños Físicos Vehíc. Mot. G2 (VC)</v>
      </c>
      <c r="C493" s="166" t="str">
        <f t="shared" ref="C493:AQ493" si="231">IFERROR((-C415/C529)*100,"")</f>
        <v/>
      </c>
      <c r="D493" s="166" t="str">
        <f t="shared" si="231"/>
        <v/>
      </c>
      <c r="E493" s="166">
        <f t="shared" si="231"/>
        <v>74.409584163786889</v>
      </c>
      <c r="F493" s="166" t="str">
        <f t="shared" si="231"/>
        <v/>
      </c>
      <c r="G493" s="166" t="str">
        <f t="shared" si="231"/>
        <v/>
      </c>
      <c r="H493" s="166">
        <f t="shared" si="231"/>
        <v>49.442344242778667</v>
      </c>
      <c r="I493" s="166">
        <f t="shared" si="231"/>
        <v>2197.7606693844637</v>
      </c>
      <c r="J493" s="166" t="str">
        <f t="shared" si="231"/>
        <v/>
      </c>
      <c r="K493" s="166" t="str">
        <f t="shared" si="231"/>
        <v/>
      </c>
      <c r="L493" s="166">
        <f t="shared" si="231"/>
        <v>143.28585518274264</v>
      </c>
      <c r="M493" s="166" t="str">
        <f t="shared" si="231"/>
        <v/>
      </c>
      <c r="N493" s="166" t="str">
        <f t="shared" si="231"/>
        <v/>
      </c>
      <c r="O493" s="166" t="str">
        <f t="shared" si="231"/>
        <v/>
      </c>
      <c r="P493" s="166">
        <f t="shared" si="231"/>
        <v>90.729304582110416</v>
      </c>
      <c r="Q493" s="166">
        <f t="shared" si="231"/>
        <v>2.9217595921302046</v>
      </c>
      <c r="R493" s="166">
        <f t="shared" si="231"/>
        <v>74.230362486297906</v>
      </c>
      <c r="S493" s="166" t="str">
        <f t="shared" si="231"/>
        <v/>
      </c>
      <c r="T493" s="166">
        <f t="shared" si="231"/>
        <v>62.513874902155621</v>
      </c>
      <c r="U493" s="166" t="str">
        <f t="shared" si="231"/>
        <v/>
      </c>
      <c r="V493" s="166">
        <f t="shared" si="231"/>
        <v>81.494074974362874</v>
      </c>
      <c r="W493" s="166" t="str">
        <f t="shared" si="231"/>
        <v/>
      </c>
      <c r="X493" s="166" t="str">
        <f t="shared" si="231"/>
        <v/>
      </c>
      <c r="Y493" s="166">
        <f t="shared" si="231"/>
        <v>65.286916388112047</v>
      </c>
      <c r="Z493" s="166" t="str">
        <f t="shared" si="231"/>
        <v/>
      </c>
      <c r="AA493" s="166">
        <f t="shared" si="231"/>
        <v>116.00926704453592</v>
      </c>
      <c r="AB493" s="166">
        <f t="shared" si="231"/>
        <v>77.214027885534861</v>
      </c>
      <c r="AC493" s="166">
        <f t="shared" si="231"/>
        <v>-1841.8779107929861</v>
      </c>
      <c r="AD493" s="166" t="str">
        <f t="shared" si="231"/>
        <v/>
      </c>
      <c r="AE493" s="166" t="str">
        <f t="shared" si="231"/>
        <v/>
      </c>
      <c r="AF493" s="166" t="str">
        <f t="shared" si="231"/>
        <v/>
      </c>
      <c r="AG493" s="166" t="str">
        <f t="shared" si="231"/>
        <v/>
      </c>
      <c r="AH493" s="166" t="str">
        <f t="shared" si="231"/>
        <v/>
      </c>
      <c r="AI493" s="166" t="str">
        <f t="shared" si="231"/>
        <v/>
      </c>
      <c r="AJ493" s="166" t="str">
        <f t="shared" si="231"/>
        <v/>
      </c>
      <c r="AK493" s="166" t="str">
        <f t="shared" si="231"/>
        <v/>
      </c>
      <c r="AL493" s="166" t="str">
        <f t="shared" si="231"/>
        <v/>
      </c>
      <c r="AM493" s="166" t="str">
        <f t="shared" si="231"/>
        <v/>
      </c>
      <c r="AN493" s="166" t="str">
        <f t="shared" si="231"/>
        <v/>
      </c>
      <c r="AO493" s="166" t="str">
        <f t="shared" si="231"/>
        <v/>
      </c>
      <c r="AP493" s="166" t="str">
        <f t="shared" si="231"/>
        <v/>
      </c>
      <c r="AQ493" s="166">
        <f t="shared" si="231"/>
        <v>80.056692647606752</v>
      </c>
      <c r="AS493" s="166">
        <v>70.327746059637306</v>
      </c>
    </row>
    <row r="494" spans="2:87">
      <c r="B494" s="161" t="str">
        <f t="shared" si="222"/>
        <v>11 Casco Marítimo</v>
      </c>
      <c r="C494" s="166" t="str">
        <f t="shared" ref="C494:AQ494" si="232">IFERROR((-C416/C530)*100,"")</f>
        <v/>
      </c>
      <c r="D494" s="166" t="str">
        <f t="shared" si="232"/>
        <v/>
      </c>
      <c r="E494" s="166">
        <f t="shared" si="232"/>
        <v>0</v>
      </c>
      <c r="F494" s="166" t="str">
        <f t="shared" si="232"/>
        <v/>
      </c>
      <c r="G494" s="166" t="str">
        <f t="shared" si="232"/>
        <v/>
      </c>
      <c r="H494" s="166" t="str">
        <f t="shared" si="232"/>
        <v/>
      </c>
      <c r="I494" s="166">
        <f t="shared" si="232"/>
        <v>9.9627539404783292</v>
      </c>
      <c r="J494" s="166" t="str">
        <f t="shared" si="232"/>
        <v/>
      </c>
      <c r="K494" s="166" t="str">
        <f t="shared" si="232"/>
        <v/>
      </c>
      <c r="L494" s="166" t="str">
        <f t="shared" si="232"/>
        <v/>
      </c>
      <c r="M494" s="166" t="str">
        <f t="shared" si="232"/>
        <v/>
      </c>
      <c r="N494" s="166" t="str">
        <f t="shared" si="232"/>
        <v/>
      </c>
      <c r="O494" s="166" t="str">
        <f t="shared" si="232"/>
        <v/>
      </c>
      <c r="P494" s="166" t="str">
        <f t="shared" si="232"/>
        <v/>
      </c>
      <c r="Q494" s="166" t="str">
        <f t="shared" si="232"/>
        <v/>
      </c>
      <c r="R494" s="166">
        <f t="shared" si="232"/>
        <v>-2.8451251934447046</v>
      </c>
      <c r="S494" s="166" t="str">
        <f t="shared" si="232"/>
        <v/>
      </c>
      <c r="T494" s="166">
        <f t="shared" si="232"/>
        <v>-38.716023538804457</v>
      </c>
      <c r="U494" s="166" t="str">
        <f t="shared" si="232"/>
        <v/>
      </c>
      <c r="V494" s="166">
        <f t="shared" si="232"/>
        <v>46.052391499200233</v>
      </c>
      <c r="W494" s="166" t="str">
        <f t="shared" si="232"/>
        <v/>
      </c>
      <c r="X494" s="166">
        <f t="shared" si="232"/>
        <v>133.99100792620297</v>
      </c>
      <c r="Y494" s="166">
        <f t="shared" si="232"/>
        <v>369.72766512436726</v>
      </c>
      <c r="Z494" s="166" t="str">
        <f t="shared" si="232"/>
        <v/>
      </c>
      <c r="AA494" s="166" t="str">
        <f t="shared" si="232"/>
        <v/>
      </c>
      <c r="AB494" s="166">
        <f t="shared" si="232"/>
        <v>30.520070540262363</v>
      </c>
      <c r="AC494" s="166" t="str">
        <f t="shared" si="232"/>
        <v/>
      </c>
      <c r="AD494" s="166" t="str">
        <f t="shared" si="232"/>
        <v/>
      </c>
      <c r="AE494" s="166" t="str">
        <f t="shared" si="232"/>
        <v/>
      </c>
      <c r="AF494" s="166" t="str">
        <f t="shared" si="232"/>
        <v/>
      </c>
      <c r="AG494" s="166" t="str">
        <f t="shared" si="232"/>
        <v/>
      </c>
      <c r="AH494" s="166" t="str">
        <f t="shared" si="232"/>
        <v/>
      </c>
      <c r="AI494" s="166" t="str">
        <f t="shared" si="232"/>
        <v/>
      </c>
      <c r="AJ494" s="166" t="str">
        <f t="shared" si="232"/>
        <v/>
      </c>
      <c r="AK494" s="166" t="str">
        <f t="shared" si="232"/>
        <v/>
      </c>
      <c r="AL494" s="166" t="str">
        <f t="shared" si="232"/>
        <v/>
      </c>
      <c r="AM494" s="166" t="str">
        <f t="shared" si="232"/>
        <v/>
      </c>
      <c r="AN494" s="166" t="str">
        <f t="shared" si="232"/>
        <v/>
      </c>
      <c r="AO494" s="166" t="str">
        <f t="shared" si="232"/>
        <v/>
      </c>
      <c r="AP494" s="166" t="str">
        <f t="shared" si="232"/>
        <v/>
      </c>
      <c r="AQ494" s="166">
        <f t="shared" si="232"/>
        <v>95.529374626048977</v>
      </c>
      <c r="AS494" s="166">
        <v>-50.490448788093097</v>
      </c>
    </row>
    <row r="495" spans="2:87">
      <c r="B495" s="161" t="str">
        <f t="shared" si="222"/>
        <v>12 Casco Aéreo</v>
      </c>
      <c r="C495" s="166" t="str">
        <f t="shared" ref="C495:AQ495" si="233">IFERROR((-C417/C531)*100,"")</f>
        <v/>
      </c>
      <c r="D495" s="166" t="str">
        <f t="shared" si="233"/>
        <v/>
      </c>
      <c r="E495" s="166">
        <f t="shared" si="233"/>
        <v>0</v>
      </c>
      <c r="F495" s="166" t="str">
        <f t="shared" si="233"/>
        <v/>
      </c>
      <c r="G495" s="166" t="str">
        <f t="shared" si="233"/>
        <v/>
      </c>
      <c r="H495" s="166">
        <f t="shared" si="233"/>
        <v>479.49534568072761</v>
      </c>
      <c r="I495" s="166" t="str">
        <f t="shared" si="233"/>
        <v/>
      </c>
      <c r="J495" s="166" t="str">
        <f t="shared" si="233"/>
        <v/>
      </c>
      <c r="K495" s="166" t="str">
        <f t="shared" si="233"/>
        <v/>
      </c>
      <c r="L495" s="166" t="str">
        <f t="shared" si="233"/>
        <v/>
      </c>
      <c r="M495" s="166" t="str">
        <f t="shared" si="233"/>
        <v/>
      </c>
      <c r="N495" s="166" t="str">
        <f t="shared" si="233"/>
        <v/>
      </c>
      <c r="O495" s="166" t="str">
        <f t="shared" si="233"/>
        <v/>
      </c>
      <c r="P495" s="166" t="str">
        <f t="shared" si="233"/>
        <v/>
      </c>
      <c r="Q495" s="166" t="str">
        <f t="shared" si="233"/>
        <v/>
      </c>
      <c r="R495" s="166">
        <f t="shared" si="233"/>
        <v>79.20410256410257</v>
      </c>
      <c r="S495" s="166" t="str">
        <f t="shared" si="233"/>
        <v/>
      </c>
      <c r="T495" s="166">
        <f t="shared" si="233"/>
        <v>15.931463214138924</v>
      </c>
      <c r="U495" s="166" t="str">
        <f t="shared" si="233"/>
        <v/>
      </c>
      <c r="V495" s="166">
        <f t="shared" si="233"/>
        <v>12.934626712755112</v>
      </c>
      <c r="W495" s="166" t="str">
        <f t="shared" si="233"/>
        <v/>
      </c>
      <c r="X495" s="166">
        <f t="shared" si="233"/>
        <v>22.573857261431556</v>
      </c>
      <c r="Y495" s="166">
        <f t="shared" si="233"/>
        <v>30.6625956655461</v>
      </c>
      <c r="Z495" s="166">
        <f t="shared" si="233"/>
        <v>0</v>
      </c>
      <c r="AA495" s="166" t="str">
        <f t="shared" si="233"/>
        <v/>
      </c>
      <c r="AB495" s="166" t="str">
        <f t="shared" si="233"/>
        <v/>
      </c>
      <c r="AC495" s="166" t="str">
        <f t="shared" si="233"/>
        <v/>
      </c>
      <c r="AD495" s="166" t="str">
        <f t="shared" si="233"/>
        <v/>
      </c>
      <c r="AE495" s="166" t="str">
        <f t="shared" si="233"/>
        <v/>
      </c>
      <c r="AF495" s="166" t="str">
        <f t="shared" si="233"/>
        <v/>
      </c>
      <c r="AG495" s="166" t="str">
        <f t="shared" si="233"/>
        <v/>
      </c>
      <c r="AH495" s="166" t="str">
        <f t="shared" si="233"/>
        <v/>
      </c>
      <c r="AI495" s="166" t="str">
        <f t="shared" si="233"/>
        <v/>
      </c>
      <c r="AJ495" s="166" t="str">
        <f t="shared" si="233"/>
        <v/>
      </c>
      <c r="AK495" s="166" t="str">
        <f t="shared" si="233"/>
        <v/>
      </c>
      <c r="AL495" s="166" t="str">
        <f t="shared" si="233"/>
        <v/>
      </c>
      <c r="AM495" s="166" t="str">
        <f t="shared" si="233"/>
        <v/>
      </c>
      <c r="AN495" s="166" t="str">
        <f t="shared" si="233"/>
        <v/>
      </c>
      <c r="AO495" s="166" t="str">
        <f t="shared" si="233"/>
        <v/>
      </c>
      <c r="AP495" s="166" t="str">
        <f t="shared" si="233"/>
        <v/>
      </c>
      <c r="AQ495" s="166">
        <f t="shared" si="233"/>
        <v>30.170319081779017</v>
      </c>
      <c r="AS495" s="166">
        <v>4.7417037303291201</v>
      </c>
    </row>
    <row r="496" spans="2:87">
      <c r="B496" s="161" t="str">
        <f t="shared" si="222"/>
        <v>13 Transporte Terrestre</v>
      </c>
      <c r="C496" s="166">
        <f t="shared" ref="C496:AQ496" si="234">IFERROR((-C418/C532)*100,"")</f>
        <v>42.61740327468047</v>
      </c>
      <c r="D496" s="166" t="str">
        <f t="shared" si="234"/>
        <v/>
      </c>
      <c r="E496" s="166">
        <f t="shared" si="234"/>
        <v>67.178609816710804</v>
      </c>
      <c r="F496" s="166" t="str">
        <f t="shared" si="234"/>
        <v/>
      </c>
      <c r="G496" s="166" t="str">
        <f t="shared" si="234"/>
        <v/>
      </c>
      <c r="H496" s="166">
        <f t="shared" si="234"/>
        <v>15.730776428134522</v>
      </c>
      <c r="I496" s="166">
        <f t="shared" si="234"/>
        <v>-53.78970977020154</v>
      </c>
      <c r="J496" s="166">
        <f t="shared" si="234"/>
        <v>60.28700789513919</v>
      </c>
      <c r="K496" s="166" t="str">
        <f t="shared" si="234"/>
        <v/>
      </c>
      <c r="L496" s="166">
        <f t="shared" si="234"/>
        <v>2.2404651958269199</v>
      </c>
      <c r="M496" s="166" t="str">
        <f t="shared" si="234"/>
        <v/>
      </c>
      <c r="N496" s="166" t="str">
        <f t="shared" si="234"/>
        <v/>
      </c>
      <c r="O496" s="166" t="str">
        <f t="shared" si="234"/>
        <v/>
      </c>
      <c r="P496" s="166">
        <f t="shared" si="234"/>
        <v>63.616108322029788</v>
      </c>
      <c r="Q496" s="166" t="str">
        <f t="shared" si="234"/>
        <v/>
      </c>
      <c r="R496" s="166">
        <f t="shared" si="234"/>
        <v>127.27632319005893</v>
      </c>
      <c r="S496" s="166" t="str">
        <f t="shared" si="234"/>
        <v/>
      </c>
      <c r="T496" s="166">
        <f t="shared" si="234"/>
        <v>30.11180958066581</v>
      </c>
      <c r="U496" s="166" t="str">
        <f t="shared" si="234"/>
        <v/>
      </c>
      <c r="V496" s="166">
        <f t="shared" si="234"/>
        <v>64.455904940167812</v>
      </c>
      <c r="W496" s="166" t="str">
        <f t="shared" si="234"/>
        <v/>
      </c>
      <c r="X496" s="166">
        <f t="shared" si="234"/>
        <v>11.323229877850045</v>
      </c>
      <c r="Y496" s="166">
        <f t="shared" si="234"/>
        <v>26.943500235567146</v>
      </c>
      <c r="Z496" s="166" t="str">
        <f t="shared" si="234"/>
        <v/>
      </c>
      <c r="AA496" s="166">
        <f t="shared" si="234"/>
        <v>209.5215062590691</v>
      </c>
      <c r="AB496" s="166">
        <f t="shared" si="234"/>
        <v>63.758875218620993</v>
      </c>
      <c r="AC496" s="166" t="str">
        <f t="shared" si="234"/>
        <v/>
      </c>
      <c r="AD496" s="166" t="str">
        <f t="shared" si="234"/>
        <v/>
      </c>
      <c r="AE496" s="166" t="str">
        <f t="shared" si="234"/>
        <v/>
      </c>
      <c r="AF496" s="166" t="str">
        <f t="shared" si="234"/>
        <v/>
      </c>
      <c r="AG496" s="166" t="str">
        <f t="shared" si="234"/>
        <v/>
      </c>
      <c r="AH496" s="166" t="str">
        <f t="shared" si="234"/>
        <v/>
      </c>
      <c r="AI496" s="166" t="str">
        <f t="shared" si="234"/>
        <v/>
      </c>
      <c r="AJ496" s="166" t="str">
        <f t="shared" si="234"/>
        <v/>
      </c>
      <c r="AK496" s="166" t="str">
        <f t="shared" si="234"/>
        <v/>
      </c>
      <c r="AL496" s="166" t="str">
        <f t="shared" si="234"/>
        <v/>
      </c>
      <c r="AM496" s="166" t="str">
        <f t="shared" si="234"/>
        <v/>
      </c>
      <c r="AN496" s="166" t="str">
        <f t="shared" si="234"/>
        <v/>
      </c>
      <c r="AO496" s="166" t="str">
        <f t="shared" si="234"/>
        <v/>
      </c>
      <c r="AP496" s="166" t="str">
        <f t="shared" si="234"/>
        <v/>
      </c>
      <c r="AQ496" s="166">
        <f t="shared" si="234"/>
        <v>47.90352153703067</v>
      </c>
      <c r="AS496" s="166">
        <v>43.0470569269769</v>
      </c>
    </row>
    <row r="497" spans="2:45">
      <c r="B497" s="161" t="str">
        <f t="shared" si="222"/>
        <v>14 Transporte Marítimo</v>
      </c>
      <c r="C497" s="166">
        <f t="shared" ref="C497:AQ497" si="235">IFERROR((-C419/C533)*100,"")</f>
        <v>29.86042750887183</v>
      </c>
      <c r="D497" s="166" t="str">
        <f t="shared" si="235"/>
        <v/>
      </c>
      <c r="E497" s="166">
        <f t="shared" si="235"/>
        <v>1.2691779858630392</v>
      </c>
      <c r="F497" s="166" t="str">
        <f t="shared" si="235"/>
        <v/>
      </c>
      <c r="G497" s="166" t="str">
        <f t="shared" si="235"/>
        <v/>
      </c>
      <c r="H497" s="166">
        <f t="shared" si="235"/>
        <v>29.965223825379205</v>
      </c>
      <c r="I497" s="166">
        <f t="shared" si="235"/>
        <v>-67.426422618345299</v>
      </c>
      <c r="J497" s="166">
        <f t="shared" si="235"/>
        <v>37.378394421624634</v>
      </c>
      <c r="K497" s="166" t="str">
        <f t="shared" si="235"/>
        <v/>
      </c>
      <c r="L497" s="166" t="str">
        <f t="shared" si="235"/>
        <v/>
      </c>
      <c r="M497" s="166" t="str">
        <f t="shared" si="235"/>
        <v/>
      </c>
      <c r="N497" s="166" t="str">
        <f t="shared" si="235"/>
        <v/>
      </c>
      <c r="O497" s="166" t="str">
        <f t="shared" si="235"/>
        <v/>
      </c>
      <c r="P497" s="166">
        <f t="shared" si="235"/>
        <v>26.191174171357094</v>
      </c>
      <c r="Q497" s="166" t="str">
        <f t="shared" si="235"/>
        <v/>
      </c>
      <c r="R497" s="166">
        <f t="shared" si="235"/>
        <v>16.070601859995186</v>
      </c>
      <c r="S497" s="166" t="str">
        <f t="shared" si="235"/>
        <v/>
      </c>
      <c r="T497" s="166">
        <f t="shared" si="235"/>
        <v>17.485472906414376</v>
      </c>
      <c r="U497" s="166" t="str">
        <f t="shared" si="235"/>
        <v/>
      </c>
      <c r="V497" s="166">
        <f t="shared" si="235"/>
        <v>25.02128662467064</v>
      </c>
      <c r="W497" s="166" t="str">
        <f t="shared" si="235"/>
        <v/>
      </c>
      <c r="X497" s="166">
        <f t="shared" si="235"/>
        <v>6.7438476399201628</v>
      </c>
      <c r="Y497" s="166">
        <f t="shared" si="235"/>
        <v>256.01204998032523</v>
      </c>
      <c r="Z497" s="166" t="str">
        <f t="shared" si="235"/>
        <v/>
      </c>
      <c r="AA497" s="166" t="str">
        <f t="shared" si="235"/>
        <v/>
      </c>
      <c r="AB497" s="166">
        <f t="shared" si="235"/>
        <v>3103.9074837178441</v>
      </c>
      <c r="AC497" s="166" t="str">
        <f t="shared" si="235"/>
        <v/>
      </c>
      <c r="AD497" s="166" t="str">
        <f t="shared" si="235"/>
        <v/>
      </c>
      <c r="AE497" s="166" t="str">
        <f t="shared" si="235"/>
        <v/>
      </c>
      <c r="AF497" s="166" t="str">
        <f t="shared" si="235"/>
        <v/>
      </c>
      <c r="AG497" s="166" t="str">
        <f t="shared" si="235"/>
        <v/>
      </c>
      <c r="AH497" s="166" t="str">
        <f t="shared" si="235"/>
        <v/>
      </c>
      <c r="AI497" s="166" t="str">
        <f t="shared" si="235"/>
        <v/>
      </c>
      <c r="AJ497" s="166" t="str">
        <f t="shared" si="235"/>
        <v/>
      </c>
      <c r="AK497" s="166" t="str">
        <f t="shared" si="235"/>
        <v/>
      </c>
      <c r="AL497" s="166" t="str">
        <f t="shared" si="235"/>
        <v/>
      </c>
      <c r="AM497" s="166" t="str">
        <f t="shared" si="235"/>
        <v/>
      </c>
      <c r="AN497" s="166" t="str">
        <f t="shared" si="235"/>
        <v/>
      </c>
      <c r="AO497" s="166" t="str">
        <f t="shared" si="235"/>
        <v/>
      </c>
      <c r="AP497" s="166" t="str">
        <f t="shared" si="235"/>
        <v/>
      </c>
      <c r="AQ497" s="166">
        <f t="shared" si="235"/>
        <v>127.30950221739157</v>
      </c>
      <c r="AS497" s="166">
        <v>19.309281605281601</v>
      </c>
    </row>
    <row r="498" spans="2:45">
      <c r="B498" s="161" t="str">
        <f t="shared" si="222"/>
        <v>15 Transporte Aéreo</v>
      </c>
      <c r="C498" s="166">
        <f t="shared" ref="C498:AQ498" si="236">IFERROR((-C420/C534)*100,"")</f>
        <v>41.855227010900073</v>
      </c>
      <c r="D498" s="166" t="str">
        <f t="shared" si="236"/>
        <v/>
      </c>
      <c r="E498" s="166">
        <f t="shared" si="236"/>
        <v>13.086928362968402</v>
      </c>
      <c r="F498" s="166" t="str">
        <f t="shared" si="236"/>
        <v/>
      </c>
      <c r="G498" s="166" t="str">
        <f t="shared" si="236"/>
        <v/>
      </c>
      <c r="H498" s="166">
        <f t="shared" si="236"/>
        <v>-27.417263003707713</v>
      </c>
      <c r="I498" s="166">
        <f t="shared" si="236"/>
        <v>11.742782678123847</v>
      </c>
      <c r="J498" s="166">
        <f t="shared" si="236"/>
        <v>56.284004926707624</v>
      </c>
      <c r="K498" s="166" t="str">
        <f t="shared" si="236"/>
        <v/>
      </c>
      <c r="L498" s="166" t="str">
        <f t="shared" si="236"/>
        <v/>
      </c>
      <c r="M498" s="166" t="str">
        <f t="shared" si="236"/>
        <v/>
      </c>
      <c r="N498" s="166" t="str">
        <f t="shared" si="236"/>
        <v/>
      </c>
      <c r="O498" s="166" t="str">
        <f t="shared" si="236"/>
        <v/>
      </c>
      <c r="P498" s="166">
        <f t="shared" si="236"/>
        <v>46.094527108093978</v>
      </c>
      <c r="Q498" s="166" t="str">
        <f t="shared" si="236"/>
        <v/>
      </c>
      <c r="R498" s="166">
        <f t="shared" si="236"/>
        <v>10.610241689045282</v>
      </c>
      <c r="S498" s="166" t="str">
        <f t="shared" si="236"/>
        <v/>
      </c>
      <c r="T498" s="166">
        <f t="shared" si="236"/>
        <v>21.979083761868541</v>
      </c>
      <c r="U498" s="166" t="str">
        <f t="shared" si="236"/>
        <v/>
      </c>
      <c r="V498" s="166">
        <f t="shared" si="236"/>
        <v>-12.861713473160327</v>
      </c>
      <c r="W498" s="166" t="str">
        <f t="shared" si="236"/>
        <v/>
      </c>
      <c r="X498" s="166">
        <f t="shared" si="236"/>
        <v>8.2471910112359552</v>
      </c>
      <c r="Y498" s="166">
        <f t="shared" si="236"/>
        <v>50.820214382435935</v>
      </c>
      <c r="Z498" s="166" t="str">
        <f t="shared" si="236"/>
        <v/>
      </c>
      <c r="AA498" s="166" t="str">
        <f t="shared" si="236"/>
        <v/>
      </c>
      <c r="AB498" s="166" t="str">
        <f t="shared" si="236"/>
        <v/>
      </c>
      <c r="AC498" s="166" t="str">
        <f t="shared" si="236"/>
        <v/>
      </c>
      <c r="AD498" s="166" t="str">
        <f t="shared" si="236"/>
        <v/>
      </c>
      <c r="AE498" s="166" t="str">
        <f t="shared" si="236"/>
        <v/>
      </c>
      <c r="AF498" s="166" t="str">
        <f t="shared" si="236"/>
        <v/>
      </c>
      <c r="AG498" s="166" t="str">
        <f t="shared" si="236"/>
        <v/>
      </c>
      <c r="AH498" s="166" t="str">
        <f t="shared" si="236"/>
        <v/>
      </c>
      <c r="AI498" s="166" t="str">
        <f t="shared" si="236"/>
        <v/>
      </c>
      <c r="AJ498" s="166" t="str">
        <f t="shared" si="236"/>
        <v/>
      </c>
      <c r="AK498" s="166" t="str">
        <f t="shared" si="236"/>
        <v/>
      </c>
      <c r="AL498" s="166" t="str">
        <f t="shared" si="236"/>
        <v/>
      </c>
      <c r="AM498" s="166" t="str">
        <f t="shared" si="236"/>
        <v/>
      </c>
      <c r="AN498" s="166" t="str">
        <f t="shared" si="236"/>
        <v/>
      </c>
      <c r="AO498" s="166" t="str">
        <f t="shared" si="236"/>
        <v/>
      </c>
      <c r="AP498" s="166" t="str">
        <f t="shared" si="236"/>
        <v/>
      </c>
      <c r="AQ498" s="166">
        <f t="shared" si="236"/>
        <v>28.909060312060081</v>
      </c>
      <c r="AS498" s="166">
        <v>16.005230874105099</v>
      </c>
    </row>
    <row r="499" spans="2:45">
      <c r="B499" s="161" t="str">
        <f t="shared" si="222"/>
        <v>16 Equipo Móvil Contratista</v>
      </c>
      <c r="C499" s="166">
        <f t="shared" ref="C499:AQ499" si="237">IFERROR((-C421/C535)*100,"")</f>
        <v>0</v>
      </c>
      <c r="D499" s="166" t="str">
        <f t="shared" si="237"/>
        <v/>
      </c>
      <c r="E499" s="166">
        <f t="shared" si="237"/>
        <v>73.269793121288984</v>
      </c>
      <c r="F499" s="166" t="str">
        <f t="shared" si="237"/>
        <v/>
      </c>
      <c r="G499" s="166" t="str">
        <f t="shared" si="237"/>
        <v/>
      </c>
      <c r="H499" s="166">
        <f t="shared" si="237"/>
        <v>0</v>
      </c>
      <c r="I499" s="166">
        <f t="shared" si="237"/>
        <v>112.24409554851135</v>
      </c>
      <c r="J499" s="166">
        <f t="shared" si="237"/>
        <v>36.784175619156962</v>
      </c>
      <c r="K499" s="166" t="str">
        <f t="shared" si="237"/>
        <v/>
      </c>
      <c r="L499" s="166">
        <f t="shared" si="237"/>
        <v>53.507091866118429</v>
      </c>
      <c r="M499" s="166" t="str">
        <f t="shared" si="237"/>
        <v/>
      </c>
      <c r="N499" s="166" t="str">
        <f t="shared" si="237"/>
        <v/>
      </c>
      <c r="O499" s="166" t="str">
        <f t="shared" si="237"/>
        <v/>
      </c>
      <c r="P499" s="166">
        <f t="shared" si="237"/>
        <v>28.919312801223946</v>
      </c>
      <c r="Q499" s="166" t="str">
        <f t="shared" si="237"/>
        <v/>
      </c>
      <c r="R499" s="166">
        <f t="shared" si="237"/>
        <v>70.555296654856704</v>
      </c>
      <c r="S499" s="166" t="str">
        <f t="shared" si="237"/>
        <v/>
      </c>
      <c r="T499" s="166">
        <f t="shared" si="237"/>
        <v>45.597023090616048</v>
      </c>
      <c r="U499" s="166" t="str">
        <f t="shared" si="237"/>
        <v/>
      </c>
      <c r="V499" s="166">
        <f t="shared" si="237"/>
        <v>57.457791693680186</v>
      </c>
      <c r="W499" s="166" t="str">
        <f t="shared" si="237"/>
        <v/>
      </c>
      <c r="X499" s="166">
        <f t="shared" si="237"/>
        <v>33.112354005593026</v>
      </c>
      <c r="Y499" s="166">
        <f t="shared" si="237"/>
        <v>44.802754745863126</v>
      </c>
      <c r="Z499" s="166">
        <f t="shared" si="237"/>
        <v>0</v>
      </c>
      <c r="AA499" s="166">
        <f t="shared" si="237"/>
        <v>70.207482894469493</v>
      </c>
      <c r="AB499" s="166">
        <f t="shared" si="237"/>
        <v>73.540235502654284</v>
      </c>
      <c r="AC499" s="166" t="str">
        <f t="shared" si="237"/>
        <v/>
      </c>
      <c r="AD499" s="166" t="str">
        <f t="shared" si="237"/>
        <v/>
      </c>
      <c r="AE499" s="166" t="str">
        <f t="shared" si="237"/>
        <v/>
      </c>
      <c r="AF499" s="166" t="str">
        <f t="shared" si="237"/>
        <v/>
      </c>
      <c r="AG499" s="166" t="str">
        <f t="shared" si="237"/>
        <v/>
      </c>
      <c r="AH499" s="166" t="str">
        <f t="shared" si="237"/>
        <v/>
      </c>
      <c r="AI499" s="166" t="str">
        <f t="shared" si="237"/>
        <v/>
      </c>
      <c r="AJ499" s="166" t="str">
        <f t="shared" si="237"/>
        <v/>
      </c>
      <c r="AK499" s="166" t="str">
        <f t="shared" si="237"/>
        <v/>
      </c>
      <c r="AL499" s="166" t="str">
        <f t="shared" si="237"/>
        <v/>
      </c>
      <c r="AM499" s="166" t="str">
        <f t="shared" si="237"/>
        <v/>
      </c>
      <c r="AN499" s="166" t="str">
        <f t="shared" si="237"/>
        <v/>
      </c>
      <c r="AO499" s="166" t="str">
        <f t="shared" si="237"/>
        <v/>
      </c>
      <c r="AP499" s="166" t="str">
        <f t="shared" si="237"/>
        <v/>
      </c>
      <c r="AQ499" s="166">
        <f t="shared" si="237"/>
        <v>67.446372455146019</v>
      </c>
      <c r="AS499" s="166">
        <v>52.2925354928812</v>
      </c>
    </row>
    <row r="500" spans="2:45">
      <c r="B500" s="161" t="str">
        <f t="shared" si="222"/>
        <v>17 Todo Riesgo Construc. y Montaje</v>
      </c>
      <c r="C500" s="166">
        <f t="shared" ref="C500:AQ500" si="238">IFERROR((-C422/C536)*100,"")</f>
        <v>31.682992915468933</v>
      </c>
      <c r="D500" s="166" t="str">
        <f t="shared" si="238"/>
        <v/>
      </c>
      <c r="E500" s="166">
        <f t="shared" si="238"/>
        <v>260.7976809132399</v>
      </c>
      <c r="F500" s="166" t="str">
        <f t="shared" si="238"/>
        <v/>
      </c>
      <c r="G500" s="166" t="str">
        <f t="shared" si="238"/>
        <v/>
      </c>
      <c r="H500" s="166">
        <f t="shared" si="238"/>
        <v>45.511725194437894</v>
      </c>
      <c r="I500" s="166">
        <f t="shared" si="238"/>
        <v>286.33184980280623</v>
      </c>
      <c r="J500" s="166">
        <f t="shared" si="238"/>
        <v>0</v>
      </c>
      <c r="K500" s="166" t="str">
        <f t="shared" si="238"/>
        <v/>
      </c>
      <c r="L500" s="166">
        <f t="shared" si="238"/>
        <v>22.976396181784629</v>
      </c>
      <c r="M500" s="166" t="str">
        <f t="shared" si="238"/>
        <v/>
      </c>
      <c r="N500" s="166" t="str">
        <f t="shared" si="238"/>
        <v/>
      </c>
      <c r="O500" s="166" t="str">
        <f t="shared" si="238"/>
        <v/>
      </c>
      <c r="P500" s="166">
        <f t="shared" si="238"/>
        <v>1.6500184178024311</v>
      </c>
      <c r="Q500" s="166" t="str">
        <f t="shared" si="238"/>
        <v/>
      </c>
      <c r="R500" s="166">
        <f t="shared" si="238"/>
        <v>215.59732054375766</v>
      </c>
      <c r="S500" s="166" t="str">
        <f t="shared" si="238"/>
        <v/>
      </c>
      <c r="T500" s="166">
        <f t="shared" si="238"/>
        <v>176.24256935270805</v>
      </c>
      <c r="U500" s="166" t="str">
        <f t="shared" si="238"/>
        <v/>
      </c>
      <c r="V500" s="166">
        <f t="shared" si="238"/>
        <v>167.91576134964811</v>
      </c>
      <c r="W500" s="166" t="str">
        <f t="shared" si="238"/>
        <v/>
      </c>
      <c r="X500" s="166">
        <f t="shared" si="238"/>
        <v>21.787552594762442</v>
      </c>
      <c r="Y500" s="166">
        <f t="shared" si="238"/>
        <v>140.36052592112048</v>
      </c>
      <c r="Z500" s="166">
        <f t="shared" si="238"/>
        <v>0</v>
      </c>
      <c r="AA500" s="166">
        <f t="shared" si="238"/>
        <v>20.061531932951411</v>
      </c>
      <c r="AB500" s="166">
        <f t="shared" si="238"/>
        <v>116.87983459019394</v>
      </c>
      <c r="AC500" s="166" t="str">
        <f t="shared" si="238"/>
        <v/>
      </c>
      <c r="AD500" s="166" t="str">
        <f t="shared" si="238"/>
        <v/>
      </c>
      <c r="AE500" s="166" t="str">
        <f t="shared" si="238"/>
        <v/>
      </c>
      <c r="AF500" s="166" t="str">
        <f t="shared" si="238"/>
        <v/>
      </c>
      <c r="AG500" s="166" t="str">
        <f t="shared" si="238"/>
        <v/>
      </c>
      <c r="AH500" s="166" t="str">
        <f t="shared" si="238"/>
        <v/>
      </c>
      <c r="AI500" s="166" t="str">
        <f t="shared" si="238"/>
        <v/>
      </c>
      <c r="AJ500" s="166" t="str">
        <f t="shared" si="238"/>
        <v/>
      </c>
      <c r="AK500" s="166" t="str">
        <f t="shared" si="238"/>
        <v/>
      </c>
      <c r="AL500" s="166" t="str">
        <f t="shared" si="238"/>
        <v/>
      </c>
      <c r="AM500" s="166" t="str">
        <f t="shared" si="238"/>
        <v/>
      </c>
      <c r="AN500" s="166" t="str">
        <f t="shared" si="238"/>
        <v/>
      </c>
      <c r="AO500" s="166" t="str">
        <f t="shared" si="238"/>
        <v/>
      </c>
      <c r="AP500" s="166" t="str">
        <f t="shared" si="238"/>
        <v/>
      </c>
      <c r="AQ500" s="166">
        <f t="shared" si="238"/>
        <v>163.72899558742904</v>
      </c>
      <c r="AS500" s="166">
        <v>20.9198068894915</v>
      </c>
    </row>
    <row r="501" spans="2:45">
      <c r="B501" s="161" t="str">
        <f t="shared" si="222"/>
        <v>18 Avería de Maquinaria</v>
      </c>
      <c r="C501" s="166">
        <f t="shared" ref="C501:AQ501" si="239">IFERROR((-C423/C537)*100,"")</f>
        <v>-9.9146370115122568</v>
      </c>
      <c r="D501" s="166" t="str">
        <f t="shared" si="239"/>
        <v/>
      </c>
      <c r="E501" s="166">
        <f t="shared" si="239"/>
        <v>473.07950627136552</v>
      </c>
      <c r="F501" s="166" t="str">
        <f t="shared" si="239"/>
        <v/>
      </c>
      <c r="G501" s="166" t="str">
        <f t="shared" si="239"/>
        <v/>
      </c>
      <c r="H501" s="166">
        <f t="shared" si="239"/>
        <v>0</v>
      </c>
      <c r="I501" s="166">
        <f t="shared" si="239"/>
        <v>-14.650358891325505</v>
      </c>
      <c r="J501" s="166">
        <f t="shared" si="239"/>
        <v>36924.988888888882</v>
      </c>
      <c r="K501" s="166" t="str">
        <f t="shared" si="239"/>
        <v/>
      </c>
      <c r="L501" s="166">
        <f t="shared" si="239"/>
        <v>2338.2915567282321</v>
      </c>
      <c r="M501" s="166" t="str">
        <f t="shared" si="239"/>
        <v/>
      </c>
      <c r="N501" s="166" t="str">
        <f t="shared" si="239"/>
        <v/>
      </c>
      <c r="O501" s="166" t="str">
        <f t="shared" si="239"/>
        <v/>
      </c>
      <c r="P501" s="166">
        <f t="shared" si="239"/>
        <v>28.876404494382022</v>
      </c>
      <c r="Q501" s="166" t="str">
        <f t="shared" si="239"/>
        <v/>
      </c>
      <c r="R501" s="166">
        <f t="shared" si="239"/>
        <v>44.215108318078954</v>
      </c>
      <c r="S501" s="166" t="str">
        <f t="shared" si="239"/>
        <v/>
      </c>
      <c r="T501" s="166">
        <f t="shared" si="239"/>
        <v>-263.26092447587774</v>
      </c>
      <c r="U501" s="166" t="str">
        <f t="shared" si="239"/>
        <v/>
      </c>
      <c r="V501" s="166">
        <f t="shared" si="239"/>
        <v>-39.369689596837041</v>
      </c>
      <c r="W501" s="166" t="str">
        <f t="shared" si="239"/>
        <v/>
      </c>
      <c r="X501" s="166" t="str">
        <f t="shared" si="239"/>
        <v/>
      </c>
      <c r="Y501" s="166">
        <f t="shared" si="239"/>
        <v>-236.52139874739038</v>
      </c>
      <c r="Z501" s="166">
        <f t="shared" si="239"/>
        <v>34600</v>
      </c>
      <c r="AA501" s="166">
        <f t="shared" si="239"/>
        <v>-988.16568047337284</v>
      </c>
      <c r="AB501" s="166">
        <f t="shared" si="239"/>
        <v>167.85499398315281</v>
      </c>
      <c r="AC501" s="166" t="str">
        <f t="shared" si="239"/>
        <v/>
      </c>
      <c r="AD501" s="166" t="str">
        <f t="shared" si="239"/>
        <v/>
      </c>
      <c r="AE501" s="166" t="str">
        <f t="shared" si="239"/>
        <v/>
      </c>
      <c r="AF501" s="166" t="str">
        <f t="shared" si="239"/>
        <v/>
      </c>
      <c r="AG501" s="166" t="str">
        <f t="shared" si="239"/>
        <v/>
      </c>
      <c r="AH501" s="166" t="str">
        <f t="shared" si="239"/>
        <v/>
      </c>
      <c r="AI501" s="166" t="str">
        <f t="shared" si="239"/>
        <v/>
      </c>
      <c r="AJ501" s="166" t="str">
        <f t="shared" si="239"/>
        <v/>
      </c>
      <c r="AK501" s="166" t="str">
        <f t="shared" si="239"/>
        <v/>
      </c>
      <c r="AL501" s="166" t="str">
        <f t="shared" si="239"/>
        <v/>
      </c>
      <c r="AM501" s="166" t="str">
        <f t="shared" si="239"/>
        <v/>
      </c>
      <c r="AN501" s="166" t="str">
        <f t="shared" si="239"/>
        <v/>
      </c>
      <c r="AO501" s="166" t="str">
        <f t="shared" si="239"/>
        <v/>
      </c>
      <c r="AP501" s="166" t="str">
        <f t="shared" si="239"/>
        <v/>
      </c>
      <c r="AQ501" s="166">
        <f t="shared" si="239"/>
        <v>17.215518588437298</v>
      </c>
      <c r="AS501" s="166">
        <v>89.928993850496596</v>
      </c>
    </row>
    <row r="502" spans="2:45">
      <c r="B502" s="161" t="str">
        <f t="shared" si="222"/>
        <v>19 Equipo Electrónico</v>
      </c>
      <c r="C502" s="166">
        <f t="shared" ref="C502:AQ502" si="240">IFERROR((-C424/C538)*100,"")</f>
        <v>57.086967358256743</v>
      </c>
      <c r="D502" s="166" t="str">
        <f t="shared" si="240"/>
        <v/>
      </c>
      <c r="E502" s="166">
        <f t="shared" si="240"/>
        <v>193.32008616892432</v>
      </c>
      <c r="F502" s="166" t="str">
        <f t="shared" si="240"/>
        <v/>
      </c>
      <c r="G502" s="166" t="str">
        <f t="shared" si="240"/>
        <v/>
      </c>
      <c r="H502" s="166">
        <f t="shared" si="240"/>
        <v>97.376252284267622</v>
      </c>
      <c r="I502" s="166">
        <f t="shared" si="240"/>
        <v>5.3670556035562891</v>
      </c>
      <c r="J502" s="166">
        <f t="shared" si="240"/>
        <v>43.168697883258503</v>
      </c>
      <c r="K502" s="166" t="str">
        <f t="shared" si="240"/>
        <v/>
      </c>
      <c r="L502" s="166">
        <f t="shared" si="240"/>
        <v>-389.93630573248407</v>
      </c>
      <c r="M502" s="166" t="str">
        <f t="shared" si="240"/>
        <v/>
      </c>
      <c r="N502" s="166" t="str">
        <f t="shared" si="240"/>
        <v/>
      </c>
      <c r="O502" s="166" t="str">
        <f t="shared" si="240"/>
        <v/>
      </c>
      <c r="P502" s="166">
        <f t="shared" si="240"/>
        <v>31.796925145948592</v>
      </c>
      <c r="Q502" s="166" t="str">
        <f t="shared" si="240"/>
        <v/>
      </c>
      <c r="R502" s="166">
        <f t="shared" si="240"/>
        <v>25.286275599195463</v>
      </c>
      <c r="S502" s="166" t="str">
        <f t="shared" si="240"/>
        <v/>
      </c>
      <c r="T502" s="166">
        <f t="shared" si="240"/>
        <v>12.238597958259295</v>
      </c>
      <c r="U502" s="166" t="str">
        <f t="shared" si="240"/>
        <v/>
      </c>
      <c r="V502" s="166">
        <f t="shared" si="240"/>
        <v>30.331682189924365</v>
      </c>
      <c r="W502" s="166" t="str">
        <f t="shared" si="240"/>
        <v/>
      </c>
      <c r="X502" s="166" t="str">
        <f t="shared" si="240"/>
        <v/>
      </c>
      <c r="Y502" s="166">
        <f t="shared" si="240"/>
        <v>15.697815783075081</v>
      </c>
      <c r="Z502" s="166">
        <f t="shared" si="240"/>
        <v>5072.727272727273</v>
      </c>
      <c r="AA502" s="166">
        <f t="shared" si="240"/>
        <v>-17.32962793977353</v>
      </c>
      <c r="AB502" s="166">
        <f t="shared" si="240"/>
        <v>44.49914408657623</v>
      </c>
      <c r="AC502" s="166" t="str">
        <f t="shared" si="240"/>
        <v/>
      </c>
      <c r="AD502" s="166" t="str">
        <f t="shared" si="240"/>
        <v/>
      </c>
      <c r="AE502" s="166" t="str">
        <f t="shared" si="240"/>
        <v/>
      </c>
      <c r="AF502" s="166" t="str">
        <f t="shared" si="240"/>
        <v/>
      </c>
      <c r="AG502" s="166" t="str">
        <f t="shared" si="240"/>
        <v/>
      </c>
      <c r="AH502" s="166" t="str">
        <f t="shared" si="240"/>
        <v/>
      </c>
      <c r="AI502" s="166" t="str">
        <f t="shared" si="240"/>
        <v/>
      </c>
      <c r="AJ502" s="166" t="str">
        <f t="shared" si="240"/>
        <v/>
      </c>
      <c r="AK502" s="166" t="str">
        <f t="shared" si="240"/>
        <v/>
      </c>
      <c r="AL502" s="166" t="str">
        <f t="shared" si="240"/>
        <v/>
      </c>
      <c r="AM502" s="166" t="str">
        <f t="shared" si="240"/>
        <v/>
      </c>
      <c r="AN502" s="166" t="str">
        <f t="shared" si="240"/>
        <v/>
      </c>
      <c r="AO502" s="166" t="str">
        <f t="shared" si="240"/>
        <v/>
      </c>
      <c r="AP502" s="166" t="str">
        <f t="shared" si="240"/>
        <v/>
      </c>
      <c r="AQ502" s="166">
        <f t="shared" si="240"/>
        <v>64.605284909834566</v>
      </c>
      <c r="AS502" s="166">
        <v>29.5266685248485</v>
      </c>
    </row>
    <row r="503" spans="2:45">
      <c r="B503" s="161" t="str">
        <f t="shared" si="222"/>
        <v>20 Responsabilidad Civil Vehíc. Mot.</v>
      </c>
      <c r="C503" s="166" t="str">
        <f t="shared" ref="C503:AQ503" si="241">IFERROR((-C425/C539)*100,"")</f>
        <v/>
      </c>
      <c r="D503" s="166" t="str">
        <f t="shared" si="241"/>
        <v/>
      </c>
      <c r="E503" s="166">
        <f t="shared" si="241"/>
        <v>43.620925524388426</v>
      </c>
      <c r="F503" s="166" t="str">
        <f t="shared" si="241"/>
        <v/>
      </c>
      <c r="G503" s="166" t="str">
        <f t="shared" si="241"/>
        <v/>
      </c>
      <c r="H503" s="166">
        <f t="shared" si="241"/>
        <v>31.92105325631578</v>
      </c>
      <c r="I503" s="166">
        <f t="shared" si="241"/>
        <v>80.655271629575623</v>
      </c>
      <c r="J503" s="166">
        <f t="shared" si="241"/>
        <v>42.540434550290279</v>
      </c>
      <c r="K503" s="166" t="str">
        <f t="shared" si="241"/>
        <v/>
      </c>
      <c r="L503" s="166">
        <f t="shared" si="241"/>
        <v>61.727635557982765</v>
      </c>
      <c r="M503" s="166" t="str">
        <f t="shared" si="241"/>
        <v/>
      </c>
      <c r="N503" s="166" t="str">
        <f t="shared" si="241"/>
        <v/>
      </c>
      <c r="O503" s="166" t="str">
        <f t="shared" si="241"/>
        <v/>
      </c>
      <c r="P503" s="166">
        <f t="shared" si="241"/>
        <v>68.10459154370686</v>
      </c>
      <c r="Q503" s="166" t="str">
        <f t="shared" si="241"/>
        <v/>
      </c>
      <c r="R503" s="166">
        <f t="shared" si="241"/>
        <v>43.465643323605804</v>
      </c>
      <c r="S503" s="166" t="str">
        <f t="shared" si="241"/>
        <v/>
      </c>
      <c r="T503" s="166">
        <f t="shared" si="241"/>
        <v>43.280749932191078</v>
      </c>
      <c r="U503" s="166" t="str">
        <f t="shared" si="241"/>
        <v/>
      </c>
      <c r="V503" s="166">
        <f t="shared" si="241"/>
        <v>31.879825719481307</v>
      </c>
      <c r="W503" s="166" t="str">
        <f t="shared" si="241"/>
        <v/>
      </c>
      <c r="X503" s="166" t="str">
        <f t="shared" si="241"/>
        <v/>
      </c>
      <c r="Y503" s="166">
        <f t="shared" si="241"/>
        <v>81.998648308077506</v>
      </c>
      <c r="Z503" s="166" t="str">
        <f t="shared" si="241"/>
        <v/>
      </c>
      <c r="AA503" s="166">
        <f t="shared" si="241"/>
        <v>109.88970745096924</v>
      </c>
      <c r="AB503" s="166">
        <f t="shared" si="241"/>
        <v>109.11860788587843</v>
      </c>
      <c r="AC503" s="166">
        <f t="shared" si="241"/>
        <v>45.365657822400976</v>
      </c>
      <c r="AD503" s="166" t="str">
        <f t="shared" si="241"/>
        <v/>
      </c>
      <c r="AE503" s="166" t="str">
        <f t="shared" si="241"/>
        <v/>
      </c>
      <c r="AF503" s="166" t="str">
        <f t="shared" si="241"/>
        <v/>
      </c>
      <c r="AG503" s="166" t="str">
        <f t="shared" si="241"/>
        <v/>
      </c>
      <c r="AH503" s="166" t="str">
        <f t="shared" si="241"/>
        <v/>
      </c>
      <c r="AI503" s="166" t="str">
        <f t="shared" si="241"/>
        <v/>
      </c>
      <c r="AJ503" s="166" t="str">
        <f t="shared" si="241"/>
        <v/>
      </c>
      <c r="AK503" s="166" t="str">
        <f t="shared" si="241"/>
        <v/>
      </c>
      <c r="AL503" s="166" t="str">
        <f t="shared" si="241"/>
        <v/>
      </c>
      <c r="AM503" s="166" t="str">
        <f t="shared" si="241"/>
        <v/>
      </c>
      <c r="AN503" s="166" t="str">
        <f t="shared" si="241"/>
        <v/>
      </c>
      <c r="AO503" s="166" t="str">
        <f t="shared" si="241"/>
        <v/>
      </c>
      <c r="AP503" s="166" t="str">
        <f t="shared" si="241"/>
        <v/>
      </c>
      <c r="AQ503" s="166">
        <f t="shared" si="241"/>
        <v>57.793482585995648</v>
      </c>
      <c r="AS503" s="166">
        <v>38.1476793862943</v>
      </c>
    </row>
    <row r="504" spans="2:45">
      <c r="B504" s="161" t="str">
        <f t="shared" si="222"/>
        <v>21 Responsabilidad Civil</v>
      </c>
      <c r="C504" s="166">
        <f t="shared" ref="C504:AQ504" si="242">IFERROR((-C426/C540)*100,"")</f>
        <v>49.029956225116656</v>
      </c>
      <c r="D504" s="166" t="str">
        <f t="shared" si="242"/>
        <v/>
      </c>
      <c r="E504" s="166">
        <f t="shared" si="242"/>
        <v>64.525991783938011</v>
      </c>
      <c r="F504" s="166" t="str">
        <f t="shared" si="242"/>
        <v/>
      </c>
      <c r="G504" s="166" t="str">
        <f t="shared" si="242"/>
        <v/>
      </c>
      <c r="H504" s="166">
        <f t="shared" si="242"/>
        <v>65.227531124027394</v>
      </c>
      <c r="I504" s="166">
        <f t="shared" si="242"/>
        <v>59.01193336302395</v>
      </c>
      <c r="J504" s="166">
        <f t="shared" si="242"/>
        <v>109.19189744946456</v>
      </c>
      <c r="K504" s="166" t="str">
        <f t="shared" si="242"/>
        <v/>
      </c>
      <c r="L504" s="166">
        <f t="shared" si="242"/>
        <v>228.44412890726082</v>
      </c>
      <c r="M504" s="166" t="str">
        <f t="shared" si="242"/>
        <v/>
      </c>
      <c r="N504" s="166" t="str">
        <f t="shared" si="242"/>
        <v/>
      </c>
      <c r="O504" s="166" t="str">
        <f t="shared" si="242"/>
        <v/>
      </c>
      <c r="P504" s="166">
        <f t="shared" si="242"/>
        <v>61.108013261490157</v>
      </c>
      <c r="Q504" s="166" t="str">
        <f t="shared" si="242"/>
        <v/>
      </c>
      <c r="R504" s="166">
        <f t="shared" si="242"/>
        <v>17.526695322268829</v>
      </c>
      <c r="S504" s="166" t="str">
        <f t="shared" si="242"/>
        <v/>
      </c>
      <c r="T504" s="166">
        <f t="shared" si="242"/>
        <v>125.45238314959283</v>
      </c>
      <c r="U504" s="166" t="str">
        <f t="shared" si="242"/>
        <v/>
      </c>
      <c r="V504" s="166">
        <f t="shared" si="242"/>
        <v>-9.6782005220266996</v>
      </c>
      <c r="W504" s="166" t="str">
        <f t="shared" si="242"/>
        <v/>
      </c>
      <c r="X504" s="166">
        <f t="shared" si="242"/>
        <v>6.0016033658017021</v>
      </c>
      <c r="Y504" s="166">
        <f t="shared" si="242"/>
        <v>95.499892771441324</v>
      </c>
      <c r="Z504" s="166">
        <f t="shared" si="242"/>
        <v>8.8314678097959831</v>
      </c>
      <c r="AA504" s="166">
        <f t="shared" si="242"/>
        <v>9.1136790255685067</v>
      </c>
      <c r="AB504" s="166">
        <f t="shared" si="242"/>
        <v>64.939296797021967</v>
      </c>
      <c r="AC504" s="166" t="str">
        <f t="shared" si="242"/>
        <v/>
      </c>
      <c r="AD504" s="166">
        <f t="shared" si="242"/>
        <v>14.673163957200192</v>
      </c>
      <c r="AE504" s="166" t="str">
        <f t="shared" si="242"/>
        <v/>
      </c>
      <c r="AF504" s="166" t="str">
        <f t="shared" si="242"/>
        <v/>
      </c>
      <c r="AG504" s="166" t="str">
        <f t="shared" si="242"/>
        <v/>
      </c>
      <c r="AH504" s="166" t="str">
        <f t="shared" si="242"/>
        <v/>
      </c>
      <c r="AI504" s="166" t="str">
        <f t="shared" si="242"/>
        <v/>
      </c>
      <c r="AJ504" s="166" t="str">
        <f t="shared" si="242"/>
        <v/>
      </c>
      <c r="AK504" s="166" t="str">
        <f t="shared" si="242"/>
        <v/>
      </c>
      <c r="AL504" s="166" t="str">
        <f t="shared" si="242"/>
        <v/>
      </c>
      <c r="AM504" s="166" t="str">
        <f t="shared" si="242"/>
        <v/>
      </c>
      <c r="AN504" s="166" t="str">
        <f t="shared" si="242"/>
        <v/>
      </c>
      <c r="AO504" s="166" t="str">
        <f t="shared" si="242"/>
        <v/>
      </c>
      <c r="AP504" s="166" t="str">
        <f t="shared" si="242"/>
        <v/>
      </c>
      <c r="AQ504" s="166">
        <f t="shared" si="242"/>
        <v>65.522850540532957</v>
      </c>
      <c r="AS504" s="166">
        <v>45.309641434533503</v>
      </c>
    </row>
    <row r="505" spans="2:45">
      <c r="B505" s="161" t="str">
        <f t="shared" si="222"/>
        <v>22 Multiriesgos</v>
      </c>
      <c r="C505" s="166" t="str">
        <f t="shared" ref="C505:AQ505" si="243">IFERROR((-C427/C541)*100,"")</f>
        <v/>
      </c>
      <c r="D505" s="166" t="str">
        <f t="shared" si="243"/>
        <v/>
      </c>
      <c r="E505" s="166">
        <f t="shared" si="243"/>
        <v>-216.37692641785921</v>
      </c>
      <c r="F505" s="166" t="str">
        <f t="shared" si="243"/>
        <v/>
      </c>
      <c r="G505" s="166" t="str">
        <f t="shared" si="243"/>
        <v/>
      </c>
      <c r="H505" s="166" t="str">
        <f t="shared" si="243"/>
        <v/>
      </c>
      <c r="I505" s="166" t="str">
        <f t="shared" si="243"/>
        <v/>
      </c>
      <c r="J505" s="166" t="str">
        <f t="shared" si="243"/>
        <v/>
      </c>
      <c r="K505" s="166" t="str">
        <f t="shared" si="243"/>
        <v/>
      </c>
      <c r="L505" s="166" t="str">
        <f t="shared" si="243"/>
        <v/>
      </c>
      <c r="M505" s="166" t="str">
        <f t="shared" si="243"/>
        <v/>
      </c>
      <c r="N505" s="166" t="str">
        <f t="shared" si="243"/>
        <v/>
      </c>
      <c r="O505" s="166" t="str">
        <f t="shared" si="243"/>
        <v/>
      </c>
      <c r="P505" s="166" t="str">
        <f t="shared" si="243"/>
        <v/>
      </c>
      <c r="Q505" s="166" t="str">
        <f t="shared" si="243"/>
        <v/>
      </c>
      <c r="R505" s="166" t="str">
        <f t="shared" si="243"/>
        <v/>
      </c>
      <c r="S505" s="166" t="str">
        <f t="shared" si="243"/>
        <v/>
      </c>
      <c r="T505" s="166">
        <f t="shared" si="243"/>
        <v>33.83136313565592</v>
      </c>
      <c r="U505" s="166" t="str">
        <f t="shared" si="243"/>
        <v/>
      </c>
      <c r="V505" s="166">
        <f t="shared" si="243"/>
        <v>0.65445389127531384</v>
      </c>
      <c r="W505" s="166" t="str">
        <f t="shared" si="243"/>
        <v/>
      </c>
      <c r="X505" s="166">
        <f t="shared" si="243"/>
        <v>1535.2332268370606</v>
      </c>
      <c r="Y505" s="166" t="str">
        <f t="shared" si="243"/>
        <v/>
      </c>
      <c r="Z505" s="166" t="str">
        <f t="shared" si="243"/>
        <v/>
      </c>
      <c r="AA505" s="166">
        <f t="shared" si="243"/>
        <v>11.906841339155749</v>
      </c>
      <c r="AB505" s="166" t="str">
        <f t="shared" si="243"/>
        <v/>
      </c>
      <c r="AC505" s="166" t="str">
        <f t="shared" si="243"/>
        <v/>
      </c>
      <c r="AD505" s="166">
        <f t="shared" si="243"/>
        <v>59.796173275902952</v>
      </c>
      <c r="AE505" s="166" t="str">
        <f t="shared" si="243"/>
        <v/>
      </c>
      <c r="AF505" s="166" t="str">
        <f t="shared" si="243"/>
        <v/>
      </c>
      <c r="AG505" s="166" t="str">
        <f t="shared" si="243"/>
        <v/>
      </c>
      <c r="AH505" s="166" t="str">
        <f t="shared" si="243"/>
        <v/>
      </c>
      <c r="AI505" s="166" t="str">
        <f t="shared" si="243"/>
        <v/>
      </c>
      <c r="AJ505" s="166" t="str">
        <f t="shared" si="243"/>
        <v/>
      </c>
      <c r="AK505" s="166" t="str">
        <f t="shared" si="243"/>
        <v/>
      </c>
      <c r="AL505" s="166" t="str">
        <f t="shared" si="243"/>
        <v/>
      </c>
      <c r="AM505" s="166" t="str">
        <f t="shared" si="243"/>
        <v/>
      </c>
      <c r="AN505" s="166" t="str">
        <f t="shared" si="243"/>
        <v/>
      </c>
      <c r="AO505" s="166" t="str">
        <f t="shared" si="243"/>
        <v/>
      </c>
      <c r="AP505" s="166" t="str">
        <f t="shared" si="243"/>
        <v/>
      </c>
      <c r="AQ505" s="166">
        <f t="shared" si="243"/>
        <v>41.473011012493984</v>
      </c>
      <c r="AS505" s="166">
        <v>62.496034489604497</v>
      </c>
    </row>
    <row r="506" spans="2:45">
      <c r="B506" s="161" t="str">
        <f t="shared" si="222"/>
        <v>23 Accidentes Personales</v>
      </c>
      <c r="C506" s="166">
        <f t="shared" ref="C506:AQ506" si="244">IFERROR((-C428/C542)*100,"")</f>
        <v>27.427392676834611</v>
      </c>
      <c r="D506" s="166" t="str">
        <f t="shared" si="244"/>
        <v/>
      </c>
      <c r="E506" s="166">
        <f t="shared" si="244"/>
        <v>9.5974220169540772</v>
      </c>
      <c r="F506" s="166">
        <f t="shared" si="244"/>
        <v>7.9312584549343477</v>
      </c>
      <c r="G506" s="166" t="str">
        <f t="shared" si="244"/>
        <v/>
      </c>
      <c r="H506" s="166">
        <f t="shared" si="244"/>
        <v>21.352662194065434</v>
      </c>
      <c r="I506" s="166">
        <f t="shared" si="244"/>
        <v>10.102408541556485</v>
      </c>
      <c r="J506" s="166">
        <f t="shared" si="244"/>
        <v>41.129428435042961</v>
      </c>
      <c r="K506" s="166" t="str">
        <f t="shared" si="244"/>
        <v/>
      </c>
      <c r="L506" s="166">
        <f t="shared" si="244"/>
        <v>41.220420680783974</v>
      </c>
      <c r="M506" s="166" t="str">
        <f t="shared" si="244"/>
        <v/>
      </c>
      <c r="N506" s="166" t="str">
        <f t="shared" si="244"/>
        <v/>
      </c>
      <c r="O506" s="166" t="str">
        <f t="shared" si="244"/>
        <v/>
      </c>
      <c r="P506" s="166">
        <f t="shared" si="244"/>
        <v>28.537889709494777</v>
      </c>
      <c r="Q506" s="166" t="str">
        <f t="shared" si="244"/>
        <v/>
      </c>
      <c r="R506" s="166">
        <f t="shared" si="244"/>
        <v>-3.4960884629193987</v>
      </c>
      <c r="S506" s="166" t="str">
        <f t="shared" si="244"/>
        <v/>
      </c>
      <c r="T506" s="166">
        <f t="shared" si="244"/>
        <v>12.930726899055323</v>
      </c>
      <c r="U506" s="166" t="str">
        <f t="shared" si="244"/>
        <v/>
      </c>
      <c r="V506" s="166">
        <f t="shared" si="244"/>
        <v>34.376758746834255</v>
      </c>
      <c r="W506" s="166" t="str">
        <f t="shared" si="244"/>
        <v/>
      </c>
      <c r="X506" s="166">
        <f t="shared" si="244"/>
        <v>23.451010300563269</v>
      </c>
      <c r="Y506" s="166">
        <f t="shared" si="244"/>
        <v>12.098819577167346</v>
      </c>
      <c r="Z506" s="166">
        <f t="shared" si="244"/>
        <v>0</v>
      </c>
      <c r="AA506" s="166">
        <f t="shared" si="244"/>
        <v>35.295324662850959</v>
      </c>
      <c r="AB506" s="166">
        <f t="shared" si="244"/>
        <v>9.368087827979048</v>
      </c>
      <c r="AC506" s="166">
        <f t="shared" si="244"/>
        <v>0.17152795719258807</v>
      </c>
      <c r="AD506" s="166" t="str">
        <f t="shared" si="244"/>
        <v/>
      </c>
      <c r="AE506" s="166" t="str">
        <f t="shared" si="244"/>
        <v/>
      </c>
      <c r="AF506" s="166" t="str">
        <f t="shared" si="244"/>
        <v/>
      </c>
      <c r="AG506" s="166" t="str">
        <f t="shared" si="244"/>
        <v/>
      </c>
      <c r="AH506" s="166" t="str">
        <f t="shared" si="244"/>
        <v/>
      </c>
      <c r="AI506" s="166" t="str">
        <f t="shared" si="244"/>
        <v/>
      </c>
      <c r="AJ506" s="166" t="str">
        <f t="shared" si="244"/>
        <v/>
      </c>
      <c r="AK506" s="166" t="str">
        <f t="shared" si="244"/>
        <v/>
      </c>
      <c r="AL506" s="166" t="str">
        <f t="shared" si="244"/>
        <v/>
      </c>
      <c r="AM506" s="166" t="str">
        <f t="shared" si="244"/>
        <v/>
      </c>
      <c r="AN506" s="166" t="str">
        <f t="shared" si="244"/>
        <v/>
      </c>
      <c r="AO506" s="166" t="str">
        <f t="shared" si="244"/>
        <v/>
      </c>
      <c r="AP506" s="166" t="str">
        <f t="shared" si="244"/>
        <v/>
      </c>
      <c r="AQ506" s="166">
        <f t="shared" si="244"/>
        <v>16.599084908673696</v>
      </c>
      <c r="AS506" s="166">
        <v>21.6785757737895</v>
      </c>
    </row>
    <row r="507" spans="2:45">
      <c r="B507" s="161" t="str">
        <f t="shared" si="222"/>
        <v>24 SOAP</v>
      </c>
      <c r="C507" s="166" t="str">
        <f t="shared" ref="C507:AQ507" si="245">IFERROR((-C429/C543)*100,"")</f>
        <v/>
      </c>
      <c r="D507" s="166" t="str">
        <f t="shared" si="245"/>
        <v/>
      </c>
      <c r="E507" s="166">
        <f t="shared" si="245"/>
        <v>45.217299718014473</v>
      </c>
      <c r="F507" s="166" t="str">
        <f t="shared" si="245"/>
        <v/>
      </c>
      <c r="G507" s="166" t="str">
        <f t="shared" si="245"/>
        <v/>
      </c>
      <c r="H507" s="166" t="str">
        <f t="shared" si="245"/>
        <v/>
      </c>
      <c r="I507" s="166">
        <f t="shared" si="245"/>
        <v>34.843210374242304</v>
      </c>
      <c r="J507" s="166" t="str">
        <f t="shared" si="245"/>
        <v/>
      </c>
      <c r="K507" s="166" t="str">
        <f t="shared" si="245"/>
        <v/>
      </c>
      <c r="L507" s="166">
        <f t="shared" si="245"/>
        <v>55.074291434044142</v>
      </c>
      <c r="M507" s="166" t="str">
        <f t="shared" si="245"/>
        <v/>
      </c>
      <c r="N507" s="166" t="str">
        <f t="shared" si="245"/>
        <v/>
      </c>
      <c r="O507" s="166" t="str">
        <f t="shared" si="245"/>
        <v/>
      </c>
      <c r="P507" s="166">
        <f t="shared" si="245"/>
        <v>159.12975912975912</v>
      </c>
      <c r="Q507" s="166" t="str">
        <f t="shared" si="245"/>
        <v/>
      </c>
      <c r="R507" s="166">
        <f t="shared" si="245"/>
        <v>15.056607645737611</v>
      </c>
      <c r="S507" s="166" t="str">
        <f t="shared" si="245"/>
        <v/>
      </c>
      <c r="T507" s="166">
        <f t="shared" si="245"/>
        <v>42.809271217945721</v>
      </c>
      <c r="U507" s="166" t="str">
        <f t="shared" si="245"/>
        <v/>
      </c>
      <c r="V507" s="166">
        <f t="shared" si="245"/>
        <v>33.434256869635107</v>
      </c>
      <c r="W507" s="166" t="str">
        <f t="shared" si="245"/>
        <v/>
      </c>
      <c r="X507" s="166" t="str">
        <f t="shared" si="245"/>
        <v/>
      </c>
      <c r="Y507" s="166">
        <f t="shared" si="245"/>
        <v>63.41852604321069</v>
      </c>
      <c r="Z507" s="166" t="str">
        <f t="shared" si="245"/>
        <v/>
      </c>
      <c r="AA507" s="166">
        <f t="shared" si="245"/>
        <v>94.782069808486455</v>
      </c>
      <c r="AB507" s="166" t="str">
        <f t="shared" si="245"/>
        <v/>
      </c>
      <c r="AC507" s="166">
        <f t="shared" si="245"/>
        <v>36.534064052938845</v>
      </c>
      <c r="AD507" s="166" t="str">
        <f t="shared" si="245"/>
        <v/>
      </c>
      <c r="AE507" s="166" t="str">
        <f t="shared" si="245"/>
        <v/>
      </c>
      <c r="AF507" s="166" t="str">
        <f t="shared" si="245"/>
        <v/>
      </c>
      <c r="AG507" s="166" t="str">
        <f t="shared" si="245"/>
        <v/>
      </c>
      <c r="AH507" s="166" t="str">
        <f t="shared" si="245"/>
        <v/>
      </c>
      <c r="AI507" s="166" t="str">
        <f t="shared" si="245"/>
        <v/>
      </c>
      <c r="AJ507" s="166" t="str">
        <f t="shared" si="245"/>
        <v/>
      </c>
      <c r="AK507" s="166" t="str">
        <f t="shared" si="245"/>
        <v/>
      </c>
      <c r="AL507" s="166" t="str">
        <f t="shared" si="245"/>
        <v/>
      </c>
      <c r="AM507" s="166" t="str">
        <f t="shared" si="245"/>
        <v/>
      </c>
      <c r="AN507" s="166" t="str">
        <f t="shared" si="245"/>
        <v/>
      </c>
      <c r="AO507" s="166" t="str">
        <f t="shared" si="245"/>
        <v/>
      </c>
      <c r="AP507" s="166" t="str">
        <f t="shared" si="245"/>
        <v/>
      </c>
      <c r="AQ507" s="166">
        <f t="shared" si="245"/>
        <v>51.938794136156488</v>
      </c>
      <c r="AS507" s="166">
        <v>63.754654754931799</v>
      </c>
    </row>
    <row r="508" spans="2:45">
      <c r="B508" s="161" t="str">
        <f t="shared" si="222"/>
        <v>25 Garantía</v>
      </c>
      <c r="C508" s="166" t="str">
        <f t="shared" ref="C508:AQ508" si="246">IFERROR((-C430/C544)*100,"")</f>
        <v/>
      </c>
      <c r="D508" s="166" t="str">
        <f t="shared" si="246"/>
        <v/>
      </c>
      <c r="E508" s="166">
        <f t="shared" si="246"/>
        <v>-2767.9094430241366</v>
      </c>
      <c r="F508" s="166" t="str">
        <f t="shared" si="246"/>
        <v/>
      </c>
      <c r="G508" s="166">
        <f t="shared" si="246"/>
        <v>28.803015696892931</v>
      </c>
      <c r="H508" s="166" t="str">
        <f t="shared" si="246"/>
        <v/>
      </c>
      <c r="I508" s="166">
        <f t="shared" si="246"/>
        <v>0.50571316443467274</v>
      </c>
      <c r="J508" s="166">
        <f t="shared" si="246"/>
        <v>0</v>
      </c>
      <c r="K508" s="166" t="str">
        <f t="shared" si="246"/>
        <v/>
      </c>
      <c r="L508" s="166">
        <f t="shared" si="246"/>
        <v>-7.8468709709411888</v>
      </c>
      <c r="M508" s="166">
        <f t="shared" si="246"/>
        <v>35.622139427533035</v>
      </c>
      <c r="N508" s="166" t="str">
        <f t="shared" si="246"/>
        <v/>
      </c>
      <c r="O508" s="166" t="str">
        <f t="shared" si="246"/>
        <v/>
      </c>
      <c r="P508" s="166">
        <f t="shared" si="246"/>
        <v>70.181195315867512</v>
      </c>
      <c r="Q508" s="166" t="str">
        <f t="shared" si="246"/>
        <v/>
      </c>
      <c r="R508" s="166">
        <f t="shared" si="246"/>
        <v>3.1343049678733741E-2</v>
      </c>
      <c r="S508" s="166" t="str">
        <f t="shared" si="246"/>
        <v/>
      </c>
      <c r="T508" s="166">
        <f t="shared" si="246"/>
        <v>4.0565196582193295</v>
      </c>
      <c r="U508" s="166">
        <f t="shared" si="246"/>
        <v>3.2031291453820145</v>
      </c>
      <c r="V508" s="166">
        <f t="shared" si="246"/>
        <v>25.914197645235731</v>
      </c>
      <c r="W508" s="166">
        <f t="shared" si="246"/>
        <v>20.282693366404519</v>
      </c>
      <c r="X508" s="166">
        <f t="shared" si="246"/>
        <v>0</v>
      </c>
      <c r="Y508" s="166">
        <f t="shared" si="246"/>
        <v>-21.592718458138265</v>
      </c>
      <c r="Z508" s="166" t="str">
        <f t="shared" si="246"/>
        <v/>
      </c>
      <c r="AA508" s="166">
        <f t="shared" si="246"/>
        <v>12.586842667806755</v>
      </c>
      <c r="AB508" s="166">
        <f t="shared" si="246"/>
        <v>0</v>
      </c>
      <c r="AC508" s="166" t="str">
        <f t="shared" si="246"/>
        <v/>
      </c>
      <c r="AD508" s="166" t="str">
        <f t="shared" si="246"/>
        <v/>
      </c>
      <c r="AE508" s="166" t="str">
        <f t="shared" si="246"/>
        <v/>
      </c>
      <c r="AF508" s="166" t="str">
        <f t="shared" si="246"/>
        <v/>
      </c>
      <c r="AG508" s="166" t="str">
        <f t="shared" si="246"/>
        <v/>
      </c>
      <c r="AH508" s="166" t="str">
        <f t="shared" si="246"/>
        <v/>
      </c>
      <c r="AI508" s="166" t="str">
        <f t="shared" si="246"/>
        <v/>
      </c>
      <c r="AJ508" s="166" t="str">
        <f t="shared" si="246"/>
        <v/>
      </c>
      <c r="AK508" s="166" t="str">
        <f t="shared" si="246"/>
        <v/>
      </c>
      <c r="AL508" s="166" t="str">
        <f t="shared" si="246"/>
        <v/>
      </c>
      <c r="AM508" s="166" t="str">
        <f t="shared" si="246"/>
        <v/>
      </c>
      <c r="AN508" s="166" t="str">
        <f t="shared" si="246"/>
        <v/>
      </c>
      <c r="AO508" s="166" t="str">
        <f t="shared" si="246"/>
        <v/>
      </c>
      <c r="AP508" s="166" t="str">
        <f t="shared" si="246"/>
        <v/>
      </c>
      <c r="AQ508" s="166">
        <f t="shared" si="246"/>
        <v>23.560585294934345</v>
      </c>
      <c r="AS508" s="166">
        <v>20.6163953458408</v>
      </c>
    </row>
    <row r="509" spans="2:45">
      <c r="B509" s="161" t="str">
        <f t="shared" si="222"/>
        <v>26 Fidelidad</v>
      </c>
      <c r="C509" s="166">
        <f t="shared" ref="C509:AQ509" si="247">IFERROR((-C431/C545)*100,"")</f>
        <v>92.012940330697333</v>
      </c>
      <c r="D509" s="166" t="str">
        <f t="shared" si="247"/>
        <v/>
      </c>
      <c r="E509" s="166">
        <f t="shared" si="247"/>
        <v>-17.591843290539185</v>
      </c>
      <c r="F509" s="166" t="str">
        <f t="shared" si="247"/>
        <v/>
      </c>
      <c r="G509" s="166" t="str">
        <f t="shared" si="247"/>
        <v/>
      </c>
      <c r="H509" s="166">
        <f t="shared" si="247"/>
        <v>120.22494844187959</v>
      </c>
      <c r="I509" s="166">
        <f t="shared" si="247"/>
        <v>357.43274526763901</v>
      </c>
      <c r="J509" s="166">
        <f t="shared" si="247"/>
        <v>268.79111241682438</v>
      </c>
      <c r="K509" s="166" t="str">
        <f t="shared" si="247"/>
        <v/>
      </c>
      <c r="L509" s="166">
        <f t="shared" si="247"/>
        <v>-0.14911676990135353</v>
      </c>
      <c r="M509" s="166" t="str">
        <f t="shared" si="247"/>
        <v/>
      </c>
      <c r="N509" s="166" t="str">
        <f t="shared" si="247"/>
        <v/>
      </c>
      <c r="O509" s="166" t="str">
        <f t="shared" si="247"/>
        <v/>
      </c>
      <c r="P509" s="166">
        <f t="shared" si="247"/>
        <v>2.3615637652590431</v>
      </c>
      <c r="Q509" s="166" t="str">
        <f t="shared" si="247"/>
        <v/>
      </c>
      <c r="R509" s="166">
        <f t="shared" si="247"/>
        <v>18.86056686322998</v>
      </c>
      <c r="S509" s="166" t="str">
        <f t="shared" si="247"/>
        <v/>
      </c>
      <c r="T509" s="166">
        <f t="shared" si="247"/>
        <v>7.0284012120589603</v>
      </c>
      <c r="U509" s="166" t="str">
        <f t="shared" si="247"/>
        <v/>
      </c>
      <c r="V509" s="166" t="str">
        <f t="shared" si="247"/>
        <v/>
      </c>
      <c r="W509" s="166">
        <f t="shared" si="247"/>
        <v>0</v>
      </c>
      <c r="X509" s="166">
        <f t="shared" si="247"/>
        <v>0</v>
      </c>
      <c r="Y509" s="166">
        <f t="shared" si="247"/>
        <v>-10.27273129116386</v>
      </c>
      <c r="Z509" s="166">
        <f t="shared" si="247"/>
        <v>0</v>
      </c>
      <c r="AA509" s="166" t="str">
        <f t="shared" si="247"/>
        <v/>
      </c>
      <c r="AB509" s="166">
        <f t="shared" si="247"/>
        <v>0</v>
      </c>
      <c r="AC509" s="166" t="str">
        <f t="shared" si="247"/>
        <v/>
      </c>
      <c r="AD509" s="166" t="str">
        <f t="shared" si="247"/>
        <v/>
      </c>
      <c r="AE509" s="166" t="str">
        <f t="shared" si="247"/>
        <v/>
      </c>
      <c r="AF509" s="166" t="str">
        <f t="shared" si="247"/>
        <v/>
      </c>
      <c r="AG509" s="166" t="str">
        <f t="shared" si="247"/>
        <v/>
      </c>
      <c r="AH509" s="166" t="str">
        <f t="shared" si="247"/>
        <v/>
      </c>
      <c r="AI509" s="166" t="str">
        <f t="shared" si="247"/>
        <v/>
      </c>
      <c r="AJ509" s="166" t="str">
        <f t="shared" si="247"/>
        <v/>
      </c>
      <c r="AK509" s="166" t="str">
        <f t="shared" si="247"/>
        <v/>
      </c>
      <c r="AL509" s="166" t="str">
        <f t="shared" si="247"/>
        <v/>
      </c>
      <c r="AM509" s="166" t="str">
        <f t="shared" si="247"/>
        <v/>
      </c>
      <c r="AN509" s="166" t="str">
        <f t="shared" si="247"/>
        <v/>
      </c>
      <c r="AO509" s="166" t="str">
        <f t="shared" si="247"/>
        <v/>
      </c>
      <c r="AP509" s="166" t="str">
        <f t="shared" si="247"/>
        <v/>
      </c>
      <c r="AQ509" s="166">
        <f t="shared" si="247"/>
        <v>91.751516100203077</v>
      </c>
      <c r="AS509" s="166">
        <v>115.395375234255</v>
      </c>
    </row>
    <row r="510" spans="2:45">
      <c r="B510" s="161" t="str">
        <f t="shared" si="222"/>
        <v>27 Seguro de Crédito por Ventas a Plazo</v>
      </c>
      <c r="C510" s="166" t="str">
        <f t="shared" ref="C510:AQ510" si="248">IFERROR((-C432/C546)*100,"")</f>
        <v/>
      </c>
      <c r="D510" s="166" t="str">
        <f t="shared" si="248"/>
        <v/>
      </c>
      <c r="E510" s="166" t="str">
        <f t="shared" si="248"/>
        <v/>
      </c>
      <c r="F510" s="166" t="str">
        <f t="shared" si="248"/>
        <v/>
      </c>
      <c r="G510" s="166">
        <f t="shared" si="248"/>
        <v>32.104684184246665</v>
      </c>
      <c r="H510" s="166" t="str">
        <f t="shared" si="248"/>
        <v/>
      </c>
      <c r="I510" s="166" t="str">
        <f t="shared" si="248"/>
        <v/>
      </c>
      <c r="J510" s="166" t="str">
        <f t="shared" si="248"/>
        <v/>
      </c>
      <c r="K510" s="166">
        <f t="shared" si="248"/>
        <v>103.16823075414634</v>
      </c>
      <c r="L510" s="166" t="str">
        <f t="shared" si="248"/>
        <v/>
      </c>
      <c r="M510" s="166">
        <f t="shared" si="248"/>
        <v>82.958083281598491</v>
      </c>
      <c r="N510" s="166">
        <f t="shared" si="248"/>
        <v>0</v>
      </c>
      <c r="O510" s="166" t="str">
        <f t="shared" si="248"/>
        <v/>
      </c>
      <c r="P510" s="166" t="str">
        <f t="shared" si="248"/>
        <v/>
      </c>
      <c r="Q510" s="166" t="str">
        <f t="shared" si="248"/>
        <v/>
      </c>
      <c r="R510" s="166" t="str">
        <f t="shared" si="248"/>
        <v/>
      </c>
      <c r="S510" s="166" t="str">
        <f t="shared" si="248"/>
        <v/>
      </c>
      <c r="T510" s="166" t="str">
        <f t="shared" si="248"/>
        <v/>
      </c>
      <c r="U510" s="166">
        <f t="shared" si="248"/>
        <v>48.859231095930859</v>
      </c>
      <c r="V510" s="166" t="str">
        <f t="shared" si="248"/>
        <v/>
      </c>
      <c r="W510" s="166">
        <f t="shared" si="248"/>
        <v>-4.7351111932315026</v>
      </c>
      <c r="X510" s="166" t="str">
        <f t="shared" si="248"/>
        <v/>
      </c>
      <c r="Y510" s="166" t="str">
        <f t="shared" si="248"/>
        <v/>
      </c>
      <c r="Z510" s="166" t="str">
        <f t="shared" si="248"/>
        <v/>
      </c>
      <c r="AA510" s="166" t="str">
        <f t="shared" si="248"/>
        <v/>
      </c>
      <c r="AB510" s="166" t="str">
        <f t="shared" si="248"/>
        <v/>
      </c>
      <c r="AC510" s="166" t="str">
        <f t="shared" si="248"/>
        <v/>
      </c>
      <c r="AD510" s="166" t="str">
        <f t="shared" si="248"/>
        <v/>
      </c>
      <c r="AE510" s="166" t="str">
        <f t="shared" si="248"/>
        <v/>
      </c>
      <c r="AF510" s="166" t="str">
        <f t="shared" si="248"/>
        <v/>
      </c>
      <c r="AG510" s="166" t="str">
        <f t="shared" si="248"/>
        <v/>
      </c>
      <c r="AH510" s="166" t="str">
        <f t="shared" si="248"/>
        <v/>
      </c>
      <c r="AI510" s="166" t="str">
        <f t="shared" si="248"/>
        <v/>
      </c>
      <c r="AJ510" s="166" t="str">
        <f t="shared" si="248"/>
        <v/>
      </c>
      <c r="AK510" s="166" t="str">
        <f t="shared" si="248"/>
        <v/>
      </c>
      <c r="AL510" s="166" t="str">
        <f t="shared" si="248"/>
        <v/>
      </c>
      <c r="AM510" s="166" t="str">
        <f t="shared" si="248"/>
        <v/>
      </c>
      <c r="AN510" s="166" t="str">
        <f t="shared" si="248"/>
        <v/>
      </c>
      <c r="AO510" s="166" t="str">
        <f t="shared" si="248"/>
        <v/>
      </c>
      <c r="AP510" s="166" t="str">
        <f t="shared" si="248"/>
        <v/>
      </c>
      <c r="AQ510" s="166">
        <f t="shared" si="248"/>
        <v>64.582514882579602</v>
      </c>
      <c r="AS510" s="166">
        <v>75.313723487938603</v>
      </c>
    </row>
    <row r="511" spans="2:45">
      <c r="B511" s="161" t="str">
        <f t="shared" si="222"/>
        <v>28 Seguro de Crédito a la Exportación</v>
      </c>
      <c r="C511" s="166" t="str">
        <f t="shared" ref="C511:AQ511" si="249">IFERROR((-C433/C547)*100,"")</f>
        <v/>
      </c>
      <c r="D511" s="166" t="str">
        <f t="shared" si="249"/>
        <v/>
      </c>
      <c r="E511" s="166" t="str">
        <f t="shared" si="249"/>
        <v/>
      </c>
      <c r="F511" s="166" t="str">
        <f t="shared" si="249"/>
        <v/>
      </c>
      <c r="G511" s="166">
        <f t="shared" si="249"/>
        <v>66.838367629196853</v>
      </c>
      <c r="H511" s="166" t="str">
        <f t="shared" si="249"/>
        <v/>
      </c>
      <c r="I511" s="166" t="str">
        <f t="shared" si="249"/>
        <v/>
      </c>
      <c r="J511" s="166" t="str">
        <f t="shared" si="249"/>
        <v/>
      </c>
      <c r="K511" s="166">
        <f t="shared" si="249"/>
        <v>46.980024874125945</v>
      </c>
      <c r="L511" s="166" t="str">
        <f t="shared" si="249"/>
        <v/>
      </c>
      <c r="M511" s="166">
        <f t="shared" si="249"/>
        <v>34.550044315884897</v>
      </c>
      <c r="N511" s="166">
        <f t="shared" si="249"/>
        <v>23.173277661795407</v>
      </c>
      <c r="O511" s="166" t="str">
        <f t="shared" si="249"/>
        <v/>
      </c>
      <c r="P511" s="166" t="str">
        <f t="shared" si="249"/>
        <v/>
      </c>
      <c r="Q511" s="166" t="str">
        <f t="shared" si="249"/>
        <v/>
      </c>
      <c r="R511" s="166" t="str">
        <f t="shared" si="249"/>
        <v/>
      </c>
      <c r="S511" s="166" t="str">
        <f t="shared" si="249"/>
        <v/>
      </c>
      <c r="T511" s="166" t="str">
        <f t="shared" si="249"/>
        <v/>
      </c>
      <c r="U511" s="166">
        <f t="shared" si="249"/>
        <v>92.736607343322007</v>
      </c>
      <c r="V511" s="166" t="str">
        <f t="shared" si="249"/>
        <v/>
      </c>
      <c r="W511" s="166">
        <f t="shared" si="249"/>
        <v>-30.623365327875092</v>
      </c>
      <c r="X511" s="166" t="str">
        <f t="shared" si="249"/>
        <v/>
      </c>
      <c r="Y511" s="166" t="str">
        <f t="shared" si="249"/>
        <v/>
      </c>
      <c r="Z511" s="166" t="str">
        <f t="shared" si="249"/>
        <v/>
      </c>
      <c r="AA511" s="166" t="str">
        <f t="shared" si="249"/>
        <v/>
      </c>
      <c r="AB511" s="166" t="str">
        <f t="shared" si="249"/>
        <v/>
      </c>
      <c r="AC511" s="166" t="str">
        <f t="shared" si="249"/>
        <v/>
      </c>
      <c r="AD511" s="166" t="str">
        <f t="shared" si="249"/>
        <v/>
      </c>
      <c r="AE511" s="166" t="str">
        <f t="shared" si="249"/>
        <v/>
      </c>
      <c r="AF511" s="166" t="str">
        <f t="shared" si="249"/>
        <v/>
      </c>
      <c r="AG511" s="166" t="str">
        <f t="shared" si="249"/>
        <v/>
      </c>
      <c r="AH511" s="166" t="str">
        <f t="shared" si="249"/>
        <v/>
      </c>
      <c r="AI511" s="166" t="str">
        <f t="shared" si="249"/>
        <v/>
      </c>
      <c r="AJ511" s="166" t="str">
        <f t="shared" si="249"/>
        <v/>
      </c>
      <c r="AK511" s="166" t="str">
        <f t="shared" si="249"/>
        <v/>
      </c>
      <c r="AL511" s="166" t="str">
        <f t="shared" si="249"/>
        <v/>
      </c>
      <c r="AM511" s="166" t="str">
        <f t="shared" si="249"/>
        <v/>
      </c>
      <c r="AN511" s="166" t="str">
        <f t="shared" si="249"/>
        <v/>
      </c>
      <c r="AO511" s="166" t="str">
        <f t="shared" si="249"/>
        <v/>
      </c>
      <c r="AP511" s="166" t="str">
        <f t="shared" si="249"/>
        <v/>
      </c>
      <c r="AQ511" s="166">
        <f t="shared" si="249"/>
        <v>26.139657009468532</v>
      </c>
      <c r="AS511" s="166">
        <v>40.933351233672397</v>
      </c>
    </row>
    <row r="512" spans="2:45">
      <c r="B512" s="161" t="str">
        <f t="shared" si="222"/>
        <v>29 Otros Seguros de Crédito</v>
      </c>
      <c r="C512" s="166" t="str">
        <f t="shared" ref="C512:AQ512" si="250">IFERROR((-C434/C548)*100,"")</f>
        <v/>
      </c>
      <c r="D512" s="166" t="str">
        <f t="shared" si="250"/>
        <v/>
      </c>
      <c r="E512" s="166" t="str">
        <f t="shared" si="250"/>
        <v/>
      </c>
      <c r="F512" s="166" t="str">
        <f t="shared" si="250"/>
        <v/>
      </c>
      <c r="G512" s="166" t="str">
        <f t="shared" si="250"/>
        <v/>
      </c>
      <c r="H512" s="166" t="str">
        <f t="shared" si="250"/>
        <v/>
      </c>
      <c r="I512" s="166" t="str">
        <f t="shared" si="250"/>
        <v/>
      </c>
      <c r="J512" s="166" t="str">
        <f t="shared" si="250"/>
        <v/>
      </c>
      <c r="K512" s="166" t="str">
        <f t="shared" si="250"/>
        <v/>
      </c>
      <c r="L512" s="166" t="str">
        <f t="shared" si="250"/>
        <v/>
      </c>
      <c r="M512" s="166" t="str">
        <f t="shared" si="250"/>
        <v/>
      </c>
      <c r="N512" s="166" t="str">
        <f t="shared" si="250"/>
        <v/>
      </c>
      <c r="O512" s="166" t="str">
        <f t="shared" si="250"/>
        <v/>
      </c>
      <c r="P512" s="166" t="str">
        <f t="shared" si="250"/>
        <v/>
      </c>
      <c r="Q512" s="166" t="str">
        <f t="shared" si="250"/>
        <v/>
      </c>
      <c r="R512" s="166" t="str">
        <f t="shared" si="250"/>
        <v/>
      </c>
      <c r="S512" s="166" t="str">
        <f t="shared" si="250"/>
        <v/>
      </c>
      <c r="T512" s="166" t="str">
        <f t="shared" si="250"/>
        <v/>
      </c>
      <c r="U512" s="166" t="str">
        <f t="shared" si="250"/>
        <v/>
      </c>
      <c r="V512" s="166" t="str">
        <f t="shared" si="250"/>
        <v/>
      </c>
      <c r="W512" s="166" t="str">
        <f t="shared" si="250"/>
        <v/>
      </c>
      <c r="X512" s="166" t="str">
        <f t="shared" si="250"/>
        <v/>
      </c>
      <c r="Y512" s="166" t="str">
        <f t="shared" si="250"/>
        <v/>
      </c>
      <c r="Z512" s="166" t="str">
        <f t="shared" si="250"/>
        <v/>
      </c>
      <c r="AA512" s="166" t="str">
        <f t="shared" si="250"/>
        <v/>
      </c>
      <c r="AB512" s="166" t="str">
        <f t="shared" si="250"/>
        <v/>
      </c>
      <c r="AC512" s="166" t="str">
        <f t="shared" si="250"/>
        <v/>
      </c>
      <c r="AD512" s="166" t="str">
        <f t="shared" si="250"/>
        <v/>
      </c>
      <c r="AE512" s="166" t="str">
        <f t="shared" si="250"/>
        <v/>
      </c>
      <c r="AF512" s="166" t="str">
        <f t="shared" si="250"/>
        <v/>
      </c>
      <c r="AG512" s="166" t="str">
        <f t="shared" si="250"/>
        <v/>
      </c>
      <c r="AH512" s="166" t="str">
        <f t="shared" si="250"/>
        <v/>
      </c>
      <c r="AI512" s="166" t="str">
        <f t="shared" si="250"/>
        <v/>
      </c>
      <c r="AJ512" s="166" t="str">
        <f t="shared" si="250"/>
        <v/>
      </c>
      <c r="AK512" s="166" t="str">
        <f t="shared" si="250"/>
        <v/>
      </c>
      <c r="AL512" s="166" t="str">
        <f t="shared" si="250"/>
        <v/>
      </c>
      <c r="AM512" s="166" t="str">
        <f t="shared" si="250"/>
        <v/>
      </c>
      <c r="AN512" s="166" t="str">
        <f t="shared" si="250"/>
        <v/>
      </c>
      <c r="AO512" s="166" t="str">
        <f t="shared" si="250"/>
        <v/>
      </c>
      <c r="AP512" s="166" t="str">
        <f t="shared" si="250"/>
        <v/>
      </c>
      <c r="AQ512" s="166" t="str">
        <f t="shared" si="250"/>
        <v/>
      </c>
      <c r="AS512" s="166">
        <v>0</v>
      </c>
    </row>
    <row r="513" spans="2:45">
      <c r="B513" s="161" t="str">
        <f t="shared" si="222"/>
        <v>30 Seguro Agrícola</v>
      </c>
      <c r="C513" s="166" t="str">
        <f t="shared" ref="C513:AQ513" si="251">IFERROR((-C435/C549)*100,"")</f>
        <v/>
      </c>
      <c r="D513" s="166" t="str">
        <f t="shared" si="251"/>
        <v/>
      </c>
      <c r="E513" s="166" t="str">
        <f t="shared" si="251"/>
        <v/>
      </c>
      <c r="F513" s="166" t="str">
        <f t="shared" si="251"/>
        <v/>
      </c>
      <c r="G513" s="166" t="str">
        <f t="shared" si="251"/>
        <v/>
      </c>
      <c r="H513" s="166" t="str">
        <f t="shared" si="251"/>
        <v/>
      </c>
      <c r="I513" s="166" t="str">
        <f t="shared" si="251"/>
        <v/>
      </c>
      <c r="J513" s="166" t="str">
        <f t="shared" si="251"/>
        <v/>
      </c>
      <c r="K513" s="166" t="str">
        <f t="shared" si="251"/>
        <v/>
      </c>
      <c r="L513" s="166" t="str">
        <f t="shared" si="251"/>
        <v/>
      </c>
      <c r="M513" s="166" t="str">
        <f t="shared" si="251"/>
        <v/>
      </c>
      <c r="N513" s="166" t="str">
        <f t="shared" si="251"/>
        <v/>
      </c>
      <c r="O513" s="166" t="str">
        <f t="shared" si="251"/>
        <v/>
      </c>
      <c r="P513" s="166">
        <f t="shared" si="251"/>
        <v>40.407623490605602</v>
      </c>
      <c r="Q513" s="166" t="str">
        <f t="shared" si="251"/>
        <v/>
      </c>
      <c r="R513" s="166" t="str">
        <f t="shared" si="251"/>
        <v/>
      </c>
      <c r="S513" s="166" t="str">
        <f t="shared" si="251"/>
        <v/>
      </c>
      <c r="T513" s="166">
        <f t="shared" si="251"/>
        <v>87.380244537065209</v>
      </c>
      <c r="U513" s="166" t="str">
        <f t="shared" si="251"/>
        <v/>
      </c>
      <c r="V513" s="166">
        <f t="shared" si="251"/>
        <v>84.419605036266205</v>
      </c>
      <c r="W513" s="166" t="str">
        <f t="shared" si="251"/>
        <v/>
      </c>
      <c r="X513" s="166" t="str">
        <f t="shared" si="251"/>
        <v/>
      </c>
      <c r="Y513" s="166" t="str">
        <f t="shared" si="251"/>
        <v/>
      </c>
      <c r="Z513" s="166" t="str">
        <f t="shared" si="251"/>
        <v/>
      </c>
      <c r="AA513" s="166" t="str">
        <f t="shared" si="251"/>
        <v/>
      </c>
      <c r="AB513" s="166" t="str">
        <f t="shared" si="251"/>
        <v/>
      </c>
      <c r="AC513" s="166" t="str">
        <f t="shared" si="251"/>
        <v/>
      </c>
      <c r="AD513" s="166" t="str">
        <f t="shared" si="251"/>
        <v/>
      </c>
      <c r="AE513" s="166" t="str">
        <f t="shared" si="251"/>
        <v/>
      </c>
      <c r="AF513" s="166" t="str">
        <f t="shared" si="251"/>
        <v/>
      </c>
      <c r="AG513" s="166" t="str">
        <f t="shared" si="251"/>
        <v/>
      </c>
      <c r="AH513" s="166" t="str">
        <f t="shared" si="251"/>
        <v/>
      </c>
      <c r="AI513" s="166" t="str">
        <f t="shared" si="251"/>
        <v/>
      </c>
      <c r="AJ513" s="166" t="str">
        <f t="shared" si="251"/>
        <v/>
      </c>
      <c r="AK513" s="166" t="str">
        <f t="shared" si="251"/>
        <v/>
      </c>
      <c r="AL513" s="166" t="str">
        <f t="shared" si="251"/>
        <v/>
      </c>
      <c r="AM513" s="166" t="str">
        <f t="shared" si="251"/>
        <v/>
      </c>
      <c r="AN513" s="166" t="str">
        <f t="shared" si="251"/>
        <v/>
      </c>
      <c r="AO513" s="166" t="str">
        <f t="shared" si="251"/>
        <v/>
      </c>
      <c r="AP513" s="166" t="str">
        <f t="shared" si="251"/>
        <v/>
      </c>
      <c r="AQ513" s="166">
        <f t="shared" si="251"/>
        <v>80.212450569649647</v>
      </c>
      <c r="AS513" s="166">
        <v>78.380421054440404</v>
      </c>
    </row>
    <row r="514" spans="2:45">
      <c r="B514" s="161" t="str">
        <f t="shared" si="222"/>
        <v>35 Seguro Salud</v>
      </c>
      <c r="C514" s="166" t="str">
        <f t="shared" ref="C514:AQ514" si="252">IFERROR((-C436/C550)*100,"")</f>
        <v/>
      </c>
      <c r="D514" s="166" t="str">
        <f t="shared" si="252"/>
        <v/>
      </c>
      <c r="E514" s="166" t="str">
        <f t="shared" si="252"/>
        <v/>
      </c>
      <c r="F514" s="166">
        <f t="shared" si="252"/>
        <v>36.617874301126626</v>
      </c>
      <c r="G514" s="166" t="str">
        <f t="shared" si="252"/>
        <v/>
      </c>
      <c r="H514" s="166" t="str">
        <f t="shared" si="252"/>
        <v/>
      </c>
      <c r="I514" s="166" t="str">
        <f t="shared" si="252"/>
        <v/>
      </c>
      <c r="J514" s="166" t="str">
        <f t="shared" si="252"/>
        <v/>
      </c>
      <c r="K514" s="166" t="str">
        <f t="shared" si="252"/>
        <v/>
      </c>
      <c r="L514" s="166" t="str">
        <f t="shared" si="252"/>
        <v/>
      </c>
      <c r="M514" s="166" t="str">
        <f t="shared" si="252"/>
        <v/>
      </c>
      <c r="N514" s="166" t="str">
        <f t="shared" si="252"/>
        <v/>
      </c>
      <c r="O514" s="166" t="str">
        <f t="shared" si="252"/>
        <v/>
      </c>
      <c r="P514" s="166" t="str">
        <f t="shared" si="252"/>
        <v/>
      </c>
      <c r="Q514" s="166" t="str">
        <f t="shared" si="252"/>
        <v/>
      </c>
      <c r="R514" s="166" t="str">
        <f t="shared" si="252"/>
        <v/>
      </c>
      <c r="S514" s="166" t="str">
        <f t="shared" si="252"/>
        <v/>
      </c>
      <c r="T514" s="166" t="str">
        <f t="shared" si="252"/>
        <v/>
      </c>
      <c r="U514" s="166" t="str">
        <f t="shared" si="252"/>
        <v/>
      </c>
      <c r="V514" s="166" t="str">
        <f t="shared" si="252"/>
        <v/>
      </c>
      <c r="W514" s="166" t="str">
        <f t="shared" si="252"/>
        <v/>
      </c>
      <c r="X514" s="166" t="str">
        <f t="shared" si="252"/>
        <v/>
      </c>
      <c r="Y514" s="166" t="str">
        <f t="shared" si="252"/>
        <v/>
      </c>
      <c r="Z514" s="166" t="str">
        <f t="shared" si="252"/>
        <v/>
      </c>
      <c r="AA514" s="166" t="str">
        <f t="shared" si="252"/>
        <v/>
      </c>
      <c r="AB514" s="166" t="str">
        <f t="shared" si="252"/>
        <v/>
      </c>
      <c r="AC514" s="166" t="str">
        <f t="shared" si="252"/>
        <v/>
      </c>
      <c r="AD514" s="166" t="str">
        <f t="shared" si="252"/>
        <v/>
      </c>
      <c r="AE514" s="166" t="str">
        <f t="shared" si="252"/>
        <v/>
      </c>
      <c r="AF514" s="166" t="str">
        <f t="shared" si="252"/>
        <v/>
      </c>
      <c r="AG514" s="166" t="str">
        <f t="shared" si="252"/>
        <v/>
      </c>
      <c r="AH514" s="166" t="str">
        <f t="shared" si="252"/>
        <v/>
      </c>
      <c r="AI514" s="166" t="str">
        <f t="shared" si="252"/>
        <v/>
      </c>
      <c r="AJ514" s="166" t="str">
        <f t="shared" si="252"/>
        <v/>
      </c>
      <c r="AK514" s="166" t="str">
        <f t="shared" si="252"/>
        <v/>
      </c>
      <c r="AL514" s="166" t="str">
        <f t="shared" si="252"/>
        <v/>
      </c>
      <c r="AM514" s="166" t="str">
        <f t="shared" si="252"/>
        <v/>
      </c>
      <c r="AN514" s="166" t="str">
        <f t="shared" si="252"/>
        <v/>
      </c>
      <c r="AO514" s="166" t="str">
        <f t="shared" si="252"/>
        <v/>
      </c>
      <c r="AP514" s="166" t="str">
        <f t="shared" si="252"/>
        <v/>
      </c>
      <c r="AQ514" s="166">
        <f t="shared" si="252"/>
        <v>36.617874301126626</v>
      </c>
      <c r="AS514" s="166">
        <v>26.422072018656898</v>
      </c>
    </row>
    <row r="515" spans="2:45">
      <c r="B515" s="161" t="str">
        <f t="shared" si="222"/>
        <v>50 Otros</v>
      </c>
      <c r="C515" s="166">
        <f t="shared" ref="C515:AQ515" si="253">IFERROR((-C437/C551)*100,"")</f>
        <v>50.72862409465435</v>
      </c>
      <c r="D515" s="166" t="str">
        <f t="shared" si="253"/>
        <v/>
      </c>
      <c r="E515" s="166">
        <f t="shared" si="253"/>
        <v>31.602692665766952</v>
      </c>
      <c r="F515" s="166">
        <f t="shared" si="253"/>
        <v>40.073910326702489</v>
      </c>
      <c r="G515" s="166" t="str">
        <f t="shared" si="253"/>
        <v/>
      </c>
      <c r="H515" s="166">
        <f t="shared" si="253"/>
        <v>12.561333105672235</v>
      </c>
      <c r="I515" s="166">
        <f t="shared" si="253"/>
        <v>5.4012458773667786</v>
      </c>
      <c r="J515" s="166">
        <f t="shared" si="253"/>
        <v>0.46835730989362967</v>
      </c>
      <c r="K515" s="166" t="str">
        <f t="shared" si="253"/>
        <v/>
      </c>
      <c r="L515" s="166">
        <f t="shared" si="253"/>
        <v>73.447408109868263</v>
      </c>
      <c r="M515" s="166" t="str">
        <f t="shared" si="253"/>
        <v/>
      </c>
      <c r="N515" s="166" t="str">
        <f t="shared" si="253"/>
        <v/>
      </c>
      <c r="O515" s="166">
        <f t="shared" si="253"/>
        <v>22.877542558899567</v>
      </c>
      <c r="P515" s="166" t="str">
        <f t="shared" si="253"/>
        <v/>
      </c>
      <c r="Q515" s="166">
        <f t="shared" si="253"/>
        <v>18.690589696917165</v>
      </c>
      <c r="R515" s="166">
        <f t="shared" si="253"/>
        <v>17.329940511981288</v>
      </c>
      <c r="S515" s="166" t="str">
        <f t="shared" si="253"/>
        <v/>
      </c>
      <c r="T515" s="166">
        <f t="shared" si="253"/>
        <v>52.381398254436228</v>
      </c>
      <c r="U515" s="166" t="str">
        <f t="shared" si="253"/>
        <v/>
      </c>
      <c r="V515" s="166">
        <f t="shared" si="253"/>
        <v>18.143597219691252</v>
      </c>
      <c r="W515" s="166" t="str">
        <f t="shared" si="253"/>
        <v/>
      </c>
      <c r="X515" s="166">
        <f t="shared" si="253"/>
        <v>64.08097719584859</v>
      </c>
      <c r="Y515" s="166">
        <f t="shared" si="253"/>
        <v>22.494296954708602</v>
      </c>
      <c r="Z515" s="166">
        <f t="shared" si="253"/>
        <v>165586.36363636362</v>
      </c>
      <c r="AA515" s="166">
        <f t="shared" si="253"/>
        <v>1.0102130453686369</v>
      </c>
      <c r="AB515" s="166">
        <f t="shared" si="253"/>
        <v>37.00293010998525</v>
      </c>
      <c r="AC515" s="166">
        <f t="shared" si="253"/>
        <v>9.0097020589455958</v>
      </c>
      <c r="AD515" s="166">
        <f t="shared" si="253"/>
        <v>29.009299100990859</v>
      </c>
      <c r="AE515" s="166" t="str">
        <f t="shared" si="253"/>
        <v/>
      </c>
      <c r="AF515" s="166" t="str">
        <f t="shared" si="253"/>
        <v/>
      </c>
      <c r="AG515" s="166" t="str">
        <f t="shared" si="253"/>
        <v/>
      </c>
      <c r="AH515" s="166" t="str">
        <f t="shared" si="253"/>
        <v/>
      </c>
      <c r="AI515" s="166" t="str">
        <f t="shared" si="253"/>
        <v/>
      </c>
      <c r="AJ515" s="166" t="str">
        <f t="shared" si="253"/>
        <v/>
      </c>
      <c r="AK515" s="166" t="str">
        <f t="shared" si="253"/>
        <v/>
      </c>
      <c r="AL515" s="166" t="str">
        <f t="shared" si="253"/>
        <v/>
      </c>
      <c r="AM515" s="166" t="str">
        <f t="shared" si="253"/>
        <v/>
      </c>
      <c r="AN515" s="166" t="str">
        <f t="shared" si="253"/>
        <v/>
      </c>
      <c r="AO515" s="166" t="str">
        <f t="shared" si="253"/>
        <v/>
      </c>
      <c r="AP515" s="166" t="str">
        <f t="shared" si="253"/>
        <v/>
      </c>
      <c r="AQ515" s="166">
        <f t="shared" si="253"/>
        <v>34.883394897661887</v>
      </c>
      <c r="AS515" s="166">
        <v>40.3498365450668</v>
      </c>
    </row>
    <row r="516" spans="2:45">
      <c r="B516" s="162" t="str">
        <f t="shared" si="222"/>
        <v>Total</v>
      </c>
      <c r="C516" s="167">
        <f t="shared" ref="C516:AQ516" si="254">IFERROR((-C438/C552)*100,"")</f>
        <v>61.951150042001814</v>
      </c>
      <c r="D516" s="167" t="str">
        <f t="shared" si="254"/>
        <v/>
      </c>
      <c r="E516" s="167">
        <f t="shared" si="254"/>
        <v>51.80890572994673</v>
      </c>
      <c r="F516" s="167">
        <f t="shared" si="254"/>
        <v>23.780370674036611</v>
      </c>
      <c r="G516" s="167">
        <f t="shared" si="254"/>
        <v>31.056972573441584</v>
      </c>
      <c r="H516" s="167">
        <f t="shared" si="254"/>
        <v>10.212137850733795</v>
      </c>
      <c r="I516" s="167">
        <f t="shared" si="254"/>
        <v>61.986111130870746</v>
      </c>
      <c r="J516" s="167">
        <f t="shared" si="254"/>
        <v>90.707114802309761</v>
      </c>
      <c r="K516" s="167">
        <f t="shared" si="254"/>
        <v>72.814589359402603</v>
      </c>
      <c r="L516" s="167">
        <f t="shared" si="254"/>
        <v>43.766247698688865</v>
      </c>
      <c r="M516" s="167">
        <f t="shared" si="254"/>
        <v>66.764360127264752</v>
      </c>
      <c r="N516" s="167">
        <f t="shared" si="254"/>
        <v>7.9694197105046687</v>
      </c>
      <c r="O516" s="167">
        <f t="shared" si="254"/>
        <v>22.877542558899567</v>
      </c>
      <c r="P516" s="167">
        <f t="shared" si="254"/>
        <v>61.728935537221204</v>
      </c>
      <c r="Q516" s="167">
        <f t="shared" si="254"/>
        <v>18.01354150956875</v>
      </c>
      <c r="R516" s="167">
        <f t="shared" si="254"/>
        <v>43.286572951241922</v>
      </c>
      <c r="S516" s="167">
        <f t="shared" si="254"/>
        <v>40.244405106708719</v>
      </c>
      <c r="T516" s="167">
        <f t="shared" si="254"/>
        <v>59.145382179503969</v>
      </c>
      <c r="U516" s="167">
        <f t="shared" si="254"/>
        <v>31.966913798827047</v>
      </c>
      <c r="V516" s="167">
        <f t="shared" si="254"/>
        <v>42.480673583910203</v>
      </c>
      <c r="W516" s="167">
        <f t="shared" si="254"/>
        <v>-5.6216146244588403</v>
      </c>
      <c r="X516" s="167">
        <f t="shared" si="254"/>
        <v>23.450867665125845</v>
      </c>
      <c r="Y516" s="167">
        <f t="shared" si="254"/>
        <v>75.736316032877596</v>
      </c>
      <c r="Z516" s="167">
        <f t="shared" si="254"/>
        <v>109.75740536436646</v>
      </c>
      <c r="AA516" s="167">
        <f t="shared" si="254"/>
        <v>94.149697729331038</v>
      </c>
      <c r="AB516" s="167">
        <f t="shared" si="254"/>
        <v>97.398389852579641</v>
      </c>
      <c r="AC516" s="167">
        <f t="shared" si="254"/>
        <v>70.771243053093613</v>
      </c>
      <c r="AD516" s="167">
        <f t="shared" si="254"/>
        <v>22.28767741781358</v>
      </c>
      <c r="AE516" s="167" t="str">
        <f t="shared" si="254"/>
        <v/>
      </c>
      <c r="AF516" s="167" t="str">
        <f t="shared" si="254"/>
        <v/>
      </c>
      <c r="AG516" s="167" t="str">
        <f t="shared" si="254"/>
        <v/>
      </c>
      <c r="AH516" s="167" t="str">
        <f t="shared" si="254"/>
        <v/>
      </c>
      <c r="AI516" s="167" t="str">
        <f t="shared" si="254"/>
        <v/>
      </c>
      <c r="AJ516" s="167" t="str">
        <f t="shared" si="254"/>
        <v/>
      </c>
      <c r="AK516" s="167" t="str">
        <f t="shared" si="254"/>
        <v/>
      </c>
      <c r="AL516" s="167" t="str">
        <f t="shared" si="254"/>
        <v/>
      </c>
      <c r="AM516" s="167" t="str">
        <f t="shared" si="254"/>
        <v/>
      </c>
      <c r="AN516" s="167" t="str">
        <f t="shared" si="254"/>
        <v/>
      </c>
      <c r="AO516" s="167" t="str">
        <f t="shared" si="254"/>
        <v/>
      </c>
      <c r="AP516" s="167" t="str">
        <f t="shared" si="254"/>
        <v/>
      </c>
      <c r="AQ516" s="167">
        <f t="shared" si="254"/>
        <v>53.96053579690674</v>
      </c>
      <c r="AS516" s="167">
        <v>40.382554429565602</v>
      </c>
    </row>
    <row r="519" spans="2:45" ht="22.5" customHeight="1">
      <c r="B519" s="216" t="s">
        <v>557</v>
      </c>
      <c r="C519" s="138" t="str">
        <f>C7</f>
        <v>Ace Seguros</v>
      </c>
      <c r="D519" s="138" t="str">
        <f t="shared" ref="D519:AQ519" si="255">D7</f>
        <v>Assurant Chile</v>
      </c>
      <c r="E519" s="138" t="str">
        <f t="shared" si="255"/>
        <v>BCI Seguros</v>
      </c>
      <c r="F519" s="138" t="str">
        <f t="shared" si="255"/>
        <v>Cardif</v>
      </c>
      <c r="G519" s="138" t="str">
        <f t="shared" si="255"/>
        <v>Cesce Chile</v>
      </c>
      <c r="H519" s="138" t="str">
        <f t="shared" si="255"/>
        <v>Chartis</v>
      </c>
      <c r="I519" s="138" t="str">
        <f t="shared" si="255"/>
        <v>Chilena Consolidada</v>
      </c>
      <c r="J519" s="138" t="str">
        <f t="shared" si="255"/>
        <v>Chubb de Chile</v>
      </c>
      <c r="K519" s="138" t="str">
        <f t="shared" si="255"/>
        <v>Coface Chile</v>
      </c>
      <c r="L519" s="138" t="str">
        <f t="shared" si="255"/>
        <v>Consorio Nacional</v>
      </c>
      <c r="M519" s="138" t="str">
        <f t="shared" si="255"/>
        <v>Continental Crédito</v>
      </c>
      <c r="N519" s="138" t="str">
        <f t="shared" si="255"/>
        <v>Euler Hermes</v>
      </c>
      <c r="O519" s="138" t="str">
        <f t="shared" si="255"/>
        <v>FAF International</v>
      </c>
      <c r="P519" s="138" t="str">
        <f t="shared" si="255"/>
        <v>HDI Seguros</v>
      </c>
      <c r="Q519" s="138" t="str">
        <f t="shared" si="255"/>
        <v>Huelen</v>
      </c>
      <c r="R519" s="138" t="str">
        <f t="shared" si="255"/>
        <v>Liberty Seguros</v>
      </c>
      <c r="S519" s="138" t="str">
        <f t="shared" si="255"/>
        <v>M. de Carabineros</v>
      </c>
      <c r="T519" s="138" t="str">
        <f t="shared" si="255"/>
        <v>Magallanes</v>
      </c>
      <c r="U519" s="138" t="str">
        <f t="shared" si="255"/>
        <v>Magallanes Gar. y Cré.</v>
      </c>
      <c r="V519" s="138" t="str">
        <f t="shared" si="255"/>
        <v>Mapfre</v>
      </c>
      <c r="W519" s="138" t="str">
        <f t="shared" si="255"/>
        <v>Mapfre Gar. y Cré.</v>
      </c>
      <c r="X519" s="138" t="str">
        <f t="shared" si="255"/>
        <v>Orion Seguros</v>
      </c>
      <c r="Y519" s="138" t="str">
        <f t="shared" si="255"/>
        <v>Penta Security</v>
      </c>
      <c r="Z519" s="138" t="str">
        <f t="shared" si="255"/>
        <v>QBE Chile</v>
      </c>
      <c r="AA519" s="138" t="str">
        <f t="shared" si="255"/>
        <v>Renta Nacional</v>
      </c>
      <c r="AB519" s="138" t="str">
        <f t="shared" si="255"/>
        <v>RSA Seguros</v>
      </c>
      <c r="AC519" s="138" t="str">
        <f t="shared" si="255"/>
        <v>Zenit Seguros</v>
      </c>
      <c r="AD519" s="138" t="str">
        <f t="shared" si="255"/>
        <v>Zurich Santander</v>
      </c>
      <c r="AE519" s="138">
        <f t="shared" si="255"/>
        <v>0</v>
      </c>
      <c r="AF519" s="138">
        <f t="shared" si="255"/>
        <v>0</v>
      </c>
      <c r="AG519" s="138">
        <f t="shared" si="255"/>
        <v>0</v>
      </c>
      <c r="AH519" s="138">
        <f t="shared" si="255"/>
        <v>0</v>
      </c>
      <c r="AI519" s="138">
        <f t="shared" si="255"/>
        <v>0</v>
      </c>
      <c r="AJ519" s="138">
        <f t="shared" si="255"/>
        <v>0</v>
      </c>
      <c r="AK519" s="138">
        <f t="shared" si="255"/>
        <v>0</v>
      </c>
      <c r="AL519" s="138">
        <f t="shared" si="255"/>
        <v>0</v>
      </c>
      <c r="AM519" s="138">
        <f t="shared" si="255"/>
        <v>0</v>
      </c>
      <c r="AN519" s="138">
        <f t="shared" si="255"/>
        <v>0</v>
      </c>
      <c r="AO519" s="138">
        <f t="shared" si="255"/>
        <v>0</v>
      </c>
      <c r="AP519" s="138">
        <f t="shared" si="255"/>
        <v>0</v>
      </c>
      <c r="AQ519" s="138" t="str">
        <f t="shared" si="255"/>
        <v>Mercado</v>
      </c>
      <c r="AS519" s="164"/>
    </row>
    <row r="520" spans="2:45">
      <c r="B520" s="161" t="str">
        <f>B250</f>
        <v>1 Incendio</v>
      </c>
      <c r="C520" s="145">
        <v>10632378</v>
      </c>
      <c r="D520" s="145">
        <v>0</v>
      </c>
      <c r="E520" s="145">
        <v>9610080.1200164668</v>
      </c>
      <c r="F520" s="145">
        <v>19050</v>
      </c>
      <c r="G520" s="145">
        <v>0</v>
      </c>
      <c r="H520" s="145">
        <v>15825766</v>
      </c>
      <c r="I520" s="145">
        <v>4641214.3140000002</v>
      </c>
      <c r="J520" s="145">
        <v>424334</v>
      </c>
      <c r="K520" s="145">
        <v>0</v>
      </c>
      <c r="L520" s="145">
        <v>918049</v>
      </c>
      <c r="M520" s="145">
        <v>0</v>
      </c>
      <c r="N520" s="145">
        <v>0</v>
      </c>
      <c r="O520" s="145">
        <v>0</v>
      </c>
      <c r="P520" s="145">
        <v>1211489</v>
      </c>
      <c r="Q520" s="145">
        <v>6851</v>
      </c>
      <c r="R520" s="145">
        <v>16025674</v>
      </c>
      <c r="S520" s="145">
        <v>423429</v>
      </c>
      <c r="T520" s="145">
        <v>4600104</v>
      </c>
      <c r="U520" s="145">
        <v>0</v>
      </c>
      <c r="V520" s="145">
        <v>22083673</v>
      </c>
      <c r="W520" s="145">
        <v>0</v>
      </c>
      <c r="X520" s="145">
        <v>493485</v>
      </c>
      <c r="Y520" s="145">
        <v>7243755</v>
      </c>
      <c r="Z520" s="145">
        <v>42113</v>
      </c>
      <c r="AA520" s="145">
        <v>624780</v>
      </c>
      <c r="AB520" s="145">
        <v>12600786</v>
      </c>
      <c r="AC520" s="145">
        <v>125617</v>
      </c>
      <c r="AD520" s="145">
        <v>0</v>
      </c>
      <c r="AE520" s="166"/>
      <c r="AF520" s="166"/>
      <c r="AG520" s="166"/>
      <c r="AH520" s="166"/>
      <c r="AI520" s="166"/>
      <c r="AJ520" s="166"/>
      <c r="AK520" s="166"/>
      <c r="AL520" s="166"/>
      <c r="AM520" s="166"/>
      <c r="AN520" s="166"/>
      <c r="AO520" s="166"/>
      <c r="AP520" s="166"/>
      <c r="AQ520" s="131">
        <f>SUM(C520:AP520)</f>
        <v>107552627.43401647</v>
      </c>
      <c r="AS520" s="168"/>
    </row>
    <row r="521" spans="2:45">
      <c r="B521" s="161" t="str">
        <f t="shared" ref="B521:B552" si="256">B251</f>
        <v>2 Pérdida de Benef. por Incendio</v>
      </c>
      <c r="C521" s="145">
        <v>591456</v>
      </c>
      <c r="D521" s="145">
        <v>0</v>
      </c>
      <c r="E521" s="145">
        <v>303783.06142659049</v>
      </c>
      <c r="F521" s="145">
        <v>0</v>
      </c>
      <c r="G521" s="145">
        <v>0</v>
      </c>
      <c r="H521" s="145">
        <v>2568155</v>
      </c>
      <c r="I521" s="145">
        <v>4734540.9929999998</v>
      </c>
      <c r="J521" s="145">
        <v>86398</v>
      </c>
      <c r="K521" s="145">
        <v>0</v>
      </c>
      <c r="L521" s="145">
        <v>92751</v>
      </c>
      <c r="M521" s="145">
        <v>0</v>
      </c>
      <c r="N521" s="145">
        <v>0</v>
      </c>
      <c r="O521" s="145">
        <v>0</v>
      </c>
      <c r="P521" s="145">
        <v>53525</v>
      </c>
      <c r="Q521" s="145">
        <v>0</v>
      </c>
      <c r="R521" s="145">
        <v>2576585</v>
      </c>
      <c r="S521" s="145">
        <v>0</v>
      </c>
      <c r="T521" s="145">
        <v>433537</v>
      </c>
      <c r="U521" s="145">
        <v>0</v>
      </c>
      <c r="V521" s="145">
        <v>505325</v>
      </c>
      <c r="W521" s="145">
        <v>0</v>
      </c>
      <c r="X521" s="145">
        <v>5340</v>
      </c>
      <c r="Y521" s="145">
        <v>2126789</v>
      </c>
      <c r="Z521" s="145">
        <v>48143</v>
      </c>
      <c r="AA521" s="145">
        <v>8664</v>
      </c>
      <c r="AB521" s="145">
        <v>3657646</v>
      </c>
      <c r="AC521" s="145">
        <v>0</v>
      </c>
      <c r="AD521" s="145">
        <v>0</v>
      </c>
      <c r="AE521" s="166"/>
      <c r="AF521" s="166"/>
      <c r="AG521" s="166"/>
      <c r="AH521" s="166"/>
      <c r="AI521" s="166"/>
      <c r="AJ521" s="166"/>
      <c r="AK521" s="166"/>
      <c r="AL521" s="166"/>
      <c r="AM521" s="166"/>
      <c r="AN521" s="166"/>
      <c r="AO521" s="166"/>
      <c r="AP521" s="166"/>
      <c r="AQ521" s="131">
        <f t="shared" ref="AQ521:AQ551" si="257">SUM(C521:AP521)</f>
        <v>17792638.054426588</v>
      </c>
      <c r="AS521" s="168"/>
    </row>
    <row r="522" spans="2:45">
      <c r="B522" s="161" t="str">
        <f t="shared" si="256"/>
        <v>3 Terremoto</v>
      </c>
      <c r="C522" s="145">
        <v>11566039</v>
      </c>
      <c r="D522" s="145">
        <v>0</v>
      </c>
      <c r="E522" s="145">
        <v>14583656.403856438</v>
      </c>
      <c r="F522" s="145">
        <v>122474</v>
      </c>
      <c r="G522" s="145">
        <v>0</v>
      </c>
      <c r="H522" s="145">
        <v>23164194</v>
      </c>
      <c r="I522" s="145">
        <v>18089820.521000002</v>
      </c>
      <c r="J522" s="145">
        <v>1173456</v>
      </c>
      <c r="K522" s="145">
        <v>0</v>
      </c>
      <c r="L522" s="145">
        <v>1110767</v>
      </c>
      <c r="M522" s="145">
        <v>0</v>
      </c>
      <c r="N522" s="145">
        <v>0</v>
      </c>
      <c r="O522" s="145">
        <v>0</v>
      </c>
      <c r="P522" s="145">
        <v>1433368</v>
      </c>
      <c r="Q522" s="145">
        <v>0</v>
      </c>
      <c r="R522" s="145">
        <v>30562983</v>
      </c>
      <c r="S522" s="145">
        <v>97438</v>
      </c>
      <c r="T522" s="145">
        <v>7386705</v>
      </c>
      <c r="U522" s="145">
        <v>0</v>
      </c>
      <c r="V522" s="145">
        <v>61855787</v>
      </c>
      <c r="W522" s="145">
        <v>0</v>
      </c>
      <c r="X522" s="145">
        <v>800038</v>
      </c>
      <c r="Y522" s="145">
        <v>20512646</v>
      </c>
      <c r="Z522" s="145">
        <v>432782</v>
      </c>
      <c r="AA522" s="145">
        <v>602526</v>
      </c>
      <c r="AB522" s="145">
        <v>32138134</v>
      </c>
      <c r="AC522" s="145">
        <v>126099</v>
      </c>
      <c r="AD522" s="145">
        <v>21692131.819473628</v>
      </c>
      <c r="AE522" s="166"/>
      <c r="AF522" s="166"/>
      <c r="AG522" s="166"/>
      <c r="AH522" s="166"/>
      <c r="AI522" s="166"/>
      <c r="AJ522" s="166"/>
      <c r="AK522" s="166"/>
      <c r="AL522" s="166"/>
      <c r="AM522" s="166"/>
      <c r="AN522" s="166"/>
      <c r="AO522" s="166"/>
      <c r="AP522" s="166"/>
      <c r="AQ522" s="131">
        <f t="shared" si="257"/>
        <v>247451044.74433005</v>
      </c>
      <c r="AS522" s="168"/>
    </row>
    <row r="523" spans="2:45">
      <c r="B523" s="161" t="str">
        <f t="shared" si="256"/>
        <v>4 Pérdida de Benef. por Terremoto</v>
      </c>
      <c r="C523" s="145">
        <v>-2918437</v>
      </c>
      <c r="D523" s="145">
        <v>0</v>
      </c>
      <c r="E523" s="145">
        <v>0</v>
      </c>
      <c r="F523" s="145">
        <v>0</v>
      </c>
      <c r="G523" s="145">
        <v>0</v>
      </c>
      <c r="H523" s="145">
        <v>3592888</v>
      </c>
      <c r="I523" s="145">
        <v>0</v>
      </c>
      <c r="J523" s="145">
        <v>170322</v>
      </c>
      <c r="K523" s="145">
        <v>0</v>
      </c>
      <c r="L523" s="145">
        <v>117760</v>
      </c>
      <c r="M523" s="145">
        <v>0</v>
      </c>
      <c r="N523" s="145">
        <v>0</v>
      </c>
      <c r="O523" s="145">
        <v>0</v>
      </c>
      <c r="P523" s="145">
        <v>50272</v>
      </c>
      <c r="Q523" s="145">
        <v>0</v>
      </c>
      <c r="R523" s="145">
        <v>4098898</v>
      </c>
      <c r="S523" s="145">
        <v>0</v>
      </c>
      <c r="T523" s="145">
        <v>689414</v>
      </c>
      <c r="U523" s="145">
        <v>0</v>
      </c>
      <c r="V523" s="145">
        <v>1854046</v>
      </c>
      <c r="W523" s="145">
        <v>0</v>
      </c>
      <c r="X523" s="145">
        <v>0</v>
      </c>
      <c r="Y523" s="145">
        <v>6136865</v>
      </c>
      <c r="Z523" s="145">
        <v>83864</v>
      </c>
      <c r="AA523" s="145">
        <v>2436</v>
      </c>
      <c r="AB523" s="145">
        <v>319158</v>
      </c>
      <c r="AC523" s="145">
        <v>0</v>
      </c>
      <c r="AD523" s="145">
        <v>0</v>
      </c>
      <c r="AE523" s="166"/>
      <c r="AF523" s="166"/>
      <c r="AG523" s="166"/>
      <c r="AH523" s="166"/>
      <c r="AI523" s="166"/>
      <c r="AJ523" s="166"/>
      <c r="AK523" s="166"/>
      <c r="AL523" s="166"/>
      <c r="AM523" s="166"/>
      <c r="AN523" s="166"/>
      <c r="AO523" s="166"/>
      <c r="AP523" s="166"/>
      <c r="AQ523" s="131">
        <f t="shared" si="257"/>
        <v>14197486</v>
      </c>
      <c r="AS523" s="168"/>
    </row>
    <row r="524" spans="2:45">
      <c r="B524" s="161" t="str">
        <f t="shared" si="256"/>
        <v>5 Riesgos de la Naturaleza</v>
      </c>
      <c r="C524" s="145">
        <v>1478085</v>
      </c>
      <c r="D524" s="145">
        <v>0</v>
      </c>
      <c r="E524" s="145">
        <v>126031.99155469512</v>
      </c>
      <c r="F524" s="145">
        <v>8067</v>
      </c>
      <c r="G524" s="145">
        <v>0</v>
      </c>
      <c r="H524" s="145">
        <v>10449</v>
      </c>
      <c r="I524" s="145">
        <v>3683934.676</v>
      </c>
      <c r="J524" s="145">
        <v>81607</v>
      </c>
      <c r="K524" s="145">
        <v>0</v>
      </c>
      <c r="L524" s="145">
        <v>126558</v>
      </c>
      <c r="M524" s="145">
        <v>0</v>
      </c>
      <c r="N524" s="145">
        <v>0</v>
      </c>
      <c r="O524" s="145">
        <v>0</v>
      </c>
      <c r="P524" s="145">
        <v>76584</v>
      </c>
      <c r="Q524" s="145">
        <v>0</v>
      </c>
      <c r="R524" s="145">
        <v>113</v>
      </c>
      <c r="S524" s="145">
        <v>2227</v>
      </c>
      <c r="T524" s="145">
        <v>674192</v>
      </c>
      <c r="U524" s="145">
        <v>0</v>
      </c>
      <c r="V524" s="145">
        <v>4230937</v>
      </c>
      <c r="W524" s="145">
        <v>0</v>
      </c>
      <c r="X524" s="145">
        <v>0</v>
      </c>
      <c r="Y524" s="145">
        <v>2718900</v>
      </c>
      <c r="Z524" s="145">
        <v>40996</v>
      </c>
      <c r="AA524" s="145">
        <v>466</v>
      </c>
      <c r="AB524" s="145">
        <v>2029596</v>
      </c>
      <c r="AC524" s="145">
        <v>0</v>
      </c>
      <c r="AD524" s="145">
        <v>0</v>
      </c>
      <c r="AE524" s="166"/>
      <c r="AF524" s="166"/>
      <c r="AG524" s="166"/>
      <c r="AH524" s="166"/>
      <c r="AI524" s="166"/>
      <c r="AJ524" s="166"/>
      <c r="AK524" s="166"/>
      <c r="AL524" s="166"/>
      <c r="AM524" s="166"/>
      <c r="AN524" s="166"/>
      <c r="AO524" s="166"/>
      <c r="AP524" s="166"/>
      <c r="AQ524" s="131">
        <f t="shared" si="257"/>
        <v>15288743.667554695</v>
      </c>
      <c r="AS524" s="168"/>
    </row>
    <row r="525" spans="2:45">
      <c r="B525" s="161" t="str">
        <f t="shared" si="256"/>
        <v>6 Terrorismo</v>
      </c>
      <c r="C525" s="145">
        <v>-86274</v>
      </c>
      <c r="D525" s="145">
        <v>0</v>
      </c>
      <c r="E525" s="145">
        <v>-145208.6834431059</v>
      </c>
      <c r="F525" s="145">
        <v>4488</v>
      </c>
      <c r="G525" s="145">
        <v>0</v>
      </c>
      <c r="H525" s="145">
        <v>454219</v>
      </c>
      <c r="I525" s="145">
        <v>579773.53300000005</v>
      </c>
      <c r="J525" s="145">
        <v>21</v>
      </c>
      <c r="K525" s="145">
        <v>0</v>
      </c>
      <c r="L525" s="145">
        <v>89031</v>
      </c>
      <c r="M525" s="145">
        <v>0</v>
      </c>
      <c r="N525" s="145">
        <v>0</v>
      </c>
      <c r="O525" s="145">
        <v>0</v>
      </c>
      <c r="P525" s="145">
        <v>85220</v>
      </c>
      <c r="Q525" s="145">
        <v>0</v>
      </c>
      <c r="R525" s="145">
        <v>353635</v>
      </c>
      <c r="S525" s="145">
        <v>17640</v>
      </c>
      <c r="T525" s="145">
        <v>307838</v>
      </c>
      <c r="U525" s="145">
        <v>0</v>
      </c>
      <c r="V525" s="145">
        <v>2996510</v>
      </c>
      <c r="W525" s="145">
        <v>0</v>
      </c>
      <c r="X525" s="145">
        <v>33133</v>
      </c>
      <c r="Y525" s="145">
        <v>2739730</v>
      </c>
      <c r="Z525" s="145">
        <v>42067</v>
      </c>
      <c r="AA525" s="145">
        <v>770</v>
      </c>
      <c r="AB525" s="145">
        <v>2945852</v>
      </c>
      <c r="AC525" s="145">
        <v>0</v>
      </c>
      <c r="AD525" s="145">
        <v>0</v>
      </c>
      <c r="AE525" s="166"/>
      <c r="AF525" s="166"/>
      <c r="AG525" s="166"/>
      <c r="AH525" s="166"/>
      <c r="AI525" s="166"/>
      <c r="AJ525" s="166"/>
      <c r="AK525" s="166"/>
      <c r="AL525" s="166"/>
      <c r="AM525" s="166"/>
      <c r="AN525" s="166"/>
      <c r="AO525" s="166"/>
      <c r="AP525" s="166"/>
      <c r="AQ525" s="131">
        <f t="shared" si="257"/>
        <v>10418444.849556893</v>
      </c>
      <c r="AS525" s="168"/>
    </row>
    <row r="526" spans="2:45">
      <c r="B526" s="161" t="str">
        <f t="shared" si="256"/>
        <v>7 Otros Riesgos Adicionales Incendio</v>
      </c>
      <c r="C526" s="145">
        <v>290055</v>
      </c>
      <c r="D526" s="145">
        <v>0</v>
      </c>
      <c r="E526" s="145">
        <v>159243.53526781249</v>
      </c>
      <c r="F526" s="145">
        <v>7483</v>
      </c>
      <c r="G526" s="145">
        <v>0</v>
      </c>
      <c r="H526" s="145">
        <v>25175</v>
      </c>
      <c r="I526" s="145">
        <v>3661803.909</v>
      </c>
      <c r="J526" s="145">
        <v>43914</v>
      </c>
      <c r="K526" s="145">
        <v>0</v>
      </c>
      <c r="L526" s="145">
        <v>256325</v>
      </c>
      <c r="M526" s="145">
        <v>0</v>
      </c>
      <c r="N526" s="145">
        <v>0</v>
      </c>
      <c r="O526" s="145">
        <v>0</v>
      </c>
      <c r="P526" s="145">
        <v>103855</v>
      </c>
      <c r="Q526" s="145">
        <v>0</v>
      </c>
      <c r="R526" s="145">
        <v>1783</v>
      </c>
      <c r="S526" s="145">
        <v>2708</v>
      </c>
      <c r="T526" s="145">
        <v>336593</v>
      </c>
      <c r="U526" s="145">
        <v>0</v>
      </c>
      <c r="V526" s="145">
        <v>2758953</v>
      </c>
      <c r="W526" s="145">
        <v>0</v>
      </c>
      <c r="X526" s="145">
        <v>0</v>
      </c>
      <c r="Y526" s="145">
        <v>5363671</v>
      </c>
      <c r="Z526" s="145">
        <v>81992</v>
      </c>
      <c r="AA526" s="145">
        <v>10814</v>
      </c>
      <c r="AB526" s="145">
        <v>1991922</v>
      </c>
      <c r="AC526" s="145">
        <v>0</v>
      </c>
      <c r="AD526" s="145">
        <v>0</v>
      </c>
      <c r="AE526" s="166"/>
      <c r="AF526" s="166"/>
      <c r="AG526" s="166"/>
      <c r="AH526" s="166"/>
      <c r="AI526" s="166"/>
      <c r="AJ526" s="166"/>
      <c r="AK526" s="166"/>
      <c r="AL526" s="166"/>
      <c r="AM526" s="166"/>
      <c r="AN526" s="166"/>
      <c r="AO526" s="166"/>
      <c r="AP526" s="166"/>
      <c r="AQ526" s="131">
        <f t="shared" si="257"/>
        <v>15096290.444267813</v>
      </c>
      <c r="AS526" s="168"/>
    </row>
    <row r="527" spans="2:45">
      <c r="B527" s="161" t="str">
        <f t="shared" si="256"/>
        <v>8 Robo</v>
      </c>
      <c r="C527" s="145">
        <v>4920164</v>
      </c>
      <c r="D527" s="145">
        <v>0</v>
      </c>
      <c r="E527" s="145">
        <v>3852132.6278109737</v>
      </c>
      <c r="F527" s="145">
        <v>11109610</v>
      </c>
      <c r="G527" s="145">
        <v>0</v>
      </c>
      <c r="H527" s="145">
        <v>221832</v>
      </c>
      <c r="I527" s="145">
        <v>836270.196</v>
      </c>
      <c r="J527" s="145">
        <v>20786</v>
      </c>
      <c r="K527" s="145">
        <v>0</v>
      </c>
      <c r="L527" s="145">
        <v>1354807</v>
      </c>
      <c r="M527" s="145">
        <v>0</v>
      </c>
      <c r="N527" s="145">
        <v>0</v>
      </c>
      <c r="O527" s="145">
        <v>0</v>
      </c>
      <c r="P527" s="145">
        <v>506789</v>
      </c>
      <c r="Q527" s="145">
        <v>0</v>
      </c>
      <c r="R527" s="145">
        <v>1595938</v>
      </c>
      <c r="S527" s="145">
        <v>0</v>
      </c>
      <c r="T527" s="145">
        <v>1030214</v>
      </c>
      <c r="U527" s="145">
        <v>0</v>
      </c>
      <c r="V527" s="145">
        <v>1002654</v>
      </c>
      <c r="W527" s="145">
        <v>0</v>
      </c>
      <c r="X527" s="145">
        <v>0</v>
      </c>
      <c r="Y527" s="145">
        <v>1264130</v>
      </c>
      <c r="Z527" s="145">
        <v>3335</v>
      </c>
      <c r="AA527" s="145">
        <v>140989</v>
      </c>
      <c r="AB527" s="145">
        <v>2555013</v>
      </c>
      <c r="AC527" s="145">
        <v>200792</v>
      </c>
      <c r="AD527" s="145">
        <v>1286392.6233767755</v>
      </c>
      <c r="AE527" s="166"/>
      <c r="AF527" s="166"/>
      <c r="AG527" s="166"/>
      <c r="AH527" s="166"/>
      <c r="AI527" s="166"/>
      <c r="AJ527" s="166"/>
      <c r="AK527" s="166"/>
      <c r="AL527" s="166"/>
      <c r="AM527" s="166"/>
      <c r="AN527" s="166"/>
      <c r="AO527" s="166"/>
      <c r="AP527" s="166"/>
      <c r="AQ527" s="131">
        <f t="shared" si="257"/>
        <v>31901848.447187748</v>
      </c>
      <c r="AS527" s="168"/>
    </row>
    <row r="528" spans="2:45">
      <c r="B528" s="161" t="str">
        <f t="shared" si="256"/>
        <v>9 Daños Físicos Vehíc. Mot. G1 (VP)</v>
      </c>
      <c r="C528" s="145">
        <v>0</v>
      </c>
      <c r="D528" s="145">
        <v>0</v>
      </c>
      <c r="E528" s="145">
        <v>37361446.931148581</v>
      </c>
      <c r="F528" s="145">
        <v>0</v>
      </c>
      <c r="G528" s="145">
        <v>0</v>
      </c>
      <c r="H528" s="145">
        <v>1400257</v>
      </c>
      <c r="I528" s="145">
        <v>23332004.695</v>
      </c>
      <c r="J528" s="145">
        <v>0</v>
      </c>
      <c r="K528" s="145">
        <v>0</v>
      </c>
      <c r="L528" s="145">
        <v>13543203</v>
      </c>
      <c r="M528" s="145">
        <v>0</v>
      </c>
      <c r="N528" s="145">
        <v>0</v>
      </c>
      <c r="O528" s="145">
        <v>0</v>
      </c>
      <c r="P528" s="145">
        <v>2413625</v>
      </c>
      <c r="Q528" s="145">
        <v>0</v>
      </c>
      <c r="R528" s="145">
        <v>15194081</v>
      </c>
      <c r="S528" s="145">
        <v>0</v>
      </c>
      <c r="T528" s="145">
        <v>37147253</v>
      </c>
      <c r="U528" s="145">
        <v>0</v>
      </c>
      <c r="V528" s="145">
        <v>5665288</v>
      </c>
      <c r="W528" s="145">
        <v>0</v>
      </c>
      <c r="X528" s="145">
        <v>0</v>
      </c>
      <c r="Y528" s="145">
        <v>17543245</v>
      </c>
      <c r="Z528" s="145">
        <v>0</v>
      </c>
      <c r="AA528" s="145">
        <v>1695831</v>
      </c>
      <c r="AB528" s="145">
        <v>14632698</v>
      </c>
      <c r="AC528" s="145">
        <v>-49927</v>
      </c>
      <c r="AD528" s="145">
        <v>0</v>
      </c>
      <c r="AE528" s="166"/>
      <c r="AF528" s="166"/>
      <c r="AG528" s="166"/>
      <c r="AH528" s="166"/>
      <c r="AI528" s="166"/>
      <c r="AJ528" s="166"/>
      <c r="AK528" s="166"/>
      <c r="AL528" s="166"/>
      <c r="AM528" s="166"/>
      <c r="AN528" s="166"/>
      <c r="AO528" s="166"/>
      <c r="AP528" s="166"/>
      <c r="AQ528" s="131">
        <f t="shared" si="257"/>
        <v>169879005.62614858</v>
      </c>
      <c r="AS528" s="168"/>
    </row>
    <row r="529" spans="2:45">
      <c r="B529" s="161" t="str">
        <f t="shared" si="256"/>
        <v>10 Daños Físicos Vehíc. Mot. G2 (VC)</v>
      </c>
      <c r="C529" s="145">
        <v>0</v>
      </c>
      <c r="D529" s="145">
        <v>0</v>
      </c>
      <c r="E529" s="145">
        <v>12202747.400137996</v>
      </c>
      <c r="F529" s="145">
        <v>0</v>
      </c>
      <c r="G529" s="145">
        <v>0</v>
      </c>
      <c r="H529" s="145">
        <v>95758</v>
      </c>
      <c r="I529" s="145">
        <v>160250.38800000001</v>
      </c>
      <c r="J529" s="145">
        <v>0</v>
      </c>
      <c r="K529" s="145">
        <v>0</v>
      </c>
      <c r="L529" s="145">
        <v>355883</v>
      </c>
      <c r="M529" s="145">
        <v>0</v>
      </c>
      <c r="N529" s="145">
        <v>0</v>
      </c>
      <c r="O529" s="145">
        <v>0</v>
      </c>
      <c r="P529" s="145">
        <v>756049</v>
      </c>
      <c r="Q529" s="145">
        <v>15299</v>
      </c>
      <c r="R529" s="145">
        <v>16773903</v>
      </c>
      <c r="S529" s="145">
        <v>0</v>
      </c>
      <c r="T529" s="145">
        <v>6197341</v>
      </c>
      <c r="U529" s="145">
        <v>0</v>
      </c>
      <c r="V529" s="145">
        <v>4212640</v>
      </c>
      <c r="W529" s="145">
        <v>0</v>
      </c>
      <c r="X529" s="145">
        <v>0</v>
      </c>
      <c r="Y529" s="145">
        <v>19163806</v>
      </c>
      <c r="Z529" s="145">
        <v>0</v>
      </c>
      <c r="AA529" s="145">
        <v>2591549</v>
      </c>
      <c r="AB529" s="145">
        <v>10420815</v>
      </c>
      <c r="AC529" s="145">
        <v>-63986</v>
      </c>
      <c r="AD529" s="145">
        <v>0</v>
      </c>
      <c r="AE529" s="166"/>
      <c r="AF529" s="166"/>
      <c r="AG529" s="166"/>
      <c r="AH529" s="166"/>
      <c r="AI529" s="166"/>
      <c r="AJ529" s="166"/>
      <c r="AK529" s="166"/>
      <c r="AL529" s="166"/>
      <c r="AM529" s="166"/>
      <c r="AN529" s="166"/>
      <c r="AO529" s="166"/>
      <c r="AP529" s="166"/>
      <c r="AQ529" s="131">
        <f t="shared" si="257"/>
        <v>72882054.788138002</v>
      </c>
      <c r="AS529" s="168"/>
    </row>
    <row r="530" spans="2:45">
      <c r="B530" s="161" t="str">
        <f t="shared" si="256"/>
        <v>11 Casco Marítimo</v>
      </c>
      <c r="C530" s="145">
        <v>0</v>
      </c>
      <c r="D530" s="145">
        <v>0</v>
      </c>
      <c r="E530" s="145">
        <v>6070.1515401801698</v>
      </c>
      <c r="F530" s="145">
        <v>0</v>
      </c>
      <c r="G530" s="145">
        <v>0</v>
      </c>
      <c r="H530" s="145">
        <v>0</v>
      </c>
      <c r="I530" s="145">
        <v>45900.963000000003</v>
      </c>
      <c r="J530" s="145">
        <v>0</v>
      </c>
      <c r="K530" s="145">
        <v>0</v>
      </c>
      <c r="L530" s="145">
        <v>0</v>
      </c>
      <c r="M530" s="145">
        <v>0</v>
      </c>
      <c r="N530" s="145">
        <v>0</v>
      </c>
      <c r="O530" s="145">
        <v>0</v>
      </c>
      <c r="P530" s="145">
        <v>0</v>
      </c>
      <c r="Q530" s="145">
        <v>0</v>
      </c>
      <c r="R530" s="145">
        <v>25201</v>
      </c>
      <c r="S530" s="145">
        <v>0</v>
      </c>
      <c r="T530" s="145">
        <v>523561</v>
      </c>
      <c r="U530" s="145">
        <v>0</v>
      </c>
      <c r="V530" s="145">
        <v>3754235</v>
      </c>
      <c r="W530" s="145">
        <v>0</v>
      </c>
      <c r="X530" s="145">
        <v>516010</v>
      </c>
      <c r="Y530" s="145">
        <v>1610150</v>
      </c>
      <c r="Z530" s="145">
        <v>0</v>
      </c>
      <c r="AA530" s="145">
        <v>0</v>
      </c>
      <c r="AB530" s="145">
        <v>3050740</v>
      </c>
      <c r="AC530" s="145">
        <v>0</v>
      </c>
      <c r="AD530" s="145">
        <v>0</v>
      </c>
      <c r="AE530" s="166"/>
      <c r="AF530" s="166"/>
      <c r="AG530" s="166"/>
      <c r="AH530" s="166"/>
      <c r="AI530" s="166"/>
      <c r="AJ530" s="166"/>
      <c r="AK530" s="166"/>
      <c r="AL530" s="166"/>
      <c r="AM530" s="166"/>
      <c r="AN530" s="166"/>
      <c r="AO530" s="166"/>
      <c r="AP530" s="166"/>
      <c r="AQ530" s="131">
        <f t="shared" si="257"/>
        <v>9531868.1145401802</v>
      </c>
      <c r="AS530" s="168"/>
    </row>
    <row r="531" spans="2:45">
      <c r="B531" s="161" t="str">
        <f t="shared" si="256"/>
        <v>12 Casco Aéreo</v>
      </c>
      <c r="C531" s="145">
        <v>0</v>
      </c>
      <c r="D531" s="145">
        <v>0</v>
      </c>
      <c r="E531" s="145">
        <v>18696.907486768738</v>
      </c>
      <c r="F531" s="145">
        <v>0</v>
      </c>
      <c r="G531" s="145">
        <v>0</v>
      </c>
      <c r="H531" s="145">
        <v>187138</v>
      </c>
      <c r="I531" s="145">
        <v>0</v>
      </c>
      <c r="J531" s="145">
        <v>0</v>
      </c>
      <c r="K531" s="145">
        <v>0</v>
      </c>
      <c r="L531" s="145">
        <v>0</v>
      </c>
      <c r="M531" s="145">
        <v>0</v>
      </c>
      <c r="N531" s="145">
        <v>0</v>
      </c>
      <c r="O531" s="145">
        <v>0</v>
      </c>
      <c r="P531" s="145">
        <v>0</v>
      </c>
      <c r="Q531" s="145">
        <v>0</v>
      </c>
      <c r="R531" s="145">
        <v>219375</v>
      </c>
      <c r="S531" s="145">
        <v>0</v>
      </c>
      <c r="T531" s="145">
        <v>194640</v>
      </c>
      <c r="U531" s="145">
        <v>0</v>
      </c>
      <c r="V531" s="145">
        <v>5245277</v>
      </c>
      <c r="W531" s="145">
        <v>0</v>
      </c>
      <c r="X531" s="145">
        <v>479506</v>
      </c>
      <c r="Y531" s="145">
        <v>3579136</v>
      </c>
      <c r="Z531" s="145">
        <v>7137</v>
      </c>
      <c r="AA531" s="145">
        <v>0</v>
      </c>
      <c r="AB531" s="145">
        <v>0</v>
      </c>
      <c r="AC531" s="145">
        <v>0</v>
      </c>
      <c r="AD531" s="145">
        <v>0</v>
      </c>
      <c r="AE531" s="166"/>
      <c r="AF531" s="166"/>
      <c r="AG531" s="166"/>
      <c r="AH531" s="166"/>
      <c r="AI531" s="166"/>
      <c r="AJ531" s="166"/>
      <c r="AK531" s="166"/>
      <c r="AL531" s="166"/>
      <c r="AM531" s="166"/>
      <c r="AN531" s="166"/>
      <c r="AO531" s="166"/>
      <c r="AP531" s="166"/>
      <c r="AQ531" s="131">
        <f t="shared" si="257"/>
        <v>9930905.9074867684</v>
      </c>
      <c r="AS531" s="168"/>
    </row>
    <row r="532" spans="2:45">
      <c r="B532" s="161" t="str">
        <f t="shared" si="256"/>
        <v>13 Transporte Terrestre</v>
      </c>
      <c r="C532" s="145">
        <v>1888001</v>
      </c>
      <c r="D532" s="145">
        <v>0</v>
      </c>
      <c r="E532" s="145">
        <v>2048291.8234752072</v>
      </c>
      <c r="F532" s="145">
        <v>0</v>
      </c>
      <c r="G532" s="145">
        <v>0</v>
      </c>
      <c r="H532" s="145">
        <v>358037</v>
      </c>
      <c r="I532" s="145">
        <v>342831.37199999997</v>
      </c>
      <c r="J532" s="145">
        <v>2478867</v>
      </c>
      <c r="K532" s="145">
        <v>0</v>
      </c>
      <c r="L532" s="145">
        <v>5847</v>
      </c>
      <c r="M532" s="145">
        <v>0</v>
      </c>
      <c r="N532" s="145">
        <v>0</v>
      </c>
      <c r="O532" s="145">
        <v>0</v>
      </c>
      <c r="P532" s="145">
        <v>2165986</v>
      </c>
      <c r="Q532" s="145">
        <v>0</v>
      </c>
      <c r="R532" s="145">
        <v>760964</v>
      </c>
      <c r="S532" s="145">
        <v>0</v>
      </c>
      <c r="T532" s="145">
        <v>1346754</v>
      </c>
      <c r="U532" s="145">
        <v>0</v>
      </c>
      <c r="V532" s="145">
        <v>809932</v>
      </c>
      <c r="W532" s="145">
        <v>0</v>
      </c>
      <c r="X532" s="145">
        <v>2337946</v>
      </c>
      <c r="Y532" s="145">
        <v>2805994</v>
      </c>
      <c r="Z532" s="145">
        <v>0</v>
      </c>
      <c r="AA532" s="145">
        <v>225353</v>
      </c>
      <c r="AB532" s="145">
        <v>661533</v>
      </c>
      <c r="AC532" s="145">
        <v>0</v>
      </c>
      <c r="AD532" s="145">
        <v>0</v>
      </c>
      <c r="AE532" s="166"/>
      <c r="AF532" s="166"/>
      <c r="AG532" s="166"/>
      <c r="AH532" s="166"/>
      <c r="AI532" s="166"/>
      <c r="AJ532" s="166"/>
      <c r="AK532" s="166"/>
      <c r="AL532" s="166"/>
      <c r="AM532" s="166"/>
      <c r="AN532" s="166"/>
      <c r="AO532" s="166"/>
      <c r="AP532" s="166"/>
      <c r="AQ532" s="131">
        <f t="shared" si="257"/>
        <v>18236337.195475206</v>
      </c>
      <c r="AS532" s="168"/>
    </row>
    <row r="533" spans="2:45">
      <c r="B533" s="161" t="str">
        <f t="shared" si="256"/>
        <v>14 Transporte Marítimo</v>
      </c>
      <c r="C533" s="145">
        <v>4009601</v>
      </c>
      <c r="D533" s="145">
        <v>0</v>
      </c>
      <c r="E533" s="145">
        <v>734180.79290618328</v>
      </c>
      <c r="F533" s="145">
        <v>0</v>
      </c>
      <c r="G533" s="145">
        <v>0</v>
      </c>
      <c r="H533" s="145">
        <v>1824525</v>
      </c>
      <c r="I533" s="145">
        <v>1253284.6429999999</v>
      </c>
      <c r="J533" s="145">
        <v>1637466</v>
      </c>
      <c r="K533" s="145">
        <v>0</v>
      </c>
      <c r="L533" s="145">
        <v>0</v>
      </c>
      <c r="M533" s="145">
        <v>0</v>
      </c>
      <c r="N533" s="145">
        <v>0</v>
      </c>
      <c r="O533" s="145">
        <v>0</v>
      </c>
      <c r="P533" s="145">
        <v>614016</v>
      </c>
      <c r="Q533" s="145">
        <v>0</v>
      </c>
      <c r="R533" s="145">
        <v>2842588</v>
      </c>
      <c r="S533" s="145">
        <v>0</v>
      </c>
      <c r="T533" s="145">
        <v>944098</v>
      </c>
      <c r="U533" s="145">
        <v>0</v>
      </c>
      <c r="V533" s="145">
        <v>1391719</v>
      </c>
      <c r="W533" s="145">
        <v>0</v>
      </c>
      <c r="X533" s="145">
        <v>843213</v>
      </c>
      <c r="Y533" s="145">
        <v>3875525</v>
      </c>
      <c r="Z533" s="145">
        <v>0</v>
      </c>
      <c r="AA533" s="145">
        <v>0</v>
      </c>
      <c r="AB533" s="145">
        <v>428076</v>
      </c>
      <c r="AC533" s="145">
        <v>0</v>
      </c>
      <c r="AD533" s="145">
        <v>0</v>
      </c>
      <c r="AE533" s="166"/>
      <c r="AF533" s="166"/>
      <c r="AG533" s="166"/>
      <c r="AH533" s="166"/>
      <c r="AI533" s="166"/>
      <c r="AJ533" s="166"/>
      <c r="AK533" s="166"/>
      <c r="AL533" s="166"/>
      <c r="AM533" s="166"/>
      <c r="AN533" s="166"/>
      <c r="AO533" s="166"/>
      <c r="AP533" s="166"/>
      <c r="AQ533" s="131">
        <f t="shared" si="257"/>
        <v>20398292.435906183</v>
      </c>
      <c r="AS533" s="168"/>
    </row>
    <row r="534" spans="2:45">
      <c r="B534" s="161" t="str">
        <f t="shared" si="256"/>
        <v>15 Transporte Aéreo</v>
      </c>
      <c r="C534" s="145">
        <v>406236</v>
      </c>
      <c r="D534" s="145">
        <v>0</v>
      </c>
      <c r="E534" s="145">
        <v>44018.449862541725</v>
      </c>
      <c r="F534" s="145">
        <v>0</v>
      </c>
      <c r="G534" s="145">
        <v>0</v>
      </c>
      <c r="H534" s="145">
        <v>65539</v>
      </c>
      <c r="I534" s="145">
        <v>225917.49100000001</v>
      </c>
      <c r="J534" s="145">
        <v>263056</v>
      </c>
      <c r="K534" s="145">
        <v>0</v>
      </c>
      <c r="L534" s="145">
        <v>0</v>
      </c>
      <c r="M534" s="145">
        <v>0</v>
      </c>
      <c r="N534" s="145">
        <v>0</v>
      </c>
      <c r="O534" s="145">
        <v>0</v>
      </c>
      <c r="P534" s="145">
        <v>97517</v>
      </c>
      <c r="Q534" s="145">
        <v>0</v>
      </c>
      <c r="R534" s="145">
        <v>53995</v>
      </c>
      <c r="S534" s="145">
        <v>0</v>
      </c>
      <c r="T534" s="145">
        <v>340501</v>
      </c>
      <c r="U534" s="145">
        <v>0</v>
      </c>
      <c r="V534" s="145">
        <v>84390</v>
      </c>
      <c r="W534" s="145">
        <v>0</v>
      </c>
      <c r="X534" s="145">
        <v>71200</v>
      </c>
      <c r="Y534" s="145">
        <v>96743</v>
      </c>
      <c r="Z534" s="145">
        <v>0</v>
      </c>
      <c r="AA534" s="145">
        <v>0</v>
      </c>
      <c r="AB534" s="145">
        <v>0</v>
      </c>
      <c r="AC534" s="145">
        <v>0</v>
      </c>
      <c r="AD534" s="145">
        <v>0</v>
      </c>
      <c r="AE534" s="166"/>
      <c r="AF534" s="166"/>
      <c r="AG534" s="166"/>
      <c r="AH534" s="166"/>
      <c r="AI534" s="166"/>
      <c r="AJ534" s="166"/>
      <c r="AK534" s="166"/>
      <c r="AL534" s="166"/>
      <c r="AM534" s="166"/>
      <c r="AN534" s="166"/>
      <c r="AO534" s="166"/>
      <c r="AP534" s="166"/>
      <c r="AQ534" s="131">
        <f t="shared" si="257"/>
        <v>1749112.9408625418</v>
      </c>
      <c r="AS534" s="168"/>
    </row>
    <row r="535" spans="2:45">
      <c r="B535" s="161" t="str">
        <f t="shared" si="256"/>
        <v>16 Equipo Móvil Contratista</v>
      </c>
      <c r="C535" s="145">
        <v>9303</v>
      </c>
      <c r="D535" s="145">
        <v>0</v>
      </c>
      <c r="E535" s="145">
        <v>2470734.9644119656</v>
      </c>
      <c r="F535" s="145">
        <v>0</v>
      </c>
      <c r="G535" s="145">
        <v>0</v>
      </c>
      <c r="H535" s="145">
        <v>3596</v>
      </c>
      <c r="I535" s="145">
        <v>2827360.3029999998</v>
      </c>
      <c r="J535" s="145">
        <v>780416</v>
      </c>
      <c r="K535" s="145">
        <v>0</v>
      </c>
      <c r="L535" s="145">
        <v>74663</v>
      </c>
      <c r="M535" s="145">
        <v>0</v>
      </c>
      <c r="N535" s="145">
        <v>0</v>
      </c>
      <c r="O535" s="145">
        <v>0</v>
      </c>
      <c r="P535" s="145">
        <v>165367</v>
      </c>
      <c r="Q535" s="145">
        <v>0</v>
      </c>
      <c r="R535" s="145">
        <v>3418299</v>
      </c>
      <c r="S535" s="145">
        <v>0</v>
      </c>
      <c r="T535" s="145">
        <v>1901032</v>
      </c>
      <c r="U535" s="145">
        <v>0</v>
      </c>
      <c r="V535" s="145">
        <v>1673545</v>
      </c>
      <c r="W535" s="145">
        <v>0</v>
      </c>
      <c r="X535" s="145">
        <v>182370</v>
      </c>
      <c r="Y535" s="145">
        <v>3353921</v>
      </c>
      <c r="Z535" s="145">
        <v>1492</v>
      </c>
      <c r="AA535" s="145">
        <v>378971</v>
      </c>
      <c r="AB535" s="145">
        <v>3290154</v>
      </c>
      <c r="AC535" s="145">
        <v>0</v>
      </c>
      <c r="AD535" s="145">
        <v>0</v>
      </c>
      <c r="AE535" s="166"/>
      <c r="AF535" s="166"/>
      <c r="AG535" s="166"/>
      <c r="AH535" s="166"/>
      <c r="AI535" s="166"/>
      <c r="AJ535" s="166"/>
      <c r="AK535" s="166"/>
      <c r="AL535" s="166"/>
      <c r="AM535" s="166"/>
      <c r="AN535" s="166"/>
      <c r="AO535" s="166"/>
      <c r="AP535" s="166"/>
      <c r="AQ535" s="131">
        <f t="shared" si="257"/>
        <v>20531224.267411966</v>
      </c>
      <c r="AS535" s="168"/>
    </row>
    <row r="536" spans="2:45">
      <c r="B536" s="161" t="str">
        <f t="shared" si="256"/>
        <v>17 Todo Riesgo Construc. y Montaje</v>
      </c>
      <c r="C536" s="145">
        <v>2969145</v>
      </c>
      <c r="D536" s="145">
        <v>0</v>
      </c>
      <c r="E536" s="145">
        <v>359995.05889484193</v>
      </c>
      <c r="F536" s="145">
        <v>0</v>
      </c>
      <c r="G536" s="145">
        <v>0</v>
      </c>
      <c r="H536" s="145">
        <v>610992</v>
      </c>
      <c r="I536" s="145">
        <v>7207158.0630000001</v>
      </c>
      <c r="J536" s="145">
        <v>3562</v>
      </c>
      <c r="K536" s="145">
        <v>0</v>
      </c>
      <c r="L536" s="145">
        <v>119218</v>
      </c>
      <c r="M536" s="145">
        <v>0</v>
      </c>
      <c r="N536" s="145">
        <v>0</v>
      </c>
      <c r="O536" s="145">
        <v>0</v>
      </c>
      <c r="P536" s="145">
        <v>92302</v>
      </c>
      <c r="Q536" s="145">
        <v>0</v>
      </c>
      <c r="R536" s="145">
        <v>1561063</v>
      </c>
      <c r="S536" s="145">
        <v>0</v>
      </c>
      <c r="T536" s="145">
        <v>2107488</v>
      </c>
      <c r="U536" s="145">
        <v>0</v>
      </c>
      <c r="V536" s="145">
        <v>5937607</v>
      </c>
      <c r="W536" s="145">
        <v>0</v>
      </c>
      <c r="X536" s="145">
        <v>380979</v>
      </c>
      <c r="Y536" s="145">
        <v>6941193</v>
      </c>
      <c r="Z536" s="145">
        <v>29942</v>
      </c>
      <c r="AA536" s="145">
        <v>47130</v>
      </c>
      <c r="AB536" s="145">
        <v>6962586</v>
      </c>
      <c r="AC536" s="145">
        <v>0</v>
      </c>
      <c r="AD536" s="145">
        <v>0</v>
      </c>
      <c r="AE536" s="166"/>
      <c r="AF536" s="166"/>
      <c r="AG536" s="166"/>
      <c r="AH536" s="166"/>
      <c r="AI536" s="166"/>
      <c r="AJ536" s="166"/>
      <c r="AK536" s="166"/>
      <c r="AL536" s="166"/>
      <c r="AM536" s="166"/>
      <c r="AN536" s="166"/>
      <c r="AO536" s="166"/>
      <c r="AP536" s="166"/>
      <c r="AQ536" s="131">
        <f t="shared" si="257"/>
        <v>35330360.121894844</v>
      </c>
      <c r="AS536" s="168"/>
    </row>
    <row r="537" spans="2:45">
      <c r="B537" s="161" t="str">
        <f t="shared" si="256"/>
        <v>18 Avería de Maquinaria</v>
      </c>
      <c r="C537" s="145">
        <v>-51076</v>
      </c>
      <c r="D537" s="145">
        <v>0</v>
      </c>
      <c r="E537" s="145">
        <v>16496.537255459567</v>
      </c>
      <c r="F537" s="145">
        <v>0</v>
      </c>
      <c r="G537" s="145">
        <v>0</v>
      </c>
      <c r="H537" s="145">
        <v>92434</v>
      </c>
      <c r="I537" s="145">
        <v>1033735.768</v>
      </c>
      <c r="J537" s="145">
        <v>9</v>
      </c>
      <c r="K537" s="145">
        <v>0</v>
      </c>
      <c r="L537" s="145">
        <v>3032</v>
      </c>
      <c r="M537" s="145">
        <v>0</v>
      </c>
      <c r="N537" s="145">
        <v>0</v>
      </c>
      <c r="O537" s="145">
        <v>0</v>
      </c>
      <c r="P537" s="145">
        <v>3560</v>
      </c>
      <c r="Q537" s="145">
        <v>0</v>
      </c>
      <c r="R537" s="145">
        <v>208137</v>
      </c>
      <c r="S537" s="145">
        <v>0</v>
      </c>
      <c r="T537" s="145">
        <v>23754</v>
      </c>
      <c r="U537" s="145">
        <v>0</v>
      </c>
      <c r="V537" s="145">
        <v>52609</v>
      </c>
      <c r="W537" s="145">
        <v>0</v>
      </c>
      <c r="X537" s="145">
        <v>0</v>
      </c>
      <c r="Y537" s="145">
        <v>30656</v>
      </c>
      <c r="Z537" s="145">
        <v>33</v>
      </c>
      <c r="AA537" s="145">
        <v>169</v>
      </c>
      <c r="AB537" s="145">
        <v>192792</v>
      </c>
      <c r="AC537" s="145">
        <v>0</v>
      </c>
      <c r="AD537" s="145">
        <v>0</v>
      </c>
      <c r="AE537" s="166"/>
      <c r="AF537" s="166"/>
      <c r="AG537" s="166"/>
      <c r="AH537" s="166"/>
      <c r="AI537" s="166"/>
      <c r="AJ537" s="166"/>
      <c r="AK537" s="166"/>
      <c r="AL537" s="166"/>
      <c r="AM537" s="166"/>
      <c r="AN537" s="166"/>
      <c r="AO537" s="166"/>
      <c r="AP537" s="166"/>
      <c r="AQ537" s="131">
        <f t="shared" si="257"/>
        <v>1606341.3052554596</v>
      </c>
      <c r="AS537" s="168"/>
    </row>
    <row r="538" spans="2:45">
      <c r="B538" s="161" t="str">
        <f t="shared" si="256"/>
        <v>19 Equipo Electrónico</v>
      </c>
      <c r="C538" s="145">
        <v>1151501</v>
      </c>
      <c r="D538" s="145">
        <v>0</v>
      </c>
      <c r="E538" s="145">
        <v>659419.49295743648</v>
      </c>
      <c r="F538" s="145">
        <v>0</v>
      </c>
      <c r="G538" s="145">
        <v>0</v>
      </c>
      <c r="H538" s="145">
        <v>276894</v>
      </c>
      <c r="I538" s="145">
        <v>122059.477</v>
      </c>
      <c r="J538" s="145">
        <v>6236</v>
      </c>
      <c r="K538" s="145">
        <v>0</v>
      </c>
      <c r="L538" s="145">
        <v>7850</v>
      </c>
      <c r="M538" s="145">
        <v>0</v>
      </c>
      <c r="N538" s="145">
        <v>0</v>
      </c>
      <c r="O538" s="145">
        <v>0</v>
      </c>
      <c r="P538" s="145">
        <v>98151</v>
      </c>
      <c r="Q538" s="145">
        <v>0</v>
      </c>
      <c r="R538" s="145">
        <v>374377</v>
      </c>
      <c r="S538" s="145">
        <v>0</v>
      </c>
      <c r="T538" s="145">
        <v>287010</v>
      </c>
      <c r="U538" s="145">
        <v>0</v>
      </c>
      <c r="V538" s="145">
        <v>318769</v>
      </c>
      <c r="W538" s="145">
        <v>0</v>
      </c>
      <c r="X538" s="145">
        <v>0</v>
      </c>
      <c r="Y538" s="145">
        <v>316681</v>
      </c>
      <c r="Z538" s="145">
        <v>143</v>
      </c>
      <c r="AA538" s="145">
        <v>24109</v>
      </c>
      <c r="AB538" s="145">
        <v>682312</v>
      </c>
      <c r="AC538" s="145">
        <v>0</v>
      </c>
      <c r="AD538" s="145">
        <v>0</v>
      </c>
      <c r="AE538" s="166"/>
      <c r="AF538" s="166"/>
      <c r="AG538" s="166"/>
      <c r="AH538" s="166"/>
      <c r="AI538" s="166"/>
      <c r="AJ538" s="166"/>
      <c r="AK538" s="166"/>
      <c r="AL538" s="166"/>
      <c r="AM538" s="166"/>
      <c r="AN538" s="166"/>
      <c r="AO538" s="166"/>
      <c r="AP538" s="166"/>
      <c r="AQ538" s="131">
        <f t="shared" si="257"/>
        <v>4325511.9699574364</v>
      </c>
      <c r="AS538" s="168"/>
    </row>
    <row r="539" spans="2:45">
      <c r="B539" s="161" t="str">
        <f t="shared" si="256"/>
        <v>20 Responsabilidad Civil Vehíc. Mot.</v>
      </c>
      <c r="C539" s="145">
        <v>0</v>
      </c>
      <c r="D539" s="145">
        <v>0</v>
      </c>
      <c r="E539" s="145">
        <v>11645210.593158821</v>
      </c>
      <c r="F539" s="145">
        <v>0</v>
      </c>
      <c r="G539" s="145">
        <v>0</v>
      </c>
      <c r="H539" s="145">
        <v>800337</v>
      </c>
      <c r="I539" s="145">
        <v>5125693.4809999997</v>
      </c>
      <c r="J539" s="145">
        <v>333126</v>
      </c>
      <c r="K539" s="145">
        <v>0</v>
      </c>
      <c r="L539" s="145">
        <v>2157029</v>
      </c>
      <c r="M539" s="145">
        <v>0</v>
      </c>
      <c r="N539" s="145">
        <v>0</v>
      </c>
      <c r="O539" s="145">
        <v>0</v>
      </c>
      <c r="P539" s="145">
        <v>670341</v>
      </c>
      <c r="Q539" s="145">
        <v>0</v>
      </c>
      <c r="R539" s="145">
        <v>8876528</v>
      </c>
      <c r="S539" s="145">
        <v>0</v>
      </c>
      <c r="T539" s="145">
        <v>10865089</v>
      </c>
      <c r="U539" s="145">
        <v>0</v>
      </c>
      <c r="V539" s="145">
        <v>5242353</v>
      </c>
      <c r="W539" s="145">
        <v>0</v>
      </c>
      <c r="X539" s="145">
        <v>0</v>
      </c>
      <c r="Y539" s="145">
        <v>8277034</v>
      </c>
      <c r="Z539" s="145">
        <v>0</v>
      </c>
      <c r="AA539" s="145">
        <v>562504</v>
      </c>
      <c r="AB539" s="145">
        <v>5192218</v>
      </c>
      <c r="AC539" s="145">
        <v>1382440</v>
      </c>
      <c r="AD539" s="145">
        <v>0</v>
      </c>
      <c r="AE539" s="166"/>
      <c r="AF539" s="166"/>
      <c r="AG539" s="166"/>
      <c r="AH539" s="166"/>
      <c r="AI539" s="166"/>
      <c r="AJ539" s="166"/>
      <c r="AK539" s="166"/>
      <c r="AL539" s="166"/>
      <c r="AM539" s="166"/>
      <c r="AN539" s="166"/>
      <c r="AO539" s="166"/>
      <c r="AP539" s="166"/>
      <c r="AQ539" s="131">
        <f t="shared" si="257"/>
        <v>61129903.074158818</v>
      </c>
      <c r="AS539" s="168"/>
    </row>
    <row r="540" spans="2:45">
      <c r="B540" s="161" t="str">
        <f t="shared" si="256"/>
        <v>21 Responsabilidad Civil</v>
      </c>
      <c r="C540" s="145">
        <v>5654384</v>
      </c>
      <c r="D540" s="145">
        <v>0</v>
      </c>
      <c r="E540" s="145">
        <v>2093687.0207646901</v>
      </c>
      <c r="F540" s="145">
        <v>0</v>
      </c>
      <c r="G540" s="145">
        <v>0</v>
      </c>
      <c r="H540" s="145">
        <v>5423302</v>
      </c>
      <c r="I540" s="145">
        <v>12185970.854</v>
      </c>
      <c r="J540" s="145">
        <v>4188101</v>
      </c>
      <c r="K540" s="145">
        <v>0</v>
      </c>
      <c r="L540" s="145">
        <v>150713</v>
      </c>
      <c r="M540" s="145">
        <v>0</v>
      </c>
      <c r="N540" s="145">
        <v>0</v>
      </c>
      <c r="O540" s="145">
        <v>0</v>
      </c>
      <c r="P540" s="145">
        <v>1319912</v>
      </c>
      <c r="Q540" s="145">
        <v>0</v>
      </c>
      <c r="R540" s="145">
        <v>3374093</v>
      </c>
      <c r="S540" s="145">
        <v>0</v>
      </c>
      <c r="T540" s="145">
        <v>3554288</v>
      </c>
      <c r="U540" s="145">
        <v>0</v>
      </c>
      <c r="V540" s="145">
        <v>1994534</v>
      </c>
      <c r="W540" s="145">
        <v>0</v>
      </c>
      <c r="X540" s="145">
        <v>1579178</v>
      </c>
      <c r="Y540" s="145">
        <v>6500134</v>
      </c>
      <c r="Z540" s="145">
        <v>25194</v>
      </c>
      <c r="AA540" s="145">
        <v>358527</v>
      </c>
      <c r="AB540" s="145">
        <v>1911596</v>
      </c>
      <c r="AC540" s="145">
        <v>0</v>
      </c>
      <c r="AD540" s="145">
        <v>88382.537468406037</v>
      </c>
      <c r="AE540" s="166"/>
      <c r="AF540" s="166"/>
      <c r="AG540" s="166"/>
      <c r="AH540" s="166"/>
      <c r="AI540" s="166"/>
      <c r="AJ540" s="166"/>
      <c r="AK540" s="166"/>
      <c r="AL540" s="166"/>
      <c r="AM540" s="166"/>
      <c r="AN540" s="166"/>
      <c r="AO540" s="166"/>
      <c r="AP540" s="166"/>
      <c r="AQ540" s="131">
        <f t="shared" si="257"/>
        <v>50401996.412233092</v>
      </c>
      <c r="AS540" s="168"/>
    </row>
    <row r="541" spans="2:45">
      <c r="B541" s="161" t="str">
        <f t="shared" si="256"/>
        <v>22 Multiriesgos</v>
      </c>
      <c r="C541" s="145">
        <v>0</v>
      </c>
      <c r="D541" s="145">
        <v>0</v>
      </c>
      <c r="E541" s="145">
        <v>5369.2919999999995</v>
      </c>
      <c r="F541" s="145">
        <v>0</v>
      </c>
      <c r="G541" s="145">
        <v>0</v>
      </c>
      <c r="H541" s="145">
        <v>0</v>
      </c>
      <c r="I541" s="145">
        <v>0</v>
      </c>
      <c r="J541" s="145">
        <v>0</v>
      </c>
      <c r="K541" s="145">
        <v>0</v>
      </c>
      <c r="L541" s="145">
        <v>0</v>
      </c>
      <c r="M541" s="145">
        <v>0</v>
      </c>
      <c r="N541" s="145">
        <v>0</v>
      </c>
      <c r="O541" s="145">
        <v>0</v>
      </c>
      <c r="P541" s="145">
        <v>0</v>
      </c>
      <c r="Q541" s="145">
        <v>0</v>
      </c>
      <c r="R541" s="145">
        <v>0</v>
      </c>
      <c r="S541" s="145">
        <v>0</v>
      </c>
      <c r="T541" s="145">
        <v>243292</v>
      </c>
      <c r="U541" s="145">
        <v>0</v>
      </c>
      <c r="V541" s="145">
        <v>2416213</v>
      </c>
      <c r="W541" s="145">
        <v>0</v>
      </c>
      <c r="X541" s="145">
        <v>7825</v>
      </c>
      <c r="Y541" s="145">
        <v>0</v>
      </c>
      <c r="Z541" s="145">
        <v>0</v>
      </c>
      <c r="AA541" s="145">
        <v>6870</v>
      </c>
      <c r="AB541" s="145">
        <v>0</v>
      </c>
      <c r="AC541" s="145">
        <v>0</v>
      </c>
      <c r="AD541" s="145">
        <v>4922850.9991416112</v>
      </c>
      <c r="AE541" s="166"/>
      <c r="AF541" s="166"/>
      <c r="AG541" s="166"/>
      <c r="AH541" s="166"/>
      <c r="AI541" s="166"/>
      <c r="AJ541" s="166"/>
      <c r="AK541" s="166"/>
      <c r="AL541" s="166"/>
      <c r="AM541" s="166"/>
      <c r="AN541" s="166"/>
      <c r="AO541" s="166"/>
      <c r="AP541" s="166"/>
      <c r="AQ541" s="131">
        <f t="shared" si="257"/>
        <v>7602420.2911416106</v>
      </c>
      <c r="AS541" s="168"/>
    </row>
    <row r="542" spans="2:45">
      <c r="B542" s="161" t="str">
        <f t="shared" si="256"/>
        <v>23 Accidentes Personales</v>
      </c>
      <c r="C542" s="145">
        <v>10280609</v>
      </c>
      <c r="D542" s="145">
        <v>0</v>
      </c>
      <c r="E542" s="145">
        <v>1327325.8149424309</v>
      </c>
      <c r="F542" s="145">
        <v>19739213</v>
      </c>
      <c r="G542" s="145">
        <v>0</v>
      </c>
      <c r="H542" s="145">
        <v>2997659</v>
      </c>
      <c r="I542" s="145">
        <v>2321604.784</v>
      </c>
      <c r="J542" s="145">
        <v>2654239</v>
      </c>
      <c r="K542" s="145">
        <v>0</v>
      </c>
      <c r="L542" s="145">
        <v>775077</v>
      </c>
      <c r="M542" s="145">
        <v>0</v>
      </c>
      <c r="N542" s="145">
        <v>0</v>
      </c>
      <c r="O542" s="145">
        <v>0</v>
      </c>
      <c r="P542" s="145">
        <v>744978</v>
      </c>
      <c r="Q542" s="145">
        <v>0</v>
      </c>
      <c r="R542" s="145">
        <v>882901</v>
      </c>
      <c r="S542" s="145">
        <v>0</v>
      </c>
      <c r="T542" s="145">
        <v>1799342</v>
      </c>
      <c r="U542" s="145">
        <v>0</v>
      </c>
      <c r="V542" s="145">
        <v>1023456</v>
      </c>
      <c r="W542" s="145">
        <v>0</v>
      </c>
      <c r="X542" s="145">
        <v>217658</v>
      </c>
      <c r="Y542" s="145">
        <v>1555036</v>
      </c>
      <c r="Z542" s="145">
        <v>117</v>
      </c>
      <c r="AA542" s="145">
        <v>229053</v>
      </c>
      <c r="AB542" s="145">
        <v>1333698</v>
      </c>
      <c r="AC542" s="145">
        <v>375449</v>
      </c>
      <c r="AD542" s="145">
        <v>0</v>
      </c>
      <c r="AE542" s="166"/>
      <c r="AF542" s="166"/>
      <c r="AG542" s="166"/>
      <c r="AH542" s="166"/>
      <c r="AI542" s="166"/>
      <c r="AJ542" s="166"/>
      <c r="AK542" s="166"/>
      <c r="AL542" s="166"/>
      <c r="AM542" s="166"/>
      <c r="AN542" s="166"/>
      <c r="AO542" s="166"/>
      <c r="AP542" s="166"/>
      <c r="AQ542" s="131">
        <f t="shared" si="257"/>
        <v>48257415.598942436</v>
      </c>
      <c r="AS542" s="168"/>
    </row>
    <row r="543" spans="2:45">
      <c r="B543" s="161" t="str">
        <f t="shared" si="256"/>
        <v>24 SOAP</v>
      </c>
      <c r="C543" s="145">
        <v>0</v>
      </c>
      <c r="D543" s="145">
        <v>0</v>
      </c>
      <c r="E543" s="145">
        <v>16583412.600404765</v>
      </c>
      <c r="F543" s="145">
        <v>0</v>
      </c>
      <c r="G543" s="145">
        <v>0</v>
      </c>
      <c r="H543" s="145">
        <v>0</v>
      </c>
      <c r="I543" s="145">
        <v>1422963.024</v>
      </c>
      <c r="J543" s="145">
        <v>0</v>
      </c>
      <c r="K543" s="145">
        <v>0</v>
      </c>
      <c r="L543" s="145">
        <v>2729386</v>
      </c>
      <c r="M543" s="145">
        <v>0</v>
      </c>
      <c r="N543" s="145">
        <v>0</v>
      </c>
      <c r="O543" s="145">
        <v>0</v>
      </c>
      <c r="P543" s="145">
        <v>2574</v>
      </c>
      <c r="Q543" s="145">
        <v>0</v>
      </c>
      <c r="R543" s="145">
        <v>175418</v>
      </c>
      <c r="S543" s="145">
        <v>0</v>
      </c>
      <c r="T543" s="145">
        <v>6912533</v>
      </c>
      <c r="U543" s="145">
        <v>0</v>
      </c>
      <c r="V543" s="145">
        <v>2443434</v>
      </c>
      <c r="W543" s="145">
        <v>0</v>
      </c>
      <c r="X543" s="145">
        <v>0</v>
      </c>
      <c r="Y543" s="145">
        <v>9380967</v>
      </c>
      <c r="Z543" s="145">
        <v>0</v>
      </c>
      <c r="AA543" s="145">
        <v>700316</v>
      </c>
      <c r="AB543" s="145">
        <v>0</v>
      </c>
      <c r="AC543" s="145">
        <v>313116</v>
      </c>
      <c r="AD543" s="145">
        <v>0</v>
      </c>
      <c r="AE543" s="166"/>
      <c r="AF543" s="166"/>
      <c r="AG543" s="166"/>
      <c r="AH543" s="166"/>
      <c r="AI543" s="166"/>
      <c r="AJ543" s="166"/>
      <c r="AK543" s="166"/>
      <c r="AL543" s="166"/>
      <c r="AM543" s="166"/>
      <c r="AN543" s="166"/>
      <c r="AO543" s="166"/>
      <c r="AP543" s="166"/>
      <c r="AQ543" s="131">
        <f t="shared" si="257"/>
        <v>40664119.624404766</v>
      </c>
      <c r="AS543" s="168"/>
    </row>
    <row r="544" spans="2:45">
      <c r="B544" s="161" t="str">
        <f t="shared" si="256"/>
        <v>25 Garantía</v>
      </c>
      <c r="C544" s="145">
        <v>0</v>
      </c>
      <c r="D544" s="145">
        <v>0</v>
      </c>
      <c r="E544" s="145">
        <v>993.01550739932281</v>
      </c>
      <c r="F544" s="145">
        <v>0</v>
      </c>
      <c r="G544" s="145">
        <v>1909741</v>
      </c>
      <c r="H544" s="145">
        <v>0</v>
      </c>
      <c r="I544" s="145">
        <v>69209.192999999999</v>
      </c>
      <c r="J544" s="145">
        <v>1078</v>
      </c>
      <c r="K544" s="145">
        <v>0</v>
      </c>
      <c r="L544" s="145">
        <v>50415</v>
      </c>
      <c r="M544" s="145">
        <v>2298054</v>
      </c>
      <c r="N544" s="145">
        <v>0</v>
      </c>
      <c r="O544" s="145">
        <v>0</v>
      </c>
      <c r="P544" s="145">
        <v>443113</v>
      </c>
      <c r="Q544" s="145">
        <v>0</v>
      </c>
      <c r="R544" s="145">
        <v>6381</v>
      </c>
      <c r="S544" s="145">
        <v>0</v>
      </c>
      <c r="T544" s="145">
        <v>411609</v>
      </c>
      <c r="U544" s="145">
        <v>1658472</v>
      </c>
      <c r="V544" s="145">
        <v>59369</v>
      </c>
      <c r="W544" s="145">
        <v>1640531.6295475061</v>
      </c>
      <c r="X544" s="145">
        <v>24756</v>
      </c>
      <c r="Y544" s="145">
        <v>84158</v>
      </c>
      <c r="Z544" s="145">
        <v>0</v>
      </c>
      <c r="AA544" s="145">
        <v>74848</v>
      </c>
      <c r="AB544" s="145">
        <v>1220</v>
      </c>
      <c r="AC544" s="145">
        <v>0</v>
      </c>
      <c r="AD544" s="145">
        <v>0</v>
      </c>
      <c r="AE544" s="166"/>
      <c r="AF544" s="166"/>
      <c r="AG544" s="166"/>
      <c r="AH544" s="166"/>
      <c r="AI544" s="166"/>
      <c r="AJ544" s="166"/>
      <c r="AK544" s="166"/>
      <c r="AL544" s="166"/>
      <c r="AM544" s="166"/>
      <c r="AN544" s="166"/>
      <c r="AO544" s="166"/>
      <c r="AP544" s="166"/>
      <c r="AQ544" s="131">
        <f t="shared" si="257"/>
        <v>8733947.8380549047</v>
      </c>
      <c r="AS544" s="168"/>
    </row>
    <row r="545" spans="2:87">
      <c r="B545" s="161" t="str">
        <f t="shared" si="256"/>
        <v>26 Fidelidad</v>
      </c>
      <c r="C545" s="145">
        <v>13910</v>
      </c>
      <c r="D545" s="145">
        <v>0</v>
      </c>
      <c r="E545" s="145">
        <v>202463.8658482976</v>
      </c>
      <c r="F545" s="145">
        <v>0</v>
      </c>
      <c r="G545" s="145">
        <v>0</v>
      </c>
      <c r="H545" s="145">
        <v>896561</v>
      </c>
      <c r="I545" s="145">
        <v>16105.967000000001</v>
      </c>
      <c r="J545" s="145">
        <v>917336</v>
      </c>
      <c r="K545" s="145">
        <v>0</v>
      </c>
      <c r="L545" s="145">
        <v>8718</v>
      </c>
      <c r="M545" s="145">
        <v>0</v>
      </c>
      <c r="N545" s="145">
        <v>0</v>
      </c>
      <c r="O545" s="145">
        <v>0</v>
      </c>
      <c r="P545" s="145">
        <v>1646155</v>
      </c>
      <c r="Q545" s="145">
        <v>0</v>
      </c>
      <c r="R545" s="145">
        <v>31542</v>
      </c>
      <c r="S545" s="145">
        <v>0</v>
      </c>
      <c r="T545" s="145">
        <v>155768</v>
      </c>
      <c r="U545" s="145">
        <v>0</v>
      </c>
      <c r="V545" s="145">
        <v>0</v>
      </c>
      <c r="W545" s="145">
        <v>13859.721738844646</v>
      </c>
      <c r="X545" s="145">
        <v>2</v>
      </c>
      <c r="Y545" s="145">
        <v>22623</v>
      </c>
      <c r="Z545" s="145">
        <v>3598</v>
      </c>
      <c r="AA545" s="145">
        <v>0</v>
      </c>
      <c r="AB545" s="145">
        <v>29649</v>
      </c>
      <c r="AC545" s="145">
        <v>0</v>
      </c>
      <c r="AD545" s="145">
        <v>0</v>
      </c>
      <c r="AE545" s="166"/>
      <c r="AF545" s="166"/>
      <c r="AG545" s="166"/>
      <c r="AH545" s="166"/>
      <c r="AI545" s="166"/>
      <c r="AJ545" s="166"/>
      <c r="AK545" s="166"/>
      <c r="AL545" s="166"/>
      <c r="AM545" s="166"/>
      <c r="AN545" s="166"/>
      <c r="AO545" s="166"/>
      <c r="AP545" s="166"/>
      <c r="AQ545" s="131">
        <f t="shared" si="257"/>
        <v>3958291.5545871421</v>
      </c>
      <c r="AS545" s="168"/>
    </row>
    <row r="546" spans="2:87">
      <c r="B546" s="161" t="str">
        <f t="shared" si="256"/>
        <v>27 Seguro de Crédito por Ventas a Plazo</v>
      </c>
      <c r="C546" s="145">
        <v>0</v>
      </c>
      <c r="D546" s="145">
        <v>0</v>
      </c>
      <c r="E546" s="145">
        <v>0</v>
      </c>
      <c r="F546" s="145">
        <v>0</v>
      </c>
      <c r="G546" s="145">
        <v>256352</v>
      </c>
      <c r="H546" s="145">
        <v>0</v>
      </c>
      <c r="I546" s="145">
        <v>0</v>
      </c>
      <c r="J546" s="145">
        <v>0</v>
      </c>
      <c r="K546" s="145">
        <v>1953109</v>
      </c>
      <c r="L546" s="145">
        <v>0</v>
      </c>
      <c r="M546" s="145">
        <v>11307660</v>
      </c>
      <c r="N546" s="145">
        <v>363702</v>
      </c>
      <c r="O546" s="145">
        <v>0</v>
      </c>
      <c r="P546" s="145">
        <v>0</v>
      </c>
      <c r="Q546" s="145">
        <v>0</v>
      </c>
      <c r="R546" s="145">
        <v>0</v>
      </c>
      <c r="S546" s="145">
        <v>0</v>
      </c>
      <c r="T546" s="145">
        <v>0</v>
      </c>
      <c r="U546" s="145">
        <v>1622283</v>
      </c>
      <c r="V546" s="145">
        <v>0</v>
      </c>
      <c r="W546" s="145">
        <v>3257824.002538858</v>
      </c>
      <c r="X546" s="145">
        <v>0</v>
      </c>
      <c r="Y546" s="145">
        <v>0</v>
      </c>
      <c r="Z546" s="145">
        <v>0</v>
      </c>
      <c r="AA546" s="145">
        <v>0</v>
      </c>
      <c r="AB546" s="145">
        <v>0</v>
      </c>
      <c r="AC546" s="145">
        <v>0</v>
      </c>
      <c r="AD546" s="145">
        <v>0</v>
      </c>
      <c r="AE546" s="166"/>
      <c r="AF546" s="166"/>
      <c r="AG546" s="166"/>
      <c r="AH546" s="166"/>
      <c r="AI546" s="166"/>
      <c r="AJ546" s="166"/>
      <c r="AK546" s="166"/>
      <c r="AL546" s="166"/>
      <c r="AM546" s="166"/>
      <c r="AN546" s="166"/>
      <c r="AO546" s="166"/>
      <c r="AP546" s="166"/>
      <c r="AQ546" s="131">
        <f t="shared" si="257"/>
        <v>18760930.00253886</v>
      </c>
      <c r="AS546" s="168"/>
    </row>
    <row r="547" spans="2:87">
      <c r="B547" s="161" t="str">
        <f t="shared" si="256"/>
        <v>28 Seguro de Crédito a la Exportación</v>
      </c>
      <c r="C547" s="145">
        <v>0</v>
      </c>
      <c r="D547" s="145">
        <v>0</v>
      </c>
      <c r="E547" s="145">
        <v>0</v>
      </c>
      <c r="F547" s="145">
        <v>0</v>
      </c>
      <c r="G547" s="145">
        <v>112793</v>
      </c>
      <c r="H547" s="145">
        <v>0</v>
      </c>
      <c r="I547" s="145">
        <v>0</v>
      </c>
      <c r="J547" s="145">
        <v>0</v>
      </c>
      <c r="K547" s="145">
        <v>2294754</v>
      </c>
      <c r="L547" s="145">
        <v>0</v>
      </c>
      <c r="M547" s="145">
        <v>3462641</v>
      </c>
      <c r="N547" s="145">
        <v>190642</v>
      </c>
      <c r="O547" s="145">
        <v>0</v>
      </c>
      <c r="P547" s="145">
        <v>0</v>
      </c>
      <c r="Q547" s="145">
        <v>0</v>
      </c>
      <c r="R547" s="145">
        <v>0</v>
      </c>
      <c r="S547" s="145">
        <v>0</v>
      </c>
      <c r="T547" s="145">
        <v>0</v>
      </c>
      <c r="U547" s="145">
        <v>334045</v>
      </c>
      <c r="V547" s="145">
        <v>0</v>
      </c>
      <c r="W547" s="145">
        <v>1818385.572708834</v>
      </c>
      <c r="X547" s="145">
        <v>0</v>
      </c>
      <c r="Y547" s="145">
        <v>0</v>
      </c>
      <c r="Z547" s="145">
        <v>0</v>
      </c>
      <c r="AA547" s="145">
        <v>0</v>
      </c>
      <c r="AB547" s="145">
        <v>0</v>
      </c>
      <c r="AC547" s="145">
        <v>0</v>
      </c>
      <c r="AD547" s="145">
        <v>0</v>
      </c>
      <c r="AE547" s="166"/>
      <c r="AF547" s="166"/>
      <c r="AG547" s="166"/>
      <c r="AH547" s="166"/>
      <c r="AI547" s="166"/>
      <c r="AJ547" s="166"/>
      <c r="AK547" s="166"/>
      <c r="AL547" s="166"/>
      <c r="AM547" s="166"/>
      <c r="AN547" s="166"/>
      <c r="AO547" s="166"/>
      <c r="AP547" s="166"/>
      <c r="AQ547" s="131">
        <f t="shared" si="257"/>
        <v>8213260.572708834</v>
      </c>
      <c r="AS547" s="168"/>
    </row>
    <row r="548" spans="2:87">
      <c r="B548" s="161" t="str">
        <f t="shared" si="256"/>
        <v>29 Otros Seguros de Crédito</v>
      </c>
      <c r="C548" s="145">
        <v>0</v>
      </c>
      <c r="D548" s="145">
        <v>0</v>
      </c>
      <c r="E548" s="145">
        <v>0</v>
      </c>
      <c r="F548" s="145">
        <v>0</v>
      </c>
      <c r="G548" s="145">
        <v>0</v>
      </c>
      <c r="H548" s="145">
        <v>0</v>
      </c>
      <c r="I548" s="145">
        <v>0</v>
      </c>
      <c r="J548" s="145">
        <v>0</v>
      </c>
      <c r="K548" s="145">
        <v>0</v>
      </c>
      <c r="L548" s="145">
        <v>0</v>
      </c>
      <c r="M548" s="145">
        <v>0</v>
      </c>
      <c r="N548" s="145">
        <v>0</v>
      </c>
      <c r="O548" s="145">
        <v>0</v>
      </c>
      <c r="P548" s="145">
        <v>0</v>
      </c>
      <c r="Q548" s="145">
        <v>0</v>
      </c>
      <c r="R548" s="145">
        <v>0</v>
      </c>
      <c r="S548" s="145">
        <v>0</v>
      </c>
      <c r="T548" s="145">
        <v>0</v>
      </c>
      <c r="U548" s="145">
        <v>0</v>
      </c>
      <c r="V548" s="145">
        <v>0</v>
      </c>
      <c r="W548" s="145">
        <v>0</v>
      </c>
      <c r="X548" s="145">
        <v>0</v>
      </c>
      <c r="Y548" s="145">
        <v>0</v>
      </c>
      <c r="Z548" s="145">
        <v>0</v>
      </c>
      <c r="AA548" s="145">
        <v>0</v>
      </c>
      <c r="AB548" s="145">
        <v>0</v>
      </c>
      <c r="AC548" s="145">
        <v>0</v>
      </c>
      <c r="AD548" s="145">
        <v>0</v>
      </c>
      <c r="AE548" s="166"/>
      <c r="AF548" s="166"/>
      <c r="AG548" s="166"/>
      <c r="AH548" s="166"/>
      <c r="AI548" s="166"/>
      <c r="AJ548" s="166"/>
      <c r="AK548" s="166"/>
      <c r="AL548" s="166"/>
      <c r="AM548" s="166"/>
      <c r="AN548" s="166"/>
      <c r="AO548" s="166"/>
      <c r="AP548" s="166"/>
      <c r="AQ548" s="131">
        <f t="shared" si="257"/>
        <v>0</v>
      </c>
      <c r="AS548" s="168"/>
    </row>
    <row r="549" spans="2:87">
      <c r="B549" s="161" t="str">
        <f t="shared" si="256"/>
        <v>30 Seguro Agrícola</v>
      </c>
      <c r="C549" s="145">
        <v>0</v>
      </c>
      <c r="D549" s="145">
        <v>0</v>
      </c>
      <c r="E549" s="145">
        <v>0</v>
      </c>
      <c r="F549" s="145">
        <v>0</v>
      </c>
      <c r="G549" s="145">
        <v>0</v>
      </c>
      <c r="H549" s="145">
        <v>0</v>
      </c>
      <c r="I549" s="145">
        <v>0</v>
      </c>
      <c r="J549" s="145">
        <v>0</v>
      </c>
      <c r="K549" s="145">
        <v>0</v>
      </c>
      <c r="L549" s="145">
        <v>0</v>
      </c>
      <c r="M549" s="145">
        <v>0</v>
      </c>
      <c r="N549" s="145">
        <v>0</v>
      </c>
      <c r="O549" s="145">
        <v>0</v>
      </c>
      <c r="P549" s="145">
        <v>495312.47499999998</v>
      </c>
      <c r="Q549" s="145">
        <v>0</v>
      </c>
      <c r="R549" s="145">
        <v>0</v>
      </c>
      <c r="S549" s="145">
        <v>0</v>
      </c>
      <c r="T549" s="145">
        <v>2339768</v>
      </c>
      <c r="U549" s="145">
        <v>0</v>
      </c>
      <c r="V549" s="145">
        <v>699963</v>
      </c>
      <c r="W549" s="145">
        <v>0</v>
      </c>
      <c r="X549" s="145">
        <v>0</v>
      </c>
      <c r="Y549" s="145">
        <v>0</v>
      </c>
      <c r="Z549" s="145">
        <v>0</v>
      </c>
      <c r="AA549" s="145">
        <v>0</v>
      </c>
      <c r="AB549" s="145">
        <v>0</v>
      </c>
      <c r="AC549" s="145">
        <v>0</v>
      </c>
      <c r="AD549" s="145">
        <v>0</v>
      </c>
      <c r="AE549" s="166"/>
      <c r="AF549" s="166"/>
      <c r="AG549" s="166"/>
      <c r="AH549" s="166"/>
      <c r="AI549" s="166"/>
      <c r="AJ549" s="166"/>
      <c r="AK549" s="166"/>
      <c r="AL549" s="166"/>
      <c r="AM549" s="166"/>
      <c r="AN549" s="166"/>
      <c r="AO549" s="166"/>
      <c r="AP549" s="166"/>
      <c r="AQ549" s="131">
        <f t="shared" si="257"/>
        <v>3535043.4750000001</v>
      </c>
      <c r="AS549" s="168"/>
    </row>
    <row r="550" spans="2:87">
      <c r="B550" s="161" t="str">
        <f t="shared" si="256"/>
        <v>35 Seguro Salud</v>
      </c>
      <c r="C550" s="145">
        <v>0</v>
      </c>
      <c r="D550" s="145">
        <v>0</v>
      </c>
      <c r="E550" s="145">
        <v>0</v>
      </c>
      <c r="F550" s="145">
        <v>711860</v>
      </c>
      <c r="G550" s="145">
        <v>0</v>
      </c>
      <c r="H550" s="145">
        <v>0</v>
      </c>
      <c r="I550" s="145">
        <v>0</v>
      </c>
      <c r="J550" s="145">
        <v>0</v>
      </c>
      <c r="K550" s="145">
        <v>0</v>
      </c>
      <c r="L550" s="145">
        <v>0</v>
      </c>
      <c r="M550" s="145">
        <v>0</v>
      </c>
      <c r="N550" s="145">
        <v>0</v>
      </c>
      <c r="O550" s="145">
        <v>0</v>
      </c>
      <c r="P550" s="145">
        <v>0</v>
      </c>
      <c r="Q550" s="145">
        <v>0</v>
      </c>
      <c r="R550" s="145">
        <v>0</v>
      </c>
      <c r="S550" s="145">
        <v>0</v>
      </c>
      <c r="T550" s="145">
        <v>0</v>
      </c>
      <c r="U550" s="145">
        <v>0</v>
      </c>
      <c r="V550" s="145">
        <v>0</v>
      </c>
      <c r="W550" s="145">
        <v>0</v>
      </c>
      <c r="X550" s="145">
        <v>0</v>
      </c>
      <c r="Y550" s="145">
        <v>0</v>
      </c>
      <c r="Z550" s="145">
        <v>0</v>
      </c>
      <c r="AA550" s="145">
        <v>0</v>
      </c>
      <c r="AB550" s="145">
        <v>0</v>
      </c>
      <c r="AC550" s="145">
        <v>0</v>
      </c>
      <c r="AD550" s="145">
        <v>0</v>
      </c>
      <c r="AE550" s="166"/>
      <c r="AF550" s="166"/>
      <c r="AG550" s="166"/>
      <c r="AH550" s="166"/>
      <c r="AI550" s="166"/>
      <c r="AJ550" s="166"/>
      <c r="AK550" s="166"/>
      <c r="AL550" s="166"/>
      <c r="AM550" s="166"/>
      <c r="AN550" s="166"/>
      <c r="AO550" s="166"/>
      <c r="AP550" s="166"/>
      <c r="AQ550" s="131">
        <f t="shared" si="257"/>
        <v>711860</v>
      </c>
      <c r="AS550" s="168"/>
    </row>
    <row r="551" spans="2:87">
      <c r="B551" s="161" t="str">
        <f t="shared" si="256"/>
        <v>50 Otros</v>
      </c>
      <c r="C551" s="145">
        <v>8452987</v>
      </c>
      <c r="D551" s="145">
        <v>0</v>
      </c>
      <c r="E551" s="145">
        <v>13434440.529806558</v>
      </c>
      <c r="F551" s="145">
        <v>48420568</v>
      </c>
      <c r="G551" s="145">
        <v>0</v>
      </c>
      <c r="H551" s="145">
        <v>5557969</v>
      </c>
      <c r="I551" s="145">
        <v>1351225.2849999999</v>
      </c>
      <c r="J551" s="145">
        <v>109899</v>
      </c>
      <c r="K551" s="145">
        <v>0</v>
      </c>
      <c r="L551" s="145">
        <v>1400368</v>
      </c>
      <c r="M551" s="145">
        <v>0</v>
      </c>
      <c r="N551" s="145">
        <v>0</v>
      </c>
      <c r="O551" s="145">
        <v>164008</v>
      </c>
      <c r="P551" s="145">
        <v>0</v>
      </c>
      <c r="Q551" s="145">
        <v>103833</v>
      </c>
      <c r="R551" s="145">
        <v>967926</v>
      </c>
      <c r="S551" s="145">
        <v>0</v>
      </c>
      <c r="T551" s="145">
        <v>6931285</v>
      </c>
      <c r="U551" s="145">
        <v>0</v>
      </c>
      <c r="V551" s="145">
        <v>2227954</v>
      </c>
      <c r="W551" s="145">
        <v>0</v>
      </c>
      <c r="X551" s="145">
        <v>503154</v>
      </c>
      <c r="Y551" s="145">
        <v>4117537</v>
      </c>
      <c r="Z551" s="145">
        <v>22</v>
      </c>
      <c r="AA551" s="145">
        <v>225398</v>
      </c>
      <c r="AB551" s="145">
        <v>15264956</v>
      </c>
      <c r="AC551" s="145">
        <v>2913093</v>
      </c>
      <c r="AD551" s="145">
        <v>35728024.257095501</v>
      </c>
      <c r="AE551" s="166"/>
      <c r="AF551" s="166"/>
      <c r="AG551" s="166"/>
      <c r="AH551" s="166"/>
      <c r="AI551" s="166"/>
      <c r="AJ551" s="166"/>
      <c r="AK551" s="166"/>
      <c r="AL551" s="166"/>
      <c r="AM551" s="166"/>
      <c r="AN551" s="166"/>
      <c r="AO551" s="166"/>
      <c r="AP551" s="166"/>
      <c r="AQ551" s="131">
        <f t="shared" si="257"/>
        <v>147874647.07190204</v>
      </c>
      <c r="AS551" s="168"/>
    </row>
    <row r="552" spans="2:87">
      <c r="B552" s="162" t="str">
        <f t="shared" si="256"/>
        <v>Total</v>
      </c>
      <c r="C552" s="217">
        <v>61258067</v>
      </c>
      <c r="D552" s="217">
        <v>0</v>
      </c>
      <c r="E552" s="217">
        <v>129704720.29900001</v>
      </c>
      <c r="F552" s="217">
        <v>80142813</v>
      </c>
      <c r="G552" s="217">
        <v>2278886</v>
      </c>
      <c r="H552" s="217">
        <v>66453676</v>
      </c>
      <c r="I552" s="217">
        <v>95270633.893000007</v>
      </c>
      <c r="J552" s="217">
        <v>15374229</v>
      </c>
      <c r="K552" s="217">
        <v>4247863</v>
      </c>
      <c r="L552" s="217">
        <v>25447450</v>
      </c>
      <c r="M552" s="217">
        <v>17068355</v>
      </c>
      <c r="N552" s="217">
        <v>554344</v>
      </c>
      <c r="O552" s="217">
        <v>164008</v>
      </c>
      <c r="P552" s="217">
        <v>15250060.475</v>
      </c>
      <c r="Q552" s="217">
        <v>125983</v>
      </c>
      <c r="R552" s="217">
        <v>110962381</v>
      </c>
      <c r="S552" s="217">
        <v>543442</v>
      </c>
      <c r="T552" s="217">
        <v>99685003</v>
      </c>
      <c r="U552" s="217">
        <v>3614800</v>
      </c>
      <c r="V552" s="217">
        <v>142541172</v>
      </c>
      <c r="W552" s="217">
        <v>6730600.9265340427</v>
      </c>
      <c r="X552" s="217">
        <v>8475793</v>
      </c>
      <c r="Y552" s="217">
        <v>137361025</v>
      </c>
      <c r="Z552" s="217">
        <v>842970</v>
      </c>
      <c r="AA552" s="217">
        <v>8512073</v>
      </c>
      <c r="AB552" s="217">
        <v>122293150</v>
      </c>
      <c r="AC552" s="217">
        <v>5322693</v>
      </c>
      <c r="AD552" s="217">
        <v>63717782.236555919</v>
      </c>
      <c r="AE552" s="167"/>
      <c r="AF552" s="167"/>
      <c r="AG552" s="167"/>
      <c r="AH552" s="167"/>
      <c r="AI552" s="167"/>
      <c r="AJ552" s="167"/>
      <c r="AK552" s="167"/>
      <c r="AL552" s="167"/>
      <c r="AM552" s="167"/>
      <c r="AN552" s="167"/>
      <c r="AO552" s="167"/>
      <c r="AP552" s="167"/>
      <c r="AQ552" s="132">
        <f>SUM(C552:AP552)</f>
        <v>1223943973.8300898</v>
      </c>
      <c r="AS552" s="215"/>
    </row>
    <row r="555" spans="2:87" ht="18.75" customHeight="1">
      <c r="B555" s="230" t="s">
        <v>362</v>
      </c>
      <c r="C555" s="231"/>
      <c r="D555" s="231"/>
      <c r="E555" s="231"/>
      <c r="F555" s="231"/>
      <c r="G555" s="231"/>
      <c r="H555" s="231"/>
      <c r="I555" s="231"/>
      <c r="J555" s="231"/>
      <c r="K555" s="231"/>
      <c r="L555" s="231"/>
      <c r="M555" s="231"/>
      <c r="N555" s="231"/>
      <c r="O555" s="231"/>
      <c r="P555" s="231"/>
      <c r="Q555" s="231"/>
      <c r="R555" s="231"/>
      <c r="S555" s="231"/>
      <c r="T555" s="231"/>
      <c r="U555" s="231"/>
      <c r="V555" s="231"/>
      <c r="W555" s="231"/>
      <c r="X555" s="231"/>
      <c r="Y555" s="231"/>
      <c r="Z555" s="231"/>
      <c r="AA555" s="231"/>
      <c r="AB555" s="231"/>
      <c r="AC555" s="231"/>
      <c r="AD555" s="231"/>
      <c r="AE555" s="231"/>
      <c r="AF555" s="231"/>
      <c r="AG555" s="231"/>
      <c r="AH555" s="231"/>
      <c r="AI555" s="231"/>
      <c r="AJ555" s="231"/>
      <c r="AK555" s="231"/>
      <c r="AL555" s="231"/>
      <c r="AM555" s="231"/>
      <c r="AN555" s="231"/>
      <c r="AO555" s="231"/>
      <c r="AP555" s="231"/>
      <c r="AQ555" s="232"/>
    </row>
    <row r="556" spans="2:87" s="185" customFormat="1">
      <c r="B556" s="187"/>
      <c r="C556" s="178">
        <f>COUNTIF($C$557:$AP$557,C557)</f>
        <v>1</v>
      </c>
      <c r="D556" s="178">
        <f t="shared" ref="D556:AP556" si="258">COUNTIF($C$557:$AP$557,D557)</f>
        <v>13</v>
      </c>
      <c r="E556" s="178">
        <f t="shared" si="258"/>
        <v>1</v>
      </c>
      <c r="F556" s="178">
        <f t="shared" si="258"/>
        <v>1</v>
      </c>
      <c r="G556" s="178">
        <f t="shared" si="258"/>
        <v>1</v>
      </c>
      <c r="H556" s="178">
        <f t="shared" si="258"/>
        <v>1</v>
      </c>
      <c r="I556" s="178">
        <f t="shared" si="258"/>
        <v>1</v>
      </c>
      <c r="J556" s="178">
        <f t="shared" si="258"/>
        <v>1</v>
      </c>
      <c r="K556" s="178">
        <f t="shared" si="258"/>
        <v>1</v>
      </c>
      <c r="L556" s="178">
        <f t="shared" si="258"/>
        <v>1</v>
      </c>
      <c r="M556" s="178">
        <f t="shared" si="258"/>
        <v>1</v>
      </c>
      <c r="N556" s="178">
        <f t="shared" si="258"/>
        <v>1</v>
      </c>
      <c r="O556" s="178">
        <f t="shared" si="258"/>
        <v>1</v>
      </c>
      <c r="P556" s="178">
        <f t="shared" si="258"/>
        <v>1</v>
      </c>
      <c r="Q556" s="178">
        <f t="shared" si="258"/>
        <v>1</v>
      </c>
      <c r="R556" s="178">
        <f t="shared" si="258"/>
        <v>1</v>
      </c>
      <c r="S556" s="178">
        <f t="shared" si="258"/>
        <v>1</v>
      </c>
      <c r="T556" s="178">
        <f t="shared" si="258"/>
        <v>1</v>
      </c>
      <c r="U556" s="178">
        <f t="shared" si="258"/>
        <v>1</v>
      </c>
      <c r="V556" s="178">
        <f t="shared" si="258"/>
        <v>1</v>
      </c>
      <c r="W556" s="178">
        <f t="shared" si="258"/>
        <v>1</v>
      </c>
      <c r="X556" s="178">
        <f t="shared" si="258"/>
        <v>1</v>
      </c>
      <c r="Y556" s="178">
        <f t="shared" si="258"/>
        <v>1</v>
      </c>
      <c r="Z556" s="178">
        <f t="shared" si="258"/>
        <v>1</v>
      </c>
      <c r="AA556" s="178">
        <f t="shared" si="258"/>
        <v>1</v>
      </c>
      <c r="AB556" s="178">
        <f t="shared" si="258"/>
        <v>1</v>
      </c>
      <c r="AC556" s="178">
        <f t="shared" si="258"/>
        <v>1</v>
      </c>
      <c r="AD556" s="178">
        <f t="shared" si="258"/>
        <v>1</v>
      </c>
      <c r="AE556" s="178">
        <f t="shared" si="258"/>
        <v>13</v>
      </c>
      <c r="AF556" s="178">
        <f t="shared" si="258"/>
        <v>13</v>
      </c>
      <c r="AG556" s="178">
        <f t="shared" si="258"/>
        <v>13</v>
      </c>
      <c r="AH556" s="178">
        <f t="shared" si="258"/>
        <v>13</v>
      </c>
      <c r="AI556" s="178">
        <f t="shared" si="258"/>
        <v>13</v>
      </c>
      <c r="AJ556" s="178">
        <f t="shared" si="258"/>
        <v>13</v>
      </c>
      <c r="AK556" s="178">
        <f t="shared" si="258"/>
        <v>13</v>
      </c>
      <c r="AL556" s="178">
        <f t="shared" si="258"/>
        <v>13</v>
      </c>
      <c r="AM556" s="178">
        <f t="shared" si="258"/>
        <v>13</v>
      </c>
      <c r="AN556" s="178">
        <f t="shared" si="258"/>
        <v>13</v>
      </c>
      <c r="AO556" s="178">
        <f t="shared" si="258"/>
        <v>13</v>
      </c>
      <c r="AP556" s="178">
        <f t="shared" si="258"/>
        <v>13</v>
      </c>
      <c r="AQ556" s="187"/>
      <c r="AS556" s="177"/>
      <c r="AU556" s="179"/>
      <c r="AV556" s="179"/>
      <c r="AW556" s="179"/>
      <c r="AX556" s="179"/>
      <c r="AY556" s="179"/>
      <c r="AZ556" s="179"/>
      <c r="BA556" s="179"/>
      <c r="BB556" s="179"/>
      <c r="BC556" s="179"/>
      <c r="BD556" s="179"/>
      <c r="BE556" s="179"/>
      <c r="BF556" s="179"/>
      <c r="BG556" s="179"/>
      <c r="BH556" s="179"/>
      <c r="BI556" s="179"/>
      <c r="BJ556" s="179"/>
      <c r="BK556" s="179"/>
      <c r="BL556" s="179"/>
      <c r="BM556" s="179"/>
      <c r="BN556" s="179"/>
      <c r="BO556" s="179"/>
      <c r="BP556" s="179"/>
      <c r="BQ556" s="179"/>
      <c r="BR556" s="179"/>
      <c r="BS556" s="179"/>
      <c r="BT556" s="179"/>
      <c r="BU556" s="179"/>
      <c r="BV556" s="179"/>
      <c r="BW556" s="179"/>
      <c r="BX556" s="179"/>
      <c r="BY556" s="179"/>
      <c r="BZ556" s="179"/>
      <c r="CA556" s="179"/>
      <c r="CB556" s="179"/>
      <c r="CC556" s="179"/>
      <c r="CD556" s="179"/>
      <c r="CE556" s="179"/>
      <c r="CF556" s="179"/>
      <c r="CG556" s="179"/>
      <c r="CH556" s="179"/>
      <c r="CI556" s="179"/>
    </row>
    <row r="557" spans="2:87" s="185" customFormat="1" hidden="1">
      <c r="B557" s="177"/>
      <c r="C557" s="186">
        <f>SUM(C559:C591)</f>
        <v>505.43216648067437</v>
      </c>
      <c r="D557" s="186">
        <f t="shared" ref="D557:AP557" si="259">SUM(D559:D591)</f>
        <v>0</v>
      </c>
      <c r="E557" s="186">
        <f t="shared" si="259"/>
        <v>5806.7631278267872</v>
      </c>
      <c r="F557" s="186">
        <f t="shared" si="259"/>
        <v>169.70596799469547</v>
      </c>
      <c r="G557" s="186">
        <f t="shared" si="259"/>
        <v>137.10351105154743</v>
      </c>
      <c r="H557" s="186">
        <f t="shared" si="259"/>
        <v>43179296.259782761</v>
      </c>
      <c r="I557" s="186">
        <f t="shared" si="259"/>
        <v>3934.0123597906763</v>
      </c>
      <c r="J557" s="186">
        <f t="shared" si="259"/>
        <v>43743.24381141796</v>
      </c>
      <c r="K557" s="186">
        <f t="shared" si="259"/>
        <v>205.76414024257096</v>
      </c>
      <c r="L557" s="186">
        <f t="shared" si="259"/>
        <v>1371.3702875084493</v>
      </c>
      <c r="M557" s="186">
        <f t="shared" si="259"/>
        <v>221.61894601136001</v>
      </c>
      <c r="N557" s="186">
        <f t="shared" si="259"/>
        <v>62.334353828820348</v>
      </c>
      <c r="O557" s="186">
        <f t="shared" si="259"/>
        <v>45.915220636824202</v>
      </c>
      <c r="P557" s="186">
        <f t="shared" si="259"/>
        <v>1231.8689203511151</v>
      </c>
      <c r="Q557" s="186">
        <f t="shared" si="259"/>
        <v>81.079693163234424</v>
      </c>
      <c r="R557" s="186">
        <f t="shared" si="259"/>
        <v>947.4828980163087</v>
      </c>
      <c r="S557" s="186">
        <f t="shared" si="259"/>
        <v>83.870076839326941</v>
      </c>
      <c r="T557" s="186">
        <f t="shared" si="259"/>
        <v>2250.5059984874465</v>
      </c>
      <c r="U557" s="186">
        <f t="shared" si="259"/>
        <v>220.25754155942997</v>
      </c>
      <c r="V557" s="186">
        <f t="shared" si="259"/>
        <v>98.11314700052209</v>
      </c>
      <c r="W557" s="186">
        <f t="shared" si="259"/>
        <v>-17.97512597292377</v>
      </c>
      <c r="X557" s="186">
        <f t="shared" si="259"/>
        <v>219.88821555948681</v>
      </c>
      <c r="Y557" s="186">
        <f t="shared" si="259"/>
        <v>798.79656694532059</v>
      </c>
      <c r="Z557" s="186">
        <f t="shared" si="259"/>
        <v>151457.88359927048</v>
      </c>
      <c r="AA557" s="186">
        <f t="shared" si="259"/>
        <v>39827.472675503348</v>
      </c>
      <c r="AB557" s="186">
        <f t="shared" si="259"/>
        <v>111.04286583415802</v>
      </c>
      <c r="AC557" s="186">
        <f t="shared" si="259"/>
        <v>-1775.1256328560721</v>
      </c>
      <c r="AD557" s="186">
        <f t="shared" si="259"/>
        <v>227.09897373210774</v>
      </c>
      <c r="AE557" s="186">
        <f t="shared" si="259"/>
        <v>0</v>
      </c>
      <c r="AF557" s="186">
        <f t="shared" si="259"/>
        <v>0</v>
      </c>
      <c r="AG557" s="186">
        <f t="shared" si="259"/>
        <v>0</v>
      </c>
      <c r="AH557" s="186">
        <f t="shared" si="259"/>
        <v>0</v>
      </c>
      <c r="AI557" s="186">
        <f t="shared" si="259"/>
        <v>0</v>
      </c>
      <c r="AJ557" s="186">
        <f t="shared" si="259"/>
        <v>0</v>
      </c>
      <c r="AK557" s="186">
        <f t="shared" si="259"/>
        <v>0</v>
      </c>
      <c r="AL557" s="186">
        <f t="shared" si="259"/>
        <v>0</v>
      </c>
      <c r="AM557" s="186">
        <f t="shared" si="259"/>
        <v>0</v>
      </c>
      <c r="AN557" s="186">
        <f t="shared" si="259"/>
        <v>0</v>
      </c>
      <c r="AO557" s="186">
        <f t="shared" si="259"/>
        <v>0</v>
      </c>
      <c r="AP557" s="186">
        <f t="shared" si="259"/>
        <v>0</v>
      </c>
      <c r="AQ557" s="177"/>
      <c r="AS557" s="177"/>
      <c r="AU557" s="179"/>
      <c r="AV557" s="179"/>
      <c r="AW557" s="179"/>
      <c r="AX557" s="179"/>
      <c r="AY557" s="179"/>
      <c r="AZ557" s="179"/>
      <c r="BA557" s="179"/>
      <c r="BB557" s="179"/>
      <c r="BC557" s="179"/>
      <c r="BD557" s="179"/>
      <c r="BE557" s="179"/>
      <c r="BF557" s="179"/>
      <c r="BG557" s="179"/>
      <c r="BH557" s="179"/>
      <c r="BI557" s="179"/>
      <c r="BJ557" s="179"/>
      <c r="BK557" s="179"/>
      <c r="BL557" s="179"/>
      <c r="BM557" s="179"/>
      <c r="BN557" s="179"/>
      <c r="BO557" s="179"/>
      <c r="BP557" s="179"/>
      <c r="BQ557" s="179"/>
      <c r="BR557" s="179"/>
      <c r="BS557" s="179"/>
      <c r="BT557" s="179"/>
      <c r="BU557" s="179"/>
      <c r="BV557" s="179"/>
      <c r="BW557" s="179"/>
      <c r="BX557" s="179"/>
      <c r="BY557" s="179"/>
      <c r="BZ557" s="179"/>
      <c r="CA557" s="179"/>
      <c r="CB557" s="179"/>
      <c r="CC557" s="179"/>
      <c r="CD557" s="179"/>
      <c r="CE557" s="179"/>
      <c r="CF557" s="179"/>
      <c r="CG557" s="179"/>
      <c r="CH557" s="179"/>
      <c r="CI557" s="179"/>
    </row>
    <row r="558" spans="2:87" ht="22.5">
      <c r="B558" s="138"/>
      <c r="C558" s="138" t="str">
        <f>C7</f>
        <v>Ace Seguros</v>
      </c>
      <c r="D558" s="138" t="str">
        <f t="shared" ref="D558:AQ558" si="260">D7</f>
        <v>Assurant Chile</v>
      </c>
      <c r="E558" s="138" t="str">
        <f t="shared" si="260"/>
        <v>BCI Seguros</v>
      </c>
      <c r="F558" s="138" t="str">
        <f t="shared" si="260"/>
        <v>Cardif</v>
      </c>
      <c r="G558" s="138" t="str">
        <f t="shared" si="260"/>
        <v>Cesce Chile</v>
      </c>
      <c r="H558" s="138" t="str">
        <f t="shared" si="260"/>
        <v>Chartis</v>
      </c>
      <c r="I558" s="138" t="str">
        <f t="shared" si="260"/>
        <v>Chilena Consolidada</v>
      </c>
      <c r="J558" s="138" t="str">
        <f t="shared" si="260"/>
        <v>Chubb de Chile</v>
      </c>
      <c r="K558" s="138" t="str">
        <f t="shared" si="260"/>
        <v>Coface Chile</v>
      </c>
      <c r="L558" s="138" t="str">
        <f t="shared" si="260"/>
        <v>Consorio Nacional</v>
      </c>
      <c r="M558" s="138" t="str">
        <f t="shared" si="260"/>
        <v>Continental Crédito</v>
      </c>
      <c r="N558" s="138" t="str">
        <f t="shared" si="260"/>
        <v>Euler Hermes</v>
      </c>
      <c r="O558" s="138" t="str">
        <f t="shared" si="260"/>
        <v>FAF International</v>
      </c>
      <c r="P558" s="138" t="str">
        <f t="shared" si="260"/>
        <v>HDI Seguros</v>
      </c>
      <c r="Q558" s="138" t="str">
        <f t="shared" si="260"/>
        <v>Huelen</v>
      </c>
      <c r="R558" s="138" t="str">
        <f t="shared" si="260"/>
        <v>Liberty Seguros</v>
      </c>
      <c r="S558" s="138" t="str">
        <f t="shared" si="260"/>
        <v>M. de Carabineros</v>
      </c>
      <c r="T558" s="138" t="str">
        <f t="shared" si="260"/>
        <v>Magallanes</v>
      </c>
      <c r="U558" s="138" t="str">
        <f t="shared" si="260"/>
        <v>Magallanes Gar. y Cré.</v>
      </c>
      <c r="V558" s="138" t="str">
        <f t="shared" si="260"/>
        <v>Mapfre</v>
      </c>
      <c r="W558" s="138" t="str">
        <f t="shared" si="260"/>
        <v>Mapfre Gar. y Cré.</v>
      </c>
      <c r="X558" s="138" t="str">
        <f t="shared" si="260"/>
        <v>Orion Seguros</v>
      </c>
      <c r="Y558" s="138" t="str">
        <f t="shared" si="260"/>
        <v>Penta Security</v>
      </c>
      <c r="Z558" s="138" t="str">
        <f t="shared" si="260"/>
        <v>QBE Chile</v>
      </c>
      <c r="AA558" s="138" t="str">
        <f t="shared" si="260"/>
        <v>Renta Nacional</v>
      </c>
      <c r="AB558" s="138" t="str">
        <f t="shared" si="260"/>
        <v>RSA Seguros</v>
      </c>
      <c r="AC558" s="138" t="str">
        <f t="shared" si="260"/>
        <v>Zenit Seguros</v>
      </c>
      <c r="AD558" s="138" t="str">
        <f t="shared" si="260"/>
        <v>Zurich Santander</v>
      </c>
      <c r="AE558" s="138">
        <f t="shared" si="260"/>
        <v>0</v>
      </c>
      <c r="AF558" s="138">
        <f t="shared" si="260"/>
        <v>0</v>
      </c>
      <c r="AG558" s="138">
        <f t="shared" si="260"/>
        <v>0</v>
      </c>
      <c r="AH558" s="138">
        <f t="shared" si="260"/>
        <v>0</v>
      </c>
      <c r="AI558" s="138">
        <f t="shared" si="260"/>
        <v>0</v>
      </c>
      <c r="AJ558" s="138">
        <f t="shared" si="260"/>
        <v>0</v>
      </c>
      <c r="AK558" s="138">
        <f t="shared" si="260"/>
        <v>0</v>
      </c>
      <c r="AL558" s="138">
        <f t="shared" si="260"/>
        <v>0</v>
      </c>
      <c r="AM558" s="138">
        <f t="shared" si="260"/>
        <v>0</v>
      </c>
      <c r="AN558" s="138">
        <f t="shared" si="260"/>
        <v>0</v>
      </c>
      <c r="AO558" s="138">
        <f t="shared" si="260"/>
        <v>0</v>
      </c>
      <c r="AP558" s="138">
        <f t="shared" si="260"/>
        <v>0</v>
      </c>
      <c r="AQ558" s="138" t="str">
        <f t="shared" si="260"/>
        <v>Mercado</v>
      </c>
      <c r="AS558" s="138" t="s">
        <v>339</v>
      </c>
    </row>
    <row r="559" spans="2:87">
      <c r="B559" s="161" t="str">
        <f>B250</f>
        <v>1 Incendio</v>
      </c>
      <c r="C559" s="166">
        <f>IFERROR((-C595/C631)*100,"")</f>
        <v>44.14261774950014</v>
      </c>
      <c r="D559" s="166" t="str">
        <f t="shared" ref="D559:AQ565" si="261">IFERROR((-D595/D631)*100,"")</f>
        <v/>
      </c>
      <c r="E559" s="166">
        <f t="shared" si="261"/>
        <v>31.229005774609593</v>
      </c>
      <c r="F559" s="166">
        <f t="shared" si="261"/>
        <v>-22.285843868700038</v>
      </c>
      <c r="G559" s="166" t="str">
        <f t="shared" si="261"/>
        <v/>
      </c>
      <c r="H559" s="166">
        <f t="shared" si="261"/>
        <v>133.96358425356149</v>
      </c>
      <c r="I559" s="166">
        <f t="shared" si="261"/>
        <v>93.62264608098242</v>
      </c>
      <c r="J559" s="166">
        <f t="shared" si="261"/>
        <v>22.247999580624892</v>
      </c>
      <c r="K559" s="166" t="str">
        <f t="shared" si="261"/>
        <v/>
      </c>
      <c r="L559" s="166">
        <f t="shared" si="261"/>
        <v>45.650373227684675</v>
      </c>
      <c r="M559" s="166" t="str">
        <f t="shared" si="261"/>
        <v/>
      </c>
      <c r="N559" s="166" t="str">
        <f t="shared" si="261"/>
        <v/>
      </c>
      <c r="O559" s="166" t="str">
        <f t="shared" si="261"/>
        <v/>
      </c>
      <c r="P559" s="166">
        <f t="shared" si="261"/>
        <v>105.15806588548134</v>
      </c>
      <c r="Q559" s="166">
        <f t="shared" si="261"/>
        <v>41.453802364618305</v>
      </c>
      <c r="R559" s="166">
        <f t="shared" si="261"/>
        <v>36.625657854812012</v>
      </c>
      <c r="S559" s="166">
        <f t="shared" si="261"/>
        <v>46.508953553441522</v>
      </c>
      <c r="T559" s="166">
        <f t="shared" si="261"/>
        <v>93.445796589807998</v>
      </c>
      <c r="U559" s="166" t="str">
        <f t="shared" si="261"/>
        <v/>
      </c>
      <c r="V559" s="166">
        <f t="shared" si="261"/>
        <v>122.29429783352623</v>
      </c>
      <c r="W559" s="166" t="str">
        <f t="shared" si="261"/>
        <v/>
      </c>
      <c r="X559" s="166">
        <f t="shared" si="261"/>
        <v>42.006802721088441</v>
      </c>
      <c r="Y559" s="166">
        <f t="shared" si="261"/>
        <v>133.24120642774787</v>
      </c>
      <c r="Z559" s="166">
        <f t="shared" si="261"/>
        <v>373.95078981916743</v>
      </c>
      <c r="AA559" s="166">
        <f t="shared" si="261"/>
        <v>77.970127196917716</v>
      </c>
      <c r="AB559" s="166">
        <f t="shared" si="261"/>
        <v>9.0972032115766464</v>
      </c>
      <c r="AC559" s="166">
        <f t="shared" si="261"/>
        <v>26.361081700725219</v>
      </c>
      <c r="AD559" s="166" t="str">
        <f t="shared" si="261"/>
        <v/>
      </c>
      <c r="AE559" s="166" t="str">
        <f t="shared" si="261"/>
        <v/>
      </c>
      <c r="AF559" s="166" t="str">
        <f t="shared" si="261"/>
        <v/>
      </c>
      <c r="AG559" s="166" t="str">
        <f t="shared" si="261"/>
        <v/>
      </c>
      <c r="AH559" s="166" t="str">
        <f t="shared" si="261"/>
        <v/>
      </c>
      <c r="AI559" s="166" t="str">
        <f t="shared" si="261"/>
        <v/>
      </c>
      <c r="AJ559" s="166" t="str">
        <f t="shared" si="261"/>
        <v/>
      </c>
      <c r="AK559" s="166" t="str">
        <f t="shared" si="261"/>
        <v/>
      </c>
      <c r="AL559" s="166" t="str">
        <f t="shared" si="261"/>
        <v/>
      </c>
      <c r="AM559" s="166" t="str">
        <f t="shared" si="261"/>
        <v/>
      </c>
      <c r="AN559" s="166" t="str">
        <f t="shared" si="261"/>
        <v/>
      </c>
      <c r="AO559" s="166" t="str">
        <f t="shared" si="261"/>
        <v/>
      </c>
      <c r="AP559" s="166" t="str">
        <f t="shared" si="261"/>
        <v/>
      </c>
      <c r="AQ559" s="166">
        <f t="shared" si="261"/>
        <v>57.908941923504045</v>
      </c>
      <c r="AS559" s="166">
        <v>72.168627844841396</v>
      </c>
    </row>
    <row r="560" spans="2:87">
      <c r="B560" s="161" t="str">
        <f t="shared" ref="B560:B591" si="262">B251</f>
        <v>2 Pérdida de Benef. por Incendio</v>
      </c>
      <c r="C560" s="166">
        <f t="shared" ref="C560:R591" si="263">IFERROR((-C596/C632)*100,"")</f>
        <v>0.75459271281725593</v>
      </c>
      <c r="D560" s="166" t="str">
        <f t="shared" si="263"/>
        <v/>
      </c>
      <c r="E560" s="166">
        <f t="shared" si="263"/>
        <v>47.149503916437794</v>
      </c>
      <c r="F560" s="166" t="str">
        <f t="shared" si="263"/>
        <v/>
      </c>
      <c r="G560" s="166" t="str">
        <f t="shared" si="263"/>
        <v/>
      </c>
      <c r="H560" s="166">
        <f t="shared" si="263"/>
        <v>0</v>
      </c>
      <c r="I560" s="166">
        <f t="shared" si="263"/>
        <v>286.07074009661335</v>
      </c>
      <c r="J560" s="166">
        <f t="shared" si="263"/>
        <v>67.97439603551517</v>
      </c>
      <c r="K560" s="166" t="str">
        <f t="shared" si="263"/>
        <v/>
      </c>
      <c r="L560" s="166">
        <f t="shared" si="263"/>
        <v>-2.9026742356883934</v>
      </c>
      <c r="M560" s="166" t="str">
        <f t="shared" si="263"/>
        <v/>
      </c>
      <c r="N560" s="166" t="str">
        <f t="shared" si="263"/>
        <v/>
      </c>
      <c r="O560" s="166" t="str">
        <f t="shared" si="263"/>
        <v/>
      </c>
      <c r="P560" s="166">
        <f t="shared" si="263"/>
        <v>-127.55615152531009</v>
      </c>
      <c r="Q560" s="166" t="str">
        <f t="shared" si="263"/>
        <v/>
      </c>
      <c r="R560" s="166">
        <f t="shared" si="263"/>
        <v>58.907503969005347</v>
      </c>
      <c r="S560" s="166" t="str">
        <f t="shared" si="261"/>
        <v/>
      </c>
      <c r="T560" s="166">
        <f t="shared" si="261"/>
        <v>6.9200887029551916</v>
      </c>
      <c r="U560" s="166" t="str">
        <f t="shared" si="261"/>
        <v/>
      </c>
      <c r="V560" s="166">
        <f t="shared" si="261"/>
        <v>198.32608263586778</v>
      </c>
      <c r="W560" s="166" t="str">
        <f t="shared" si="261"/>
        <v/>
      </c>
      <c r="X560" s="166">
        <f t="shared" si="261"/>
        <v>0</v>
      </c>
      <c r="Y560" s="166">
        <f t="shared" si="261"/>
        <v>0</v>
      </c>
      <c r="Z560" s="166">
        <f t="shared" si="261"/>
        <v>0</v>
      </c>
      <c r="AA560" s="166">
        <f t="shared" si="261"/>
        <v>0</v>
      </c>
      <c r="AB560" s="166">
        <f t="shared" si="261"/>
        <v>-12.505249958301768</v>
      </c>
      <c r="AC560" s="166" t="str">
        <f t="shared" si="261"/>
        <v/>
      </c>
      <c r="AD560" s="166" t="str">
        <f t="shared" si="261"/>
        <v/>
      </c>
      <c r="AE560" s="166" t="str">
        <f t="shared" si="261"/>
        <v/>
      </c>
      <c r="AF560" s="166" t="str">
        <f t="shared" si="261"/>
        <v/>
      </c>
      <c r="AG560" s="166" t="str">
        <f t="shared" si="261"/>
        <v/>
      </c>
      <c r="AH560" s="166" t="str">
        <f t="shared" si="261"/>
        <v/>
      </c>
      <c r="AI560" s="166" t="str">
        <f t="shared" si="261"/>
        <v/>
      </c>
      <c r="AJ560" s="166" t="str">
        <f t="shared" si="261"/>
        <v/>
      </c>
      <c r="AK560" s="166" t="str">
        <f t="shared" si="261"/>
        <v/>
      </c>
      <c r="AL560" s="166" t="str">
        <f t="shared" si="261"/>
        <v/>
      </c>
      <c r="AM560" s="166" t="str">
        <f t="shared" si="261"/>
        <v/>
      </c>
      <c r="AN560" s="166" t="str">
        <f t="shared" si="261"/>
        <v/>
      </c>
      <c r="AO560" s="166" t="str">
        <f t="shared" si="261"/>
        <v/>
      </c>
      <c r="AP560" s="166" t="str">
        <f t="shared" si="261"/>
        <v/>
      </c>
      <c r="AQ560" s="166">
        <f t="shared" si="261"/>
        <v>351.36123344811841</v>
      </c>
      <c r="AS560" s="166">
        <v>336.445375490071</v>
      </c>
    </row>
    <row r="561" spans="2:45">
      <c r="B561" s="161" t="str">
        <f t="shared" si="262"/>
        <v>3 Terremoto</v>
      </c>
      <c r="C561" s="166">
        <f t="shared" si="263"/>
        <v>1.0887517079483437</v>
      </c>
      <c r="D561" s="166" t="str">
        <f t="shared" si="261"/>
        <v/>
      </c>
      <c r="E561" s="166">
        <f t="shared" si="261"/>
        <v>-16.688990956476285</v>
      </c>
      <c r="F561" s="166">
        <f t="shared" si="261"/>
        <v>5.4067813868241528</v>
      </c>
      <c r="G561" s="166" t="str">
        <f t="shared" si="261"/>
        <v/>
      </c>
      <c r="H561" s="166">
        <f t="shared" si="261"/>
        <v>-42.200866549138233</v>
      </c>
      <c r="I561" s="166">
        <f t="shared" si="261"/>
        <v>0</v>
      </c>
      <c r="J561" s="166">
        <f t="shared" si="261"/>
        <v>-12.99594685287269</v>
      </c>
      <c r="K561" s="166" t="str">
        <f t="shared" si="261"/>
        <v/>
      </c>
      <c r="L561" s="166">
        <f t="shared" si="261"/>
        <v>-3.4923496100567331</v>
      </c>
      <c r="M561" s="166" t="str">
        <f t="shared" si="261"/>
        <v/>
      </c>
      <c r="N561" s="166" t="str">
        <f t="shared" si="261"/>
        <v/>
      </c>
      <c r="O561" s="166" t="str">
        <f t="shared" si="261"/>
        <v/>
      </c>
      <c r="P561" s="166">
        <f t="shared" si="261"/>
        <v>12.454498885583144</v>
      </c>
      <c r="Q561" s="166" t="str">
        <f t="shared" si="261"/>
        <v/>
      </c>
      <c r="R561" s="166">
        <f t="shared" si="261"/>
        <v>4.8875034740289207</v>
      </c>
      <c r="S561" s="166">
        <f t="shared" si="261"/>
        <v>0</v>
      </c>
      <c r="T561" s="166">
        <f t="shared" si="261"/>
        <v>-14.411151315823453</v>
      </c>
      <c r="U561" s="166" t="str">
        <f t="shared" si="261"/>
        <v/>
      </c>
      <c r="V561" s="166">
        <f t="shared" si="261"/>
        <v>4.9696495842508526</v>
      </c>
      <c r="W561" s="166" t="str">
        <f t="shared" si="261"/>
        <v/>
      </c>
      <c r="X561" s="166">
        <f t="shared" si="261"/>
        <v>0</v>
      </c>
      <c r="Y561" s="166">
        <f t="shared" si="261"/>
        <v>0</v>
      </c>
      <c r="Z561" s="166">
        <f t="shared" si="261"/>
        <v>0</v>
      </c>
      <c r="AA561" s="166">
        <f t="shared" si="261"/>
        <v>38.199089009538298</v>
      </c>
      <c r="AB561" s="166">
        <f t="shared" si="261"/>
        <v>-54.06279212288436</v>
      </c>
      <c r="AC561" s="166">
        <f t="shared" si="261"/>
        <v>3.5749688736627574</v>
      </c>
      <c r="AD561" s="166">
        <f t="shared" si="261"/>
        <v>-7.6199573193960228</v>
      </c>
      <c r="AE561" s="166" t="str">
        <f t="shared" si="261"/>
        <v/>
      </c>
      <c r="AF561" s="166" t="str">
        <f t="shared" si="261"/>
        <v/>
      </c>
      <c r="AG561" s="166" t="str">
        <f t="shared" si="261"/>
        <v/>
      </c>
      <c r="AH561" s="166" t="str">
        <f t="shared" si="261"/>
        <v/>
      </c>
      <c r="AI561" s="166" t="str">
        <f t="shared" si="261"/>
        <v/>
      </c>
      <c r="AJ561" s="166" t="str">
        <f t="shared" si="261"/>
        <v/>
      </c>
      <c r="AK561" s="166" t="str">
        <f t="shared" si="261"/>
        <v/>
      </c>
      <c r="AL561" s="166" t="str">
        <f t="shared" si="261"/>
        <v/>
      </c>
      <c r="AM561" s="166" t="str">
        <f t="shared" si="261"/>
        <v/>
      </c>
      <c r="AN561" s="166" t="str">
        <f t="shared" si="261"/>
        <v/>
      </c>
      <c r="AO561" s="166" t="str">
        <f t="shared" si="261"/>
        <v/>
      </c>
      <c r="AP561" s="166" t="str">
        <f t="shared" si="261"/>
        <v/>
      </c>
      <c r="AQ561" s="166">
        <f t="shared" si="261"/>
        <v>-2.1213582608928609</v>
      </c>
      <c r="AS561" s="166">
        <v>5.0281995414202303</v>
      </c>
    </row>
    <row r="562" spans="2:45">
      <c r="B562" s="161" t="str">
        <f t="shared" si="262"/>
        <v>4 Pérdida de Benef. por Terremoto</v>
      </c>
      <c r="C562" s="166">
        <f t="shared" si="263"/>
        <v>-215.1154056268779</v>
      </c>
      <c r="D562" s="166" t="str">
        <f t="shared" si="261"/>
        <v/>
      </c>
      <c r="E562" s="166" t="str">
        <f t="shared" si="261"/>
        <v/>
      </c>
      <c r="F562" s="166" t="str">
        <f t="shared" si="261"/>
        <v/>
      </c>
      <c r="G562" s="166" t="str">
        <f t="shared" si="261"/>
        <v/>
      </c>
      <c r="H562" s="166">
        <f t="shared" si="261"/>
        <v>3.0059214392261446</v>
      </c>
      <c r="I562" s="166" t="str">
        <f t="shared" si="261"/>
        <v/>
      </c>
      <c r="J562" s="166">
        <f t="shared" si="261"/>
        <v>9.3694368968424997E-3</v>
      </c>
      <c r="K562" s="166" t="str">
        <f t="shared" si="261"/>
        <v/>
      </c>
      <c r="L562" s="166">
        <f t="shared" si="261"/>
        <v>97.846503190137113</v>
      </c>
      <c r="M562" s="166" t="str">
        <f t="shared" si="261"/>
        <v/>
      </c>
      <c r="N562" s="166" t="str">
        <f t="shared" si="261"/>
        <v/>
      </c>
      <c r="O562" s="166" t="str">
        <f t="shared" si="261"/>
        <v/>
      </c>
      <c r="P562" s="166">
        <f t="shared" si="261"/>
        <v>-4.883766360617308E-3</v>
      </c>
      <c r="Q562" s="166" t="str">
        <f t="shared" si="261"/>
        <v/>
      </c>
      <c r="R562" s="166">
        <f t="shared" si="261"/>
        <v>15.662617470649526</v>
      </c>
      <c r="S562" s="166" t="str">
        <f t="shared" si="261"/>
        <v/>
      </c>
      <c r="T562" s="166">
        <f t="shared" si="261"/>
        <v>-3.0040100605044393</v>
      </c>
      <c r="U562" s="166" t="str">
        <f t="shared" si="261"/>
        <v/>
      </c>
      <c r="V562" s="166">
        <f t="shared" si="261"/>
        <v>1.7533489364081507</v>
      </c>
      <c r="W562" s="166" t="str">
        <f t="shared" si="261"/>
        <v/>
      </c>
      <c r="X562" s="166" t="str">
        <f t="shared" si="261"/>
        <v/>
      </c>
      <c r="Y562" s="166">
        <f t="shared" si="261"/>
        <v>0</v>
      </c>
      <c r="Z562" s="166">
        <f t="shared" si="261"/>
        <v>0</v>
      </c>
      <c r="AA562" s="166">
        <f t="shared" si="261"/>
        <v>0</v>
      </c>
      <c r="AB562" s="166">
        <f t="shared" si="261"/>
        <v>10.709831635834547</v>
      </c>
      <c r="AC562" s="166" t="str">
        <f t="shared" si="261"/>
        <v/>
      </c>
      <c r="AD562" s="166" t="str">
        <f t="shared" si="261"/>
        <v/>
      </c>
      <c r="AE562" s="166" t="str">
        <f t="shared" si="261"/>
        <v/>
      </c>
      <c r="AF562" s="166" t="str">
        <f t="shared" si="261"/>
        <v/>
      </c>
      <c r="AG562" s="166" t="str">
        <f t="shared" si="261"/>
        <v/>
      </c>
      <c r="AH562" s="166" t="str">
        <f t="shared" si="261"/>
        <v/>
      </c>
      <c r="AI562" s="166" t="str">
        <f t="shared" si="261"/>
        <v/>
      </c>
      <c r="AJ562" s="166" t="str">
        <f t="shared" si="261"/>
        <v/>
      </c>
      <c r="AK562" s="166" t="str">
        <f t="shared" si="261"/>
        <v/>
      </c>
      <c r="AL562" s="166" t="str">
        <f t="shared" si="261"/>
        <v/>
      </c>
      <c r="AM562" s="166" t="str">
        <f t="shared" si="261"/>
        <v/>
      </c>
      <c r="AN562" s="166" t="str">
        <f t="shared" si="261"/>
        <v/>
      </c>
      <c r="AO562" s="166" t="str">
        <f t="shared" si="261"/>
        <v/>
      </c>
      <c r="AP562" s="166" t="str">
        <f t="shared" si="261"/>
        <v/>
      </c>
      <c r="AQ562" s="166">
        <f t="shared" si="261"/>
        <v>11.076897623615578</v>
      </c>
      <c r="AS562" s="166">
        <v>-5.4690048204343098</v>
      </c>
    </row>
    <row r="563" spans="2:45">
      <c r="B563" s="161" t="str">
        <f t="shared" si="262"/>
        <v>5 Riesgos de la Naturaleza</v>
      </c>
      <c r="C563" s="166">
        <f t="shared" si="263"/>
        <v>6.2690739096659636</v>
      </c>
      <c r="D563" s="166" t="str">
        <f t="shared" si="261"/>
        <v/>
      </c>
      <c r="E563" s="166">
        <f t="shared" si="261"/>
        <v>159.4678042299374</v>
      </c>
      <c r="F563" s="166">
        <f t="shared" si="261"/>
        <v>71.565731166912855</v>
      </c>
      <c r="G563" s="166" t="str">
        <f t="shared" si="261"/>
        <v/>
      </c>
      <c r="H563" s="166">
        <f t="shared" si="261"/>
        <v>17.498604131769959</v>
      </c>
      <c r="I563" s="166">
        <f t="shared" si="261"/>
        <v>12.266208253342077</v>
      </c>
      <c r="J563" s="166">
        <f t="shared" si="261"/>
        <v>699.31435307017603</v>
      </c>
      <c r="K563" s="166" t="str">
        <f t="shared" si="261"/>
        <v/>
      </c>
      <c r="L563" s="166">
        <f t="shared" si="261"/>
        <v>200.32225827822009</v>
      </c>
      <c r="M563" s="166" t="str">
        <f t="shared" si="261"/>
        <v/>
      </c>
      <c r="N563" s="166" t="str">
        <f t="shared" si="261"/>
        <v/>
      </c>
      <c r="O563" s="166" t="str">
        <f t="shared" si="261"/>
        <v/>
      </c>
      <c r="P563" s="166">
        <f t="shared" si="261"/>
        <v>215.21450906816759</v>
      </c>
      <c r="Q563" s="166" t="str">
        <f t="shared" si="261"/>
        <v/>
      </c>
      <c r="R563" s="166">
        <f t="shared" si="261"/>
        <v>0</v>
      </c>
      <c r="S563" s="166">
        <f t="shared" si="261"/>
        <v>0</v>
      </c>
      <c r="T563" s="166">
        <f t="shared" si="261"/>
        <v>75.499549586438448</v>
      </c>
      <c r="U563" s="166" t="str">
        <f t="shared" si="261"/>
        <v/>
      </c>
      <c r="V563" s="166">
        <f t="shared" si="261"/>
        <v>44.979334009756712</v>
      </c>
      <c r="W563" s="166" t="str">
        <f t="shared" si="261"/>
        <v/>
      </c>
      <c r="X563" s="166" t="str">
        <f t="shared" si="261"/>
        <v/>
      </c>
      <c r="Y563" s="166">
        <f t="shared" si="261"/>
        <v>158.43471193980375</v>
      </c>
      <c r="Z563" s="166">
        <f t="shared" si="261"/>
        <v>862.48499132832296</v>
      </c>
      <c r="AA563" s="166">
        <f t="shared" si="261"/>
        <v>35905.75221238938</v>
      </c>
      <c r="AB563" s="166">
        <f t="shared" si="261"/>
        <v>189.80936892898472</v>
      </c>
      <c r="AC563" s="166" t="str">
        <f t="shared" si="261"/>
        <v/>
      </c>
      <c r="AD563" s="166" t="str">
        <f t="shared" si="261"/>
        <v/>
      </c>
      <c r="AE563" s="166" t="str">
        <f t="shared" si="261"/>
        <v/>
      </c>
      <c r="AF563" s="166" t="str">
        <f t="shared" si="261"/>
        <v/>
      </c>
      <c r="AG563" s="166" t="str">
        <f t="shared" si="261"/>
        <v/>
      </c>
      <c r="AH563" s="166" t="str">
        <f t="shared" si="261"/>
        <v/>
      </c>
      <c r="AI563" s="166" t="str">
        <f t="shared" si="261"/>
        <v/>
      </c>
      <c r="AJ563" s="166" t="str">
        <f t="shared" si="261"/>
        <v/>
      </c>
      <c r="AK563" s="166" t="str">
        <f t="shared" si="261"/>
        <v/>
      </c>
      <c r="AL563" s="166" t="str">
        <f t="shared" si="261"/>
        <v/>
      </c>
      <c r="AM563" s="166" t="str">
        <f t="shared" si="261"/>
        <v/>
      </c>
      <c r="AN563" s="166" t="str">
        <f t="shared" si="261"/>
        <v/>
      </c>
      <c r="AO563" s="166" t="str">
        <f t="shared" si="261"/>
        <v/>
      </c>
      <c r="AP563" s="166" t="str">
        <f t="shared" si="261"/>
        <v/>
      </c>
      <c r="AQ563" s="166">
        <f t="shared" si="261"/>
        <v>100.27406416459132</v>
      </c>
      <c r="AS563" s="166">
        <v>24.482050266282901</v>
      </c>
    </row>
    <row r="564" spans="2:45">
      <c r="B564" s="161" t="str">
        <f t="shared" si="262"/>
        <v>6 Terrorismo</v>
      </c>
      <c r="C564" s="166">
        <f t="shared" si="263"/>
        <v>51.441372068603428</v>
      </c>
      <c r="D564" s="166" t="str">
        <f t="shared" si="261"/>
        <v/>
      </c>
      <c r="E564" s="166">
        <f t="shared" si="261"/>
        <v>0.88532802137529232</v>
      </c>
      <c r="F564" s="166">
        <f t="shared" si="261"/>
        <v>-0.13591573224600748</v>
      </c>
      <c r="G564" s="166" t="str">
        <f t="shared" si="261"/>
        <v/>
      </c>
      <c r="H564" s="166">
        <f t="shared" si="261"/>
        <v>0</v>
      </c>
      <c r="I564" s="166">
        <f t="shared" si="261"/>
        <v>-4.3876210896206063</v>
      </c>
      <c r="J564" s="166">
        <f t="shared" si="261"/>
        <v>8350</v>
      </c>
      <c r="K564" s="166" t="str">
        <f t="shared" si="261"/>
        <v/>
      </c>
      <c r="L564" s="166">
        <f t="shared" si="261"/>
        <v>2.0319543105279303</v>
      </c>
      <c r="M564" s="166" t="str">
        <f t="shared" si="261"/>
        <v/>
      </c>
      <c r="N564" s="166" t="str">
        <f t="shared" si="261"/>
        <v/>
      </c>
      <c r="O564" s="166" t="str">
        <f t="shared" si="261"/>
        <v/>
      </c>
      <c r="P564" s="166">
        <f t="shared" si="261"/>
        <v>-39.01399558034305</v>
      </c>
      <c r="Q564" s="166" t="str">
        <f t="shared" si="261"/>
        <v/>
      </c>
      <c r="R564" s="166">
        <f t="shared" si="261"/>
        <v>0</v>
      </c>
      <c r="S564" s="166">
        <f t="shared" si="261"/>
        <v>0</v>
      </c>
      <c r="T564" s="166">
        <f t="shared" si="261"/>
        <v>1.5283090701426785</v>
      </c>
      <c r="U564" s="166" t="str">
        <f t="shared" si="261"/>
        <v/>
      </c>
      <c r="V564" s="166">
        <f t="shared" si="261"/>
        <v>1.5369782085187569</v>
      </c>
      <c r="W564" s="166" t="str">
        <f t="shared" si="261"/>
        <v/>
      </c>
      <c r="X564" s="166" t="str">
        <f t="shared" si="261"/>
        <v/>
      </c>
      <c r="Y564" s="166">
        <f t="shared" si="261"/>
        <v>0</v>
      </c>
      <c r="Z564" s="166">
        <f t="shared" si="261"/>
        <v>0.35120066728126781</v>
      </c>
      <c r="AA564" s="166">
        <f t="shared" si="261"/>
        <v>3733.3333333333335</v>
      </c>
      <c r="AB564" s="166">
        <f t="shared" si="261"/>
        <v>17.800272454290152</v>
      </c>
      <c r="AC564" s="166" t="str">
        <f t="shared" si="261"/>
        <v/>
      </c>
      <c r="AD564" s="166" t="str">
        <f t="shared" si="261"/>
        <v/>
      </c>
      <c r="AE564" s="166" t="str">
        <f t="shared" si="261"/>
        <v/>
      </c>
      <c r="AF564" s="166" t="str">
        <f t="shared" si="261"/>
        <v/>
      </c>
      <c r="AG564" s="166" t="str">
        <f t="shared" si="261"/>
        <v/>
      </c>
      <c r="AH564" s="166" t="str">
        <f t="shared" si="261"/>
        <v/>
      </c>
      <c r="AI564" s="166" t="str">
        <f t="shared" si="261"/>
        <v/>
      </c>
      <c r="AJ564" s="166" t="str">
        <f t="shared" si="261"/>
        <v/>
      </c>
      <c r="AK564" s="166" t="str">
        <f t="shared" si="261"/>
        <v/>
      </c>
      <c r="AL564" s="166" t="str">
        <f t="shared" si="261"/>
        <v/>
      </c>
      <c r="AM564" s="166" t="str">
        <f t="shared" si="261"/>
        <v/>
      </c>
      <c r="AN564" s="166" t="str">
        <f t="shared" si="261"/>
        <v/>
      </c>
      <c r="AO564" s="166" t="str">
        <f t="shared" si="261"/>
        <v/>
      </c>
      <c r="AP564" s="166" t="str">
        <f t="shared" si="261"/>
        <v/>
      </c>
      <c r="AQ564" s="166">
        <f t="shared" si="261"/>
        <v>7.4668595428235065</v>
      </c>
      <c r="AS564" s="166">
        <v>4.8480064240848701</v>
      </c>
    </row>
    <row r="565" spans="2:45">
      <c r="B565" s="161" t="str">
        <f t="shared" si="262"/>
        <v>7 Otros Riesgos Adicionales Incendio</v>
      </c>
      <c r="C565" s="166">
        <f t="shared" si="263"/>
        <v>188.78671946663087</v>
      </c>
      <c r="D565" s="166" t="str">
        <f t="shared" si="261"/>
        <v/>
      </c>
      <c r="E565" s="166">
        <f t="shared" si="261"/>
        <v>4.4024865095513528</v>
      </c>
      <c r="F565" s="166">
        <f t="shared" si="261"/>
        <v>28.021349599695007</v>
      </c>
      <c r="G565" s="166" t="str">
        <f t="shared" si="261"/>
        <v/>
      </c>
      <c r="H565" s="166">
        <f t="shared" si="261"/>
        <v>153.72625426205553</v>
      </c>
      <c r="I565" s="166">
        <f t="shared" si="261"/>
        <v>66.257363514745876</v>
      </c>
      <c r="J565" s="166">
        <f t="shared" si="261"/>
        <v>967.40340107839154</v>
      </c>
      <c r="K565" s="166" t="str">
        <f t="shared" si="261"/>
        <v/>
      </c>
      <c r="L565" s="166">
        <f t="shared" si="261"/>
        <v>13.867625518251558</v>
      </c>
      <c r="M565" s="166" t="str">
        <f t="shared" si="261"/>
        <v/>
      </c>
      <c r="N565" s="166" t="str">
        <f t="shared" si="261"/>
        <v/>
      </c>
      <c r="O565" s="166" t="str">
        <f t="shared" si="261"/>
        <v/>
      </c>
      <c r="P565" s="166">
        <f t="shared" si="261"/>
        <v>48.182144781749599</v>
      </c>
      <c r="Q565" s="166" t="str">
        <f t="shared" si="261"/>
        <v/>
      </c>
      <c r="R565" s="166">
        <f t="shared" si="261"/>
        <v>0</v>
      </c>
      <c r="S565" s="166">
        <f t="shared" si="261"/>
        <v>0</v>
      </c>
      <c r="T565" s="166">
        <f t="shared" si="261"/>
        <v>599.02906743554229</v>
      </c>
      <c r="U565" s="166" t="str">
        <f t="shared" si="261"/>
        <v/>
      </c>
      <c r="V565" s="166">
        <f t="shared" si="261"/>
        <v>26.869946001702061</v>
      </c>
      <c r="W565" s="166" t="str">
        <f t="shared" si="261"/>
        <v/>
      </c>
      <c r="X565" s="166" t="str">
        <f t="shared" si="261"/>
        <v/>
      </c>
      <c r="Y565" s="166">
        <f t="shared" si="261"/>
        <v>0</v>
      </c>
      <c r="Z565" s="166">
        <f t="shared" si="261"/>
        <v>226.59981322541913</v>
      </c>
      <c r="AA565" s="166">
        <f t="shared" si="261"/>
        <v>82.37498767136799</v>
      </c>
      <c r="AB565" s="166">
        <f t="shared" si="261"/>
        <v>135.89945993532459</v>
      </c>
      <c r="AC565" s="166" t="str">
        <f t="shared" si="261"/>
        <v/>
      </c>
      <c r="AD565" s="166" t="str">
        <f t="shared" si="261"/>
        <v/>
      </c>
      <c r="AE565" s="166" t="str">
        <f t="shared" si="261"/>
        <v/>
      </c>
      <c r="AF565" s="166" t="str">
        <f t="shared" si="261"/>
        <v/>
      </c>
      <c r="AG565" s="166" t="str">
        <f t="shared" si="261"/>
        <v/>
      </c>
      <c r="AH565" s="166" t="str">
        <f t="shared" ref="D565:AQ572" si="264">IFERROR((-AH601/AH637)*100,"")</f>
        <v/>
      </c>
      <c r="AI565" s="166" t="str">
        <f t="shared" si="264"/>
        <v/>
      </c>
      <c r="AJ565" s="166" t="str">
        <f t="shared" si="264"/>
        <v/>
      </c>
      <c r="AK565" s="166" t="str">
        <f t="shared" si="264"/>
        <v/>
      </c>
      <c r="AL565" s="166" t="str">
        <f t="shared" si="264"/>
        <v/>
      </c>
      <c r="AM565" s="166" t="str">
        <f t="shared" si="264"/>
        <v/>
      </c>
      <c r="AN565" s="166" t="str">
        <f t="shared" si="264"/>
        <v/>
      </c>
      <c r="AO565" s="166" t="str">
        <f t="shared" si="264"/>
        <v/>
      </c>
      <c r="AP565" s="166" t="str">
        <f t="shared" si="264"/>
        <v/>
      </c>
      <c r="AQ565" s="166">
        <f t="shared" si="264"/>
        <v>95.163103249672204</v>
      </c>
      <c r="AS565" s="166">
        <v>30.430847061156001</v>
      </c>
    </row>
    <row r="566" spans="2:45">
      <c r="B566" s="161" t="str">
        <f t="shared" si="262"/>
        <v>8 Robo</v>
      </c>
      <c r="C566" s="166">
        <f t="shared" si="263"/>
        <v>25.903494278837119</v>
      </c>
      <c r="D566" s="166" t="str">
        <f t="shared" si="264"/>
        <v/>
      </c>
      <c r="E566" s="166">
        <f t="shared" si="264"/>
        <v>100.33772828911746</v>
      </c>
      <c r="F566" s="166">
        <f t="shared" si="264"/>
        <v>-19.649527813726785</v>
      </c>
      <c r="G566" s="166" t="str">
        <f t="shared" si="264"/>
        <v/>
      </c>
      <c r="H566" s="166">
        <f t="shared" si="264"/>
        <v>173.99572192513369</v>
      </c>
      <c r="I566" s="166">
        <f t="shared" si="264"/>
        <v>76.569460361658926</v>
      </c>
      <c r="J566" s="166">
        <f t="shared" si="264"/>
        <v>-15.00307988450438</v>
      </c>
      <c r="K566" s="166" t="str">
        <f t="shared" si="264"/>
        <v/>
      </c>
      <c r="L566" s="166">
        <f t="shared" si="264"/>
        <v>26.590494582126382</v>
      </c>
      <c r="M566" s="166" t="str">
        <f t="shared" si="264"/>
        <v/>
      </c>
      <c r="N566" s="166" t="str">
        <f t="shared" si="264"/>
        <v/>
      </c>
      <c r="O566" s="166" t="str">
        <f t="shared" si="264"/>
        <v/>
      </c>
      <c r="P566" s="166">
        <f t="shared" si="264"/>
        <v>89.991612069551806</v>
      </c>
      <c r="Q566" s="166" t="str">
        <f t="shared" si="264"/>
        <v/>
      </c>
      <c r="R566" s="166">
        <f t="shared" si="264"/>
        <v>56.455541396790665</v>
      </c>
      <c r="S566" s="166" t="str">
        <f t="shared" si="264"/>
        <v/>
      </c>
      <c r="T566" s="166">
        <f t="shared" si="264"/>
        <v>38.175546887627668</v>
      </c>
      <c r="U566" s="166" t="str">
        <f t="shared" si="264"/>
        <v/>
      </c>
      <c r="V566" s="166">
        <f t="shared" si="264"/>
        <v>34.223773050170877</v>
      </c>
      <c r="W566" s="166" t="str">
        <f t="shared" si="264"/>
        <v/>
      </c>
      <c r="X566" s="166" t="str">
        <f t="shared" si="264"/>
        <v/>
      </c>
      <c r="Y566" s="166">
        <f t="shared" si="264"/>
        <v>42.870671538320678</v>
      </c>
      <c r="Z566" s="166">
        <f t="shared" si="264"/>
        <v>1060.9780439121757</v>
      </c>
      <c r="AA566" s="166">
        <f t="shared" si="264"/>
        <v>69.529126416593485</v>
      </c>
      <c r="AB566" s="166">
        <f t="shared" si="264"/>
        <v>48.600870475300233</v>
      </c>
      <c r="AC566" s="166">
        <f t="shared" si="264"/>
        <v>23.44216901071756</v>
      </c>
      <c r="AD566" s="166">
        <f t="shared" si="264"/>
        <v>56.371209922546939</v>
      </c>
      <c r="AE566" s="166" t="str">
        <f t="shared" si="264"/>
        <v/>
      </c>
      <c r="AF566" s="166" t="str">
        <f t="shared" si="264"/>
        <v/>
      </c>
      <c r="AG566" s="166" t="str">
        <f t="shared" si="264"/>
        <v/>
      </c>
      <c r="AH566" s="166" t="str">
        <f t="shared" si="264"/>
        <v/>
      </c>
      <c r="AI566" s="166" t="str">
        <f t="shared" si="264"/>
        <v/>
      </c>
      <c r="AJ566" s="166" t="str">
        <f t="shared" si="264"/>
        <v/>
      </c>
      <c r="AK566" s="166" t="str">
        <f t="shared" si="264"/>
        <v/>
      </c>
      <c r="AL566" s="166" t="str">
        <f t="shared" si="264"/>
        <v/>
      </c>
      <c r="AM566" s="166" t="str">
        <f t="shared" si="264"/>
        <v/>
      </c>
      <c r="AN566" s="166" t="str">
        <f t="shared" si="264"/>
        <v/>
      </c>
      <c r="AO566" s="166" t="str">
        <f t="shared" si="264"/>
        <v/>
      </c>
      <c r="AP566" s="166" t="str">
        <f t="shared" si="264"/>
        <v/>
      </c>
      <c r="AQ566" s="166">
        <f t="shared" si="264"/>
        <v>17.425125911368863</v>
      </c>
      <c r="AS566" s="166">
        <v>33.658821404740799</v>
      </c>
    </row>
    <row r="567" spans="2:45">
      <c r="B567" s="161" t="str">
        <f t="shared" si="262"/>
        <v>9 Daños Físicos Vehíc. Mot. G1 (VP)</v>
      </c>
      <c r="C567" s="166" t="str">
        <f t="shared" si="263"/>
        <v/>
      </c>
      <c r="D567" s="166" t="str">
        <f t="shared" si="264"/>
        <v/>
      </c>
      <c r="E567" s="166">
        <f t="shared" si="264"/>
        <v>77.817670985816022</v>
      </c>
      <c r="F567" s="166" t="str">
        <f t="shared" si="264"/>
        <v/>
      </c>
      <c r="G567" s="166" t="str">
        <f t="shared" si="264"/>
        <v/>
      </c>
      <c r="H567" s="166">
        <f t="shared" si="264"/>
        <v>75.600762947624972</v>
      </c>
      <c r="I567" s="166">
        <f t="shared" si="264"/>
        <v>55.754996014524984</v>
      </c>
      <c r="J567" s="166" t="str">
        <f t="shared" si="264"/>
        <v/>
      </c>
      <c r="K567" s="166" t="str">
        <f t="shared" si="264"/>
        <v/>
      </c>
      <c r="L567" s="166">
        <f t="shared" si="264"/>
        <v>68.647660379896834</v>
      </c>
      <c r="M567" s="166" t="str">
        <f t="shared" si="264"/>
        <v/>
      </c>
      <c r="N567" s="166" t="str">
        <f t="shared" si="264"/>
        <v/>
      </c>
      <c r="O567" s="166" t="str">
        <f t="shared" si="264"/>
        <v/>
      </c>
      <c r="P567" s="166">
        <f t="shared" si="264"/>
        <v>133.32059860953427</v>
      </c>
      <c r="Q567" s="166" t="str">
        <f t="shared" si="264"/>
        <v/>
      </c>
      <c r="R567" s="166">
        <f t="shared" si="264"/>
        <v>82.595161608225297</v>
      </c>
      <c r="S567" s="166" t="str">
        <f t="shared" si="264"/>
        <v/>
      </c>
      <c r="T567" s="166">
        <f t="shared" si="264"/>
        <v>70.128318454513334</v>
      </c>
      <c r="U567" s="166" t="str">
        <f t="shared" si="264"/>
        <v/>
      </c>
      <c r="V567" s="166">
        <f t="shared" si="264"/>
        <v>77.68055417149148</v>
      </c>
      <c r="W567" s="166" t="str">
        <f t="shared" si="264"/>
        <v/>
      </c>
      <c r="X567" s="166" t="str">
        <f t="shared" si="264"/>
        <v/>
      </c>
      <c r="Y567" s="166">
        <f t="shared" si="264"/>
        <v>60.615348534597103</v>
      </c>
      <c r="Z567" s="166" t="str">
        <f t="shared" si="264"/>
        <v/>
      </c>
      <c r="AA567" s="166">
        <f t="shared" si="264"/>
        <v>122.60130873890145</v>
      </c>
      <c r="AB567" s="166">
        <f t="shared" si="264"/>
        <v>94.505466169677277</v>
      </c>
      <c r="AC567" s="166">
        <f t="shared" si="264"/>
        <v>-2022.1023969809385</v>
      </c>
      <c r="AD567" s="166" t="str">
        <f t="shared" si="264"/>
        <v/>
      </c>
      <c r="AE567" s="166" t="str">
        <f t="shared" si="264"/>
        <v/>
      </c>
      <c r="AF567" s="166" t="str">
        <f t="shared" si="264"/>
        <v/>
      </c>
      <c r="AG567" s="166" t="str">
        <f t="shared" si="264"/>
        <v/>
      </c>
      <c r="AH567" s="166" t="str">
        <f t="shared" si="264"/>
        <v/>
      </c>
      <c r="AI567" s="166" t="str">
        <f t="shared" si="264"/>
        <v/>
      </c>
      <c r="AJ567" s="166" t="str">
        <f t="shared" si="264"/>
        <v/>
      </c>
      <c r="AK567" s="166" t="str">
        <f t="shared" si="264"/>
        <v/>
      </c>
      <c r="AL567" s="166" t="str">
        <f t="shared" si="264"/>
        <v/>
      </c>
      <c r="AM567" s="166" t="str">
        <f t="shared" si="264"/>
        <v/>
      </c>
      <c r="AN567" s="166" t="str">
        <f t="shared" si="264"/>
        <v/>
      </c>
      <c r="AO567" s="166" t="str">
        <f t="shared" si="264"/>
        <v/>
      </c>
      <c r="AP567" s="166" t="str">
        <f t="shared" si="264"/>
        <v/>
      </c>
      <c r="AQ567" s="166">
        <f t="shared" si="264"/>
        <v>74.621816740515058</v>
      </c>
      <c r="AS567" s="166">
        <v>77.542964067803197</v>
      </c>
    </row>
    <row r="568" spans="2:45">
      <c r="B568" s="161" t="str">
        <f t="shared" si="262"/>
        <v>10 Daños Físicos Vehíc. Mot. G2 (VC)</v>
      </c>
      <c r="C568" s="166" t="str">
        <f t="shared" si="263"/>
        <v/>
      </c>
      <c r="D568" s="166" t="str">
        <f t="shared" si="264"/>
        <v/>
      </c>
      <c r="E568" s="166">
        <f t="shared" si="264"/>
        <v>75.282697161880563</v>
      </c>
      <c r="F568" s="166" t="str">
        <f t="shared" si="264"/>
        <v/>
      </c>
      <c r="G568" s="166" t="str">
        <f t="shared" si="264"/>
        <v/>
      </c>
      <c r="H568" s="166">
        <f t="shared" si="264"/>
        <v>40.925193888577326</v>
      </c>
      <c r="I568" s="166">
        <f t="shared" si="264"/>
        <v>2200.4622228635826</v>
      </c>
      <c r="J568" s="166" t="str">
        <f t="shared" si="264"/>
        <v/>
      </c>
      <c r="K568" s="166" t="str">
        <f t="shared" si="264"/>
        <v/>
      </c>
      <c r="L568" s="166">
        <f t="shared" si="264"/>
        <v>106.73497075199099</v>
      </c>
      <c r="M568" s="166" t="str">
        <f t="shared" si="264"/>
        <v/>
      </c>
      <c r="N568" s="166" t="str">
        <f t="shared" si="264"/>
        <v/>
      </c>
      <c r="O568" s="166" t="str">
        <f t="shared" si="264"/>
        <v/>
      </c>
      <c r="P568" s="166">
        <f t="shared" si="264"/>
        <v>90.735521110404221</v>
      </c>
      <c r="Q568" s="166">
        <f t="shared" si="264"/>
        <v>2.9217595921302046</v>
      </c>
      <c r="R568" s="166">
        <f t="shared" si="264"/>
        <v>74.230362486297906</v>
      </c>
      <c r="S568" s="166" t="str">
        <f t="shared" si="264"/>
        <v/>
      </c>
      <c r="T568" s="166">
        <f t="shared" si="264"/>
        <v>68.022149188251888</v>
      </c>
      <c r="U568" s="166" t="str">
        <f t="shared" si="264"/>
        <v/>
      </c>
      <c r="V568" s="166">
        <f t="shared" si="264"/>
        <v>101.32773955999734</v>
      </c>
      <c r="W568" s="166" t="str">
        <f t="shared" si="264"/>
        <v/>
      </c>
      <c r="X568" s="166" t="str">
        <f t="shared" si="264"/>
        <v/>
      </c>
      <c r="Y568" s="166">
        <f t="shared" si="264"/>
        <v>63.944538001555138</v>
      </c>
      <c r="Z568" s="166" t="str">
        <f t="shared" si="264"/>
        <v/>
      </c>
      <c r="AA568" s="166">
        <f t="shared" si="264"/>
        <v>116.01235587386358</v>
      </c>
      <c r="AB568" s="166">
        <f t="shared" si="264"/>
        <v>77.1240733090454</v>
      </c>
      <c r="AC568" s="166">
        <f t="shared" si="264"/>
        <v>-80.170293133444332</v>
      </c>
      <c r="AD568" s="166" t="str">
        <f t="shared" si="264"/>
        <v/>
      </c>
      <c r="AE568" s="166" t="str">
        <f t="shared" si="264"/>
        <v/>
      </c>
      <c r="AF568" s="166" t="str">
        <f t="shared" si="264"/>
        <v/>
      </c>
      <c r="AG568" s="166" t="str">
        <f t="shared" si="264"/>
        <v/>
      </c>
      <c r="AH568" s="166" t="str">
        <f t="shared" si="264"/>
        <v/>
      </c>
      <c r="AI568" s="166" t="str">
        <f t="shared" si="264"/>
        <v/>
      </c>
      <c r="AJ568" s="166" t="str">
        <f t="shared" si="264"/>
        <v/>
      </c>
      <c r="AK568" s="166" t="str">
        <f t="shared" si="264"/>
        <v/>
      </c>
      <c r="AL568" s="166" t="str">
        <f t="shared" si="264"/>
        <v/>
      </c>
      <c r="AM568" s="166" t="str">
        <f t="shared" si="264"/>
        <v/>
      </c>
      <c r="AN568" s="166" t="str">
        <f t="shared" si="264"/>
        <v/>
      </c>
      <c r="AO568" s="166" t="str">
        <f t="shared" si="264"/>
        <v/>
      </c>
      <c r="AP568" s="166" t="str">
        <f t="shared" si="264"/>
        <v/>
      </c>
      <c r="AQ568" s="166">
        <f t="shared" si="264"/>
        <v>83.292589674447115</v>
      </c>
      <c r="AS568" s="166">
        <v>69.478024148558305</v>
      </c>
    </row>
    <row r="569" spans="2:45">
      <c r="B569" s="161" t="str">
        <f t="shared" si="262"/>
        <v>11 Casco Marítimo</v>
      </c>
      <c r="C569" s="166" t="str">
        <f t="shared" si="263"/>
        <v/>
      </c>
      <c r="D569" s="166" t="str">
        <f t="shared" si="264"/>
        <v/>
      </c>
      <c r="E569" s="166">
        <f t="shared" si="264"/>
        <v>0</v>
      </c>
      <c r="F569" s="166" t="str">
        <f t="shared" si="264"/>
        <v/>
      </c>
      <c r="G569" s="166" t="str">
        <f t="shared" si="264"/>
        <v/>
      </c>
      <c r="H569" s="166" t="str">
        <f t="shared" si="264"/>
        <v/>
      </c>
      <c r="I569" s="166">
        <f t="shared" si="264"/>
        <v>10.005291480836199</v>
      </c>
      <c r="J569" s="166" t="str">
        <f t="shared" si="264"/>
        <v/>
      </c>
      <c r="K569" s="166" t="str">
        <f t="shared" si="264"/>
        <v/>
      </c>
      <c r="L569" s="166" t="str">
        <f t="shared" si="264"/>
        <v/>
      </c>
      <c r="M569" s="166" t="str">
        <f t="shared" si="264"/>
        <v/>
      </c>
      <c r="N569" s="166" t="str">
        <f t="shared" si="264"/>
        <v/>
      </c>
      <c r="O569" s="166" t="str">
        <f t="shared" si="264"/>
        <v/>
      </c>
      <c r="P569" s="166" t="str">
        <f t="shared" si="264"/>
        <v/>
      </c>
      <c r="Q569" s="166" t="str">
        <f t="shared" si="264"/>
        <v/>
      </c>
      <c r="R569" s="166">
        <f t="shared" si="264"/>
        <v>-0.96006144393241177</v>
      </c>
      <c r="S569" s="166" t="str">
        <f t="shared" si="264"/>
        <v/>
      </c>
      <c r="T569" s="166">
        <f t="shared" si="264"/>
        <v>-37.393892881229796</v>
      </c>
      <c r="U569" s="166" t="str">
        <f t="shared" si="264"/>
        <v/>
      </c>
      <c r="V569" s="166">
        <f t="shared" si="264"/>
        <v>134.28673578834466</v>
      </c>
      <c r="W569" s="166" t="str">
        <f t="shared" si="264"/>
        <v/>
      </c>
      <c r="X569" s="166" t="str">
        <f t="shared" si="264"/>
        <v/>
      </c>
      <c r="Y569" s="166">
        <f t="shared" si="264"/>
        <v>80.617814621498994</v>
      </c>
      <c r="Z569" s="166" t="str">
        <f t="shared" si="264"/>
        <v/>
      </c>
      <c r="AA569" s="166" t="str">
        <f t="shared" si="264"/>
        <v/>
      </c>
      <c r="AB569" s="166">
        <f t="shared" si="264"/>
        <v>579.46060342956378</v>
      </c>
      <c r="AC569" s="166" t="str">
        <f t="shared" si="264"/>
        <v/>
      </c>
      <c r="AD569" s="166" t="str">
        <f t="shared" si="264"/>
        <v/>
      </c>
      <c r="AE569" s="166" t="str">
        <f t="shared" si="264"/>
        <v/>
      </c>
      <c r="AF569" s="166" t="str">
        <f t="shared" si="264"/>
        <v/>
      </c>
      <c r="AG569" s="166" t="str">
        <f t="shared" si="264"/>
        <v/>
      </c>
      <c r="AH569" s="166" t="str">
        <f t="shared" si="264"/>
        <v/>
      </c>
      <c r="AI569" s="166" t="str">
        <f t="shared" si="264"/>
        <v/>
      </c>
      <c r="AJ569" s="166" t="str">
        <f t="shared" si="264"/>
        <v/>
      </c>
      <c r="AK569" s="166" t="str">
        <f t="shared" si="264"/>
        <v/>
      </c>
      <c r="AL569" s="166" t="str">
        <f t="shared" si="264"/>
        <v/>
      </c>
      <c r="AM569" s="166" t="str">
        <f t="shared" si="264"/>
        <v/>
      </c>
      <c r="AN569" s="166" t="str">
        <f t="shared" si="264"/>
        <v/>
      </c>
      <c r="AO569" s="166" t="str">
        <f t="shared" si="264"/>
        <v/>
      </c>
      <c r="AP569" s="166" t="str">
        <f t="shared" si="264"/>
        <v/>
      </c>
      <c r="AQ569" s="166">
        <f t="shared" si="264"/>
        <v>106.50524959436751</v>
      </c>
      <c r="AS569" s="166">
        <v>98.177282026697597</v>
      </c>
    </row>
    <row r="570" spans="2:45">
      <c r="B570" s="161" t="str">
        <f t="shared" si="262"/>
        <v>12 Casco Aéreo</v>
      </c>
      <c r="C570" s="166" t="str">
        <f t="shared" si="263"/>
        <v/>
      </c>
      <c r="D570" s="166" t="str">
        <f t="shared" si="264"/>
        <v/>
      </c>
      <c r="E570" s="166">
        <f t="shared" si="264"/>
        <v>0</v>
      </c>
      <c r="F570" s="166" t="str">
        <f t="shared" si="264"/>
        <v/>
      </c>
      <c r="G570" s="166" t="str">
        <f t="shared" si="264"/>
        <v/>
      </c>
      <c r="H570" s="166">
        <f t="shared" si="264"/>
        <v>43178400</v>
      </c>
      <c r="I570" s="166" t="str">
        <f t="shared" si="264"/>
        <v/>
      </c>
      <c r="J570" s="166" t="str">
        <f t="shared" si="264"/>
        <v/>
      </c>
      <c r="K570" s="166" t="str">
        <f t="shared" si="264"/>
        <v/>
      </c>
      <c r="L570" s="166" t="str">
        <f t="shared" si="264"/>
        <v/>
      </c>
      <c r="M570" s="166" t="str">
        <f t="shared" si="264"/>
        <v/>
      </c>
      <c r="N570" s="166" t="str">
        <f t="shared" si="264"/>
        <v/>
      </c>
      <c r="O570" s="166" t="str">
        <f t="shared" si="264"/>
        <v/>
      </c>
      <c r="P570" s="166" t="str">
        <f t="shared" si="264"/>
        <v/>
      </c>
      <c r="Q570" s="166" t="str">
        <f t="shared" si="264"/>
        <v/>
      </c>
      <c r="R570" s="166" t="str">
        <f t="shared" si="264"/>
        <v/>
      </c>
      <c r="S570" s="166" t="str">
        <f t="shared" si="264"/>
        <v/>
      </c>
      <c r="T570" s="166">
        <f t="shared" si="264"/>
        <v>902.30582524271836</v>
      </c>
      <c r="U570" s="166" t="str">
        <f t="shared" si="264"/>
        <v/>
      </c>
      <c r="V570" s="166">
        <f t="shared" si="264"/>
        <v>0</v>
      </c>
      <c r="W570" s="166" t="str">
        <f t="shared" si="264"/>
        <v/>
      </c>
      <c r="X570" s="166">
        <f t="shared" si="264"/>
        <v>0</v>
      </c>
      <c r="Y570" s="166" t="str">
        <f t="shared" si="264"/>
        <v/>
      </c>
      <c r="Z570" s="166">
        <f t="shared" si="264"/>
        <v>0</v>
      </c>
      <c r="AA570" s="166" t="str">
        <f t="shared" si="264"/>
        <v/>
      </c>
      <c r="AB570" s="166" t="str">
        <f t="shared" si="264"/>
        <v/>
      </c>
      <c r="AC570" s="166" t="str">
        <f t="shared" si="264"/>
        <v/>
      </c>
      <c r="AD570" s="166" t="str">
        <f t="shared" si="264"/>
        <v/>
      </c>
      <c r="AE570" s="166" t="str">
        <f t="shared" si="264"/>
        <v/>
      </c>
      <c r="AF570" s="166" t="str">
        <f t="shared" si="264"/>
        <v/>
      </c>
      <c r="AG570" s="166" t="str">
        <f t="shared" si="264"/>
        <v/>
      </c>
      <c r="AH570" s="166" t="str">
        <f t="shared" si="264"/>
        <v/>
      </c>
      <c r="AI570" s="166" t="str">
        <f t="shared" si="264"/>
        <v/>
      </c>
      <c r="AJ570" s="166" t="str">
        <f t="shared" si="264"/>
        <v/>
      </c>
      <c r="AK570" s="166" t="str">
        <f t="shared" si="264"/>
        <v/>
      </c>
      <c r="AL570" s="166" t="str">
        <f t="shared" si="264"/>
        <v/>
      </c>
      <c r="AM570" s="166" t="str">
        <f t="shared" si="264"/>
        <v/>
      </c>
      <c r="AN570" s="166" t="str">
        <f t="shared" si="264"/>
        <v/>
      </c>
      <c r="AO570" s="166" t="str">
        <f t="shared" si="264"/>
        <v/>
      </c>
      <c r="AP570" s="166" t="str">
        <f t="shared" si="264"/>
        <v/>
      </c>
      <c r="AQ570" s="166">
        <f t="shared" si="264"/>
        <v>9813.9584334031406</v>
      </c>
      <c r="AS570" s="166">
        <v>171.52651606047101</v>
      </c>
    </row>
    <row r="571" spans="2:45">
      <c r="B571" s="161" t="str">
        <f t="shared" si="262"/>
        <v>13 Transporte Terrestre</v>
      </c>
      <c r="C571" s="166">
        <f t="shared" si="263"/>
        <v>58.205831710138803</v>
      </c>
      <c r="D571" s="166" t="str">
        <f t="shared" si="264"/>
        <v/>
      </c>
      <c r="E571" s="166">
        <f t="shared" si="264"/>
        <v>62.800105626958533</v>
      </c>
      <c r="F571" s="166" t="str">
        <f t="shared" si="264"/>
        <v/>
      </c>
      <c r="G571" s="166" t="str">
        <f t="shared" si="264"/>
        <v/>
      </c>
      <c r="H571" s="166">
        <f t="shared" si="264"/>
        <v>13.672464018209682</v>
      </c>
      <c r="I571" s="166">
        <f t="shared" si="264"/>
        <v>-184.9281789014893</v>
      </c>
      <c r="J571" s="166">
        <f t="shared" si="264"/>
        <v>9.3767412161365229</v>
      </c>
      <c r="K571" s="166" t="str">
        <f t="shared" si="264"/>
        <v/>
      </c>
      <c r="L571" s="166">
        <f t="shared" si="264"/>
        <v>1.1457782478406489</v>
      </c>
      <c r="M571" s="166" t="str">
        <f t="shared" si="264"/>
        <v/>
      </c>
      <c r="N571" s="166" t="str">
        <f t="shared" si="264"/>
        <v/>
      </c>
      <c r="O571" s="166" t="str">
        <f t="shared" si="264"/>
        <v/>
      </c>
      <c r="P571" s="166">
        <f t="shared" si="264"/>
        <v>52.770066076467678</v>
      </c>
      <c r="Q571" s="166" t="str">
        <f t="shared" si="264"/>
        <v/>
      </c>
      <c r="R571" s="166">
        <f t="shared" si="264"/>
        <v>118.08333389774259</v>
      </c>
      <c r="S571" s="166" t="str">
        <f t="shared" si="264"/>
        <v/>
      </c>
      <c r="T571" s="166">
        <f t="shared" si="264"/>
        <v>28.317730395472179</v>
      </c>
      <c r="U571" s="166" t="str">
        <f t="shared" si="264"/>
        <v/>
      </c>
      <c r="V571" s="166">
        <f t="shared" si="264"/>
        <v>62.793119851781377</v>
      </c>
      <c r="W571" s="166" t="str">
        <f t="shared" si="264"/>
        <v/>
      </c>
      <c r="X571" s="166">
        <f t="shared" si="264"/>
        <v>12.268095113666057</v>
      </c>
      <c r="Y571" s="166">
        <f t="shared" si="264"/>
        <v>41.993703473061686</v>
      </c>
      <c r="Z571" s="166" t="str">
        <f t="shared" si="264"/>
        <v/>
      </c>
      <c r="AA571" s="166">
        <f t="shared" si="264"/>
        <v>183.20728852914573</v>
      </c>
      <c r="AB571" s="166">
        <f t="shared" si="264"/>
        <v>55.717704181046145</v>
      </c>
      <c r="AC571" s="166" t="str">
        <f t="shared" si="264"/>
        <v/>
      </c>
      <c r="AD571" s="166" t="str">
        <f t="shared" si="264"/>
        <v/>
      </c>
      <c r="AE571" s="166" t="str">
        <f t="shared" si="264"/>
        <v/>
      </c>
      <c r="AF571" s="166" t="str">
        <f t="shared" si="264"/>
        <v/>
      </c>
      <c r="AG571" s="166" t="str">
        <f t="shared" si="264"/>
        <v/>
      </c>
      <c r="AH571" s="166" t="str">
        <f t="shared" si="264"/>
        <v/>
      </c>
      <c r="AI571" s="166" t="str">
        <f t="shared" si="264"/>
        <v/>
      </c>
      <c r="AJ571" s="166" t="str">
        <f t="shared" si="264"/>
        <v/>
      </c>
      <c r="AK571" s="166" t="str">
        <f t="shared" si="264"/>
        <v/>
      </c>
      <c r="AL571" s="166" t="str">
        <f t="shared" si="264"/>
        <v/>
      </c>
      <c r="AM571" s="166" t="str">
        <f t="shared" si="264"/>
        <v/>
      </c>
      <c r="AN571" s="166" t="str">
        <f t="shared" si="264"/>
        <v/>
      </c>
      <c r="AO571" s="166" t="str">
        <f t="shared" si="264"/>
        <v/>
      </c>
      <c r="AP571" s="166" t="str">
        <f t="shared" si="264"/>
        <v/>
      </c>
      <c r="AQ571" s="166">
        <f t="shared" si="264"/>
        <v>49.416957500170767</v>
      </c>
      <c r="AS571" s="166">
        <v>34.172826133827101</v>
      </c>
    </row>
    <row r="572" spans="2:45">
      <c r="B572" s="161" t="str">
        <f t="shared" si="262"/>
        <v>14 Transporte Marítimo</v>
      </c>
      <c r="C572" s="166">
        <f t="shared" si="263"/>
        <v>-1.7701751048810721</v>
      </c>
      <c r="D572" s="166" t="str">
        <f t="shared" si="264"/>
        <v/>
      </c>
      <c r="E572" s="166">
        <f t="shared" si="264"/>
        <v>11.763925345474588</v>
      </c>
      <c r="F572" s="166" t="str">
        <f t="shared" si="264"/>
        <v/>
      </c>
      <c r="G572" s="166" t="str">
        <f t="shared" si="264"/>
        <v/>
      </c>
      <c r="H572" s="166">
        <f t="shared" si="264"/>
        <v>17.436918489815444</v>
      </c>
      <c r="I572" s="166">
        <f t="shared" ref="D572:AQ578" si="265">IFERROR((-I608/I644)*100,"")</f>
        <v>-172.36102391859995</v>
      </c>
      <c r="J572" s="166">
        <f t="shared" si="265"/>
        <v>28.052966384361046</v>
      </c>
      <c r="K572" s="166" t="str">
        <f t="shared" si="265"/>
        <v/>
      </c>
      <c r="L572" s="166" t="str">
        <f t="shared" si="265"/>
        <v/>
      </c>
      <c r="M572" s="166" t="str">
        <f t="shared" si="265"/>
        <v/>
      </c>
      <c r="N572" s="166" t="str">
        <f t="shared" si="265"/>
        <v/>
      </c>
      <c r="O572" s="166" t="str">
        <f t="shared" si="265"/>
        <v/>
      </c>
      <c r="P572" s="166">
        <f t="shared" si="265"/>
        <v>27.599140610383888</v>
      </c>
      <c r="Q572" s="166" t="str">
        <f t="shared" si="265"/>
        <v/>
      </c>
      <c r="R572" s="166">
        <f t="shared" si="265"/>
        <v>33.560453558959516</v>
      </c>
      <c r="S572" s="166" t="str">
        <f t="shared" si="265"/>
        <v/>
      </c>
      <c r="T572" s="166">
        <f t="shared" si="265"/>
        <v>6.1125570888375975</v>
      </c>
      <c r="U572" s="166" t="str">
        <f t="shared" si="265"/>
        <v/>
      </c>
      <c r="V572" s="166">
        <f t="shared" si="265"/>
        <v>4.5719307250231358</v>
      </c>
      <c r="W572" s="166" t="str">
        <f t="shared" si="265"/>
        <v/>
      </c>
      <c r="X572" s="166">
        <f t="shared" si="265"/>
        <v>9.6799872631746542</v>
      </c>
      <c r="Y572" s="166">
        <f t="shared" si="265"/>
        <v>93.830440920036537</v>
      </c>
      <c r="Z572" s="166" t="str">
        <f t="shared" si="265"/>
        <v/>
      </c>
      <c r="AA572" s="166" t="str">
        <f t="shared" si="265"/>
        <v/>
      </c>
      <c r="AB572" s="166">
        <f t="shared" si="265"/>
        <v>-1841.0967031104331</v>
      </c>
      <c r="AC572" s="166" t="str">
        <f t="shared" si="265"/>
        <v/>
      </c>
      <c r="AD572" s="166" t="str">
        <f t="shared" si="265"/>
        <v/>
      </c>
      <c r="AE572" s="166" t="str">
        <f t="shared" si="265"/>
        <v/>
      </c>
      <c r="AF572" s="166" t="str">
        <f t="shared" si="265"/>
        <v/>
      </c>
      <c r="AG572" s="166" t="str">
        <f t="shared" si="265"/>
        <v/>
      </c>
      <c r="AH572" s="166" t="str">
        <f t="shared" si="265"/>
        <v/>
      </c>
      <c r="AI572" s="166" t="str">
        <f t="shared" si="265"/>
        <v/>
      </c>
      <c r="AJ572" s="166" t="str">
        <f t="shared" si="265"/>
        <v/>
      </c>
      <c r="AK572" s="166" t="str">
        <f t="shared" si="265"/>
        <v/>
      </c>
      <c r="AL572" s="166" t="str">
        <f t="shared" si="265"/>
        <v/>
      </c>
      <c r="AM572" s="166" t="str">
        <f t="shared" si="265"/>
        <v/>
      </c>
      <c r="AN572" s="166" t="str">
        <f t="shared" si="265"/>
        <v/>
      </c>
      <c r="AO572" s="166" t="str">
        <f t="shared" si="265"/>
        <v/>
      </c>
      <c r="AP572" s="166" t="str">
        <f t="shared" si="265"/>
        <v/>
      </c>
      <c r="AQ572" s="166">
        <f t="shared" si="265"/>
        <v>-1.6007957892628371</v>
      </c>
      <c r="AS572" s="166">
        <v>29.142691137498801</v>
      </c>
    </row>
    <row r="573" spans="2:45">
      <c r="B573" s="161" t="str">
        <f t="shared" si="262"/>
        <v>15 Transporte Aéreo</v>
      </c>
      <c r="C573" s="166">
        <f t="shared" si="263"/>
        <v>22.311320375712093</v>
      </c>
      <c r="D573" s="166" t="str">
        <f t="shared" si="265"/>
        <v/>
      </c>
      <c r="E573" s="166">
        <f t="shared" si="265"/>
        <v>10.825976878195837</v>
      </c>
      <c r="F573" s="166" t="str">
        <f t="shared" si="265"/>
        <v/>
      </c>
      <c r="G573" s="166" t="str">
        <f t="shared" si="265"/>
        <v/>
      </c>
      <c r="H573" s="166">
        <f t="shared" si="265"/>
        <v>-15.459554771875689</v>
      </c>
      <c r="I573" s="166">
        <f t="shared" si="265"/>
        <v>1.3818952158283282</v>
      </c>
      <c r="J573" s="166">
        <f t="shared" si="265"/>
        <v>46.551393271241146</v>
      </c>
      <c r="K573" s="166" t="str">
        <f t="shared" si="265"/>
        <v/>
      </c>
      <c r="L573" s="166" t="str">
        <f t="shared" si="265"/>
        <v/>
      </c>
      <c r="M573" s="166" t="str">
        <f t="shared" si="265"/>
        <v/>
      </c>
      <c r="N573" s="166" t="str">
        <f t="shared" si="265"/>
        <v/>
      </c>
      <c r="O573" s="166" t="str">
        <f t="shared" si="265"/>
        <v/>
      </c>
      <c r="P573" s="166">
        <f t="shared" si="265"/>
        <v>49.991609956185329</v>
      </c>
      <c r="Q573" s="166" t="str">
        <f t="shared" si="265"/>
        <v/>
      </c>
      <c r="R573" s="166">
        <f t="shared" si="265"/>
        <v>-4.446340943033924</v>
      </c>
      <c r="S573" s="166" t="str">
        <f t="shared" si="265"/>
        <v/>
      </c>
      <c r="T573" s="166">
        <f t="shared" si="265"/>
        <v>10.255096609357535</v>
      </c>
      <c r="U573" s="166" t="str">
        <f t="shared" si="265"/>
        <v/>
      </c>
      <c r="V573" s="166">
        <f t="shared" si="265"/>
        <v>-2.7063508132550451</v>
      </c>
      <c r="W573" s="166" t="str">
        <f t="shared" si="265"/>
        <v/>
      </c>
      <c r="X573" s="166">
        <f t="shared" si="265"/>
        <v>8.027995059695348</v>
      </c>
      <c r="Y573" s="166">
        <f t="shared" si="265"/>
        <v>33.975979772439949</v>
      </c>
      <c r="Z573" s="166" t="str">
        <f t="shared" si="265"/>
        <v/>
      </c>
      <c r="AA573" s="166" t="str">
        <f t="shared" si="265"/>
        <v/>
      </c>
      <c r="AB573" s="166" t="str">
        <f t="shared" si="265"/>
        <v/>
      </c>
      <c r="AC573" s="166" t="str">
        <f t="shared" si="265"/>
        <v/>
      </c>
      <c r="AD573" s="166" t="str">
        <f t="shared" si="265"/>
        <v/>
      </c>
      <c r="AE573" s="166" t="str">
        <f t="shared" si="265"/>
        <v/>
      </c>
      <c r="AF573" s="166" t="str">
        <f t="shared" si="265"/>
        <v/>
      </c>
      <c r="AG573" s="166" t="str">
        <f t="shared" si="265"/>
        <v/>
      </c>
      <c r="AH573" s="166" t="str">
        <f t="shared" si="265"/>
        <v/>
      </c>
      <c r="AI573" s="166" t="str">
        <f t="shared" si="265"/>
        <v/>
      </c>
      <c r="AJ573" s="166" t="str">
        <f t="shared" si="265"/>
        <v/>
      </c>
      <c r="AK573" s="166" t="str">
        <f t="shared" si="265"/>
        <v/>
      </c>
      <c r="AL573" s="166" t="str">
        <f t="shared" si="265"/>
        <v/>
      </c>
      <c r="AM573" s="166" t="str">
        <f t="shared" si="265"/>
        <v/>
      </c>
      <c r="AN573" s="166" t="str">
        <f t="shared" si="265"/>
        <v/>
      </c>
      <c r="AO573" s="166" t="str">
        <f t="shared" si="265"/>
        <v/>
      </c>
      <c r="AP573" s="166" t="str">
        <f t="shared" si="265"/>
        <v/>
      </c>
      <c r="AQ573" s="166">
        <f t="shared" si="265"/>
        <v>14.472715158844633</v>
      </c>
      <c r="AS573" s="166">
        <v>11.459346313085</v>
      </c>
    </row>
    <row r="574" spans="2:45">
      <c r="B574" s="161" t="str">
        <f t="shared" si="262"/>
        <v>16 Equipo Móvil Contratista</v>
      </c>
      <c r="C574" s="166">
        <f t="shared" si="263"/>
        <v>0</v>
      </c>
      <c r="D574" s="166" t="str">
        <f t="shared" si="265"/>
        <v/>
      </c>
      <c r="E574" s="166">
        <f t="shared" si="265"/>
        <v>74.745443567694764</v>
      </c>
      <c r="F574" s="166" t="str">
        <f t="shared" si="265"/>
        <v/>
      </c>
      <c r="G574" s="166" t="str">
        <f t="shared" si="265"/>
        <v/>
      </c>
      <c r="H574" s="166">
        <f t="shared" si="265"/>
        <v>0</v>
      </c>
      <c r="I574" s="166">
        <f t="shared" si="265"/>
        <v>90.493316327766138</v>
      </c>
      <c r="J574" s="166">
        <f t="shared" si="265"/>
        <v>58.352013080279299</v>
      </c>
      <c r="K574" s="166" t="str">
        <f t="shared" si="265"/>
        <v/>
      </c>
      <c r="L574" s="166">
        <f t="shared" si="265"/>
        <v>34.767143139450631</v>
      </c>
      <c r="M574" s="166" t="str">
        <f t="shared" si="265"/>
        <v/>
      </c>
      <c r="N574" s="166" t="str">
        <f t="shared" si="265"/>
        <v/>
      </c>
      <c r="O574" s="166" t="str">
        <f t="shared" si="265"/>
        <v/>
      </c>
      <c r="P574" s="166">
        <f t="shared" si="265"/>
        <v>30.09455842997324</v>
      </c>
      <c r="Q574" s="166" t="str">
        <f t="shared" si="265"/>
        <v/>
      </c>
      <c r="R574" s="166">
        <f t="shared" si="265"/>
        <v>89.438245882150795</v>
      </c>
      <c r="S574" s="166" t="str">
        <f t="shared" si="265"/>
        <v/>
      </c>
      <c r="T574" s="166">
        <f t="shared" si="265"/>
        <v>53.940826416229029</v>
      </c>
      <c r="U574" s="166" t="str">
        <f t="shared" si="265"/>
        <v/>
      </c>
      <c r="V574" s="166">
        <f t="shared" si="265"/>
        <v>56.640940128624315</v>
      </c>
      <c r="W574" s="166" t="str">
        <f t="shared" si="265"/>
        <v/>
      </c>
      <c r="X574" s="166" t="str">
        <f t="shared" si="265"/>
        <v/>
      </c>
      <c r="Y574" s="166">
        <f t="shared" si="265"/>
        <v>65.557506120795438</v>
      </c>
      <c r="Z574" s="166">
        <f t="shared" si="265"/>
        <v>0</v>
      </c>
      <c r="AA574" s="166">
        <f t="shared" si="265"/>
        <v>68.667182626234208</v>
      </c>
      <c r="AB574" s="166">
        <f t="shared" si="265"/>
        <v>97.233391016033949</v>
      </c>
      <c r="AC574" s="166" t="str">
        <f t="shared" si="265"/>
        <v/>
      </c>
      <c r="AD574" s="166" t="str">
        <f t="shared" si="265"/>
        <v/>
      </c>
      <c r="AE574" s="166" t="str">
        <f t="shared" si="265"/>
        <v/>
      </c>
      <c r="AF574" s="166" t="str">
        <f t="shared" si="265"/>
        <v/>
      </c>
      <c r="AG574" s="166" t="str">
        <f t="shared" si="265"/>
        <v/>
      </c>
      <c r="AH574" s="166" t="str">
        <f t="shared" si="265"/>
        <v/>
      </c>
      <c r="AI574" s="166" t="str">
        <f t="shared" si="265"/>
        <v/>
      </c>
      <c r="AJ574" s="166" t="str">
        <f t="shared" si="265"/>
        <v/>
      </c>
      <c r="AK574" s="166" t="str">
        <f t="shared" si="265"/>
        <v/>
      </c>
      <c r="AL574" s="166" t="str">
        <f t="shared" si="265"/>
        <v/>
      </c>
      <c r="AM574" s="166" t="str">
        <f t="shared" si="265"/>
        <v/>
      </c>
      <c r="AN574" s="166" t="str">
        <f t="shared" si="265"/>
        <v/>
      </c>
      <c r="AO574" s="166" t="str">
        <f t="shared" si="265"/>
        <v/>
      </c>
      <c r="AP574" s="166" t="str">
        <f t="shared" si="265"/>
        <v/>
      </c>
      <c r="AQ574" s="166">
        <f t="shared" si="265"/>
        <v>79.426309281442968</v>
      </c>
      <c r="AS574" s="166">
        <v>43.982096642403697</v>
      </c>
    </row>
    <row r="575" spans="2:45">
      <c r="B575" s="161" t="str">
        <f t="shared" si="262"/>
        <v>17 Todo Riesgo Construc. y Montaje</v>
      </c>
      <c r="C575" s="166">
        <f t="shared" si="263"/>
        <v>8.2901957731677882</v>
      </c>
      <c r="D575" s="166" t="str">
        <f t="shared" si="265"/>
        <v/>
      </c>
      <c r="E575" s="166">
        <f t="shared" si="265"/>
        <v>28.417092106748061</v>
      </c>
      <c r="F575" s="166" t="str">
        <f t="shared" si="265"/>
        <v/>
      </c>
      <c r="G575" s="166" t="str">
        <f t="shared" si="265"/>
        <v/>
      </c>
      <c r="H575" s="166">
        <f t="shared" si="265"/>
        <v>3.5737077217613273</v>
      </c>
      <c r="I575" s="166">
        <f t="shared" si="265"/>
        <v>34.246241359368405</v>
      </c>
      <c r="J575" s="166">
        <f t="shared" si="265"/>
        <v>0</v>
      </c>
      <c r="K575" s="166" t="str">
        <f t="shared" si="265"/>
        <v/>
      </c>
      <c r="L575" s="166">
        <f t="shared" si="265"/>
        <v>8.2147183525136285</v>
      </c>
      <c r="M575" s="166" t="str">
        <f t="shared" si="265"/>
        <v/>
      </c>
      <c r="N575" s="166" t="str">
        <f t="shared" si="265"/>
        <v/>
      </c>
      <c r="O575" s="166" t="str">
        <f t="shared" si="265"/>
        <v/>
      </c>
      <c r="P575" s="166">
        <f t="shared" si="265"/>
        <v>4.7413793103448274</v>
      </c>
      <c r="Q575" s="166" t="str">
        <f t="shared" si="265"/>
        <v/>
      </c>
      <c r="R575" s="166">
        <f t="shared" si="265"/>
        <v>61.992587726846338</v>
      </c>
      <c r="S575" s="166" t="str">
        <f t="shared" si="265"/>
        <v/>
      </c>
      <c r="T575" s="166">
        <f t="shared" si="265"/>
        <v>167.95504197975959</v>
      </c>
      <c r="U575" s="166" t="str">
        <f t="shared" si="265"/>
        <v/>
      </c>
      <c r="V575" s="166">
        <f t="shared" si="265"/>
        <v>12.208219652678533</v>
      </c>
      <c r="W575" s="166" t="str">
        <f t="shared" si="265"/>
        <v/>
      </c>
      <c r="X575" s="166">
        <f t="shared" si="265"/>
        <v>25.077367967124957</v>
      </c>
      <c r="Y575" s="166">
        <f t="shared" si="265"/>
        <v>160.93948192633471</v>
      </c>
      <c r="Z575" s="166">
        <f t="shared" si="265"/>
        <v>0</v>
      </c>
      <c r="AA575" s="166">
        <f t="shared" si="265"/>
        <v>43.382650993109038</v>
      </c>
      <c r="AB575" s="166">
        <f t="shared" si="265"/>
        <v>10.745313075310307</v>
      </c>
      <c r="AC575" s="166" t="str">
        <f t="shared" si="265"/>
        <v/>
      </c>
      <c r="AD575" s="166" t="str">
        <f t="shared" si="265"/>
        <v/>
      </c>
      <c r="AE575" s="166" t="str">
        <f t="shared" si="265"/>
        <v/>
      </c>
      <c r="AF575" s="166" t="str">
        <f t="shared" si="265"/>
        <v/>
      </c>
      <c r="AG575" s="166" t="str">
        <f t="shared" si="265"/>
        <v/>
      </c>
      <c r="AH575" s="166" t="str">
        <f t="shared" si="265"/>
        <v/>
      </c>
      <c r="AI575" s="166" t="str">
        <f t="shared" si="265"/>
        <v/>
      </c>
      <c r="AJ575" s="166" t="str">
        <f t="shared" si="265"/>
        <v/>
      </c>
      <c r="AK575" s="166" t="str">
        <f t="shared" si="265"/>
        <v/>
      </c>
      <c r="AL575" s="166" t="str">
        <f t="shared" si="265"/>
        <v/>
      </c>
      <c r="AM575" s="166" t="str">
        <f t="shared" si="265"/>
        <v/>
      </c>
      <c r="AN575" s="166" t="str">
        <f t="shared" si="265"/>
        <v/>
      </c>
      <c r="AO575" s="166" t="str">
        <f t="shared" si="265"/>
        <v/>
      </c>
      <c r="AP575" s="166" t="str">
        <f t="shared" si="265"/>
        <v/>
      </c>
      <c r="AQ575" s="166">
        <f t="shared" si="265"/>
        <v>83.768191813509091</v>
      </c>
      <c r="AS575" s="166">
        <v>44.738183720600901</v>
      </c>
    </row>
    <row r="576" spans="2:45">
      <c r="B576" s="161" t="str">
        <f t="shared" si="262"/>
        <v>18 Avería de Maquinaria</v>
      </c>
      <c r="C576" s="166">
        <f t="shared" si="263"/>
        <v>-13.958936199531488</v>
      </c>
      <c r="D576" s="166" t="str">
        <f t="shared" si="265"/>
        <v/>
      </c>
      <c r="E576" s="166">
        <f t="shared" si="265"/>
        <v>237.69691326898007</v>
      </c>
      <c r="F576" s="166" t="str">
        <f t="shared" si="265"/>
        <v/>
      </c>
      <c r="G576" s="166" t="str">
        <f t="shared" si="265"/>
        <v/>
      </c>
      <c r="H576" s="166" t="str">
        <f t="shared" si="265"/>
        <v/>
      </c>
      <c r="I576" s="166">
        <f t="shared" si="265"/>
        <v>708.99244088885166</v>
      </c>
      <c r="J576" s="166">
        <f t="shared" si="265"/>
        <v>33162.5</v>
      </c>
      <c r="K576" s="166" t="str">
        <f t="shared" si="265"/>
        <v/>
      </c>
      <c r="L576" s="166">
        <f t="shared" si="265"/>
        <v>633.2476875642343</v>
      </c>
      <c r="M576" s="166" t="str">
        <f t="shared" si="265"/>
        <v/>
      </c>
      <c r="N576" s="166" t="str">
        <f t="shared" si="265"/>
        <v/>
      </c>
      <c r="O576" s="166" t="str">
        <f t="shared" si="265"/>
        <v/>
      </c>
      <c r="P576" s="166">
        <f t="shared" si="265"/>
        <v>39.780658025922236</v>
      </c>
      <c r="Q576" s="166" t="str">
        <f t="shared" si="265"/>
        <v/>
      </c>
      <c r="R576" s="166">
        <f t="shared" si="265"/>
        <v>95.696924352415422</v>
      </c>
      <c r="S576" s="166" t="str">
        <f t="shared" si="265"/>
        <v/>
      </c>
      <c r="T576" s="166">
        <f t="shared" si="265"/>
        <v>-427.36332574031888</v>
      </c>
      <c r="U576" s="166" t="str">
        <f t="shared" si="265"/>
        <v/>
      </c>
      <c r="V576" s="166">
        <f t="shared" si="265"/>
        <v>-40.862277867528277</v>
      </c>
      <c r="W576" s="166" t="str">
        <f t="shared" si="265"/>
        <v/>
      </c>
      <c r="X576" s="166" t="str">
        <f t="shared" si="265"/>
        <v/>
      </c>
      <c r="Y576" s="166">
        <f t="shared" si="265"/>
        <v>-444.7423764458465</v>
      </c>
      <c r="Z576" s="166">
        <f t="shared" si="265"/>
        <v>26525</v>
      </c>
      <c r="AA576" s="166">
        <f t="shared" si="265"/>
        <v>-988.00000000000011</v>
      </c>
      <c r="AB576" s="166">
        <f t="shared" si="265"/>
        <v>294.5647201506431</v>
      </c>
      <c r="AC576" s="166" t="str">
        <f t="shared" si="265"/>
        <v/>
      </c>
      <c r="AD576" s="166" t="str">
        <f t="shared" si="265"/>
        <v/>
      </c>
      <c r="AE576" s="166" t="str">
        <f t="shared" si="265"/>
        <v/>
      </c>
      <c r="AF576" s="166" t="str">
        <f t="shared" si="265"/>
        <v/>
      </c>
      <c r="AG576" s="166" t="str">
        <f t="shared" si="265"/>
        <v/>
      </c>
      <c r="AH576" s="166" t="str">
        <f t="shared" si="265"/>
        <v/>
      </c>
      <c r="AI576" s="166" t="str">
        <f t="shared" si="265"/>
        <v/>
      </c>
      <c r="AJ576" s="166" t="str">
        <f t="shared" si="265"/>
        <v/>
      </c>
      <c r="AK576" s="166" t="str">
        <f t="shared" si="265"/>
        <v/>
      </c>
      <c r="AL576" s="166" t="str">
        <f t="shared" si="265"/>
        <v/>
      </c>
      <c r="AM576" s="166" t="str">
        <f t="shared" si="265"/>
        <v/>
      </c>
      <c r="AN576" s="166" t="str">
        <f t="shared" si="265"/>
        <v/>
      </c>
      <c r="AO576" s="166" t="str">
        <f t="shared" si="265"/>
        <v/>
      </c>
      <c r="AP576" s="166" t="str">
        <f t="shared" si="265"/>
        <v/>
      </c>
      <c r="AQ576" s="166">
        <f t="shared" si="265"/>
        <v>227.11230392733918</v>
      </c>
      <c r="AS576" s="166">
        <v>194.69565750548</v>
      </c>
    </row>
    <row r="577" spans="2:45">
      <c r="B577" s="161" t="str">
        <f t="shared" si="262"/>
        <v>19 Equipo Electrónico</v>
      </c>
      <c r="C577" s="166">
        <f t="shared" si="263"/>
        <v>148.45362901195404</v>
      </c>
      <c r="D577" s="166" t="str">
        <f t="shared" si="265"/>
        <v/>
      </c>
      <c r="E577" s="166">
        <f t="shared" si="265"/>
        <v>617.96618533677156</v>
      </c>
      <c r="F577" s="166" t="str">
        <f t="shared" si="265"/>
        <v/>
      </c>
      <c r="G577" s="166" t="str">
        <f t="shared" si="265"/>
        <v/>
      </c>
      <c r="H577" s="166">
        <f t="shared" si="265"/>
        <v>93.043318649045531</v>
      </c>
      <c r="I577" s="166">
        <f t="shared" si="265"/>
        <v>-12.496206810196297</v>
      </c>
      <c r="J577" s="166">
        <f t="shared" si="265"/>
        <v>42.948717948717949</v>
      </c>
      <c r="K577" s="166" t="str">
        <f t="shared" si="265"/>
        <v/>
      </c>
      <c r="L577" s="166">
        <f t="shared" si="265"/>
        <v>-226.83650087612887</v>
      </c>
      <c r="M577" s="166" t="str">
        <f t="shared" si="265"/>
        <v/>
      </c>
      <c r="N577" s="166" t="str">
        <f t="shared" si="265"/>
        <v/>
      </c>
      <c r="O577" s="166" t="str">
        <f t="shared" si="265"/>
        <v/>
      </c>
      <c r="P577" s="166">
        <f t="shared" si="265"/>
        <v>31.402064940894807</v>
      </c>
      <c r="Q577" s="166" t="str">
        <f t="shared" si="265"/>
        <v/>
      </c>
      <c r="R577" s="166">
        <f t="shared" si="265"/>
        <v>25.849732721510005</v>
      </c>
      <c r="S577" s="166" t="str">
        <f t="shared" si="265"/>
        <v/>
      </c>
      <c r="T577" s="166">
        <f t="shared" si="265"/>
        <v>22.048607022584367</v>
      </c>
      <c r="U577" s="166" t="str">
        <f t="shared" si="265"/>
        <v/>
      </c>
      <c r="V577" s="166">
        <f t="shared" si="265"/>
        <v>32.853403141361262</v>
      </c>
      <c r="W577" s="166" t="str">
        <f t="shared" si="265"/>
        <v/>
      </c>
      <c r="X577" s="166" t="str">
        <f t="shared" si="265"/>
        <v/>
      </c>
      <c r="Y577" s="166">
        <f t="shared" si="265"/>
        <v>16.976910309473286</v>
      </c>
      <c r="Z577" s="166">
        <f t="shared" si="265"/>
        <v>4110.9756097560976</v>
      </c>
      <c r="AA577" s="166">
        <f t="shared" si="265"/>
        <v>-19.258530183727036</v>
      </c>
      <c r="AB577" s="166">
        <f t="shared" si="265"/>
        <v>89.950171941890659</v>
      </c>
      <c r="AC577" s="166" t="str">
        <f t="shared" si="265"/>
        <v/>
      </c>
      <c r="AD577" s="166" t="str">
        <f t="shared" si="265"/>
        <v/>
      </c>
      <c r="AE577" s="166" t="str">
        <f t="shared" si="265"/>
        <v/>
      </c>
      <c r="AF577" s="166" t="str">
        <f t="shared" si="265"/>
        <v/>
      </c>
      <c r="AG577" s="166" t="str">
        <f t="shared" si="265"/>
        <v/>
      </c>
      <c r="AH577" s="166" t="str">
        <f t="shared" si="265"/>
        <v/>
      </c>
      <c r="AI577" s="166" t="str">
        <f t="shared" si="265"/>
        <v/>
      </c>
      <c r="AJ577" s="166" t="str">
        <f t="shared" si="265"/>
        <v/>
      </c>
      <c r="AK577" s="166" t="str">
        <f t="shared" si="265"/>
        <v/>
      </c>
      <c r="AL577" s="166" t="str">
        <f t="shared" si="265"/>
        <v/>
      </c>
      <c r="AM577" s="166" t="str">
        <f t="shared" si="265"/>
        <v/>
      </c>
      <c r="AN577" s="166" t="str">
        <f t="shared" si="265"/>
        <v/>
      </c>
      <c r="AO577" s="166" t="str">
        <f t="shared" si="265"/>
        <v/>
      </c>
      <c r="AP577" s="166" t="str">
        <f t="shared" si="265"/>
        <v/>
      </c>
      <c r="AQ577" s="166">
        <f t="shared" si="265"/>
        <v>128.55938802158485</v>
      </c>
      <c r="AS577" s="166">
        <v>80.492078152517905</v>
      </c>
    </row>
    <row r="578" spans="2:45">
      <c r="B578" s="161" t="str">
        <f t="shared" si="262"/>
        <v>20 Responsabilidad Civil Vehíc. Mot.</v>
      </c>
      <c r="C578" s="166" t="str">
        <f t="shared" si="263"/>
        <v/>
      </c>
      <c r="D578" s="166" t="str">
        <f t="shared" si="265"/>
        <v/>
      </c>
      <c r="E578" s="166">
        <f t="shared" si="265"/>
        <v>43.569673052575389</v>
      </c>
      <c r="F578" s="166" t="str">
        <f t="shared" si="265"/>
        <v/>
      </c>
      <c r="G578" s="166" t="str">
        <f t="shared" si="265"/>
        <v/>
      </c>
      <c r="H578" s="166">
        <f t="shared" si="265"/>
        <v>33.309777652147474</v>
      </c>
      <c r="I578" s="166">
        <f t="shared" si="265"/>
        <v>78.580292081868777</v>
      </c>
      <c r="J578" s="166">
        <f t="shared" si="265"/>
        <v>54.894717607275624</v>
      </c>
      <c r="K578" s="166" t="str">
        <f t="shared" si="265"/>
        <v/>
      </c>
      <c r="L578" s="166">
        <f t="shared" si="265"/>
        <v>59.933489746142477</v>
      </c>
      <c r="M578" s="166" t="str">
        <f t="shared" si="265"/>
        <v/>
      </c>
      <c r="N578" s="166" t="str">
        <f t="shared" si="265"/>
        <v/>
      </c>
      <c r="O578" s="166" t="str">
        <f t="shared" si="265"/>
        <v/>
      </c>
      <c r="P578" s="166">
        <f t="shared" si="265"/>
        <v>70.115210960610312</v>
      </c>
      <c r="Q578" s="166" t="str">
        <f t="shared" si="265"/>
        <v/>
      </c>
      <c r="R578" s="166">
        <f t="shared" si="265"/>
        <v>46.497637326858843</v>
      </c>
      <c r="S578" s="166" t="str">
        <f t="shared" si="265"/>
        <v/>
      </c>
      <c r="T578" s="166">
        <f t="shared" si="265"/>
        <v>41.440993772053467</v>
      </c>
      <c r="U578" s="166" t="str">
        <f t="shared" si="265"/>
        <v/>
      </c>
      <c r="V578" s="166">
        <f t="shared" si="265"/>
        <v>33.672145909114029</v>
      </c>
      <c r="W578" s="166" t="str">
        <f t="shared" si="265"/>
        <v/>
      </c>
      <c r="X578" s="166" t="str">
        <f t="shared" ref="D578:AQ584" si="266">IFERROR((-X614/X650)*100,"")</f>
        <v/>
      </c>
      <c r="Y578" s="166">
        <f t="shared" si="266"/>
        <v>79.670122640138814</v>
      </c>
      <c r="Z578" s="166" t="str">
        <f t="shared" si="266"/>
        <v/>
      </c>
      <c r="AA578" s="166">
        <f t="shared" si="266"/>
        <v>117.24299737377865</v>
      </c>
      <c r="AB578" s="166">
        <f t="shared" si="266"/>
        <v>109.56798992418922</v>
      </c>
      <c r="AC578" s="166">
        <f t="shared" si="266"/>
        <v>113.58135608796481</v>
      </c>
      <c r="AD578" s="166" t="str">
        <f t="shared" si="266"/>
        <v/>
      </c>
      <c r="AE578" s="166" t="str">
        <f t="shared" si="266"/>
        <v/>
      </c>
      <c r="AF578" s="166" t="str">
        <f t="shared" si="266"/>
        <v/>
      </c>
      <c r="AG578" s="166" t="str">
        <f t="shared" si="266"/>
        <v/>
      </c>
      <c r="AH578" s="166" t="str">
        <f t="shared" si="266"/>
        <v/>
      </c>
      <c r="AI578" s="166" t="str">
        <f t="shared" si="266"/>
        <v/>
      </c>
      <c r="AJ578" s="166" t="str">
        <f t="shared" si="266"/>
        <v/>
      </c>
      <c r="AK578" s="166" t="str">
        <f t="shared" si="266"/>
        <v/>
      </c>
      <c r="AL578" s="166" t="str">
        <f t="shared" si="266"/>
        <v/>
      </c>
      <c r="AM578" s="166" t="str">
        <f t="shared" si="266"/>
        <v/>
      </c>
      <c r="AN578" s="166" t="str">
        <f t="shared" si="266"/>
        <v/>
      </c>
      <c r="AO578" s="166" t="str">
        <f t="shared" si="266"/>
        <v/>
      </c>
      <c r="AP578" s="166" t="str">
        <f t="shared" si="266"/>
        <v/>
      </c>
      <c r="AQ578" s="166">
        <f t="shared" si="266"/>
        <v>58.592554837484499</v>
      </c>
      <c r="AS578" s="166">
        <v>38.559157537092901</v>
      </c>
    </row>
    <row r="579" spans="2:45">
      <c r="B579" s="161" t="str">
        <f t="shared" si="262"/>
        <v>21 Responsabilidad Civil</v>
      </c>
      <c r="C579" s="166">
        <f t="shared" si="263"/>
        <v>25.037079331416489</v>
      </c>
      <c r="D579" s="166" t="str">
        <f t="shared" si="266"/>
        <v/>
      </c>
      <c r="E579" s="166">
        <f t="shared" si="266"/>
        <v>127.36108097886098</v>
      </c>
      <c r="F579" s="166" t="str">
        <f t="shared" si="266"/>
        <v/>
      </c>
      <c r="G579" s="166" t="str">
        <f t="shared" si="266"/>
        <v/>
      </c>
      <c r="H579" s="166">
        <f t="shared" si="266"/>
        <v>133.89592532838776</v>
      </c>
      <c r="I579" s="166">
        <f t="shared" si="266"/>
        <v>40.275830114329771</v>
      </c>
      <c r="J579" s="166">
        <f t="shared" si="266"/>
        <v>107.67402740816271</v>
      </c>
      <c r="K579" s="166" t="str">
        <f t="shared" si="266"/>
        <v/>
      </c>
      <c r="L579" s="166">
        <f t="shared" si="266"/>
        <v>80.844407199010334</v>
      </c>
      <c r="M579" s="166" t="str">
        <f t="shared" si="266"/>
        <v/>
      </c>
      <c r="N579" s="166" t="str">
        <f t="shared" si="266"/>
        <v/>
      </c>
      <c r="O579" s="166" t="str">
        <f t="shared" si="266"/>
        <v/>
      </c>
      <c r="P579" s="166">
        <f t="shared" si="266"/>
        <v>42.858083690143147</v>
      </c>
      <c r="Q579" s="166" t="str">
        <f t="shared" si="266"/>
        <v/>
      </c>
      <c r="R579" s="166">
        <f t="shared" si="266"/>
        <v>19.839078239307938</v>
      </c>
      <c r="S579" s="166" t="str">
        <f t="shared" si="266"/>
        <v/>
      </c>
      <c r="T579" s="166">
        <f t="shared" si="266"/>
        <v>128.63970153123046</v>
      </c>
      <c r="U579" s="166" t="str">
        <f t="shared" si="266"/>
        <v/>
      </c>
      <c r="V579" s="166">
        <f t="shared" si="266"/>
        <v>-1021.4473236423745</v>
      </c>
      <c r="W579" s="166" t="str">
        <f t="shared" si="266"/>
        <v/>
      </c>
      <c r="X579" s="166">
        <f t="shared" si="266"/>
        <v>13.909078175338117</v>
      </c>
      <c r="Y579" s="166">
        <f t="shared" si="266"/>
        <v>79.307374622193848</v>
      </c>
      <c r="Z579" s="166">
        <f t="shared" si="266"/>
        <v>10.894531661574122</v>
      </c>
      <c r="AA579" s="166">
        <f t="shared" si="266"/>
        <v>6.549489323545064</v>
      </c>
      <c r="AB579" s="166">
        <f t="shared" si="266"/>
        <v>61.949784050701027</v>
      </c>
      <c r="AC579" s="166" t="str">
        <f t="shared" si="266"/>
        <v/>
      </c>
      <c r="AD579" s="166">
        <f t="shared" si="266"/>
        <v>14.673163957200192</v>
      </c>
      <c r="AE579" s="166" t="str">
        <f t="shared" si="266"/>
        <v/>
      </c>
      <c r="AF579" s="166" t="str">
        <f t="shared" si="266"/>
        <v/>
      </c>
      <c r="AG579" s="166" t="str">
        <f t="shared" si="266"/>
        <v/>
      </c>
      <c r="AH579" s="166" t="str">
        <f t="shared" si="266"/>
        <v/>
      </c>
      <c r="AI579" s="166" t="str">
        <f t="shared" si="266"/>
        <v/>
      </c>
      <c r="AJ579" s="166" t="str">
        <f t="shared" si="266"/>
        <v/>
      </c>
      <c r="AK579" s="166" t="str">
        <f t="shared" si="266"/>
        <v/>
      </c>
      <c r="AL579" s="166" t="str">
        <f t="shared" si="266"/>
        <v/>
      </c>
      <c r="AM579" s="166" t="str">
        <f t="shared" si="266"/>
        <v/>
      </c>
      <c r="AN579" s="166" t="str">
        <f t="shared" si="266"/>
        <v/>
      </c>
      <c r="AO579" s="166" t="str">
        <f t="shared" si="266"/>
        <v/>
      </c>
      <c r="AP579" s="166" t="str">
        <f t="shared" si="266"/>
        <v/>
      </c>
      <c r="AQ579" s="166">
        <f t="shared" si="266"/>
        <v>67.05542570279917</v>
      </c>
      <c r="AS579" s="166">
        <v>37.976127812477401</v>
      </c>
    </row>
    <row r="580" spans="2:45">
      <c r="B580" s="161" t="str">
        <f t="shared" si="262"/>
        <v>22 Multiriesgos</v>
      </c>
      <c r="C580" s="166" t="str">
        <f t="shared" si="263"/>
        <v/>
      </c>
      <c r="D580" s="166" t="str">
        <f t="shared" si="266"/>
        <v/>
      </c>
      <c r="E580" s="166">
        <f t="shared" si="266"/>
        <v>-10.145967796430746</v>
      </c>
      <c r="F580" s="166" t="str">
        <f t="shared" si="266"/>
        <v/>
      </c>
      <c r="G580" s="166" t="str">
        <f t="shared" si="266"/>
        <v/>
      </c>
      <c r="H580" s="166" t="str">
        <f t="shared" si="266"/>
        <v/>
      </c>
      <c r="I580" s="166" t="str">
        <f t="shared" si="266"/>
        <v/>
      </c>
      <c r="J580" s="166" t="str">
        <f t="shared" si="266"/>
        <v/>
      </c>
      <c r="K580" s="166" t="str">
        <f t="shared" si="266"/>
        <v/>
      </c>
      <c r="L580" s="166" t="str">
        <f t="shared" si="266"/>
        <v/>
      </c>
      <c r="M580" s="166" t="str">
        <f t="shared" si="266"/>
        <v/>
      </c>
      <c r="N580" s="166" t="str">
        <f t="shared" si="266"/>
        <v/>
      </c>
      <c r="O580" s="166" t="str">
        <f t="shared" si="266"/>
        <v/>
      </c>
      <c r="P580" s="166" t="str">
        <f t="shared" si="266"/>
        <v/>
      </c>
      <c r="Q580" s="166" t="str">
        <f t="shared" si="266"/>
        <v/>
      </c>
      <c r="R580" s="166" t="str">
        <f t="shared" si="266"/>
        <v/>
      </c>
      <c r="S580" s="166" t="str">
        <f t="shared" si="266"/>
        <v/>
      </c>
      <c r="T580" s="166">
        <f t="shared" si="266"/>
        <v>138.95010276318794</v>
      </c>
      <c r="U580" s="166" t="str">
        <f t="shared" si="266"/>
        <v/>
      </c>
      <c r="V580" s="166">
        <f t="shared" si="266"/>
        <v>1.1184606397603645</v>
      </c>
      <c r="W580" s="166" t="str">
        <f t="shared" si="266"/>
        <v/>
      </c>
      <c r="X580" s="166">
        <f t="shared" si="266"/>
        <v>61.741424802110821</v>
      </c>
      <c r="Y580" s="166" t="str">
        <f t="shared" si="266"/>
        <v/>
      </c>
      <c r="Z580" s="166" t="str">
        <f t="shared" si="266"/>
        <v/>
      </c>
      <c r="AA580" s="166">
        <f t="shared" si="266"/>
        <v>15.923566878980891</v>
      </c>
      <c r="AB580" s="166" t="str">
        <f t="shared" si="266"/>
        <v/>
      </c>
      <c r="AC580" s="166" t="str">
        <f t="shared" si="266"/>
        <v/>
      </c>
      <c r="AD580" s="166">
        <f t="shared" si="266"/>
        <v>78.944265955437686</v>
      </c>
      <c r="AE580" s="166" t="str">
        <f t="shared" si="266"/>
        <v/>
      </c>
      <c r="AF580" s="166" t="str">
        <f t="shared" si="266"/>
        <v/>
      </c>
      <c r="AG580" s="166" t="str">
        <f t="shared" si="266"/>
        <v/>
      </c>
      <c r="AH580" s="166" t="str">
        <f t="shared" si="266"/>
        <v/>
      </c>
      <c r="AI580" s="166" t="str">
        <f t="shared" si="266"/>
        <v/>
      </c>
      <c r="AJ580" s="166" t="str">
        <f t="shared" si="266"/>
        <v/>
      </c>
      <c r="AK580" s="166" t="str">
        <f t="shared" si="266"/>
        <v/>
      </c>
      <c r="AL580" s="166" t="str">
        <f t="shared" si="266"/>
        <v/>
      </c>
      <c r="AM580" s="166" t="str">
        <f t="shared" si="266"/>
        <v/>
      </c>
      <c r="AN580" s="166" t="str">
        <f t="shared" si="266"/>
        <v/>
      </c>
      <c r="AO580" s="166" t="str">
        <f t="shared" si="266"/>
        <v/>
      </c>
      <c r="AP580" s="166" t="str">
        <f t="shared" si="266"/>
        <v/>
      </c>
      <c r="AQ580" s="166">
        <f t="shared" si="266"/>
        <v>57.212946395805552</v>
      </c>
      <c r="AS580" s="166">
        <v>102.31346439827</v>
      </c>
    </row>
    <row r="581" spans="2:45">
      <c r="B581" s="161" t="str">
        <f t="shared" si="262"/>
        <v>23 Accidentes Personales</v>
      </c>
      <c r="C581" s="166">
        <f t="shared" si="263"/>
        <v>23.885961539084587</v>
      </c>
      <c r="D581" s="166" t="str">
        <f t="shared" si="266"/>
        <v/>
      </c>
      <c r="E581" s="166">
        <f t="shared" si="266"/>
        <v>9.806192458328276</v>
      </c>
      <c r="F581" s="166">
        <f t="shared" si="266"/>
        <v>7.8505043675505757</v>
      </c>
      <c r="G581" s="166" t="str">
        <f t="shared" si="266"/>
        <v/>
      </c>
      <c r="H581" s="166">
        <f t="shared" si="266"/>
        <v>19.008599951888382</v>
      </c>
      <c r="I581" s="166">
        <f t="shared" si="266"/>
        <v>-2.2103524632372351</v>
      </c>
      <c r="J581" s="166">
        <f t="shared" si="266"/>
        <v>-75.006766768706157</v>
      </c>
      <c r="K581" s="166" t="str">
        <f t="shared" si="266"/>
        <v/>
      </c>
      <c r="L581" s="166">
        <f t="shared" si="266"/>
        <v>40.342307822284837</v>
      </c>
      <c r="M581" s="166" t="str">
        <f t="shared" si="266"/>
        <v/>
      </c>
      <c r="N581" s="166" t="str">
        <f t="shared" si="266"/>
        <v/>
      </c>
      <c r="O581" s="166" t="str">
        <f t="shared" si="266"/>
        <v/>
      </c>
      <c r="P581" s="166">
        <f t="shared" si="266"/>
        <v>28.737801181946352</v>
      </c>
      <c r="Q581" s="166" t="str">
        <f t="shared" si="266"/>
        <v/>
      </c>
      <c r="R581" s="166">
        <f t="shared" si="266"/>
        <v>9.5037241290362644</v>
      </c>
      <c r="S581" s="166" t="str">
        <f t="shared" si="266"/>
        <v/>
      </c>
      <c r="T581" s="166">
        <f t="shared" si="266"/>
        <v>6.2852595310193129</v>
      </c>
      <c r="U581" s="166" t="str">
        <f t="shared" si="266"/>
        <v/>
      </c>
      <c r="V581" s="166">
        <f t="shared" si="266"/>
        <v>15.28341926600898</v>
      </c>
      <c r="W581" s="166" t="str">
        <f t="shared" si="266"/>
        <v/>
      </c>
      <c r="X581" s="166">
        <f t="shared" si="266"/>
        <v>30.651709145067141</v>
      </c>
      <c r="Y581" s="166">
        <f t="shared" si="266"/>
        <v>8.3123247667504003</v>
      </c>
      <c r="Z581" s="166">
        <f t="shared" si="266"/>
        <v>0</v>
      </c>
      <c r="AA581" s="166">
        <f t="shared" si="266"/>
        <v>16.191831032847603</v>
      </c>
      <c r="AB581" s="166">
        <f t="shared" si="266"/>
        <v>9.2124442963641666</v>
      </c>
      <c r="AC581" s="166">
        <f t="shared" si="266"/>
        <v>0.17152795719258807</v>
      </c>
      <c r="AD581" s="166" t="str">
        <f t="shared" si="266"/>
        <v/>
      </c>
      <c r="AE581" s="166" t="str">
        <f t="shared" si="266"/>
        <v/>
      </c>
      <c r="AF581" s="166" t="str">
        <f t="shared" si="266"/>
        <v/>
      </c>
      <c r="AG581" s="166" t="str">
        <f t="shared" si="266"/>
        <v/>
      </c>
      <c r="AH581" s="166" t="str">
        <f t="shared" si="266"/>
        <v/>
      </c>
      <c r="AI581" s="166" t="str">
        <f t="shared" si="266"/>
        <v/>
      </c>
      <c r="AJ581" s="166" t="str">
        <f t="shared" si="266"/>
        <v/>
      </c>
      <c r="AK581" s="166" t="str">
        <f t="shared" si="266"/>
        <v/>
      </c>
      <c r="AL581" s="166" t="str">
        <f t="shared" si="266"/>
        <v/>
      </c>
      <c r="AM581" s="166" t="str">
        <f t="shared" si="266"/>
        <v/>
      </c>
      <c r="AN581" s="166" t="str">
        <f t="shared" si="266"/>
        <v/>
      </c>
      <c r="AO581" s="166" t="str">
        <f t="shared" si="266"/>
        <v/>
      </c>
      <c r="AP581" s="166" t="str">
        <f t="shared" si="266"/>
        <v/>
      </c>
      <c r="AQ581" s="166">
        <f t="shared" si="266"/>
        <v>11.014490792005828</v>
      </c>
      <c r="AS581" s="166">
        <v>16.2566656332558</v>
      </c>
    </row>
    <row r="582" spans="2:45">
      <c r="B582" s="161" t="str">
        <f t="shared" si="262"/>
        <v>24 SOAP</v>
      </c>
      <c r="C582" s="166" t="str">
        <f t="shared" si="263"/>
        <v/>
      </c>
      <c r="D582" s="166" t="str">
        <f t="shared" si="266"/>
        <v/>
      </c>
      <c r="E582" s="166">
        <f t="shared" si="266"/>
        <v>44.961190881893714</v>
      </c>
      <c r="F582" s="166" t="str">
        <f t="shared" si="266"/>
        <v/>
      </c>
      <c r="G582" s="166" t="str">
        <f t="shared" si="266"/>
        <v/>
      </c>
      <c r="H582" s="166" t="str">
        <f t="shared" si="266"/>
        <v/>
      </c>
      <c r="I582" s="166">
        <f t="shared" si="266"/>
        <v>31.506086782586902</v>
      </c>
      <c r="J582" s="166" t="str">
        <f t="shared" si="266"/>
        <v/>
      </c>
      <c r="K582" s="166" t="str">
        <f t="shared" si="266"/>
        <v/>
      </c>
      <c r="L582" s="166">
        <f t="shared" si="266"/>
        <v>55.074291434044142</v>
      </c>
      <c r="M582" s="166" t="str">
        <f t="shared" si="266"/>
        <v/>
      </c>
      <c r="N582" s="166" t="str">
        <f t="shared" si="266"/>
        <v/>
      </c>
      <c r="O582" s="166" t="str">
        <f t="shared" si="266"/>
        <v/>
      </c>
      <c r="P582" s="166">
        <f t="shared" si="266"/>
        <v>159.09090909090909</v>
      </c>
      <c r="Q582" s="166" t="str">
        <f t="shared" si="266"/>
        <v/>
      </c>
      <c r="R582" s="166">
        <f t="shared" si="266"/>
        <v>15.056607645737611</v>
      </c>
      <c r="S582" s="166" t="str">
        <f t="shared" si="266"/>
        <v/>
      </c>
      <c r="T582" s="166">
        <f t="shared" si="266"/>
        <v>42.809271217945721</v>
      </c>
      <c r="U582" s="166" t="str">
        <f t="shared" si="266"/>
        <v/>
      </c>
      <c r="V582" s="166">
        <f t="shared" si="266"/>
        <v>33.396318460003421</v>
      </c>
      <c r="W582" s="166" t="str">
        <f t="shared" si="266"/>
        <v/>
      </c>
      <c r="X582" s="166" t="str">
        <f t="shared" si="266"/>
        <v/>
      </c>
      <c r="Y582" s="166">
        <f t="shared" si="266"/>
        <v>63.41852604321069</v>
      </c>
      <c r="Z582" s="166" t="str">
        <f t="shared" si="266"/>
        <v/>
      </c>
      <c r="AA582" s="166">
        <f t="shared" si="266"/>
        <v>94.782069808486455</v>
      </c>
      <c r="AB582" s="166" t="str">
        <f t="shared" si="266"/>
        <v/>
      </c>
      <c r="AC582" s="166">
        <f t="shared" si="266"/>
        <v>36.534064052938845</v>
      </c>
      <c r="AD582" s="166" t="str">
        <f t="shared" si="266"/>
        <v/>
      </c>
      <c r="AE582" s="166" t="str">
        <f t="shared" si="266"/>
        <v/>
      </c>
      <c r="AF582" s="166" t="str">
        <f t="shared" si="266"/>
        <v/>
      </c>
      <c r="AG582" s="166" t="str">
        <f t="shared" si="266"/>
        <v/>
      </c>
      <c r="AH582" s="166" t="str">
        <f t="shared" si="266"/>
        <v/>
      </c>
      <c r="AI582" s="166" t="str">
        <f t="shared" si="266"/>
        <v/>
      </c>
      <c r="AJ582" s="166" t="str">
        <f t="shared" si="266"/>
        <v/>
      </c>
      <c r="AK582" s="166" t="str">
        <f t="shared" si="266"/>
        <v/>
      </c>
      <c r="AL582" s="166" t="str">
        <f t="shared" si="266"/>
        <v/>
      </c>
      <c r="AM582" s="166" t="str">
        <f t="shared" si="266"/>
        <v/>
      </c>
      <c r="AN582" s="166" t="str">
        <f t="shared" si="266"/>
        <v/>
      </c>
      <c r="AO582" s="166" t="str">
        <f t="shared" si="266"/>
        <v/>
      </c>
      <c r="AP582" s="166" t="str">
        <f t="shared" si="266"/>
        <v/>
      </c>
      <c r="AQ582" s="166">
        <f t="shared" si="266"/>
        <v>52.128632794720652</v>
      </c>
      <c r="AS582" s="166">
        <v>63.497617164931299</v>
      </c>
    </row>
    <row r="583" spans="2:45">
      <c r="B583" s="161" t="str">
        <f t="shared" si="262"/>
        <v>25 Garantía</v>
      </c>
      <c r="C583" s="166" t="str">
        <f t="shared" si="263"/>
        <v/>
      </c>
      <c r="D583" s="166" t="str">
        <f t="shared" si="266"/>
        <v/>
      </c>
      <c r="E583" s="166">
        <f t="shared" si="266"/>
        <v>4007.965404712998</v>
      </c>
      <c r="F583" s="166" t="str">
        <f t="shared" si="266"/>
        <v/>
      </c>
      <c r="G583" s="166">
        <f t="shared" si="266"/>
        <v>22.446966355215142</v>
      </c>
      <c r="H583" s="166" t="str">
        <f t="shared" si="266"/>
        <v/>
      </c>
      <c r="I583" s="166">
        <f t="shared" si="266"/>
        <v>0.5554180895783849</v>
      </c>
      <c r="J583" s="166" t="str">
        <f t="shared" si="266"/>
        <v/>
      </c>
      <c r="K583" s="166" t="str">
        <f t="shared" si="266"/>
        <v/>
      </c>
      <c r="L583" s="166">
        <f t="shared" si="266"/>
        <v>-3.7619575067968989</v>
      </c>
      <c r="M583" s="166">
        <f t="shared" si="266"/>
        <v>21.181823563738465</v>
      </c>
      <c r="N583" s="166" t="str">
        <f t="shared" si="266"/>
        <v/>
      </c>
      <c r="O583" s="166" t="str">
        <f t="shared" si="266"/>
        <v/>
      </c>
      <c r="P583" s="166">
        <f t="shared" si="266"/>
        <v>63.104357080541362</v>
      </c>
      <c r="Q583" s="166" t="str">
        <f t="shared" si="266"/>
        <v/>
      </c>
      <c r="R583" s="166">
        <f t="shared" si="266"/>
        <v>5.5340343110127282E-2</v>
      </c>
      <c r="S583" s="166" t="str">
        <f t="shared" si="266"/>
        <v/>
      </c>
      <c r="T583" s="166">
        <f t="shared" si="266"/>
        <v>2.2101048894041777</v>
      </c>
      <c r="U583" s="166">
        <f t="shared" si="266"/>
        <v>3.2634691303421954</v>
      </c>
      <c r="V583" s="166">
        <f t="shared" si="266"/>
        <v>27.817213842058564</v>
      </c>
      <c r="W583" s="166">
        <f t="shared" si="266"/>
        <v>21.7084561932</v>
      </c>
      <c r="X583" s="166">
        <f t="shared" si="266"/>
        <v>0</v>
      </c>
      <c r="Y583" s="166">
        <f t="shared" si="266"/>
        <v>-20.4443158436214</v>
      </c>
      <c r="Z583" s="166" t="str">
        <f t="shared" si="266"/>
        <v/>
      </c>
      <c r="AA583" s="166">
        <f t="shared" si="266"/>
        <v>29.923135560919832</v>
      </c>
      <c r="AB583" s="166">
        <f t="shared" si="266"/>
        <v>0</v>
      </c>
      <c r="AC583" s="166" t="str">
        <f t="shared" si="266"/>
        <v/>
      </c>
      <c r="AD583" s="166" t="str">
        <f t="shared" si="266"/>
        <v/>
      </c>
      <c r="AE583" s="166" t="str">
        <f t="shared" si="266"/>
        <v/>
      </c>
      <c r="AF583" s="166" t="str">
        <f t="shared" si="266"/>
        <v/>
      </c>
      <c r="AG583" s="166" t="str">
        <f t="shared" si="266"/>
        <v/>
      </c>
      <c r="AH583" s="166" t="str">
        <f t="shared" si="266"/>
        <v/>
      </c>
      <c r="AI583" s="166" t="str">
        <f t="shared" si="266"/>
        <v/>
      </c>
      <c r="AJ583" s="166" t="str">
        <f t="shared" si="266"/>
        <v/>
      </c>
      <c r="AK583" s="166" t="str">
        <f t="shared" si="266"/>
        <v/>
      </c>
      <c r="AL583" s="166" t="str">
        <f t="shared" si="266"/>
        <v/>
      </c>
      <c r="AM583" s="166" t="str">
        <f t="shared" si="266"/>
        <v/>
      </c>
      <c r="AN583" s="166" t="str">
        <f t="shared" si="266"/>
        <v/>
      </c>
      <c r="AO583" s="166" t="str">
        <f t="shared" si="266"/>
        <v/>
      </c>
      <c r="AP583" s="166" t="str">
        <f t="shared" si="266"/>
        <v/>
      </c>
      <c r="AQ583" s="166">
        <f t="shared" si="266"/>
        <v>23.806155065966234</v>
      </c>
      <c r="AS583" s="166">
        <v>12.369685303436</v>
      </c>
    </row>
    <row r="584" spans="2:45">
      <c r="B584" s="161" t="str">
        <f t="shared" si="262"/>
        <v>26 Fidelidad</v>
      </c>
      <c r="C584" s="166">
        <f t="shared" si="263"/>
        <v>50.976986539296561</v>
      </c>
      <c r="D584" s="166" t="str">
        <f t="shared" si="266"/>
        <v/>
      </c>
      <c r="E584" s="166">
        <f t="shared" si="266"/>
        <v>-17.778915965388382</v>
      </c>
      <c r="F584" s="166" t="str">
        <f t="shared" si="266"/>
        <v/>
      </c>
      <c r="G584" s="166" t="str">
        <f t="shared" si="266"/>
        <v/>
      </c>
      <c r="H584" s="166">
        <f t="shared" si="266"/>
        <v>-12.705596644221217</v>
      </c>
      <c r="I584" s="166">
        <f t="shared" si="266"/>
        <v>463.05185507122644</v>
      </c>
      <c r="J584" s="166">
        <f t="shared" si="266"/>
        <v>183.74824459402029</v>
      </c>
      <c r="K584" s="166" t="str">
        <f t="shared" si="266"/>
        <v/>
      </c>
      <c r="L584" s="166">
        <f t="shared" si="266"/>
        <v>-4.3066322136089581E-2</v>
      </c>
      <c r="M584" s="166" t="str">
        <f t="shared" si="266"/>
        <v/>
      </c>
      <c r="N584" s="166" t="str">
        <f t="shared" si="266"/>
        <v/>
      </c>
      <c r="O584" s="166" t="str">
        <f t="shared" si="266"/>
        <v/>
      </c>
      <c r="P584" s="166">
        <f t="shared" si="266"/>
        <v>2.3495964839276984</v>
      </c>
      <c r="Q584" s="166" t="str">
        <f t="shared" si="266"/>
        <v/>
      </c>
      <c r="R584" s="166">
        <f t="shared" si="266"/>
        <v>27.179875165500285</v>
      </c>
      <c r="S584" s="166" t="str">
        <f t="shared" si="266"/>
        <v/>
      </c>
      <c r="T584" s="166">
        <f t="shared" si="266"/>
        <v>11.720153931116702</v>
      </c>
      <c r="U584" s="166" t="str">
        <f t="shared" si="266"/>
        <v/>
      </c>
      <c r="V584" s="166" t="str">
        <f t="shared" si="266"/>
        <v/>
      </c>
      <c r="W584" s="166">
        <f t="shared" si="266"/>
        <v>0</v>
      </c>
      <c r="X584" s="166">
        <f t="shared" si="266"/>
        <v>0</v>
      </c>
      <c r="Y584" s="166">
        <f t="shared" si="266"/>
        <v>-10.255114928012125</v>
      </c>
      <c r="Z584" s="166">
        <f t="shared" si="266"/>
        <v>0</v>
      </c>
      <c r="AA584" s="166" t="str">
        <f t="shared" si="266"/>
        <v/>
      </c>
      <c r="AB584" s="166">
        <f t="shared" si="266"/>
        <v>0</v>
      </c>
      <c r="AC584" s="166" t="str">
        <f t="shared" si="266"/>
        <v/>
      </c>
      <c r="AD584" s="166" t="str">
        <f t="shared" si="266"/>
        <v/>
      </c>
      <c r="AE584" s="166" t="str">
        <f t="shared" si="266"/>
        <v/>
      </c>
      <c r="AF584" s="166" t="str">
        <f t="shared" si="266"/>
        <v/>
      </c>
      <c r="AG584" s="166" t="str">
        <f t="shared" si="266"/>
        <v/>
      </c>
      <c r="AH584" s="166" t="str">
        <f t="shared" si="266"/>
        <v/>
      </c>
      <c r="AI584" s="166" t="str">
        <f t="shared" si="266"/>
        <v/>
      </c>
      <c r="AJ584" s="166" t="str">
        <f t="shared" si="266"/>
        <v/>
      </c>
      <c r="AK584" s="166" t="str">
        <f t="shared" si="266"/>
        <v/>
      </c>
      <c r="AL584" s="166" t="str">
        <f t="shared" si="266"/>
        <v/>
      </c>
      <c r="AM584" s="166" t="str">
        <f t="shared" ref="D584:AQ591" si="267">IFERROR((-AM620/AM656)*100,"")</f>
        <v/>
      </c>
      <c r="AN584" s="166" t="str">
        <f t="shared" si="267"/>
        <v/>
      </c>
      <c r="AO584" s="166" t="str">
        <f t="shared" si="267"/>
        <v/>
      </c>
      <c r="AP584" s="166" t="str">
        <f t="shared" si="267"/>
        <v/>
      </c>
      <c r="AQ584" s="166">
        <f t="shared" si="267"/>
        <v>9.9234855461615261</v>
      </c>
      <c r="AS584" s="166">
        <v>91.0958217774416</v>
      </c>
    </row>
    <row r="585" spans="2:45">
      <c r="B585" s="161" t="str">
        <f t="shared" si="262"/>
        <v>27 Seguro de Crédito por Ventas a Plazo</v>
      </c>
      <c r="C585" s="166" t="str">
        <f t="shared" si="263"/>
        <v/>
      </c>
      <c r="D585" s="166" t="str">
        <f t="shared" si="267"/>
        <v/>
      </c>
      <c r="E585" s="166" t="str">
        <f t="shared" si="267"/>
        <v/>
      </c>
      <c r="F585" s="166" t="str">
        <f t="shared" si="267"/>
        <v/>
      </c>
      <c r="G585" s="166">
        <f t="shared" si="267"/>
        <v>30.236656596173212</v>
      </c>
      <c r="H585" s="166" t="str">
        <f t="shared" si="267"/>
        <v/>
      </c>
      <c r="I585" s="166" t="str">
        <f t="shared" si="267"/>
        <v/>
      </c>
      <c r="J585" s="166" t="str">
        <f t="shared" si="267"/>
        <v/>
      </c>
      <c r="K585" s="166">
        <f t="shared" si="267"/>
        <v>104.59409836261182</v>
      </c>
      <c r="L585" s="166" t="str">
        <f t="shared" si="267"/>
        <v/>
      </c>
      <c r="M585" s="166">
        <f t="shared" si="267"/>
        <v>88.007549495106119</v>
      </c>
      <c r="N585" s="166">
        <f t="shared" si="267"/>
        <v>0</v>
      </c>
      <c r="O585" s="166" t="str">
        <f t="shared" si="267"/>
        <v/>
      </c>
      <c r="P585" s="166" t="str">
        <f t="shared" si="267"/>
        <v/>
      </c>
      <c r="Q585" s="166" t="str">
        <f t="shared" si="267"/>
        <v/>
      </c>
      <c r="R585" s="166" t="str">
        <f t="shared" si="267"/>
        <v/>
      </c>
      <c r="S585" s="166" t="str">
        <f t="shared" si="267"/>
        <v/>
      </c>
      <c r="T585" s="166" t="str">
        <f t="shared" si="267"/>
        <v/>
      </c>
      <c r="U585" s="166">
        <f t="shared" si="267"/>
        <v>58.586770345778064</v>
      </c>
      <c r="V585" s="166" t="str">
        <f t="shared" si="267"/>
        <v/>
      </c>
      <c r="W585" s="166">
        <f t="shared" si="267"/>
        <v>-3.3339278515717115</v>
      </c>
      <c r="X585" s="166" t="str">
        <f t="shared" si="267"/>
        <v/>
      </c>
      <c r="Y585" s="166" t="str">
        <f t="shared" si="267"/>
        <v/>
      </c>
      <c r="Z585" s="166" t="str">
        <f t="shared" si="267"/>
        <v/>
      </c>
      <c r="AA585" s="166" t="str">
        <f t="shared" si="267"/>
        <v/>
      </c>
      <c r="AB585" s="166" t="str">
        <f t="shared" si="267"/>
        <v/>
      </c>
      <c r="AC585" s="166" t="str">
        <f t="shared" si="267"/>
        <v/>
      </c>
      <c r="AD585" s="166" t="str">
        <f t="shared" si="267"/>
        <v/>
      </c>
      <c r="AE585" s="166" t="str">
        <f t="shared" si="267"/>
        <v/>
      </c>
      <c r="AF585" s="166" t="str">
        <f t="shared" si="267"/>
        <v/>
      </c>
      <c r="AG585" s="166" t="str">
        <f t="shared" si="267"/>
        <v/>
      </c>
      <c r="AH585" s="166" t="str">
        <f t="shared" si="267"/>
        <v/>
      </c>
      <c r="AI585" s="166" t="str">
        <f t="shared" si="267"/>
        <v/>
      </c>
      <c r="AJ585" s="166" t="str">
        <f t="shared" si="267"/>
        <v/>
      </c>
      <c r="AK585" s="166" t="str">
        <f t="shared" si="267"/>
        <v/>
      </c>
      <c r="AL585" s="166" t="str">
        <f t="shared" si="267"/>
        <v/>
      </c>
      <c r="AM585" s="166" t="str">
        <f t="shared" si="267"/>
        <v/>
      </c>
      <c r="AN585" s="166" t="str">
        <f t="shared" si="267"/>
        <v/>
      </c>
      <c r="AO585" s="166" t="str">
        <f t="shared" si="267"/>
        <v/>
      </c>
      <c r="AP585" s="166" t="str">
        <f t="shared" si="267"/>
        <v/>
      </c>
      <c r="AQ585" s="166">
        <f t="shared" si="267"/>
        <v>73.969007313528152</v>
      </c>
      <c r="AS585" s="166">
        <v>97.930537533689304</v>
      </c>
    </row>
    <row r="586" spans="2:45">
      <c r="B586" s="161" t="str">
        <f t="shared" si="262"/>
        <v>28 Seguro de Crédito a la Exportación</v>
      </c>
      <c r="C586" s="166" t="str">
        <f t="shared" si="263"/>
        <v/>
      </c>
      <c r="D586" s="166" t="str">
        <f t="shared" si="267"/>
        <v/>
      </c>
      <c r="E586" s="166" t="str">
        <f t="shared" si="267"/>
        <v/>
      </c>
      <c r="F586" s="166" t="str">
        <f t="shared" si="267"/>
        <v/>
      </c>
      <c r="G586" s="166">
        <f t="shared" si="267"/>
        <v>59.357424071991005</v>
      </c>
      <c r="H586" s="166" t="str">
        <f t="shared" si="267"/>
        <v/>
      </c>
      <c r="I586" s="166" t="str">
        <f t="shared" si="267"/>
        <v/>
      </c>
      <c r="J586" s="166" t="str">
        <f t="shared" si="267"/>
        <v/>
      </c>
      <c r="K586" s="166">
        <f t="shared" si="267"/>
        <v>34.62959025415249</v>
      </c>
      <c r="L586" s="166" t="str">
        <f t="shared" si="267"/>
        <v/>
      </c>
      <c r="M586" s="166">
        <f t="shared" si="267"/>
        <v>44.923192079918849</v>
      </c>
      <c r="N586" s="166">
        <f t="shared" si="267"/>
        <v>46.734734469270037</v>
      </c>
      <c r="O586" s="166" t="str">
        <f t="shared" si="267"/>
        <v/>
      </c>
      <c r="P586" s="166" t="str">
        <f t="shared" si="267"/>
        <v/>
      </c>
      <c r="Q586" s="166" t="str">
        <f t="shared" si="267"/>
        <v/>
      </c>
      <c r="R586" s="166" t="str">
        <f t="shared" si="267"/>
        <v/>
      </c>
      <c r="S586" s="166" t="str">
        <f t="shared" si="267"/>
        <v/>
      </c>
      <c r="T586" s="166" t="str">
        <f t="shared" si="267"/>
        <v/>
      </c>
      <c r="U586" s="166">
        <f t="shared" si="267"/>
        <v>120.27824978759558</v>
      </c>
      <c r="V586" s="166" t="str">
        <f t="shared" si="267"/>
        <v/>
      </c>
      <c r="W586" s="166">
        <f t="shared" si="267"/>
        <v>-30.609548030820267</v>
      </c>
      <c r="X586" s="166" t="str">
        <f t="shared" si="267"/>
        <v/>
      </c>
      <c r="Y586" s="166" t="str">
        <f t="shared" si="267"/>
        <v/>
      </c>
      <c r="Z586" s="166" t="str">
        <f t="shared" si="267"/>
        <v/>
      </c>
      <c r="AA586" s="166" t="str">
        <f t="shared" si="267"/>
        <v/>
      </c>
      <c r="AB586" s="166" t="str">
        <f t="shared" si="267"/>
        <v/>
      </c>
      <c r="AC586" s="166" t="str">
        <f t="shared" si="267"/>
        <v/>
      </c>
      <c r="AD586" s="166" t="str">
        <f t="shared" si="267"/>
        <v/>
      </c>
      <c r="AE586" s="166" t="str">
        <f t="shared" si="267"/>
        <v/>
      </c>
      <c r="AF586" s="166" t="str">
        <f t="shared" si="267"/>
        <v/>
      </c>
      <c r="AG586" s="166" t="str">
        <f t="shared" si="267"/>
        <v/>
      </c>
      <c r="AH586" s="166" t="str">
        <f t="shared" si="267"/>
        <v/>
      </c>
      <c r="AI586" s="166" t="str">
        <f t="shared" si="267"/>
        <v/>
      </c>
      <c r="AJ586" s="166" t="str">
        <f t="shared" si="267"/>
        <v/>
      </c>
      <c r="AK586" s="166" t="str">
        <f t="shared" si="267"/>
        <v/>
      </c>
      <c r="AL586" s="166" t="str">
        <f t="shared" si="267"/>
        <v/>
      </c>
      <c r="AM586" s="166" t="str">
        <f t="shared" si="267"/>
        <v/>
      </c>
      <c r="AN586" s="166" t="str">
        <f t="shared" si="267"/>
        <v/>
      </c>
      <c r="AO586" s="166" t="str">
        <f t="shared" si="267"/>
        <v/>
      </c>
      <c r="AP586" s="166" t="str">
        <f t="shared" si="267"/>
        <v/>
      </c>
      <c r="AQ586" s="166">
        <f t="shared" si="267"/>
        <v>27.719664522251332</v>
      </c>
      <c r="AS586" s="166">
        <v>26.665854307794401</v>
      </c>
    </row>
    <row r="587" spans="2:45">
      <c r="B587" s="161" t="str">
        <f t="shared" si="262"/>
        <v>29 Otros Seguros de Crédito</v>
      </c>
      <c r="C587" s="166" t="str">
        <f t="shared" si="263"/>
        <v/>
      </c>
      <c r="D587" s="166" t="str">
        <f t="shared" si="267"/>
        <v/>
      </c>
      <c r="E587" s="166" t="str">
        <f t="shared" si="267"/>
        <v/>
      </c>
      <c r="F587" s="166" t="str">
        <f t="shared" si="267"/>
        <v/>
      </c>
      <c r="G587" s="166" t="str">
        <f t="shared" si="267"/>
        <v/>
      </c>
      <c r="H587" s="166" t="str">
        <f t="shared" si="267"/>
        <v/>
      </c>
      <c r="I587" s="166" t="str">
        <f t="shared" si="267"/>
        <v/>
      </c>
      <c r="J587" s="166" t="str">
        <f t="shared" si="267"/>
        <v/>
      </c>
      <c r="K587" s="166" t="str">
        <f t="shared" si="267"/>
        <v/>
      </c>
      <c r="L587" s="166" t="str">
        <f t="shared" si="267"/>
        <v/>
      </c>
      <c r="M587" s="166" t="str">
        <f t="shared" si="267"/>
        <v/>
      </c>
      <c r="N587" s="166" t="str">
        <f t="shared" si="267"/>
        <v/>
      </c>
      <c r="O587" s="166" t="str">
        <f t="shared" si="267"/>
        <v/>
      </c>
      <c r="P587" s="166" t="str">
        <f t="shared" si="267"/>
        <v/>
      </c>
      <c r="Q587" s="166" t="str">
        <f t="shared" si="267"/>
        <v/>
      </c>
      <c r="R587" s="166" t="str">
        <f t="shared" si="267"/>
        <v/>
      </c>
      <c r="S587" s="166" t="str">
        <f t="shared" si="267"/>
        <v/>
      </c>
      <c r="T587" s="166" t="str">
        <f t="shared" si="267"/>
        <v/>
      </c>
      <c r="U587" s="166" t="str">
        <f t="shared" si="267"/>
        <v/>
      </c>
      <c r="V587" s="166" t="str">
        <f t="shared" si="267"/>
        <v/>
      </c>
      <c r="W587" s="166" t="str">
        <f t="shared" si="267"/>
        <v/>
      </c>
      <c r="X587" s="166" t="str">
        <f t="shared" si="267"/>
        <v/>
      </c>
      <c r="Y587" s="166" t="str">
        <f t="shared" si="267"/>
        <v/>
      </c>
      <c r="Z587" s="166" t="str">
        <f t="shared" si="267"/>
        <v/>
      </c>
      <c r="AA587" s="166" t="str">
        <f t="shared" si="267"/>
        <v/>
      </c>
      <c r="AB587" s="166" t="str">
        <f t="shared" si="267"/>
        <v/>
      </c>
      <c r="AC587" s="166" t="str">
        <f t="shared" si="267"/>
        <v/>
      </c>
      <c r="AD587" s="166" t="str">
        <f t="shared" si="267"/>
        <v/>
      </c>
      <c r="AE587" s="166" t="str">
        <f t="shared" si="267"/>
        <v/>
      </c>
      <c r="AF587" s="166" t="str">
        <f t="shared" si="267"/>
        <v/>
      </c>
      <c r="AG587" s="166" t="str">
        <f t="shared" si="267"/>
        <v/>
      </c>
      <c r="AH587" s="166" t="str">
        <f t="shared" si="267"/>
        <v/>
      </c>
      <c r="AI587" s="166" t="str">
        <f t="shared" si="267"/>
        <v/>
      </c>
      <c r="AJ587" s="166" t="str">
        <f t="shared" si="267"/>
        <v/>
      </c>
      <c r="AK587" s="166" t="str">
        <f t="shared" si="267"/>
        <v/>
      </c>
      <c r="AL587" s="166" t="str">
        <f t="shared" si="267"/>
        <v/>
      </c>
      <c r="AM587" s="166" t="str">
        <f t="shared" si="267"/>
        <v/>
      </c>
      <c r="AN587" s="166" t="str">
        <f t="shared" si="267"/>
        <v/>
      </c>
      <c r="AO587" s="166" t="str">
        <f t="shared" si="267"/>
        <v/>
      </c>
      <c r="AP587" s="166" t="str">
        <f t="shared" si="267"/>
        <v/>
      </c>
      <c r="AQ587" s="166" t="str">
        <f t="shared" si="267"/>
        <v/>
      </c>
      <c r="AS587" s="166">
        <v>0</v>
      </c>
    </row>
    <row r="588" spans="2:45">
      <c r="B588" s="161" t="str">
        <f t="shared" si="262"/>
        <v>30 Seguro Agrícola</v>
      </c>
      <c r="C588" s="166" t="str">
        <f t="shared" si="263"/>
        <v/>
      </c>
      <c r="D588" s="166" t="str">
        <f t="shared" si="267"/>
        <v/>
      </c>
      <c r="E588" s="166" t="str">
        <f t="shared" si="267"/>
        <v/>
      </c>
      <c r="F588" s="166" t="str">
        <f t="shared" si="267"/>
        <v/>
      </c>
      <c r="G588" s="166" t="str">
        <f t="shared" si="267"/>
        <v/>
      </c>
      <c r="H588" s="166" t="str">
        <f t="shared" si="267"/>
        <v/>
      </c>
      <c r="I588" s="166" t="str">
        <f t="shared" si="267"/>
        <v/>
      </c>
      <c r="J588" s="166" t="str">
        <f t="shared" si="267"/>
        <v/>
      </c>
      <c r="K588" s="166" t="str">
        <f t="shared" si="267"/>
        <v/>
      </c>
      <c r="L588" s="166" t="str">
        <f t="shared" si="267"/>
        <v/>
      </c>
      <c r="M588" s="166" t="str">
        <f t="shared" si="267"/>
        <v/>
      </c>
      <c r="N588" s="166" t="str">
        <f t="shared" si="267"/>
        <v/>
      </c>
      <c r="O588" s="166" t="str">
        <f t="shared" si="267"/>
        <v/>
      </c>
      <c r="P588" s="166">
        <f t="shared" si="267"/>
        <v>40.69105226381339</v>
      </c>
      <c r="Q588" s="166" t="str">
        <f t="shared" si="267"/>
        <v/>
      </c>
      <c r="R588" s="166" t="str">
        <f t="shared" si="267"/>
        <v/>
      </c>
      <c r="S588" s="166" t="str">
        <f t="shared" si="267"/>
        <v/>
      </c>
      <c r="T588" s="166">
        <f t="shared" si="267"/>
        <v>87.184385511659386</v>
      </c>
      <c r="U588" s="166" t="str">
        <f t="shared" si="267"/>
        <v/>
      </c>
      <c r="V588" s="166">
        <f t="shared" si="267"/>
        <v>76.285602303483316</v>
      </c>
      <c r="W588" s="166" t="str">
        <f t="shared" si="267"/>
        <v/>
      </c>
      <c r="X588" s="166" t="str">
        <f t="shared" si="267"/>
        <v/>
      </c>
      <c r="Y588" s="166" t="str">
        <f t="shared" si="267"/>
        <v/>
      </c>
      <c r="Z588" s="166" t="str">
        <f t="shared" si="267"/>
        <v/>
      </c>
      <c r="AA588" s="166" t="str">
        <f t="shared" si="267"/>
        <v/>
      </c>
      <c r="AB588" s="166" t="str">
        <f t="shared" si="267"/>
        <v/>
      </c>
      <c r="AC588" s="166" t="str">
        <f t="shared" si="267"/>
        <v/>
      </c>
      <c r="AD588" s="166" t="str">
        <f t="shared" si="267"/>
        <v/>
      </c>
      <c r="AE588" s="166" t="str">
        <f t="shared" si="267"/>
        <v/>
      </c>
      <c r="AF588" s="166" t="str">
        <f t="shared" si="267"/>
        <v/>
      </c>
      <c r="AG588" s="166" t="str">
        <f t="shared" si="267"/>
        <v/>
      </c>
      <c r="AH588" s="166" t="str">
        <f t="shared" si="267"/>
        <v/>
      </c>
      <c r="AI588" s="166" t="str">
        <f t="shared" si="267"/>
        <v/>
      </c>
      <c r="AJ588" s="166" t="str">
        <f t="shared" si="267"/>
        <v/>
      </c>
      <c r="AK588" s="166" t="str">
        <f t="shared" si="267"/>
        <v/>
      </c>
      <c r="AL588" s="166" t="str">
        <f t="shared" si="267"/>
        <v/>
      </c>
      <c r="AM588" s="166" t="str">
        <f t="shared" si="267"/>
        <v/>
      </c>
      <c r="AN588" s="166" t="str">
        <f t="shared" si="267"/>
        <v/>
      </c>
      <c r="AO588" s="166" t="str">
        <f t="shared" si="267"/>
        <v/>
      </c>
      <c r="AP588" s="166" t="str">
        <f t="shared" si="267"/>
        <v/>
      </c>
      <c r="AQ588" s="166">
        <f t="shared" si="267"/>
        <v>66.797962346522326</v>
      </c>
      <c r="AS588" s="166">
        <v>100.74960610777499</v>
      </c>
    </row>
    <row r="589" spans="2:45">
      <c r="B589" s="161" t="str">
        <f t="shared" si="262"/>
        <v>35 Seguro Salud</v>
      </c>
      <c r="C589" s="166" t="str">
        <f t="shared" si="263"/>
        <v/>
      </c>
      <c r="D589" s="166" t="str">
        <f t="shared" si="267"/>
        <v/>
      </c>
      <c r="E589" s="166" t="str">
        <f t="shared" si="267"/>
        <v/>
      </c>
      <c r="F589" s="166">
        <f t="shared" si="267"/>
        <v>36.617874301126626</v>
      </c>
      <c r="G589" s="166" t="str">
        <f t="shared" si="267"/>
        <v/>
      </c>
      <c r="H589" s="166" t="str">
        <f t="shared" si="267"/>
        <v/>
      </c>
      <c r="I589" s="166" t="str">
        <f t="shared" si="267"/>
        <v/>
      </c>
      <c r="J589" s="166" t="str">
        <f t="shared" si="267"/>
        <v/>
      </c>
      <c r="K589" s="166" t="str">
        <f t="shared" si="267"/>
        <v/>
      </c>
      <c r="L589" s="166" t="str">
        <f t="shared" si="267"/>
        <v/>
      </c>
      <c r="M589" s="166" t="str">
        <f t="shared" si="267"/>
        <v/>
      </c>
      <c r="N589" s="166" t="str">
        <f t="shared" si="267"/>
        <v/>
      </c>
      <c r="O589" s="166" t="str">
        <f t="shared" si="267"/>
        <v/>
      </c>
      <c r="P589" s="166" t="str">
        <f t="shared" si="267"/>
        <v/>
      </c>
      <c r="Q589" s="166" t="str">
        <f t="shared" si="267"/>
        <v/>
      </c>
      <c r="R589" s="166" t="str">
        <f t="shared" si="267"/>
        <v/>
      </c>
      <c r="S589" s="166" t="str">
        <f t="shared" si="267"/>
        <v/>
      </c>
      <c r="T589" s="166" t="str">
        <f t="shared" si="267"/>
        <v/>
      </c>
      <c r="U589" s="166" t="str">
        <f t="shared" si="267"/>
        <v/>
      </c>
      <c r="V589" s="166" t="str">
        <f t="shared" si="267"/>
        <v/>
      </c>
      <c r="W589" s="166" t="str">
        <f t="shared" si="267"/>
        <v/>
      </c>
      <c r="X589" s="166" t="str">
        <f t="shared" si="267"/>
        <v/>
      </c>
      <c r="Y589" s="166" t="str">
        <f t="shared" si="267"/>
        <v/>
      </c>
      <c r="Z589" s="166" t="str">
        <f t="shared" si="267"/>
        <v/>
      </c>
      <c r="AA589" s="166" t="str">
        <f t="shared" si="267"/>
        <v/>
      </c>
      <c r="AB589" s="166" t="str">
        <f t="shared" si="267"/>
        <v/>
      </c>
      <c r="AC589" s="166" t="str">
        <f t="shared" si="267"/>
        <v/>
      </c>
      <c r="AD589" s="166" t="str">
        <f t="shared" si="267"/>
        <v/>
      </c>
      <c r="AE589" s="166" t="str">
        <f t="shared" si="267"/>
        <v/>
      </c>
      <c r="AF589" s="166" t="str">
        <f t="shared" si="267"/>
        <v/>
      </c>
      <c r="AG589" s="166" t="str">
        <f t="shared" si="267"/>
        <v/>
      </c>
      <c r="AH589" s="166" t="str">
        <f t="shared" si="267"/>
        <v/>
      </c>
      <c r="AI589" s="166" t="str">
        <f t="shared" si="267"/>
        <v/>
      </c>
      <c r="AJ589" s="166" t="str">
        <f t="shared" si="267"/>
        <v/>
      </c>
      <c r="AK589" s="166" t="str">
        <f t="shared" si="267"/>
        <v/>
      </c>
      <c r="AL589" s="166" t="str">
        <f t="shared" si="267"/>
        <v/>
      </c>
      <c r="AM589" s="166" t="str">
        <f t="shared" si="267"/>
        <v/>
      </c>
      <c r="AN589" s="166" t="str">
        <f t="shared" si="267"/>
        <v/>
      </c>
      <c r="AO589" s="166" t="str">
        <f t="shared" si="267"/>
        <v/>
      </c>
      <c r="AP589" s="166" t="str">
        <f t="shared" si="267"/>
        <v/>
      </c>
      <c r="AQ589" s="166">
        <f t="shared" si="267"/>
        <v>36.617874301126626</v>
      </c>
      <c r="AS589" s="166">
        <v>26.422072018656898</v>
      </c>
    </row>
    <row r="590" spans="2:45">
      <c r="B590" s="161" t="str">
        <f t="shared" si="262"/>
        <v>50 Otros</v>
      </c>
      <c r="C590" s="166">
        <f t="shared" si="263"/>
        <v>51.513705939505918</v>
      </c>
      <c r="D590" s="166" t="str">
        <f t="shared" si="267"/>
        <v/>
      </c>
      <c r="E590" s="166">
        <f t="shared" si="267"/>
        <v>24.830426043218125</v>
      </c>
      <c r="F590" s="166">
        <f t="shared" si="267"/>
        <v>38.958059043699649</v>
      </c>
      <c r="G590" s="166" t="str">
        <f t="shared" si="267"/>
        <v/>
      </c>
      <c r="H590" s="166">
        <f t="shared" si="267"/>
        <v>12.595895754692471</v>
      </c>
      <c r="I590" s="166">
        <f t="shared" si="267"/>
        <v>-2.9497051788020543</v>
      </c>
      <c r="J590" s="166">
        <f t="shared" si="267"/>
        <v>1.5722151321786688</v>
      </c>
      <c r="K590" s="166" t="str">
        <f t="shared" si="267"/>
        <v/>
      </c>
      <c r="L590" s="166">
        <f t="shared" si="267"/>
        <v>73.420845200985937</v>
      </c>
      <c r="M590" s="166" t="str">
        <f t="shared" si="267"/>
        <v/>
      </c>
      <c r="N590" s="166" t="str">
        <f t="shared" si="267"/>
        <v/>
      </c>
      <c r="O590" s="166">
        <f t="shared" si="267"/>
        <v>22.957610318412101</v>
      </c>
      <c r="P590" s="166" t="str">
        <f t="shared" si="267"/>
        <v/>
      </c>
      <c r="Q590" s="166">
        <f t="shared" si="267"/>
        <v>18.690589696917165</v>
      </c>
      <c r="R590" s="166">
        <f t="shared" si="267"/>
        <v>32.141064202241211</v>
      </c>
      <c r="S590" s="166" t="str">
        <f t="shared" si="267"/>
        <v/>
      </c>
      <c r="T590" s="166">
        <f t="shared" si="267"/>
        <v>68.181469993126072</v>
      </c>
      <c r="U590" s="166" t="str">
        <f t="shared" si="267"/>
        <v/>
      </c>
      <c r="V590" s="166">
        <f t="shared" si="267"/>
        <v>19.764936001557963</v>
      </c>
      <c r="W590" s="166" t="str">
        <f t="shared" si="267"/>
        <v/>
      </c>
      <c r="X590" s="166">
        <f t="shared" si="267"/>
        <v>0</v>
      </c>
      <c r="Y590" s="166">
        <f t="shared" si="267"/>
        <v>29.930250852790984</v>
      </c>
      <c r="Z590" s="166">
        <f t="shared" si="267"/>
        <v>118193.33333333334</v>
      </c>
      <c r="AA590" s="166">
        <f t="shared" si="267"/>
        <v>4.7745177940776964</v>
      </c>
      <c r="AB590" s="166">
        <f t="shared" si="267"/>
        <v>49.673765383090959</v>
      </c>
      <c r="AC590" s="166">
        <f t="shared" si="267"/>
        <v>9.0097020589455958</v>
      </c>
      <c r="AD590" s="166">
        <f t="shared" si="267"/>
        <v>46.197787574939824</v>
      </c>
      <c r="AE590" s="166" t="str">
        <f t="shared" si="267"/>
        <v/>
      </c>
      <c r="AF590" s="166" t="str">
        <f t="shared" si="267"/>
        <v/>
      </c>
      <c r="AG590" s="166" t="str">
        <f t="shared" si="267"/>
        <v/>
      </c>
      <c r="AH590" s="166" t="str">
        <f t="shared" si="267"/>
        <v/>
      </c>
      <c r="AI590" s="166" t="str">
        <f t="shared" si="267"/>
        <v/>
      </c>
      <c r="AJ590" s="166" t="str">
        <f t="shared" si="267"/>
        <v/>
      </c>
      <c r="AK590" s="166" t="str">
        <f t="shared" si="267"/>
        <v/>
      </c>
      <c r="AL590" s="166" t="str">
        <f t="shared" si="267"/>
        <v/>
      </c>
      <c r="AM590" s="166" t="str">
        <f t="shared" si="267"/>
        <v/>
      </c>
      <c r="AN590" s="166" t="str">
        <f t="shared" si="267"/>
        <v/>
      </c>
      <c r="AO590" s="166" t="str">
        <f t="shared" si="267"/>
        <v/>
      </c>
      <c r="AP590" s="166" t="str">
        <f t="shared" si="267"/>
        <v/>
      </c>
      <c r="AQ590" s="166">
        <f t="shared" si="267"/>
        <v>38.239302235491287</v>
      </c>
      <c r="AS590" s="166">
        <v>39.2808912775088</v>
      </c>
    </row>
    <row r="591" spans="2:45">
      <c r="B591" s="162" t="str">
        <f t="shared" si="262"/>
        <v>Total</v>
      </c>
      <c r="C591" s="167">
        <f t="shared" si="263"/>
        <v>29.215351297685437</v>
      </c>
      <c r="D591" s="167" t="str">
        <f t="shared" si="267"/>
        <v/>
      </c>
      <c r="E591" s="167">
        <f t="shared" si="267"/>
        <v>52.095167397659345</v>
      </c>
      <c r="F591" s="167">
        <f t="shared" si="267"/>
        <v>23.356955543559408</v>
      </c>
      <c r="G591" s="167">
        <f t="shared" si="267"/>
        <v>25.062464028168058</v>
      </c>
      <c r="H591" s="167">
        <f t="shared" si="267"/>
        <v>41.373150302532402</v>
      </c>
      <c r="I591" s="167">
        <f t="shared" si="267"/>
        <v>63.253143554930617</v>
      </c>
      <c r="J591" s="167">
        <f t="shared" si="267"/>
        <v>43.629049080069748</v>
      </c>
      <c r="K591" s="167">
        <f t="shared" si="267"/>
        <v>66.540451625806639</v>
      </c>
      <c r="L591" s="167">
        <f t="shared" si="267"/>
        <v>59.724327113914377</v>
      </c>
      <c r="M591" s="167">
        <f t="shared" si="267"/>
        <v>67.506380872596566</v>
      </c>
      <c r="N591" s="167">
        <f t="shared" ref="N591:AQ591" si="268">IFERROR((-N627/N663)*100,"")</f>
        <v>15.599619359550312</v>
      </c>
      <c r="O591" s="167">
        <f t="shared" si="268"/>
        <v>22.957610318412101</v>
      </c>
      <c r="P591" s="167">
        <f t="shared" si="268"/>
        <v>60.060512710593763</v>
      </c>
      <c r="Q591" s="167">
        <f t="shared" si="268"/>
        <v>18.01354150956875</v>
      </c>
      <c r="R591" s="167">
        <f t="shared" si="268"/>
        <v>48.63034695204847</v>
      </c>
      <c r="S591" s="167">
        <f t="shared" si="268"/>
        <v>37.361123285885427</v>
      </c>
      <c r="T591" s="167">
        <f t="shared" si="268"/>
        <v>61.572424674342088</v>
      </c>
      <c r="U591" s="167">
        <f t="shared" si="268"/>
        <v>38.129052295714139</v>
      </c>
      <c r="V591" s="167">
        <f t="shared" si="268"/>
        <v>38.474949622189847</v>
      </c>
      <c r="W591" s="167">
        <f t="shared" si="268"/>
        <v>-5.74010628373179</v>
      </c>
      <c r="X591" s="167">
        <f t="shared" si="268"/>
        <v>16.525755312221253</v>
      </c>
      <c r="Y591" s="167">
        <f t="shared" si="268"/>
        <v>60.601461652050872</v>
      </c>
      <c r="Z591" s="167">
        <f t="shared" si="268"/>
        <v>93.315285567103629</v>
      </c>
      <c r="AA591" s="167">
        <f t="shared" si="268"/>
        <v>108.31393513604218</v>
      </c>
      <c r="AB591" s="167">
        <f t="shared" si="268"/>
        <v>77.085177456910273</v>
      </c>
      <c r="AC591" s="167">
        <f t="shared" si="268"/>
        <v>114.47218751616293</v>
      </c>
      <c r="AD591" s="167">
        <f t="shared" si="268"/>
        <v>38.532503641379122</v>
      </c>
      <c r="AE591" s="167" t="str">
        <f t="shared" si="268"/>
        <v/>
      </c>
      <c r="AF591" s="167" t="str">
        <f t="shared" si="268"/>
        <v/>
      </c>
      <c r="AG591" s="167" t="str">
        <f t="shared" si="268"/>
        <v/>
      </c>
      <c r="AH591" s="167" t="str">
        <f t="shared" si="268"/>
        <v/>
      </c>
      <c r="AI591" s="167" t="str">
        <f t="shared" si="268"/>
        <v/>
      </c>
      <c r="AJ591" s="167" t="str">
        <f t="shared" si="268"/>
        <v/>
      </c>
      <c r="AK591" s="167" t="str">
        <f t="shared" si="268"/>
        <v/>
      </c>
      <c r="AL591" s="167" t="str">
        <f t="shared" si="268"/>
        <v/>
      </c>
      <c r="AM591" s="167" t="str">
        <f t="shared" si="268"/>
        <v/>
      </c>
      <c r="AN591" s="167" t="str">
        <f t="shared" si="268"/>
        <v/>
      </c>
      <c r="AO591" s="167" t="str">
        <f t="shared" si="268"/>
        <v/>
      </c>
      <c r="AP591" s="167" t="str">
        <f t="shared" si="268"/>
        <v/>
      </c>
      <c r="AQ591" s="167">
        <f t="shared" si="268"/>
        <v>51.683821400178388</v>
      </c>
      <c r="AS591" s="167">
        <v>49.319331036730802</v>
      </c>
    </row>
    <row r="594" spans="2:45" ht="22.5" customHeight="1">
      <c r="B594" s="216" t="s">
        <v>558</v>
      </c>
      <c r="C594" s="138" t="str">
        <f>C7</f>
        <v>Ace Seguros</v>
      </c>
      <c r="D594" s="138" t="str">
        <f t="shared" ref="D594:AQ594" si="269">D7</f>
        <v>Assurant Chile</v>
      </c>
      <c r="E594" s="138" t="str">
        <f t="shared" si="269"/>
        <v>BCI Seguros</v>
      </c>
      <c r="F594" s="138" t="str">
        <f t="shared" si="269"/>
        <v>Cardif</v>
      </c>
      <c r="G594" s="138" t="str">
        <f t="shared" si="269"/>
        <v>Cesce Chile</v>
      </c>
      <c r="H594" s="138" t="str">
        <f t="shared" si="269"/>
        <v>Chartis</v>
      </c>
      <c r="I594" s="138" t="str">
        <f t="shared" si="269"/>
        <v>Chilena Consolidada</v>
      </c>
      <c r="J594" s="138" t="str">
        <f t="shared" si="269"/>
        <v>Chubb de Chile</v>
      </c>
      <c r="K594" s="138" t="str">
        <f t="shared" si="269"/>
        <v>Coface Chile</v>
      </c>
      <c r="L594" s="138" t="str">
        <f t="shared" si="269"/>
        <v>Consorio Nacional</v>
      </c>
      <c r="M594" s="138" t="str">
        <f t="shared" si="269"/>
        <v>Continental Crédito</v>
      </c>
      <c r="N594" s="138" t="str">
        <f t="shared" si="269"/>
        <v>Euler Hermes</v>
      </c>
      <c r="O594" s="138" t="str">
        <f t="shared" si="269"/>
        <v>FAF International</v>
      </c>
      <c r="P594" s="138" t="str">
        <f t="shared" si="269"/>
        <v>HDI Seguros</v>
      </c>
      <c r="Q594" s="138" t="str">
        <f t="shared" si="269"/>
        <v>Huelen</v>
      </c>
      <c r="R594" s="138" t="str">
        <f t="shared" si="269"/>
        <v>Liberty Seguros</v>
      </c>
      <c r="S594" s="138" t="str">
        <f t="shared" si="269"/>
        <v>M. de Carabineros</v>
      </c>
      <c r="T594" s="138" t="str">
        <f t="shared" si="269"/>
        <v>Magallanes</v>
      </c>
      <c r="U594" s="138" t="str">
        <f t="shared" si="269"/>
        <v>Magallanes Gar. y Cré.</v>
      </c>
      <c r="V594" s="138" t="str">
        <f t="shared" si="269"/>
        <v>Mapfre</v>
      </c>
      <c r="W594" s="138" t="str">
        <f t="shared" si="269"/>
        <v>Mapfre Gar. y Cré.</v>
      </c>
      <c r="X594" s="138" t="str">
        <f t="shared" si="269"/>
        <v>Orion Seguros</v>
      </c>
      <c r="Y594" s="138" t="str">
        <f t="shared" si="269"/>
        <v>Penta Security</v>
      </c>
      <c r="Z594" s="138" t="str">
        <f t="shared" si="269"/>
        <v>QBE Chile</v>
      </c>
      <c r="AA594" s="138" t="str">
        <f t="shared" si="269"/>
        <v>Renta Nacional</v>
      </c>
      <c r="AB594" s="138" t="str">
        <f t="shared" si="269"/>
        <v>RSA Seguros</v>
      </c>
      <c r="AC594" s="138" t="str">
        <f t="shared" si="269"/>
        <v>Zenit Seguros</v>
      </c>
      <c r="AD594" s="138" t="str">
        <f t="shared" si="269"/>
        <v>Zurich Santander</v>
      </c>
      <c r="AE594" s="138">
        <f t="shared" si="269"/>
        <v>0</v>
      </c>
      <c r="AF594" s="138">
        <f t="shared" si="269"/>
        <v>0</v>
      </c>
      <c r="AG594" s="138">
        <f t="shared" si="269"/>
        <v>0</v>
      </c>
      <c r="AH594" s="138">
        <f t="shared" si="269"/>
        <v>0</v>
      </c>
      <c r="AI594" s="138">
        <f t="shared" si="269"/>
        <v>0</v>
      </c>
      <c r="AJ594" s="138">
        <f t="shared" si="269"/>
        <v>0</v>
      </c>
      <c r="AK594" s="138">
        <f t="shared" si="269"/>
        <v>0</v>
      </c>
      <c r="AL594" s="138">
        <f t="shared" si="269"/>
        <v>0</v>
      </c>
      <c r="AM594" s="138">
        <f t="shared" si="269"/>
        <v>0</v>
      </c>
      <c r="AN594" s="138">
        <f t="shared" si="269"/>
        <v>0</v>
      </c>
      <c r="AO594" s="138">
        <f t="shared" si="269"/>
        <v>0</v>
      </c>
      <c r="AP594" s="138">
        <f t="shared" si="269"/>
        <v>0</v>
      </c>
      <c r="AQ594" s="138" t="str">
        <f t="shared" si="269"/>
        <v>Mercado</v>
      </c>
      <c r="AS594" s="164"/>
    </row>
    <row r="595" spans="2:45">
      <c r="B595" s="161" t="str">
        <f>B250</f>
        <v>1 Incendio</v>
      </c>
      <c r="C595" s="145">
        <v>-1571034</v>
      </c>
      <c r="D595" s="145">
        <v>0</v>
      </c>
      <c r="E595" s="145">
        <v>-2087789.896000002</v>
      </c>
      <c r="F595" s="145">
        <v>3931</v>
      </c>
      <c r="G595" s="145">
        <v>0</v>
      </c>
      <c r="H595" s="145">
        <v>-317842</v>
      </c>
      <c r="I595" s="145">
        <v>-2098862</v>
      </c>
      <c r="J595" s="145">
        <v>-10610.071000000011</v>
      </c>
      <c r="K595" s="145">
        <v>0</v>
      </c>
      <c r="L595" s="145">
        <v>-375866</v>
      </c>
      <c r="M595" s="145">
        <v>0</v>
      </c>
      <c r="N595" s="145">
        <v>0</v>
      </c>
      <c r="O595" s="145">
        <v>0</v>
      </c>
      <c r="P595" s="145">
        <v>-393879</v>
      </c>
      <c r="Q595" s="145">
        <v>-2840</v>
      </c>
      <c r="R595" s="145">
        <v>-2830555</v>
      </c>
      <c r="S595" s="145">
        <v>-166223</v>
      </c>
      <c r="T595" s="145">
        <v>-1395470</v>
      </c>
      <c r="U595" s="145">
        <v>0</v>
      </c>
      <c r="V595" s="145">
        <v>-3121266</v>
      </c>
      <c r="W595" s="145">
        <v>0</v>
      </c>
      <c r="X595" s="145">
        <v>-741</v>
      </c>
      <c r="Y595" s="145">
        <v>-2441801</v>
      </c>
      <c r="Z595" s="145">
        <v>-88301</v>
      </c>
      <c r="AA595" s="145">
        <v>-192049</v>
      </c>
      <c r="AB595" s="145">
        <v>-131264</v>
      </c>
      <c r="AC595" s="145">
        <v>-33114</v>
      </c>
      <c r="AD595" s="145">
        <v>0</v>
      </c>
      <c r="AE595" s="166"/>
      <c r="AF595" s="166"/>
      <c r="AG595" s="166"/>
      <c r="AH595" s="166"/>
      <c r="AI595" s="166"/>
      <c r="AJ595" s="166"/>
      <c r="AK595" s="166"/>
      <c r="AL595" s="166"/>
      <c r="AM595" s="166"/>
      <c r="AN595" s="166"/>
      <c r="AO595" s="166"/>
      <c r="AP595" s="166"/>
      <c r="AQ595" s="219">
        <f>SUM(C595:AP595)</f>
        <v>-17255575.967</v>
      </c>
      <c r="AS595" s="168"/>
    </row>
    <row r="596" spans="2:45">
      <c r="B596" s="161" t="str">
        <f t="shared" ref="B596:B627" si="270">B251</f>
        <v>2 Pérdida de Benef. por Incendio</v>
      </c>
      <c r="C596" s="145">
        <v>-1604</v>
      </c>
      <c r="D596" s="145">
        <v>0</v>
      </c>
      <c r="E596" s="145">
        <v>-25882.464999999967</v>
      </c>
      <c r="F596" s="145">
        <v>0</v>
      </c>
      <c r="G596" s="145">
        <v>0</v>
      </c>
      <c r="H596" s="145">
        <v>0</v>
      </c>
      <c r="I596" s="145">
        <v>-1205205</v>
      </c>
      <c r="J596" s="145">
        <v>-6584</v>
      </c>
      <c r="K596" s="145">
        <v>0</v>
      </c>
      <c r="L596" s="145">
        <v>2122</v>
      </c>
      <c r="M596" s="145">
        <v>0</v>
      </c>
      <c r="N596" s="145">
        <v>0</v>
      </c>
      <c r="O596" s="145">
        <v>0</v>
      </c>
      <c r="P596" s="145">
        <v>3805</v>
      </c>
      <c r="Q596" s="145">
        <v>0</v>
      </c>
      <c r="R596" s="145">
        <v>-323553</v>
      </c>
      <c r="S596" s="145">
        <v>0</v>
      </c>
      <c r="T596" s="145">
        <v>-4400</v>
      </c>
      <c r="U596" s="145">
        <v>0</v>
      </c>
      <c r="V596" s="145">
        <v>-89808</v>
      </c>
      <c r="W596" s="145">
        <v>0</v>
      </c>
      <c r="X596" s="145">
        <v>0</v>
      </c>
      <c r="Y596" s="145">
        <v>0</v>
      </c>
      <c r="Z596" s="145">
        <v>0</v>
      </c>
      <c r="AA596" s="145">
        <v>0</v>
      </c>
      <c r="AB596" s="145">
        <v>-124458</v>
      </c>
      <c r="AC596" s="145">
        <v>0</v>
      </c>
      <c r="AD596" s="145">
        <v>0</v>
      </c>
      <c r="AE596" s="166"/>
      <c r="AF596" s="166"/>
      <c r="AG596" s="166"/>
      <c r="AH596" s="166"/>
      <c r="AI596" s="166"/>
      <c r="AJ596" s="166"/>
      <c r="AK596" s="166"/>
      <c r="AL596" s="166"/>
      <c r="AM596" s="166"/>
      <c r="AN596" s="166"/>
      <c r="AO596" s="166"/>
      <c r="AP596" s="166"/>
      <c r="AQ596" s="219">
        <f t="shared" ref="AQ596:AQ627" si="271">SUM(C596:AP596)</f>
        <v>-1775567.4649999999</v>
      </c>
      <c r="AS596" s="168"/>
    </row>
    <row r="597" spans="2:45">
      <c r="B597" s="161" t="str">
        <f t="shared" si="270"/>
        <v>3 Terremoto</v>
      </c>
      <c r="C597" s="145">
        <v>-28630</v>
      </c>
      <c r="D597" s="145">
        <v>0</v>
      </c>
      <c r="E597" s="145">
        <v>1600657.8479999993</v>
      </c>
      <c r="F597" s="145">
        <v>-4779</v>
      </c>
      <c r="G597" s="145">
        <v>0</v>
      </c>
      <c r="H597" s="145">
        <v>110354</v>
      </c>
      <c r="I597" s="145">
        <v>0</v>
      </c>
      <c r="J597" s="145">
        <v>17234.315000000061</v>
      </c>
      <c r="K597" s="145">
        <v>0</v>
      </c>
      <c r="L597" s="145">
        <v>33518</v>
      </c>
      <c r="M597" s="145">
        <v>0</v>
      </c>
      <c r="N597" s="145">
        <v>0</v>
      </c>
      <c r="O597" s="145">
        <v>0</v>
      </c>
      <c r="P597" s="145">
        <v>-146850</v>
      </c>
      <c r="Q597" s="145">
        <v>0</v>
      </c>
      <c r="R597" s="145">
        <v>-866983</v>
      </c>
      <c r="S597" s="145">
        <v>0</v>
      </c>
      <c r="T597" s="145">
        <v>279029</v>
      </c>
      <c r="U597" s="145">
        <v>0</v>
      </c>
      <c r="V597" s="145">
        <v>-843085</v>
      </c>
      <c r="W597" s="145">
        <v>0</v>
      </c>
      <c r="X597" s="145">
        <v>0</v>
      </c>
      <c r="Y597" s="145">
        <v>0</v>
      </c>
      <c r="Z597" s="145">
        <v>0</v>
      </c>
      <c r="AA597" s="145">
        <v>-87385</v>
      </c>
      <c r="AB597" s="145">
        <v>957152</v>
      </c>
      <c r="AC597" s="145">
        <v>-4508</v>
      </c>
      <c r="AD597" s="145">
        <v>306526.3760817757</v>
      </c>
      <c r="AE597" s="166"/>
      <c r="AF597" s="166"/>
      <c r="AG597" s="166"/>
      <c r="AH597" s="166"/>
      <c r="AI597" s="166"/>
      <c r="AJ597" s="166"/>
      <c r="AK597" s="166"/>
      <c r="AL597" s="166"/>
      <c r="AM597" s="166"/>
      <c r="AN597" s="166"/>
      <c r="AO597" s="166"/>
      <c r="AP597" s="166"/>
      <c r="AQ597" s="219">
        <f t="shared" si="271"/>
        <v>1322251.5390817749</v>
      </c>
      <c r="AS597" s="168"/>
    </row>
    <row r="598" spans="2:45">
      <c r="B598" s="161" t="str">
        <f t="shared" si="270"/>
        <v>4 Pérdida de Benef. por Terremoto</v>
      </c>
      <c r="C598" s="145">
        <v>63003</v>
      </c>
      <c r="D598" s="145">
        <v>0</v>
      </c>
      <c r="E598" s="145">
        <v>0</v>
      </c>
      <c r="F598" s="145">
        <v>0</v>
      </c>
      <c r="G598" s="145">
        <v>0</v>
      </c>
      <c r="H598" s="145">
        <v>-665</v>
      </c>
      <c r="I598" s="145">
        <v>0</v>
      </c>
      <c r="J598" s="145">
        <v>-2</v>
      </c>
      <c r="K598" s="145">
        <v>0</v>
      </c>
      <c r="L598" s="145">
        <v>-79286</v>
      </c>
      <c r="M598" s="145">
        <v>0</v>
      </c>
      <c r="N598" s="145">
        <v>0</v>
      </c>
      <c r="O598" s="145">
        <v>0</v>
      </c>
      <c r="P598" s="145">
        <v>1</v>
      </c>
      <c r="Q598" s="145">
        <v>0</v>
      </c>
      <c r="R598" s="145">
        <v>-153782</v>
      </c>
      <c r="S598" s="145">
        <v>0</v>
      </c>
      <c r="T598" s="145">
        <v>2974</v>
      </c>
      <c r="U598" s="145">
        <v>0</v>
      </c>
      <c r="V598" s="145">
        <v>-2195</v>
      </c>
      <c r="W598" s="145">
        <v>0</v>
      </c>
      <c r="X598" s="145">
        <v>0</v>
      </c>
      <c r="Y598" s="145">
        <v>0</v>
      </c>
      <c r="Z598" s="145">
        <v>0</v>
      </c>
      <c r="AA598" s="145">
        <v>0</v>
      </c>
      <c r="AB598" s="145">
        <v>-4122</v>
      </c>
      <c r="AC598" s="145">
        <v>0</v>
      </c>
      <c r="AD598" s="145">
        <v>0</v>
      </c>
      <c r="AE598" s="166"/>
      <c r="AF598" s="166"/>
      <c r="AG598" s="166"/>
      <c r="AH598" s="166"/>
      <c r="AI598" s="166"/>
      <c r="AJ598" s="166"/>
      <c r="AK598" s="166"/>
      <c r="AL598" s="166"/>
      <c r="AM598" s="166"/>
      <c r="AN598" s="166"/>
      <c r="AO598" s="166"/>
      <c r="AP598" s="166"/>
      <c r="AQ598" s="219">
        <f t="shared" si="271"/>
        <v>-174074</v>
      </c>
      <c r="AS598" s="168"/>
    </row>
    <row r="599" spans="2:45">
      <c r="B599" s="161" t="str">
        <f t="shared" si="270"/>
        <v>5 Riesgos de la Naturaleza</v>
      </c>
      <c r="C599" s="145">
        <v>-18077</v>
      </c>
      <c r="D599" s="145">
        <v>0</v>
      </c>
      <c r="E599" s="145">
        <v>-86193.450000000041</v>
      </c>
      <c r="F599" s="145">
        <v>-3876</v>
      </c>
      <c r="G599" s="145">
        <v>0</v>
      </c>
      <c r="H599" s="145">
        <v>-1567</v>
      </c>
      <c r="I599" s="145">
        <v>-63645</v>
      </c>
      <c r="J599" s="145">
        <v>-63777.469000000048</v>
      </c>
      <c r="K599" s="145">
        <v>0</v>
      </c>
      <c r="L599" s="145">
        <v>-178405</v>
      </c>
      <c r="M599" s="145">
        <v>0</v>
      </c>
      <c r="N599" s="145">
        <v>0</v>
      </c>
      <c r="O599" s="145">
        <v>0</v>
      </c>
      <c r="P599" s="145">
        <v>-86032</v>
      </c>
      <c r="Q599" s="145">
        <v>0</v>
      </c>
      <c r="R599" s="145">
        <v>0</v>
      </c>
      <c r="S599" s="145">
        <v>0</v>
      </c>
      <c r="T599" s="145">
        <v>-184385</v>
      </c>
      <c r="U599" s="145">
        <v>0</v>
      </c>
      <c r="V599" s="145">
        <v>-632597</v>
      </c>
      <c r="W599" s="145">
        <v>0</v>
      </c>
      <c r="X599" s="145">
        <v>0</v>
      </c>
      <c r="Y599" s="145">
        <v>-444487</v>
      </c>
      <c r="Z599" s="145">
        <v>-193947</v>
      </c>
      <c r="AA599" s="145">
        <v>-81147</v>
      </c>
      <c r="AB599" s="145">
        <v>-1991180</v>
      </c>
      <c r="AC599" s="145">
        <v>0</v>
      </c>
      <c r="AD599" s="145">
        <v>0</v>
      </c>
      <c r="AE599" s="166"/>
      <c r="AF599" s="166"/>
      <c r="AG599" s="166"/>
      <c r="AH599" s="166"/>
      <c r="AI599" s="166"/>
      <c r="AJ599" s="166"/>
      <c r="AK599" s="166"/>
      <c r="AL599" s="166"/>
      <c r="AM599" s="166"/>
      <c r="AN599" s="166"/>
      <c r="AO599" s="166"/>
      <c r="AP599" s="166"/>
      <c r="AQ599" s="219">
        <f t="shared" si="271"/>
        <v>-4029315.9190000002</v>
      </c>
      <c r="AS599" s="168"/>
    </row>
    <row r="600" spans="2:45">
      <c r="B600" s="161" t="str">
        <f t="shared" si="270"/>
        <v>6 Terrorismo</v>
      </c>
      <c r="C600" s="145">
        <v>-36742</v>
      </c>
      <c r="D600" s="145">
        <v>0</v>
      </c>
      <c r="E600" s="145">
        <v>-786.87299999999414</v>
      </c>
      <c r="F600" s="145">
        <v>4</v>
      </c>
      <c r="G600" s="145">
        <v>0</v>
      </c>
      <c r="H600" s="145">
        <v>0</v>
      </c>
      <c r="I600" s="145">
        <v>6364</v>
      </c>
      <c r="J600" s="145">
        <v>-167</v>
      </c>
      <c r="K600" s="145">
        <v>0</v>
      </c>
      <c r="L600" s="145">
        <v>-1722</v>
      </c>
      <c r="M600" s="145">
        <v>0</v>
      </c>
      <c r="N600" s="145">
        <v>0</v>
      </c>
      <c r="O600" s="145">
        <v>0</v>
      </c>
      <c r="P600" s="145">
        <v>14830</v>
      </c>
      <c r="Q600" s="145">
        <v>0</v>
      </c>
      <c r="R600" s="145">
        <v>0</v>
      </c>
      <c r="S600" s="145">
        <v>0</v>
      </c>
      <c r="T600" s="145">
        <v>-1686</v>
      </c>
      <c r="U600" s="145">
        <v>0</v>
      </c>
      <c r="V600" s="145">
        <v>-13518</v>
      </c>
      <c r="W600" s="145">
        <v>0</v>
      </c>
      <c r="X600" s="145">
        <v>0</v>
      </c>
      <c r="Y600" s="145">
        <v>0</v>
      </c>
      <c r="Z600" s="145">
        <v>-80</v>
      </c>
      <c r="AA600" s="145">
        <v>-784</v>
      </c>
      <c r="AB600" s="145">
        <v>-159282</v>
      </c>
      <c r="AC600" s="145">
        <v>0</v>
      </c>
      <c r="AD600" s="145">
        <v>0</v>
      </c>
      <c r="AE600" s="166"/>
      <c r="AF600" s="166"/>
      <c r="AG600" s="166"/>
      <c r="AH600" s="166"/>
      <c r="AI600" s="166"/>
      <c r="AJ600" s="166"/>
      <c r="AK600" s="166"/>
      <c r="AL600" s="166"/>
      <c r="AM600" s="166"/>
      <c r="AN600" s="166"/>
      <c r="AO600" s="166"/>
      <c r="AP600" s="166"/>
      <c r="AQ600" s="219">
        <f t="shared" si="271"/>
        <v>-193569.87299999999</v>
      </c>
      <c r="AS600" s="168"/>
    </row>
    <row r="601" spans="2:45">
      <c r="B601" s="161" t="str">
        <f t="shared" si="270"/>
        <v>7 Otros Riesgos Adicionales Incendio</v>
      </c>
      <c r="C601" s="145">
        <v>-421910</v>
      </c>
      <c r="D601" s="145">
        <v>0</v>
      </c>
      <c r="E601" s="145">
        <v>-4527.9729999999936</v>
      </c>
      <c r="F601" s="145">
        <v>-1470</v>
      </c>
      <c r="G601" s="145">
        <v>0</v>
      </c>
      <c r="H601" s="145">
        <v>-3156</v>
      </c>
      <c r="I601" s="145">
        <v>-337574</v>
      </c>
      <c r="J601" s="145">
        <v>-46648.192000000039</v>
      </c>
      <c r="K601" s="145">
        <v>0</v>
      </c>
      <c r="L601" s="145">
        <v>-33515</v>
      </c>
      <c r="M601" s="145">
        <v>0</v>
      </c>
      <c r="N601" s="145">
        <v>0</v>
      </c>
      <c r="O601" s="145">
        <v>0</v>
      </c>
      <c r="P601" s="145">
        <v>-26823</v>
      </c>
      <c r="Q601" s="145">
        <v>0</v>
      </c>
      <c r="R601" s="145">
        <v>0</v>
      </c>
      <c r="S601" s="145">
        <v>0</v>
      </c>
      <c r="T601" s="145">
        <v>-791563</v>
      </c>
      <c r="U601" s="145">
        <v>0</v>
      </c>
      <c r="V601" s="145">
        <v>-251640</v>
      </c>
      <c r="W601" s="145">
        <v>0</v>
      </c>
      <c r="X601" s="145">
        <v>0</v>
      </c>
      <c r="Y601" s="145">
        <v>0</v>
      </c>
      <c r="Z601" s="145">
        <v>-101911</v>
      </c>
      <c r="AA601" s="145">
        <v>-8352</v>
      </c>
      <c r="AB601" s="145">
        <v>-1478862</v>
      </c>
      <c r="AC601" s="145">
        <v>0</v>
      </c>
      <c r="AD601" s="145">
        <v>0</v>
      </c>
      <c r="AE601" s="166"/>
      <c r="AF601" s="166"/>
      <c r="AG601" s="166"/>
      <c r="AH601" s="166"/>
      <c r="AI601" s="166"/>
      <c r="AJ601" s="166"/>
      <c r="AK601" s="166"/>
      <c r="AL601" s="166"/>
      <c r="AM601" s="166"/>
      <c r="AN601" s="166"/>
      <c r="AO601" s="166"/>
      <c r="AP601" s="166"/>
      <c r="AQ601" s="219">
        <f t="shared" si="271"/>
        <v>-3507952.165</v>
      </c>
      <c r="AS601" s="168"/>
    </row>
    <row r="602" spans="2:45">
      <c r="B602" s="161" t="str">
        <f t="shared" si="270"/>
        <v>8 Robo</v>
      </c>
      <c r="C602" s="145">
        <v>-1211444</v>
      </c>
      <c r="D602" s="145">
        <v>0</v>
      </c>
      <c r="E602" s="145">
        <v>-1500724.3250000011</v>
      </c>
      <c r="F602" s="145">
        <v>2182734</v>
      </c>
      <c r="G602" s="145">
        <v>0</v>
      </c>
      <c r="H602" s="145">
        <v>-81343</v>
      </c>
      <c r="I602" s="145">
        <v>-285017</v>
      </c>
      <c r="J602" s="145">
        <v>311.76400000000103</v>
      </c>
      <c r="K602" s="145">
        <v>0</v>
      </c>
      <c r="L602" s="145">
        <v>-356904</v>
      </c>
      <c r="M602" s="145">
        <v>0</v>
      </c>
      <c r="N602" s="145">
        <v>0</v>
      </c>
      <c r="O602" s="145">
        <v>0</v>
      </c>
      <c r="P602" s="145">
        <v>-198481</v>
      </c>
      <c r="Q602" s="145">
        <v>0</v>
      </c>
      <c r="R602" s="145">
        <v>-384998</v>
      </c>
      <c r="S602" s="145">
        <v>0</v>
      </c>
      <c r="T602" s="145">
        <v>-125178</v>
      </c>
      <c r="U602" s="145">
        <v>0</v>
      </c>
      <c r="V602" s="145">
        <v>-147807</v>
      </c>
      <c r="W602" s="145">
        <v>0</v>
      </c>
      <c r="X602" s="145">
        <v>0</v>
      </c>
      <c r="Y602" s="145">
        <v>-245814</v>
      </c>
      <c r="Z602" s="145">
        <v>-21262</v>
      </c>
      <c r="AA602" s="145">
        <v>-33253</v>
      </c>
      <c r="AB602" s="145">
        <v>-1238478</v>
      </c>
      <c r="AC602" s="145">
        <v>-47070</v>
      </c>
      <c r="AD602" s="145">
        <v>-725155.08615188079</v>
      </c>
      <c r="AE602" s="166"/>
      <c r="AF602" s="166"/>
      <c r="AG602" s="166"/>
      <c r="AH602" s="166"/>
      <c r="AI602" s="166"/>
      <c r="AJ602" s="166"/>
      <c r="AK602" s="166"/>
      <c r="AL602" s="166"/>
      <c r="AM602" s="166"/>
      <c r="AN602" s="166"/>
      <c r="AO602" s="166"/>
      <c r="AP602" s="166"/>
      <c r="AQ602" s="219">
        <f t="shared" si="271"/>
        <v>-4419882.6471518818</v>
      </c>
      <c r="AS602" s="168"/>
    </row>
    <row r="603" spans="2:45">
      <c r="B603" s="161" t="str">
        <f t="shared" si="270"/>
        <v>9 Daños Físicos Vehíc. Mot. G1 (VP)</v>
      </c>
      <c r="C603" s="145">
        <v>0</v>
      </c>
      <c r="D603" s="145">
        <v>0</v>
      </c>
      <c r="E603" s="145">
        <v>-29073798.284999996</v>
      </c>
      <c r="F603" s="145">
        <v>0</v>
      </c>
      <c r="G603" s="145">
        <v>0</v>
      </c>
      <c r="H603" s="145">
        <v>-1037278</v>
      </c>
      <c r="I603" s="145">
        <v>-12939742</v>
      </c>
      <c r="J603" s="145">
        <v>0</v>
      </c>
      <c r="K603" s="145">
        <v>0</v>
      </c>
      <c r="L603" s="145">
        <v>-9297092</v>
      </c>
      <c r="M603" s="145">
        <v>0</v>
      </c>
      <c r="N603" s="145">
        <v>0</v>
      </c>
      <c r="O603" s="145">
        <v>0</v>
      </c>
      <c r="P603" s="145">
        <v>-3210512</v>
      </c>
      <c r="Q603" s="145">
        <v>0</v>
      </c>
      <c r="R603" s="145">
        <v>-11913669</v>
      </c>
      <c r="S603" s="145">
        <v>0</v>
      </c>
      <c r="T603" s="145">
        <v>-24406009</v>
      </c>
      <c r="U603" s="145">
        <v>0</v>
      </c>
      <c r="V603" s="145">
        <v>-4224963</v>
      </c>
      <c r="W603" s="145">
        <v>0</v>
      </c>
      <c r="X603" s="145">
        <v>0</v>
      </c>
      <c r="Y603" s="145">
        <v>-10633042</v>
      </c>
      <c r="Z603" s="145">
        <v>0</v>
      </c>
      <c r="AA603" s="145">
        <v>-2079111</v>
      </c>
      <c r="AB603" s="145">
        <v>-13817235</v>
      </c>
      <c r="AC603" s="145">
        <v>-1495197</v>
      </c>
      <c r="AD603" s="145">
        <v>0</v>
      </c>
      <c r="AE603" s="166"/>
      <c r="AF603" s="166"/>
      <c r="AG603" s="166"/>
      <c r="AH603" s="166"/>
      <c r="AI603" s="166"/>
      <c r="AJ603" s="166"/>
      <c r="AK603" s="166"/>
      <c r="AL603" s="166"/>
      <c r="AM603" s="166"/>
      <c r="AN603" s="166"/>
      <c r="AO603" s="166"/>
      <c r="AP603" s="166"/>
      <c r="AQ603" s="219">
        <f t="shared" si="271"/>
        <v>-124127648.285</v>
      </c>
      <c r="AS603" s="168"/>
    </row>
    <row r="604" spans="2:45">
      <c r="B604" s="161" t="str">
        <f t="shared" si="270"/>
        <v>10 Daños Físicos Vehíc. Mot. G2 (VC)</v>
      </c>
      <c r="C604" s="145">
        <v>0</v>
      </c>
      <c r="D604" s="145">
        <v>0</v>
      </c>
      <c r="E604" s="145">
        <v>-9179495.1509999987</v>
      </c>
      <c r="F604" s="145">
        <v>0</v>
      </c>
      <c r="G604" s="145">
        <v>0</v>
      </c>
      <c r="H604" s="145">
        <v>-29920</v>
      </c>
      <c r="I604" s="145">
        <v>-3596221</v>
      </c>
      <c r="J604" s="145">
        <v>0</v>
      </c>
      <c r="K604" s="145">
        <v>0</v>
      </c>
      <c r="L604" s="145">
        <v>-363471</v>
      </c>
      <c r="M604" s="145">
        <v>0</v>
      </c>
      <c r="N604" s="145">
        <v>0</v>
      </c>
      <c r="O604" s="145">
        <v>0</v>
      </c>
      <c r="P604" s="145">
        <v>-686005</v>
      </c>
      <c r="Q604" s="145">
        <v>-447</v>
      </c>
      <c r="R604" s="145">
        <v>-12451329</v>
      </c>
      <c r="S604" s="145">
        <v>0</v>
      </c>
      <c r="T604" s="145">
        <v>-2140304</v>
      </c>
      <c r="U604" s="145">
        <v>0</v>
      </c>
      <c r="V604" s="145">
        <v>-3197792</v>
      </c>
      <c r="W604" s="145">
        <v>0</v>
      </c>
      <c r="X604" s="145">
        <v>0</v>
      </c>
      <c r="Y604" s="145">
        <v>-11679177</v>
      </c>
      <c r="Z604" s="145">
        <v>0</v>
      </c>
      <c r="AA604" s="145">
        <v>-3006437</v>
      </c>
      <c r="AB604" s="145">
        <v>-8036957</v>
      </c>
      <c r="AC604" s="145">
        <v>-1071076</v>
      </c>
      <c r="AD604" s="145">
        <v>0</v>
      </c>
      <c r="AE604" s="166"/>
      <c r="AF604" s="166"/>
      <c r="AG604" s="166"/>
      <c r="AH604" s="166"/>
      <c r="AI604" s="166"/>
      <c r="AJ604" s="166"/>
      <c r="AK604" s="166"/>
      <c r="AL604" s="166"/>
      <c r="AM604" s="166"/>
      <c r="AN604" s="166"/>
      <c r="AO604" s="166"/>
      <c r="AP604" s="166"/>
      <c r="AQ604" s="219">
        <f t="shared" si="271"/>
        <v>-55438631.151000001</v>
      </c>
      <c r="AS604" s="168"/>
    </row>
    <row r="605" spans="2:45">
      <c r="B605" s="161" t="str">
        <f t="shared" si="270"/>
        <v>11 Casco Marítimo</v>
      </c>
      <c r="C605" s="145">
        <v>0</v>
      </c>
      <c r="D605" s="145">
        <v>0</v>
      </c>
      <c r="E605" s="145">
        <v>0</v>
      </c>
      <c r="F605" s="145">
        <v>0</v>
      </c>
      <c r="G605" s="145">
        <v>0</v>
      </c>
      <c r="H605" s="145">
        <v>0</v>
      </c>
      <c r="I605" s="145">
        <v>-1829</v>
      </c>
      <c r="J605" s="145">
        <v>0</v>
      </c>
      <c r="K605" s="145">
        <v>0</v>
      </c>
      <c r="L605" s="145">
        <v>0</v>
      </c>
      <c r="M605" s="145">
        <v>0</v>
      </c>
      <c r="N605" s="145">
        <v>0</v>
      </c>
      <c r="O605" s="145">
        <v>0</v>
      </c>
      <c r="P605" s="145">
        <v>0</v>
      </c>
      <c r="Q605" s="145">
        <v>0</v>
      </c>
      <c r="R605" s="145">
        <v>50</v>
      </c>
      <c r="S605" s="145">
        <v>0</v>
      </c>
      <c r="T605" s="145">
        <v>16079</v>
      </c>
      <c r="U605" s="145">
        <v>0</v>
      </c>
      <c r="V605" s="145">
        <v>-93900</v>
      </c>
      <c r="W605" s="145">
        <v>0</v>
      </c>
      <c r="X605" s="145">
        <v>0</v>
      </c>
      <c r="Y605" s="145">
        <v>-47263</v>
      </c>
      <c r="Z605" s="145">
        <v>0</v>
      </c>
      <c r="AA605" s="145">
        <v>0</v>
      </c>
      <c r="AB605" s="145">
        <v>-106783</v>
      </c>
      <c r="AC605" s="145">
        <v>0</v>
      </c>
      <c r="AD605" s="145">
        <v>0</v>
      </c>
      <c r="AE605" s="166"/>
      <c r="AF605" s="166"/>
      <c r="AG605" s="166"/>
      <c r="AH605" s="166"/>
      <c r="AI605" s="166"/>
      <c r="AJ605" s="166"/>
      <c r="AK605" s="166"/>
      <c r="AL605" s="166"/>
      <c r="AM605" s="166"/>
      <c r="AN605" s="166"/>
      <c r="AO605" s="166"/>
      <c r="AP605" s="166"/>
      <c r="AQ605" s="219">
        <f t="shared" si="271"/>
        <v>-233646</v>
      </c>
      <c r="AS605" s="168"/>
    </row>
    <row r="606" spans="2:45">
      <c r="B606" s="161" t="str">
        <f t="shared" si="270"/>
        <v>12 Casco Aéreo</v>
      </c>
      <c r="C606" s="145">
        <v>0</v>
      </c>
      <c r="D606" s="145">
        <v>0</v>
      </c>
      <c r="E606" s="145">
        <v>0</v>
      </c>
      <c r="F606" s="145">
        <v>0</v>
      </c>
      <c r="G606" s="145">
        <v>0</v>
      </c>
      <c r="H606" s="145">
        <v>-431784</v>
      </c>
      <c r="I606" s="145">
        <v>0</v>
      </c>
      <c r="J606" s="145">
        <v>0</v>
      </c>
      <c r="K606" s="145">
        <v>0</v>
      </c>
      <c r="L606" s="145">
        <v>0</v>
      </c>
      <c r="M606" s="145">
        <v>0</v>
      </c>
      <c r="N606" s="145">
        <v>0</v>
      </c>
      <c r="O606" s="145">
        <v>0</v>
      </c>
      <c r="P606" s="145">
        <v>0</v>
      </c>
      <c r="Q606" s="145">
        <v>0</v>
      </c>
      <c r="R606" s="145">
        <v>0</v>
      </c>
      <c r="S606" s="145">
        <v>0</v>
      </c>
      <c r="T606" s="145">
        <v>-14870</v>
      </c>
      <c r="U606" s="145">
        <v>0</v>
      </c>
      <c r="V606" s="145">
        <v>0</v>
      </c>
      <c r="W606" s="145">
        <v>0</v>
      </c>
      <c r="X606" s="145">
        <v>0</v>
      </c>
      <c r="Y606" s="145">
        <v>-50906</v>
      </c>
      <c r="Z606" s="145">
        <v>0</v>
      </c>
      <c r="AA606" s="145">
        <v>0</v>
      </c>
      <c r="AB606" s="145">
        <v>-7999</v>
      </c>
      <c r="AC606" s="145">
        <v>0</v>
      </c>
      <c r="AD606" s="145">
        <v>0</v>
      </c>
      <c r="AE606" s="166"/>
      <c r="AF606" s="166"/>
      <c r="AG606" s="166"/>
      <c r="AH606" s="166"/>
      <c r="AI606" s="166"/>
      <c r="AJ606" s="166"/>
      <c r="AK606" s="166"/>
      <c r="AL606" s="166"/>
      <c r="AM606" s="166"/>
      <c r="AN606" s="166"/>
      <c r="AO606" s="166"/>
      <c r="AP606" s="166"/>
      <c r="AQ606" s="219">
        <f t="shared" si="271"/>
        <v>-505559</v>
      </c>
      <c r="AS606" s="168"/>
    </row>
    <row r="607" spans="2:45">
      <c r="B607" s="161" t="str">
        <f t="shared" si="270"/>
        <v>13 Transporte Terrestre</v>
      </c>
      <c r="C607" s="145">
        <v>-236967</v>
      </c>
      <c r="D607" s="145">
        <v>0</v>
      </c>
      <c r="E607" s="145">
        <v>-503429.02200000011</v>
      </c>
      <c r="F607" s="145">
        <v>0</v>
      </c>
      <c r="G607" s="145">
        <v>0</v>
      </c>
      <c r="H607" s="145">
        <v>-33277</v>
      </c>
      <c r="I607" s="145">
        <v>233653</v>
      </c>
      <c r="J607" s="145">
        <v>-23055.25</v>
      </c>
      <c r="K607" s="145">
        <v>0</v>
      </c>
      <c r="L607" s="145">
        <v>-65</v>
      </c>
      <c r="M607" s="145">
        <v>0</v>
      </c>
      <c r="N607" s="145">
        <v>0</v>
      </c>
      <c r="O607" s="145">
        <v>0</v>
      </c>
      <c r="P607" s="145">
        <v>-970165</v>
      </c>
      <c r="Q607" s="145">
        <v>0</v>
      </c>
      <c r="R607" s="145">
        <v>-348693</v>
      </c>
      <c r="S607" s="145">
        <v>0</v>
      </c>
      <c r="T607" s="145">
        <v>-79553</v>
      </c>
      <c r="U607" s="145">
        <v>0</v>
      </c>
      <c r="V607" s="145">
        <v>-125401</v>
      </c>
      <c r="W607" s="145">
        <v>0</v>
      </c>
      <c r="X607" s="145">
        <v>-939</v>
      </c>
      <c r="Y607" s="145">
        <v>-412699</v>
      </c>
      <c r="Z607" s="145">
        <v>0</v>
      </c>
      <c r="AA607" s="145">
        <v>-196466</v>
      </c>
      <c r="AB607" s="145">
        <v>-368591</v>
      </c>
      <c r="AC607" s="145">
        <v>0</v>
      </c>
      <c r="AD607" s="145">
        <v>0</v>
      </c>
      <c r="AE607" s="166"/>
      <c r="AF607" s="166"/>
      <c r="AG607" s="166"/>
      <c r="AH607" s="166"/>
      <c r="AI607" s="166"/>
      <c r="AJ607" s="166"/>
      <c r="AK607" s="166"/>
      <c r="AL607" s="166"/>
      <c r="AM607" s="166"/>
      <c r="AN607" s="166"/>
      <c r="AO607" s="166"/>
      <c r="AP607" s="166"/>
      <c r="AQ607" s="219">
        <f t="shared" si="271"/>
        <v>-3065647.2719999999</v>
      </c>
      <c r="AS607" s="168"/>
    </row>
    <row r="608" spans="2:45">
      <c r="B608" s="161" t="str">
        <f t="shared" si="270"/>
        <v>14 Transporte Marítimo</v>
      </c>
      <c r="C608" s="145">
        <v>16937</v>
      </c>
      <c r="D608" s="145">
        <v>0</v>
      </c>
      <c r="E608" s="145">
        <v>-27179.308000000088</v>
      </c>
      <c r="F608" s="145">
        <v>0</v>
      </c>
      <c r="G608" s="145">
        <v>0</v>
      </c>
      <c r="H608" s="145">
        <v>-175678</v>
      </c>
      <c r="I608" s="145">
        <v>807361</v>
      </c>
      <c r="J608" s="145">
        <v>-38688.407000000007</v>
      </c>
      <c r="K608" s="145">
        <v>0</v>
      </c>
      <c r="L608" s="145">
        <v>0</v>
      </c>
      <c r="M608" s="145">
        <v>0</v>
      </c>
      <c r="N608" s="145">
        <v>0</v>
      </c>
      <c r="O608" s="145">
        <v>0</v>
      </c>
      <c r="P608" s="145">
        <v>-91463</v>
      </c>
      <c r="Q608" s="145">
        <v>0</v>
      </c>
      <c r="R608" s="145">
        <v>-85359</v>
      </c>
      <c r="S608" s="145">
        <v>0</v>
      </c>
      <c r="T608" s="145">
        <v>-24894</v>
      </c>
      <c r="U608" s="145">
        <v>0</v>
      </c>
      <c r="V608" s="145">
        <v>-5879</v>
      </c>
      <c r="W608" s="145">
        <v>0</v>
      </c>
      <c r="X608" s="145">
        <v>-1216</v>
      </c>
      <c r="Y608" s="145">
        <v>-67800</v>
      </c>
      <c r="Z608" s="145">
        <v>0</v>
      </c>
      <c r="AA608" s="145">
        <v>-24938</v>
      </c>
      <c r="AB608" s="145">
        <v>-217231</v>
      </c>
      <c r="AC608" s="145">
        <v>0</v>
      </c>
      <c r="AD608" s="145">
        <v>0</v>
      </c>
      <c r="AE608" s="166"/>
      <c r="AF608" s="166"/>
      <c r="AG608" s="166"/>
      <c r="AH608" s="166"/>
      <c r="AI608" s="166"/>
      <c r="AJ608" s="166"/>
      <c r="AK608" s="166"/>
      <c r="AL608" s="166"/>
      <c r="AM608" s="166"/>
      <c r="AN608" s="166"/>
      <c r="AO608" s="166"/>
      <c r="AP608" s="166"/>
      <c r="AQ608" s="219">
        <f t="shared" si="271"/>
        <v>63972.284999999916</v>
      </c>
      <c r="AS608" s="168"/>
    </row>
    <row r="609" spans="2:45">
      <c r="B609" s="161" t="str">
        <f t="shared" si="270"/>
        <v>15 Transporte Aéreo</v>
      </c>
      <c r="C609" s="145">
        <v>-27768</v>
      </c>
      <c r="D609" s="145">
        <v>0</v>
      </c>
      <c r="E609" s="145">
        <v>-1909.9809999999989</v>
      </c>
      <c r="F609" s="145">
        <v>0</v>
      </c>
      <c r="G609" s="145">
        <v>0</v>
      </c>
      <c r="H609" s="145">
        <v>7014</v>
      </c>
      <c r="I609" s="145">
        <v>-1096</v>
      </c>
      <c r="J609" s="145">
        <v>-12245.343999999983</v>
      </c>
      <c r="K609" s="145">
        <v>0</v>
      </c>
      <c r="L609" s="145">
        <v>0</v>
      </c>
      <c r="M609" s="145">
        <v>0</v>
      </c>
      <c r="N609" s="145">
        <v>0</v>
      </c>
      <c r="O609" s="145">
        <v>0</v>
      </c>
      <c r="P609" s="145">
        <v>-26813</v>
      </c>
      <c r="Q609" s="145">
        <v>0</v>
      </c>
      <c r="R609" s="145">
        <v>1042</v>
      </c>
      <c r="S609" s="145">
        <v>0</v>
      </c>
      <c r="T609" s="145">
        <v>-15413</v>
      </c>
      <c r="U609" s="145">
        <v>0</v>
      </c>
      <c r="V609" s="145">
        <v>401</v>
      </c>
      <c r="W609" s="145">
        <v>0</v>
      </c>
      <c r="X609" s="145">
        <v>-195</v>
      </c>
      <c r="Y609" s="145">
        <v>-2150</v>
      </c>
      <c r="Z609" s="145">
        <v>0</v>
      </c>
      <c r="AA609" s="145">
        <v>2456</v>
      </c>
      <c r="AB609" s="145">
        <v>-2058</v>
      </c>
      <c r="AC609" s="145">
        <v>0</v>
      </c>
      <c r="AD609" s="145">
        <v>0</v>
      </c>
      <c r="AE609" s="166"/>
      <c r="AF609" s="166"/>
      <c r="AG609" s="166"/>
      <c r="AH609" s="166"/>
      <c r="AI609" s="166"/>
      <c r="AJ609" s="166"/>
      <c r="AK609" s="166"/>
      <c r="AL609" s="166"/>
      <c r="AM609" s="166"/>
      <c r="AN609" s="166"/>
      <c r="AO609" s="166"/>
      <c r="AP609" s="166"/>
      <c r="AQ609" s="219">
        <f t="shared" si="271"/>
        <v>-78735.324999999983</v>
      </c>
      <c r="AS609" s="168"/>
    </row>
    <row r="610" spans="2:45">
      <c r="B610" s="161" t="str">
        <f t="shared" si="270"/>
        <v>16 Equipo Móvil Contratista</v>
      </c>
      <c r="C610" s="145">
        <v>0</v>
      </c>
      <c r="D610" s="145">
        <v>0</v>
      </c>
      <c r="E610" s="145">
        <v>-440883.16000000009</v>
      </c>
      <c r="F610" s="145">
        <v>0</v>
      </c>
      <c r="G610" s="145">
        <v>0</v>
      </c>
      <c r="H610" s="145">
        <v>0</v>
      </c>
      <c r="I610" s="145">
        <v>-571490</v>
      </c>
      <c r="J610" s="145">
        <v>-64596.261999999988</v>
      </c>
      <c r="K610" s="145">
        <v>0</v>
      </c>
      <c r="L610" s="145">
        <v>-21112</v>
      </c>
      <c r="M610" s="145">
        <v>0</v>
      </c>
      <c r="N610" s="145">
        <v>0</v>
      </c>
      <c r="O610" s="145">
        <v>0</v>
      </c>
      <c r="P610" s="145">
        <v>-16868</v>
      </c>
      <c r="Q610" s="145">
        <v>0</v>
      </c>
      <c r="R610" s="145">
        <v>-1280482</v>
      </c>
      <c r="S610" s="145">
        <v>0</v>
      </c>
      <c r="T610" s="145">
        <v>-308548</v>
      </c>
      <c r="U610" s="145">
        <v>0</v>
      </c>
      <c r="V610" s="145">
        <v>-450752</v>
      </c>
      <c r="W610" s="145">
        <v>0</v>
      </c>
      <c r="X610" s="145">
        <v>0</v>
      </c>
      <c r="Y610" s="145">
        <v>-558291</v>
      </c>
      <c r="Z610" s="145">
        <v>0</v>
      </c>
      <c r="AA610" s="145">
        <v>-87837</v>
      </c>
      <c r="AB610" s="145">
        <v>-1980088</v>
      </c>
      <c r="AC610" s="145">
        <v>0</v>
      </c>
      <c r="AD610" s="145">
        <v>0</v>
      </c>
      <c r="AE610" s="166"/>
      <c r="AF610" s="166"/>
      <c r="AG610" s="166"/>
      <c r="AH610" s="166"/>
      <c r="AI610" s="166"/>
      <c r="AJ610" s="166"/>
      <c r="AK610" s="166"/>
      <c r="AL610" s="166"/>
      <c r="AM610" s="166"/>
      <c r="AN610" s="166"/>
      <c r="AO610" s="166"/>
      <c r="AP610" s="166"/>
      <c r="AQ610" s="219">
        <f t="shared" si="271"/>
        <v>-5780947.4220000003</v>
      </c>
      <c r="AS610" s="168"/>
    </row>
    <row r="611" spans="2:45">
      <c r="B611" s="161" t="str">
        <f t="shared" si="270"/>
        <v>17 Todo Riesgo Construc. y Montaje</v>
      </c>
      <c r="C611" s="145">
        <v>-10650</v>
      </c>
      <c r="D611" s="145">
        <v>0</v>
      </c>
      <c r="E611" s="145">
        <v>-4166.8680000000168</v>
      </c>
      <c r="F611" s="145">
        <v>0</v>
      </c>
      <c r="G611" s="145">
        <v>0</v>
      </c>
      <c r="H611" s="145">
        <v>-56</v>
      </c>
      <c r="I611" s="145">
        <v>-110756</v>
      </c>
      <c r="J611" s="145">
        <v>0</v>
      </c>
      <c r="K611" s="145">
        <v>0</v>
      </c>
      <c r="L611" s="145">
        <v>-5425</v>
      </c>
      <c r="M611" s="145">
        <v>0</v>
      </c>
      <c r="N611" s="145">
        <v>0</v>
      </c>
      <c r="O611" s="145">
        <v>0</v>
      </c>
      <c r="P611" s="145">
        <v>-88</v>
      </c>
      <c r="Q611" s="145">
        <v>0</v>
      </c>
      <c r="R611" s="145">
        <v>-255756</v>
      </c>
      <c r="S611" s="145">
        <v>0</v>
      </c>
      <c r="T611" s="145">
        <v>-685747</v>
      </c>
      <c r="U611" s="145">
        <v>0</v>
      </c>
      <c r="V611" s="145">
        <v>-8457</v>
      </c>
      <c r="W611" s="145">
        <v>0</v>
      </c>
      <c r="X611" s="145">
        <v>-4943</v>
      </c>
      <c r="Y611" s="145">
        <v>-803154</v>
      </c>
      <c r="Z611" s="145">
        <v>0</v>
      </c>
      <c r="AA611" s="145">
        <v>-4281</v>
      </c>
      <c r="AB611" s="145">
        <v>-35312</v>
      </c>
      <c r="AC611" s="145">
        <v>0</v>
      </c>
      <c r="AD611" s="145">
        <v>0</v>
      </c>
      <c r="AE611" s="166"/>
      <c r="AF611" s="166"/>
      <c r="AG611" s="166"/>
      <c r="AH611" s="166"/>
      <c r="AI611" s="166"/>
      <c r="AJ611" s="166"/>
      <c r="AK611" s="166"/>
      <c r="AL611" s="166"/>
      <c r="AM611" s="166"/>
      <c r="AN611" s="166"/>
      <c r="AO611" s="166"/>
      <c r="AP611" s="166"/>
      <c r="AQ611" s="219">
        <f t="shared" si="271"/>
        <v>-1928791.868</v>
      </c>
      <c r="AS611" s="168"/>
    </row>
    <row r="612" spans="2:45">
      <c r="B612" s="161" t="str">
        <f t="shared" si="270"/>
        <v>18 Avería de Maquinaria</v>
      </c>
      <c r="C612" s="145">
        <v>-1013</v>
      </c>
      <c r="D612" s="145">
        <v>0</v>
      </c>
      <c r="E612" s="145">
        <v>-15159.510999999991</v>
      </c>
      <c r="F612" s="145">
        <v>0</v>
      </c>
      <c r="G612" s="145">
        <v>0</v>
      </c>
      <c r="H612" s="145">
        <v>-202</v>
      </c>
      <c r="I612" s="145">
        <v>-184446</v>
      </c>
      <c r="J612" s="145">
        <v>-331.625</v>
      </c>
      <c r="K612" s="145">
        <v>0</v>
      </c>
      <c r="L612" s="145">
        <v>-12323</v>
      </c>
      <c r="M612" s="145">
        <v>0</v>
      </c>
      <c r="N612" s="145">
        <v>0</v>
      </c>
      <c r="O612" s="145">
        <v>0</v>
      </c>
      <c r="P612" s="145">
        <v>-399</v>
      </c>
      <c r="Q612" s="145">
        <v>0</v>
      </c>
      <c r="R612" s="145">
        <v>-94650</v>
      </c>
      <c r="S612" s="145">
        <v>0</v>
      </c>
      <c r="T612" s="145">
        <v>15009</v>
      </c>
      <c r="U612" s="145">
        <v>0</v>
      </c>
      <c r="V612" s="145">
        <v>4047</v>
      </c>
      <c r="W612" s="145">
        <v>0</v>
      </c>
      <c r="X612" s="145">
        <v>0</v>
      </c>
      <c r="Y612" s="145">
        <v>25377</v>
      </c>
      <c r="Z612" s="145">
        <v>-5305</v>
      </c>
      <c r="AA612" s="145">
        <v>741</v>
      </c>
      <c r="AB612" s="145">
        <v>-276882</v>
      </c>
      <c r="AC612" s="145">
        <v>0</v>
      </c>
      <c r="AD612" s="145">
        <v>0</v>
      </c>
      <c r="AE612" s="166"/>
      <c r="AF612" s="166"/>
      <c r="AG612" s="166"/>
      <c r="AH612" s="166"/>
      <c r="AI612" s="166"/>
      <c r="AJ612" s="166"/>
      <c r="AK612" s="166"/>
      <c r="AL612" s="166"/>
      <c r="AM612" s="166"/>
      <c r="AN612" s="166"/>
      <c r="AO612" s="166"/>
      <c r="AP612" s="166"/>
      <c r="AQ612" s="219">
        <f t="shared" si="271"/>
        <v>-545537.13599999994</v>
      </c>
      <c r="AS612" s="168"/>
    </row>
    <row r="613" spans="2:45">
      <c r="B613" s="161" t="str">
        <f t="shared" si="270"/>
        <v>19 Equipo Electrónico</v>
      </c>
      <c r="C613" s="145">
        <v>-147410</v>
      </c>
      <c r="D613" s="145">
        <v>0</v>
      </c>
      <c r="E613" s="145">
        <v>-887050.68299999996</v>
      </c>
      <c r="F613" s="145">
        <v>0</v>
      </c>
      <c r="G613" s="145">
        <v>0</v>
      </c>
      <c r="H613" s="145">
        <v>-5069</v>
      </c>
      <c r="I613" s="145">
        <v>3700</v>
      </c>
      <c r="J613" s="145">
        <v>-268</v>
      </c>
      <c r="K613" s="145">
        <v>0</v>
      </c>
      <c r="L613" s="145">
        <v>16829</v>
      </c>
      <c r="M613" s="145">
        <v>0</v>
      </c>
      <c r="N613" s="145">
        <v>0</v>
      </c>
      <c r="O613" s="145">
        <v>0</v>
      </c>
      <c r="P613" s="145">
        <v>-20986</v>
      </c>
      <c r="Q613" s="145">
        <v>0</v>
      </c>
      <c r="R613" s="145">
        <v>-43715</v>
      </c>
      <c r="S613" s="145">
        <v>0</v>
      </c>
      <c r="T613" s="145">
        <v>-18725</v>
      </c>
      <c r="U613" s="145">
        <v>0</v>
      </c>
      <c r="V613" s="145">
        <v>-28865</v>
      </c>
      <c r="W613" s="145">
        <v>0</v>
      </c>
      <c r="X613" s="145">
        <v>0</v>
      </c>
      <c r="Y613" s="145">
        <v>-16161</v>
      </c>
      <c r="Z613" s="145">
        <v>-3371</v>
      </c>
      <c r="AA613" s="145">
        <v>1174</v>
      </c>
      <c r="AB613" s="145">
        <v>-294791</v>
      </c>
      <c r="AC613" s="145">
        <v>0</v>
      </c>
      <c r="AD613" s="145">
        <v>0</v>
      </c>
      <c r="AE613" s="166"/>
      <c r="AF613" s="166"/>
      <c r="AG613" s="166"/>
      <c r="AH613" s="166"/>
      <c r="AI613" s="166"/>
      <c r="AJ613" s="166"/>
      <c r="AK613" s="166"/>
      <c r="AL613" s="166"/>
      <c r="AM613" s="166"/>
      <c r="AN613" s="166"/>
      <c r="AO613" s="166"/>
      <c r="AP613" s="166"/>
      <c r="AQ613" s="219">
        <f t="shared" si="271"/>
        <v>-1444708.683</v>
      </c>
      <c r="AS613" s="168"/>
    </row>
    <row r="614" spans="2:45">
      <c r="B614" s="161" t="str">
        <f t="shared" si="270"/>
        <v>20 Responsabilidad Civil Vehíc. Mot.</v>
      </c>
      <c r="C614" s="145">
        <v>0</v>
      </c>
      <c r="D614" s="145">
        <v>0</v>
      </c>
      <c r="E614" s="145">
        <v>-5032156.03</v>
      </c>
      <c r="F614" s="145">
        <v>0</v>
      </c>
      <c r="G614" s="145">
        <v>0</v>
      </c>
      <c r="H614" s="145">
        <v>-249822</v>
      </c>
      <c r="I614" s="145">
        <v>-3695014</v>
      </c>
      <c r="J614" s="145">
        <v>-26135.923999999999</v>
      </c>
      <c r="K614" s="145">
        <v>0</v>
      </c>
      <c r="L614" s="145">
        <v>-1291300</v>
      </c>
      <c r="M614" s="145">
        <v>0</v>
      </c>
      <c r="N614" s="145">
        <v>0</v>
      </c>
      <c r="O614" s="145">
        <v>0</v>
      </c>
      <c r="P614" s="145">
        <v>-450350</v>
      </c>
      <c r="Q614" s="145">
        <v>0</v>
      </c>
      <c r="R614" s="145">
        <v>-3883080</v>
      </c>
      <c r="S614" s="145">
        <v>0</v>
      </c>
      <c r="T614" s="145">
        <v>-3684474</v>
      </c>
      <c r="U614" s="145">
        <v>0</v>
      </c>
      <c r="V614" s="145">
        <v>-1681259</v>
      </c>
      <c r="W614" s="145">
        <v>0</v>
      </c>
      <c r="X614" s="145">
        <v>0</v>
      </c>
      <c r="Y614" s="145">
        <v>-5719495</v>
      </c>
      <c r="Z614" s="145">
        <v>0</v>
      </c>
      <c r="AA614" s="145">
        <v>-619648</v>
      </c>
      <c r="AB614" s="145">
        <v>-5654667</v>
      </c>
      <c r="AC614" s="145">
        <v>-431844</v>
      </c>
      <c r="AD614" s="145">
        <v>0</v>
      </c>
      <c r="AE614" s="166"/>
      <c r="AF614" s="166"/>
      <c r="AG614" s="166"/>
      <c r="AH614" s="166"/>
      <c r="AI614" s="166"/>
      <c r="AJ614" s="166"/>
      <c r="AK614" s="166"/>
      <c r="AL614" s="166"/>
      <c r="AM614" s="166"/>
      <c r="AN614" s="166"/>
      <c r="AO614" s="166"/>
      <c r="AP614" s="166"/>
      <c r="AQ614" s="219">
        <f t="shared" si="271"/>
        <v>-32419244.954000004</v>
      </c>
      <c r="AS614" s="168"/>
    </row>
    <row r="615" spans="2:45">
      <c r="B615" s="161" t="str">
        <f t="shared" si="270"/>
        <v>21 Responsabilidad Civil</v>
      </c>
      <c r="C615" s="145">
        <v>-368338</v>
      </c>
      <c r="D615" s="145">
        <v>0</v>
      </c>
      <c r="E615" s="145">
        <v>-650991.83900000039</v>
      </c>
      <c r="F615" s="145">
        <v>0</v>
      </c>
      <c r="G615" s="145">
        <v>0</v>
      </c>
      <c r="H615" s="145">
        <v>-2347853</v>
      </c>
      <c r="I615" s="145">
        <v>-1458525</v>
      </c>
      <c r="J615" s="145">
        <v>-432924.96199999982</v>
      </c>
      <c r="K615" s="145">
        <v>0</v>
      </c>
      <c r="L615" s="145">
        <v>-101294</v>
      </c>
      <c r="M615" s="145">
        <v>0</v>
      </c>
      <c r="N615" s="145">
        <v>0</v>
      </c>
      <c r="O615" s="145">
        <v>0</v>
      </c>
      <c r="P615" s="145">
        <v>-462041</v>
      </c>
      <c r="Q615" s="145">
        <v>0</v>
      </c>
      <c r="R615" s="145">
        <v>-299876</v>
      </c>
      <c r="S615" s="145">
        <v>0</v>
      </c>
      <c r="T615" s="145">
        <v>-1369542</v>
      </c>
      <c r="U615" s="145">
        <v>0</v>
      </c>
      <c r="V615" s="145">
        <v>-420203</v>
      </c>
      <c r="W615" s="145">
        <v>0</v>
      </c>
      <c r="X615" s="145">
        <v>-8937</v>
      </c>
      <c r="Y615" s="145">
        <v>-309363</v>
      </c>
      <c r="Z615" s="145">
        <v>-1034</v>
      </c>
      <c r="AA615" s="145">
        <v>-8984</v>
      </c>
      <c r="AB615" s="145">
        <v>-980815</v>
      </c>
      <c r="AC615" s="145">
        <v>0</v>
      </c>
      <c r="AD615" s="145">
        <v>-12968.514632273109</v>
      </c>
      <c r="AE615" s="166"/>
      <c r="AF615" s="166"/>
      <c r="AG615" s="166"/>
      <c r="AH615" s="166"/>
      <c r="AI615" s="166"/>
      <c r="AJ615" s="166"/>
      <c r="AK615" s="166"/>
      <c r="AL615" s="166"/>
      <c r="AM615" s="166"/>
      <c r="AN615" s="166"/>
      <c r="AO615" s="166"/>
      <c r="AP615" s="166"/>
      <c r="AQ615" s="219">
        <f t="shared" si="271"/>
        <v>-9233690.3156322744</v>
      </c>
      <c r="AS615" s="168"/>
    </row>
    <row r="616" spans="2:45">
      <c r="B616" s="161" t="str">
        <f t="shared" si="270"/>
        <v>22 Multiriesgos</v>
      </c>
      <c r="C616" s="145">
        <v>0</v>
      </c>
      <c r="D616" s="145">
        <v>0</v>
      </c>
      <c r="E616" s="145">
        <v>11220.392</v>
      </c>
      <c r="F616" s="145">
        <v>0</v>
      </c>
      <c r="G616" s="145">
        <v>0</v>
      </c>
      <c r="H616" s="145">
        <v>0</v>
      </c>
      <c r="I616" s="145">
        <v>0</v>
      </c>
      <c r="J616" s="145">
        <v>0</v>
      </c>
      <c r="K616" s="145">
        <v>0</v>
      </c>
      <c r="L616" s="145">
        <v>0</v>
      </c>
      <c r="M616" s="145">
        <v>0</v>
      </c>
      <c r="N616" s="145">
        <v>0</v>
      </c>
      <c r="O616" s="145">
        <v>0</v>
      </c>
      <c r="P616" s="145">
        <v>0</v>
      </c>
      <c r="Q616" s="145">
        <v>0</v>
      </c>
      <c r="R616" s="145">
        <v>0</v>
      </c>
      <c r="S616" s="145">
        <v>0</v>
      </c>
      <c r="T616" s="145">
        <v>-48677</v>
      </c>
      <c r="U616" s="145">
        <v>0</v>
      </c>
      <c r="V616" s="145">
        <v>-5093</v>
      </c>
      <c r="W616" s="145">
        <v>0</v>
      </c>
      <c r="X616" s="145">
        <v>-468</v>
      </c>
      <c r="Y616" s="145">
        <v>0</v>
      </c>
      <c r="Z616" s="145">
        <v>0</v>
      </c>
      <c r="AA616" s="145">
        <v>-350</v>
      </c>
      <c r="AB616" s="145">
        <v>0</v>
      </c>
      <c r="AC616" s="145">
        <v>-1822</v>
      </c>
      <c r="AD616" s="145">
        <v>-1091056.7817485321</v>
      </c>
      <c r="AE616" s="166"/>
      <c r="AF616" s="166"/>
      <c r="AG616" s="166"/>
      <c r="AH616" s="166"/>
      <c r="AI616" s="166"/>
      <c r="AJ616" s="166"/>
      <c r="AK616" s="166"/>
      <c r="AL616" s="166"/>
      <c r="AM616" s="166"/>
      <c r="AN616" s="166"/>
      <c r="AO616" s="166"/>
      <c r="AP616" s="166"/>
      <c r="AQ616" s="219">
        <f t="shared" si="271"/>
        <v>-1136246.3897485321</v>
      </c>
      <c r="AS616" s="168"/>
    </row>
    <row r="617" spans="2:45">
      <c r="B617" s="161" t="str">
        <f t="shared" si="270"/>
        <v>23 Accidentes Personales</v>
      </c>
      <c r="C617" s="145">
        <v>-958434</v>
      </c>
      <c r="D617" s="145">
        <v>0</v>
      </c>
      <c r="E617" s="145">
        <v>-114473.69099999999</v>
      </c>
      <c r="F617" s="145">
        <v>-1552162</v>
      </c>
      <c r="G617" s="145">
        <v>0</v>
      </c>
      <c r="H617" s="145">
        <v>-568935</v>
      </c>
      <c r="I617" s="145">
        <v>19174</v>
      </c>
      <c r="J617" s="145">
        <v>193569.96299999999</v>
      </c>
      <c r="K617" s="145">
        <v>0</v>
      </c>
      <c r="L617" s="145">
        <v>-310380</v>
      </c>
      <c r="M617" s="145">
        <v>0</v>
      </c>
      <c r="N617" s="145">
        <v>0</v>
      </c>
      <c r="O617" s="145">
        <v>0</v>
      </c>
      <c r="P617" s="145">
        <v>-213817</v>
      </c>
      <c r="Q617" s="145">
        <v>0</v>
      </c>
      <c r="R617" s="145">
        <v>-79582</v>
      </c>
      <c r="S617" s="145">
        <v>0</v>
      </c>
      <c r="T617" s="145">
        <v>-69264</v>
      </c>
      <c r="U617" s="145">
        <v>0</v>
      </c>
      <c r="V617" s="145">
        <v>-57832</v>
      </c>
      <c r="W617" s="145">
        <v>0</v>
      </c>
      <c r="X617" s="145">
        <v>-12760</v>
      </c>
      <c r="Y617" s="145">
        <v>-110555</v>
      </c>
      <c r="Z617" s="145">
        <v>0</v>
      </c>
      <c r="AA617" s="145">
        <v>-12634</v>
      </c>
      <c r="AB617" s="145">
        <v>-121660</v>
      </c>
      <c r="AC617" s="145">
        <v>-644</v>
      </c>
      <c r="AD617" s="145">
        <v>0</v>
      </c>
      <c r="AE617" s="166"/>
      <c r="AF617" s="166"/>
      <c r="AG617" s="166"/>
      <c r="AH617" s="166"/>
      <c r="AI617" s="166"/>
      <c r="AJ617" s="166"/>
      <c r="AK617" s="166"/>
      <c r="AL617" s="166"/>
      <c r="AM617" s="166"/>
      <c r="AN617" s="166"/>
      <c r="AO617" s="166"/>
      <c r="AP617" s="166"/>
      <c r="AQ617" s="219">
        <f t="shared" si="271"/>
        <v>-3970388.7280000001</v>
      </c>
      <c r="AS617" s="168"/>
    </row>
    <row r="618" spans="2:45">
      <c r="B618" s="161" t="str">
        <f t="shared" si="270"/>
        <v>24 SOAP</v>
      </c>
      <c r="C618" s="145">
        <v>0</v>
      </c>
      <c r="D618" s="145">
        <v>0</v>
      </c>
      <c r="E618" s="145">
        <v>-7456099.7940000007</v>
      </c>
      <c r="F618" s="145">
        <v>0</v>
      </c>
      <c r="G618" s="145">
        <v>0</v>
      </c>
      <c r="H618" s="145">
        <v>0</v>
      </c>
      <c r="I618" s="145">
        <v>-191533</v>
      </c>
      <c r="J618" s="145">
        <v>0</v>
      </c>
      <c r="K618" s="145">
        <v>0</v>
      </c>
      <c r="L618" s="145">
        <v>-1503190</v>
      </c>
      <c r="M618" s="145">
        <v>0</v>
      </c>
      <c r="N618" s="145">
        <v>0</v>
      </c>
      <c r="O618" s="145">
        <v>0</v>
      </c>
      <c r="P618" s="145">
        <v>-4095</v>
      </c>
      <c r="Q618" s="145">
        <v>0</v>
      </c>
      <c r="R618" s="145">
        <v>-26412</v>
      </c>
      <c r="S618" s="145">
        <v>0</v>
      </c>
      <c r="T618" s="145">
        <v>-2959205</v>
      </c>
      <c r="U618" s="145">
        <v>0</v>
      </c>
      <c r="V618" s="145">
        <v>-816017</v>
      </c>
      <c r="W618" s="145">
        <v>0</v>
      </c>
      <c r="X618" s="145">
        <v>0</v>
      </c>
      <c r="Y618" s="145">
        <v>-5949271</v>
      </c>
      <c r="Z618" s="145">
        <v>0</v>
      </c>
      <c r="AA618" s="145">
        <v>-663774</v>
      </c>
      <c r="AB618" s="145">
        <v>-1088790</v>
      </c>
      <c r="AC618" s="145">
        <v>-114394</v>
      </c>
      <c r="AD618" s="145">
        <v>0</v>
      </c>
      <c r="AE618" s="166"/>
      <c r="AF618" s="166"/>
      <c r="AG618" s="166"/>
      <c r="AH618" s="166"/>
      <c r="AI618" s="166"/>
      <c r="AJ618" s="166"/>
      <c r="AK618" s="166"/>
      <c r="AL618" s="166"/>
      <c r="AM618" s="166"/>
      <c r="AN618" s="166"/>
      <c r="AO618" s="166"/>
      <c r="AP618" s="166"/>
      <c r="AQ618" s="219">
        <f t="shared" si="271"/>
        <v>-20772780.794</v>
      </c>
      <c r="AS618" s="168"/>
    </row>
    <row r="619" spans="2:45">
      <c r="B619" s="161" t="str">
        <f t="shared" si="270"/>
        <v>25 Garantía</v>
      </c>
      <c r="C619" s="145">
        <v>0</v>
      </c>
      <c r="D619" s="145">
        <v>0</v>
      </c>
      <c r="E619" s="145">
        <v>-39799.718000000095</v>
      </c>
      <c r="F619" s="145">
        <v>0</v>
      </c>
      <c r="G619" s="145">
        <v>-55976</v>
      </c>
      <c r="H619" s="145">
        <v>0</v>
      </c>
      <c r="I619" s="145">
        <v>-140</v>
      </c>
      <c r="J619" s="145">
        <v>0</v>
      </c>
      <c r="K619" s="145">
        <v>0</v>
      </c>
      <c r="L619" s="145">
        <v>1868</v>
      </c>
      <c r="M619" s="145">
        <v>-125228</v>
      </c>
      <c r="N619" s="145">
        <v>0</v>
      </c>
      <c r="O619" s="145">
        <v>0</v>
      </c>
      <c r="P619" s="145">
        <v>-138155</v>
      </c>
      <c r="Q619" s="145">
        <v>0</v>
      </c>
      <c r="R619" s="145">
        <v>-2</v>
      </c>
      <c r="S619" s="145">
        <v>0</v>
      </c>
      <c r="T619" s="145">
        <v>-1220</v>
      </c>
      <c r="U619" s="145">
        <v>-7969</v>
      </c>
      <c r="V619" s="145">
        <v>-6270</v>
      </c>
      <c r="W619" s="145">
        <v>-73322</v>
      </c>
      <c r="X619" s="145">
        <v>0</v>
      </c>
      <c r="Y619" s="145">
        <v>6359</v>
      </c>
      <c r="Z619" s="145">
        <v>0</v>
      </c>
      <c r="AA619" s="145">
        <v>-9421</v>
      </c>
      <c r="AB619" s="145">
        <v>0</v>
      </c>
      <c r="AC619" s="145">
        <v>0</v>
      </c>
      <c r="AD619" s="145">
        <v>0</v>
      </c>
      <c r="AE619" s="166"/>
      <c r="AF619" s="166"/>
      <c r="AG619" s="166"/>
      <c r="AH619" s="166"/>
      <c r="AI619" s="166"/>
      <c r="AJ619" s="166"/>
      <c r="AK619" s="166"/>
      <c r="AL619" s="166"/>
      <c r="AM619" s="166"/>
      <c r="AN619" s="166"/>
      <c r="AO619" s="166"/>
      <c r="AP619" s="166"/>
      <c r="AQ619" s="219">
        <f t="shared" si="271"/>
        <v>-449275.71800000011</v>
      </c>
      <c r="AS619" s="168"/>
    </row>
    <row r="620" spans="2:45">
      <c r="B620" s="161" t="str">
        <f t="shared" si="270"/>
        <v>26 Fidelidad</v>
      </c>
      <c r="C620" s="145">
        <v>-1174</v>
      </c>
      <c r="D620" s="145">
        <v>0</v>
      </c>
      <c r="E620" s="145">
        <v>35854.385999999999</v>
      </c>
      <c r="F620" s="145">
        <v>0</v>
      </c>
      <c r="G620" s="145">
        <v>0</v>
      </c>
      <c r="H620" s="145">
        <v>2302</v>
      </c>
      <c r="I620" s="145">
        <v>-29832</v>
      </c>
      <c r="J620" s="145">
        <v>-164340.75499999989</v>
      </c>
      <c r="K620" s="145">
        <v>0</v>
      </c>
      <c r="L620" s="145">
        <v>3</v>
      </c>
      <c r="M620" s="145">
        <v>0</v>
      </c>
      <c r="N620" s="145">
        <v>0</v>
      </c>
      <c r="O620" s="145">
        <v>0</v>
      </c>
      <c r="P620" s="145">
        <v>-38678</v>
      </c>
      <c r="Q620" s="145">
        <v>0</v>
      </c>
      <c r="R620" s="145">
        <v>-4311</v>
      </c>
      <c r="S620" s="145">
        <v>0</v>
      </c>
      <c r="T620" s="145">
        <v>-13370</v>
      </c>
      <c r="U620" s="145">
        <v>0</v>
      </c>
      <c r="V620" s="145">
        <v>0</v>
      </c>
      <c r="W620" s="145">
        <v>0</v>
      </c>
      <c r="X620" s="145">
        <v>0</v>
      </c>
      <c r="Y620" s="145">
        <v>812</v>
      </c>
      <c r="Z620" s="145">
        <v>0</v>
      </c>
      <c r="AA620" s="145">
        <v>0</v>
      </c>
      <c r="AB620" s="145">
        <v>0</v>
      </c>
      <c r="AC620" s="145">
        <v>0</v>
      </c>
      <c r="AD620" s="145">
        <v>0</v>
      </c>
      <c r="AE620" s="166"/>
      <c r="AF620" s="166"/>
      <c r="AG620" s="166"/>
      <c r="AH620" s="166"/>
      <c r="AI620" s="166"/>
      <c r="AJ620" s="166"/>
      <c r="AK620" s="166"/>
      <c r="AL620" s="166"/>
      <c r="AM620" s="166"/>
      <c r="AN620" s="166"/>
      <c r="AO620" s="166"/>
      <c r="AP620" s="166"/>
      <c r="AQ620" s="219">
        <f t="shared" si="271"/>
        <v>-212734.36899999989</v>
      </c>
      <c r="AS620" s="168"/>
    </row>
    <row r="621" spans="2:45">
      <c r="B621" s="161" t="str">
        <f t="shared" si="270"/>
        <v>27 Seguro de Crédito por Ventas a Plazo</v>
      </c>
      <c r="C621" s="145">
        <v>0</v>
      </c>
      <c r="D621" s="145">
        <v>0</v>
      </c>
      <c r="E621" s="145">
        <v>0</v>
      </c>
      <c r="F621" s="145">
        <v>0</v>
      </c>
      <c r="G621" s="145">
        <v>-9608</v>
      </c>
      <c r="H621" s="145">
        <v>0</v>
      </c>
      <c r="I621" s="145">
        <v>0</v>
      </c>
      <c r="J621" s="145">
        <v>0</v>
      </c>
      <c r="K621" s="145">
        <v>-1402519</v>
      </c>
      <c r="L621" s="145">
        <v>0</v>
      </c>
      <c r="M621" s="145">
        <v>-1748145</v>
      </c>
      <c r="N621" s="145">
        <v>0</v>
      </c>
      <c r="O621" s="145">
        <v>0</v>
      </c>
      <c r="P621" s="145">
        <v>0</v>
      </c>
      <c r="Q621" s="145">
        <v>0</v>
      </c>
      <c r="R621" s="145">
        <v>0</v>
      </c>
      <c r="S621" s="145">
        <v>0</v>
      </c>
      <c r="T621" s="145">
        <v>0</v>
      </c>
      <c r="U621" s="145">
        <v>-133057</v>
      </c>
      <c r="V621" s="145">
        <v>0</v>
      </c>
      <c r="W621" s="145">
        <v>26671</v>
      </c>
      <c r="X621" s="145">
        <v>0</v>
      </c>
      <c r="Y621" s="145">
        <v>0</v>
      </c>
      <c r="Z621" s="145">
        <v>0</v>
      </c>
      <c r="AA621" s="145">
        <v>0</v>
      </c>
      <c r="AB621" s="145">
        <v>0</v>
      </c>
      <c r="AC621" s="145">
        <v>0</v>
      </c>
      <c r="AD621" s="145">
        <v>0</v>
      </c>
      <c r="AE621" s="166"/>
      <c r="AF621" s="166"/>
      <c r="AG621" s="166"/>
      <c r="AH621" s="166"/>
      <c r="AI621" s="166"/>
      <c r="AJ621" s="166"/>
      <c r="AK621" s="166"/>
      <c r="AL621" s="166"/>
      <c r="AM621" s="166"/>
      <c r="AN621" s="166"/>
      <c r="AO621" s="166"/>
      <c r="AP621" s="166"/>
      <c r="AQ621" s="219">
        <f t="shared" si="271"/>
        <v>-3266658</v>
      </c>
      <c r="AS621" s="168"/>
    </row>
    <row r="622" spans="2:45">
      <c r="B622" s="161" t="str">
        <f t="shared" si="270"/>
        <v>28 Seguro de Crédito a la Exportación</v>
      </c>
      <c r="C622" s="145">
        <v>0</v>
      </c>
      <c r="D622" s="145">
        <v>0</v>
      </c>
      <c r="E622" s="145">
        <v>0</v>
      </c>
      <c r="F622" s="145">
        <v>0</v>
      </c>
      <c r="G622" s="145">
        <v>-8443</v>
      </c>
      <c r="H622" s="145">
        <v>0</v>
      </c>
      <c r="I622" s="145">
        <v>0</v>
      </c>
      <c r="J622" s="145">
        <v>0</v>
      </c>
      <c r="K622" s="145">
        <v>-553741</v>
      </c>
      <c r="L622" s="145">
        <v>0</v>
      </c>
      <c r="M622" s="145">
        <v>-265271</v>
      </c>
      <c r="N622" s="145">
        <v>-7049</v>
      </c>
      <c r="O622" s="145">
        <v>0</v>
      </c>
      <c r="P622" s="145">
        <v>0</v>
      </c>
      <c r="Q622" s="145">
        <v>0</v>
      </c>
      <c r="R622" s="145">
        <v>0</v>
      </c>
      <c r="S622" s="145">
        <v>0</v>
      </c>
      <c r="T622" s="145">
        <v>0</v>
      </c>
      <c r="U622" s="145">
        <v>-56627</v>
      </c>
      <c r="V622" s="145">
        <v>0</v>
      </c>
      <c r="W622" s="145">
        <v>138027.63299999997</v>
      </c>
      <c r="X622" s="145">
        <v>0</v>
      </c>
      <c r="Y622" s="145">
        <v>0</v>
      </c>
      <c r="Z622" s="145">
        <v>0</v>
      </c>
      <c r="AA622" s="145">
        <v>0</v>
      </c>
      <c r="AB622" s="145">
        <v>0</v>
      </c>
      <c r="AC622" s="145">
        <v>0</v>
      </c>
      <c r="AD622" s="145">
        <v>0</v>
      </c>
      <c r="AE622" s="166"/>
      <c r="AF622" s="166"/>
      <c r="AG622" s="166"/>
      <c r="AH622" s="166"/>
      <c r="AI622" s="166"/>
      <c r="AJ622" s="166"/>
      <c r="AK622" s="166"/>
      <c r="AL622" s="166"/>
      <c r="AM622" s="166"/>
      <c r="AN622" s="166"/>
      <c r="AO622" s="166"/>
      <c r="AP622" s="166"/>
      <c r="AQ622" s="219">
        <f t="shared" si="271"/>
        <v>-753103.36700000009</v>
      </c>
      <c r="AS622" s="168"/>
    </row>
    <row r="623" spans="2:45">
      <c r="B623" s="161" t="str">
        <f t="shared" si="270"/>
        <v>29 Otros Seguros de Crédito</v>
      </c>
      <c r="C623" s="145">
        <v>0</v>
      </c>
      <c r="D623" s="145">
        <v>0</v>
      </c>
      <c r="E623" s="145">
        <v>0</v>
      </c>
      <c r="F623" s="145">
        <v>0</v>
      </c>
      <c r="G623" s="145">
        <v>0</v>
      </c>
      <c r="H623" s="145">
        <v>0</v>
      </c>
      <c r="I623" s="145">
        <v>0</v>
      </c>
      <c r="J623" s="145">
        <v>0</v>
      </c>
      <c r="K623" s="145">
        <v>0</v>
      </c>
      <c r="L623" s="145">
        <v>0</v>
      </c>
      <c r="M623" s="145">
        <v>0</v>
      </c>
      <c r="N623" s="145">
        <v>0</v>
      </c>
      <c r="O623" s="145">
        <v>0</v>
      </c>
      <c r="P623" s="145">
        <v>0</v>
      </c>
      <c r="Q623" s="145">
        <v>0</v>
      </c>
      <c r="R623" s="145">
        <v>0</v>
      </c>
      <c r="S623" s="145">
        <v>0</v>
      </c>
      <c r="T623" s="145">
        <v>0</v>
      </c>
      <c r="U623" s="145">
        <v>0</v>
      </c>
      <c r="V623" s="145">
        <v>0</v>
      </c>
      <c r="W623" s="145">
        <v>0</v>
      </c>
      <c r="X623" s="145">
        <v>0</v>
      </c>
      <c r="Y623" s="145">
        <v>0</v>
      </c>
      <c r="Z623" s="145">
        <v>0</v>
      </c>
      <c r="AA623" s="145">
        <v>0</v>
      </c>
      <c r="AB623" s="145">
        <v>0</v>
      </c>
      <c r="AC623" s="145">
        <v>0</v>
      </c>
      <c r="AD623" s="145">
        <v>0</v>
      </c>
      <c r="AE623" s="166"/>
      <c r="AF623" s="166"/>
      <c r="AG623" s="166"/>
      <c r="AH623" s="166"/>
      <c r="AI623" s="166"/>
      <c r="AJ623" s="166"/>
      <c r="AK623" s="166"/>
      <c r="AL623" s="166"/>
      <c r="AM623" s="166"/>
      <c r="AN623" s="166"/>
      <c r="AO623" s="166"/>
      <c r="AP623" s="166"/>
      <c r="AQ623" s="219">
        <f t="shared" si="271"/>
        <v>0</v>
      </c>
      <c r="AS623" s="168"/>
    </row>
    <row r="624" spans="2:45">
      <c r="B624" s="161" t="str">
        <f t="shared" si="270"/>
        <v>30 Seguro Agrícola</v>
      </c>
      <c r="C624" s="145">
        <v>0</v>
      </c>
      <c r="D624" s="145">
        <v>0</v>
      </c>
      <c r="E624" s="145">
        <v>0</v>
      </c>
      <c r="F624" s="145">
        <v>0</v>
      </c>
      <c r="G624" s="145">
        <v>0</v>
      </c>
      <c r="H624" s="145">
        <v>0</v>
      </c>
      <c r="I624" s="145">
        <v>0</v>
      </c>
      <c r="J624" s="145">
        <v>0</v>
      </c>
      <c r="K624" s="145">
        <v>0</v>
      </c>
      <c r="L624" s="145">
        <v>0</v>
      </c>
      <c r="M624" s="145">
        <v>0</v>
      </c>
      <c r="N624" s="145">
        <v>0</v>
      </c>
      <c r="O624" s="145">
        <v>0</v>
      </c>
      <c r="P624" s="145">
        <v>-190462</v>
      </c>
      <c r="Q624" s="145">
        <v>0</v>
      </c>
      <c r="R624" s="145">
        <v>0</v>
      </c>
      <c r="S624" s="145">
        <v>0</v>
      </c>
      <c r="T624" s="145">
        <v>-391117</v>
      </c>
      <c r="U624" s="145">
        <v>0</v>
      </c>
      <c r="V624" s="145">
        <v>-247189</v>
      </c>
      <c r="W624" s="145">
        <v>0</v>
      </c>
      <c r="X624" s="145">
        <v>0</v>
      </c>
      <c r="Y624" s="145">
        <v>0</v>
      </c>
      <c r="Z624" s="145">
        <v>0</v>
      </c>
      <c r="AA624" s="145">
        <v>0</v>
      </c>
      <c r="AB624" s="145">
        <v>0</v>
      </c>
      <c r="AC624" s="145">
        <v>0</v>
      </c>
      <c r="AD624" s="145">
        <v>0</v>
      </c>
      <c r="AE624" s="166"/>
      <c r="AF624" s="166"/>
      <c r="AG624" s="166"/>
      <c r="AH624" s="166"/>
      <c r="AI624" s="166"/>
      <c r="AJ624" s="166"/>
      <c r="AK624" s="166"/>
      <c r="AL624" s="166"/>
      <c r="AM624" s="166"/>
      <c r="AN624" s="166"/>
      <c r="AO624" s="166"/>
      <c r="AP624" s="166"/>
      <c r="AQ624" s="219">
        <f t="shared" si="271"/>
        <v>-828768</v>
      </c>
      <c r="AS624" s="168"/>
    </row>
    <row r="625" spans="2:45">
      <c r="B625" s="161" t="str">
        <f t="shared" si="270"/>
        <v>35 Seguro Salud</v>
      </c>
      <c r="C625" s="145">
        <v>0</v>
      </c>
      <c r="D625" s="145">
        <v>0</v>
      </c>
      <c r="E625" s="145">
        <v>0</v>
      </c>
      <c r="F625" s="145">
        <v>-260668</v>
      </c>
      <c r="G625" s="145">
        <v>0</v>
      </c>
      <c r="H625" s="145">
        <v>0</v>
      </c>
      <c r="I625" s="145">
        <v>0</v>
      </c>
      <c r="J625" s="145">
        <v>0</v>
      </c>
      <c r="K625" s="145">
        <v>0</v>
      </c>
      <c r="L625" s="145">
        <v>0</v>
      </c>
      <c r="M625" s="145">
        <v>0</v>
      </c>
      <c r="N625" s="145">
        <v>0</v>
      </c>
      <c r="O625" s="145">
        <v>0</v>
      </c>
      <c r="P625" s="145">
        <v>0</v>
      </c>
      <c r="Q625" s="145">
        <v>0</v>
      </c>
      <c r="R625" s="145">
        <v>0</v>
      </c>
      <c r="S625" s="145">
        <v>0</v>
      </c>
      <c r="T625" s="145">
        <v>0</v>
      </c>
      <c r="U625" s="145">
        <v>0</v>
      </c>
      <c r="V625" s="145">
        <v>0</v>
      </c>
      <c r="W625" s="145">
        <v>0</v>
      </c>
      <c r="X625" s="145">
        <v>0</v>
      </c>
      <c r="Y625" s="145">
        <v>0</v>
      </c>
      <c r="Z625" s="145">
        <v>0</v>
      </c>
      <c r="AA625" s="145">
        <v>0</v>
      </c>
      <c r="AB625" s="145">
        <v>0</v>
      </c>
      <c r="AC625" s="145">
        <v>0</v>
      </c>
      <c r="AD625" s="145">
        <v>0</v>
      </c>
      <c r="AE625" s="166"/>
      <c r="AF625" s="166"/>
      <c r="AG625" s="166"/>
      <c r="AH625" s="166"/>
      <c r="AI625" s="166"/>
      <c r="AJ625" s="166"/>
      <c r="AK625" s="166"/>
      <c r="AL625" s="166"/>
      <c r="AM625" s="166"/>
      <c r="AN625" s="166"/>
      <c r="AO625" s="166"/>
      <c r="AP625" s="166"/>
      <c r="AQ625" s="219">
        <f t="shared" si="271"/>
        <v>-260668</v>
      </c>
      <c r="AS625" s="168"/>
    </row>
    <row r="626" spans="2:45">
      <c r="B626" s="161" t="str">
        <f t="shared" si="270"/>
        <v>50 Otros</v>
      </c>
      <c r="C626" s="145">
        <v>-1293674</v>
      </c>
      <c r="D626" s="145">
        <v>-23428</v>
      </c>
      <c r="E626" s="145">
        <v>-3294120.0469999993</v>
      </c>
      <c r="F626" s="145">
        <v>-19404015</v>
      </c>
      <c r="G626" s="145">
        <v>0</v>
      </c>
      <c r="H626" s="145">
        <v>-656930</v>
      </c>
      <c r="I626" s="145">
        <v>36496</v>
      </c>
      <c r="J626" s="145">
        <v>-172.47199999999998</v>
      </c>
      <c r="K626" s="145">
        <v>0</v>
      </c>
      <c r="L626" s="145">
        <v>-1026466</v>
      </c>
      <c r="M626" s="145">
        <v>0</v>
      </c>
      <c r="N626" s="145">
        <v>0</v>
      </c>
      <c r="O626" s="145">
        <v>-37521</v>
      </c>
      <c r="P626" s="145">
        <v>0</v>
      </c>
      <c r="Q626" s="145">
        <v>-19407</v>
      </c>
      <c r="R626" s="145">
        <v>-147253</v>
      </c>
      <c r="S626" s="145">
        <v>0</v>
      </c>
      <c r="T626" s="145">
        <v>-3373403</v>
      </c>
      <c r="U626" s="145">
        <v>0</v>
      </c>
      <c r="V626" s="145">
        <v>-369428</v>
      </c>
      <c r="W626" s="145">
        <v>0</v>
      </c>
      <c r="X626" s="145">
        <v>0</v>
      </c>
      <c r="Y626" s="145">
        <v>-529611</v>
      </c>
      <c r="Z626" s="145">
        <v>-17729</v>
      </c>
      <c r="AA626" s="145">
        <v>-703</v>
      </c>
      <c r="AB626" s="145">
        <v>-5277544</v>
      </c>
      <c r="AC626" s="145">
        <v>-262461</v>
      </c>
      <c r="AD626" s="145">
        <v>-6567268.7562175933</v>
      </c>
      <c r="AE626" s="166"/>
      <c r="AF626" s="166"/>
      <c r="AG626" s="166"/>
      <c r="AH626" s="166"/>
      <c r="AI626" s="166"/>
      <c r="AJ626" s="166"/>
      <c r="AK626" s="166"/>
      <c r="AL626" s="166"/>
      <c r="AM626" s="166"/>
      <c r="AN626" s="166"/>
      <c r="AO626" s="166"/>
      <c r="AP626" s="166"/>
      <c r="AQ626" s="219">
        <f t="shared" si="271"/>
        <v>-42264638.275217585</v>
      </c>
      <c r="AS626" s="168"/>
    </row>
    <row r="627" spans="2:45">
      <c r="B627" s="162" t="str">
        <f t="shared" si="270"/>
        <v>Total</v>
      </c>
      <c r="C627" s="217">
        <v>-6254929</v>
      </c>
      <c r="D627" s="217">
        <v>-23428</v>
      </c>
      <c r="E627" s="217">
        <v>-58778885.443999998</v>
      </c>
      <c r="F627" s="217">
        <v>-19040301</v>
      </c>
      <c r="G627" s="217">
        <v>-74027</v>
      </c>
      <c r="H627" s="217">
        <v>-5821707</v>
      </c>
      <c r="I627" s="217">
        <v>-25664179</v>
      </c>
      <c r="J627" s="217">
        <v>-679431.69099999976</v>
      </c>
      <c r="K627" s="217">
        <v>-1956260</v>
      </c>
      <c r="L627" s="217">
        <v>-14903476</v>
      </c>
      <c r="M627" s="217">
        <v>-2138644</v>
      </c>
      <c r="N627" s="217">
        <v>-7049</v>
      </c>
      <c r="O627" s="217">
        <v>-37521</v>
      </c>
      <c r="P627" s="217">
        <v>-7354326</v>
      </c>
      <c r="Q627" s="217">
        <v>-22694</v>
      </c>
      <c r="R627" s="217">
        <v>-35472948</v>
      </c>
      <c r="S627" s="217">
        <v>-166223</v>
      </c>
      <c r="T627" s="217">
        <v>-41793926</v>
      </c>
      <c r="U627" s="217">
        <v>-197653</v>
      </c>
      <c r="V627" s="217">
        <v>-16836768</v>
      </c>
      <c r="W627" s="217">
        <v>91376.87</v>
      </c>
      <c r="X627" s="217">
        <v>-30199</v>
      </c>
      <c r="Y627" s="217">
        <v>-39988492</v>
      </c>
      <c r="Z627" s="217">
        <v>-432940</v>
      </c>
      <c r="AA627" s="217">
        <v>-7113183</v>
      </c>
      <c r="AB627" s="217">
        <v>-42437897</v>
      </c>
      <c r="AC627" s="217">
        <v>-3462130</v>
      </c>
      <c r="AD627" s="217">
        <v>-8089922.7626685053</v>
      </c>
      <c r="AE627" s="167"/>
      <c r="AF627" s="167"/>
      <c r="AG627" s="167"/>
      <c r="AH627" s="167"/>
      <c r="AI627" s="167"/>
      <c r="AJ627" s="167"/>
      <c r="AK627" s="167"/>
      <c r="AL627" s="167"/>
      <c r="AM627" s="167"/>
      <c r="AN627" s="167"/>
      <c r="AO627" s="167"/>
      <c r="AP627" s="167"/>
      <c r="AQ627" s="220">
        <f t="shared" si="271"/>
        <v>-338687763.02766848</v>
      </c>
      <c r="AS627" s="215"/>
    </row>
    <row r="630" spans="2:45" ht="22.5" customHeight="1">
      <c r="B630" s="216" t="s">
        <v>559</v>
      </c>
      <c r="C630" s="138" t="str">
        <f>C7</f>
        <v>Ace Seguros</v>
      </c>
      <c r="D630" s="138" t="str">
        <f t="shared" ref="D630:AQ630" si="272">D7</f>
        <v>Assurant Chile</v>
      </c>
      <c r="E630" s="138" t="str">
        <f t="shared" si="272"/>
        <v>BCI Seguros</v>
      </c>
      <c r="F630" s="138" t="str">
        <f t="shared" si="272"/>
        <v>Cardif</v>
      </c>
      <c r="G630" s="138" t="str">
        <f t="shared" si="272"/>
        <v>Cesce Chile</v>
      </c>
      <c r="H630" s="138" t="str">
        <f t="shared" si="272"/>
        <v>Chartis</v>
      </c>
      <c r="I630" s="138" t="str">
        <f t="shared" si="272"/>
        <v>Chilena Consolidada</v>
      </c>
      <c r="J630" s="138" t="str">
        <f t="shared" si="272"/>
        <v>Chubb de Chile</v>
      </c>
      <c r="K630" s="138" t="str">
        <f t="shared" si="272"/>
        <v>Coface Chile</v>
      </c>
      <c r="L630" s="138" t="str">
        <f t="shared" si="272"/>
        <v>Consorio Nacional</v>
      </c>
      <c r="M630" s="138" t="str">
        <f t="shared" si="272"/>
        <v>Continental Crédito</v>
      </c>
      <c r="N630" s="138" t="str">
        <f t="shared" si="272"/>
        <v>Euler Hermes</v>
      </c>
      <c r="O630" s="138" t="str">
        <f t="shared" si="272"/>
        <v>FAF International</v>
      </c>
      <c r="P630" s="138" t="str">
        <f t="shared" si="272"/>
        <v>HDI Seguros</v>
      </c>
      <c r="Q630" s="138" t="str">
        <f t="shared" si="272"/>
        <v>Huelen</v>
      </c>
      <c r="R630" s="138" t="str">
        <f t="shared" si="272"/>
        <v>Liberty Seguros</v>
      </c>
      <c r="S630" s="138" t="str">
        <f t="shared" si="272"/>
        <v>M. de Carabineros</v>
      </c>
      <c r="T630" s="138" t="str">
        <f t="shared" si="272"/>
        <v>Magallanes</v>
      </c>
      <c r="U630" s="138" t="str">
        <f t="shared" si="272"/>
        <v>Magallanes Gar. y Cré.</v>
      </c>
      <c r="V630" s="138" t="str">
        <f t="shared" si="272"/>
        <v>Mapfre</v>
      </c>
      <c r="W630" s="138" t="str">
        <f t="shared" si="272"/>
        <v>Mapfre Gar. y Cré.</v>
      </c>
      <c r="X630" s="138" t="str">
        <f t="shared" si="272"/>
        <v>Orion Seguros</v>
      </c>
      <c r="Y630" s="138" t="str">
        <f t="shared" si="272"/>
        <v>Penta Security</v>
      </c>
      <c r="Z630" s="138" t="str">
        <f t="shared" si="272"/>
        <v>QBE Chile</v>
      </c>
      <c r="AA630" s="138" t="str">
        <f t="shared" si="272"/>
        <v>Renta Nacional</v>
      </c>
      <c r="AB630" s="138" t="str">
        <f t="shared" si="272"/>
        <v>RSA Seguros</v>
      </c>
      <c r="AC630" s="138" t="str">
        <f t="shared" si="272"/>
        <v>Zenit Seguros</v>
      </c>
      <c r="AD630" s="138" t="str">
        <f t="shared" si="272"/>
        <v>Zurich Santander</v>
      </c>
      <c r="AE630" s="138">
        <f t="shared" si="272"/>
        <v>0</v>
      </c>
      <c r="AF630" s="138">
        <f t="shared" si="272"/>
        <v>0</v>
      </c>
      <c r="AG630" s="138">
        <f t="shared" si="272"/>
        <v>0</v>
      </c>
      <c r="AH630" s="138">
        <f t="shared" si="272"/>
        <v>0</v>
      </c>
      <c r="AI630" s="138">
        <f t="shared" si="272"/>
        <v>0</v>
      </c>
      <c r="AJ630" s="138">
        <f t="shared" si="272"/>
        <v>0</v>
      </c>
      <c r="AK630" s="138">
        <f t="shared" si="272"/>
        <v>0</v>
      </c>
      <c r="AL630" s="138">
        <f t="shared" si="272"/>
        <v>0</v>
      </c>
      <c r="AM630" s="138">
        <f t="shared" si="272"/>
        <v>0</v>
      </c>
      <c r="AN630" s="138">
        <f t="shared" si="272"/>
        <v>0</v>
      </c>
      <c r="AO630" s="138">
        <f t="shared" si="272"/>
        <v>0</v>
      </c>
      <c r="AP630" s="138">
        <f t="shared" si="272"/>
        <v>0</v>
      </c>
      <c r="AQ630" s="138" t="str">
        <f t="shared" si="272"/>
        <v>Mercado</v>
      </c>
      <c r="AS630" s="164"/>
    </row>
    <row r="631" spans="2:45">
      <c r="B631" s="161" t="str">
        <f>B250</f>
        <v>1 Incendio</v>
      </c>
      <c r="C631" s="145">
        <v>3558996</v>
      </c>
      <c r="D631" s="145">
        <v>0</v>
      </c>
      <c r="E631" s="145">
        <v>6685419.0334085412</v>
      </c>
      <c r="F631" s="145">
        <v>17639</v>
      </c>
      <c r="G631" s="145">
        <v>0</v>
      </c>
      <c r="H631" s="145">
        <v>237260</v>
      </c>
      <c r="I631" s="145">
        <v>2241831.5310000004</v>
      </c>
      <c r="J631" s="145">
        <v>47690</v>
      </c>
      <c r="K631" s="145">
        <v>0</v>
      </c>
      <c r="L631" s="145">
        <v>823358</v>
      </c>
      <c r="M631" s="145">
        <v>0</v>
      </c>
      <c r="N631" s="145">
        <v>0</v>
      </c>
      <c r="O631" s="145">
        <v>0</v>
      </c>
      <c r="P631" s="145">
        <v>374559</v>
      </c>
      <c r="Q631" s="145">
        <v>6851</v>
      </c>
      <c r="R631" s="145">
        <v>7728339</v>
      </c>
      <c r="S631" s="145">
        <v>357400</v>
      </c>
      <c r="T631" s="145">
        <v>1493347</v>
      </c>
      <c r="U631" s="145">
        <v>0</v>
      </c>
      <c r="V631" s="145">
        <v>2552258</v>
      </c>
      <c r="W631" s="145">
        <v>0</v>
      </c>
      <c r="X631" s="145">
        <v>1764</v>
      </c>
      <c r="Y631" s="145">
        <v>1832617</v>
      </c>
      <c r="Z631" s="145">
        <v>23613</v>
      </c>
      <c r="AA631" s="145">
        <v>246311</v>
      </c>
      <c r="AB631" s="145">
        <v>1442905</v>
      </c>
      <c r="AC631" s="145">
        <v>125617</v>
      </c>
      <c r="AD631" s="145">
        <v>0</v>
      </c>
      <c r="AE631" s="166"/>
      <c r="AF631" s="166"/>
      <c r="AG631" s="166"/>
      <c r="AH631" s="166"/>
      <c r="AI631" s="166"/>
      <c r="AJ631" s="166"/>
      <c r="AK631" s="166"/>
      <c r="AL631" s="166"/>
      <c r="AM631" s="166"/>
      <c r="AN631" s="166"/>
      <c r="AO631" s="166"/>
      <c r="AP631" s="166"/>
      <c r="AQ631" s="219">
        <f>SUM(C631:AP631)</f>
        <v>29797774.564408541</v>
      </c>
      <c r="AS631" s="168"/>
    </row>
    <row r="632" spans="2:45">
      <c r="B632" s="161" t="str">
        <f t="shared" ref="B632:B663" si="273">B251</f>
        <v>2 Pérdida de Benef. por Incendio</v>
      </c>
      <c r="C632" s="145">
        <v>212565</v>
      </c>
      <c r="D632" s="145">
        <v>0</v>
      </c>
      <c r="E632" s="145">
        <v>54894.458796154009</v>
      </c>
      <c r="F632" s="145">
        <v>0</v>
      </c>
      <c r="G632" s="145">
        <v>0</v>
      </c>
      <c r="H632" s="145">
        <v>4859</v>
      </c>
      <c r="I632" s="145">
        <v>421296.14499999949</v>
      </c>
      <c r="J632" s="145">
        <v>9686</v>
      </c>
      <c r="K632" s="145">
        <v>0</v>
      </c>
      <c r="L632" s="145">
        <v>73105</v>
      </c>
      <c r="M632" s="145">
        <v>0</v>
      </c>
      <c r="N632" s="145">
        <v>0</v>
      </c>
      <c r="O632" s="145">
        <v>0</v>
      </c>
      <c r="P632" s="145">
        <v>2983</v>
      </c>
      <c r="Q632" s="145">
        <v>0</v>
      </c>
      <c r="R632" s="145">
        <v>549256</v>
      </c>
      <c r="S632" s="145">
        <v>0</v>
      </c>
      <c r="T632" s="145">
        <v>63583</v>
      </c>
      <c r="U632" s="145">
        <v>0</v>
      </c>
      <c r="V632" s="145">
        <v>45283</v>
      </c>
      <c r="W632" s="145">
        <v>0</v>
      </c>
      <c r="X632" s="145">
        <v>442</v>
      </c>
      <c r="Y632" s="145">
        <v>32626</v>
      </c>
      <c r="Z632" s="145">
        <v>28163</v>
      </c>
      <c r="AA632" s="145">
        <v>1844</v>
      </c>
      <c r="AB632" s="145">
        <v>-995246</v>
      </c>
      <c r="AC632" s="145">
        <v>0</v>
      </c>
      <c r="AD632" s="145">
        <v>0</v>
      </c>
      <c r="AE632" s="166"/>
      <c r="AF632" s="166"/>
      <c r="AG632" s="166"/>
      <c r="AH632" s="166"/>
      <c r="AI632" s="166"/>
      <c r="AJ632" s="166"/>
      <c r="AK632" s="166"/>
      <c r="AL632" s="166"/>
      <c r="AM632" s="166"/>
      <c r="AN632" s="166"/>
      <c r="AO632" s="166"/>
      <c r="AP632" s="166"/>
      <c r="AQ632" s="219">
        <f t="shared" ref="AQ632:AQ663" si="274">SUM(C632:AP632)</f>
        <v>505339.60379615356</v>
      </c>
      <c r="AS632" s="168"/>
    </row>
    <row r="633" spans="2:45">
      <c r="B633" s="161" t="str">
        <f t="shared" si="273"/>
        <v>3 Terremoto</v>
      </c>
      <c r="C633" s="145">
        <v>2629617</v>
      </c>
      <c r="D633" s="145">
        <v>0</v>
      </c>
      <c r="E633" s="145">
        <v>9591100.2179484814</v>
      </c>
      <c r="F633" s="145">
        <v>88389</v>
      </c>
      <c r="G633" s="145">
        <v>0</v>
      </c>
      <c r="H633" s="145">
        <v>261497</v>
      </c>
      <c r="I633" s="145">
        <v>222569.59200000018</v>
      </c>
      <c r="J633" s="145">
        <v>132613</v>
      </c>
      <c r="K633" s="145">
        <v>0</v>
      </c>
      <c r="L633" s="145">
        <v>959755</v>
      </c>
      <c r="M633" s="145">
        <v>0</v>
      </c>
      <c r="N633" s="145">
        <v>0</v>
      </c>
      <c r="O633" s="145">
        <v>0</v>
      </c>
      <c r="P633" s="145">
        <v>1179092</v>
      </c>
      <c r="Q633" s="145">
        <v>0</v>
      </c>
      <c r="R633" s="145">
        <v>17738770</v>
      </c>
      <c r="S633" s="145">
        <v>69259</v>
      </c>
      <c r="T633" s="145">
        <v>1936202</v>
      </c>
      <c r="U633" s="145">
        <v>0</v>
      </c>
      <c r="V633" s="145">
        <v>16964677</v>
      </c>
      <c r="W633" s="145">
        <v>0</v>
      </c>
      <c r="X633" s="145">
        <v>6423</v>
      </c>
      <c r="Y633" s="145">
        <v>4162989</v>
      </c>
      <c r="Z633" s="145">
        <v>239484</v>
      </c>
      <c r="AA633" s="145">
        <v>228762</v>
      </c>
      <c r="AB633" s="145">
        <v>1770445</v>
      </c>
      <c r="AC633" s="145">
        <v>126099</v>
      </c>
      <c r="AD633" s="145">
        <v>4022678.3856326342</v>
      </c>
      <c r="AE633" s="166"/>
      <c r="AF633" s="166"/>
      <c r="AG633" s="166"/>
      <c r="AH633" s="166"/>
      <c r="AI633" s="166"/>
      <c r="AJ633" s="166"/>
      <c r="AK633" s="166"/>
      <c r="AL633" s="166"/>
      <c r="AM633" s="166"/>
      <c r="AN633" s="166"/>
      <c r="AO633" s="166"/>
      <c r="AP633" s="166"/>
      <c r="AQ633" s="219">
        <f t="shared" si="274"/>
        <v>62330421.195581116</v>
      </c>
      <c r="AS633" s="168"/>
    </row>
    <row r="634" spans="2:45">
      <c r="B634" s="161" t="str">
        <f t="shared" si="273"/>
        <v>4 Pérdida de Benef. por Terremoto</v>
      </c>
      <c r="C634" s="145">
        <v>29288</v>
      </c>
      <c r="D634" s="145">
        <v>0</v>
      </c>
      <c r="E634" s="145">
        <v>0</v>
      </c>
      <c r="F634" s="145">
        <v>0</v>
      </c>
      <c r="G634" s="145">
        <v>0</v>
      </c>
      <c r="H634" s="145">
        <v>22123</v>
      </c>
      <c r="I634" s="145">
        <v>0</v>
      </c>
      <c r="J634" s="145">
        <v>21346</v>
      </c>
      <c r="K634" s="145">
        <v>0</v>
      </c>
      <c r="L634" s="145">
        <v>81031</v>
      </c>
      <c r="M634" s="145">
        <v>0</v>
      </c>
      <c r="N634" s="145">
        <v>0</v>
      </c>
      <c r="O634" s="145">
        <v>0</v>
      </c>
      <c r="P634" s="145">
        <v>20476</v>
      </c>
      <c r="Q634" s="145">
        <v>0</v>
      </c>
      <c r="R634" s="145">
        <v>981841</v>
      </c>
      <c r="S634" s="145">
        <v>0</v>
      </c>
      <c r="T634" s="145">
        <v>99001</v>
      </c>
      <c r="U634" s="145">
        <v>0</v>
      </c>
      <c r="V634" s="145">
        <v>125189</v>
      </c>
      <c r="W634" s="145">
        <v>0</v>
      </c>
      <c r="X634" s="145">
        <v>0</v>
      </c>
      <c r="Y634" s="145">
        <v>102455</v>
      </c>
      <c r="Z634" s="145">
        <v>49145</v>
      </c>
      <c r="AA634" s="145">
        <v>1122</v>
      </c>
      <c r="AB634" s="145">
        <v>38488</v>
      </c>
      <c r="AC634" s="145">
        <v>0</v>
      </c>
      <c r="AD634" s="145">
        <v>0</v>
      </c>
      <c r="AE634" s="166"/>
      <c r="AF634" s="166"/>
      <c r="AG634" s="166"/>
      <c r="AH634" s="166"/>
      <c r="AI634" s="166"/>
      <c r="AJ634" s="166"/>
      <c r="AK634" s="166"/>
      <c r="AL634" s="166"/>
      <c r="AM634" s="166"/>
      <c r="AN634" s="166"/>
      <c r="AO634" s="166"/>
      <c r="AP634" s="166"/>
      <c r="AQ634" s="219">
        <f t="shared" si="274"/>
        <v>1571505</v>
      </c>
      <c r="AS634" s="168"/>
    </row>
    <row r="635" spans="2:45">
      <c r="B635" s="161" t="str">
        <f t="shared" si="273"/>
        <v>5 Riesgos de la Naturaleza</v>
      </c>
      <c r="C635" s="145">
        <v>288352</v>
      </c>
      <c r="D635" s="145">
        <v>0</v>
      </c>
      <c r="E635" s="145">
        <v>54050.690931767822</v>
      </c>
      <c r="F635" s="145">
        <v>5416</v>
      </c>
      <c r="G635" s="145">
        <v>0</v>
      </c>
      <c r="H635" s="145">
        <v>8955</v>
      </c>
      <c r="I635" s="145">
        <v>518864.49899999984</v>
      </c>
      <c r="J635" s="145">
        <v>9120</v>
      </c>
      <c r="K635" s="145">
        <v>0</v>
      </c>
      <c r="L635" s="145">
        <v>89059</v>
      </c>
      <c r="M635" s="145">
        <v>0</v>
      </c>
      <c r="N635" s="145">
        <v>0</v>
      </c>
      <c r="O635" s="145">
        <v>0</v>
      </c>
      <c r="P635" s="145">
        <v>39975</v>
      </c>
      <c r="Q635" s="145">
        <v>0</v>
      </c>
      <c r="R635" s="145">
        <v>65</v>
      </c>
      <c r="S635" s="145">
        <v>1505</v>
      </c>
      <c r="T635" s="145">
        <v>244220</v>
      </c>
      <c r="U635" s="145">
        <v>0</v>
      </c>
      <c r="V635" s="145">
        <v>1406417</v>
      </c>
      <c r="W635" s="145">
        <v>0</v>
      </c>
      <c r="X635" s="145">
        <v>0</v>
      </c>
      <c r="Y635" s="145">
        <v>280549</v>
      </c>
      <c r="Z635" s="145">
        <v>22487</v>
      </c>
      <c r="AA635" s="145">
        <v>226</v>
      </c>
      <c r="AB635" s="145">
        <v>1049042</v>
      </c>
      <c r="AC635" s="145">
        <v>0</v>
      </c>
      <c r="AD635" s="145">
        <v>0</v>
      </c>
      <c r="AE635" s="166"/>
      <c r="AF635" s="166"/>
      <c r="AG635" s="166"/>
      <c r="AH635" s="166"/>
      <c r="AI635" s="166"/>
      <c r="AJ635" s="166"/>
      <c r="AK635" s="166"/>
      <c r="AL635" s="166"/>
      <c r="AM635" s="166"/>
      <c r="AN635" s="166"/>
      <c r="AO635" s="166"/>
      <c r="AP635" s="166"/>
      <c r="AQ635" s="219">
        <f t="shared" si="274"/>
        <v>4018303.1899317675</v>
      </c>
      <c r="AS635" s="168"/>
    </row>
    <row r="636" spans="2:45">
      <c r="B636" s="161" t="str">
        <f t="shared" si="273"/>
        <v>6 Terrorismo</v>
      </c>
      <c r="C636" s="145">
        <v>71425</v>
      </c>
      <c r="D636" s="145">
        <v>0</v>
      </c>
      <c r="E636" s="145">
        <v>88879.260680989682</v>
      </c>
      <c r="F636" s="145">
        <v>2943</v>
      </c>
      <c r="G636" s="145">
        <v>0</v>
      </c>
      <c r="H636" s="145">
        <v>9034</v>
      </c>
      <c r="I636" s="145">
        <v>145044.43000000005</v>
      </c>
      <c r="J636" s="145">
        <v>2</v>
      </c>
      <c r="K636" s="145">
        <v>0</v>
      </c>
      <c r="L636" s="145">
        <v>84746</v>
      </c>
      <c r="M636" s="145">
        <v>0</v>
      </c>
      <c r="N636" s="145">
        <v>0</v>
      </c>
      <c r="O636" s="145">
        <v>0</v>
      </c>
      <c r="P636" s="145">
        <v>38012</v>
      </c>
      <c r="Q636" s="145">
        <v>0</v>
      </c>
      <c r="R636" s="145">
        <v>20982</v>
      </c>
      <c r="S636" s="145">
        <v>14890</v>
      </c>
      <c r="T636" s="145">
        <v>110318</v>
      </c>
      <c r="U636" s="145">
        <v>0</v>
      </c>
      <c r="V636" s="145">
        <v>879518</v>
      </c>
      <c r="W636" s="145">
        <v>0</v>
      </c>
      <c r="X636" s="145">
        <v>0</v>
      </c>
      <c r="Y636" s="145">
        <v>208964</v>
      </c>
      <c r="Z636" s="145">
        <v>22779</v>
      </c>
      <c r="AA636" s="145">
        <v>21</v>
      </c>
      <c r="AB636" s="145">
        <v>894829</v>
      </c>
      <c r="AC636" s="145">
        <v>0</v>
      </c>
      <c r="AD636" s="145">
        <v>0</v>
      </c>
      <c r="AE636" s="166"/>
      <c r="AF636" s="166"/>
      <c r="AG636" s="166"/>
      <c r="AH636" s="166"/>
      <c r="AI636" s="166"/>
      <c r="AJ636" s="166"/>
      <c r="AK636" s="166"/>
      <c r="AL636" s="166"/>
      <c r="AM636" s="166"/>
      <c r="AN636" s="166"/>
      <c r="AO636" s="166"/>
      <c r="AP636" s="166"/>
      <c r="AQ636" s="219">
        <f t="shared" si="274"/>
        <v>2592386.69068099</v>
      </c>
      <c r="AS636" s="168"/>
    </row>
    <row r="637" spans="2:45">
      <c r="B637" s="161" t="str">
        <f t="shared" si="273"/>
        <v>7 Otros Riesgos Adicionales Incendio</v>
      </c>
      <c r="C637" s="145">
        <v>223485</v>
      </c>
      <c r="D637" s="145">
        <v>0</v>
      </c>
      <c r="E637" s="145">
        <v>102850.35491139823</v>
      </c>
      <c r="F637" s="145">
        <v>5246</v>
      </c>
      <c r="G637" s="145">
        <v>0</v>
      </c>
      <c r="H637" s="145">
        <v>2053</v>
      </c>
      <c r="I637" s="145">
        <v>509489.03200000012</v>
      </c>
      <c r="J637" s="145">
        <v>4822</v>
      </c>
      <c r="K637" s="145">
        <v>0</v>
      </c>
      <c r="L637" s="145">
        <v>241678</v>
      </c>
      <c r="M637" s="145">
        <v>0</v>
      </c>
      <c r="N637" s="145">
        <v>0</v>
      </c>
      <c r="O637" s="145">
        <v>0</v>
      </c>
      <c r="P637" s="145">
        <v>55670</v>
      </c>
      <c r="Q637" s="145">
        <v>0</v>
      </c>
      <c r="R637" s="145">
        <v>1135</v>
      </c>
      <c r="S637" s="145">
        <v>1855</v>
      </c>
      <c r="T637" s="145">
        <v>132141</v>
      </c>
      <c r="U637" s="145">
        <v>0</v>
      </c>
      <c r="V637" s="145">
        <v>936511</v>
      </c>
      <c r="W637" s="145">
        <v>0</v>
      </c>
      <c r="X637" s="145">
        <v>0</v>
      </c>
      <c r="Y637" s="145">
        <v>326001</v>
      </c>
      <c r="Z637" s="145">
        <v>44974</v>
      </c>
      <c r="AA637" s="145">
        <v>10139</v>
      </c>
      <c r="AB637" s="145">
        <v>1088203</v>
      </c>
      <c r="AC637" s="145">
        <v>0</v>
      </c>
      <c r="AD637" s="145">
        <v>0</v>
      </c>
      <c r="AE637" s="166"/>
      <c r="AF637" s="166"/>
      <c r="AG637" s="166"/>
      <c r="AH637" s="166"/>
      <c r="AI637" s="166"/>
      <c r="AJ637" s="166"/>
      <c r="AK637" s="166"/>
      <c r="AL637" s="166"/>
      <c r="AM637" s="166"/>
      <c r="AN637" s="166"/>
      <c r="AO637" s="166"/>
      <c r="AP637" s="166"/>
      <c r="AQ637" s="219">
        <f t="shared" si="274"/>
        <v>3686252.3869113983</v>
      </c>
      <c r="AS637" s="168"/>
    </row>
    <row r="638" spans="2:45">
      <c r="B638" s="161" t="str">
        <f t="shared" si="273"/>
        <v>8 Robo</v>
      </c>
      <c r="C638" s="145">
        <v>4676759</v>
      </c>
      <c r="D638" s="145">
        <v>0</v>
      </c>
      <c r="E638" s="145">
        <v>1495673.0141186265</v>
      </c>
      <c r="F638" s="145">
        <v>11108328</v>
      </c>
      <c r="G638" s="145">
        <v>0</v>
      </c>
      <c r="H638" s="145">
        <v>46750</v>
      </c>
      <c r="I638" s="145">
        <v>372233.26199999999</v>
      </c>
      <c r="J638" s="145">
        <v>2078</v>
      </c>
      <c r="K638" s="145">
        <v>0</v>
      </c>
      <c r="L638" s="145">
        <v>1342224</v>
      </c>
      <c r="M638" s="145">
        <v>0</v>
      </c>
      <c r="N638" s="145">
        <v>0</v>
      </c>
      <c r="O638" s="145">
        <v>0</v>
      </c>
      <c r="P638" s="145">
        <v>220555</v>
      </c>
      <c r="Q638" s="145">
        <v>0</v>
      </c>
      <c r="R638" s="145">
        <v>681949</v>
      </c>
      <c r="S638" s="145">
        <v>0</v>
      </c>
      <c r="T638" s="145">
        <v>327901</v>
      </c>
      <c r="U638" s="145">
        <v>0</v>
      </c>
      <c r="V638" s="145">
        <v>431884</v>
      </c>
      <c r="W638" s="145">
        <v>0</v>
      </c>
      <c r="X638" s="145">
        <v>0</v>
      </c>
      <c r="Y638" s="145">
        <v>573385</v>
      </c>
      <c r="Z638" s="145">
        <v>2004</v>
      </c>
      <c r="AA638" s="145">
        <v>47826</v>
      </c>
      <c r="AB638" s="145">
        <v>2548263</v>
      </c>
      <c r="AC638" s="145">
        <v>200792</v>
      </c>
      <c r="AD638" s="145">
        <v>1286392.6233767755</v>
      </c>
      <c r="AE638" s="166"/>
      <c r="AF638" s="166"/>
      <c r="AG638" s="166"/>
      <c r="AH638" s="166"/>
      <c r="AI638" s="166"/>
      <c r="AJ638" s="166"/>
      <c r="AK638" s="166"/>
      <c r="AL638" s="166"/>
      <c r="AM638" s="166"/>
      <c r="AN638" s="166"/>
      <c r="AO638" s="166"/>
      <c r="AP638" s="166"/>
      <c r="AQ638" s="219">
        <f t="shared" si="274"/>
        <v>25364996.8994954</v>
      </c>
      <c r="AS638" s="168"/>
    </row>
    <row r="639" spans="2:45">
      <c r="B639" s="161" t="str">
        <f t="shared" si="273"/>
        <v>9 Daños Físicos Vehíc. Mot. G1 (VP)</v>
      </c>
      <c r="C639" s="145">
        <v>0</v>
      </c>
      <c r="D639" s="145">
        <v>0</v>
      </c>
      <c r="E639" s="145">
        <v>37361434.641624436</v>
      </c>
      <c r="F639" s="145">
        <v>0</v>
      </c>
      <c r="G639" s="145">
        <v>0</v>
      </c>
      <c r="H639" s="145">
        <v>1372047</v>
      </c>
      <c r="I639" s="145">
        <v>23208219.756000001</v>
      </c>
      <c r="J639" s="145">
        <v>0</v>
      </c>
      <c r="K639" s="145">
        <v>0</v>
      </c>
      <c r="L639" s="145">
        <v>13543203</v>
      </c>
      <c r="M639" s="145">
        <v>0</v>
      </c>
      <c r="N639" s="145">
        <v>0</v>
      </c>
      <c r="O639" s="145">
        <v>0</v>
      </c>
      <c r="P639" s="145">
        <v>2408114</v>
      </c>
      <c r="Q639" s="145">
        <v>0</v>
      </c>
      <c r="R639" s="145">
        <v>14424173</v>
      </c>
      <c r="S639" s="145">
        <v>0</v>
      </c>
      <c r="T639" s="145">
        <v>34801931</v>
      </c>
      <c r="U639" s="145">
        <v>0</v>
      </c>
      <c r="V639" s="145">
        <v>5438894</v>
      </c>
      <c r="W639" s="145">
        <v>0</v>
      </c>
      <c r="X639" s="145">
        <v>0</v>
      </c>
      <c r="Y639" s="145">
        <v>17541831</v>
      </c>
      <c r="Z639" s="145">
        <v>0</v>
      </c>
      <c r="AA639" s="145">
        <v>1695831</v>
      </c>
      <c r="AB639" s="145">
        <v>14620567</v>
      </c>
      <c r="AC639" s="145">
        <v>-73942.694604999997</v>
      </c>
      <c r="AD639" s="145">
        <v>0</v>
      </c>
      <c r="AE639" s="166"/>
      <c r="AF639" s="166"/>
      <c r="AG639" s="166"/>
      <c r="AH639" s="166"/>
      <c r="AI639" s="166"/>
      <c r="AJ639" s="166"/>
      <c r="AK639" s="166"/>
      <c r="AL639" s="166"/>
      <c r="AM639" s="166"/>
      <c r="AN639" s="166"/>
      <c r="AO639" s="166"/>
      <c r="AP639" s="166"/>
      <c r="AQ639" s="219">
        <f t="shared" si="274"/>
        <v>166342302.70301944</v>
      </c>
      <c r="AS639" s="168"/>
    </row>
    <row r="640" spans="2:45">
      <c r="B640" s="161" t="str">
        <f t="shared" si="273"/>
        <v>10 Daños Físicos Vehíc. Mot. G2 (VC)</v>
      </c>
      <c r="C640" s="145">
        <v>0</v>
      </c>
      <c r="D640" s="145">
        <v>0</v>
      </c>
      <c r="E640" s="145">
        <v>12193366.466747742</v>
      </c>
      <c r="F640" s="145">
        <v>0</v>
      </c>
      <c r="G640" s="145">
        <v>0</v>
      </c>
      <c r="H640" s="145">
        <v>73109</v>
      </c>
      <c r="I640" s="145">
        <v>163430.25400000002</v>
      </c>
      <c r="J640" s="145">
        <v>0</v>
      </c>
      <c r="K640" s="145">
        <v>0</v>
      </c>
      <c r="L640" s="145">
        <v>340536</v>
      </c>
      <c r="M640" s="145">
        <v>0</v>
      </c>
      <c r="N640" s="145">
        <v>0</v>
      </c>
      <c r="O640" s="145">
        <v>0</v>
      </c>
      <c r="P640" s="145">
        <v>756049</v>
      </c>
      <c r="Q640" s="145">
        <v>15299</v>
      </c>
      <c r="R640" s="145">
        <v>16773903</v>
      </c>
      <c r="S640" s="145">
        <v>0</v>
      </c>
      <c r="T640" s="145">
        <v>3146481</v>
      </c>
      <c r="U640" s="145">
        <v>0</v>
      </c>
      <c r="V640" s="145">
        <v>3155890</v>
      </c>
      <c r="W640" s="145">
        <v>0</v>
      </c>
      <c r="X640" s="145">
        <v>0</v>
      </c>
      <c r="Y640" s="145">
        <v>18264542</v>
      </c>
      <c r="Z640" s="145">
        <v>0</v>
      </c>
      <c r="AA640" s="145">
        <v>2591480</v>
      </c>
      <c r="AB640" s="145">
        <v>10420815</v>
      </c>
      <c r="AC640" s="145">
        <v>-1336001.1023249999</v>
      </c>
      <c r="AD640" s="145">
        <v>0</v>
      </c>
      <c r="AE640" s="166"/>
      <c r="AF640" s="166"/>
      <c r="AG640" s="166"/>
      <c r="AH640" s="166"/>
      <c r="AI640" s="166"/>
      <c r="AJ640" s="166"/>
      <c r="AK640" s="166"/>
      <c r="AL640" s="166"/>
      <c r="AM640" s="166"/>
      <c r="AN640" s="166"/>
      <c r="AO640" s="166"/>
      <c r="AP640" s="166"/>
      <c r="AQ640" s="219">
        <f t="shared" si="274"/>
        <v>66558899.618422739</v>
      </c>
      <c r="AS640" s="168"/>
    </row>
    <row r="641" spans="2:45">
      <c r="B641" s="161" t="str">
        <f t="shared" si="273"/>
        <v>11 Casco Marítimo</v>
      </c>
      <c r="C641" s="145">
        <v>0</v>
      </c>
      <c r="D641" s="145">
        <v>0</v>
      </c>
      <c r="E641" s="145">
        <v>5908.7750629092734</v>
      </c>
      <c r="F641" s="145">
        <v>0</v>
      </c>
      <c r="G641" s="145">
        <v>0</v>
      </c>
      <c r="H641" s="145">
        <v>0</v>
      </c>
      <c r="I641" s="145">
        <v>18280.327000000005</v>
      </c>
      <c r="J641" s="145">
        <v>0</v>
      </c>
      <c r="K641" s="145">
        <v>0</v>
      </c>
      <c r="L641" s="145">
        <v>0</v>
      </c>
      <c r="M641" s="145">
        <v>0</v>
      </c>
      <c r="N641" s="145">
        <v>0</v>
      </c>
      <c r="O641" s="145">
        <v>0</v>
      </c>
      <c r="P641" s="145">
        <v>0</v>
      </c>
      <c r="Q641" s="145">
        <v>0</v>
      </c>
      <c r="R641" s="145">
        <v>5208</v>
      </c>
      <c r="S641" s="145">
        <v>0</v>
      </c>
      <c r="T641" s="145">
        <v>42999</v>
      </c>
      <c r="U641" s="145">
        <v>0</v>
      </c>
      <c r="V641" s="145">
        <v>69925</v>
      </c>
      <c r="W641" s="145">
        <v>0</v>
      </c>
      <c r="X641" s="145">
        <v>0</v>
      </c>
      <c r="Y641" s="145">
        <v>58626</v>
      </c>
      <c r="Z641" s="145">
        <v>0</v>
      </c>
      <c r="AA641" s="145">
        <v>0</v>
      </c>
      <c r="AB641" s="145">
        <v>18428</v>
      </c>
      <c r="AC641" s="145">
        <v>0</v>
      </c>
      <c r="AD641" s="145">
        <v>0</v>
      </c>
      <c r="AE641" s="166"/>
      <c r="AF641" s="166"/>
      <c r="AG641" s="166"/>
      <c r="AH641" s="166"/>
      <c r="AI641" s="166"/>
      <c r="AJ641" s="166"/>
      <c r="AK641" s="166"/>
      <c r="AL641" s="166"/>
      <c r="AM641" s="166"/>
      <c r="AN641" s="166"/>
      <c r="AO641" s="166"/>
      <c r="AP641" s="166"/>
      <c r="AQ641" s="219">
        <f t="shared" si="274"/>
        <v>219375.10206290928</v>
      </c>
      <c r="AS641" s="168"/>
    </row>
    <row r="642" spans="2:45">
      <c r="B642" s="161" t="str">
        <f t="shared" si="273"/>
        <v>12 Casco Aéreo</v>
      </c>
      <c r="C642" s="145">
        <v>0</v>
      </c>
      <c r="D642" s="145">
        <v>0</v>
      </c>
      <c r="E642" s="145">
        <v>191.42797303136467</v>
      </c>
      <c r="F642" s="145">
        <v>0</v>
      </c>
      <c r="G642" s="145">
        <v>0</v>
      </c>
      <c r="H642" s="145">
        <v>1</v>
      </c>
      <c r="I642" s="145">
        <v>0</v>
      </c>
      <c r="J642" s="145">
        <v>0</v>
      </c>
      <c r="K642" s="145">
        <v>0</v>
      </c>
      <c r="L642" s="145">
        <v>0</v>
      </c>
      <c r="M642" s="145">
        <v>0</v>
      </c>
      <c r="N642" s="145">
        <v>0</v>
      </c>
      <c r="O642" s="145">
        <v>0</v>
      </c>
      <c r="P642" s="145">
        <v>0</v>
      </c>
      <c r="Q642" s="145">
        <v>0</v>
      </c>
      <c r="R642" s="145">
        <v>0</v>
      </c>
      <c r="S642" s="145">
        <v>0</v>
      </c>
      <c r="T642" s="145">
        <v>1648</v>
      </c>
      <c r="U642" s="145">
        <v>0</v>
      </c>
      <c r="V642" s="145">
        <v>3182</v>
      </c>
      <c r="W642" s="145">
        <v>0</v>
      </c>
      <c r="X642" s="145">
        <v>104</v>
      </c>
      <c r="Y642" s="145">
        <v>0</v>
      </c>
      <c r="Z642" s="145">
        <v>25</v>
      </c>
      <c r="AA642" s="145">
        <v>0</v>
      </c>
      <c r="AB642" s="145">
        <v>0</v>
      </c>
      <c r="AC642" s="145">
        <v>0</v>
      </c>
      <c r="AD642" s="145">
        <v>0</v>
      </c>
      <c r="AE642" s="166"/>
      <c r="AF642" s="166"/>
      <c r="AG642" s="166"/>
      <c r="AH642" s="166"/>
      <c r="AI642" s="166"/>
      <c r="AJ642" s="166"/>
      <c r="AK642" s="166"/>
      <c r="AL642" s="166"/>
      <c r="AM642" s="166"/>
      <c r="AN642" s="166"/>
      <c r="AO642" s="166"/>
      <c r="AP642" s="166"/>
      <c r="AQ642" s="219">
        <f t="shared" si="274"/>
        <v>5151.4279730313647</v>
      </c>
      <c r="AS642" s="168"/>
    </row>
    <row r="643" spans="2:45">
      <c r="B643" s="161" t="str">
        <f t="shared" si="273"/>
        <v>13 Transporte Terrestre</v>
      </c>
      <c r="C643" s="145">
        <v>407119</v>
      </c>
      <c r="D643" s="145">
        <v>0</v>
      </c>
      <c r="E643" s="145">
        <v>801637.22174360557</v>
      </c>
      <c r="F643" s="145">
        <v>0</v>
      </c>
      <c r="G643" s="145">
        <v>0</v>
      </c>
      <c r="H643" s="145">
        <v>243387</v>
      </c>
      <c r="I643" s="145">
        <v>126347.96999999997</v>
      </c>
      <c r="J643" s="145">
        <v>245877</v>
      </c>
      <c r="K643" s="145">
        <v>0</v>
      </c>
      <c r="L643" s="145">
        <v>5673</v>
      </c>
      <c r="M643" s="145">
        <v>0</v>
      </c>
      <c r="N643" s="145">
        <v>0</v>
      </c>
      <c r="O643" s="145">
        <v>0</v>
      </c>
      <c r="P643" s="145">
        <v>1838476</v>
      </c>
      <c r="Q643" s="145">
        <v>0</v>
      </c>
      <c r="R643" s="145">
        <v>295294</v>
      </c>
      <c r="S643" s="145">
        <v>0</v>
      </c>
      <c r="T643" s="145">
        <v>280930</v>
      </c>
      <c r="U643" s="145">
        <v>0</v>
      </c>
      <c r="V643" s="145">
        <v>199705</v>
      </c>
      <c r="W643" s="145">
        <v>0</v>
      </c>
      <c r="X643" s="145">
        <v>7654</v>
      </c>
      <c r="Y643" s="145">
        <v>982764</v>
      </c>
      <c r="Z643" s="145">
        <v>0</v>
      </c>
      <c r="AA643" s="145">
        <v>107237</v>
      </c>
      <c r="AB643" s="145">
        <v>661533</v>
      </c>
      <c r="AC643" s="145">
        <v>0</v>
      </c>
      <c r="AD643" s="145">
        <v>0</v>
      </c>
      <c r="AE643" s="166"/>
      <c r="AF643" s="166"/>
      <c r="AG643" s="166"/>
      <c r="AH643" s="166"/>
      <c r="AI643" s="166"/>
      <c r="AJ643" s="166"/>
      <c r="AK643" s="166"/>
      <c r="AL643" s="166"/>
      <c r="AM643" s="166"/>
      <c r="AN643" s="166"/>
      <c r="AO643" s="166"/>
      <c r="AP643" s="166"/>
      <c r="AQ643" s="219">
        <f t="shared" si="274"/>
        <v>6203634.1917436058</v>
      </c>
      <c r="AS643" s="168"/>
    </row>
    <row r="644" spans="2:45">
      <c r="B644" s="161" t="str">
        <f t="shared" si="273"/>
        <v>14 Transporte Marítimo</v>
      </c>
      <c r="C644" s="145">
        <v>956798</v>
      </c>
      <c r="D644" s="145">
        <v>0</v>
      </c>
      <c r="E644" s="145">
        <v>231039.44645870756</v>
      </c>
      <c r="F644" s="145">
        <v>0</v>
      </c>
      <c r="G644" s="145">
        <v>0</v>
      </c>
      <c r="H644" s="145">
        <v>1007506</v>
      </c>
      <c r="I644" s="145">
        <v>468412.7429999999</v>
      </c>
      <c r="J644" s="145">
        <v>137912</v>
      </c>
      <c r="K644" s="145">
        <v>0</v>
      </c>
      <c r="L644" s="145">
        <v>0</v>
      </c>
      <c r="M644" s="145">
        <v>0</v>
      </c>
      <c r="N644" s="145">
        <v>0</v>
      </c>
      <c r="O644" s="145">
        <v>0</v>
      </c>
      <c r="P644" s="145">
        <v>331398</v>
      </c>
      <c r="Q644" s="145">
        <v>0</v>
      </c>
      <c r="R644" s="145">
        <v>254344</v>
      </c>
      <c r="S644" s="145">
        <v>0</v>
      </c>
      <c r="T644" s="145">
        <v>407260</v>
      </c>
      <c r="U644" s="145">
        <v>0</v>
      </c>
      <c r="V644" s="145">
        <v>128589</v>
      </c>
      <c r="W644" s="145">
        <v>0</v>
      </c>
      <c r="X644" s="145">
        <v>12562</v>
      </c>
      <c r="Y644" s="145">
        <v>72258</v>
      </c>
      <c r="Z644" s="145">
        <v>0</v>
      </c>
      <c r="AA644" s="145">
        <v>0</v>
      </c>
      <c r="AB644" s="145">
        <v>-11799</v>
      </c>
      <c r="AC644" s="145">
        <v>0</v>
      </c>
      <c r="AD644" s="145">
        <v>0</v>
      </c>
      <c r="AE644" s="166"/>
      <c r="AF644" s="166"/>
      <c r="AG644" s="166"/>
      <c r="AH644" s="166"/>
      <c r="AI644" s="166"/>
      <c r="AJ644" s="166"/>
      <c r="AK644" s="166"/>
      <c r="AL644" s="166"/>
      <c r="AM644" s="166"/>
      <c r="AN644" s="166"/>
      <c r="AO644" s="166"/>
      <c r="AP644" s="166"/>
      <c r="AQ644" s="219">
        <f t="shared" si="274"/>
        <v>3996280.1894587073</v>
      </c>
      <c r="AS644" s="168"/>
    </row>
    <row r="645" spans="2:45">
      <c r="B645" s="161" t="str">
        <f t="shared" si="273"/>
        <v>15 Transporte Aéreo</v>
      </c>
      <c r="C645" s="145">
        <v>124457</v>
      </c>
      <c r="D645" s="145">
        <v>0</v>
      </c>
      <c r="E645" s="145">
        <v>17642.574166649243</v>
      </c>
      <c r="F645" s="145">
        <v>0</v>
      </c>
      <c r="G645" s="145">
        <v>0</v>
      </c>
      <c r="H645" s="145">
        <v>45370</v>
      </c>
      <c r="I645" s="145">
        <v>79311.368000000017</v>
      </c>
      <c r="J645" s="145">
        <v>26305</v>
      </c>
      <c r="K645" s="145">
        <v>0</v>
      </c>
      <c r="L645" s="145">
        <v>0</v>
      </c>
      <c r="M645" s="145">
        <v>0</v>
      </c>
      <c r="N645" s="145">
        <v>0</v>
      </c>
      <c r="O645" s="145">
        <v>0</v>
      </c>
      <c r="P645" s="145">
        <v>53635</v>
      </c>
      <c r="Q645" s="145">
        <v>0</v>
      </c>
      <c r="R645" s="145">
        <v>23435</v>
      </c>
      <c r="S645" s="145">
        <v>0</v>
      </c>
      <c r="T645" s="145">
        <v>150296</v>
      </c>
      <c r="U645" s="145">
        <v>0</v>
      </c>
      <c r="V645" s="145">
        <v>14817</v>
      </c>
      <c r="W645" s="145">
        <v>0</v>
      </c>
      <c r="X645" s="145">
        <v>2429</v>
      </c>
      <c r="Y645" s="145">
        <v>6328</v>
      </c>
      <c r="Z645" s="145">
        <v>0</v>
      </c>
      <c r="AA645" s="145">
        <v>0</v>
      </c>
      <c r="AB645" s="145">
        <v>0</v>
      </c>
      <c r="AC645" s="145">
        <v>0</v>
      </c>
      <c r="AD645" s="145">
        <v>0</v>
      </c>
      <c r="AE645" s="166"/>
      <c r="AF645" s="166"/>
      <c r="AG645" s="166"/>
      <c r="AH645" s="166"/>
      <c r="AI645" s="166"/>
      <c r="AJ645" s="166"/>
      <c r="AK645" s="166"/>
      <c r="AL645" s="166"/>
      <c r="AM645" s="166"/>
      <c r="AN645" s="166"/>
      <c r="AO645" s="166"/>
      <c r="AP645" s="166"/>
      <c r="AQ645" s="219">
        <f t="shared" si="274"/>
        <v>544025.94216664927</v>
      </c>
      <c r="AS645" s="168"/>
    </row>
    <row r="646" spans="2:45">
      <c r="B646" s="161" t="str">
        <f t="shared" si="273"/>
        <v>16 Equipo Móvil Contratista</v>
      </c>
      <c r="C646" s="145">
        <v>13034</v>
      </c>
      <c r="D646" s="145">
        <v>0</v>
      </c>
      <c r="E646" s="145">
        <v>589846.20193029568</v>
      </c>
      <c r="F646" s="145">
        <v>0</v>
      </c>
      <c r="G646" s="145">
        <v>0</v>
      </c>
      <c r="H646" s="145">
        <v>180</v>
      </c>
      <c r="I646" s="145">
        <v>631527.30299999984</v>
      </c>
      <c r="J646" s="145">
        <v>110701</v>
      </c>
      <c r="K646" s="145">
        <v>0</v>
      </c>
      <c r="L646" s="145">
        <v>60724</v>
      </c>
      <c r="M646" s="145">
        <v>0</v>
      </c>
      <c r="N646" s="145">
        <v>0</v>
      </c>
      <c r="O646" s="145">
        <v>0</v>
      </c>
      <c r="P646" s="145">
        <v>56050</v>
      </c>
      <c r="Q646" s="145">
        <v>0</v>
      </c>
      <c r="R646" s="145">
        <v>1431694</v>
      </c>
      <c r="S646" s="145">
        <v>0</v>
      </c>
      <c r="T646" s="145">
        <v>572012</v>
      </c>
      <c r="U646" s="145">
        <v>0</v>
      </c>
      <c r="V646" s="145">
        <v>795806</v>
      </c>
      <c r="W646" s="145">
        <v>0</v>
      </c>
      <c r="X646" s="145">
        <v>0</v>
      </c>
      <c r="Y646" s="145">
        <v>851605</v>
      </c>
      <c r="Z646" s="145">
        <v>854</v>
      </c>
      <c r="AA646" s="145">
        <v>127917</v>
      </c>
      <c r="AB646" s="145">
        <v>2036428</v>
      </c>
      <c r="AC646" s="145">
        <v>0</v>
      </c>
      <c r="AD646" s="145">
        <v>0</v>
      </c>
      <c r="AE646" s="166"/>
      <c r="AF646" s="166"/>
      <c r="AG646" s="166"/>
      <c r="AH646" s="166"/>
      <c r="AI646" s="166"/>
      <c r="AJ646" s="166"/>
      <c r="AK646" s="166"/>
      <c r="AL646" s="166"/>
      <c r="AM646" s="166"/>
      <c r="AN646" s="166"/>
      <c r="AO646" s="166"/>
      <c r="AP646" s="166"/>
      <c r="AQ646" s="219">
        <f t="shared" si="274"/>
        <v>7278378.5049302951</v>
      </c>
      <c r="AS646" s="168"/>
    </row>
    <row r="647" spans="2:45">
      <c r="B647" s="161" t="str">
        <f t="shared" si="273"/>
        <v>17 Todo Riesgo Construc. y Montaje</v>
      </c>
      <c r="C647" s="145">
        <v>128465</v>
      </c>
      <c r="D647" s="145">
        <v>0</v>
      </c>
      <c r="E647" s="145">
        <v>14663.245571880776</v>
      </c>
      <c r="F647" s="145">
        <v>0</v>
      </c>
      <c r="G647" s="145">
        <v>0</v>
      </c>
      <c r="H647" s="145">
        <v>1567</v>
      </c>
      <c r="I647" s="145">
        <v>323410.67399999965</v>
      </c>
      <c r="J647" s="145">
        <v>356</v>
      </c>
      <c r="K647" s="145">
        <v>0</v>
      </c>
      <c r="L647" s="145">
        <v>66040</v>
      </c>
      <c r="M647" s="145">
        <v>0</v>
      </c>
      <c r="N647" s="145">
        <v>0</v>
      </c>
      <c r="O647" s="145">
        <v>0</v>
      </c>
      <c r="P647" s="145">
        <v>1856</v>
      </c>
      <c r="Q647" s="145">
        <v>0</v>
      </c>
      <c r="R647" s="145">
        <v>412559</v>
      </c>
      <c r="S647" s="145">
        <v>0</v>
      </c>
      <c r="T647" s="145">
        <v>408292</v>
      </c>
      <c r="U647" s="145">
        <v>0</v>
      </c>
      <c r="V647" s="145">
        <v>69273</v>
      </c>
      <c r="W647" s="145">
        <v>0</v>
      </c>
      <c r="X647" s="145">
        <v>19711</v>
      </c>
      <c r="Y647" s="145">
        <v>499041</v>
      </c>
      <c r="Z647" s="145">
        <v>18806</v>
      </c>
      <c r="AA647" s="145">
        <v>9868</v>
      </c>
      <c r="AB647" s="145">
        <v>328627</v>
      </c>
      <c r="AC647" s="145">
        <v>0</v>
      </c>
      <c r="AD647" s="145">
        <v>0</v>
      </c>
      <c r="AE647" s="166"/>
      <c r="AF647" s="166"/>
      <c r="AG647" s="166"/>
      <c r="AH647" s="166"/>
      <c r="AI647" s="166"/>
      <c r="AJ647" s="166"/>
      <c r="AK647" s="166"/>
      <c r="AL647" s="166"/>
      <c r="AM647" s="166"/>
      <c r="AN647" s="166"/>
      <c r="AO647" s="166"/>
      <c r="AP647" s="166"/>
      <c r="AQ647" s="219">
        <f t="shared" si="274"/>
        <v>2302534.9195718803</v>
      </c>
      <c r="AS647" s="168"/>
    </row>
    <row r="648" spans="2:45">
      <c r="B648" s="161" t="str">
        <f t="shared" si="273"/>
        <v>18 Avería de Maquinaria</v>
      </c>
      <c r="C648" s="145">
        <v>-7257</v>
      </c>
      <c r="D648" s="145">
        <v>0</v>
      </c>
      <c r="E648" s="145">
        <v>6377.6642243752431</v>
      </c>
      <c r="F648" s="145">
        <v>0</v>
      </c>
      <c r="G648" s="145">
        <v>0</v>
      </c>
      <c r="H648" s="145">
        <v>0</v>
      </c>
      <c r="I648" s="145">
        <v>26015.228000000003</v>
      </c>
      <c r="J648" s="145">
        <v>1</v>
      </c>
      <c r="K648" s="145">
        <v>0</v>
      </c>
      <c r="L648" s="145">
        <v>1946</v>
      </c>
      <c r="M648" s="145">
        <v>0</v>
      </c>
      <c r="N648" s="145">
        <v>0</v>
      </c>
      <c r="O648" s="145">
        <v>0</v>
      </c>
      <c r="P648" s="145">
        <v>1003</v>
      </c>
      <c r="Q648" s="145">
        <v>0</v>
      </c>
      <c r="R648" s="145">
        <v>98906</v>
      </c>
      <c r="S648" s="145">
        <v>0</v>
      </c>
      <c r="T648" s="145">
        <v>3512</v>
      </c>
      <c r="U648" s="145">
        <v>0</v>
      </c>
      <c r="V648" s="145">
        <v>9904</v>
      </c>
      <c r="W648" s="145">
        <v>0</v>
      </c>
      <c r="X648" s="145">
        <v>0</v>
      </c>
      <c r="Y648" s="145">
        <v>5706</v>
      </c>
      <c r="Z648" s="145">
        <v>20</v>
      </c>
      <c r="AA648" s="145">
        <v>75</v>
      </c>
      <c r="AB648" s="145">
        <v>93997</v>
      </c>
      <c r="AC648" s="145">
        <v>0</v>
      </c>
      <c r="AD648" s="145">
        <v>0</v>
      </c>
      <c r="AE648" s="166"/>
      <c r="AF648" s="166"/>
      <c r="AG648" s="166"/>
      <c r="AH648" s="166"/>
      <c r="AI648" s="166"/>
      <c r="AJ648" s="166"/>
      <c r="AK648" s="166"/>
      <c r="AL648" s="166"/>
      <c r="AM648" s="166"/>
      <c r="AN648" s="166"/>
      <c r="AO648" s="166"/>
      <c r="AP648" s="166"/>
      <c r="AQ648" s="219">
        <f t="shared" si="274"/>
        <v>240205.89222437525</v>
      </c>
      <c r="AS648" s="168"/>
    </row>
    <row r="649" spans="2:45">
      <c r="B649" s="161" t="str">
        <f t="shared" si="273"/>
        <v>19 Equipo Electrónico</v>
      </c>
      <c r="C649" s="145">
        <v>99297</v>
      </c>
      <c r="D649" s="145">
        <v>0</v>
      </c>
      <c r="E649" s="145">
        <v>143543.56339361612</v>
      </c>
      <c r="F649" s="145">
        <v>0</v>
      </c>
      <c r="G649" s="145">
        <v>0</v>
      </c>
      <c r="H649" s="145">
        <v>5448</v>
      </c>
      <c r="I649" s="145">
        <v>29608.985000000001</v>
      </c>
      <c r="J649" s="145">
        <v>624</v>
      </c>
      <c r="K649" s="145">
        <v>0</v>
      </c>
      <c r="L649" s="145">
        <v>7419</v>
      </c>
      <c r="M649" s="145">
        <v>0</v>
      </c>
      <c r="N649" s="145">
        <v>0</v>
      </c>
      <c r="O649" s="145">
        <v>0</v>
      </c>
      <c r="P649" s="145">
        <v>66830</v>
      </c>
      <c r="Q649" s="145">
        <v>0</v>
      </c>
      <c r="R649" s="145">
        <v>169112</v>
      </c>
      <c r="S649" s="145">
        <v>0</v>
      </c>
      <c r="T649" s="145">
        <v>84926</v>
      </c>
      <c r="U649" s="145">
        <v>0</v>
      </c>
      <c r="V649" s="145">
        <v>87860</v>
      </c>
      <c r="W649" s="145">
        <v>0</v>
      </c>
      <c r="X649" s="145">
        <v>0</v>
      </c>
      <c r="Y649" s="145">
        <v>95194</v>
      </c>
      <c r="Z649" s="145">
        <v>82</v>
      </c>
      <c r="AA649" s="145">
        <v>6096</v>
      </c>
      <c r="AB649" s="145">
        <v>327727</v>
      </c>
      <c r="AC649" s="145">
        <v>0</v>
      </c>
      <c r="AD649" s="145">
        <v>0</v>
      </c>
      <c r="AE649" s="166"/>
      <c r="AF649" s="166"/>
      <c r="AG649" s="166"/>
      <c r="AH649" s="166"/>
      <c r="AI649" s="166"/>
      <c r="AJ649" s="166"/>
      <c r="AK649" s="166"/>
      <c r="AL649" s="166"/>
      <c r="AM649" s="166"/>
      <c r="AN649" s="166"/>
      <c r="AO649" s="166"/>
      <c r="AP649" s="166"/>
      <c r="AQ649" s="219">
        <f t="shared" si="274"/>
        <v>1123767.548393616</v>
      </c>
      <c r="AS649" s="168"/>
    </row>
    <row r="650" spans="2:45">
      <c r="B650" s="161" t="str">
        <f t="shared" si="273"/>
        <v>20 Responsabilidad Civil Vehíc. Mot.</v>
      </c>
      <c r="C650" s="145">
        <v>0</v>
      </c>
      <c r="D650" s="145">
        <v>0</v>
      </c>
      <c r="E650" s="145">
        <v>11549675.903988797</v>
      </c>
      <c r="F650" s="145">
        <v>0</v>
      </c>
      <c r="G650" s="145">
        <v>0</v>
      </c>
      <c r="H650" s="145">
        <v>749996</v>
      </c>
      <c r="I650" s="145">
        <v>4702214.642</v>
      </c>
      <c r="J650" s="145">
        <v>47611</v>
      </c>
      <c r="K650" s="145">
        <v>0</v>
      </c>
      <c r="L650" s="145">
        <v>2154555</v>
      </c>
      <c r="M650" s="145">
        <v>0</v>
      </c>
      <c r="N650" s="145">
        <v>0</v>
      </c>
      <c r="O650" s="145">
        <v>0</v>
      </c>
      <c r="P650" s="145">
        <v>642300</v>
      </c>
      <c r="Q650" s="145">
        <v>0</v>
      </c>
      <c r="R650" s="145">
        <v>8351134</v>
      </c>
      <c r="S650" s="145">
        <v>0</v>
      </c>
      <c r="T650" s="145">
        <v>8890892</v>
      </c>
      <c r="U650" s="145">
        <v>0</v>
      </c>
      <c r="V650" s="145">
        <v>4993026</v>
      </c>
      <c r="W650" s="145">
        <v>0</v>
      </c>
      <c r="X650" s="145">
        <v>0</v>
      </c>
      <c r="Y650" s="145">
        <v>7178971</v>
      </c>
      <c r="Z650" s="145">
        <v>0</v>
      </c>
      <c r="AA650" s="145">
        <v>528516</v>
      </c>
      <c r="AB650" s="145">
        <v>5160875</v>
      </c>
      <c r="AC650" s="145">
        <v>380206.76532999997</v>
      </c>
      <c r="AD650" s="145">
        <v>0</v>
      </c>
      <c r="AE650" s="166"/>
      <c r="AF650" s="166"/>
      <c r="AG650" s="166"/>
      <c r="AH650" s="166"/>
      <c r="AI650" s="166"/>
      <c r="AJ650" s="166"/>
      <c r="AK650" s="166"/>
      <c r="AL650" s="166"/>
      <c r="AM650" s="166"/>
      <c r="AN650" s="166"/>
      <c r="AO650" s="166"/>
      <c r="AP650" s="166"/>
      <c r="AQ650" s="219">
        <f t="shared" si="274"/>
        <v>55329973.3113188</v>
      </c>
      <c r="AS650" s="168"/>
    </row>
    <row r="651" spans="2:45">
      <c r="B651" s="161" t="str">
        <f t="shared" si="273"/>
        <v>21 Responsabilidad Civil</v>
      </c>
      <c r="C651" s="145">
        <v>1471170</v>
      </c>
      <c r="D651" s="145">
        <v>0</v>
      </c>
      <c r="E651" s="145">
        <v>511138.75133334496</v>
      </c>
      <c r="F651" s="145">
        <v>0</v>
      </c>
      <c r="G651" s="145">
        <v>0</v>
      </c>
      <c r="H651" s="145">
        <v>1753491</v>
      </c>
      <c r="I651" s="145">
        <v>3621340.6300000008</v>
      </c>
      <c r="J651" s="145">
        <v>402070</v>
      </c>
      <c r="K651" s="145">
        <v>0</v>
      </c>
      <c r="L651" s="145">
        <v>125295</v>
      </c>
      <c r="M651" s="145">
        <v>0</v>
      </c>
      <c r="N651" s="145">
        <v>0</v>
      </c>
      <c r="O651" s="145">
        <v>0</v>
      </c>
      <c r="P651" s="145">
        <v>1078072</v>
      </c>
      <c r="Q651" s="145">
        <v>0</v>
      </c>
      <c r="R651" s="145">
        <v>1511542</v>
      </c>
      <c r="S651" s="145">
        <v>0</v>
      </c>
      <c r="T651" s="145">
        <v>1064634</v>
      </c>
      <c r="U651" s="145">
        <v>0</v>
      </c>
      <c r="V651" s="145">
        <v>-41138</v>
      </c>
      <c r="W651" s="145">
        <v>0</v>
      </c>
      <c r="X651" s="145">
        <v>64253</v>
      </c>
      <c r="Y651" s="145">
        <v>390081</v>
      </c>
      <c r="Z651" s="145">
        <v>9491</v>
      </c>
      <c r="AA651" s="145">
        <v>137171</v>
      </c>
      <c r="AB651" s="145">
        <v>1583242</v>
      </c>
      <c r="AC651" s="145">
        <v>0</v>
      </c>
      <c r="AD651" s="145">
        <v>88382.537468406037</v>
      </c>
      <c r="AE651" s="166"/>
      <c r="AF651" s="166"/>
      <c r="AG651" s="166"/>
      <c r="AH651" s="166"/>
      <c r="AI651" s="166"/>
      <c r="AJ651" s="166"/>
      <c r="AK651" s="166"/>
      <c r="AL651" s="166"/>
      <c r="AM651" s="166"/>
      <c r="AN651" s="166"/>
      <c r="AO651" s="166"/>
      <c r="AP651" s="166"/>
      <c r="AQ651" s="219">
        <f t="shared" si="274"/>
        <v>13770235.918801751</v>
      </c>
      <c r="AS651" s="168"/>
    </row>
    <row r="652" spans="2:45">
      <c r="B652" s="161" t="str">
        <f t="shared" si="273"/>
        <v>22 Multiriesgos</v>
      </c>
      <c r="C652" s="145">
        <v>0</v>
      </c>
      <c r="D652" s="145">
        <v>0</v>
      </c>
      <c r="E652" s="145">
        <v>110589.667</v>
      </c>
      <c r="F652" s="145">
        <v>0</v>
      </c>
      <c r="G652" s="145">
        <v>0</v>
      </c>
      <c r="H652" s="145">
        <v>0</v>
      </c>
      <c r="I652" s="145">
        <v>0</v>
      </c>
      <c r="J652" s="145">
        <v>0</v>
      </c>
      <c r="K652" s="145">
        <v>0</v>
      </c>
      <c r="L652" s="145">
        <v>0</v>
      </c>
      <c r="M652" s="145">
        <v>0</v>
      </c>
      <c r="N652" s="145">
        <v>0</v>
      </c>
      <c r="O652" s="145">
        <v>0</v>
      </c>
      <c r="P652" s="145">
        <v>0</v>
      </c>
      <c r="Q652" s="145">
        <v>0</v>
      </c>
      <c r="R652" s="145">
        <v>0</v>
      </c>
      <c r="S652" s="145">
        <v>0</v>
      </c>
      <c r="T652" s="145">
        <v>35032</v>
      </c>
      <c r="U652" s="145">
        <v>0</v>
      </c>
      <c r="V652" s="145">
        <v>455358</v>
      </c>
      <c r="W652" s="145">
        <v>0</v>
      </c>
      <c r="X652" s="145">
        <v>758</v>
      </c>
      <c r="Y652" s="145">
        <v>0</v>
      </c>
      <c r="Z652" s="145">
        <v>0</v>
      </c>
      <c r="AA652" s="145">
        <v>2198</v>
      </c>
      <c r="AB652" s="145">
        <v>0</v>
      </c>
      <c r="AC652" s="145">
        <v>0</v>
      </c>
      <c r="AD652" s="145">
        <v>1382059.568917152</v>
      </c>
      <c r="AE652" s="166"/>
      <c r="AF652" s="166"/>
      <c r="AG652" s="166"/>
      <c r="AH652" s="166"/>
      <c r="AI652" s="166"/>
      <c r="AJ652" s="166"/>
      <c r="AK652" s="166"/>
      <c r="AL652" s="166"/>
      <c r="AM652" s="166"/>
      <c r="AN652" s="166"/>
      <c r="AO652" s="166"/>
      <c r="AP652" s="166"/>
      <c r="AQ652" s="219">
        <f t="shared" si="274"/>
        <v>1985995.2359171519</v>
      </c>
      <c r="AS652" s="168"/>
    </row>
    <row r="653" spans="2:45">
      <c r="B653" s="161" t="str">
        <f t="shared" si="273"/>
        <v>23 Accidentes Personales</v>
      </c>
      <c r="C653" s="145">
        <v>4012541</v>
      </c>
      <c r="D653" s="145">
        <v>0</v>
      </c>
      <c r="E653" s="145">
        <v>1167361.2514384105</v>
      </c>
      <c r="F653" s="145">
        <v>19771494</v>
      </c>
      <c r="G653" s="145">
        <v>0</v>
      </c>
      <c r="H653" s="145">
        <v>2993040</v>
      </c>
      <c r="I653" s="145">
        <v>867463.46200000006</v>
      </c>
      <c r="J653" s="145">
        <v>258070</v>
      </c>
      <c r="K653" s="145">
        <v>0</v>
      </c>
      <c r="L653" s="145">
        <v>769366</v>
      </c>
      <c r="M653" s="145">
        <v>0</v>
      </c>
      <c r="N653" s="145">
        <v>0</v>
      </c>
      <c r="O653" s="145">
        <v>0</v>
      </c>
      <c r="P653" s="145">
        <v>744027</v>
      </c>
      <c r="Q653" s="145">
        <v>0</v>
      </c>
      <c r="R653" s="145">
        <v>837377</v>
      </c>
      <c r="S653" s="145">
        <v>0</v>
      </c>
      <c r="T653" s="145">
        <v>1102007</v>
      </c>
      <c r="U653" s="145">
        <v>0</v>
      </c>
      <c r="V653" s="145">
        <v>378397</v>
      </c>
      <c r="W653" s="145">
        <v>0</v>
      </c>
      <c r="X653" s="145">
        <v>41629</v>
      </c>
      <c r="Y653" s="145">
        <v>1330013</v>
      </c>
      <c r="Z653" s="145">
        <v>90</v>
      </c>
      <c r="AA653" s="145">
        <v>78027</v>
      </c>
      <c r="AB653" s="145">
        <v>1320605</v>
      </c>
      <c r="AC653" s="145">
        <v>375449</v>
      </c>
      <c r="AD653" s="145">
        <v>0</v>
      </c>
      <c r="AE653" s="166"/>
      <c r="AF653" s="166"/>
      <c r="AG653" s="166"/>
      <c r="AH653" s="166"/>
      <c r="AI653" s="166"/>
      <c r="AJ653" s="166"/>
      <c r="AK653" s="166"/>
      <c r="AL653" s="166"/>
      <c r="AM653" s="166"/>
      <c r="AN653" s="166"/>
      <c r="AO653" s="166"/>
      <c r="AP653" s="166"/>
      <c r="AQ653" s="219">
        <f t="shared" si="274"/>
        <v>36046956.713438407</v>
      </c>
      <c r="AS653" s="168"/>
    </row>
    <row r="654" spans="2:45">
      <c r="B654" s="161" t="str">
        <f t="shared" si="273"/>
        <v>24 SOAP</v>
      </c>
      <c r="C654" s="145">
        <v>0</v>
      </c>
      <c r="D654" s="145">
        <v>0</v>
      </c>
      <c r="E654" s="145">
        <v>16583412.600404765</v>
      </c>
      <c r="F654" s="145">
        <v>0</v>
      </c>
      <c r="G654" s="145">
        <v>0</v>
      </c>
      <c r="H654" s="145">
        <v>0</v>
      </c>
      <c r="I654" s="145">
        <v>607923.79999999993</v>
      </c>
      <c r="J654" s="145">
        <v>0</v>
      </c>
      <c r="K654" s="145">
        <v>0</v>
      </c>
      <c r="L654" s="145">
        <v>2729386</v>
      </c>
      <c r="M654" s="145">
        <v>0</v>
      </c>
      <c r="N654" s="145">
        <v>0</v>
      </c>
      <c r="O654" s="145">
        <v>0</v>
      </c>
      <c r="P654" s="145">
        <v>2574</v>
      </c>
      <c r="Q654" s="145">
        <v>0</v>
      </c>
      <c r="R654" s="145">
        <v>175418</v>
      </c>
      <c r="S654" s="145">
        <v>0</v>
      </c>
      <c r="T654" s="145">
        <v>6912533</v>
      </c>
      <c r="U654" s="145">
        <v>0</v>
      </c>
      <c r="V654" s="145">
        <v>2443434</v>
      </c>
      <c r="W654" s="145">
        <v>0</v>
      </c>
      <c r="X654" s="145">
        <v>0</v>
      </c>
      <c r="Y654" s="145">
        <v>9380967</v>
      </c>
      <c r="Z654" s="145">
        <v>0</v>
      </c>
      <c r="AA654" s="145">
        <v>700316</v>
      </c>
      <c r="AB654" s="145">
        <v>0</v>
      </c>
      <c r="AC654" s="145">
        <v>313116</v>
      </c>
      <c r="AD654" s="145">
        <v>0</v>
      </c>
      <c r="AE654" s="166"/>
      <c r="AF654" s="166"/>
      <c r="AG654" s="166"/>
      <c r="AH654" s="166"/>
      <c r="AI654" s="166"/>
      <c r="AJ654" s="166"/>
      <c r="AK654" s="166"/>
      <c r="AL654" s="166"/>
      <c r="AM654" s="166"/>
      <c r="AN654" s="166"/>
      <c r="AO654" s="166"/>
      <c r="AP654" s="166"/>
      <c r="AQ654" s="219">
        <f t="shared" si="274"/>
        <v>39849080.400404766</v>
      </c>
      <c r="AS654" s="168"/>
    </row>
    <row r="655" spans="2:45">
      <c r="B655" s="161" t="str">
        <f t="shared" si="273"/>
        <v>25 Garantía</v>
      </c>
      <c r="C655" s="145">
        <v>0</v>
      </c>
      <c r="D655" s="145">
        <v>0</v>
      </c>
      <c r="E655" s="145">
        <v>993.01550739932281</v>
      </c>
      <c r="F655" s="145">
        <v>0</v>
      </c>
      <c r="G655" s="145">
        <v>249370</v>
      </c>
      <c r="H655" s="145">
        <v>0</v>
      </c>
      <c r="I655" s="145">
        <v>25206.237000000001</v>
      </c>
      <c r="J655" s="145">
        <v>0</v>
      </c>
      <c r="K655" s="145">
        <v>0</v>
      </c>
      <c r="L655" s="145">
        <v>49655</v>
      </c>
      <c r="M655" s="145">
        <v>591205</v>
      </c>
      <c r="N655" s="145">
        <v>0</v>
      </c>
      <c r="O655" s="145">
        <v>0</v>
      </c>
      <c r="P655" s="145">
        <v>218931</v>
      </c>
      <c r="Q655" s="145">
        <v>0</v>
      </c>
      <c r="R655" s="145">
        <v>3614</v>
      </c>
      <c r="S655" s="145">
        <v>0</v>
      </c>
      <c r="T655" s="145">
        <v>55201</v>
      </c>
      <c r="U655" s="145">
        <v>244188</v>
      </c>
      <c r="V655" s="145">
        <v>22540</v>
      </c>
      <c r="W655" s="145">
        <v>337757.781333928</v>
      </c>
      <c r="X655" s="145">
        <v>24756</v>
      </c>
      <c r="Y655" s="145">
        <v>31104</v>
      </c>
      <c r="Z655" s="145">
        <v>0</v>
      </c>
      <c r="AA655" s="145">
        <v>31484</v>
      </c>
      <c r="AB655" s="145">
        <v>1220</v>
      </c>
      <c r="AC655" s="145">
        <v>0</v>
      </c>
      <c r="AD655" s="145">
        <v>0</v>
      </c>
      <c r="AE655" s="166"/>
      <c r="AF655" s="166"/>
      <c r="AG655" s="166"/>
      <c r="AH655" s="166"/>
      <c r="AI655" s="166"/>
      <c r="AJ655" s="166"/>
      <c r="AK655" s="166"/>
      <c r="AL655" s="166"/>
      <c r="AM655" s="166"/>
      <c r="AN655" s="166"/>
      <c r="AO655" s="166"/>
      <c r="AP655" s="166"/>
      <c r="AQ655" s="219">
        <f t="shared" si="274"/>
        <v>1887225.0338413273</v>
      </c>
      <c r="AS655" s="168"/>
    </row>
    <row r="656" spans="2:45">
      <c r="B656" s="161" t="str">
        <f t="shared" si="273"/>
        <v>26 Fidelidad</v>
      </c>
      <c r="C656" s="145">
        <v>2303</v>
      </c>
      <c r="D656" s="145">
        <v>0</v>
      </c>
      <c r="E656" s="145">
        <v>201668.0098482976</v>
      </c>
      <c r="F656" s="145">
        <v>0</v>
      </c>
      <c r="G656" s="145">
        <v>0</v>
      </c>
      <c r="H656" s="145">
        <v>18118</v>
      </c>
      <c r="I656" s="145">
        <v>6442.4750000000004</v>
      </c>
      <c r="J656" s="145">
        <v>89438</v>
      </c>
      <c r="K656" s="145">
        <v>0</v>
      </c>
      <c r="L656" s="145">
        <v>6966</v>
      </c>
      <c r="M656" s="145">
        <v>0</v>
      </c>
      <c r="N656" s="145">
        <v>0</v>
      </c>
      <c r="O656" s="145">
        <v>0</v>
      </c>
      <c r="P656" s="145">
        <v>1646155</v>
      </c>
      <c r="Q656" s="145">
        <v>0</v>
      </c>
      <c r="R656" s="145">
        <v>15861</v>
      </c>
      <c r="S656" s="145">
        <v>0</v>
      </c>
      <c r="T656" s="145">
        <v>114077</v>
      </c>
      <c r="U656" s="145">
        <v>0</v>
      </c>
      <c r="V656" s="145">
        <v>0</v>
      </c>
      <c r="W656" s="145">
        <v>3226.9640220495221</v>
      </c>
      <c r="X656" s="145">
        <v>2</v>
      </c>
      <c r="Y656" s="145">
        <v>7918</v>
      </c>
      <c r="Z656" s="145">
        <v>1922</v>
      </c>
      <c r="AA656" s="145">
        <v>0</v>
      </c>
      <c r="AB656" s="145">
        <v>29649</v>
      </c>
      <c r="AC656" s="145">
        <v>0</v>
      </c>
      <c r="AD656" s="145">
        <v>0</v>
      </c>
      <c r="AE656" s="166"/>
      <c r="AF656" s="166"/>
      <c r="AG656" s="166"/>
      <c r="AH656" s="166"/>
      <c r="AI656" s="166"/>
      <c r="AJ656" s="166"/>
      <c r="AK656" s="166"/>
      <c r="AL656" s="166"/>
      <c r="AM656" s="166"/>
      <c r="AN656" s="166"/>
      <c r="AO656" s="166"/>
      <c r="AP656" s="166"/>
      <c r="AQ656" s="219">
        <f t="shared" si="274"/>
        <v>2143746.4488703473</v>
      </c>
      <c r="AS656" s="168"/>
    </row>
    <row r="657" spans="2:87">
      <c r="B657" s="161" t="str">
        <f t="shared" si="273"/>
        <v>27 Seguro de Crédito por Ventas a Plazo</v>
      </c>
      <c r="C657" s="145">
        <v>0</v>
      </c>
      <c r="D657" s="145">
        <v>0</v>
      </c>
      <c r="E657" s="145">
        <v>0</v>
      </c>
      <c r="F657" s="145">
        <v>0</v>
      </c>
      <c r="G657" s="145">
        <v>31776</v>
      </c>
      <c r="H657" s="145">
        <v>0</v>
      </c>
      <c r="I657" s="145">
        <v>0</v>
      </c>
      <c r="J657" s="145">
        <v>0</v>
      </c>
      <c r="K657" s="145">
        <v>1340916</v>
      </c>
      <c r="L657" s="145">
        <v>0</v>
      </c>
      <c r="M657" s="145">
        <v>1986358</v>
      </c>
      <c r="N657" s="145">
        <v>30104</v>
      </c>
      <c r="O657" s="145">
        <v>0</v>
      </c>
      <c r="P657" s="145">
        <v>0</v>
      </c>
      <c r="Q657" s="145">
        <v>0</v>
      </c>
      <c r="R657" s="145">
        <v>0</v>
      </c>
      <c r="S657" s="145">
        <v>0</v>
      </c>
      <c r="T657" s="145">
        <v>0</v>
      </c>
      <c r="U657" s="145">
        <v>227111</v>
      </c>
      <c r="V657" s="145">
        <v>0</v>
      </c>
      <c r="W657" s="145">
        <v>799987.31788471388</v>
      </c>
      <c r="X657" s="145">
        <v>0</v>
      </c>
      <c r="Y657" s="145">
        <v>0</v>
      </c>
      <c r="Z657" s="145">
        <v>0</v>
      </c>
      <c r="AA657" s="145">
        <v>0</v>
      </c>
      <c r="AB657" s="145">
        <v>0</v>
      </c>
      <c r="AC657" s="145">
        <v>0</v>
      </c>
      <c r="AD657" s="145">
        <v>0</v>
      </c>
      <c r="AE657" s="166"/>
      <c r="AF657" s="166"/>
      <c r="AG657" s="166"/>
      <c r="AH657" s="166"/>
      <c r="AI657" s="166"/>
      <c r="AJ657" s="166"/>
      <c r="AK657" s="166"/>
      <c r="AL657" s="166"/>
      <c r="AM657" s="166"/>
      <c r="AN657" s="166"/>
      <c r="AO657" s="166"/>
      <c r="AP657" s="166"/>
      <c r="AQ657" s="219">
        <f t="shared" si="274"/>
        <v>4416252.3178847134</v>
      </c>
      <c r="AS657" s="168"/>
    </row>
    <row r="658" spans="2:87">
      <c r="B658" s="161" t="str">
        <f t="shared" si="273"/>
        <v>28 Seguro de Crédito a la Exportación</v>
      </c>
      <c r="C658" s="145">
        <v>0</v>
      </c>
      <c r="D658" s="145">
        <v>0</v>
      </c>
      <c r="E658" s="145">
        <v>0</v>
      </c>
      <c r="F658" s="145">
        <v>0</v>
      </c>
      <c r="G658" s="145">
        <v>14224</v>
      </c>
      <c r="H658" s="145">
        <v>0</v>
      </c>
      <c r="I658" s="145">
        <v>0</v>
      </c>
      <c r="J658" s="145">
        <v>0</v>
      </c>
      <c r="K658" s="145">
        <v>1599040</v>
      </c>
      <c r="L658" s="145">
        <v>0</v>
      </c>
      <c r="M658" s="145">
        <v>590499</v>
      </c>
      <c r="N658" s="145">
        <v>15083</v>
      </c>
      <c r="O658" s="145">
        <v>0</v>
      </c>
      <c r="P658" s="145">
        <v>0</v>
      </c>
      <c r="Q658" s="145">
        <v>0</v>
      </c>
      <c r="R658" s="145">
        <v>0</v>
      </c>
      <c r="S658" s="145">
        <v>0</v>
      </c>
      <c r="T658" s="145">
        <v>0</v>
      </c>
      <c r="U658" s="145">
        <v>47080</v>
      </c>
      <c r="V658" s="145">
        <v>0</v>
      </c>
      <c r="W658" s="145">
        <v>450929.99367720867</v>
      </c>
      <c r="X658" s="145">
        <v>0</v>
      </c>
      <c r="Y658" s="145">
        <v>0</v>
      </c>
      <c r="Z658" s="145">
        <v>0</v>
      </c>
      <c r="AA658" s="145">
        <v>0</v>
      </c>
      <c r="AB658" s="145">
        <v>0</v>
      </c>
      <c r="AC658" s="145">
        <v>0</v>
      </c>
      <c r="AD658" s="145">
        <v>0</v>
      </c>
      <c r="AE658" s="166"/>
      <c r="AF658" s="166"/>
      <c r="AG658" s="166"/>
      <c r="AH658" s="166"/>
      <c r="AI658" s="166"/>
      <c r="AJ658" s="166"/>
      <c r="AK658" s="166"/>
      <c r="AL658" s="166"/>
      <c r="AM658" s="166"/>
      <c r="AN658" s="166"/>
      <c r="AO658" s="166"/>
      <c r="AP658" s="166"/>
      <c r="AQ658" s="219">
        <f t="shared" si="274"/>
        <v>2716855.9936772087</v>
      </c>
      <c r="AS658" s="168"/>
    </row>
    <row r="659" spans="2:87">
      <c r="B659" s="161" t="str">
        <f t="shared" si="273"/>
        <v>29 Otros Seguros de Crédito</v>
      </c>
      <c r="C659" s="145">
        <v>0</v>
      </c>
      <c r="D659" s="145">
        <v>0</v>
      </c>
      <c r="E659" s="145">
        <v>0</v>
      </c>
      <c r="F659" s="145">
        <v>0</v>
      </c>
      <c r="G659" s="145">
        <v>0</v>
      </c>
      <c r="H659" s="145">
        <v>0</v>
      </c>
      <c r="I659" s="145">
        <v>0</v>
      </c>
      <c r="J659" s="145">
        <v>0</v>
      </c>
      <c r="K659" s="145">
        <v>0</v>
      </c>
      <c r="L659" s="145">
        <v>0</v>
      </c>
      <c r="M659" s="145">
        <v>0</v>
      </c>
      <c r="N659" s="145">
        <v>0</v>
      </c>
      <c r="O659" s="145">
        <v>0</v>
      </c>
      <c r="P659" s="145">
        <v>0</v>
      </c>
      <c r="Q659" s="145">
        <v>0</v>
      </c>
      <c r="R659" s="145">
        <v>0</v>
      </c>
      <c r="S659" s="145">
        <v>0</v>
      </c>
      <c r="T659" s="145">
        <v>0</v>
      </c>
      <c r="U659" s="145">
        <v>0</v>
      </c>
      <c r="V659" s="145">
        <v>0</v>
      </c>
      <c r="W659" s="145">
        <v>0</v>
      </c>
      <c r="X659" s="145">
        <v>0</v>
      </c>
      <c r="Y659" s="145">
        <v>0</v>
      </c>
      <c r="Z659" s="145">
        <v>0</v>
      </c>
      <c r="AA659" s="145">
        <v>0</v>
      </c>
      <c r="AB659" s="145">
        <v>0</v>
      </c>
      <c r="AC659" s="145">
        <v>0</v>
      </c>
      <c r="AD659" s="145">
        <v>0</v>
      </c>
      <c r="AE659" s="166"/>
      <c r="AF659" s="166"/>
      <c r="AG659" s="166"/>
      <c r="AH659" s="166"/>
      <c r="AI659" s="166"/>
      <c r="AJ659" s="166"/>
      <c r="AK659" s="166"/>
      <c r="AL659" s="166"/>
      <c r="AM659" s="166"/>
      <c r="AN659" s="166"/>
      <c r="AO659" s="166"/>
      <c r="AP659" s="166"/>
      <c r="AQ659" s="219">
        <f t="shared" si="274"/>
        <v>0</v>
      </c>
      <c r="AS659" s="168"/>
    </row>
    <row r="660" spans="2:87">
      <c r="B660" s="161" t="str">
        <f t="shared" si="273"/>
        <v>30 Seguro Agrícola</v>
      </c>
      <c r="C660" s="145">
        <v>0</v>
      </c>
      <c r="D660" s="145">
        <v>0</v>
      </c>
      <c r="E660" s="145">
        <v>0</v>
      </c>
      <c r="F660" s="145">
        <v>0</v>
      </c>
      <c r="G660" s="145">
        <v>0</v>
      </c>
      <c r="H660" s="145">
        <v>0</v>
      </c>
      <c r="I660" s="145">
        <v>0</v>
      </c>
      <c r="J660" s="145">
        <v>0</v>
      </c>
      <c r="K660" s="145">
        <v>0</v>
      </c>
      <c r="L660" s="145">
        <v>0</v>
      </c>
      <c r="M660" s="145">
        <v>0</v>
      </c>
      <c r="N660" s="145">
        <v>0</v>
      </c>
      <c r="O660" s="145">
        <v>0</v>
      </c>
      <c r="P660" s="145">
        <v>468068.505</v>
      </c>
      <c r="Q660" s="145">
        <v>0</v>
      </c>
      <c r="R660" s="145">
        <v>0</v>
      </c>
      <c r="S660" s="145">
        <v>0</v>
      </c>
      <c r="T660" s="145">
        <v>448609</v>
      </c>
      <c r="U660" s="145">
        <v>0</v>
      </c>
      <c r="V660" s="145">
        <v>324031</v>
      </c>
      <c r="W660" s="145">
        <v>0</v>
      </c>
      <c r="X660" s="145">
        <v>0</v>
      </c>
      <c r="Y660" s="145">
        <v>0</v>
      </c>
      <c r="Z660" s="145">
        <v>0</v>
      </c>
      <c r="AA660" s="145">
        <v>0</v>
      </c>
      <c r="AB660" s="145">
        <v>0</v>
      </c>
      <c r="AC660" s="145">
        <v>0</v>
      </c>
      <c r="AD660" s="145">
        <v>0</v>
      </c>
      <c r="AE660" s="166"/>
      <c r="AF660" s="166"/>
      <c r="AG660" s="166"/>
      <c r="AH660" s="166"/>
      <c r="AI660" s="166"/>
      <c r="AJ660" s="166"/>
      <c r="AK660" s="166"/>
      <c r="AL660" s="166"/>
      <c r="AM660" s="166"/>
      <c r="AN660" s="166"/>
      <c r="AO660" s="166"/>
      <c r="AP660" s="166"/>
      <c r="AQ660" s="219">
        <f t="shared" si="274"/>
        <v>1240708.5049999999</v>
      </c>
      <c r="AS660" s="168"/>
    </row>
    <row r="661" spans="2:87">
      <c r="B661" s="161" t="str">
        <f t="shared" si="273"/>
        <v>35 Seguro Salud</v>
      </c>
      <c r="C661" s="145">
        <v>0</v>
      </c>
      <c r="D661" s="145">
        <v>0</v>
      </c>
      <c r="E661" s="145">
        <v>0</v>
      </c>
      <c r="F661" s="145">
        <v>711860</v>
      </c>
      <c r="G661" s="145">
        <v>0</v>
      </c>
      <c r="H661" s="145">
        <v>0</v>
      </c>
      <c r="I661" s="145">
        <v>0</v>
      </c>
      <c r="J661" s="145">
        <v>0</v>
      </c>
      <c r="K661" s="145">
        <v>0</v>
      </c>
      <c r="L661" s="145">
        <v>0</v>
      </c>
      <c r="M661" s="145">
        <v>0</v>
      </c>
      <c r="N661" s="145">
        <v>0</v>
      </c>
      <c r="O661" s="145">
        <v>0</v>
      </c>
      <c r="P661" s="145">
        <v>0</v>
      </c>
      <c r="Q661" s="145">
        <v>0</v>
      </c>
      <c r="R661" s="145">
        <v>0</v>
      </c>
      <c r="S661" s="145">
        <v>0</v>
      </c>
      <c r="T661" s="145">
        <v>0</v>
      </c>
      <c r="U661" s="145">
        <v>0</v>
      </c>
      <c r="V661" s="145">
        <v>0</v>
      </c>
      <c r="W661" s="145">
        <v>0</v>
      </c>
      <c r="X661" s="145">
        <v>0</v>
      </c>
      <c r="Y661" s="145">
        <v>0</v>
      </c>
      <c r="Z661" s="145">
        <v>0</v>
      </c>
      <c r="AA661" s="145">
        <v>0</v>
      </c>
      <c r="AB661" s="145">
        <v>0</v>
      </c>
      <c r="AC661" s="145">
        <v>0</v>
      </c>
      <c r="AD661" s="145">
        <v>0</v>
      </c>
      <c r="AE661" s="166"/>
      <c r="AF661" s="166"/>
      <c r="AG661" s="166"/>
      <c r="AH661" s="166"/>
      <c r="AI661" s="166"/>
      <c r="AJ661" s="166"/>
      <c r="AK661" s="166"/>
      <c r="AL661" s="166"/>
      <c r="AM661" s="166"/>
      <c r="AN661" s="166"/>
      <c r="AO661" s="166"/>
      <c r="AP661" s="166"/>
      <c r="AQ661" s="219">
        <f t="shared" si="274"/>
        <v>711860</v>
      </c>
      <c r="AS661" s="168"/>
    </row>
    <row r="662" spans="2:87">
      <c r="B662" s="161" t="str">
        <f t="shared" si="273"/>
        <v>50 Otros</v>
      </c>
      <c r="C662" s="145">
        <v>2511320</v>
      </c>
      <c r="D662" s="145">
        <v>0</v>
      </c>
      <c r="E662" s="145">
        <v>13266466.073785771</v>
      </c>
      <c r="F662" s="145">
        <v>49807448</v>
      </c>
      <c r="G662" s="145">
        <v>0</v>
      </c>
      <c r="H662" s="145">
        <v>5215429</v>
      </c>
      <c r="I662" s="145">
        <v>1237276.1949999998</v>
      </c>
      <c r="J662" s="145">
        <v>10970</v>
      </c>
      <c r="K662" s="145">
        <v>0</v>
      </c>
      <c r="L662" s="145">
        <v>1398058</v>
      </c>
      <c r="M662" s="145">
        <v>0</v>
      </c>
      <c r="N662" s="145">
        <v>0</v>
      </c>
      <c r="O662" s="145">
        <v>163436</v>
      </c>
      <c r="P662" s="145">
        <v>0</v>
      </c>
      <c r="Q662" s="145">
        <v>103833</v>
      </c>
      <c r="R662" s="145">
        <v>458146</v>
      </c>
      <c r="S662" s="145">
        <v>0</v>
      </c>
      <c r="T662" s="145">
        <v>4947683</v>
      </c>
      <c r="U662" s="145">
        <v>0</v>
      </c>
      <c r="V662" s="145">
        <v>1869108</v>
      </c>
      <c r="W662" s="145">
        <v>0</v>
      </c>
      <c r="X662" s="145">
        <v>252</v>
      </c>
      <c r="Y662" s="145">
        <v>1769484</v>
      </c>
      <c r="Z662" s="145">
        <v>15</v>
      </c>
      <c r="AA662" s="145">
        <v>14724</v>
      </c>
      <c r="AB662" s="145">
        <v>10624409</v>
      </c>
      <c r="AC662" s="145">
        <v>2913093</v>
      </c>
      <c r="AD662" s="145">
        <v>14215548.191706121</v>
      </c>
      <c r="AE662" s="166"/>
      <c r="AF662" s="166"/>
      <c r="AG662" s="166"/>
      <c r="AH662" s="166"/>
      <c r="AI662" s="166"/>
      <c r="AJ662" s="166"/>
      <c r="AK662" s="166"/>
      <c r="AL662" s="166"/>
      <c r="AM662" s="166"/>
      <c r="AN662" s="166"/>
      <c r="AO662" s="166"/>
      <c r="AP662" s="166"/>
      <c r="AQ662" s="219">
        <f t="shared" si="274"/>
        <v>110526698.46049188</v>
      </c>
      <c r="AS662" s="168"/>
    </row>
    <row r="663" spans="2:87">
      <c r="B663" s="162" t="str">
        <f t="shared" si="273"/>
        <v>Total</v>
      </c>
      <c r="C663" s="217">
        <v>21409734</v>
      </c>
      <c r="D663" s="217">
        <v>0</v>
      </c>
      <c r="E663" s="217">
        <v>112829823.53300001</v>
      </c>
      <c r="F663" s="217">
        <v>81518762</v>
      </c>
      <c r="G663" s="217">
        <v>295370</v>
      </c>
      <c r="H663" s="217">
        <v>14071220</v>
      </c>
      <c r="I663" s="217">
        <v>40573760.540000014</v>
      </c>
      <c r="J663" s="217">
        <v>1557292</v>
      </c>
      <c r="K663" s="217">
        <v>2939956</v>
      </c>
      <c r="L663" s="217">
        <v>24953778</v>
      </c>
      <c r="M663" s="217">
        <v>3168062</v>
      </c>
      <c r="N663" s="217">
        <v>45187</v>
      </c>
      <c r="O663" s="217">
        <v>163436</v>
      </c>
      <c r="P663" s="217">
        <v>12244860.504999999</v>
      </c>
      <c r="Q663" s="217">
        <v>125983</v>
      </c>
      <c r="R663" s="217">
        <v>72944057</v>
      </c>
      <c r="S663" s="217">
        <v>444909</v>
      </c>
      <c r="T663" s="217">
        <v>67877668</v>
      </c>
      <c r="U663" s="217">
        <v>518379</v>
      </c>
      <c r="V663" s="217">
        <v>43760338</v>
      </c>
      <c r="W663" s="217">
        <v>1591902.0569179</v>
      </c>
      <c r="X663" s="217">
        <v>182739</v>
      </c>
      <c r="Y663" s="217">
        <v>65986019</v>
      </c>
      <c r="Z663" s="217">
        <v>463954</v>
      </c>
      <c r="AA663" s="217">
        <v>6567191</v>
      </c>
      <c r="AB663" s="217">
        <v>55053252</v>
      </c>
      <c r="AC663" s="217">
        <v>3024428.9684000001</v>
      </c>
      <c r="AD663" s="217">
        <v>20995061.307101086</v>
      </c>
      <c r="AE663" s="167"/>
      <c r="AF663" s="167"/>
      <c r="AG663" s="167"/>
      <c r="AH663" s="167"/>
      <c r="AI663" s="167"/>
      <c r="AJ663" s="167"/>
      <c r="AK663" s="167"/>
      <c r="AL663" s="167"/>
      <c r="AM663" s="167"/>
      <c r="AN663" s="167"/>
      <c r="AO663" s="167"/>
      <c r="AP663" s="167"/>
      <c r="AQ663" s="220">
        <f t="shared" si="274"/>
        <v>655307122.91041911</v>
      </c>
      <c r="AS663" s="215"/>
    </row>
    <row r="666" spans="2:87" ht="18.75" customHeight="1">
      <c r="B666" s="230" t="s">
        <v>363</v>
      </c>
      <c r="C666" s="231"/>
      <c r="D666" s="231"/>
      <c r="E666" s="231"/>
      <c r="F666" s="231"/>
      <c r="G666" s="231"/>
      <c r="H666" s="231"/>
      <c r="I666" s="231"/>
      <c r="J666" s="231"/>
      <c r="K666" s="231"/>
      <c r="L666" s="231"/>
      <c r="M666" s="231"/>
      <c r="N666" s="231"/>
      <c r="O666" s="231"/>
      <c r="P666" s="231"/>
      <c r="Q666" s="231"/>
      <c r="R666" s="231"/>
      <c r="S666" s="231"/>
      <c r="T666" s="231"/>
      <c r="U666" s="231"/>
      <c r="V666" s="231"/>
      <c r="W666" s="231"/>
      <c r="X666" s="231"/>
      <c r="Y666" s="231"/>
      <c r="Z666" s="231"/>
      <c r="AA666" s="231"/>
      <c r="AB666" s="231"/>
      <c r="AC666" s="231"/>
      <c r="AD666" s="231"/>
      <c r="AE666" s="231"/>
      <c r="AF666" s="231"/>
      <c r="AG666" s="231"/>
      <c r="AH666" s="231"/>
      <c r="AI666" s="231"/>
      <c r="AJ666" s="231"/>
      <c r="AK666" s="231"/>
      <c r="AL666" s="231"/>
      <c r="AM666" s="231"/>
      <c r="AN666" s="231"/>
      <c r="AO666" s="231"/>
      <c r="AP666" s="231"/>
      <c r="AQ666" s="232"/>
    </row>
    <row r="667" spans="2:87" s="185" customFormat="1">
      <c r="B667" s="187"/>
      <c r="C667" s="178">
        <f>COUNTIF($C$668:$AP$668,C668)</f>
        <v>1</v>
      </c>
      <c r="D667" s="178">
        <f t="shared" ref="D667:AP667" si="275">COUNTIF($C$668:$AP$668,D668)</f>
        <v>15</v>
      </c>
      <c r="E667" s="178">
        <f t="shared" si="275"/>
        <v>1</v>
      </c>
      <c r="F667" s="178">
        <f t="shared" si="275"/>
        <v>1</v>
      </c>
      <c r="G667" s="178">
        <f t="shared" si="275"/>
        <v>1</v>
      </c>
      <c r="H667" s="178">
        <f t="shared" si="275"/>
        <v>1</v>
      </c>
      <c r="I667" s="178">
        <f t="shared" si="275"/>
        <v>1</v>
      </c>
      <c r="J667" s="178">
        <f t="shared" si="275"/>
        <v>1</v>
      </c>
      <c r="K667" s="178">
        <f t="shared" si="275"/>
        <v>1</v>
      </c>
      <c r="L667" s="178">
        <f t="shared" si="275"/>
        <v>1</v>
      </c>
      <c r="M667" s="178">
        <f t="shared" si="275"/>
        <v>1</v>
      </c>
      <c r="N667" s="178">
        <f t="shared" si="275"/>
        <v>1</v>
      </c>
      <c r="O667" s="178">
        <f t="shared" si="275"/>
        <v>15</v>
      </c>
      <c r="P667" s="178">
        <f t="shared" si="275"/>
        <v>1</v>
      </c>
      <c r="Q667" s="178">
        <f t="shared" si="275"/>
        <v>15</v>
      </c>
      <c r="R667" s="178">
        <f t="shared" si="275"/>
        <v>1</v>
      </c>
      <c r="S667" s="178">
        <f t="shared" si="275"/>
        <v>1</v>
      </c>
      <c r="T667" s="178">
        <f t="shared" si="275"/>
        <v>1</v>
      </c>
      <c r="U667" s="178">
        <f t="shared" si="275"/>
        <v>1</v>
      </c>
      <c r="V667" s="178">
        <f t="shared" si="275"/>
        <v>1</v>
      </c>
      <c r="W667" s="178">
        <f t="shared" si="275"/>
        <v>1</v>
      </c>
      <c r="X667" s="178">
        <f t="shared" si="275"/>
        <v>1</v>
      </c>
      <c r="Y667" s="178">
        <f t="shared" si="275"/>
        <v>1</v>
      </c>
      <c r="Z667" s="178">
        <f t="shared" si="275"/>
        <v>1</v>
      </c>
      <c r="AA667" s="178">
        <f t="shared" si="275"/>
        <v>1</v>
      </c>
      <c r="AB667" s="178">
        <f t="shared" si="275"/>
        <v>1</v>
      </c>
      <c r="AC667" s="178">
        <f t="shared" si="275"/>
        <v>1</v>
      </c>
      <c r="AD667" s="178">
        <f t="shared" si="275"/>
        <v>1</v>
      </c>
      <c r="AE667" s="178">
        <f t="shared" si="275"/>
        <v>15</v>
      </c>
      <c r="AF667" s="178">
        <f t="shared" si="275"/>
        <v>15</v>
      </c>
      <c r="AG667" s="178">
        <f t="shared" si="275"/>
        <v>15</v>
      </c>
      <c r="AH667" s="178">
        <f t="shared" si="275"/>
        <v>15</v>
      </c>
      <c r="AI667" s="178">
        <f t="shared" si="275"/>
        <v>15</v>
      </c>
      <c r="AJ667" s="178">
        <f t="shared" si="275"/>
        <v>15</v>
      </c>
      <c r="AK667" s="178">
        <f t="shared" si="275"/>
        <v>15</v>
      </c>
      <c r="AL667" s="178">
        <f t="shared" si="275"/>
        <v>15</v>
      </c>
      <c r="AM667" s="178">
        <f t="shared" si="275"/>
        <v>15</v>
      </c>
      <c r="AN667" s="178">
        <f t="shared" si="275"/>
        <v>15</v>
      </c>
      <c r="AO667" s="178">
        <f t="shared" si="275"/>
        <v>15</v>
      </c>
      <c r="AP667" s="178">
        <f t="shared" si="275"/>
        <v>15</v>
      </c>
      <c r="AQ667" s="187"/>
      <c r="AS667" s="177"/>
      <c r="AU667" s="179"/>
      <c r="AV667" s="179"/>
      <c r="AW667" s="179"/>
      <c r="AX667" s="179"/>
      <c r="AY667" s="179"/>
      <c r="AZ667" s="179"/>
      <c r="BA667" s="179"/>
      <c r="BB667" s="179"/>
      <c r="BC667" s="179"/>
      <c r="BD667" s="179"/>
      <c r="BE667" s="179"/>
      <c r="BF667" s="179"/>
      <c r="BG667" s="179"/>
      <c r="BH667" s="179"/>
      <c r="BI667" s="179"/>
      <c r="BJ667" s="179"/>
      <c r="BK667" s="179"/>
      <c r="BL667" s="179"/>
      <c r="BM667" s="179"/>
      <c r="BN667" s="179"/>
      <c r="BO667" s="179"/>
      <c r="BP667" s="179"/>
      <c r="BQ667" s="179"/>
      <c r="BR667" s="179"/>
      <c r="BS667" s="179"/>
      <c r="BT667" s="179"/>
      <c r="BU667" s="179"/>
      <c r="BV667" s="179"/>
      <c r="BW667" s="179"/>
      <c r="BX667" s="179"/>
      <c r="BY667" s="179"/>
      <c r="BZ667" s="179"/>
      <c r="CA667" s="179"/>
      <c r="CB667" s="179"/>
      <c r="CC667" s="179"/>
      <c r="CD667" s="179"/>
      <c r="CE667" s="179"/>
      <c r="CF667" s="179"/>
      <c r="CG667" s="179"/>
      <c r="CH667" s="179"/>
      <c r="CI667" s="179"/>
    </row>
    <row r="668" spans="2:87" s="185" customFormat="1" hidden="1">
      <c r="B668" s="177"/>
      <c r="C668" s="186">
        <f>SUM(C670:C702)</f>
        <v>3819.4525542930996</v>
      </c>
      <c r="D668" s="186">
        <f t="shared" ref="D668:AP668" si="276">SUM(D670:D702)</f>
        <v>0</v>
      </c>
      <c r="E668" s="186">
        <f t="shared" si="276"/>
        <v>-32963.386285792003</v>
      </c>
      <c r="F668" s="186">
        <f t="shared" si="276"/>
        <v>382.96399994730609</v>
      </c>
      <c r="G668" s="186">
        <f t="shared" si="276"/>
        <v>161.99320381025362</v>
      </c>
      <c r="H668" s="186">
        <f t="shared" si="276"/>
        <v>1145.6444625213464</v>
      </c>
      <c r="I668" s="186">
        <f t="shared" si="276"/>
        <v>3793.7681865572035</v>
      </c>
      <c r="J668" s="186">
        <f t="shared" si="276"/>
        <v>50819.528240780157</v>
      </c>
      <c r="K668" s="186">
        <f t="shared" si="276"/>
        <v>262.32934260812567</v>
      </c>
      <c r="L668" s="186">
        <f t="shared" si="276"/>
        <v>1324.1161896490567</v>
      </c>
      <c r="M668" s="186">
        <f t="shared" si="276"/>
        <v>219.70669855088784</v>
      </c>
      <c r="N668" s="186">
        <f t="shared" si="276"/>
        <v>28.441265169002804</v>
      </c>
      <c r="O668" s="186">
        <f t="shared" si="276"/>
        <v>0</v>
      </c>
      <c r="P668" s="186">
        <f t="shared" si="276"/>
        <v>1132.6732433638579</v>
      </c>
      <c r="Q668" s="186">
        <f t="shared" si="276"/>
        <v>0</v>
      </c>
      <c r="R668" s="186">
        <f t="shared" si="276"/>
        <v>696.15810164189804</v>
      </c>
      <c r="S668" s="186">
        <f t="shared" si="276"/>
        <v>132.744468881221</v>
      </c>
      <c r="T668" s="186">
        <f t="shared" si="276"/>
        <v>1386.6428729489132</v>
      </c>
      <c r="U668" s="186">
        <f t="shared" si="276"/>
        <v>169.62183033879629</v>
      </c>
      <c r="V668" s="186">
        <f t="shared" si="276"/>
        <v>2240.0470771397227</v>
      </c>
      <c r="W668" s="186">
        <f t="shared" si="276"/>
        <v>-21.49098978759482</v>
      </c>
      <c r="X668" s="186">
        <f t="shared" si="276"/>
        <v>2068.1604391719934</v>
      </c>
      <c r="Y668" s="186">
        <f t="shared" si="276"/>
        <v>2995.883631989097</v>
      </c>
      <c r="Z668" s="186">
        <f t="shared" si="276"/>
        <v>324556.60862091236</v>
      </c>
      <c r="AA668" s="186">
        <f t="shared" si="276"/>
        <v>47861.275930663483</v>
      </c>
      <c r="AB668" s="186">
        <f t="shared" si="276"/>
        <v>7663.721783959576</v>
      </c>
      <c r="AC668" s="186">
        <f t="shared" si="276"/>
        <v>49.647108544795536</v>
      </c>
      <c r="AD668" s="186">
        <f t="shared" si="276"/>
        <v>86.889600338045128</v>
      </c>
      <c r="AE668" s="186">
        <f t="shared" si="276"/>
        <v>0</v>
      </c>
      <c r="AF668" s="186">
        <f t="shared" si="276"/>
        <v>0</v>
      </c>
      <c r="AG668" s="186">
        <f t="shared" si="276"/>
        <v>0</v>
      </c>
      <c r="AH668" s="186">
        <f t="shared" si="276"/>
        <v>0</v>
      </c>
      <c r="AI668" s="186">
        <f t="shared" si="276"/>
        <v>0</v>
      </c>
      <c r="AJ668" s="186">
        <f t="shared" si="276"/>
        <v>0</v>
      </c>
      <c r="AK668" s="186">
        <f t="shared" si="276"/>
        <v>0</v>
      </c>
      <c r="AL668" s="186">
        <f t="shared" si="276"/>
        <v>0</v>
      </c>
      <c r="AM668" s="186">
        <f t="shared" si="276"/>
        <v>0</v>
      </c>
      <c r="AN668" s="186">
        <f t="shared" si="276"/>
        <v>0</v>
      </c>
      <c r="AO668" s="186">
        <f t="shared" si="276"/>
        <v>0</v>
      </c>
      <c r="AP668" s="186">
        <f t="shared" si="276"/>
        <v>0</v>
      </c>
      <c r="AQ668" s="177"/>
      <c r="AS668" s="177"/>
      <c r="AU668" s="179"/>
      <c r="AV668" s="179"/>
      <c r="AW668" s="179"/>
      <c r="AX668" s="179"/>
      <c r="AY668" s="179"/>
      <c r="AZ668" s="179"/>
      <c r="BA668" s="179"/>
      <c r="BB668" s="179"/>
      <c r="BC668" s="179"/>
      <c r="BD668" s="179"/>
      <c r="BE668" s="179"/>
      <c r="BF668" s="179"/>
      <c r="BG668" s="179"/>
      <c r="BH668" s="179"/>
      <c r="BI668" s="179"/>
      <c r="BJ668" s="179"/>
      <c r="BK668" s="179"/>
      <c r="BL668" s="179"/>
      <c r="BM668" s="179"/>
      <c r="BN668" s="179"/>
      <c r="BO668" s="179"/>
      <c r="BP668" s="179"/>
      <c r="BQ668" s="179"/>
      <c r="BR668" s="179"/>
      <c r="BS668" s="179"/>
      <c r="BT668" s="179"/>
      <c r="BU668" s="179"/>
      <c r="BV668" s="179"/>
      <c r="BW668" s="179"/>
      <c r="BX668" s="179"/>
      <c r="BY668" s="179"/>
      <c r="BZ668" s="179"/>
      <c r="CA668" s="179"/>
      <c r="CB668" s="179"/>
      <c r="CC668" s="179"/>
      <c r="CD668" s="179"/>
      <c r="CE668" s="179"/>
      <c r="CF668" s="179"/>
      <c r="CG668" s="179"/>
      <c r="CH668" s="179"/>
      <c r="CI668" s="179"/>
    </row>
    <row r="669" spans="2:87" ht="22.5">
      <c r="B669" s="138"/>
      <c r="C669" s="138" t="str">
        <f>C7</f>
        <v>Ace Seguros</v>
      </c>
      <c r="D669" s="138" t="str">
        <f t="shared" ref="D669:AQ669" si="277">D7</f>
        <v>Assurant Chile</v>
      </c>
      <c r="E669" s="138" t="str">
        <f t="shared" si="277"/>
        <v>BCI Seguros</v>
      </c>
      <c r="F669" s="138" t="str">
        <f t="shared" si="277"/>
        <v>Cardif</v>
      </c>
      <c r="G669" s="138" t="str">
        <f t="shared" si="277"/>
        <v>Cesce Chile</v>
      </c>
      <c r="H669" s="138" t="str">
        <f t="shared" si="277"/>
        <v>Chartis</v>
      </c>
      <c r="I669" s="138" t="str">
        <f t="shared" si="277"/>
        <v>Chilena Consolidada</v>
      </c>
      <c r="J669" s="138" t="str">
        <f t="shared" si="277"/>
        <v>Chubb de Chile</v>
      </c>
      <c r="K669" s="138" t="str">
        <f t="shared" si="277"/>
        <v>Coface Chile</v>
      </c>
      <c r="L669" s="138" t="str">
        <f t="shared" si="277"/>
        <v>Consorio Nacional</v>
      </c>
      <c r="M669" s="138" t="str">
        <f t="shared" si="277"/>
        <v>Continental Crédito</v>
      </c>
      <c r="N669" s="138" t="str">
        <f t="shared" si="277"/>
        <v>Euler Hermes</v>
      </c>
      <c r="O669" s="138" t="str">
        <f t="shared" si="277"/>
        <v>FAF International</v>
      </c>
      <c r="P669" s="138" t="str">
        <f t="shared" si="277"/>
        <v>HDI Seguros</v>
      </c>
      <c r="Q669" s="138" t="str">
        <f t="shared" si="277"/>
        <v>Huelen</v>
      </c>
      <c r="R669" s="138" t="str">
        <f t="shared" si="277"/>
        <v>Liberty Seguros</v>
      </c>
      <c r="S669" s="138" t="str">
        <f t="shared" si="277"/>
        <v>M. de Carabineros</v>
      </c>
      <c r="T669" s="138" t="str">
        <f t="shared" si="277"/>
        <v>Magallanes</v>
      </c>
      <c r="U669" s="138" t="str">
        <f t="shared" si="277"/>
        <v>Magallanes Gar. y Cré.</v>
      </c>
      <c r="V669" s="138" t="str">
        <f t="shared" si="277"/>
        <v>Mapfre</v>
      </c>
      <c r="W669" s="138" t="str">
        <f t="shared" si="277"/>
        <v>Mapfre Gar. y Cré.</v>
      </c>
      <c r="X669" s="138" t="str">
        <f t="shared" si="277"/>
        <v>Orion Seguros</v>
      </c>
      <c r="Y669" s="138" t="str">
        <f t="shared" si="277"/>
        <v>Penta Security</v>
      </c>
      <c r="Z669" s="138" t="str">
        <f t="shared" si="277"/>
        <v>QBE Chile</v>
      </c>
      <c r="AA669" s="138" t="str">
        <f t="shared" si="277"/>
        <v>Renta Nacional</v>
      </c>
      <c r="AB669" s="138" t="str">
        <f t="shared" si="277"/>
        <v>RSA Seguros</v>
      </c>
      <c r="AC669" s="138" t="str">
        <f t="shared" si="277"/>
        <v>Zenit Seguros</v>
      </c>
      <c r="AD669" s="138" t="str">
        <f t="shared" si="277"/>
        <v>Zurich Santander</v>
      </c>
      <c r="AE669" s="138">
        <f t="shared" si="277"/>
        <v>0</v>
      </c>
      <c r="AF669" s="138">
        <f t="shared" si="277"/>
        <v>0</v>
      </c>
      <c r="AG669" s="138">
        <f t="shared" si="277"/>
        <v>0</v>
      </c>
      <c r="AH669" s="138">
        <f t="shared" si="277"/>
        <v>0</v>
      </c>
      <c r="AI669" s="138">
        <f t="shared" si="277"/>
        <v>0</v>
      </c>
      <c r="AJ669" s="138">
        <f t="shared" si="277"/>
        <v>0</v>
      </c>
      <c r="AK669" s="138">
        <f t="shared" si="277"/>
        <v>0</v>
      </c>
      <c r="AL669" s="138">
        <f t="shared" si="277"/>
        <v>0</v>
      </c>
      <c r="AM669" s="138">
        <f t="shared" si="277"/>
        <v>0</v>
      </c>
      <c r="AN669" s="138">
        <f t="shared" si="277"/>
        <v>0</v>
      </c>
      <c r="AO669" s="138">
        <f t="shared" si="277"/>
        <v>0</v>
      </c>
      <c r="AP669" s="138">
        <f t="shared" si="277"/>
        <v>0</v>
      </c>
      <c r="AQ669" s="138" t="str">
        <f t="shared" si="277"/>
        <v>Mercado</v>
      </c>
      <c r="AS669" s="138" t="s">
        <v>339</v>
      </c>
    </row>
    <row r="670" spans="2:87">
      <c r="B670" s="161" t="str">
        <f>B250</f>
        <v>1 Incendio</v>
      </c>
      <c r="C670" s="166">
        <f>IFERROR((C706/C742)*100,"")</f>
        <v>216.38972143864598</v>
      </c>
      <c r="D670" s="166" t="str">
        <f t="shared" ref="D670:AQ676" si="278">IFERROR((D706/D742)*100,"")</f>
        <v/>
      </c>
      <c r="E670" s="166">
        <f t="shared" si="278"/>
        <v>112.59072304405574</v>
      </c>
      <c r="F670" s="166">
        <f t="shared" si="278"/>
        <v>115.87526576895819</v>
      </c>
      <c r="G670" s="166" t="str">
        <f t="shared" si="278"/>
        <v/>
      </c>
      <c r="H670" s="166">
        <f t="shared" si="278"/>
        <v>38.107927314158488</v>
      </c>
      <c r="I670" s="166">
        <f t="shared" si="278"/>
        <v>271.29847918059352</v>
      </c>
      <c r="J670" s="166">
        <f t="shared" si="278"/>
        <v>23.636066086625345</v>
      </c>
      <c r="K670" s="166" t="str">
        <f t="shared" si="278"/>
        <v/>
      </c>
      <c r="L670" s="166">
        <f t="shared" si="278"/>
        <v>736.99929243539509</v>
      </c>
      <c r="M670" s="166" t="str">
        <f t="shared" si="278"/>
        <v/>
      </c>
      <c r="N670" s="166" t="str">
        <f t="shared" si="278"/>
        <v/>
      </c>
      <c r="O670" s="166" t="str">
        <f t="shared" si="278"/>
        <v/>
      </c>
      <c r="P670" s="166">
        <f t="shared" si="278"/>
        <v>70.620481999689346</v>
      </c>
      <c r="Q670" s="166" t="str">
        <f t="shared" si="278"/>
        <v/>
      </c>
      <c r="R670" s="166">
        <f t="shared" si="278"/>
        <v>127.68862532367319</v>
      </c>
      <c r="S670" s="166">
        <f t="shared" si="278"/>
        <v>79.483257356616036</v>
      </c>
      <c r="T670" s="166">
        <f t="shared" si="278"/>
        <v>116.62933406120916</v>
      </c>
      <c r="U670" s="166" t="str">
        <f t="shared" si="278"/>
        <v/>
      </c>
      <c r="V670" s="166">
        <f t="shared" si="278"/>
        <v>178.81473001316084</v>
      </c>
      <c r="W670" s="166" t="str">
        <f t="shared" si="278"/>
        <v/>
      </c>
      <c r="X670" s="166">
        <f t="shared" si="278"/>
        <v>15.91796974300467</v>
      </c>
      <c r="Y670" s="166">
        <f t="shared" si="278"/>
        <v>798.78727912686759</v>
      </c>
      <c r="Z670" s="166">
        <f t="shared" si="278"/>
        <v>549.95675675675682</v>
      </c>
      <c r="AA670" s="166">
        <f t="shared" si="278"/>
        <v>57.368238878217234</v>
      </c>
      <c r="AB670" s="166">
        <f t="shared" si="278"/>
        <v>466.64384572662135</v>
      </c>
      <c r="AC670" s="166" t="str">
        <f t="shared" si="278"/>
        <v/>
      </c>
      <c r="AD670" s="166" t="str">
        <f t="shared" si="278"/>
        <v/>
      </c>
      <c r="AE670" s="166" t="str">
        <f t="shared" si="278"/>
        <v/>
      </c>
      <c r="AF670" s="166" t="str">
        <f t="shared" si="278"/>
        <v/>
      </c>
      <c r="AG670" s="166" t="str">
        <f t="shared" si="278"/>
        <v/>
      </c>
      <c r="AH670" s="166" t="str">
        <f t="shared" si="278"/>
        <v/>
      </c>
      <c r="AI670" s="166" t="str">
        <f t="shared" si="278"/>
        <v/>
      </c>
      <c r="AJ670" s="166" t="str">
        <f t="shared" si="278"/>
        <v/>
      </c>
      <c r="AK670" s="166" t="str">
        <f t="shared" si="278"/>
        <v/>
      </c>
      <c r="AL670" s="166" t="str">
        <f t="shared" si="278"/>
        <v/>
      </c>
      <c r="AM670" s="166" t="str">
        <f t="shared" si="278"/>
        <v/>
      </c>
      <c r="AN670" s="166" t="str">
        <f t="shared" si="278"/>
        <v/>
      </c>
      <c r="AO670" s="166" t="str">
        <f t="shared" si="278"/>
        <v/>
      </c>
      <c r="AP670" s="166" t="str">
        <f t="shared" si="278"/>
        <v/>
      </c>
      <c r="AQ670" s="166">
        <f t="shared" si="278"/>
        <v>227.65905193746286</v>
      </c>
      <c r="AS670" s="166">
        <v>172.976031533949</v>
      </c>
    </row>
    <row r="671" spans="2:87">
      <c r="B671" s="161" t="str">
        <f t="shared" ref="B671:B702" si="279">B251</f>
        <v>2 Pérdida de Benef. por Incendio</v>
      </c>
      <c r="C671" s="166">
        <f t="shared" ref="C671:R702" si="280">IFERROR((C707/C743)*100,"")</f>
        <v>1.6881790617367134</v>
      </c>
      <c r="D671" s="166" t="str">
        <f t="shared" si="280"/>
        <v/>
      </c>
      <c r="E671" s="166">
        <f t="shared" si="280"/>
        <v>-80.48584422222271</v>
      </c>
      <c r="F671" s="166" t="str">
        <f t="shared" si="280"/>
        <v/>
      </c>
      <c r="G671" s="166" t="str">
        <f t="shared" si="280"/>
        <v/>
      </c>
      <c r="H671" s="166">
        <f t="shared" si="280"/>
        <v>0</v>
      </c>
      <c r="I671" s="166">
        <f t="shared" si="280"/>
        <v>-10.343419298509529</v>
      </c>
      <c r="J671" s="166">
        <f t="shared" si="280"/>
        <v>66.436843462370661</v>
      </c>
      <c r="K671" s="166" t="str">
        <f t="shared" si="280"/>
        <v/>
      </c>
      <c r="L671" s="166">
        <f t="shared" si="280"/>
        <v>-19.43907156673114</v>
      </c>
      <c r="M671" s="166" t="str">
        <f t="shared" si="280"/>
        <v/>
      </c>
      <c r="N671" s="166" t="str">
        <f t="shared" si="280"/>
        <v/>
      </c>
      <c r="O671" s="166" t="str">
        <f t="shared" si="280"/>
        <v/>
      </c>
      <c r="P671" s="166">
        <f t="shared" si="280"/>
        <v>4.1331961536939579</v>
      </c>
      <c r="Q671" s="166" t="str">
        <f t="shared" si="280"/>
        <v/>
      </c>
      <c r="R671" s="166">
        <f t="shared" si="280"/>
        <v>227.64085158353677</v>
      </c>
      <c r="S671" s="166" t="str">
        <f t="shared" si="278"/>
        <v/>
      </c>
      <c r="T671" s="166">
        <f t="shared" si="278"/>
        <v>24.504127540180669</v>
      </c>
      <c r="U671" s="166" t="str">
        <f t="shared" si="278"/>
        <v/>
      </c>
      <c r="V671" s="166">
        <f t="shared" si="278"/>
        <v>1462.0565078840627</v>
      </c>
      <c r="W671" s="166" t="str">
        <f t="shared" si="278"/>
        <v/>
      </c>
      <c r="X671" s="166">
        <f t="shared" si="278"/>
        <v>0</v>
      </c>
      <c r="Y671" s="166">
        <f t="shared" si="278"/>
        <v>0</v>
      </c>
      <c r="Z671" s="166">
        <f t="shared" si="278"/>
        <v>0</v>
      </c>
      <c r="AA671" s="166">
        <f t="shared" si="278"/>
        <v>0</v>
      </c>
      <c r="AB671" s="166">
        <f t="shared" si="278"/>
        <v>36.061034728508631</v>
      </c>
      <c r="AC671" s="166" t="str">
        <f t="shared" si="278"/>
        <v/>
      </c>
      <c r="AD671" s="166" t="str">
        <f t="shared" si="278"/>
        <v/>
      </c>
      <c r="AE671" s="166" t="str">
        <f t="shared" si="278"/>
        <v/>
      </c>
      <c r="AF671" s="166" t="str">
        <f t="shared" si="278"/>
        <v/>
      </c>
      <c r="AG671" s="166" t="str">
        <f t="shared" si="278"/>
        <v/>
      </c>
      <c r="AH671" s="166" t="str">
        <f t="shared" si="278"/>
        <v/>
      </c>
      <c r="AI671" s="166" t="str">
        <f t="shared" si="278"/>
        <v/>
      </c>
      <c r="AJ671" s="166" t="str">
        <f t="shared" si="278"/>
        <v/>
      </c>
      <c r="AK671" s="166" t="str">
        <f t="shared" si="278"/>
        <v/>
      </c>
      <c r="AL671" s="166" t="str">
        <f t="shared" si="278"/>
        <v/>
      </c>
      <c r="AM671" s="166" t="str">
        <f t="shared" si="278"/>
        <v/>
      </c>
      <c r="AN671" s="166" t="str">
        <f t="shared" si="278"/>
        <v/>
      </c>
      <c r="AO671" s="166" t="str">
        <f t="shared" si="278"/>
        <v/>
      </c>
      <c r="AP671" s="166" t="str">
        <f t="shared" si="278"/>
        <v/>
      </c>
      <c r="AQ671" s="166">
        <f t="shared" si="278"/>
        <v>72.407656630977016</v>
      </c>
      <c r="AS671" s="166">
        <v>6.1727947010763202</v>
      </c>
    </row>
    <row r="672" spans="2:87">
      <c r="B672" s="161" t="str">
        <f t="shared" si="279"/>
        <v>3 Terremoto</v>
      </c>
      <c r="C672" s="166">
        <f t="shared" si="280"/>
        <v>-4.5727617011991333</v>
      </c>
      <c r="D672" s="166" t="str">
        <f t="shared" si="278"/>
        <v/>
      </c>
      <c r="E672" s="166">
        <f t="shared" si="278"/>
        <v>-28.659558525124218</v>
      </c>
      <c r="F672" s="166">
        <f t="shared" si="278"/>
        <v>-0.40780401936335631</v>
      </c>
      <c r="G672" s="166" t="str">
        <f t="shared" si="278"/>
        <v/>
      </c>
      <c r="H672" s="166">
        <f t="shared" si="278"/>
        <v>-39.106830756832871</v>
      </c>
      <c r="I672" s="166">
        <f t="shared" si="278"/>
        <v>-31.585692854630192</v>
      </c>
      <c r="J672" s="166">
        <f t="shared" si="278"/>
        <v>-20.623948781605144</v>
      </c>
      <c r="K672" s="166" t="str">
        <f t="shared" si="278"/>
        <v/>
      </c>
      <c r="L672" s="166">
        <f t="shared" si="278"/>
        <v>-2785.0098005456521</v>
      </c>
      <c r="M672" s="166" t="str">
        <f t="shared" si="278"/>
        <v/>
      </c>
      <c r="N672" s="166" t="str">
        <f t="shared" si="278"/>
        <v/>
      </c>
      <c r="O672" s="166" t="str">
        <f t="shared" si="278"/>
        <v/>
      </c>
      <c r="P672" s="166">
        <f t="shared" si="278"/>
        <v>33.652015919709292</v>
      </c>
      <c r="Q672" s="166" t="str">
        <f t="shared" si="278"/>
        <v/>
      </c>
      <c r="R672" s="166">
        <f t="shared" si="278"/>
        <v>-54.073844531434403</v>
      </c>
      <c r="S672" s="166">
        <f t="shared" si="278"/>
        <v>0</v>
      </c>
      <c r="T672" s="166">
        <f t="shared" si="278"/>
        <v>-34.170075679253827</v>
      </c>
      <c r="U672" s="166" t="str">
        <f t="shared" si="278"/>
        <v/>
      </c>
      <c r="V672" s="166">
        <f t="shared" si="278"/>
        <v>-28.868361686757133</v>
      </c>
      <c r="W672" s="166" t="str">
        <f t="shared" si="278"/>
        <v/>
      </c>
      <c r="X672" s="166">
        <f t="shared" si="278"/>
        <v>6.2682786993693407</v>
      </c>
      <c r="Y672" s="166">
        <f t="shared" si="278"/>
        <v>-104.4424234710245</v>
      </c>
      <c r="Z672" s="166">
        <f t="shared" si="278"/>
        <v>0</v>
      </c>
      <c r="AA672" s="166">
        <f t="shared" si="278"/>
        <v>-15.502830663199237</v>
      </c>
      <c r="AB672" s="166">
        <f t="shared" si="278"/>
        <v>-7.9592655206657312</v>
      </c>
      <c r="AC672" s="166" t="str">
        <f t="shared" si="278"/>
        <v/>
      </c>
      <c r="AD672" s="166">
        <f t="shared" si="278"/>
        <v>2.6117989813178304</v>
      </c>
      <c r="AE672" s="166" t="str">
        <f t="shared" si="278"/>
        <v/>
      </c>
      <c r="AF672" s="166" t="str">
        <f t="shared" si="278"/>
        <v/>
      </c>
      <c r="AG672" s="166" t="str">
        <f t="shared" si="278"/>
        <v/>
      </c>
      <c r="AH672" s="166" t="str">
        <f t="shared" si="278"/>
        <v/>
      </c>
      <c r="AI672" s="166" t="str">
        <f t="shared" si="278"/>
        <v/>
      </c>
      <c r="AJ672" s="166" t="str">
        <f t="shared" si="278"/>
        <v/>
      </c>
      <c r="AK672" s="166" t="str">
        <f t="shared" si="278"/>
        <v/>
      </c>
      <c r="AL672" s="166" t="str">
        <f t="shared" si="278"/>
        <v/>
      </c>
      <c r="AM672" s="166" t="str">
        <f t="shared" si="278"/>
        <v/>
      </c>
      <c r="AN672" s="166" t="str">
        <f t="shared" si="278"/>
        <v/>
      </c>
      <c r="AO672" s="166" t="str">
        <f t="shared" si="278"/>
        <v/>
      </c>
      <c r="AP672" s="166" t="str">
        <f t="shared" si="278"/>
        <v/>
      </c>
      <c r="AQ672" s="166">
        <f t="shared" si="278"/>
        <v>-33.192269794462135</v>
      </c>
      <c r="AS672" s="166">
        <v>-43.927557854229299</v>
      </c>
    </row>
    <row r="673" spans="2:45">
      <c r="B673" s="161" t="str">
        <f t="shared" si="279"/>
        <v>4 Pérdida de Benef. por Terremoto</v>
      </c>
      <c r="C673" s="166">
        <f t="shared" si="280"/>
        <v>0</v>
      </c>
      <c r="D673" s="166" t="str">
        <f t="shared" si="278"/>
        <v/>
      </c>
      <c r="E673" s="166" t="str">
        <f t="shared" si="278"/>
        <v/>
      </c>
      <c r="F673" s="166" t="str">
        <f t="shared" si="278"/>
        <v/>
      </c>
      <c r="G673" s="166" t="str">
        <f t="shared" si="278"/>
        <v/>
      </c>
      <c r="H673" s="166">
        <f t="shared" si="278"/>
        <v>-2.4514094046708266</v>
      </c>
      <c r="I673" s="166" t="str">
        <f t="shared" si="278"/>
        <v/>
      </c>
      <c r="J673" s="166">
        <f t="shared" si="278"/>
        <v>1.2123512234205172E-2</v>
      </c>
      <c r="K673" s="166" t="str">
        <f t="shared" si="278"/>
        <v/>
      </c>
      <c r="L673" s="166">
        <f t="shared" si="278"/>
        <v>-2821.4762177026328</v>
      </c>
      <c r="M673" s="166" t="str">
        <f t="shared" si="278"/>
        <v/>
      </c>
      <c r="N673" s="166" t="str">
        <f t="shared" si="278"/>
        <v/>
      </c>
      <c r="O673" s="166" t="str">
        <f t="shared" si="278"/>
        <v/>
      </c>
      <c r="P673" s="166">
        <f t="shared" si="278"/>
        <v>1.3424620754463686E-2</v>
      </c>
      <c r="Q673" s="166" t="str">
        <f t="shared" si="278"/>
        <v/>
      </c>
      <c r="R673" s="166">
        <f t="shared" si="278"/>
        <v>-54.380622491022777</v>
      </c>
      <c r="S673" s="166" t="str">
        <f t="shared" si="278"/>
        <v/>
      </c>
      <c r="T673" s="166">
        <f t="shared" si="278"/>
        <v>-4.7312643861161598</v>
      </c>
      <c r="U673" s="166" t="str">
        <f t="shared" si="278"/>
        <v/>
      </c>
      <c r="V673" s="166">
        <f t="shared" si="278"/>
        <v>-15.20524832302498</v>
      </c>
      <c r="W673" s="166" t="str">
        <f t="shared" si="278"/>
        <v/>
      </c>
      <c r="X673" s="166" t="str">
        <f t="shared" si="278"/>
        <v/>
      </c>
      <c r="Y673" s="166">
        <f t="shared" si="278"/>
        <v>0</v>
      </c>
      <c r="Z673" s="166">
        <f t="shared" si="278"/>
        <v>0</v>
      </c>
      <c r="AA673" s="166">
        <f t="shared" si="278"/>
        <v>0</v>
      </c>
      <c r="AB673" s="166">
        <f t="shared" si="278"/>
        <v>138.03149606299212</v>
      </c>
      <c r="AC673" s="166" t="str">
        <f t="shared" si="278"/>
        <v/>
      </c>
      <c r="AD673" s="166" t="str">
        <f t="shared" si="278"/>
        <v/>
      </c>
      <c r="AE673" s="166" t="str">
        <f t="shared" si="278"/>
        <v/>
      </c>
      <c r="AF673" s="166" t="str">
        <f t="shared" si="278"/>
        <v/>
      </c>
      <c r="AG673" s="166" t="str">
        <f t="shared" si="278"/>
        <v/>
      </c>
      <c r="AH673" s="166" t="str">
        <f t="shared" si="278"/>
        <v/>
      </c>
      <c r="AI673" s="166" t="str">
        <f t="shared" si="278"/>
        <v/>
      </c>
      <c r="AJ673" s="166" t="str">
        <f t="shared" si="278"/>
        <v/>
      </c>
      <c r="AK673" s="166" t="str">
        <f t="shared" si="278"/>
        <v/>
      </c>
      <c r="AL673" s="166" t="str">
        <f t="shared" si="278"/>
        <v/>
      </c>
      <c r="AM673" s="166" t="str">
        <f t="shared" si="278"/>
        <v/>
      </c>
      <c r="AN673" s="166" t="str">
        <f t="shared" si="278"/>
        <v/>
      </c>
      <c r="AO673" s="166" t="str">
        <f t="shared" si="278"/>
        <v/>
      </c>
      <c r="AP673" s="166" t="str">
        <f t="shared" si="278"/>
        <v/>
      </c>
      <c r="AQ673" s="166">
        <f t="shared" si="278"/>
        <v>-21.473312711946811</v>
      </c>
      <c r="AS673" s="166">
        <v>111.94330426293099</v>
      </c>
    </row>
    <row r="674" spans="2:45">
      <c r="B674" s="161" t="str">
        <f t="shared" si="279"/>
        <v>5 Riesgos de la Naturaleza</v>
      </c>
      <c r="C674" s="166">
        <f t="shared" si="280"/>
        <v>78.944928490987138</v>
      </c>
      <c r="D674" s="166" t="str">
        <f t="shared" si="278"/>
        <v/>
      </c>
      <c r="E674" s="166">
        <f t="shared" si="278"/>
        <v>171.85305618192558</v>
      </c>
      <c r="F674" s="166">
        <f t="shared" si="278"/>
        <v>1.9984917043740571</v>
      </c>
      <c r="G674" s="166" t="str">
        <f t="shared" si="278"/>
        <v/>
      </c>
      <c r="H674" s="166">
        <f t="shared" si="278"/>
        <v>-1.0040160642570282</v>
      </c>
      <c r="I674" s="166">
        <f t="shared" si="278"/>
        <v>72.35997535355753</v>
      </c>
      <c r="J674" s="166">
        <f t="shared" si="278"/>
        <v>2060.9266424002544</v>
      </c>
      <c r="K674" s="166" t="str">
        <f t="shared" si="278"/>
        <v/>
      </c>
      <c r="L674" s="166">
        <f t="shared" si="278"/>
        <v>490.73575295341209</v>
      </c>
      <c r="M674" s="166" t="str">
        <f t="shared" si="278"/>
        <v/>
      </c>
      <c r="N674" s="166" t="str">
        <f t="shared" si="278"/>
        <v/>
      </c>
      <c r="O674" s="166" t="str">
        <f t="shared" si="278"/>
        <v/>
      </c>
      <c r="P674" s="166">
        <f t="shared" si="278"/>
        <v>365.35278210276158</v>
      </c>
      <c r="Q674" s="166" t="str">
        <f t="shared" si="278"/>
        <v/>
      </c>
      <c r="R674" s="166">
        <f t="shared" si="278"/>
        <v>0</v>
      </c>
      <c r="S674" s="166">
        <f t="shared" si="278"/>
        <v>0</v>
      </c>
      <c r="T674" s="166">
        <f t="shared" si="278"/>
        <v>188.64553970956248</v>
      </c>
      <c r="U674" s="166" t="str">
        <f t="shared" si="278"/>
        <v/>
      </c>
      <c r="V674" s="166">
        <f t="shared" si="278"/>
        <v>27.53377565037599</v>
      </c>
      <c r="W674" s="166" t="str">
        <f t="shared" si="278"/>
        <v/>
      </c>
      <c r="X674" s="166" t="str">
        <f t="shared" si="278"/>
        <v/>
      </c>
      <c r="Y674" s="166">
        <f t="shared" si="278"/>
        <v>87.803847764329262</v>
      </c>
      <c r="Z674" s="166">
        <f t="shared" si="278"/>
        <v>1204.5383327030092</v>
      </c>
      <c r="AA674" s="166">
        <f t="shared" si="278"/>
        <v>44739.166666666664</v>
      </c>
      <c r="AB674" s="166">
        <f t="shared" si="278"/>
        <v>111.27230116852309</v>
      </c>
      <c r="AC674" s="166" t="str">
        <f t="shared" si="278"/>
        <v/>
      </c>
      <c r="AD674" s="166" t="str">
        <f t="shared" si="278"/>
        <v/>
      </c>
      <c r="AE674" s="166" t="str">
        <f t="shared" si="278"/>
        <v/>
      </c>
      <c r="AF674" s="166" t="str">
        <f t="shared" si="278"/>
        <v/>
      </c>
      <c r="AG674" s="166" t="str">
        <f t="shared" si="278"/>
        <v/>
      </c>
      <c r="AH674" s="166" t="str">
        <f t="shared" si="278"/>
        <v/>
      </c>
      <c r="AI674" s="166" t="str">
        <f t="shared" si="278"/>
        <v/>
      </c>
      <c r="AJ674" s="166" t="str">
        <f t="shared" si="278"/>
        <v/>
      </c>
      <c r="AK674" s="166" t="str">
        <f t="shared" si="278"/>
        <v/>
      </c>
      <c r="AL674" s="166" t="str">
        <f t="shared" si="278"/>
        <v/>
      </c>
      <c r="AM674" s="166" t="str">
        <f t="shared" si="278"/>
        <v/>
      </c>
      <c r="AN674" s="166" t="str">
        <f t="shared" si="278"/>
        <v/>
      </c>
      <c r="AO674" s="166" t="str">
        <f t="shared" si="278"/>
        <v/>
      </c>
      <c r="AP674" s="166" t="str">
        <f t="shared" si="278"/>
        <v/>
      </c>
      <c r="AQ674" s="166">
        <f t="shared" si="278"/>
        <v>93.539795642860099</v>
      </c>
      <c r="AS674" s="166">
        <v>16.280117532875799</v>
      </c>
    </row>
    <row r="675" spans="2:45">
      <c r="B675" s="161" t="str">
        <f t="shared" si="279"/>
        <v>6 Terrorismo</v>
      </c>
      <c r="C675" s="166">
        <f t="shared" si="280"/>
        <v>-232.63538593318737</v>
      </c>
      <c r="D675" s="166" t="str">
        <f t="shared" si="278"/>
        <v/>
      </c>
      <c r="E675" s="166">
        <f t="shared" si="278"/>
        <v>-4.1161551638439073</v>
      </c>
      <c r="F675" s="166">
        <f t="shared" si="278"/>
        <v>0</v>
      </c>
      <c r="G675" s="166" t="str">
        <f t="shared" si="278"/>
        <v/>
      </c>
      <c r="H675" s="166">
        <f t="shared" si="278"/>
        <v>0</v>
      </c>
      <c r="I675" s="166">
        <f t="shared" si="278"/>
        <v>-0.39012801036235206</v>
      </c>
      <c r="J675" s="166">
        <f t="shared" si="278"/>
        <v>7926.3157894736833</v>
      </c>
      <c r="K675" s="166" t="str">
        <f t="shared" si="278"/>
        <v/>
      </c>
      <c r="L675" s="166">
        <f t="shared" si="278"/>
        <v>36.802800466744458</v>
      </c>
      <c r="M675" s="166" t="str">
        <f t="shared" si="278"/>
        <v/>
      </c>
      <c r="N675" s="166" t="str">
        <f t="shared" si="278"/>
        <v/>
      </c>
      <c r="O675" s="166" t="str">
        <f t="shared" si="278"/>
        <v/>
      </c>
      <c r="P675" s="166">
        <f t="shared" si="278"/>
        <v>33.956109134045079</v>
      </c>
      <c r="Q675" s="166" t="str">
        <f t="shared" si="278"/>
        <v/>
      </c>
      <c r="R675" s="166">
        <f t="shared" si="278"/>
        <v>0</v>
      </c>
      <c r="S675" s="166">
        <f t="shared" si="278"/>
        <v>0</v>
      </c>
      <c r="T675" s="166">
        <f t="shared" si="278"/>
        <v>17.250405022276226</v>
      </c>
      <c r="U675" s="166" t="str">
        <f t="shared" si="278"/>
        <v/>
      </c>
      <c r="V675" s="166">
        <f t="shared" si="278"/>
        <v>0.59551476812382853</v>
      </c>
      <c r="W675" s="166" t="str">
        <f t="shared" si="278"/>
        <v/>
      </c>
      <c r="X675" s="166">
        <f t="shared" si="278"/>
        <v>0</v>
      </c>
      <c r="Y675" s="166">
        <f t="shared" si="278"/>
        <v>0</v>
      </c>
      <c r="Z675" s="166">
        <f t="shared" si="278"/>
        <v>0.16072169224388219</v>
      </c>
      <c r="AA675" s="166">
        <f t="shared" si="278"/>
        <v>165.95460614152202</v>
      </c>
      <c r="AB675" s="166">
        <f t="shared" si="278"/>
        <v>0.16523461706670281</v>
      </c>
      <c r="AC675" s="166" t="str">
        <f t="shared" si="278"/>
        <v/>
      </c>
      <c r="AD675" s="166" t="str">
        <f t="shared" si="278"/>
        <v/>
      </c>
      <c r="AE675" s="166" t="str">
        <f t="shared" si="278"/>
        <v/>
      </c>
      <c r="AF675" s="166" t="str">
        <f t="shared" si="278"/>
        <v/>
      </c>
      <c r="AG675" s="166" t="str">
        <f t="shared" si="278"/>
        <v/>
      </c>
      <c r="AH675" s="166" t="str">
        <f t="shared" si="278"/>
        <v/>
      </c>
      <c r="AI675" s="166" t="str">
        <f t="shared" si="278"/>
        <v/>
      </c>
      <c r="AJ675" s="166" t="str">
        <f t="shared" si="278"/>
        <v/>
      </c>
      <c r="AK675" s="166" t="str">
        <f t="shared" si="278"/>
        <v/>
      </c>
      <c r="AL675" s="166" t="str">
        <f t="shared" si="278"/>
        <v/>
      </c>
      <c r="AM675" s="166" t="str">
        <f t="shared" si="278"/>
        <v/>
      </c>
      <c r="AN675" s="166" t="str">
        <f t="shared" si="278"/>
        <v/>
      </c>
      <c r="AO675" s="166" t="str">
        <f t="shared" si="278"/>
        <v/>
      </c>
      <c r="AP675" s="166" t="str">
        <f t="shared" si="278"/>
        <v/>
      </c>
      <c r="AQ675" s="166">
        <f t="shared" si="278"/>
        <v>2.8398538376140157</v>
      </c>
      <c r="AS675" s="166">
        <v>2.8844290929696501</v>
      </c>
    </row>
    <row r="676" spans="2:45">
      <c r="B676" s="161" t="str">
        <f t="shared" si="279"/>
        <v>7 Otros Riesgos Adicionales Incendio</v>
      </c>
      <c r="C676" s="166">
        <f t="shared" si="280"/>
        <v>3165.323713137378</v>
      </c>
      <c r="D676" s="166" t="str">
        <f t="shared" si="278"/>
        <v/>
      </c>
      <c r="E676" s="166">
        <f t="shared" si="278"/>
        <v>13.714035901364705</v>
      </c>
      <c r="F676" s="166">
        <f t="shared" si="278"/>
        <v>30.831099195710454</v>
      </c>
      <c r="G676" s="166" t="str">
        <f t="shared" si="278"/>
        <v/>
      </c>
      <c r="H676" s="166">
        <f t="shared" si="278"/>
        <v>-34.439062364847331</v>
      </c>
      <c r="I676" s="166">
        <f t="shared" si="278"/>
        <v>16.973240963453414</v>
      </c>
      <c r="J676" s="166">
        <f t="shared" si="278"/>
        <v>2589.1421826608143</v>
      </c>
      <c r="K676" s="166" t="str">
        <f t="shared" si="278"/>
        <v/>
      </c>
      <c r="L676" s="166">
        <f t="shared" si="278"/>
        <v>228.4495118454291</v>
      </c>
      <c r="M676" s="166" t="str">
        <f t="shared" si="278"/>
        <v/>
      </c>
      <c r="N676" s="166" t="str">
        <f t="shared" si="278"/>
        <v/>
      </c>
      <c r="O676" s="166" t="str">
        <f t="shared" si="278"/>
        <v/>
      </c>
      <c r="P676" s="166">
        <f t="shared" si="278"/>
        <v>64.991179827747231</v>
      </c>
      <c r="Q676" s="166" t="str">
        <f t="shared" si="278"/>
        <v/>
      </c>
      <c r="R676" s="166">
        <f t="shared" si="278"/>
        <v>0</v>
      </c>
      <c r="S676" s="166">
        <f t="shared" si="278"/>
        <v>0</v>
      </c>
      <c r="T676" s="166">
        <f t="shared" si="278"/>
        <v>510.64846516541775</v>
      </c>
      <c r="U676" s="166" t="str">
        <f t="shared" si="278"/>
        <v/>
      </c>
      <c r="V676" s="166">
        <f t="shared" si="278"/>
        <v>24.340472838093064</v>
      </c>
      <c r="W676" s="166" t="str">
        <f t="shared" si="278"/>
        <v/>
      </c>
      <c r="X676" s="166" t="str">
        <f t="shared" si="278"/>
        <v/>
      </c>
      <c r="Y676" s="166">
        <f t="shared" si="278"/>
        <v>0</v>
      </c>
      <c r="Z676" s="166">
        <f t="shared" si="278"/>
        <v>306.22940191258306</v>
      </c>
      <c r="AA676" s="166">
        <f t="shared" si="278"/>
        <v>3455.2592592592596</v>
      </c>
      <c r="AB676" s="166">
        <f t="shared" si="278"/>
        <v>38.063490974517521</v>
      </c>
      <c r="AC676" s="166" t="str">
        <f t="shared" si="278"/>
        <v/>
      </c>
      <c r="AD676" s="166" t="str">
        <f t="shared" si="278"/>
        <v/>
      </c>
      <c r="AE676" s="166" t="str">
        <f t="shared" si="278"/>
        <v/>
      </c>
      <c r="AF676" s="166" t="str">
        <f t="shared" si="278"/>
        <v/>
      </c>
      <c r="AG676" s="166" t="str">
        <f t="shared" si="278"/>
        <v/>
      </c>
      <c r="AH676" s="166" t="str">
        <f t="shared" ref="D676:AQ683" si="281">IFERROR((AH712/AH748)*100,"")</f>
        <v/>
      </c>
      <c r="AI676" s="166" t="str">
        <f t="shared" si="281"/>
        <v/>
      </c>
      <c r="AJ676" s="166" t="str">
        <f t="shared" si="281"/>
        <v/>
      </c>
      <c r="AK676" s="166" t="str">
        <f t="shared" si="281"/>
        <v/>
      </c>
      <c r="AL676" s="166" t="str">
        <f t="shared" si="281"/>
        <v/>
      </c>
      <c r="AM676" s="166" t="str">
        <f t="shared" si="281"/>
        <v/>
      </c>
      <c r="AN676" s="166" t="str">
        <f t="shared" si="281"/>
        <v/>
      </c>
      <c r="AO676" s="166" t="str">
        <f t="shared" si="281"/>
        <v/>
      </c>
      <c r="AP676" s="166" t="str">
        <f t="shared" si="281"/>
        <v/>
      </c>
      <c r="AQ676" s="166">
        <f t="shared" si="281"/>
        <v>55.505359469091928</v>
      </c>
      <c r="AS676" s="166">
        <v>24.1315655382659</v>
      </c>
    </row>
    <row r="677" spans="2:45">
      <c r="B677" s="161" t="str">
        <f t="shared" si="279"/>
        <v>8 Robo</v>
      </c>
      <c r="C677" s="166">
        <f t="shared" si="280"/>
        <v>82.630184260799894</v>
      </c>
      <c r="D677" s="166" t="str">
        <f t="shared" si="281"/>
        <v/>
      </c>
      <c r="E677" s="166">
        <f t="shared" si="281"/>
        <v>60.276245421171971</v>
      </c>
      <c r="F677" s="166">
        <f t="shared" si="281"/>
        <v>180.34321372854913</v>
      </c>
      <c r="G677" s="166" t="str">
        <f t="shared" si="281"/>
        <v/>
      </c>
      <c r="H677" s="166">
        <f t="shared" si="281"/>
        <v>184.61635119543985</v>
      </c>
      <c r="I677" s="166">
        <f t="shared" si="281"/>
        <v>91.265580166082202</v>
      </c>
      <c r="J677" s="166">
        <f t="shared" si="281"/>
        <v>-15.024973273465895</v>
      </c>
      <c r="K677" s="166" t="str">
        <f t="shared" si="281"/>
        <v/>
      </c>
      <c r="L677" s="166">
        <f t="shared" si="281"/>
        <v>301.1523484065803</v>
      </c>
      <c r="M677" s="166" t="str">
        <f t="shared" si="281"/>
        <v/>
      </c>
      <c r="N677" s="166" t="str">
        <f t="shared" si="281"/>
        <v/>
      </c>
      <c r="O677" s="166" t="str">
        <f t="shared" si="281"/>
        <v/>
      </c>
      <c r="P677" s="166">
        <f t="shared" si="281"/>
        <v>44.657867339309796</v>
      </c>
      <c r="Q677" s="166" t="str">
        <f t="shared" si="281"/>
        <v/>
      </c>
      <c r="R677" s="166">
        <f t="shared" si="281"/>
        <v>33.510687765388866</v>
      </c>
      <c r="S677" s="166" t="str">
        <f t="shared" si="281"/>
        <v/>
      </c>
      <c r="T677" s="166">
        <f t="shared" si="281"/>
        <v>35.00276942047207</v>
      </c>
      <c r="U677" s="166" t="str">
        <f t="shared" si="281"/>
        <v/>
      </c>
      <c r="V677" s="166">
        <f t="shared" si="281"/>
        <v>30.653152758554235</v>
      </c>
      <c r="W677" s="166" t="str">
        <f t="shared" si="281"/>
        <v/>
      </c>
      <c r="X677" s="166" t="str">
        <f t="shared" si="281"/>
        <v/>
      </c>
      <c r="Y677" s="166">
        <f t="shared" si="281"/>
        <v>60.044010452482468</v>
      </c>
      <c r="Z677" s="166">
        <f t="shared" si="281"/>
        <v>1826.7468069120962</v>
      </c>
      <c r="AA677" s="166">
        <f t="shared" si="281"/>
        <v>37.215418138102038</v>
      </c>
      <c r="AB677" s="166">
        <f t="shared" si="281"/>
        <v>1870.8444444444447</v>
      </c>
      <c r="AC677" s="166" t="str">
        <f t="shared" si="281"/>
        <v/>
      </c>
      <c r="AD677" s="166" t="str">
        <f t="shared" si="281"/>
        <v/>
      </c>
      <c r="AE677" s="166" t="str">
        <f t="shared" si="281"/>
        <v/>
      </c>
      <c r="AF677" s="166" t="str">
        <f t="shared" si="281"/>
        <v/>
      </c>
      <c r="AG677" s="166" t="str">
        <f t="shared" si="281"/>
        <v/>
      </c>
      <c r="AH677" s="166" t="str">
        <f t="shared" si="281"/>
        <v/>
      </c>
      <c r="AI677" s="166" t="str">
        <f t="shared" si="281"/>
        <v/>
      </c>
      <c r="AJ677" s="166" t="str">
        <f t="shared" si="281"/>
        <v/>
      </c>
      <c r="AK677" s="166" t="str">
        <f t="shared" si="281"/>
        <v/>
      </c>
      <c r="AL677" s="166" t="str">
        <f t="shared" si="281"/>
        <v/>
      </c>
      <c r="AM677" s="166" t="str">
        <f t="shared" si="281"/>
        <v/>
      </c>
      <c r="AN677" s="166" t="str">
        <f t="shared" si="281"/>
        <v/>
      </c>
      <c r="AO677" s="166" t="str">
        <f t="shared" si="281"/>
        <v/>
      </c>
      <c r="AP677" s="166" t="str">
        <f t="shared" si="281"/>
        <v/>
      </c>
      <c r="AQ677" s="166">
        <f t="shared" si="281"/>
        <v>59.058378178449864</v>
      </c>
      <c r="AS677" s="166">
        <v>59.428524590288603</v>
      </c>
    </row>
    <row r="678" spans="2:45">
      <c r="B678" s="161" t="str">
        <f t="shared" si="279"/>
        <v>9 Daños Físicos Vehíc. Mot. G1 (VP)</v>
      </c>
      <c r="C678" s="166" t="str">
        <f t="shared" si="280"/>
        <v/>
      </c>
      <c r="D678" s="166" t="str">
        <f t="shared" si="281"/>
        <v/>
      </c>
      <c r="E678" s="166">
        <f t="shared" si="281"/>
        <v>-35341.278864775624</v>
      </c>
      <c r="F678" s="166" t="str">
        <f t="shared" si="281"/>
        <v/>
      </c>
      <c r="G678" s="166" t="str">
        <f t="shared" si="281"/>
        <v/>
      </c>
      <c r="H678" s="166">
        <f t="shared" si="281"/>
        <v>82.981212336051044</v>
      </c>
      <c r="I678" s="166">
        <f t="shared" si="281"/>
        <v>-58.122579839862418</v>
      </c>
      <c r="J678" s="166" t="str">
        <f t="shared" si="281"/>
        <v/>
      </c>
      <c r="K678" s="166" t="str">
        <f t="shared" si="281"/>
        <v/>
      </c>
      <c r="L678" s="166" t="str">
        <f t="shared" si="281"/>
        <v/>
      </c>
      <c r="M678" s="166" t="str">
        <f t="shared" si="281"/>
        <v/>
      </c>
      <c r="N678" s="166" t="str">
        <f t="shared" si="281"/>
        <v/>
      </c>
      <c r="O678" s="166" t="str">
        <f t="shared" si="281"/>
        <v/>
      </c>
      <c r="P678" s="166">
        <f t="shared" si="281"/>
        <v>19.978225367446925</v>
      </c>
      <c r="Q678" s="166" t="str">
        <f t="shared" si="281"/>
        <v/>
      </c>
      <c r="R678" s="166">
        <f t="shared" si="281"/>
        <v>4.3438956342835766</v>
      </c>
      <c r="S678" s="166" t="str">
        <f t="shared" si="281"/>
        <v/>
      </c>
      <c r="T678" s="166">
        <f t="shared" si="281"/>
        <v>56.860166748958143</v>
      </c>
      <c r="U678" s="166" t="str">
        <f t="shared" si="281"/>
        <v/>
      </c>
      <c r="V678" s="166">
        <f t="shared" si="281"/>
        <v>3.0442502893186214</v>
      </c>
      <c r="W678" s="166" t="str">
        <f t="shared" si="281"/>
        <v/>
      </c>
      <c r="X678" s="166" t="str">
        <f t="shared" si="281"/>
        <v/>
      </c>
      <c r="Y678" s="166">
        <f t="shared" si="281"/>
        <v>1016.2659123055162</v>
      </c>
      <c r="Z678" s="166" t="str">
        <f t="shared" si="281"/>
        <v/>
      </c>
      <c r="AA678" s="166" t="str">
        <f t="shared" si="281"/>
        <v/>
      </c>
      <c r="AB678" s="166">
        <f t="shared" si="281"/>
        <v>1543.5990437721539</v>
      </c>
      <c r="AC678" s="166">
        <f t="shared" si="281"/>
        <v>8.4486417460420569</v>
      </c>
      <c r="AD678" s="166" t="str">
        <f t="shared" si="281"/>
        <v/>
      </c>
      <c r="AE678" s="166" t="str">
        <f t="shared" si="281"/>
        <v/>
      </c>
      <c r="AF678" s="166" t="str">
        <f t="shared" si="281"/>
        <v/>
      </c>
      <c r="AG678" s="166" t="str">
        <f t="shared" si="281"/>
        <v/>
      </c>
      <c r="AH678" s="166" t="str">
        <f t="shared" si="281"/>
        <v/>
      </c>
      <c r="AI678" s="166" t="str">
        <f t="shared" si="281"/>
        <v/>
      </c>
      <c r="AJ678" s="166" t="str">
        <f t="shared" si="281"/>
        <v/>
      </c>
      <c r="AK678" s="166" t="str">
        <f t="shared" si="281"/>
        <v/>
      </c>
      <c r="AL678" s="166" t="str">
        <f t="shared" si="281"/>
        <v/>
      </c>
      <c r="AM678" s="166" t="str">
        <f t="shared" si="281"/>
        <v/>
      </c>
      <c r="AN678" s="166" t="str">
        <f t="shared" si="281"/>
        <v/>
      </c>
      <c r="AO678" s="166" t="str">
        <f t="shared" si="281"/>
        <v/>
      </c>
      <c r="AP678" s="166" t="str">
        <f t="shared" si="281"/>
        <v/>
      </c>
      <c r="AQ678" s="166">
        <f t="shared" si="281"/>
        <v>43.166326326590706</v>
      </c>
      <c r="AS678" s="166">
        <v>160.08751448556501</v>
      </c>
    </row>
    <row r="679" spans="2:45">
      <c r="B679" s="161" t="str">
        <f t="shared" si="279"/>
        <v>10 Daños Físicos Vehíc. Mot. G2 (VC)</v>
      </c>
      <c r="C679" s="166" t="str">
        <f t="shared" si="280"/>
        <v/>
      </c>
      <c r="D679" s="166" t="str">
        <f t="shared" si="281"/>
        <v/>
      </c>
      <c r="E679" s="166">
        <f t="shared" si="281"/>
        <v>262.19614804592067</v>
      </c>
      <c r="F679" s="166" t="str">
        <f t="shared" si="281"/>
        <v/>
      </c>
      <c r="G679" s="166" t="str">
        <f t="shared" si="281"/>
        <v/>
      </c>
      <c r="H679" s="166">
        <f t="shared" si="281"/>
        <v>90.290962073380726</v>
      </c>
      <c r="I679" s="166">
        <f t="shared" si="281"/>
        <v>2336.6078947980827</v>
      </c>
      <c r="J679" s="166" t="str">
        <f t="shared" si="281"/>
        <v/>
      </c>
      <c r="K679" s="166" t="str">
        <f t="shared" si="281"/>
        <v/>
      </c>
      <c r="L679" s="166">
        <f t="shared" si="281"/>
        <v>954.31680458721576</v>
      </c>
      <c r="M679" s="166" t="str">
        <f t="shared" si="281"/>
        <v/>
      </c>
      <c r="N679" s="166" t="str">
        <f t="shared" si="281"/>
        <v/>
      </c>
      <c r="O679" s="166" t="str">
        <f t="shared" si="281"/>
        <v/>
      </c>
      <c r="P679" s="166" t="str">
        <f t="shared" si="281"/>
        <v/>
      </c>
      <c r="Q679" s="166" t="str">
        <f t="shared" si="281"/>
        <v/>
      </c>
      <c r="R679" s="166" t="str">
        <f t="shared" si="281"/>
        <v/>
      </c>
      <c r="S679" s="166" t="str">
        <f t="shared" si="281"/>
        <v/>
      </c>
      <c r="T679" s="166">
        <f t="shared" si="281"/>
        <v>56.832958575614747</v>
      </c>
      <c r="U679" s="166" t="str">
        <f t="shared" si="281"/>
        <v/>
      </c>
      <c r="V679" s="166">
        <f t="shared" si="281"/>
        <v>22.262597586941094</v>
      </c>
      <c r="W679" s="166" t="str">
        <f t="shared" si="281"/>
        <v/>
      </c>
      <c r="X679" s="166" t="str">
        <f t="shared" si="281"/>
        <v/>
      </c>
      <c r="Y679" s="166">
        <f t="shared" si="281"/>
        <v>92.551353106540461</v>
      </c>
      <c r="Z679" s="166" t="str">
        <f t="shared" si="281"/>
        <v/>
      </c>
      <c r="AA679" s="166">
        <f t="shared" si="281"/>
        <v>0</v>
      </c>
      <c r="AB679" s="166" t="str">
        <f t="shared" si="281"/>
        <v/>
      </c>
      <c r="AC679" s="166">
        <f t="shared" si="281"/>
        <v>8.4486418285104552</v>
      </c>
      <c r="AD679" s="166" t="str">
        <f t="shared" si="281"/>
        <v/>
      </c>
      <c r="AE679" s="166" t="str">
        <f t="shared" si="281"/>
        <v/>
      </c>
      <c r="AF679" s="166" t="str">
        <f t="shared" si="281"/>
        <v/>
      </c>
      <c r="AG679" s="166" t="str">
        <f t="shared" si="281"/>
        <v/>
      </c>
      <c r="AH679" s="166" t="str">
        <f t="shared" si="281"/>
        <v/>
      </c>
      <c r="AI679" s="166" t="str">
        <f t="shared" si="281"/>
        <v/>
      </c>
      <c r="AJ679" s="166" t="str">
        <f t="shared" si="281"/>
        <v/>
      </c>
      <c r="AK679" s="166" t="str">
        <f t="shared" si="281"/>
        <v/>
      </c>
      <c r="AL679" s="166" t="str">
        <f t="shared" si="281"/>
        <v/>
      </c>
      <c r="AM679" s="166" t="str">
        <f t="shared" si="281"/>
        <v/>
      </c>
      <c r="AN679" s="166" t="str">
        <f t="shared" si="281"/>
        <v/>
      </c>
      <c r="AO679" s="166" t="str">
        <f t="shared" si="281"/>
        <v/>
      </c>
      <c r="AP679" s="166" t="str">
        <f t="shared" si="281"/>
        <v/>
      </c>
      <c r="AQ679" s="166">
        <f t="shared" si="281"/>
        <v>48.005060203776281</v>
      </c>
      <c r="AS679" s="166">
        <v>82.7110996556098</v>
      </c>
    </row>
    <row r="680" spans="2:45">
      <c r="B680" s="161" t="str">
        <f t="shared" si="279"/>
        <v>11 Casco Marítimo</v>
      </c>
      <c r="C680" s="166" t="str">
        <f t="shared" si="280"/>
        <v/>
      </c>
      <c r="D680" s="166" t="str">
        <f t="shared" si="281"/>
        <v/>
      </c>
      <c r="E680" s="166">
        <f t="shared" si="281"/>
        <v>0</v>
      </c>
      <c r="F680" s="166" t="str">
        <f t="shared" si="281"/>
        <v/>
      </c>
      <c r="G680" s="166" t="str">
        <f t="shared" si="281"/>
        <v/>
      </c>
      <c r="H680" s="166" t="str">
        <f t="shared" si="281"/>
        <v/>
      </c>
      <c r="I680" s="166">
        <f t="shared" si="281"/>
        <v>9.9346010714597597</v>
      </c>
      <c r="J680" s="166" t="str">
        <f t="shared" si="281"/>
        <v/>
      </c>
      <c r="K680" s="166" t="str">
        <f t="shared" si="281"/>
        <v/>
      </c>
      <c r="L680" s="166" t="str">
        <f t="shared" si="281"/>
        <v/>
      </c>
      <c r="M680" s="166" t="str">
        <f t="shared" si="281"/>
        <v/>
      </c>
      <c r="N680" s="166" t="str">
        <f t="shared" si="281"/>
        <v/>
      </c>
      <c r="O680" s="166" t="str">
        <f t="shared" si="281"/>
        <v/>
      </c>
      <c r="P680" s="166" t="str">
        <f t="shared" si="281"/>
        <v/>
      </c>
      <c r="Q680" s="166" t="str">
        <f t="shared" si="281"/>
        <v/>
      </c>
      <c r="R680" s="166">
        <f t="shared" si="281"/>
        <v>-3.3361676586805382</v>
      </c>
      <c r="S680" s="166" t="str">
        <f t="shared" si="281"/>
        <v/>
      </c>
      <c r="T680" s="166">
        <f t="shared" si="281"/>
        <v>-38.834323146649133</v>
      </c>
      <c r="U680" s="166" t="str">
        <f t="shared" si="281"/>
        <v/>
      </c>
      <c r="V680" s="166">
        <f t="shared" si="281"/>
        <v>44.377780371358547</v>
      </c>
      <c r="W680" s="166" t="str">
        <f t="shared" si="281"/>
        <v/>
      </c>
      <c r="X680" s="166">
        <f t="shared" si="281"/>
        <v>133.99100792620297</v>
      </c>
      <c r="Y680" s="166">
        <f t="shared" si="281"/>
        <v>380.65199120348768</v>
      </c>
      <c r="Z680" s="166" t="str">
        <f t="shared" si="281"/>
        <v/>
      </c>
      <c r="AA680" s="166" t="str">
        <f t="shared" si="281"/>
        <v/>
      </c>
      <c r="AB680" s="166">
        <f t="shared" si="281"/>
        <v>27.184043066808428</v>
      </c>
      <c r="AC680" s="166" t="str">
        <f t="shared" si="281"/>
        <v/>
      </c>
      <c r="AD680" s="166" t="str">
        <f t="shared" si="281"/>
        <v/>
      </c>
      <c r="AE680" s="166" t="str">
        <f t="shared" si="281"/>
        <v/>
      </c>
      <c r="AF680" s="166" t="str">
        <f t="shared" si="281"/>
        <v/>
      </c>
      <c r="AG680" s="166" t="str">
        <f t="shared" si="281"/>
        <v/>
      </c>
      <c r="AH680" s="166" t="str">
        <f t="shared" si="281"/>
        <v/>
      </c>
      <c r="AI680" s="166" t="str">
        <f t="shared" si="281"/>
        <v/>
      </c>
      <c r="AJ680" s="166" t="str">
        <f t="shared" si="281"/>
        <v/>
      </c>
      <c r="AK680" s="166" t="str">
        <f t="shared" si="281"/>
        <v/>
      </c>
      <c r="AL680" s="166" t="str">
        <f t="shared" si="281"/>
        <v/>
      </c>
      <c r="AM680" s="166" t="str">
        <f t="shared" si="281"/>
        <v/>
      </c>
      <c r="AN680" s="166" t="str">
        <f t="shared" si="281"/>
        <v/>
      </c>
      <c r="AO680" s="166" t="str">
        <f t="shared" si="281"/>
        <v/>
      </c>
      <c r="AP680" s="166" t="str">
        <f t="shared" si="281"/>
        <v/>
      </c>
      <c r="AQ680" s="166">
        <f t="shared" si="281"/>
        <v>95.270815109475009</v>
      </c>
      <c r="AS680" s="166">
        <v>-54.332827924069797</v>
      </c>
    </row>
    <row r="681" spans="2:45">
      <c r="B681" s="161" t="str">
        <f t="shared" si="279"/>
        <v>12 Casco Aéreo</v>
      </c>
      <c r="C681" s="166" t="str">
        <f t="shared" si="280"/>
        <v/>
      </c>
      <c r="D681" s="166" t="str">
        <f t="shared" si="281"/>
        <v/>
      </c>
      <c r="E681" s="166">
        <f t="shared" si="281"/>
        <v>0</v>
      </c>
      <c r="F681" s="166" t="str">
        <f t="shared" si="281"/>
        <v/>
      </c>
      <c r="G681" s="166" t="str">
        <f t="shared" si="281"/>
        <v/>
      </c>
      <c r="H681" s="166">
        <f t="shared" si="281"/>
        <v>245.43642843585906</v>
      </c>
      <c r="I681" s="166" t="str">
        <f t="shared" si="281"/>
        <v/>
      </c>
      <c r="J681" s="166" t="str">
        <f t="shared" si="281"/>
        <v/>
      </c>
      <c r="K681" s="166" t="str">
        <f t="shared" si="281"/>
        <v/>
      </c>
      <c r="L681" s="166" t="str">
        <f t="shared" si="281"/>
        <v/>
      </c>
      <c r="M681" s="166" t="str">
        <f t="shared" si="281"/>
        <v/>
      </c>
      <c r="N681" s="166" t="str">
        <f t="shared" si="281"/>
        <v/>
      </c>
      <c r="O681" s="166" t="str">
        <f t="shared" si="281"/>
        <v/>
      </c>
      <c r="P681" s="166" t="str">
        <f t="shared" si="281"/>
        <v/>
      </c>
      <c r="Q681" s="166" t="str">
        <f t="shared" si="281"/>
        <v/>
      </c>
      <c r="R681" s="166">
        <f t="shared" si="281"/>
        <v>79.20410256410257</v>
      </c>
      <c r="S681" s="166" t="str">
        <f t="shared" si="281"/>
        <v/>
      </c>
      <c r="T681" s="166">
        <f t="shared" si="281"/>
        <v>8.3625227988724919</v>
      </c>
      <c r="U681" s="166" t="str">
        <f t="shared" si="281"/>
        <v/>
      </c>
      <c r="V681" s="166">
        <f t="shared" si="281"/>
        <v>12.94247815043413</v>
      </c>
      <c r="W681" s="166" t="str">
        <f t="shared" si="281"/>
        <v/>
      </c>
      <c r="X681" s="166">
        <f t="shared" si="281"/>
        <v>22.578754364812827</v>
      </c>
      <c r="Y681" s="166">
        <f t="shared" si="281"/>
        <v>29.240297099635221</v>
      </c>
      <c r="Z681" s="166">
        <f t="shared" si="281"/>
        <v>0</v>
      </c>
      <c r="AA681" s="166" t="str">
        <f t="shared" si="281"/>
        <v/>
      </c>
      <c r="AB681" s="166" t="str">
        <f t="shared" si="281"/>
        <v/>
      </c>
      <c r="AC681" s="166" t="str">
        <f t="shared" si="281"/>
        <v/>
      </c>
      <c r="AD681" s="166" t="str">
        <f t="shared" si="281"/>
        <v/>
      </c>
      <c r="AE681" s="166" t="str">
        <f t="shared" si="281"/>
        <v/>
      </c>
      <c r="AF681" s="166" t="str">
        <f t="shared" si="281"/>
        <v/>
      </c>
      <c r="AG681" s="166" t="str">
        <f t="shared" si="281"/>
        <v/>
      </c>
      <c r="AH681" s="166" t="str">
        <f t="shared" si="281"/>
        <v/>
      </c>
      <c r="AI681" s="166" t="str">
        <f t="shared" si="281"/>
        <v/>
      </c>
      <c r="AJ681" s="166" t="str">
        <f t="shared" si="281"/>
        <v/>
      </c>
      <c r="AK681" s="166" t="str">
        <f t="shared" si="281"/>
        <v/>
      </c>
      <c r="AL681" s="166" t="str">
        <f t="shared" si="281"/>
        <v/>
      </c>
      <c r="AM681" s="166" t="str">
        <f t="shared" si="281"/>
        <v/>
      </c>
      <c r="AN681" s="166" t="str">
        <f t="shared" si="281"/>
        <v/>
      </c>
      <c r="AO681" s="166" t="str">
        <f t="shared" si="281"/>
        <v/>
      </c>
      <c r="AP681" s="166" t="str">
        <f t="shared" si="281"/>
        <v/>
      </c>
      <c r="AQ681" s="166">
        <f t="shared" si="281"/>
        <v>25.086154082161404</v>
      </c>
      <c r="AS681" s="166">
        <v>4.2840864146263602</v>
      </c>
    </row>
    <row r="682" spans="2:45">
      <c r="B682" s="161" t="str">
        <f t="shared" si="279"/>
        <v>13 Transporte Terrestre</v>
      </c>
      <c r="C682" s="166">
        <f t="shared" si="280"/>
        <v>38.331885997668955</v>
      </c>
      <c r="D682" s="166" t="str">
        <f t="shared" si="281"/>
        <v/>
      </c>
      <c r="E682" s="166">
        <f t="shared" si="281"/>
        <v>69.994122573163452</v>
      </c>
      <c r="F682" s="166" t="str">
        <f t="shared" si="281"/>
        <v/>
      </c>
      <c r="G682" s="166" t="str">
        <f t="shared" si="281"/>
        <v/>
      </c>
      <c r="H682" s="166">
        <f t="shared" si="281"/>
        <v>20.100305276929788</v>
      </c>
      <c r="I682" s="166">
        <f t="shared" si="281"/>
        <v>22.74770238505398</v>
      </c>
      <c r="J682" s="166">
        <f t="shared" si="281"/>
        <v>65.892793698135677</v>
      </c>
      <c r="K682" s="166" t="str">
        <f t="shared" si="281"/>
        <v/>
      </c>
      <c r="L682" s="166">
        <f t="shared" si="281"/>
        <v>37.931034482758619</v>
      </c>
      <c r="M682" s="166" t="str">
        <f t="shared" si="281"/>
        <v/>
      </c>
      <c r="N682" s="166" t="str">
        <f t="shared" si="281"/>
        <v/>
      </c>
      <c r="O682" s="166" t="str">
        <f t="shared" si="281"/>
        <v/>
      </c>
      <c r="P682" s="166">
        <f t="shared" si="281"/>
        <v>124.50032060089768</v>
      </c>
      <c r="Q682" s="166" t="str">
        <f t="shared" si="281"/>
        <v/>
      </c>
      <c r="R682" s="166">
        <f t="shared" si="281"/>
        <v>133.10584748856488</v>
      </c>
      <c r="S682" s="166" t="str">
        <f t="shared" si="281"/>
        <v/>
      </c>
      <c r="T682" s="166">
        <f t="shared" si="281"/>
        <v>30.584693157594501</v>
      </c>
      <c r="U682" s="166" t="str">
        <f t="shared" si="281"/>
        <v/>
      </c>
      <c r="V682" s="166">
        <f t="shared" si="281"/>
        <v>65.000073743049711</v>
      </c>
      <c r="W682" s="166" t="str">
        <f t="shared" si="281"/>
        <v/>
      </c>
      <c r="X682" s="166">
        <f t="shared" si="281"/>
        <v>11.320126404759575</v>
      </c>
      <c r="Y682" s="166">
        <f t="shared" si="281"/>
        <v>18.831085491133866</v>
      </c>
      <c r="Z682" s="166" t="str">
        <f t="shared" si="281"/>
        <v/>
      </c>
      <c r="AA682" s="166">
        <f t="shared" si="281"/>
        <v>233.41206949100885</v>
      </c>
      <c r="AB682" s="166" t="str">
        <f t="shared" si="281"/>
        <v/>
      </c>
      <c r="AC682" s="166" t="str">
        <f t="shared" si="281"/>
        <v/>
      </c>
      <c r="AD682" s="166" t="str">
        <f t="shared" si="281"/>
        <v/>
      </c>
      <c r="AE682" s="166" t="str">
        <f t="shared" si="281"/>
        <v/>
      </c>
      <c r="AF682" s="166" t="str">
        <f t="shared" si="281"/>
        <v/>
      </c>
      <c r="AG682" s="166" t="str">
        <f t="shared" si="281"/>
        <v/>
      </c>
      <c r="AH682" s="166" t="str">
        <f t="shared" si="281"/>
        <v/>
      </c>
      <c r="AI682" s="166" t="str">
        <f t="shared" si="281"/>
        <v/>
      </c>
      <c r="AJ682" s="166" t="str">
        <f t="shared" si="281"/>
        <v/>
      </c>
      <c r="AK682" s="166" t="str">
        <f t="shared" si="281"/>
        <v/>
      </c>
      <c r="AL682" s="166" t="str">
        <f t="shared" si="281"/>
        <v/>
      </c>
      <c r="AM682" s="166" t="str">
        <f t="shared" si="281"/>
        <v/>
      </c>
      <c r="AN682" s="166" t="str">
        <f t="shared" si="281"/>
        <v/>
      </c>
      <c r="AO682" s="166" t="str">
        <f t="shared" si="281"/>
        <v/>
      </c>
      <c r="AP682" s="166" t="str">
        <f t="shared" si="281"/>
        <v/>
      </c>
      <c r="AQ682" s="166">
        <f t="shared" si="281"/>
        <v>47.123247721160809</v>
      </c>
      <c r="AS682" s="166">
        <v>49.777723017603698</v>
      </c>
    </row>
    <row r="683" spans="2:45">
      <c r="B683" s="161" t="str">
        <f t="shared" si="279"/>
        <v>14 Transporte Marítimo</v>
      </c>
      <c r="C683" s="166">
        <f t="shared" si="280"/>
        <v>39.77397165817775</v>
      </c>
      <c r="D683" s="166" t="str">
        <f t="shared" si="281"/>
        <v/>
      </c>
      <c r="E683" s="166">
        <f t="shared" si="281"/>
        <v>-3.5499461783677293</v>
      </c>
      <c r="F683" s="166" t="str">
        <f t="shared" si="281"/>
        <v/>
      </c>
      <c r="G683" s="166" t="str">
        <f t="shared" si="281"/>
        <v/>
      </c>
      <c r="H683" s="166">
        <f t="shared" si="281"/>
        <v>81.260288928409253</v>
      </c>
      <c r="I683" s="166">
        <f t="shared" ref="D683:AQ689" si="282">IFERROR((I719/I755)*100,"")</f>
        <v>-6.4996593711661736</v>
      </c>
      <c r="J683" s="166">
        <f t="shared" si="282"/>
        <v>38.236041716403676</v>
      </c>
      <c r="K683" s="166" t="str">
        <f t="shared" si="282"/>
        <v/>
      </c>
      <c r="L683" s="166" t="str">
        <f t="shared" si="282"/>
        <v/>
      </c>
      <c r="M683" s="166" t="str">
        <f t="shared" si="282"/>
        <v/>
      </c>
      <c r="N683" s="166" t="str">
        <f t="shared" si="282"/>
        <v/>
      </c>
      <c r="O683" s="166" t="str">
        <f t="shared" si="282"/>
        <v/>
      </c>
      <c r="P683" s="166">
        <f t="shared" si="282"/>
        <v>24.540192061369055</v>
      </c>
      <c r="Q683" s="166" t="str">
        <f t="shared" si="282"/>
        <v/>
      </c>
      <c r="R683" s="166">
        <f t="shared" si="282"/>
        <v>14.351892634542956</v>
      </c>
      <c r="S683" s="166" t="str">
        <f t="shared" si="282"/>
        <v/>
      </c>
      <c r="T683" s="166">
        <f t="shared" si="282"/>
        <v>26.113278121146415</v>
      </c>
      <c r="U683" s="166" t="str">
        <f t="shared" si="282"/>
        <v/>
      </c>
      <c r="V683" s="166">
        <f t="shared" si="282"/>
        <v>27.103069359448355</v>
      </c>
      <c r="W683" s="166" t="str">
        <f t="shared" si="282"/>
        <v/>
      </c>
      <c r="X683" s="166">
        <f t="shared" si="282"/>
        <v>6.6994441708972836</v>
      </c>
      <c r="Y683" s="166">
        <f t="shared" si="282"/>
        <v>259.09332686871574</v>
      </c>
      <c r="Z683" s="166" t="str">
        <f t="shared" si="282"/>
        <v/>
      </c>
      <c r="AA683" s="166" t="str">
        <f t="shared" si="282"/>
        <v/>
      </c>
      <c r="AB683" s="166">
        <f t="shared" si="282"/>
        <v>2971.2650184711565</v>
      </c>
      <c r="AC683" s="166" t="str">
        <f t="shared" si="282"/>
        <v/>
      </c>
      <c r="AD683" s="166" t="str">
        <f t="shared" si="282"/>
        <v/>
      </c>
      <c r="AE683" s="166" t="str">
        <f t="shared" si="282"/>
        <v/>
      </c>
      <c r="AF683" s="166" t="str">
        <f t="shared" si="282"/>
        <v/>
      </c>
      <c r="AG683" s="166" t="str">
        <f t="shared" si="282"/>
        <v/>
      </c>
      <c r="AH683" s="166" t="str">
        <f t="shared" si="282"/>
        <v/>
      </c>
      <c r="AI683" s="166" t="str">
        <f t="shared" si="282"/>
        <v/>
      </c>
      <c r="AJ683" s="166" t="str">
        <f t="shared" si="282"/>
        <v/>
      </c>
      <c r="AK683" s="166" t="str">
        <f t="shared" si="282"/>
        <v/>
      </c>
      <c r="AL683" s="166" t="str">
        <f t="shared" si="282"/>
        <v/>
      </c>
      <c r="AM683" s="166" t="str">
        <f t="shared" si="282"/>
        <v/>
      </c>
      <c r="AN683" s="166" t="str">
        <f t="shared" si="282"/>
        <v/>
      </c>
      <c r="AO683" s="166" t="str">
        <f t="shared" si="282"/>
        <v/>
      </c>
      <c r="AP683" s="166" t="str">
        <f t="shared" si="282"/>
        <v/>
      </c>
      <c r="AQ683" s="166">
        <f t="shared" si="282"/>
        <v>160.42223021568003</v>
      </c>
      <c r="AS683" s="166">
        <v>15.7898353303165</v>
      </c>
    </row>
    <row r="684" spans="2:45">
      <c r="B684" s="161" t="str">
        <f t="shared" si="279"/>
        <v>15 Transporte Aéreo</v>
      </c>
      <c r="C684" s="166">
        <f t="shared" si="280"/>
        <v>50.487438737450276</v>
      </c>
      <c r="D684" s="166" t="str">
        <f t="shared" si="282"/>
        <v/>
      </c>
      <c r="E684" s="166">
        <f t="shared" si="282"/>
        <v>14.599257459344436</v>
      </c>
      <c r="F684" s="166" t="str">
        <f t="shared" si="282"/>
        <v/>
      </c>
      <c r="G684" s="166" t="str">
        <f t="shared" si="282"/>
        <v/>
      </c>
      <c r="H684" s="166">
        <f t="shared" si="282"/>
        <v>-54.316029550299959</v>
      </c>
      <c r="I684" s="166">
        <f t="shared" si="282"/>
        <v>17.34784296833223</v>
      </c>
      <c r="J684" s="166">
        <f t="shared" si="282"/>
        <v>57.365378815717783</v>
      </c>
      <c r="K684" s="166" t="str">
        <f t="shared" si="282"/>
        <v/>
      </c>
      <c r="L684" s="166" t="str">
        <f t="shared" si="282"/>
        <v/>
      </c>
      <c r="M684" s="166" t="str">
        <f t="shared" si="282"/>
        <v/>
      </c>
      <c r="N684" s="166" t="str">
        <f t="shared" si="282"/>
        <v/>
      </c>
      <c r="O684" s="166" t="str">
        <f t="shared" si="282"/>
        <v/>
      </c>
      <c r="P684" s="166">
        <f t="shared" si="282"/>
        <v>41.33129757075794</v>
      </c>
      <c r="Q684" s="166" t="str">
        <f t="shared" si="282"/>
        <v/>
      </c>
      <c r="R684" s="166">
        <f t="shared" si="282"/>
        <v>22.156413612565444</v>
      </c>
      <c r="S684" s="166" t="str">
        <f t="shared" si="282"/>
        <v/>
      </c>
      <c r="T684" s="166">
        <f t="shared" si="282"/>
        <v>31.24313240976841</v>
      </c>
      <c r="U684" s="166" t="str">
        <f t="shared" si="282"/>
        <v/>
      </c>
      <c r="V684" s="166">
        <f t="shared" si="282"/>
        <v>-15.024506633320398</v>
      </c>
      <c r="W684" s="166" t="str">
        <f t="shared" si="282"/>
        <v/>
      </c>
      <c r="X684" s="166">
        <f t="shared" si="282"/>
        <v>8.2549330386354711</v>
      </c>
      <c r="Y684" s="166">
        <f t="shared" si="282"/>
        <v>51.999115191063424</v>
      </c>
      <c r="Z684" s="166" t="str">
        <f t="shared" si="282"/>
        <v/>
      </c>
      <c r="AA684" s="166" t="str">
        <f t="shared" si="282"/>
        <v/>
      </c>
      <c r="AB684" s="166" t="str">
        <f t="shared" si="282"/>
        <v/>
      </c>
      <c r="AC684" s="166" t="str">
        <f t="shared" si="282"/>
        <v/>
      </c>
      <c r="AD684" s="166" t="str">
        <f t="shared" si="282"/>
        <v/>
      </c>
      <c r="AE684" s="166" t="str">
        <f t="shared" si="282"/>
        <v/>
      </c>
      <c r="AF684" s="166" t="str">
        <f t="shared" si="282"/>
        <v/>
      </c>
      <c r="AG684" s="166" t="str">
        <f t="shared" si="282"/>
        <v/>
      </c>
      <c r="AH684" s="166" t="str">
        <f t="shared" si="282"/>
        <v/>
      </c>
      <c r="AI684" s="166" t="str">
        <f t="shared" si="282"/>
        <v/>
      </c>
      <c r="AJ684" s="166" t="str">
        <f t="shared" si="282"/>
        <v/>
      </c>
      <c r="AK684" s="166" t="str">
        <f t="shared" si="282"/>
        <v/>
      </c>
      <c r="AL684" s="166" t="str">
        <f t="shared" si="282"/>
        <v/>
      </c>
      <c r="AM684" s="166" t="str">
        <f t="shared" si="282"/>
        <v/>
      </c>
      <c r="AN684" s="166" t="str">
        <f t="shared" si="282"/>
        <v/>
      </c>
      <c r="AO684" s="166" t="str">
        <f t="shared" si="282"/>
        <v/>
      </c>
      <c r="AP684" s="166" t="str">
        <f t="shared" si="282"/>
        <v/>
      </c>
      <c r="AQ684" s="166">
        <f t="shared" si="282"/>
        <v>35.426221547655565</v>
      </c>
      <c r="AS684" s="166">
        <v>18.800757538712801</v>
      </c>
    </row>
    <row r="685" spans="2:45">
      <c r="B685" s="161" t="str">
        <f t="shared" si="279"/>
        <v>16 Equipo Móvil Contratista</v>
      </c>
      <c r="C685" s="166">
        <f t="shared" si="280"/>
        <v>0</v>
      </c>
      <c r="D685" s="166" t="str">
        <f t="shared" si="282"/>
        <v/>
      </c>
      <c r="E685" s="166">
        <f t="shared" si="282"/>
        <v>72.807029544542019</v>
      </c>
      <c r="F685" s="166" t="str">
        <f t="shared" si="282"/>
        <v/>
      </c>
      <c r="G685" s="166" t="str">
        <f t="shared" si="282"/>
        <v/>
      </c>
      <c r="H685" s="166">
        <f t="shared" si="282"/>
        <v>0</v>
      </c>
      <c r="I685" s="166">
        <f t="shared" si="282"/>
        <v>118.49967643258846</v>
      </c>
      <c r="J685" s="166">
        <f t="shared" si="282"/>
        <v>59.655004320861885</v>
      </c>
      <c r="K685" s="166" t="str">
        <f t="shared" si="282"/>
        <v/>
      </c>
      <c r="L685" s="166">
        <f t="shared" si="282"/>
        <v>135.14599325633117</v>
      </c>
      <c r="M685" s="166" t="str">
        <f t="shared" si="282"/>
        <v/>
      </c>
      <c r="N685" s="166" t="str">
        <f t="shared" si="282"/>
        <v/>
      </c>
      <c r="O685" s="166" t="str">
        <f t="shared" si="282"/>
        <v/>
      </c>
      <c r="P685" s="166">
        <f t="shared" si="282"/>
        <v>28.316730243237558</v>
      </c>
      <c r="Q685" s="166" t="str">
        <f t="shared" si="282"/>
        <v/>
      </c>
      <c r="R685" s="166">
        <f t="shared" si="282"/>
        <v>56.946851538176936</v>
      </c>
      <c r="S685" s="166" t="str">
        <f t="shared" si="282"/>
        <v/>
      </c>
      <c r="T685" s="166">
        <f t="shared" si="282"/>
        <v>42.005838888805286</v>
      </c>
      <c r="U685" s="166" t="str">
        <f t="shared" si="282"/>
        <v/>
      </c>
      <c r="V685" s="166">
        <f t="shared" si="282"/>
        <v>58.198393827777963</v>
      </c>
      <c r="W685" s="166" t="str">
        <f t="shared" si="282"/>
        <v/>
      </c>
      <c r="X685" s="166">
        <f t="shared" si="282"/>
        <v>33.112354005593026</v>
      </c>
      <c r="Y685" s="166">
        <f t="shared" si="282"/>
        <v>37.739358258509313</v>
      </c>
      <c r="Z685" s="166">
        <f t="shared" si="282"/>
        <v>0</v>
      </c>
      <c r="AA685" s="166">
        <f t="shared" si="282"/>
        <v>70.992296478048544</v>
      </c>
      <c r="AB685" s="166">
        <f t="shared" si="282"/>
        <v>35.055426783842719</v>
      </c>
      <c r="AC685" s="166" t="str">
        <f t="shared" si="282"/>
        <v/>
      </c>
      <c r="AD685" s="166" t="str">
        <f t="shared" si="282"/>
        <v/>
      </c>
      <c r="AE685" s="166" t="str">
        <f t="shared" si="282"/>
        <v/>
      </c>
      <c r="AF685" s="166" t="str">
        <f t="shared" si="282"/>
        <v/>
      </c>
      <c r="AG685" s="166" t="str">
        <f t="shared" si="282"/>
        <v/>
      </c>
      <c r="AH685" s="166" t="str">
        <f t="shared" si="282"/>
        <v/>
      </c>
      <c r="AI685" s="166" t="str">
        <f t="shared" si="282"/>
        <v/>
      </c>
      <c r="AJ685" s="166" t="str">
        <f t="shared" si="282"/>
        <v/>
      </c>
      <c r="AK685" s="166" t="str">
        <f t="shared" si="282"/>
        <v/>
      </c>
      <c r="AL685" s="166" t="str">
        <f t="shared" si="282"/>
        <v/>
      </c>
      <c r="AM685" s="166" t="str">
        <f t="shared" si="282"/>
        <v/>
      </c>
      <c r="AN685" s="166" t="str">
        <f t="shared" si="282"/>
        <v/>
      </c>
      <c r="AO685" s="166" t="str">
        <f t="shared" si="282"/>
        <v/>
      </c>
      <c r="AP685" s="166" t="str">
        <f t="shared" si="282"/>
        <v/>
      </c>
      <c r="AQ685" s="166">
        <f t="shared" si="282"/>
        <v>62.141686728322739</v>
      </c>
      <c r="AS685" s="166">
        <v>57.776828093539699</v>
      </c>
    </row>
    <row r="686" spans="2:45">
      <c r="B686" s="161" t="str">
        <f t="shared" si="279"/>
        <v>17 Todo Riesgo Construc. y Montaje</v>
      </c>
      <c r="C686" s="166">
        <f t="shared" si="280"/>
        <v>32.529718049708286</v>
      </c>
      <c r="D686" s="166" t="str">
        <f t="shared" si="282"/>
        <v/>
      </c>
      <c r="E686" s="166">
        <f t="shared" si="282"/>
        <v>270.66486808901607</v>
      </c>
      <c r="F686" s="166" t="str">
        <f t="shared" si="282"/>
        <v/>
      </c>
      <c r="G686" s="166" t="str">
        <f t="shared" si="282"/>
        <v/>
      </c>
      <c r="H686" s="166">
        <f t="shared" si="282"/>
        <v>44.719502232385757</v>
      </c>
      <c r="I686" s="166">
        <f t="shared" si="282"/>
        <v>296.42820758656978</v>
      </c>
      <c r="J686" s="166">
        <f t="shared" si="282"/>
        <v>0</v>
      </c>
      <c r="K686" s="166" t="str">
        <f t="shared" si="282"/>
        <v/>
      </c>
      <c r="L686" s="166">
        <f t="shared" si="282"/>
        <v>41.308435819323783</v>
      </c>
      <c r="M686" s="166" t="str">
        <f t="shared" si="282"/>
        <v/>
      </c>
      <c r="N686" s="166" t="str">
        <f t="shared" si="282"/>
        <v/>
      </c>
      <c r="O686" s="166" t="str">
        <f t="shared" si="282"/>
        <v/>
      </c>
      <c r="P686" s="166">
        <f t="shared" si="282"/>
        <v>1.5865820489573892</v>
      </c>
      <c r="Q686" s="166" t="str">
        <f t="shared" si="282"/>
        <v/>
      </c>
      <c r="R686" s="166">
        <f t="shared" si="282"/>
        <v>270.77432904021231</v>
      </c>
      <c r="S686" s="166" t="str">
        <f t="shared" si="282"/>
        <v/>
      </c>
      <c r="T686" s="166">
        <f t="shared" si="282"/>
        <v>178.23394122867521</v>
      </c>
      <c r="U686" s="166" t="str">
        <f t="shared" si="282"/>
        <v/>
      </c>
      <c r="V686" s="166">
        <f t="shared" si="282"/>
        <v>169.75381769340328</v>
      </c>
      <c r="W686" s="166" t="str">
        <f t="shared" si="282"/>
        <v/>
      </c>
      <c r="X686" s="166">
        <f t="shared" si="282"/>
        <v>21.608058283601096</v>
      </c>
      <c r="Y686" s="166">
        <f t="shared" si="282"/>
        <v>138.76637806745325</v>
      </c>
      <c r="Z686" s="166">
        <f t="shared" si="282"/>
        <v>0</v>
      </c>
      <c r="AA686" s="166">
        <f t="shared" si="282"/>
        <v>13.885459717674841</v>
      </c>
      <c r="AB686" s="166">
        <f t="shared" si="282"/>
        <v>122.13742954998668</v>
      </c>
      <c r="AC686" s="166" t="str">
        <f t="shared" si="282"/>
        <v/>
      </c>
      <c r="AD686" s="166" t="str">
        <f t="shared" si="282"/>
        <v/>
      </c>
      <c r="AE686" s="166" t="str">
        <f t="shared" si="282"/>
        <v/>
      </c>
      <c r="AF686" s="166" t="str">
        <f t="shared" si="282"/>
        <v/>
      </c>
      <c r="AG686" s="166" t="str">
        <f t="shared" si="282"/>
        <v/>
      </c>
      <c r="AH686" s="166" t="str">
        <f t="shared" si="282"/>
        <v/>
      </c>
      <c r="AI686" s="166" t="str">
        <f t="shared" si="282"/>
        <v/>
      </c>
      <c r="AJ686" s="166" t="str">
        <f t="shared" si="282"/>
        <v/>
      </c>
      <c r="AK686" s="166" t="str">
        <f t="shared" si="282"/>
        <v/>
      </c>
      <c r="AL686" s="166" t="str">
        <f t="shared" si="282"/>
        <v/>
      </c>
      <c r="AM686" s="166" t="str">
        <f t="shared" si="282"/>
        <v/>
      </c>
      <c r="AN686" s="166" t="str">
        <f t="shared" si="282"/>
        <v/>
      </c>
      <c r="AO686" s="166" t="str">
        <f t="shared" si="282"/>
        <v/>
      </c>
      <c r="AP686" s="166" t="str">
        <f t="shared" si="282"/>
        <v/>
      </c>
      <c r="AQ686" s="166">
        <f t="shared" si="282"/>
        <v>168.80486545052952</v>
      </c>
      <c r="AS686" s="166">
        <v>17.8534386699517</v>
      </c>
    </row>
    <row r="687" spans="2:45">
      <c r="B687" s="161" t="str">
        <f t="shared" si="279"/>
        <v>18 Avería de Maquinaria</v>
      </c>
      <c r="C687" s="166">
        <f t="shared" si="280"/>
        <v>-9.2448481252424752</v>
      </c>
      <c r="D687" s="166" t="str">
        <f t="shared" si="282"/>
        <v/>
      </c>
      <c r="E687" s="166">
        <f t="shared" si="282"/>
        <v>621.43507292591892</v>
      </c>
      <c r="F687" s="166" t="str">
        <f t="shared" si="282"/>
        <v/>
      </c>
      <c r="G687" s="166" t="str">
        <f t="shared" si="282"/>
        <v/>
      </c>
      <c r="H687" s="166">
        <f t="shared" si="282"/>
        <v>113.68868598134884</v>
      </c>
      <c r="I687" s="166">
        <f t="shared" si="282"/>
        <v>-33.331860041276919</v>
      </c>
      <c r="J687" s="166">
        <f t="shared" si="282"/>
        <v>37395.299999999996</v>
      </c>
      <c r="K687" s="166" t="str">
        <f t="shared" si="282"/>
        <v/>
      </c>
      <c r="L687" s="166">
        <f t="shared" si="282"/>
        <v>5393.5543278084715</v>
      </c>
      <c r="M687" s="166" t="str">
        <f t="shared" si="282"/>
        <v/>
      </c>
      <c r="N687" s="166" t="str">
        <f t="shared" si="282"/>
        <v/>
      </c>
      <c r="O687" s="166" t="str">
        <f t="shared" si="282"/>
        <v/>
      </c>
      <c r="P687" s="166">
        <f t="shared" si="282"/>
        <v>24.599139616738366</v>
      </c>
      <c r="Q687" s="166" t="str">
        <f t="shared" si="282"/>
        <v/>
      </c>
      <c r="R687" s="166">
        <f t="shared" si="282"/>
        <v>-2.4004174639067664</v>
      </c>
      <c r="S687" s="166" t="str">
        <f t="shared" si="282"/>
        <v/>
      </c>
      <c r="T687" s="166">
        <f t="shared" si="282"/>
        <v>-234.78905246517141</v>
      </c>
      <c r="U687" s="166" t="str">
        <f t="shared" si="282"/>
        <v/>
      </c>
      <c r="V687" s="166">
        <f t="shared" si="282"/>
        <v>-39.023533544081488</v>
      </c>
      <c r="W687" s="166" t="str">
        <f t="shared" si="282"/>
        <v/>
      </c>
      <c r="X687" s="166" t="str">
        <f t="shared" si="282"/>
        <v/>
      </c>
      <c r="Y687" s="166">
        <f t="shared" si="282"/>
        <v>-188.90180360721442</v>
      </c>
      <c r="Z687" s="166">
        <f t="shared" si="282"/>
        <v>47023.076923076922</v>
      </c>
      <c r="AA687" s="166">
        <f t="shared" si="282"/>
        <v>-988.29787234042556</v>
      </c>
      <c r="AB687" s="166">
        <f t="shared" si="282"/>
        <v>47.298952376132398</v>
      </c>
      <c r="AC687" s="166" t="str">
        <f t="shared" si="282"/>
        <v/>
      </c>
      <c r="AD687" s="166" t="str">
        <f t="shared" si="282"/>
        <v/>
      </c>
      <c r="AE687" s="166" t="str">
        <f t="shared" si="282"/>
        <v/>
      </c>
      <c r="AF687" s="166" t="str">
        <f t="shared" si="282"/>
        <v/>
      </c>
      <c r="AG687" s="166" t="str">
        <f t="shared" si="282"/>
        <v/>
      </c>
      <c r="AH687" s="166" t="str">
        <f t="shared" si="282"/>
        <v/>
      </c>
      <c r="AI687" s="166" t="str">
        <f t="shared" si="282"/>
        <v/>
      </c>
      <c r="AJ687" s="166" t="str">
        <f t="shared" si="282"/>
        <v/>
      </c>
      <c r="AK687" s="166" t="str">
        <f t="shared" si="282"/>
        <v/>
      </c>
      <c r="AL687" s="166" t="str">
        <f t="shared" si="282"/>
        <v/>
      </c>
      <c r="AM687" s="166" t="str">
        <f t="shared" si="282"/>
        <v/>
      </c>
      <c r="AN687" s="166" t="str">
        <f t="shared" si="282"/>
        <v/>
      </c>
      <c r="AO687" s="166" t="str">
        <f t="shared" si="282"/>
        <v/>
      </c>
      <c r="AP687" s="166" t="str">
        <f t="shared" si="282"/>
        <v/>
      </c>
      <c r="AQ687" s="166">
        <f t="shared" si="282"/>
        <v>-11.983303297641333</v>
      </c>
      <c r="AS687" s="166">
        <v>51.776340469772798</v>
      </c>
    </row>
    <row r="688" spans="2:45">
      <c r="B688" s="161" t="str">
        <f t="shared" si="279"/>
        <v>19 Equipo Electrónico</v>
      </c>
      <c r="C688" s="166">
        <f t="shared" si="280"/>
        <v>48.464651341374868</v>
      </c>
      <c r="D688" s="166" t="str">
        <f t="shared" si="282"/>
        <v/>
      </c>
      <c r="E688" s="166">
        <f t="shared" si="282"/>
        <v>75.161415134805537</v>
      </c>
      <c r="F688" s="166" t="str">
        <f t="shared" si="282"/>
        <v/>
      </c>
      <c r="G688" s="166" t="str">
        <f t="shared" si="282"/>
        <v/>
      </c>
      <c r="H688" s="166">
        <f t="shared" si="282"/>
        <v>97.463215519845576</v>
      </c>
      <c r="I688" s="166">
        <f t="shared" si="282"/>
        <v>11.088096751286084</v>
      </c>
      <c r="J688" s="166">
        <f t="shared" si="282"/>
        <v>43.193157519600852</v>
      </c>
      <c r="K688" s="166" t="str">
        <f t="shared" si="282"/>
        <v/>
      </c>
      <c r="L688" s="166">
        <f t="shared" si="282"/>
        <v>-3197.4477958236657</v>
      </c>
      <c r="M688" s="166" t="str">
        <f t="shared" si="282"/>
        <v/>
      </c>
      <c r="N688" s="166" t="str">
        <f t="shared" si="282"/>
        <v/>
      </c>
      <c r="O688" s="166" t="str">
        <f t="shared" si="282"/>
        <v/>
      </c>
      <c r="P688" s="166">
        <f t="shared" si="282"/>
        <v>32.639443185083486</v>
      </c>
      <c r="Q688" s="166" t="str">
        <f t="shared" si="282"/>
        <v/>
      </c>
      <c r="R688" s="166">
        <f t="shared" si="282"/>
        <v>24.822059289211506</v>
      </c>
      <c r="S688" s="166" t="str">
        <f t="shared" si="282"/>
        <v/>
      </c>
      <c r="T688" s="166">
        <f t="shared" si="282"/>
        <v>8.1159319886779748</v>
      </c>
      <c r="U688" s="166" t="str">
        <f t="shared" si="282"/>
        <v/>
      </c>
      <c r="V688" s="166">
        <f t="shared" si="282"/>
        <v>29.372176918179889</v>
      </c>
      <c r="W688" s="166" t="str">
        <f t="shared" si="282"/>
        <v/>
      </c>
      <c r="X688" s="166" t="str">
        <f t="shared" si="282"/>
        <v/>
      </c>
      <c r="Y688" s="166">
        <f t="shared" si="282"/>
        <v>15.148067380929806</v>
      </c>
      <c r="Z688" s="166">
        <f t="shared" si="282"/>
        <v>6365.5737704918029</v>
      </c>
      <c r="AA688" s="166">
        <f t="shared" si="282"/>
        <v>-16.676844501193582</v>
      </c>
      <c r="AB688" s="166">
        <f t="shared" si="282"/>
        <v>2.4907991031769532</v>
      </c>
      <c r="AC688" s="166" t="str">
        <f t="shared" si="282"/>
        <v/>
      </c>
      <c r="AD688" s="166" t="str">
        <f t="shared" si="282"/>
        <v/>
      </c>
      <c r="AE688" s="166" t="str">
        <f t="shared" si="282"/>
        <v/>
      </c>
      <c r="AF688" s="166" t="str">
        <f t="shared" si="282"/>
        <v/>
      </c>
      <c r="AG688" s="166" t="str">
        <f t="shared" si="282"/>
        <v/>
      </c>
      <c r="AH688" s="166" t="str">
        <f t="shared" si="282"/>
        <v/>
      </c>
      <c r="AI688" s="166" t="str">
        <f t="shared" si="282"/>
        <v/>
      </c>
      <c r="AJ688" s="166" t="str">
        <f t="shared" si="282"/>
        <v/>
      </c>
      <c r="AK688" s="166" t="str">
        <f t="shared" si="282"/>
        <v/>
      </c>
      <c r="AL688" s="166" t="str">
        <f t="shared" si="282"/>
        <v/>
      </c>
      <c r="AM688" s="166" t="str">
        <f t="shared" si="282"/>
        <v/>
      </c>
      <c r="AN688" s="166" t="str">
        <f t="shared" si="282"/>
        <v/>
      </c>
      <c r="AO688" s="166" t="str">
        <f t="shared" si="282"/>
        <v/>
      </c>
      <c r="AP688" s="166" t="str">
        <f t="shared" si="282"/>
        <v/>
      </c>
      <c r="AQ688" s="166">
        <f t="shared" si="282"/>
        <v>42.158288460161351</v>
      </c>
      <c r="AS688" s="166">
        <v>12.348643425556901</v>
      </c>
    </row>
    <row r="689" spans="2:45">
      <c r="B689" s="161" t="str">
        <f t="shared" si="279"/>
        <v>20 Responsabilidad Civil Vehíc. Mot.</v>
      </c>
      <c r="C689" s="166" t="str">
        <f t="shared" si="280"/>
        <v/>
      </c>
      <c r="D689" s="166" t="str">
        <f t="shared" si="282"/>
        <v/>
      </c>
      <c r="E689" s="166">
        <f t="shared" si="282"/>
        <v>49.817098284896723</v>
      </c>
      <c r="F689" s="166" t="str">
        <f t="shared" si="282"/>
        <v/>
      </c>
      <c r="G689" s="166" t="str">
        <f t="shared" si="282"/>
        <v/>
      </c>
      <c r="H689" s="166">
        <f t="shared" si="282"/>
        <v>11.231401839454918</v>
      </c>
      <c r="I689" s="166">
        <f t="shared" si="282"/>
        <v>103.69538204953849</v>
      </c>
      <c r="J689" s="166">
        <f t="shared" si="282"/>
        <v>55.643882116381384</v>
      </c>
      <c r="K689" s="166" t="str">
        <f t="shared" si="282"/>
        <v/>
      </c>
      <c r="L689" s="166">
        <f t="shared" si="282"/>
        <v>1624.2118027485851</v>
      </c>
      <c r="M689" s="166" t="str">
        <f t="shared" si="282"/>
        <v/>
      </c>
      <c r="N689" s="166" t="str">
        <f t="shared" si="282"/>
        <v/>
      </c>
      <c r="O689" s="166" t="str">
        <f t="shared" si="282"/>
        <v/>
      </c>
      <c r="P689" s="166">
        <f t="shared" si="282"/>
        <v>22.049855568631646</v>
      </c>
      <c r="Q689" s="166" t="str">
        <f t="shared" si="282"/>
        <v/>
      </c>
      <c r="R689" s="166">
        <f t="shared" si="282"/>
        <v>-4.727880409749635</v>
      </c>
      <c r="S689" s="166" t="str">
        <f t="shared" si="282"/>
        <v/>
      </c>
      <c r="T689" s="166">
        <f t="shared" si="282"/>
        <v>51.566181085271637</v>
      </c>
      <c r="U689" s="166" t="str">
        <f t="shared" si="282"/>
        <v/>
      </c>
      <c r="V689" s="166">
        <f t="shared" si="282"/>
        <v>-4.0132035439402873</v>
      </c>
      <c r="W689" s="166" t="str">
        <f t="shared" si="282"/>
        <v/>
      </c>
      <c r="X689" s="166" t="str">
        <f t="shared" ref="D689:AQ695" si="283">IFERROR((X725/X761)*100,"")</f>
        <v/>
      </c>
      <c r="Y689" s="166">
        <f t="shared" si="283"/>
        <v>97.222199454858242</v>
      </c>
      <c r="Z689" s="166" t="str">
        <f t="shared" si="283"/>
        <v/>
      </c>
      <c r="AA689" s="166">
        <f t="shared" si="283"/>
        <v>-4.4545133576556424</v>
      </c>
      <c r="AB689" s="166">
        <f t="shared" si="283"/>
        <v>35.124270171968227</v>
      </c>
      <c r="AC689" s="166">
        <f t="shared" si="283"/>
        <v>19.487380107117318</v>
      </c>
      <c r="AD689" s="166" t="str">
        <f t="shared" si="283"/>
        <v/>
      </c>
      <c r="AE689" s="166" t="str">
        <f t="shared" si="283"/>
        <v/>
      </c>
      <c r="AF689" s="166" t="str">
        <f t="shared" si="283"/>
        <v/>
      </c>
      <c r="AG689" s="166" t="str">
        <f t="shared" si="283"/>
        <v/>
      </c>
      <c r="AH689" s="166" t="str">
        <f t="shared" si="283"/>
        <v/>
      </c>
      <c r="AI689" s="166" t="str">
        <f t="shared" si="283"/>
        <v/>
      </c>
      <c r="AJ689" s="166" t="str">
        <f t="shared" si="283"/>
        <v/>
      </c>
      <c r="AK689" s="166" t="str">
        <f t="shared" si="283"/>
        <v/>
      </c>
      <c r="AL689" s="166" t="str">
        <f t="shared" si="283"/>
        <v/>
      </c>
      <c r="AM689" s="166" t="str">
        <f t="shared" si="283"/>
        <v/>
      </c>
      <c r="AN689" s="166" t="str">
        <f t="shared" si="283"/>
        <v/>
      </c>
      <c r="AO689" s="166" t="str">
        <f t="shared" si="283"/>
        <v/>
      </c>
      <c r="AP689" s="166" t="str">
        <f t="shared" si="283"/>
        <v/>
      </c>
      <c r="AQ689" s="166">
        <f t="shared" si="283"/>
        <v>51.030861372806392</v>
      </c>
      <c r="AS689" s="166">
        <v>33.5303813821589</v>
      </c>
    </row>
    <row r="690" spans="2:45">
      <c r="B690" s="161" t="str">
        <f t="shared" si="279"/>
        <v>21 Responsabilidad Civil</v>
      </c>
      <c r="C690" s="166">
        <f t="shared" si="280"/>
        <v>56.212710037365952</v>
      </c>
      <c r="D690" s="166" t="str">
        <f t="shared" si="283"/>
        <v/>
      </c>
      <c r="E690" s="166">
        <f t="shared" si="283"/>
        <v>44.231224381643855</v>
      </c>
      <c r="F690" s="166" t="str">
        <f t="shared" si="283"/>
        <v/>
      </c>
      <c r="G690" s="166" t="str">
        <f t="shared" si="283"/>
        <v/>
      </c>
      <c r="H690" s="166">
        <f t="shared" si="283"/>
        <v>31.711831488940156</v>
      </c>
      <c r="I690" s="166">
        <f t="shared" si="283"/>
        <v>66.934028090738039</v>
      </c>
      <c r="J690" s="166">
        <f t="shared" si="283"/>
        <v>104.24959629434399</v>
      </c>
      <c r="K690" s="166" t="str">
        <f t="shared" si="283"/>
        <v/>
      </c>
      <c r="L690" s="166">
        <f t="shared" si="283"/>
        <v>956.01935636163353</v>
      </c>
      <c r="M690" s="166" t="str">
        <f t="shared" si="283"/>
        <v/>
      </c>
      <c r="N690" s="166" t="str">
        <f t="shared" si="283"/>
        <v/>
      </c>
      <c r="O690" s="166" t="str">
        <f t="shared" si="283"/>
        <v/>
      </c>
      <c r="P690" s="166">
        <f t="shared" si="283"/>
        <v>142.46237181607674</v>
      </c>
      <c r="Q690" s="166" t="str">
        <f t="shared" si="283"/>
        <v/>
      </c>
      <c r="R690" s="166">
        <f t="shared" si="283"/>
        <v>15.650094950420149</v>
      </c>
      <c r="S690" s="166" t="str">
        <f t="shared" si="283"/>
        <v/>
      </c>
      <c r="T690" s="166">
        <f t="shared" si="283"/>
        <v>124.08941162105256</v>
      </c>
      <c r="U690" s="166" t="str">
        <f t="shared" si="283"/>
        <v/>
      </c>
      <c r="V690" s="166">
        <f t="shared" si="283"/>
        <v>-30.124597675853476</v>
      </c>
      <c r="W690" s="166" t="str">
        <f t="shared" si="283"/>
        <v/>
      </c>
      <c r="X690" s="166">
        <f t="shared" si="283"/>
        <v>5.6662211000544582</v>
      </c>
      <c r="Y690" s="166">
        <f t="shared" si="283"/>
        <v>96.533663455947107</v>
      </c>
      <c r="Z690" s="166">
        <f t="shared" si="283"/>
        <v>7.5845379863720304</v>
      </c>
      <c r="AA690" s="166">
        <f t="shared" si="283"/>
        <v>10.702669003776721</v>
      </c>
      <c r="AB690" s="166">
        <f t="shared" si="283"/>
        <v>79.353989901143279</v>
      </c>
      <c r="AC690" s="166" t="str">
        <f t="shared" si="283"/>
        <v/>
      </c>
      <c r="AD690" s="166" t="str">
        <f t="shared" si="283"/>
        <v/>
      </c>
      <c r="AE690" s="166" t="str">
        <f t="shared" si="283"/>
        <v/>
      </c>
      <c r="AF690" s="166" t="str">
        <f t="shared" si="283"/>
        <v/>
      </c>
      <c r="AG690" s="166" t="str">
        <f t="shared" si="283"/>
        <v/>
      </c>
      <c r="AH690" s="166" t="str">
        <f t="shared" si="283"/>
        <v/>
      </c>
      <c r="AI690" s="166" t="str">
        <f t="shared" si="283"/>
        <v/>
      </c>
      <c r="AJ690" s="166" t="str">
        <f t="shared" si="283"/>
        <v/>
      </c>
      <c r="AK690" s="166" t="str">
        <f t="shared" si="283"/>
        <v/>
      </c>
      <c r="AL690" s="166" t="str">
        <f t="shared" si="283"/>
        <v/>
      </c>
      <c r="AM690" s="166" t="str">
        <f t="shared" si="283"/>
        <v/>
      </c>
      <c r="AN690" s="166" t="str">
        <f t="shared" si="283"/>
        <v/>
      </c>
      <c r="AO690" s="166" t="str">
        <f t="shared" si="283"/>
        <v/>
      </c>
      <c r="AP690" s="166" t="str">
        <f t="shared" si="283"/>
        <v/>
      </c>
      <c r="AQ690" s="166">
        <f t="shared" si="283"/>
        <v>64.345234286249024</v>
      </c>
      <c r="AS690" s="166">
        <v>47.736682440711803</v>
      </c>
    </row>
    <row r="691" spans="2:45">
      <c r="B691" s="161" t="str">
        <f t="shared" si="279"/>
        <v>22 Multiriesgos</v>
      </c>
      <c r="C691" s="166" t="str">
        <f t="shared" si="280"/>
        <v/>
      </c>
      <c r="D691" s="166" t="str">
        <f t="shared" si="283"/>
        <v/>
      </c>
      <c r="E691" s="166">
        <f t="shared" si="283"/>
        <v>0.37779469993335418</v>
      </c>
      <c r="F691" s="166" t="str">
        <f t="shared" si="283"/>
        <v/>
      </c>
      <c r="G691" s="166" t="str">
        <f t="shared" si="283"/>
        <v/>
      </c>
      <c r="H691" s="166" t="str">
        <f t="shared" si="283"/>
        <v/>
      </c>
      <c r="I691" s="166" t="str">
        <f t="shared" si="283"/>
        <v/>
      </c>
      <c r="J691" s="166" t="str">
        <f t="shared" si="283"/>
        <v/>
      </c>
      <c r="K691" s="166" t="str">
        <f t="shared" si="283"/>
        <v/>
      </c>
      <c r="L691" s="166" t="str">
        <f t="shared" si="283"/>
        <v/>
      </c>
      <c r="M691" s="166" t="str">
        <f t="shared" si="283"/>
        <v/>
      </c>
      <c r="N691" s="166" t="str">
        <f t="shared" si="283"/>
        <v/>
      </c>
      <c r="O691" s="166" t="str">
        <f t="shared" si="283"/>
        <v/>
      </c>
      <c r="P691" s="166" t="str">
        <f t="shared" si="283"/>
        <v/>
      </c>
      <c r="Q691" s="166" t="str">
        <f t="shared" si="283"/>
        <v/>
      </c>
      <c r="R691" s="166" t="str">
        <f t="shared" si="283"/>
        <v/>
      </c>
      <c r="S691" s="166" t="str">
        <f t="shared" si="283"/>
        <v/>
      </c>
      <c r="T691" s="166">
        <f t="shared" si="283"/>
        <v>16.149044463651204</v>
      </c>
      <c r="U691" s="166" t="str">
        <f t="shared" si="283"/>
        <v/>
      </c>
      <c r="V691" s="166">
        <f t="shared" si="283"/>
        <v>0.54670029145449306</v>
      </c>
      <c r="W691" s="166" t="str">
        <f t="shared" si="283"/>
        <v/>
      </c>
      <c r="X691" s="166">
        <f t="shared" si="283"/>
        <v>1693.2786189330691</v>
      </c>
      <c r="Y691" s="166" t="str">
        <f t="shared" si="283"/>
        <v/>
      </c>
      <c r="Z691" s="166" t="str">
        <f t="shared" si="283"/>
        <v/>
      </c>
      <c r="AA691" s="166">
        <f t="shared" si="283"/>
        <v>10.017123287671232</v>
      </c>
      <c r="AB691" s="166" t="str">
        <f t="shared" si="283"/>
        <v/>
      </c>
      <c r="AC691" s="166" t="str">
        <f t="shared" si="283"/>
        <v/>
      </c>
      <c r="AD691" s="166">
        <f t="shared" si="283"/>
        <v>52.322193168414429</v>
      </c>
      <c r="AE691" s="166" t="str">
        <f t="shared" si="283"/>
        <v/>
      </c>
      <c r="AF691" s="166" t="str">
        <f t="shared" si="283"/>
        <v/>
      </c>
      <c r="AG691" s="166" t="str">
        <f t="shared" si="283"/>
        <v/>
      </c>
      <c r="AH691" s="166" t="str">
        <f t="shared" si="283"/>
        <v/>
      </c>
      <c r="AI691" s="166" t="str">
        <f t="shared" si="283"/>
        <v/>
      </c>
      <c r="AJ691" s="166" t="str">
        <f t="shared" si="283"/>
        <v/>
      </c>
      <c r="AK691" s="166" t="str">
        <f t="shared" si="283"/>
        <v/>
      </c>
      <c r="AL691" s="166" t="str">
        <f t="shared" si="283"/>
        <v/>
      </c>
      <c r="AM691" s="166" t="str">
        <f t="shared" si="283"/>
        <v/>
      </c>
      <c r="AN691" s="166" t="str">
        <f t="shared" si="283"/>
        <v/>
      </c>
      <c r="AO691" s="166" t="str">
        <f t="shared" si="283"/>
        <v/>
      </c>
      <c r="AP691" s="166" t="str">
        <f t="shared" si="283"/>
        <v/>
      </c>
      <c r="AQ691" s="166">
        <f t="shared" si="283"/>
        <v>35.907293251189095</v>
      </c>
      <c r="AS691" s="166">
        <v>52.540177800080102</v>
      </c>
    </row>
    <row r="692" spans="2:45">
      <c r="B692" s="161" t="str">
        <f t="shared" si="279"/>
        <v>23 Accidentes Personales</v>
      </c>
      <c r="C692" s="166">
        <f t="shared" si="280"/>
        <v>28.720853742483854</v>
      </c>
      <c r="D692" s="166" t="str">
        <f t="shared" si="283"/>
        <v/>
      </c>
      <c r="E692" s="166">
        <f t="shared" si="283"/>
        <v>8.0738938156608597</v>
      </c>
      <c r="F692" s="166">
        <f t="shared" si="283"/>
        <v>32.927248612270965</v>
      </c>
      <c r="G692" s="166" t="str">
        <f t="shared" si="283"/>
        <v/>
      </c>
      <c r="H692" s="166">
        <f t="shared" si="283"/>
        <v>91.309070738509419</v>
      </c>
      <c r="I692" s="166">
        <f t="shared" si="283"/>
        <v>17.447547646266532</v>
      </c>
      <c r="J692" s="166">
        <f t="shared" si="283"/>
        <v>51.996974598898568</v>
      </c>
      <c r="K692" s="166" t="str">
        <f t="shared" si="283"/>
        <v/>
      </c>
      <c r="L692" s="166">
        <f t="shared" si="283"/>
        <v>159.51672211521625</v>
      </c>
      <c r="M692" s="166" t="str">
        <f t="shared" si="283"/>
        <v/>
      </c>
      <c r="N692" s="166" t="str">
        <f t="shared" si="283"/>
        <v/>
      </c>
      <c r="O692" s="166" t="str">
        <f t="shared" si="283"/>
        <v/>
      </c>
      <c r="P692" s="166">
        <f t="shared" si="283"/>
        <v>-127.86540483701367</v>
      </c>
      <c r="Q692" s="166" t="str">
        <f t="shared" si="283"/>
        <v/>
      </c>
      <c r="R692" s="166">
        <f t="shared" si="283"/>
        <v>-242.61708110007908</v>
      </c>
      <c r="S692" s="166" t="str">
        <f t="shared" si="283"/>
        <v/>
      </c>
      <c r="T692" s="166">
        <f t="shared" si="283"/>
        <v>23.432639979349954</v>
      </c>
      <c r="U692" s="166" t="str">
        <f t="shared" si="283"/>
        <v/>
      </c>
      <c r="V692" s="166">
        <f t="shared" si="283"/>
        <v>45.577071244645836</v>
      </c>
      <c r="W692" s="166" t="str">
        <f t="shared" si="283"/>
        <v/>
      </c>
      <c r="X692" s="166">
        <f t="shared" si="283"/>
        <v>21.748121048236371</v>
      </c>
      <c r="Y692" s="166">
        <f t="shared" si="283"/>
        <v>34.479142132137603</v>
      </c>
      <c r="Z692" s="166">
        <f t="shared" si="283"/>
        <v>0</v>
      </c>
      <c r="AA692" s="166">
        <f t="shared" si="283"/>
        <v>45.165070914941793</v>
      </c>
      <c r="AB692" s="166">
        <f t="shared" si="283"/>
        <v>25.06682960360498</v>
      </c>
      <c r="AC692" s="166" t="str">
        <f t="shared" si="283"/>
        <v/>
      </c>
      <c r="AD692" s="166" t="str">
        <f t="shared" si="283"/>
        <v/>
      </c>
      <c r="AE692" s="166" t="str">
        <f t="shared" si="283"/>
        <v/>
      </c>
      <c r="AF692" s="166" t="str">
        <f t="shared" si="283"/>
        <v/>
      </c>
      <c r="AG692" s="166" t="str">
        <f t="shared" si="283"/>
        <v/>
      </c>
      <c r="AH692" s="166" t="str">
        <f t="shared" si="283"/>
        <v/>
      </c>
      <c r="AI692" s="166" t="str">
        <f t="shared" si="283"/>
        <v/>
      </c>
      <c r="AJ692" s="166" t="str">
        <f t="shared" si="283"/>
        <v/>
      </c>
      <c r="AK692" s="166" t="str">
        <f t="shared" si="283"/>
        <v/>
      </c>
      <c r="AL692" s="166" t="str">
        <f t="shared" si="283"/>
        <v/>
      </c>
      <c r="AM692" s="166" t="str">
        <f t="shared" si="283"/>
        <v/>
      </c>
      <c r="AN692" s="166" t="str">
        <f t="shared" si="283"/>
        <v/>
      </c>
      <c r="AO692" s="166" t="str">
        <f t="shared" si="283"/>
        <v/>
      </c>
      <c r="AP692" s="166" t="str">
        <f t="shared" si="283"/>
        <v/>
      </c>
      <c r="AQ692" s="166">
        <f t="shared" si="283"/>
        <v>32.19120574164662</v>
      </c>
      <c r="AS692" s="166">
        <v>48.931915934231903</v>
      </c>
    </row>
    <row r="693" spans="2:45">
      <c r="B693" s="161" t="str">
        <f t="shared" si="279"/>
        <v>24 SOAP</v>
      </c>
      <c r="C693" s="166" t="str">
        <f t="shared" si="280"/>
        <v/>
      </c>
      <c r="D693" s="166" t="str">
        <f t="shared" si="283"/>
        <v/>
      </c>
      <c r="E693" s="166" t="str">
        <f t="shared" si="283"/>
        <v/>
      </c>
      <c r="F693" s="166" t="str">
        <f t="shared" si="283"/>
        <v/>
      </c>
      <c r="G693" s="166" t="str">
        <f t="shared" si="283"/>
        <v/>
      </c>
      <c r="H693" s="166" t="str">
        <f t="shared" si="283"/>
        <v/>
      </c>
      <c r="I693" s="166">
        <f t="shared" si="283"/>
        <v>37.332313714511486</v>
      </c>
      <c r="J693" s="166" t="str">
        <f t="shared" si="283"/>
        <v/>
      </c>
      <c r="K693" s="166" t="str">
        <f t="shared" si="283"/>
        <v/>
      </c>
      <c r="L693" s="166" t="str">
        <f t="shared" si="283"/>
        <v/>
      </c>
      <c r="M693" s="166" t="str">
        <f t="shared" si="283"/>
        <v/>
      </c>
      <c r="N693" s="166" t="str">
        <f t="shared" si="283"/>
        <v/>
      </c>
      <c r="O693" s="166" t="str">
        <f t="shared" si="283"/>
        <v/>
      </c>
      <c r="P693" s="166" t="str">
        <f t="shared" si="283"/>
        <v/>
      </c>
      <c r="Q693" s="166" t="str">
        <f t="shared" si="283"/>
        <v/>
      </c>
      <c r="R693" s="166" t="str">
        <f t="shared" si="283"/>
        <v/>
      </c>
      <c r="S693" s="166" t="str">
        <f t="shared" si="283"/>
        <v/>
      </c>
      <c r="T693" s="166" t="str">
        <f t="shared" si="283"/>
        <v/>
      </c>
      <c r="U693" s="166" t="str">
        <f t="shared" si="283"/>
        <v/>
      </c>
      <c r="V693" s="166" t="str">
        <f t="shared" si="283"/>
        <v/>
      </c>
      <c r="W693" s="166" t="str">
        <f t="shared" si="283"/>
        <v/>
      </c>
      <c r="X693" s="166" t="str">
        <f t="shared" si="283"/>
        <v/>
      </c>
      <c r="Y693" s="166" t="str">
        <f t="shared" si="283"/>
        <v/>
      </c>
      <c r="Z693" s="166" t="str">
        <f t="shared" si="283"/>
        <v/>
      </c>
      <c r="AA693" s="166" t="str">
        <f t="shared" si="283"/>
        <v/>
      </c>
      <c r="AB693" s="166" t="str">
        <f t="shared" si="283"/>
        <v/>
      </c>
      <c r="AC693" s="166" t="str">
        <f t="shared" si="283"/>
        <v/>
      </c>
      <c r="AD693" s="166" t="str">
        <f t="shared" si="283"/>
        <v/>
      </c>
      <c r="AE693" s="166" t="str">
        <f t="shared" si="283"/>
        <v/>
      </c>
      <c r="AF693" s="166" t="str">
        <f t="shared" si="283"/>
        <v/>
      </c>
      <c r="AG693" s="166" t="str">
        <f t="shared" si="283"/>
        <v/>
      </c>
      <c r="AH693" s="166" t="str">
        <f t="shared" si="283"/>
        <v/>
      </c>
      <c r="AI693" s="166" t="str">
        <f t="shared" si="283"/>
        <v/>
      </c>
      <c r="AJ693" s="166" t="str">
        <f t="shared" si="283"/>
        <v/>
      </c>
      <c r="AK693" s="166" t="str">
        <f t="shared" si="283"/>
        <v/>
      </c>
      <c r="AL693" s="166" t="str">
        <f t="shared" si="283"/>
        <v/>
      </c>
      <c r="AM693" s="166" t="str">
        <f t="shared" si="283"/>
        <v/>
      </c>
      <c r="AN693" s="166" t="str">
        <f t="shared" si="283"/>
        <v/>
      </c>
      <c r="AO693" s="166" t="str">
        <f t="shared" si="283"/>
        <v/>
      </c>
      <c r="AP693" s="166" t="str">
        <f t="shared" si="283"/>
        <v/>
      </c>
      <c r="AQ693" s="166">
        <f t="shared" si="283"/>
        <v>42.657159896392912</v>
      </c>
      <c r="AS693" s="166">
        <v>75.221247954355903</v>
      </c>
    </row>
    <row r="694" spans="2:45">
      <c r="B694" s="161" t="str">
        <f t="shared" si="279"/>
        <v>25 Garantía</v>
      </c>
      <c r="C694" s="166" t="str">
        <f t="shared" si="280"/>
        <v/>
      </c>
      <c r="D694" s="166" t="str">
        <f t="shared" si="283"/>
        <v/>
      </c>
      <c r="E694" s="166" t="str">
        <f t="shared" si="283"/>
        <v/>
      </c>
      <c r="F694" s="166" t="str">
        <f t="shared" si="283"/>
        <v/>
      </c>
      <c r="G694" s="166">
        <f t="shared" si="283"/>
        <v>29.757686685686512</v>
      </c>
      <c r="H694" s="166" t="str">
        <f t="shared" si="283"/>
        <v/>
      </c>
      <c r="I694" s="166">
        <f t="shared" si="283"/>
        <v>0.47724066537711701</v>
      </c>
      <c r="J694" s="166">
        <f t="shared" si="283"/>
        <v>0</v>
      </c>
      <c r="K694" s="166" t="str">
        <f t="shared" si="283"/>
        <v/>
      </c>
      <c r="L694" s="166">
        <f t="shared" si="283"/>
        <v>-274.73684210526318</v>
      </c>
      <c r="M694" s="166">
        <f t="shared" si="283"/>
        <v>39.124044099101667</v>
      </c>
      <c r="N694" s="166" t="str">
        <f t="shared" si="283"/>
        <v/>
      </c>
      <c r="O694" s="166" t="str">
        <f t="shared" si="283"/>
        <v/>
      </c>
      <c r="P694" s="166">
        <f t="shared" si="283"/>
        <v>77.092273242276363</v>
      </c>
      <c r="Q694" s="166" t="str">
        <f t="shared" si="283"/>
        <v/>
      </c>
      <c r="R694" s="166">
        <f t="shared" si="283"/>
        <v>0</v>
      </c>
      <c r="S694" s="166" t="str">
        <f t="shared" si="283"/>
        <v/>
      </c>
      <c r="T694" s="166">
        <f t="shared" si="283"/>
        <v>4.3424951179547033</v>
      </c>
      <c r="U694" s="166">
        <f t="shared" si="283"/>
        <v>3.1927109406597256</v>
      </c>
      <c r="V694" s="166">
        <f t="shared" si="283"/>
        <v>24.74951804284667</v>
      </c>
      <c r="W694" s="166">
        <f t="shared" si="283"/>
        <v>19.913049402682674</v>
      </c>
      <c r="X694" s="166" t="str">
        <f t="shared" si="283"/>
        <v/>
      </c>
      <c r="Y694" s="166">
        <f t="shared" si="283"/>
        <v>-22.265993139065856</v>
      </c>
      <c r="Z694" s="166" t="str">
        <f t="shared" si="283"/>
        <v/>
      </c>
      <c r="AA694" s="166">
        <f t="shared" si="283"/>
        <v>0</v>
      </c>
      <c r="AB694" s="166" t="str">
        <f t="shared" si="283"/>
        <v/>
      </c>
      <c r="AC694" s="166" t="str">
        <f t="shared" si="283"/>
        <v/>
      </c>
      <c r="AD694" s="166" t="str">
        <f t="shared" si="283"/>
        <v/>
      </c>
      <c r="AE694" s="166" t="str">
        <f t="shared" si="283"/>
        <v/>
      </c>
      <c r="AF694" s="166" t="str">
        <f t="shared" si="283"/>
        <v/>
      </c>
      <c r="AG694" s="166" t="str">
        <f t="shared" si="283"/>
        <v/>
      </c>
      <c r="AH694" s="166" t="str">
        <f t="shared" si="283"/>
        <v/>
      </c>
      <c r="AI694" s="166" t="str">
        <f t="shared" si="283"/>
        <v/>
      </c>
      <c r="AJ694" s="166" t="str">
        <f t="shared" si="283"/>
        <v/>
      </c>
      <c r="AK694" s="166" t="str">
        <f t="shared" si="283"/>
        <v/>
      </c>
      <c r="AL694" s="166" t="str">
        <f t="shared" si="283"/>
        <v/>
      </c>
      <c r="AM694" s="166" t="str">
        <f t="shared" si="283"/>
        <v/>
      </c>
      <c r="AN694" s="166" t="str">
        <f t="shared" si="283"/>
        <v/>
      </c>
      <c r="AO694" s="166" t="str">
        <f t="shared" si="283"/>
        <v/>
      </c>
      <c r="AP694" s="166" t="str">
        <f t="shared" si="283"/>
        <v/>
      </c>
      <c r="AQ694" s="166">
        <f t="shared" si="283"/>
        <v>23.270522110116492</v>
      </c>
      <c r="AS694" s="166">
        <v>23.079189509451201</v>
      </c>
    </row>
    <row r="695" spans="2:45">
      <c r="B695" s="161" t="str">
        <f t="shared" si="279"/>
        <v>26 Fidelidad</v>
      </c>
      <c r="C695" s="166">
        <f t="shared" si="280"/>
        <v>100.15507883173946</v>
      </c>
      <c r="D695" s="166" t="str">
        <f t="shared" si="283"/>
        <v/>
      </c>
      <c r="E695" s="166">
        <f t="shared" si="283"/>
        <v>29.811925775517178</v>
      </c>
      <c r="F695" s="166" t="str">
        <f t="shared" si="283"/>
        <v/>
      </c>
      <c r="G695" s="166" t="str">
        <f t="shared" si="283"/>
        <v/>
      </c>
      <c r="H695" s="166">
        <f t="shared" si="283"/>
        <v>121.92615129056703</v>
      </c>
      <c r="I695" s="166">
        <f t="shared" si="283"/>
        <v>287.0183987320525</v>
      </c>
      <c r="J695" s="166">
        <f t="shared" si="283"/>
        <v>227.24016288137756</v>
      </c>
      <c r="K695" s="166" t="str">
        <f t="shared" si="283"/>
        <v/>
      </c>
      <c r="L695" s="166">
        <f t="shared" si="283"/>
        <v>-0.57077625570776247</v>
      </c>
      <c r="M695" s="166" t="str">
        <f t="shared" si="283"/>
        <v/>
      </c>
      <c r="N695" s="166" t="str">
        <f t="shared" si="283"/>
        <v/>
      </c>
      <c r="O695" s="166" t="str">
        <f t="shared" si="283"/>
        <v/>
      </c>
      <c r="P695" s="166" t="str">
        <f t="shared" si="283"/>
        <v/>
      </c>
      <c r="Q695" s="166" t="str">
        <f t="shared" si="283"/>
        <v/>
      </c>
      <c r="R695" s="166">
        <f t="shared" si="283"/>
        <v>10.445762387602832</v>
      </c>
      <c r="S695" s="166" t="str">
        <f t="shared" si="283"/>
        <v/>
      </c>
      <c r="T695" s="166">
        <f t="shared" si="283"/>
        <v>-5.8094073061332185</v>
      </c>
      <c r="U695" s="166" t="str">
        <f t="shared" si="283"/>
        <v/>
      </c>
      <c r="V695" s="166" t="str">
        <f t="shared" si="283"/>
        <v/>
      </c>
      <c r="W695" s="166">
        <f t="shared" si="283"/>
        <v>0</v>
      </c>
      <c r="X695" s="166" t="str">
        <f t="shared" si="283"/>
        <v/>
      </c>
      <c r="Y695" s="166">
        <f t="shared" si="283"/>
        <v>-10.282216933015981</v>
      </c>
      <c r="Z695" s="166">
        <f t="shared" si="283"/>
        <v>0</v>
      </c>
      <c r="AA695" s="166" t="str">
        <f t="shared" si="283"/>
        <v/>
      </c>
      <c r="AB695" s="166" t="str">
        <f t="shared" si="283"/>
        <v/>
      </c>
      <c r="AC695" s="166" t="str">
        <f t="shared" si="283"/>
        <v/>
      </c>
      <c r="AD695" s="166" t="str">
        <f t="shared" si="283"/>
        <v/>
      </c>
      <c r="AE695" s="166" t="str">
        <f t="shared" si="283"/>
        <v/>
      </c>
      <c r="AF695" s="166" t="str">
        <f t="shared" si="283"/>
        <v/>
      </c>
      <c r="AG695" s="166" t="str">
        <f t="shared" si="283"/>
        <v/>
      </c>
      <c r="AH695" s="166" t="str">
        <f t="shared" si="283"/>
        <v/>
      </c>
      <c r="AI695" s="166" t="str">
        <f t="shared" si="283"/>
        <v/>
      </c>
      <c r="AJ695" s="166" t="str">
        <f t="shared" si="283"/>
        <v/>
      </c>
      <c r="AK695" s="166" t="str">
        <f t="shared" si="283"/>
        <v/>
      </c>
      <c r="AL695" s="166" t="str">
        <f t="shared" si="283"/>
        <v/>
      </c>
      <c r="AM695" s="166" t="str">
        <f t="shared" ref="D695:AQ702" si="284">IFERROR((AM731/AM767)*100,"")</f>
        <v/>
      </c>
      <c r="AN695" s="166" t="str">
        <f t="shared" si="284"/>
        <v/>
      </c>
      <c r="AO695" s="166" t="str">
        <f t="shared" si="284"/>
        <v/>
      </c>
      <c r="AP695" s="166" t="str">
        <f t="shared" si="284"/>
        <v/>
      </c>
      <c r="AQ695" s="166">
        <f t="shared" si="284"/>
        <v>167.79572876791156</v>
      </c>
      <c r="AS695" s="166">
        <v>119.959144001504</v>
      </c>
    </row>
    <row r="696" spans="2:45">
      <c r="B696" s="161" t="str">
        <f t="shared" si="279"/>
        <v>27 Seguro de Crédito por Ventas a Plazo</v>
      </c>
      <c r="C696" s="166" t="str">
        <f t="shared" si="280"/>
        <v/>
      </c>
      <c r="D696" s="166" t="str">
        <f t="shared" si="284"/>
        <v/>
      </c>
      <c r="E696" s="166" t="str">
        <f t="shared" si="284"/>
        <v/>
      </c>
      <c r="F696" s="166" t="str">
        <f t="shared" si="284"/>
        <v/>
      </c>
      <c r="G696" s="166">
        <f t="shared" si="284"/>
        <v>32.368997577657453</v>
      </c>
      <c r="H696" s="166" t="str">
        <f t="shared" si="284"/>
        <v/>
      </c>
      <c r="I696" s="166" t="str">
        <f t="shared" si="284"/>
        <v/>
      </c>
      <c r="J696" s="166" t="str">
        <f t="shared" si="284"/>
        <v/>
      </c>
      <c r="K696" s="166">
        <f t="shared" si="284"/>
        <v>100.04508382160529</v>
      </c>
      <c r="L696" s="166" t="str">
        <f t="shared" si="284"/>
        <v/>
      </c>
      <c r="M696" s="166">
        <f t="shared" si="284"/>
        <v>81.882048237467259</v>
      </c>
      <c r="N696" s="166">
        <f t="shared" si="284"/>
        <v>0</v>
      </c>
      <c r="O696" s="166" t="str">
        <f t="shared" si="284"/>
        <v/>
      </c>
      <c r="P696" s="166" t="str">
        <f t="shared" si="284"/>
        <v/>
      </c>
      <c r="Q696" s="166" t="str">
        <f t="shared" si="284"/>
        <v/>
      </c>
      <c r="R696" s="166" t="str">
        <f t="shared" si="284"/>
        <v/>
      </c>
      <c r="S696" s="166" t="str">
        <f t="shared" si="284"/>
        <v/>
      </c>
      <c r="T696" s="166" t="str">
        <f t="shared" si="284"/>
        <v/>
      </c>
      <c r="U696" s="166">
        <f t="shared" si="284"/>
        <v>47.275748079806647</v>
      </c>
      <c r="V696" s="166" t="str">
        <f t="shared" si="284"/>
        <v/>
      </c>
      <c r="W696" s="166">
        <f t="shared" si="284"/>
        <v>-5.1912017912595392</v>
      </c>
      <c r="X696" s="166" t="str">
        <f t="shared" si="284"/>
        <v/>
      </c>
      <c r="Y696" s="166" t="str">
        <f t="shared" si="284"/>
        <v/>
      </c>
      <c r="Z696" s="166" t="str">
        <f t="shared" si="284"/>
        <v/>
      </c>
      <c r="AA696" s="166" t="str">
        <f t="shared" si="284"/>
        <v/>
      </c>
      <c r="AB696" s="166" t="str">
        <f t="shared" si="284"/>
        <v/>
      </c>
      <c r="AC696" s="166" t="str">
        <f t="shared" si="284"/>
        <v/>
      </c>
      <c r="AD696" s="166" t="str">
        <f t="shared" si="284"/>
        <v/>
      </c>
      <c r="AE696" s="166" t="str">
        <f t="shared" si="284"/>
        <v/>
      </c>
      <c r="AF696" s="166" t="str">
        <f t="shared" si="284"/>
        <v/>
      </c>
      <c r="AG696" s="166" t="str">
        <f t="shared" si="284"/>
        <v/>
      </c>
      <c r="AH696" s="166" t="str">
        <f t="shared" si="284"/>
        <v/>
      </c>
      <c r="AI696" s="166" t="str">
        <f t="shared" si="284"/>
        <v/>
      </c>
      <c r="AJ696" s="166" t="str">
        <f t="shared" si="284"/>
        <v/>
      </c>
      <c r="AK696" s="166" t="str">
        <f t="shared" si="284"/>
        <v/>
      </c>
      <c r="AL696" s="166" t="str">
        <f t="shared" si="284"/>
        <v/>
      </c>
      <c r="AM696" s="166" t="str">
        <f t="shared" si="284"/>
        <v/>
      </c>
      <c r="AN696" s="166" t="str">
        <f t="shared" si="284"/>
        <v/>
      </c>
      <c r="AO696" s="166" t="str">
        <f t="shared" si="284"/>
        <v/>
      </c>
      <c r="AP696" s="166" t="str">
        <f t="shared" si="284"/>
        <v/>
      </c>
      <c r="AQ696" s="166">
        <f t="shared" si="284"/>
        <v>61.69271929662996</v>
      </c>
      <c r="AS696" s="166">
        <v>67.053823311061606</v>
      </c>
    </row>
    <row r="697" spans="2:45">
      <c r="B697" s="161" t="str">
        <f t="shared" si="279"/>
        <v>28 Seguro de Crédito a la Exportación</v>
      </c>
      <c r="C697" s="166" t="str">
        <f t="shared" si="280"/>
        <v/>
      </c>
      <c r="D697" s="166" t="str">
        <f t="shared" si="284"/>
        <v/>
      </c>
      <c r="E697" s="166" t="str">
        <f t="shared" si="284"/>
        <v/>
      </c>
      <c r="F697" s="166" t="str">
        <f t="shared" si="284"/>
        <v/>
      </c>
      <c r="G697" s="166">
        <f t="shared" si="284"/>
        <v>67.916890706002903</v>
      </c>
      <c r="H697" s="166" t="str">
        <f t="shared" si="284"/>
        <v/>
      </c>
      <c r="I697" s="166" t="str">
        <f t="shared" si="284"/>
        <v/>
      </c>
      <c r="J697" s="166" t="str">
        <f t="shared" si="284"/>
        <v/>
      </c>
      <c r="K697" s="166">
        <f t="shared" si="284"/>
        <v>75.366458056040258</v>
      </c>
      <c r="L697" s="166" t="str">
        <f t="shared" si="284"/>
        <v/>
      </c>
      <c r="M697" s="166">
        <f t="shared" si="284"/>
        <v>32.417373514262174</v>
      </c>
      <c r="N697" s="166">
        <f t="shared" si="284"/>
        <v>21.149015430709902</v>
      </c>
      <c r="O697" s="166" t="str">
        <f t="shared" si="284"/>
        <v/>
      </c>
      <c r="P697" s="166" t="str">
        <f t="shared" si="284"/>
        <v/>
      </c>
      <c r="Q697" s="166" t="str">
        <f t="shared" si="284"/>
        <v/>
      </c>
      <c r="R697" s="166" t="str">
        <f t="shared" si="284"/>
        <v/>
      </c>
      <c r="S697" s="166" t="str">
        <f t="shared" si="284"/>
        <v/>
      </c>
      <c r="T697" s="166" t="str">
        <f t="shared" si="284"/>
        <v/>
      </c>
      <c r="U697" s="166">
        <f t="shared" si="284"/>
        <v>88.218075375045728</v>
      </c>
      <c r="V697" s="166" t="str">
        <f t="shared" si="284"/>
        <v/>
      </c>
      <c r="W697" s="166">
        <f t="shared" si="284"/>
        <v>-30.627921697945983</v>
      </c>
      <c r="X697" s="166" t="str">
        <f t="shared" si="284"/>
        <v/>
      </c>
      <c r="Y697" s="166" t="str">
        <f t="shared" si="284"/>
        <v/>
      </c>
      <c r="Z697" s="166" t="str">
        <f t="shared" si="284"/>
        <v/>
      </c>
      <c r="AA697" s="166" t="str">
        <f t="shared" si="284"/>
        <v/>
      </c>
      <c r="AB697" s="166" t="str">
        <f t="shared" si="284"/>
        <v/>
      </c>
      <c r="AC697" s="166" t="str">
        <f t="shared" si="284"/>
        <v/>
      </c>
      <c r="AD697" s="166" t="str">
        <f t="shared" si="284"/>
        <v/>
      </c>
      <c r="AE697" s="166" t="str">
        <f t="shared" si="284"/>
        <v/>
      </c>
      <c r="AF697" s="166" t="str">
        <f t="shared" si="284"/>
        <v/>
      </c>
      <c r="AG697" s="166" t="str">
        <f t="shared" si="284"/>
        <v/>
      </c>
      <c r="AH697" s="166" t="str">
        <f t="shared" si="284"/>
        <v/>
      </c>
      <c r="AI697" s="166" t="str">
        <f t="shared" si="284"/>
        <v/>
      </c>
      <c r="AJ697" s="166" t="str">
        <f t="shared" si="284"/>
        <v/>
      </c>
      <c r="AK697" s="166" t="str">
        <f t="shared" si="284"/>
        <v/>
      </c>
      <c r="AL697" s="166" t="str">
        <f t="shared" si="284"/>
        <v/>
      </c>
      <c r="AM697" s="166" t="str">
        <f t="shared" si="284"/>
        <v/>
      </c>
      <c r="AN697" s="166" t="str">
        <f t="shared" si="284"/>
        <v/>
      </c>
      <c r="AO697" s="166" t="str">
        <f t="shared" si="284"/>
        <v/>
      </c>
      <c r="AP697" s="166" t="str">
        <f t="shared" si="284"/>
        <v/>
      </c>
      <c r="AQ697" s="166">
        <f t="shared" si="284"/>
        <v>25.358645928600232</v>
      </c>
      <c r="AS697" s="166">
        <v>46.488672496632397</v>
      </c>
    </row>
    <row r="698" spans="2:45">
      <c r="B698" s="161" t="str">
        <f t="shared" si="279"/>
        <v>29 Otros Seguros de Crédito</v>
      </c>
      <c r="C698" s="166" t="str">
        <f t="shared" si="280"/>
        <v/>
      </c>
      <c r="D698" s="166" t="str">
        <f t="shared" si="284"/>
        <v/>
      </c>
      <c r="E698" s="166" t="str">
        <f t="shared" si="284"/>
        <v/>
      </c>
      <c r="F698" s="166" t="str">
        <f t="shared" si="284"/>
        <v/>
      </c>
      <c r="G698" s="166" t="str">
        <f t="shared" si="284"/>
        <v/>
      </c>
      <c r="H698" s="166" t="str">
        <f t="shared" si="284"/>
        <v/>
      </c>
      <c r="I698" s="166" t="str">
        <f t="shared" si="284"/>
        <v/>
      </c>
      <c r="J698" s="166" t="str">
        <f t="shared" si="284"/>
        <v/>
      </c>
      <c r="K698" s="166" t="str">
        <f t="shared" si="284"/>
        <v/>
      </c>
      <c r="L698" s="166" t="str">
        <f t="shared" si="284"/>
        <v/>
      </c>
      <c r="M698" s="166" t="str">
        <f t="shared" si="284"/>
        <v/>
      </c>
      <c r="N698" s="166" t="str">
        <f t="shared" si="284"/>
        <v/>
      </c>
      <c r="O698" s="166" t="str">
        <f t="shared" si="284"/>
        <v/>
      </c>
      <c r="P698" s="166" t="str">
        <f t="shared" si="284"/>
        <v/>
      </c>
      <c r="Q698" s="166" t="str">
        <f t="shared" si="284"/>
        <v/>
      </c>
      <c r="R698" s="166" t="str">
        <f t="shared" si="284"/>
        <v/>
      </c>
      <c r="S698" s="166" t="str">
        <f t="shared" si="284"/>
        <v/>
      </c>
      <c r="T698" s="166" t="str">
        <f t="shared" si="284"/>
        <v/>
      </c>
      <c r="U698" s="166" t="str">
        <f t="shared" si="284"/>
        <v/>
      </c>
      <c r="V698" s="166" t="str">
        <f t="shared" si="284"/>
        <v/>
      </c>
      <c r="W698" s="166" t="str">
        <f t="shared" si="284"/>
        <v/>
      </c>
      <c r="X698" s="166" t="str">
        <f t="shared" si="284"/>
        <v/>
      </c>
      <c r="Y698" s="166" t="str">
        <f t="shared" si="284"/>
        <v/>
      </c>
      <c r="Z698" s="166" t="str">
        <f t="shared" si="284"/>
        <v/>
      </c>
      <c r="AA698" s="166" t="str">
        <f t="shared" si="284"/>
        <v/>
      </c>
      <c r="AB698" s="166" t="str">
        <f t="shared" si="284"/>
        <v/>
      </c>
      <c r="AC698" s="166" t="str">
        <f t="shared" si="284"/>
        <v/>
      </c>
      <c r="AD698" s="166" t="str">
        <f t="shared" si="284"/>
        <v/>
      </c>
      <c r="AE698" s="166" t="str">
        <f t="shared" si="284"/>
        <v/>
      </c>
      <c r="AF698" s="166" t="str">
        <f t="shared" si="284"/>
        <v/>
      </c>
      <c r="AG698" s="166" t="str">
        <f t="shared" si="284"/>
        <v/>
      </c>
      <c r="AH698" s="166" t="str">
        <f t="shared" si="284"/>
        <v/>
      </c>
      <c r="AI698" s="166" t="str">
        <f t="shared" si="284"/>
        <v/>
      </c>
      <c r="AJ698" s="166" t="str">
        <f t="shared" si="284"/>
        <v/>
      </c>
      <c r="AK698" s="166" t="str">
        <f t="shared" si="284"/>
        <v/>
      </c>
      <c r="AL698" s="166" t="str">
        <f t="shared" si="284"/>
        <v/>
      </c>
      <c r="AM698" s="166" t="str">
        <f t="shared" si="284"/>
        <v/>
      </c>
      <c r="AN698" s="166" t="str">
        <f t="shared" si="284"/>
        <v/>
      </c>
      <c r="AO698" s="166" t="str">
        <f t="shared" si="284"/>
        <v/>
      </c>
      <c r="AP698" s="166" t="str">
        <f t="shared" si="284"/>
        <v/>
      </c>
      <c r="AQ698" s="166" t="str">
        <f t="shared" si="284"/>
        <v/>
      </c>
      <c r="AS698" s="166">
        <v>0</v>
      </c>
    </row>
    <row r="699" spans="2:45">
      <c r="B699" s="161" t="str">
        <f t="shared" si="279"/>
        <v>30 Seguro Agrícola</v>
      </c>
      <c r="C699" s="166" t="str">
        <f t="shared" si="280"/>
        <v/>
      </c>
      <c r="D699" s="166" t="str">
        <f t="shared" si="284"/>
        <v/>
      </c>
      <c r="E699" s="166" t="str">
        <f t="shared" si="284"/>
        <v/>
      </c>
      <c r="F699" s="166" t="str">
        <f t="shared" si="284"/>
        <v/>
      </c>
      <c r="G699" s="166" t="str">
        <f t="shared" si="284"/>
        <v/>
      </c>
      <c r="H699" s="166" t="str">
        <f t="shared" si="284"/>
        <v/>
      </c>
      <c r="I699" s="166" t="str">
        <f t="shared" si="284"/>
        <v/>
      </c>
      <c r="J699" s="166" t="str">
        <f t="shared" si="284"/>
        <v/>
      </c>
      <c r="K699" s="166" t="str">
        <f t="shared" si="284"/>
        <v/>
      </c>
      <c r="L699" s="166" t="str">
        <f t="shared" si="284"/>
        <v/>
      </c>
      <c r="M699" s="166" t="str">
        <f t="shared" si="284"/>
        <v/>
      </c>
      <c r="N699" s="166" t="str">
        <f t="shared" si="284"/>
        <v/>
      </c>
      <c r="O699" s="166" t="str">
        <f t="shared" si="284"/>
        <v/>
      </c>
      <c r="P699" s="166">
        <f t="shared" si="284"/>
        <v>35.538139265312651</v>
      </c>
      <c r="Q699" s="166" t="str">
        <f t="shared" si="284"/>
        <v/>
      </c>
      <c r="R699" s="166" t="str">
        <f t="shared" si="284"/>
        <v/>
      </c>
      <c r="S699" s="166" t="str">
        <f t="shared" si="284"/>
        <v/>
      </c>
      <c r="T699" s="166">
        <f t="shared" si="284"/>
        <v>87.426704999420991</v>
      </c>
      <c r="U699" s="166" t="str">
        <f t="shared" si="284"/>
        <v/>
      </c>
      <c r="V699" s="166">
        <f t="shared" si="284"/>
        <v>91.430631071576769</v>
      </c>
      <c r="W699" s="166" t="str">
        <f t="shared" si="284"/>
        <v/>
      </c>
      <c r="X699" s="166" t="str">
        <f t="shared" si="284"/>
        <v/>
      </c>
      <c r="Y699" s="166" t="str">
        <f t="shared" si="284"/>
        <v/>
      </c>
      <c r="Z699" s="166" t="str">
        <f t="shared" si="284"/>
        <v/>
      </c>
      <c r="AA699" s="166" t="str">
        <f t="shared" si="284"/>
        <v/>
      </c>
      <c r="AB699" s="166" t="str">
        <f t="shared" si="284"/>
        <v/>
      </c>
      <c r="AC699" s="166" t="str">
        <f t="shared" si="284"/>
        <v/>
      </c>
      <c r="AD699" s="166" t="str">
        <f t="shared" si="284"/>
        <v/>
      </c>
      <c r="AE699" s="166" t="str">
        <f t="shared" si="284"/>
        <v/>
      </c>
      <c r="AF699" s="166" t="str">
        <f t="shared" si="284"/>
        <v/>
      </c>
      <c r="AG699" s="166" t="str">
        <f t="shared" si="284"/>
        <v/>
      </c>
      <c r="AH699" s="166" t="str">
        <f t="shared" si="284"/>
        <v/>
      </c>
      <c r="AI699" s="166" t="str">
        <f t="shared" si="284"/>
        <v/>
      </c>
      <c r="AJ699" s="166" t="str">
        <f t="shared" si="284"/>
        <v/>
      </c>
      <c r="AK699" s="166" t="str">
        <f t="shared" si="284"/>
        <v/>
      </c>
      <c r="AL699" s="166" t="str">
        <f t="shared" si="284"/>
        <v/>
      </c>
      <c r="AM699" s="166" t="str">
        <f t="shared" si="284"/>
        <v/>
      </c>
      <c r="AN699" s="166" t="str">
        <f t="shared" si="284"/>
        <v/>
      </c>
      <c r="AO699" s="166" t="str">
        <f t="shared" si="284"/>
        <v/>
      </c>
      <c r="AP699" s="166" t="str">
        <f t="shared" si="284"/>
        <v/>
      </c>
      <c r="AQ699" s="166">
        <f t="shared" si="284"/>
        <v>87.466609115058731</v>
      </c>
      <c r="AS699" s="166">
        <v>68.722345030685702</v>
      </c>
    </row>
    <row r="700" spans="2:45">
      <c r="B700" s="161" t="str">
        <f t="shared" si="279"/>
        <v>35 Seguro Salud</v>
      </c>
      <c r="C700" s="166" t="str">
        <f t="shared" si="280"/>
        <v/>
      </c>
      <c r="D700" s="166" t="str">
        <f t="shared" si="284"/>
        <v/>
      </c>
      <c r="E700" s="166" t="str">
        <f t="shared" si="284"/>
        <v/>
      </c>
      <c r="F700" s="166" t="str">
        <f t="shared" si="284"/>
        <v/>
      </c>
      <c r="G700" s="166" t="str">
        <f t="shared" si="284"/>
        <v/>
      </c>
      <c r="H700" s="166" t="str">
        <f t="shared" si="284"/>
        <v/>
      </c>
      <c r="I700" s="166" t="str">
        <f t="shared" si="284"/>
        <v/>
      </c>
      <c r="J700" s="166" t="str">
        <f t="shared" si="284"/>
        <v/>
      </c>
      <c r="K700" s="166" t="str">
        <f t="shared" si="284"/>
        <v/>
      </c>
      <c r="L700" s="166" t="str">
        <f t="shared" si="284"/>
        <v/>
      </c>
      <c r="M700" s="166" t="str">
        <f t="shared" si="284"/>
        <v/>
      </c>
      <c r="N700" s="166" t="str">
        <f t="shared" si="284"/>
        <v/>
      </c>
      <c r="O700" s="166" t="str">
        <f t="shared" si="284"/>
        <v/>
      </c>
      <c r="P700" s="166" t="str">
        <f t="shared" si="284"/>
        <v/>
      </c>
      <c r="Q700" s="166" t="str">
        <f t="shared" si="284"/>
        <v/>
      </c>
      <c r="R700" s="166" t="str">
        <f t="shared" si="284"/>
        <v/>
      </c>
      <c r="S700" s="166" t="str">
        <f t="shared" si="284"/>
        <v/>
      </c>
      <c r="T700" s="166" t="str">
        <f t="shared" si="284"/>
        <v/>
      </c>
      <c r="U700" s="166" t="str">
        <f t="shared" si="284"/>
        <v/>
      </c>
      <c r="V700" s="166" t="str">
        <f t="shared" si="284"/>
        <v/>
      </c>
      <c r="W700" s="166" t="str">
        <f t="shared" si="284"/>
        <v/>
      </c>
      <c r="X700" s="166" t="str">
        <f t="shared" si="284"/>
        <v/>
      </c>
      <c r="Y700" s="166" t="str">
        <f t="shared" si="284"/>
        <v/>
      </c>
      <c r="Z700" s="166" t="str">
        <f t="shared" si="284"/>
        <v/>
      </c>
      <c r="AA700" s="166" t="str">
        <f t="shared" si="284"/>
        <v/>
      </c>
      <c r="AB700" s="166" t="str">
        <f t="shared" si="284"/>
        <v/>
      </c>
      <c r="AC700" s="166" t="str">
        <f t="shared" si="284"/>
        <v/>
      </c>
      <c r="AD700" s="166" t="str">
        <f t="shared" si="284"/>
        <v/>
      </c>
      <c r="AE700" s="166" t="str">
        <f t="shared" si="284"/>
        <v/>
      </c>
      <c r="AF700" s="166" t="str">
        <f t="shared" si="284"/>
        <v/>
      </c>
      <c r="AG700" s="166" t="str">
        <f t="shared" si="284"/>
        <v/>
      </c>
      <c r="AH700" s="166" t="str">
        <f t="shared" si="284"/>
        <v/>
      </c>
      <c r="AI700" s="166" t="str">
        <f t="shared" si="284"/>
        <v/>
      </c>
      <c r="AJ700" s="166" t="str">
        <f t="shared" si="284"/>
        <v/>
      </c>
      <c r="AK700" s="166" t="str">
        <f t="shared" si="284"/>
        <v/>
      </c>
      <c r="AL700" s="166" t="str">
        <f t="shared" si="284"/>
        <v/>
      </c>
      <c r="AM700" s="166" t="str">
        <f t="shared" si="284"/>
        <v/>
      </c>
      <c r="AN700" s="166" t="str">
        <f t="shared" si="284"/>
        <v/>
      </c>
      <c r="AO700" s="166" t="str">
        <f t="shared" si="284"/>
        <v/>
      </c>
      <c r="AP700" s="166" t="str">
        <f t="shared" si="284"/>
        <v/>
      </c>
      <c r="AQ700" s="166" t="str">
        <f t="shared" si="284"/>
        <v/>
      </c>
      <c r="AS700" s="166">
        <v>0</v>
      </c>
    </row>
    <row r="701" spans="2:45">
      <c r="B701" s="161" t="str">
        <f t="shared" si="279"/>
        <v>50 Otros</v>
      </c>
      <c r="C701" s="166">
        <f t="shared" si="280"/>
        <v>50.396799416729344</v>
      </c>
      <c r="D701" s="166" t="str">
        <f t="shared" si="284"/>
        <v/>
      </c>
      <c r="E701" s="166">
        <f t="shared" si="284"/>
        <v>566.47000236884003</v>
      </c>
      <c r="F701" s="166" t="str">
        <f t="shared" si="284"/>
        <v/>
      </c>
      <c r="G701" s="166" t="str">
        <f t="shared" si="284"/>
        <v/>
      </c>
      <c r="H701" s="166">
        <f t="shared" si="284"/>
        <v>19.30489869796228</v>
      </c>
      <c r="I701" s="166">
        <f t="shared" si="284"/>
        <v>96.077116543888152</v>
      </c>
      <c r="J701" s="166">
        <f t="shared" si="284"/>
        <v>0.34595315832566798</v>
      </c>
      <c r="K701" s="166" t="str">
        <f t="shared" si="284"/>
        <v/>
      </c>
      <c r="L701" s="166">
        <f t="shared" si="284"/>
        <v>89.523809523809533</v>
      </c>
      <c r="M701" s="166" t="str">
        <f t="shared" si="284"/>
        <v/>
      </c>
      <c r="N701" s="166" t="str">
        <f t="shared" si="284"/>
        <v/>
      </c>
      <c r="O701" s="166">
        <f t="shared" si="284"/>
        <v>0</v>
      </c>
      <c r="P701" s="166" t="str">
        <f t="shared" si="284"/>
        <v/>
      </c>
      <c r="Q701" s="166" t="str">
        <f t="shared" si="284"/>
        <v/>
      </c>
      <c r="R701" s="166">
        <f t="shared" si="284"/>
        <v>4.0189885833104473</v>
      </c>
      <c r="S701" s="166" t="str">
        <f t="shared" si="284"/>
        <v/>
      </c>
      <c r="T701" s="166">
        <f t="shared" si="284"/>
        <v>12.971402529338041</v>
      </c>
      <c r="U701" s="166" t="str">
        <f t="shared" si="284"/>
        <v/>
      </c>
      <c r="V701" s="166">
        <f t="shared" si="284"/>
        <v>9.6985893670265231</v>
      </c>
      <c r="W701" s="166" t="str">
        <f t="shared" si="284"/>
        <v/>
      </c>
      <c r="X701" s="166">
        <f t="shared" si="284"/>
        <v>64.113087639341259</v>
      </c>
      <c r="Y701" s="166">
        <f t="shared" si="284"/>
        <v>16.89058977799905</v>
      </c>
      <c r="Z701" s="166">
        <f t="shared" si="284"/>
        <v>267142.85714285716</v>
      </c>
      <c r="AA701" s="166">
        <f t="shared" si="284"/>
        <v>0.74712589118733208</v>
      </c>
      <c r="AB701" s="166">
        <f t="shared" si="284"/>
        <v>7.9933895723930819</v>
      </c>
      <c r="AC701" s="166" t="str">
        <f t="shared" si="284"/>
        <v/>
      </c>
      <c r="AD701" s="166">
        <f t="shared" si="284"/>
        <v>17.651062815158454</v>
      </c>
      <c r="AE701" s="166" t="str">
        <f t="shared" si="284"/>
        <v/>
      </c>
      <c r="AF701" s="166" t="str">
        <f t="shared" si="284"/>
        <v/>
      </c>
      <c r="AG701" s="166" t="str">
        <f t="shared" si="284"/>
        <v/>
      </c>
      <c r="AH701" s="166" t="str">
        <f t="shared" si="284"/>
        <v/>
      </c>
      <c r="AI701" s="166" t="str">
        <f t="shared" si="284"/>
        <v/>
      </c>
      <c r="AJ701" s="166" t="str">
        <f t="shared" si="284"/>
        <v/>
      </c>
      <c r="AK701" s="166" t="str">
        <f t="shared" si="284"/>
        <v/>
      </c>
      <c r="AL701" s="166" t="str">
        <f t="shared" si="284"/>
        <v/>
      </c>
      <c r="AM701" s="166" t="str">
        <f t="shared" si="284"/>
        <v/>
      </c>
      <c r="AN701" s="166" t="str">
        <f t="shared" si="284"/>
        <v/>
      </c>
      <c r="AO701" s="166" t="str">
        <f t="shared" si="284"/>
        <v/>
      </c>
      <c r="AP701" s="166" t="str">
        <f t="shared" si="284"/>
        <v/>
      </c>
      <c r="AQ701" s="166">
        <f t="shared" si="284"/>
        <v>24.122891855639566</v>
      </c>
      <c r="AS701" s="166">
        <v>43.877859736165099</v>
      </c>
    </row>
    <row r="702" spans="2:45">
      <c r="B702" s="162" t="str">
        <f t="shared" si="279"/>
        <v>Total</v>
      </c>
      <c r="C702" s="167">
        <f t="shared" si="280"/>
        <v>75.855715850482198</v>
      </c>
      <c r="D702" s="167" t="str">
        <f t="shared" si="284"/>
        <v/>
      </c>
      <c r="E702" s="167">
        <f t="shared" si="284"/>
        <v>50.630169425476168</v>
      </c>
      <c r="F702" s="167">
        <f t="shared" si="284"/>
        <v>21.39648495680667</v>
      </c>
      <c r="G702" s="167">
        <f t="shared" si="284"/>
        <v>31.949628840906751</v>
      </c>
      <c r="H702" s="167">
        <f t="shared" si="284"/>
        <v>2.8135773130124728</v>
      </c>
      <c r="I702" s="167">
        <f t="shared" si="284"/>
        <v>60.508200873578375</v>
      </c>
      <c r="J702" s="167">
        <f t="shared" si="284"/>
        <v>89.588570119202004</v>
      </c>
      <c r="K702" s="167">
        <f t="shared" si="284"/>
        <v>86.917800730480081</v>
      </c>
      <c r="L702" s="167">
        <f t="shared" si="284"/>
        <v>-762.87129916219681</v>
      </c>
      <c r="M702" s="167">
        <f t="shared" si="284"/>
        <v>66.283232700056743</v>
      </c>
      <c r="N702" s="167">
        <f t="shared" ref="N702:AQ702" si="285">IFERROR((N738/N774)*100,"")</f>
        <v>7.2922497382929041</v>
      </c>
      <c r="O702" s="167">
        <f t="shared" si="285"/>
        <v>0</v>
      </c>
      <c r="P702" s="167">
        <f t="shared" si="285"/>
        <v>68.527020516375146</v>
      </c>
      <c r="Q702" s="167" t="str">
        <f t="shared" si="285"/>
        <v/>
      </c>
      <c r="R702" s="167">
        <f t="shared" si="285"/>
        <v>33.033712901178916</v>
      </c>
      <c r="S702" s="167">
        <f t="shared" si="285"/>
        <v>53.261211524604967</v>
      </c>
      <c r="T702" s="167">
        <f t="shared" si="285"/>
        <v>53.966011298966102</v>
      </c>
      <c r="U702" s="167">
        <f t="shared" si="285"/>
        <v>30.935295943284196</v>
      </c>
      <c r="V702" s="167">
        <f t="shared" si="285"/>
        <v>44.255226676867295</v>
      </c>
      <c r="W702" s="167">
        <f t="shared" si="285"/>
        <v>-5.5849157010719734</v>
      </c>
      <c r="X702" s="167">
        <f t="shared" si="285"/>
        <v>23.603463814416255</v>
      </c>
      <c r="Y702" s="167">
        <f t="shared" si="285"/>
        <v>89.728452001811391</v>
      </c>
      <c r="Z702" s="167">
        <f t="shared" si="285"/>
        <v>129.88422652341853</v>
      </c>
      <c r="AA702" s="167">
        <f t="shared" si="285"/>
        <v>46.321987657863048</v>
      </c>
      <c r="AB702" s="167">
        <f t="shared" si="285"/>
        <v>114.03000938520162</v>
      </c>
      <c r="AC702" s="167">
        <f t="shared" si="285"/>
        <v>13.262444863125708</v>
      </c>
      <c r="AD702" s="167">
        <f t="shared" si="285"/>
        <v>14.304545373154406</v>
      </c>
      <c r="AE702" s="167" t="str">
        <f t="shared" si="285"/>
        <v/>
      </c>
      <c r="AF702" s="167" t="str">
        <f t="shared" si="285"/>
        <v/>
      </c>
      <c r="AG702" s="167" t="str">
        <f t="shared" si="285"/>
        <v/>
      </c>
      <c r="AH702" s="167" t="str">
        <f t="shared" si="285"/>
        <v/>
      </c>
      <c r="AI702" s="167" t="str">
        <f t="shared" si="285"/>
        <v/>
      </c>
      <c r="AJ702" s="167" t="str">
        <f t="shared" si="285"/>
        <v/>
      </c>
      <c r="AK702" s="167" t="str">
        <f t="shared" si="285"/>
        <v/>
      </c>
      <c r="AL702" s="167" t="str">
        <f t="shared" si="285"/>
        <v/>
      </c>
      <c r="AM702" s="167" t="str">
        <f t="shared" si="285"/>
        <v/>
      </c>
      <c r="AN702" s="167" t="str">
        <f t="shared" si="285"/>
        <v/>
      </c>
      <c r="AO702" s="167" t="str">
        <f t="shared" si="285"/>
        <v/>
      </c>
      <c r="AP702" s="167" t="str">
        <f t="shared" si="285"/>
        <v/>
      </c>
      <c r="AQ702" s="167">
        <f t="shared" si="285"/>
        <v>56.177556269879915</v>
      </c>
      <c r="AS702" s="167">
        <v>29.226714583317602</v>
      </c>
    </row>
    <row r="705" spans="2:45" ht="22.5" customHeight="1">
      <c r="B705" s="216" t="s">
        <v>560</v>
      </c>
      <c r="C705" s="138" t="str">
        <f>C7</f>
        <v>Ace Seguros</v>
      </c>
      <c r="D705" s="138" t="str">
        <f t="shared" ref="D705:AQ705" si="286">D7</f>
        <v>Assurant Chile</v>
      </c>
      <c r="E705" s="138" t="str">
        <f t="shared" si="286"/>
        <v>BCI Seguros</v>
      </c>
      <c r="F705" s="138" t="str">
        <f t="shared" si="286"/>
        <v>Cardif</v>
      </c>
      <c r="G705" s="138" t="str">
        <f t="shared" si="286"/>
        <v>Cesce Chile</v>
      </c>
      <c r="H705" s="138" t="str">
        <f t="shared" si="286"/>
        <v>Chartis</v>
      </c>
      <c r="I705" s="138" t="str">
        <f t="shared" si="286"/>
        <v>Chilena Consolidada</v>
      </c>
      <c r="J705" s="138" t="str">
        <f t="shared" si="286"/>
        <v>Chubb de Chile</v>
      </c>
      <c r="K705" s="138" t="str">
        <f t="shared" si="286"/>
        <v>Coface Chile</v>
      </c>
      <c r="L705" s="138" t="str">
        <f t="shared" si="286"/>
        <v>Consorio Nacional</v>
      </c>
      <c r="M705" s="138" t="str">
        <f t="shared" si="286"/>
        <v>Continental Crédito</v>
      </c>
      <c r="N705" s="138" t="str">
        <f t="shared" si="286"/>
        <v>Euler Hermes</v>
      </c>
      <c r="O705" s="138" t="str">
        <f t="shared" si="286"/>
        <v>FAF International</v>
      </c>
      <c r="P705" s="138" t="str">
        <f t="shared" si="286"/>
        <v>HDI Seguros</v>
      </c>
      <c r="Q705" s="138" t="str">
        <f t="shared" si="286"/>
        <v>Huelen</v>
      </c>
      <c r="R705" s="138" t="str">
        <f t="shared" si="286"/>
        <v>Liberty Seguros</v>
      </c>
      <c r="S705" s="138" t="str">
        <f t="shared" si="286"/>
        <v>M. de Carabineros</v>
      </c>
      <c r="T705" s="138" t="str">
        <f t="shared" si="286"/>
        <v>Magallanes</v>
      </c>
      <c r="U705" s="138" t="str">
        <f t="shared" si="286"/>
        <v>Magallanes Gar. y Cré.</v>
      </c>
      <c r="V705" s="138" t="str">
        <f t="shared" si="286"/>
        <v>Mapfre</v>
      </c>
      <c r="W705" s="138" t="str">
        <f t="shared" si="286"/>
        <v>Mapfre Gar. y Cré.</v>
      </c>
      <c r="X705" s="138" t="str">
        <f t="shared" si="286"/>
        <v>Orion Seguros</v>
      </c>
      <c r="Y705" s="138" t="str">
        <f t="shared" si="286"/>
        <v>Penta Security</v>
      </c>
      <c r="Z705" s="138" t="str">
        <f t="shared" si="286"/>
        <v>QBE Chile</v>
      </c>
      <c r="AA705" s="138" t="str">
        <f t="shared" si="286"/>
        <v>Renta Nacional</v>
      </c>
      <c r="AB705" s="138" t="str">
        <f t="shared" si="286"/>
        <v>RSA Seguros</v>
      </c>
      <c r="AC705" s="138" t="str">
        <f t="shared" si="286"/>
        <v>Zenit Seguros</v>
      </c>
      <c r="AD705" s="138" t="str">
        <f t="shared" si="286"/>
        <v>Zurich Santander</v>
      </c>
      <c r="AE705" s="138">
        <f t="shared" si="286"/>
        <v>0</v>
      </c>
      <c r="AF705" s="138">
        <f t="shared" si="286"/>
        <v>0</v>
      </c>
      <c r="AG705" s="138">
        <f t="shared" si="286"/>
        <v>0</v>
      </c>
      <c r="AH705" s="138">
        <f t="shared" si="286"/>
        <v>0</v>
      </c>
      <c r="AI705" s="138">
        <f t="shared" si="286"/>
        <v>0</v>
      </c>
      <c r="AJ705" s="138">
        <f t="shared" si="286"/>
        <v>0</v>
      </c>
      <c r="AK705" s="138">
        <f t="shared" si="286"/>
        <v>0</v>
      </c>
      <c r="AL705" s="138">
        <f t="shared" si="286"/>
        <v>0</v>
      </c>
      <c r="AM705" s="138">
        <f t="shared" si="286"/>
        <v>0</v>
      </c>
      <c r="AN705" s="138">
        <f t="shared" si="286"/>
        <v>0</v>
      </c>
      <c r="AO705" s="138">
        <f t="shared" si="286"/>
        <v>0</v>
      </c>
      <c r="AP705" s="138">
        <f t="shared" si="286"/>
        <v>0</v>
      </c>
      <c r="AQ705" s="138" t="str">
        <f t="shared" si="286"/>
        <v>Mercado</v>
      </c>
      <c r="AS705" s="164"/>
    </row>
    <row r="706" spans="2:45">
      <c r="B706" s="161" t="str">
        <f>B250</f>
        <v>1 Incendio</v>
      </c>
      <c r="C706" s="145">
        <v>17477642</v>
      </c>
      <c r="D706" s="145">
        <v>0</v>
      </c>
      <c r="E706" s="145">
        <v>3292897.0639999998</v>
      </c>
      <c r="F706" s="145">
        <v>1635</v>
      </c>
      <c r="G706" s="145">
        <v>0</v>
      </c>
      <c r="H706" s="145">
        <v>5950860</v>
      </c>
      <c r="I706" s="145">
        <v>6509489</v>
      </c>
      <c r="J706" s="145">
        <v>104262.942</v>
      </c>
      <c r="K706" s="145">
        <v>0</v>
      </c>
      <c r="L706" s="145">
        <v>697872</v>
      </c>
      <c r="M706" s="145">
        <v>0</v>
      </c>
      <c r="N706" s="145">
        <v>0</v>
      </c>
      <c r="O706" s="145">
        <v>0</v>
      </c>
      <c r="P706" s="145">
        <v>591044</v>
      </c>
      <c r="Q706" s="145">
        <v>0</v>
      </c>
      <c r="R706" s="145">
        <v>10594753</v>
      </c>
      <c r="S706" s="145">
        <v>52482</v>
      </c>
      <c r="T706" s="145">
        <v>3623390</v>
      </c>
      <c r="U706" s="145">
        <v>0</v>
      </c>
      <c r="V706" s="145">
        <v>34925047</v>
      </c>
      <c r="W706" s="145">
        <v>0</v>
      </c>
      <c r="X706" s="145">
        <v>78272</v>
      </c>
      <c r="Y706" s="145">
        <v>43223482</v>
      </c>
      <c r="Z706" s="145">
        <v>101742</v>
      </c>
      <c r="AA706" s="145">
        <v>217121</v>
      </c>
      <c r="AB706" s="145">
        <v>52067565</v>
      </c>
      <c r="AC706" s="145">
        <v>0</v>
      </c>
      <c r="AD706" s="145">
        <v>0</v>
      </c>
      <c r="AE706" s="166"/>
      <c r="AF706" s="166"/>
      <c r="AG706" s="166"/>
      <c r="AH706" s="166"/>
      <c r="AI706" s="166"/>
      <c r="AJ706" s="166"/>
      <c r="AK706" s="166"/>
      <c r="AL706" s="166"/>
      <c r="AM706" s="166"/>
      <c r="AN706" s="166"/>
      <c r="AO706" s="166"/>
      <c r="AP706" s="166"/>
      <c r="AQ706" s="219">
        <f>SUM(C706:AP706)</f>
        <v>179509556.00599998</v>
      </c>
      <c r="AS706" s="168"/>
    </row>
    <row r="707" spans="2:45">
      <c r="B707" s="161" t="str">
        <f t="shared" ref="B707:B738" si="287">B251</f>
        <v>2 Pérdida de Benef. por Incendio</v>
      </c>
      <c r="C707" s="145">
        <v>6414</v>
      </c>
      <c r="D707" s="145">
        <v>0</v>
      </c>
      <c r="E707" s="145">
        <v>-200320.09299999999</v>
      </c>
      <c r="F707" s="145">
        <v>0</v>
      </c>
      <c r="G707" s="145">
        <v>0</v>
      </c>
      <c r="H707" s="145">
        <v>0</v>
      </c>
      <c r="I707" s="145">
        <v>-446137</v>
      </c>
      <c r="J707" s="145">
        <v>59261</v>
      </c>
      <c r="K707" s="145">
        <v>0</v>
      </c>
      <c r="L707" s="145">
        <v>-3819</v>
      </c>
      <c r="M707" s="145">
        <v>0</v>
      </c>
      <c r="N707" s="145">
        <v>0</v>
      </c>
      <c r="O707" s="145">
        <v>0</v>
      </c>
      <c r="P707" s="145">
        <v>2089</v>
      </c>
      <c r="Q707" s="145">
        <v>0</v>
      </c>
      <c r="R707" s="145">
        <v>4615029</v>
      </c>
      <c r="S707" s="145">
        <v>0</v>
      </c>
      <c r="T707" s="145">
        <v>90654</v>
      </c>
      <c r="U707" s="145">
        <v>0</v>
      </c>
      <c r="V707" s="145">
        <v>6726074</v>
      </c>
      <c r="W707" s="145">
        <v>0</v>
      </c>
      <c r="X707" s="145">
        <v>0</v>
      </c>
      <c r="Y707" s="145">
        <v>0</v>
      </c>
      <c r="Z707" s="145">
        <v>0</v>
      </c>
      <c r="AA707" s="145">
        <v>0</v>
      </c>
      <c r="AB707" s="145">
        <v>1677881</v>
      </c>
      <c r="AC707" s="145">
        <v>0</v>
      </c>
      <c r="AD707" s="145">
        <v>0</v>
      </c>
      <c r="AE707" s="166"/>
      <c r="AF707" s="166"/>
      <c r="AG707" s="166"/>
      <c r="AH707" s="166"/>
      <c r="AI707" s="166"/>
      <c r="AJ707" s="166"/>
      <c r="AK707" s="166"/>
      <c r="AL707" s="166"/>
      <c r="AM707" s="166"/>
      <c r="AN707" s="166"/>
      <c r="AO707" s="166"/>
      <c r="AP707" s="166"/>
      <c r="AQ707" s="219">
        <f t="shared" ref="AQ707:AQ738" si="288">SUM(C707:AP707)</f>
        <v>12527125.907</v>
      </c>
      <c r="AS707" s="168"/>
    </row>
    <row r="708" spans="2:45">
      <c r="B708" s="161" t="str">
        <f t="shared" si="287"/>
        <v>3 Terremoto</v>
      </c>
      <c r="C708" s="145">
        <v>-426253</v>
      </c>
      <c r="D708" s="145">
        <v>0</v>
      </c>
      <c r="E708" s="145">
        <v>-1430844.5619999999</v>
      </c>
      <c r="F708" s="145">
        <v>-139</v>
      </c>
      <c r="G708" s="145">
        <v>0</v>
      </c>
      <c r="H708" s="145">
        <v>-8995126</v>
      </c>
      <c r="I708" s="145">
        <v>-5643495</v>
      </c>
      <c r="J708" s="145">
        <v>-248058.875</v>
      </c>
      <c r="K708" s="145">
        <v>0</v>
      </c>
      <c r="L708" s="145">
        <v>-4205699</v>
      </c>
      <c r="M708" s="145">
        <v>0</v>
      </c>
      <c r="N708" s="145">
        <v>0</v>
      </c>
      <c r="O708" s="145">
        <v>0</v>
      </c>
      <c r="P708" s="145">
        <v>85569</v>
      </c>
      <c r="Q708" s="145">
        <v>0</v>
      </c>
      <c r="R708" s="145">
        <v>-6934545</v>
      </c>
      <c r="S708" s="145">
        <v>0</v>
      </c>
      <c r="T708" s="145">
        <v>-1862441</v>
      </c>
      <c r="U708" s="145">
        <v>0</v>
      </c>
      <c r="V708" s="145">
        <v>-12959328</v>
      </c>
      <c r="W708" s="145">
        <v>0</v>
      </c>
      <c r="X708" s="145">
        <v>49746</v>
      </c>
      <c r="Y708" s="145">
        <v>-17075978</v>
      </c>
      <c r="Z708" s="145">
        <v>0</v>
      </c>
      <c r="AA708" s="145">
        <v>-57944</v>
      </c>
      <c r="AB708" s="145">
        <v>-2417045</v>
      </c>
      <c r="AC708" s="145">
        <v>0</v>
      </c>
      <c r="AD708" s="145">
        <v>461490.60478948749</v>
      </c>
      <c r="AE708" s="166"/>
      <c r="AF708" s="166"/>
      <c r="AG708" s="166"/>
      <c r="AH708" s="166"/>
      <c r="AI708" s="166"/>
      <c r="AJ708" s="166"/>
      <c r="AK708" s="166"/>
      <c r="AL708" s="166"/>
      <c r="AM708" s="166"/>
      <c r="AN708" s="166"/>
      <c r="AO708" s="166"/>
      <c r="AP708" s="166"/>
      <c r="AQ708" s="219">
        <f t="shared" si="288"/>
        <v>-61660090.832210511</v>
      </c>
      <c r="AS708" s="168"/>
    </row>
    <row r="709" spans="2:45">
      <c r="B709" s="161" t="str">
        <f t="shared" si="287"/>
        <v>4 Pérdida de Benef. por Terremoto</v>
      </c>
      <c r="C709" s="145">
        <v>0</v>
      </c>
      <c r="D709" s="145">
        <v>0</v>
      </c>
      <c r="E709" s="145">
        <v>0</v>
      </c>
      <c r="F709" s="145">
        <v>0</v>
      </c>
      <c r="G709" s="145">
        <v>0</v>
      </c>
      <c r="H709" s="145">
        <v>-88148</v>
      </c>
      <c r="I709" s="145">
        <v>0</v>
      </c>
      <c r="J709" s="145">
        <v>23</v>
      </c>
      <c r="K709" s="145">
        <v>0</v>
      </c>
      <c r="L709" s="145">
        <v>-1036300</v>
      </c>
      <c r="M709" s="145">
        <v>0</v>
      </c>
      <c r="N709" s="145">
        <v>0</v>
      </c>
      <c r="O709" s="145">
        <v>0</v>
      </c>
      <c r="P709" s="145">
        <v>4</v>
      </c>
      <c r="Q709" s="145">
        <v>0</v>
      </c>
      <c r="R709" s="145">
        <v>-1695075</v>
      </c>
      <c r="S709" s="145">
        <v>0</v>
      </c>
      <c r="T709" s="145">
        <v>-27934</v>
      </c>
      <c r="U709" s="145">
        <v>0</v>
      </c>
      <c r="V709" s="145">
        <v>-262877</v>
      </c>
      <c r="W709" s="145">
        <v>0</v>
      </c>
      <c r="X709" s="145">
        <v>0</v>
      </c>
      <c r="Y709" s="145">
        <v>0</v>
      </c>
      <c r="Z709" s="145">
        <v>0</v>
      </c>
      <c r="AA709" s="145">
        <v>0</v>
      </c>
      <c r="AB709" s="145">
        <v>387413</v>
      </c>
      <c r="AC709" s="145">
        <v>0</v>
      </c>
      <c r="AD709" s="145">
        <v>0</v>
      </c>
      <c r="AE709" s="166"/>
      <c r="AF709" s="166"/>
      <c r="AG709" s="166"/>
      <c r="AH709" s="166"/>
      <c r="AI709" s="166"/>
      <c r="AJ709" s="166"/>
      <c r="AK709" s="166"/>
      <c r="AL709" s="166"/>
      <c r="AM709" s="166"/>
      <c r="AN709" s="166"/>
      <c r="AO709" s="166"/>
      <c r="AP709" s="166"/>
      <c r="AQ709" s="219">
        <f t="shared" si="288"/>
        <v>-2722894</v>
      </c>
      <c r="AS709" s="168"/>
    </row>
    <row r="710" spans="2:45">
      <c r="B710" s="161" t="str">
        <f t="shared" si="287"/>
        <v>5 Riesgos de la Naturaleza</v>
      </c>
      <c r="C710" s="145">
        <v>1035373</v>
      </c>
      <c r="D710" s="145">
        <v>0</v>
      </c>
      <c r="E710" s="145">
        <v>123702.065</v>
      </c>
      <c r="F710" s="145">
        <v>53</v>
      </c>
      <c r="G710" s="145">
        <v>0</v>
      </c>
      <c r="H710" s="145">
        <v>-15</v>
      </c>
      <c r="I710" s="145">
        <v>2290244</v>
      </c>
      <c r="J710" s="145">
        <v>1749541.236</v>
      </c>
      <c r="K710" s="145">
        <v>0</v>
      </c>
      <c r="L710" s="145">
        <v>184021</v>
      </c>
      <c r="M710" s="145">
        <v>0</v>
      </c>
      <c r="N710" s="145">
        <v>0</v>
      </c>
      <c r="O710" s="145">
        <v>0</v>
      </c>
      <c r="P710" s="145">
        <v>133752</v>
      </c>
      <c r="Q710" s="145">
        <v>0</v>
      </c>
      <c r="R710" s="145">
        <v>0</v>
      </c>
      <c r="S710" s="145">
        <v>0</v>
      </c>
      <c r="T710" s="145">
        <v>811123</v>
      </c>
      <c r="U710" s="145">
        <v>0</v>
      </c>
      <c r="V710" s="145">
        <v>777697</v>
      </c>
      <c r="W710" s="145">
        <v>0</v>
      </c>
      <c r="X710" s="145">
        <v>0</v>
      </c>
      <c r="Y710" s="145">
        <v>2140966</v>
      </c>
      <c r="Z710" s="145">
        <v>222948</v>
      </c>
      <c r="AA710" s="145">
        <v>107374</v>
      </c>
      <c r="AB710" s="145">
        <v>1091085</v>
      </c>
      <c r="AC710" s="145">
        <v>0</v>
      </c>
      <c r="AD710" s="145">
        <v>0</v>
      </c>
      <c r="AE710" s="166"/>
      <c r="AF710" s="166"/>
      <c r="AG710" s="166"/>
      <c r="AH710" s="166"/>
      <c r="AI710" s="166"/>
      <c r="AJ710" s="166"/>
      <c r="AK710" s="166"/>
      <c r="AL710" s="166"/>
      <c r="AM710" s="166"/>
      <c r="AN710" s="166"/>
      <c r="AO710" s="166"/>
      <c r="AP710" s="166"/>
      <c r="AQ710" s="219">
        <f t="shared" si="288"/>
        <v>10667864.300999999</v>
      </c>
      <c r="AS710" s="168"/>
    </row>
    <row r="711" spans="2:45">
      <c r="B711" s="161" t="str">
        <f t="shared" si="287"/>
        <v>6 Terrorismo</v>
      </c>
      <c r="C711" s="145">
        <v>146658</v>
      </c>
      <c r="D711" s="145">
        <v>0</v>
      </c>
      <c r="E711" s="145">
        <v>9635.4230000000007</v>
      </c>
      <c r="F711" s="145">
        <v>0</v>
      </c>
      <c r="G711" s="145">
        <v>0</v>
      </c>
      <c r="H711" s="145">
        <v>0</v>
      </c>
      <c r="I711" s="145">
        <v>-1696</v>
      </c>
      <c r="J711" s="145">
        <v>1506</v>
      </c>
      <c r="K711" s="145">
        <v>0</v>
      </c>
      <c r="L711" s="145">
        <v>1577</v>
      </c>
      <c r="M711" s="145">
        <v>0</v>
      </c>
      <c r="N711" s="145">
        <v>0</v>
      </c>
      <c r="O711" s="145">
        <v>0</v>
      </c>
      <c r="P711" s="145">
        <v>16030</v>
      </c>
      <c r="Q711" s="145">
        <v>0</v>
      </c>
      <c r="R711" s="145">
        <v>0</v>
      </c>
      <c r="S711" s="145">
        <v>0</v>
      </c>
      <c r="T711" s="145">
        <v>34073</v>
      </c>
      <c r="U711" s="145">
        <v>0</v>
      </c>
      <c r="V711" s="145">
        <v>12607</v>
      </c>
      <c r="W711" s="145">
        <v>0</v>
      </c>
      <c r="X711" s="145">
        <v>0</v>
      </c>
      <c r="Y711" s="145">
        <v>0</v>
      </c>
      <c r="Z711" s="145">
        <v>31</v>
      </c>
      <c r="AA711" s="145">
        <v>1243</v>
      </c>
      <c r="AB711" s="145">
        <v>3389</v>
      </c>
      <c r="AC711" s="145">
        <v>0</v>
      </c>
      <c r="AD711" s="145">
        <v>0</v>
      </c>
      <c r="AE711" s="166"/>
      <c r="AF711" s="166"/>
      <c r="AG711" s="166"/>
      <c r="AH711" s="166"/>
      <c r="AI711" s="166"/>
      <c r="AJ711" s="166"/>
      <c r="AK711" s="166"/>
      <c r="AL711" s="166"/>
      <c r="AM711" s="166"/>
      <c r="AN711" s="166"/>
      <c r="AO711" s="166"/>
      <c r="AP711" s="166"/>
      <c r="AQ711" s="219">
        <f t="shared" si="288"/>
        <v>225053.42300000001</v>
      </c>
      <c r="AS711" s="168"/>
    </row>
    <row r="712" spans="2:45">
      <c r="B712" s="161" t="str">
        <f t="shared" si="287"/>
        <v>7 Otros Riesgos Adicionales Incendio</v>
      </c>
      <c r="C712" s="145">
        <v>2614684</v>
      </c>
      <c r="D712" s="145">
        <v>0</v>
      </c>
      <c r="E712" s="145">
        <v>7733.7809999999999</v>
      </c>
      <c r="F712" s="145">
        <v>690</v>
      </c>
      <c r="G712" s="145">
        <v>0</v>
      </c>
      <c r="H712" s="145">
        <v>-7963</v>
      </c>
      <c r="I712" s="145">
        <v>535050</v>
      </c>
      <c r="J712" s="145">
        <v>1162032.9029999999</v>
      </c>
      <c r="K712" s="145">
        <v>0</v>
      </c>
      <c r="L712" s="145">
        <v>33461</v>
      </c>
      <c r="M712" s="145">
        <v>0</v>
      </c>
      <c r="N712" s="145">
        <v>0</v>
      </c>
      <c r="O712" s="145">
        <v>0</v>
      </c>
      <c r="P712" s="145">
        <v>31316</v>
      </c>
      <c r="Q712" s="145">
        <v>0</v>
      </c>
      <c r="R712" s="145">
        <v>0</v>
      </c>
      <c r="S712" s="145">
        <v>0</v>
      </c>
      <c r="T712" s="145">
        <v>1044031</v>
      </c>
      <c r="U712" s="145">
        <v>0</v>
      </c>
      <c r="V712" s="145">
        <v>443591</v>
      </c>
      <c r="W712" s="145">
        <v>0</v>
      </c>
      <c r="X712" s="145">
        <v>0</v>
      </c>
      <c r="Y712" s="145">
        <v>0</v>
      </c>
      <c r="Z712" s="145">
        <v>113360</v>
      </c>
      <c r="AA712" s="145">
        <v>23323</v>
      </c>
      <c r="AB712" s="145">
        <v>343987</v>
      </c>
      <c r="AC712" s="145">
        <v>0</v>
      </c>
      <c r="AD712" s="145">
        <v>0</v>
      </c>
      <c r="AE712" s="166"/>
      <c r="AF712" s="166"/>
      <c r="AG712" s="166"/>
      <c r="AH712" s="166"/>
      <c r="AI712" s="166"/>
      <c r="AJ712" s="166"/>
      <c r="AK712" s="166"/>
      <c r="AL712" s="166"/>
      <c r="AM712" s="166"/>
      <c r="AN712" s="166"/>
      <c r="AO712" s="166"/>
      <c r="AP712" s="166"/>
      <c r="AQ712" s="219">
        <f t="shared" si="288"/>
        <v>6345296.6840000004</v>
      </c>
      <c r="AS712" s="168"/>
    </row>
    <row r="713" spans="2:45">
      <c r="B713" s="161" t="str">
        <f t="shared" si="287"/>
        <v>8 Robo</v>
      </c>
      <c r="C713" s="145">
        <v>201126</v>
      </c>
      <c r="D713" s="145">
        <v>0</v>
      </c>
      <c r="E713" s="145">
        <v>1420385.38</v>
      </c>
      <c r="F713" s="145">
        <v>2312</v>
      </c>
      <c r="G713" s="145">
        <v>0</v>
      </c>
      <c r="H713" s="145">
        <v>323230</v>
      </c>
      <c r="I713" s="145">
        <v>423506</v>
      </c>
      <c r="J713" s="145">
        <v>-2810.8719999999994</v>
      </c>
      <c r="K713" s="145">
        <v>0</v>
      </c>
      <c r="L713" s="145">
        <v>37894</v>
      </c>
      <c r="M713" s="145">
        <v>0</v>
      </c>
      <c r="N713" s="145">
        <v>0</v>
      </c>
      <c r="O713" s="145">
        <v>0</v>
      </c>
      <c r="P713" s="145">
        <v>127826</v>
      </c>
      <c r="Q713" s="145">
        <v>0</v>
      </c>
      <c r="R713" s="145">
        <v>306284</v>
      </c>
      <c r="S713" s="145">
        <v>0</v>
      </c>
      <c r="T713" s="145">
        <v>245829</v>
      </c>
      <c r="U713" s="145">
        <v>0</v>
      </c>
      <c r="V713" s="145">
        <v>174959</v>
      </c>
      <c r="W713" s="145">
        <v>0</v>
      </c>
      <c r="X713" s="145">
        <v>0</v>
      </c>
      <c r="Y713" s="145">
        <v>414751</v>
      </c>
      <c r="Z713" s="145">
        <v>24314</v>
      </c>
      <c r="AA713" s="145">
        <v>34671</v>
      </c>
      <c r="AB713" s="145">
        <v>126282</v>
      </c>
      <c r="AC713" s="145">
        <v>0</v>
      </c>
      <c r="AD713" s="145">
        <v>0</v>
      </c>
      <c r="AE713" s="166"/>
      <c r="AF713" s="166"/>
      <c r="AG713" s="166"/>
      <c r="AH713" s="166"/>
      <c r="AI713" s="166"/>
      <c r="AJ713" s="166"/>
      <c r="AK713" s="166"/>
      <c r="AL713" s="166"/>
      <c r="AM713" s="166"/>
      <c r="AN713" s="166"/>
      <c r="AO713" s="166"/>
      <c r="AP713" s="166"/>
      <c r="AQ713" s="219">
        <f t="shared" si="288"/>
        <v>3860558.5079999999</v>
      </c>
      <c r="AS713" s="168"/>
    </row>
    <row r="714" spans="2:45">
      <c r="B714" s="161" t="str">
        <f t="shared" si="287"/>
        <v>9 Daños Físicos Vehíc. Mot. G1 (VP)</v>
      </c>
      <c r="C714" s="145">
        <v>0</v>
      </c>
      <c r="D714" s="145">
        <v>0</v>
      </c>
      <c r="E714" s="145">
        <v>-4343.2749999999996</v>
      </c>
      <c r="F714" s="145">
        <v>0</v>
      </c>
      <c r="G714" s="145">
        <v>0</v>
      </c>
      <c r="H714" s="145">
        <v>23409</v>
      </c>
      <c r="I714" s="145">
        <v>-71947</v>
      </c>
      <c r="J714" s="145">
        <v>0</v>
      </c>
      <c r="K714" s="145">
        <v>0</v>
      </c>
      <c r="L714" s="145">
        <v>524</v>
      </c>
      <c r="M714" s="145">
        <v>0</v>
      </c>
      <c r="N714" s="145">
        <v>0</v>
      </c>
      <c r="O714" s="145">
        <v>0</v>
      </c>
      <c r="P714" s="145">
        <v>1101</v>
      </c>
      <c r="Q714" s="145">
        <v>0</v>
      </c>
      <c r="R714" s="145">
        <v>33444</v>
      </c>
      <c r="S714" s="145">
        <v>0</v>
      </c>
      <c r="T714" s="145">
        <v>1333554</v>
      </c>
      <c r="U714" s="145">
        <v>0</v>
      </c>
      <c r="V714" s="145">
        <v>6892</v>
      </c>
      <c r="W714" s="145">
        <v>0</v>
      </c>
      <c r="X714" s="145">
        <v>0</v>
      </c>
      <c r="Y714" s="145">
        <v>14370</v>
      </c>
      <c r="Z714" s="145">
        <v>0</v>
      </c>
      <c r="AA714" s="145">
        <v>378</v>
      </c>
      <c r="AB714" s="145">
        <v>187254</v>
      </c>
      <c r="AC714" s="145">
        <v>2029</v>
      </c>
      <c r="AD714" s="145">
        <v>0</v>
      </c>
      <c r="AE714" s="166"/>
      <c r="AF714" s="166"/>
      <c r="AG714" s="166"/>
      <c r="AH714" s="166"/>
      <c r="AI714" s="166"/>
      <c r="AJ714" s="166"/>
      <c r="AK714" s="166"/>
      <c r="AL714" s="166"/>
      <c r="AM714" s="166"/>
      <c r="AN714" s="166"/>
      <c r="AO714" s="166"/>
      <c r="AP714" s="166"/>
      <c r="AQ714" s="219">
        <f t="shared" si="288"/>
        <v>1526664.7250000001</v>
      </c>
      <c r="AS714" s="168"/>
    </row>
    <row r="715" spans="2:45">
      <c r="B715" s="161" t="str">
        <f t="shared" si="287"/>
        <v>10 Daños Físicos Vehíc. Mot. G2 (VC)</v>
      </c>
      <c r="C715" s="145">
        <v>0</v>
      </c>
      <c r="D715" s="145">
        <v>0</v>
      </c>
      <c r="E715" s="145">
        <v>24596.445999999902</v>
      </c>
      <c r="F715" s="145">
        <v>0</v>
      </c>
      <c r="G715" s="145">
        <v>0</v>
      </c>
      <c r="H715" s="145">
        <v>20450</v>
      </c>
      <c r="I715" s="145">
        <v>-74301</v>
      </c>
      <c r="J715" s="145">
        <v>0</v>
      </c>
      <c r="K715" s="145">
        <v>0</v>
      </c>
      <c r="L715" s="145">
        <v>146459</v>
      </c>
      <c r="M715" s="145">
        <v>0</v>
      </c>
      <c r="N715" s="145">
        <v>0</v>
      </c>
      <c r="O715" s="145">
        <v>0</v>
      </c>
      <c r="P715" s="145">
        <v>-47</v>
      </c>
      <c r="Q715" s="145">
        <v>0</v>
      </c>
      <c r="R715" s="145">
        <v>0</v>
      </c>
      <c r="S715" s="145">
        <v>0</v>
      </c>
      <c r="T715" s="145">
        <v>1733894</v>
      </c>
      <c r="U715" s="145">
        <v>0</v>
      </c>
      <c r="V715" s="145">
        <v>235260</v>
      </c>
      <c r="W715" s="145">
        <v>0</v>
      </c>
      <c r="X715" s="145">
        <v>0</v>
      </c>
      <c r="Y715" s="145">
        <v>832281</v>
      </c>
      <c r="Z715" s="145">
        <v>0</v>
      </c>
      <c r="AA715" s="145">
        <v>0</v>
      </c>
      <c r="AB715" s="145">
        <v>9374</v>
      </c>
      <c r="AC715" s="145">
        <v>107468</v>
      </c>
      <c r="AD715" s="145">
        <v>0</v>
      </c>
      <c r="AE715" s="166"/>
      <c r="AF715" s="166"/>
      <c r="AG715" s="166"/>
      <c r="AH715" s="166"/>
      <c r="AI715" s="166"/>
      <c r="AJ715" s="166"/>
      <c r="AK715" s="166"/>
      <c r="AL715" s="166"/>
      <c r="AM715" s="166"/>
      <c r="AN715" s="166"/>
      <c r="AO715" s="166"/>
      <c r="AP715" s="166"/>
      <c r="AQ715" s="219">
        <f t="shared" si="288"/>
        <v>3035434.446</v>
      </c>
      <c r="AS715" s="168"/>
    </row>
    <row r="716" spans="2:45">
      <c r="B716" s="161" t="str">
        <f t="shared" si="287"/>
        <v>11 Casco Marítimo</v>
      </c>
      <c r="C716" s="145">
        <v>0</v>
      </c>
      <c r="D716" s="145">
        <v>0</v>
      </c>
      <c r="E716" s="145">
        <v>0</v>
      </c>
      <c r="F716" s="145">
        <v>0</v>
      </c>
      <c r="G716" s="145">
        <v>0</v>
      </c>
      <c r="H716" s="145">
        <v>0</v>
      </c>
      <c r="I716" s="145">
        <v>2744</v>
      </c>
      <c r="J716" s="145">
        <v>0</v>
      </c>
      <c r="K716" s="145">
        <v>0</v>
      </c>
      <c r="L716" s="145">
        <v>0</v>
      </c>
      <c r="M716" s="145">
        <v>0</v>
      </c>
      <c r="N716" s="145">
        <v>0</v>
      </c>
      <c r="O716" s="145">
        <v>0</v>
      </c>
      <c r="P716" s="145">
        <v>0</v>
      </c>
      <c r="Q716" s="145">
        <v>0</v>
      </c>
      <c r="R716" s="145">
        <v>-667</v>
      </c>
      <c r="S716" s="145">
        <v>0</v>
      </c>
      <c r="T716" s="145">
        <v>-186623</v>
      </c>
      <c r="U716" s="145">
        <v>0</v>
      </c>
      <c r="V716" s="145">
        <v>1635015</v>
      </c>
      <c r="W716" s="145">
        <v>0</v>
      </c>
      <c r="X716" s="145">
        <v>691407</v>
      </c>
      <c r="Y716" s="145">
        <v>5905907</v>
      </c>
      <c r="Z716" s="145">
        <v>0</v>
      </c>
      <c r="AA716" s="145">
        <v>0</v>
      </c>
      <c r="AB716" s="145">
        <v>824305</v>
      </c>
      <c r="AC716" s="145">
        <v>0</v>
      </c>
      <c r="AD716" s="145">
        <v>0</v>
      </c>
      <c r="AE716" s="166"/>
      <c r="AF716" s="166"/>
      <c r="AG716" s="166"/>
      <c r="AH716" s="166"/>
      <c r="AI716" s="166"/>
      <c r="AJ716" s="166"/>
      <c r="AK716" s="166"/>
      <c r="AL716" s="166"/>
      <c r="AM716" s="166"/>
      <c r="AN716" s="166"/>
      <c r="AO716" s="166"/>
      <c r="AP716" s="166"/>
      <c r="AQ716" s="219">
        <f t="shared" si="288"/>
        <v>8872088</v>
      </c>
      <c r="AS716" s="168"/>
    </row>
    <row r="717" spans="2:45">
      <c r="B717" s="161" t="str">
        <f t="shared" si="287"/>
        <v>12 Casco Aéreo</v>
      </c>
      <c r="C717" s="145">
        <v>0</v>
      </c>
      <c r="D717" s="145">
        <v>0</v>
      </c>
      <c r="E717" s="145">
        <v>0</v>
      </c>
      <c r="F717" s="145">
        <v>0</v>
      </c>
      <c r="G717" s="145">
        <v>0</v>
      </c>
      <c r="H717" s="145">
        <v>465534</v>
      </c>
      <c r="I717" s="145">
        <v>0</v>
      </c>
      <c r="J717" s="145">
        <v>0</v>
      </c>
      <c r="K717" s="145">
        <v>0</v>
      </c>
      <c r="L717" s="145">
        <v>0</v>
      </c>
      <c r="M717" s="145">
        <v>0</v>
      </c>
      <c r="N717" s="145">
        <v>0</v>
      </c>
      <c r="O717" s="145">
        <v>0</v>
      </c>
      <c r="P717" s="145">
        <v>0</v>
      </c>
      <c r="Q717" s="145">
        <v>0</v>
      </c>
      <c r="R717" s="145">
        <v>173754</v>
      </c>
      <c r="S717" s="145">
        <v>0</v>
      </c>
      <c r="T717" s="145">
        <v>16139</v>
      </c>
      <c r="U717" s="145">
        <v>0</v>
      </c>
      <c r="V717" s="145">
        <v>678457</v>
      </c>
      <c r="W717" s="145">
        <v>0</v>
      </c>
      <c r="X717" s="145">
        <v>108243</v>
      </c>
      <c r="Y717" s="145">
        <v>1046550</v>
      </c>
      <c r="Z717" s="145">
        <v>0</v>
      </c>
      <c r="AA717" s="145">
        <v>0</v>
      </c>
      <c r="AB717" s="145">
        <v>1950</v>
      </c>
      <c r="AC717" s="145">
        <v>0</v>
      </c>
      <c r="AD717" s="145">
        <v>0</v>
      </c>
      <c r="AE717" s="166"/>
      <c r="AF717" s="166"/>
      <c r="AG717" s="166"/>
      <c r="AH717" s="166"/>
      <c r="AI717" s="166"/>
      <c r="AJ717" s="166"/>
      <c r="AK717" s="166"/>
      <c r="AL717" s="166"/>
      <c r="AM717" s="166"/>
      <c r="AN717" s="166"/>
      <c r="AO717" s="166"/>
      <c r="AP717" s="166"/>
      <c r="AQ717" s="219">
        <f t="shared" si="288"/>
        <v>2490627</v>
      </c>
      <c r="AS717" s="168"/>
    </row>
    <row r="718" spans="2:45">
      <c r="B718" s="161" t="str">
        <f t="shared" si="287"/>
        <v>13 Transporte Terrestre</v>
      </c>
      <c r="C718" s="145">
        <v>567650</v>
      </c>
      <c r="D718" s="145">
        <v>0</v>
      </c>
      <c r="E718" s="145">
        <v>872584.95</v>
      </c>
      <c r="F718" s="145">
        <v>0</v>
      </c>
      <c r="G718" s="145">
        <v>0</v>
      </c>
      <c r="H718" s="145">
        <v>23045</v>
      </c>
      <c r="I718" s="145">
        <v>49245</v>
      </c>
      <c r="J718" s="145">
        <v>1471379.4939999999</v>
      </c>
      <c r="K718" s="145">
        <v>0</v>
      </c>
      <c r="L718" s="145">
        <v>66</v>
      </c>
      <c r="M718" s="145">
        <v>0</v>
      </c>
      <c r="N718" s="145">
        <v>0</v>
      </c>
      <c r="O718" s="145">
        <v>0</v>
      </c>
      <c r="P718" s="145">
        <v>407751</v>
      </c>
      <c r="Q718" s="145">
        <v>0</v>
      </c>
      <c r="R718" s="145">
        <v>619834</v>
      </c>
      <c r="S718" s="145">
        <v>0</v>
      </c>
      <c r="T718" s="145">
        <v>325979</v>
      </c>
      <c r="U718" s="145">
        <v>0</v>
      </c>
      <c r="V718" s="145">
        <v>396648</v>
      </c>
      <c r="W718" s="145">
        <v>0</v>
      </c>
      <c r="X718" s="145">
        <v>263792</v>
      </c>
      <c r="Y718" s="145">
        <v>343334</v>
      </c>
      <c r="Z718" s="145">
        <v>0</v>
      </c>
      <c r="AA718" s="145">
        <v>275697</v>
      </c>
      <c r="AB718" s="145">
        <v>53195</v>
      </c>
      <c r="AC718" s="145">
        <v>0</v>
      </c>
      <c r="AD718" s="145">
        <v>0</v>
      </c>
      <c r="AE718" s="166"/>
      <c r="AF718" s="166"/>
      <c r="AG718" s="166"/>
      <c r="AH718" s="166"/>
      <c r="AI718" s="166"/>
      <c r="AJ718" s="166"/>
      <c r="AK718" s="166"/>
      <c r="AL718" s="166"/>
      <c r="AM718" s="166"/>
      <c r="AN718" s="166"/>
      <c r="AO718" s="166"/>
      <c r="AP718" s="166"/>
      <c r="AQ718" s="219">
        <f t="shared" si="288"/>
        <v>5670200.4440000001</v>
      </c>
      <c r="AS718" s="168"/>
    </row>
    <row r="719" spans="2:45">
      <c r="B719" s="161" t="str">
        <f t="shared" si="287"/>
        <v>14 Transporte Marítimo</v>
      </c>
      <c r="C719" s="145">
        <v>1214221</v>
      </c>
      <c r="D719" s="145">
        <v>0</v>
      </c>
      <c r="E719" s="145">
        <v>-17861.247000000101</v>
      </c>
      <c r="F719" s="145">
        <v>0</v>
      </c>
      <c r="G719" s="145">
        <v>0</v>
      </c>
      <c r="H719" s="145">
        <v>663912</v>
      </c>
      <c r="I719" s="145">
        <v>-51014</v>
      </c>
      <c r="J719" s="145">
        <v>573370.09299999999</v>
      </c>
      <c r="K719" s="145">
        <v>0</v>
      </c>
      <c r="L719" s="145">
        <v>0</v>
      </c>
      <c r="M719" s="145">
        <v>0</v>
      </c>
      <c r="N719" s="145">
        <v>0</v>
      </c>
      <c r="O719" s="145">
        <v>0</v>
      </c>
      <c r="P719" s="145">
        <v>69355</v>
      </c>
      <c r="Q719" s="145">
        <v>0</v>
      </c>
      <c r="R719" s="145">
        <v>371462</v>
      </c>
      <c r="S719" s="145">
        <v>0</v>
      </c>
      <c r="T719" s="145">
        <v>140186</v>
      </c>
      <c r="U719" s="145">
        <v>0</v>
      </c>
      <c r="V719" s="145">
        <v>342347</v>
      </c>
      <c r="W719" s="145">
        <v>0</v>
      </c>
      <c r="X719" s="145">
        <v>55649</v>
      </c>
      <c r="Y719" s="145">
        <v>9854011</v>
      </c>
      <c r="Z719" s="145">
        <v>0</v>
      </c>
      <c r="AA719" s="145">
        <v>26984</v>
      </c>
      <c r="AB719" s="145">
        <v>13069852</v>
      </c>
      <c r="AC719" s="145">
        <v>0</v>
      </c>
      <c r="AD719" s="145">
        <v>0</v>
      </c>
      <c r="AE719" s="166"/>
      <c r="AF719" s="166"/>
      <c r="AG719" s="166"/>
      <c r="AH719" s="166"/>
      <c r="AI719" s="166"/>
      <c r="AJ719" s="166"/>
      <c r="AK719" s="166"/>
      <c r="AL719" s="166"/>
      <c r="AM719" s="166"/>
      <c r="AN719" s="166"/>
      <c r="AO719" s="166"/>
      <c r="AP719" s="166"/>
      <c r="AQ719" s="219">
        <f t="shared" si="288"/>
        <v>26312473.846000001</v>
      </c>
      <c r="AS719" s="168"/>
    </row>
    <row r="720" spans="2:45">
      <c r="B720" s="161" t="str">
        <f t="shared" si="287"/>
        <v>15 Transporte Aéreo</v>
      </c>
      <c r="C720" s="145">
        <v>142263</v>
      </c>
      <c r="D720" s="145">
        <v>0</v>
      </c>
      <c r="E720" s="145">
        <v>3850.6819999999998</v>
      </c>
      <c r="F720" s="145">
        <v>0</v>
      </c>
      <c r="G720" s="145">
        <v>0</v>
      </c>
      <c r="H720" s="145">
        <v>-10955</v>
      </c>
      <c r="I720" s="145">
        <v>25433</v>
      </c>
      <c r="J720" s="145">
        <v>135813.10800000001</v>
      </c>
      <c r="K720" s="145">
        <v>0</v>
      </c>
      <c r="L720" s="145">
        <v>0</v>
      </c>
      <c r="M720" s="145">
        <v>0</v>
      </c>
      <c r="N720" s="145">
        <v>0</v>
      </c>
      <c r="O720" s="145">
        <v>0</v>
      </c>
      <c r="P720" s="145">
        <v>18137</v>
      </c>
      <c r="Q720" s="145">
        <v>0</v>
      </c>
      <c r="R720" s="145">
        <v>6771</v>
      </c>
      <c r="S720" s="145">
        <v>0</v>
      </c>
      <c r="T720" s="145">
        <v>59426</v>
      </c>
      <c r="U720" s="145">
        <v>0</v>
      </c>
      <c r="V720" s="145">
        <v>-10453</v>
      </c>
      <c r="W720" s="145">
        <v>0</v>
      </c>
      <c r="X720" s="145">
        <v>5677</v>
      </c>
      <c r="Y720" s="145">
        <v>47015</v>
      </c>
      <c r="Z720" s="145">
        <v>0</v>
      </c>
      <c r="AA720" s="145">
        <v>161</v>
      </c>
      <c r="AB720" s="145">
        <v>3778</v>
      </c>
      <c r="AC720" s="145">
        <v>0</v>
      </c>
      <c r="AD720" s="145">
        <v>0</v>
      </c>
      <c r="AE720" s="166"/>
      <c r="AF720" s="166"/>
      <c r="AG720" s="166"/>
      <c r="AH720" s="166"/>
      <c r="AI720" s="166"/>
      <c r="AJ720" s="166"/>
      <c r="AK720" s="166"/>
      <c r="AL720" s="166"/>
      <c r="AM720" s="166"/>
      <c r="AN720" s="166"/>
      <c r="AO720" s="166"/>
      <c r="AP720" s="166"/>
      <c r="AQ720" s="219">
        <f t="shared" si="288"/>
        <v>426916.79000000004</v>
      </c>
      <c r="AS720" s="168"/>
    </row>
    <row r="721" spans="2:45">
      <c r="B721" s="161" t="str">
        <f t="shared" si="287"/>
        <v>16 Equipo Móvil Contratista</v>
      </c>
      <c r="C721" s="145">
        <v>0</v>
      </c>
      <c r="D721" s="145">
        <v>0</v>
      </c>
      <c r="E721" s="145">
        <v>1369419.237</v>
      </c>
      <c r="F721" s="145">
        <v>0</v>
      </c>
      <c r="G721" s="145">
        <v>0</v>
      </c>
      <c r="H721" s="145">
        <v>0</v>
      </c>
      <c r="I721" s="145">
        <v>2602055</v>
      </c>
      <c r="J721" s="145">
        <v>594360.10800000001</v>
      </c>
      <c r="K721" s="145">
        <v>0</v>
      </c>
      <c r="L721" s="145">
        <v>18838</v>
      </c>
      <c r="M721" s="145">
        <v>0</v>
      </c>
      <c r="N721" s="145">
        <v>0</v>
      </c>
      <c r="O721" s="145">
        <v>0</v>
      </c>
      <c r="P721" s="145">
        <v>30955</v>
      </c>
      <c r="Q721" s="145">
        <v>0</v>
      </c>
      <c r="R721" s="145">
        <v>1131309</v>
      </c>
      <c r="S721" s="145">
        <v>0</v>
      </c>
      <c r="T721" s="145">
        <v>558266</v>
      </c>
      <c r="U721" s="145">
        <v>0</v>
      </c>
      <c r="V721" s="145">
        <v>510830</v>
      </c>
      <c r="W721" s="145">
        <v>0</v>
      </c>
      <c r="X721" s="145">
        <v>60387</v>
      </c>
      <c r="Y721" s="145">
        <v>944358</v>
      </c>
      <c r="Z721" s="145">
        <v>0</v>
      </c>
      <c r="AA721" s="145">
        <v>178229</v>
      </c>
      <c r="AB721" s="145">
        <v>439499</v>
      </c>
      <c r="AC721" s="145">
        <v>0</v>
      </c>
      <c r="AD721" s="145">
        <v>0</v>
      </c>
      <c r="AE721" s="166"/>
      <c r="AF721" s="166"/>
      <c r="AG721" s="166"/>
      <c r="AH721" s="166"/>
      <c r="AI721" s="166"/>
      <c r="AJ721" s="166"/>
      <c r="AK721" s="166"/>
      <c r="AL721" s="166"/>
      <c r="AM721" s="166"/>
      <c r="AN721" s="166"/>
      <c r="AO721" s="166"/>
      <c r="AP721" s="166"/>
      <c r="AQ721" s="219">
        <f t="shared" si="288"/>
        <v>8438505.3449999988</v>
      </c>
      <c r="AS721" s="168"/>
    </row>
    <row r="722" spans="2:45">
      <c r="B722" s="161" t="str">
        <f t="shared" si="287"/>
        <v>17 Todo Riesgo Construc. y Montaje</v>
      </c>
      <c r="C722" s="145">
        <v>930064</v>
      </c>
      <c r="D722" s="145">
        <v>0</v>
      </c>
      <c r="E722" s="145">
        <v>934691.897</v>
      </c>
      <c r="F722" s="145">
        <v>0</v>
      </c>
      <c r="G722" s="145">
        <v>0</v>
      </c>
      <c r="H722" s="145">
        <v>275342</v>
      </c>
      <c r="I722" s="145">
        <v>20405369</v>
      </c>
      <c r="J722" s="145">
        <v>0</v>
      </c>
      <c r="K722" s="145">
        <v>0</v>
      </c>
      <c r="L722" s="145">
        <v>21967</v>
      </c>
      <c r="M722" s="145">
        <v>0</v>
      </c>
      <c r="N722" s="145">
        <v>0</v>
      </c>
      <c r="O722" s="145">
        <v>0</v>
      </c>
      <c r="P722" s="145">
        <v>1435</v>
      </c>
      <c r="Q722" s="145">
        <v>0</v>
      </c>
      <c r="R722" s="145">
        <v>3109854</v>
      </c>
      <c r="S722" s="145">
        <v>0</v>
      </c>
      <c r="T722" s="145">
        <v>3028544</v>
      </c>
      <c r="U722" s="145">
        <v>0</v>
      </c>
      <c r="V722" s="145">
        <v>9961721</v>
      </c>
      <c r="W722" s="145">
        <v>0</v>
      </c>
      <c r="X722" s="145">
        <v>78063</v>
      </c>
      <c r="Y722" s="145">
        <v>8939541</v>
      </c>
      <c r="Z722" s="145">
        <v>0</v>
      </c>
      <c r="AA722" s="145">
        <v>5174</v>
      </c>
      <c r="AB722" s="145">
        <v>8102547</v>
      </c>
      <c r="AC722" s="145">
        <v>0</v>
      </c>
      <c r="AD722" s="145">
        <v>0</v>
      </c>
      <c r="AE722" s="166"/>
      <c r="AF722" s="166"/>
      <c r="AG722" s="166"/>
      <c r="AH722" s="166"/>
      <c r="AI722" s="166"/>
      <c r="AJ722" s="166"/>
      <c r="AK722" s="166"/>
      <c r="AL722" s="166"/>
      <c r="AM722" s="166"/>
      <c r="AN722" s="166"/>
      <c r="AO722" s="166"/>
      <c r="AP722" s="166"/>
      <c r="AQ722" s="219">
        <f t="shared" si="288"/>
        <v>55794312.897</v>
      </c>
      <c r="AS722" s="168"/>
    </row>
    <row r="723" spans="2:45">
      <c r="B723" s="161" t="str">
        <f t="shared" si="287"/>
        <v>18 Avería de Maquinaria</v>
      </c>
      <c r="C723" s="145">
        <v>4051</v>
      </c>
      <c r="D723" s="145">
        <v>0</v>
      </c>
      <c r="E723" s="145">
        <v>62882.226000000002</v>
      </c>
      <c r="F723" s="145">
        <v>0</v>
      </c>
      <c r="G723" s="145">
        <v>0</v>
      </c>
      <c r="H723" s="145">
        <v>105087</v>
      </c>
      <c r="I723" s="145">
        <v>-335892</v>
      </c>
      <c r="J723" s="145">
        <v>2991.6239999999998</v>
      </c>
      <c r="K723" s="145">
        <v>0</v>
      </c>
      <c r="L723" s="145">
        <v>58574</v>
      </c>
      <c r="M723" s="145">
        <v>0</v>
      </c>
      <c r="N723" s="145">
        <v>0</v>
      </c>
      <c r="O723" s="145">
        <v>0</v>
      </c>
      <c r="P723" s="145">
        <v>629</v>
      </c>
      <c r="Q723" s="145">
        <v>0</v>
      </c>
      <c r="R723" s="145">
        <v>-2622</v>
      </c>
      <c r="S723" s="145">
        <v>0</v>
      </c>
      <c r="T723" s="145">
        <v>-47526</v>
      </c>
      <c r="U723" s="145">
        <v>0</v>
      </c>
      <c r="V723" s="145">
        <v>-16665</v>
      </c>
      <c r="W723" s="145">
        <v>0</v>
      </c>
      <c r="X723" s="145">
        <v>0</v>
      </c>
      <c r="Y723" s="145">
        <v>-47131</v>
      </c>
      <c r="Z723" s="145">
        <v>6113</v>
      </c>
      <c r="AA723" s="145">
        <v>-929</v>
      </c>
      <c r="AB723" s="145">
        <v>46729</v>
      </c>
      <c r="AC723" s="145">
        <v>0</v>
      </c>
      <c r="AD723" s="145">
        <v>0</v>
      </c>
      <c r="AE723" s="166"/>
      <c r="AF723" s="166"/>
      <c r="AG723" s="166"/>
      <c r="AH723" s="166"/>
      <c r="AI723" s="166"/>
      <c r="AJ723" s="166"/>
      <c r="AK723" s="166"/>
      <c r="AL723" s="166"/>
      <c r="AM723" s="166"/>
      <c r="AN723" s="166"/>
      <c r="AO723" s="166"/>
      <c r="AP723" s="166"/>
      <c r="AQ723" s="219">
        <f t="shared" si="288"/>
        <v>-163708.15</v>
      </c>
      <c r="AS723" s="168"/>
    </row>
    <row r="724" spans="2:45">
      <c r="B724" s="161" t="str">
        <f t="shared" si="287"/>
        <v>19 Equipo Electrónico</v>
      </c>
      <c r="C724" s="145">
        <v>509947</v>
      </c>
      <c r="D724" s="145">
        <v>0</v>
      </c>
      <c r="E724" s="145">
        <v>387739.64899999998</v>
      </c>
      <c r="F724" s="145">
        <v>0</v>
      </c>
      <c r="G724" s="145">
        <v>0</v>
      </c>
      <c r="H724" s="145">
        <v>264560</v>
      </c>
      <c r="I724" s="145">
        <v>10251</v>
      </c>
      <c r="J724" s="145">
        <v>2424</v>
      </c>
      <c r="K724" s="145">
        <v>0</v>
      </c>
      <c r="L724" s="145">
        <v>-13781</v>
      </c>
      <c r="M724" s="145">
        <v>0</v>
      </c>
      <c r="N724" s="145">
        <v>0</v>
      </c>
      <c r="O724" s="145">
        <v>0</v>
      </c>
      <c r="P724" s="145">
        <v>10223</v>
      </c>
      <c r="Q724" s="145">
        <v>0</v>
      </c>
      <c r="R724" s="145">
        <v>50951</v>
      </c>
      <c r="S724" s="145">
        <v>0</v>
      </c>
      <c r="T724" s="145">
        <v>16401</v>
      </c>
      <c r="U724" s="145">
        <v>0</v>
      </c>
      <c r="V724" s="145">
        <v>67823</v>
      </c>
      <c r="W724" s="145">
        <v>0</v>
      </c>
      <c r="X724" s="145">
        <v>0</v>
      </c>
      <c r="Y724" s="145">
        <v>33551</v>
      </c>
      <c r="Z724" s="145">
        <v>3883</v>
      </c>
      <c r="AA724" s="145">
        <v>-3004</v>
      </c>
      <c r="AB724" s="145">
        <v>8832</v>
      </c>
      <c r="AC724" s="145">
        <v>0</v>
      </c>
      <c r="AD724" s="145">
        <v>0</v>
      </c>
      <c r="AE724" s="166"/>
      <c r="AF724" s="166"/>
      <c r="AG724" s="166"/>
      <c r="AH724" s="166"/>
      <c r="AI724" s="166"/>
      <c r="AJ724" s="166"/>
      <c r="AK724" s="166"/>
      <c r="AL724" s="166"/>
      <c r="AM724" s="166"/>
      <c r="AN724" s="166"/>
      <c r="AO724" s="166"/>
      <c r="AP724" s="166"/>
      <c r="AQ724" s="219">
        <f t="shared" si="288"/>
        <v>1349800.649</v>
      </c>
      <c r="AS724" s="168"/>
    </row>
    <row r="725" spans="2:45">
      <c r="B725" s="161" t="str">
        <f t="shared" si="287"/>
        <v>20 Responsabilidad Civil Vehíc. Mot.</v>
      </c>
      <c r="C725" s="145">
        <v>0</v>
      </c>
      <c r="D725" s="145">
        <v>0</v>
      </c>
      <c r="E725" s="145">
        <v>47592.61</v>
      </c>
      <c r="F725" s="145">
        <v>0</v>
      </c>
      <c r="G725" s="145">
        <v>0</v>
      </c>
      <c r="H725" s="145">
        <v>5654</v>
      </c>
      <c r="I725" s="145">
        <v>439128</v>
      </c>
      <c r="J725" s="145">
        <v>238541.984</v>
      </c>
      <c r="K725" s="145">
        <v>0</v>
      </c>
      <c r="L725" s="145">
        <v>40183</v>
      </c>
      <c r="M725" s="145">
        <v>0</v>
      </c>
      <c r="N725" s="145">
        <v>0</v>
      </c>
      <c r="O725" s="145">
        <v>0</v>
      </c>
      <c r="P725" s="145">
        <v>6183</v>
      </c>
      <c r="Q725" s="145">
        <v>0</v>
      </c>
      <c r="R725" s="145">
        <v>-24840</v>
      </c>
      <c r="S725" s="145">
        <v>0</v>
      </c>
      <c r="T725" s="145">
        <v>1018018</v>
      </c>
      <c r="U725" s="145">
        <v>0</v>
      </c>
      <c r="V725" s="145">
        <v>-10006</v>
      </c>
      <c r="W725" s="145">
        <v>0</v>
      </c>
      <c r="X725" s="145">
        <v>0</v>
      </c>
      <c r="Y725" s="145">
        <v>1067561</v>
      </c>
      <c r="Z725" s="145">
        <v>0</v>
      </c>
      <c r="AA725" s="145">
        <v>-1514</v>
      </c>
      <c r="AB725" s="145">
        <v>11009</v>
      </c>
      <c r="AC725" s="145">
        <v>195309</v>
      </c>
      <c r="AD725" s="145">
        <v>0</v>
      </c>
      <c r="AE725" s="166"/>
      <c r="AF725" s="166"/>
      <c r="AG725" s="166"/>
      <c r="AH725" s="166"/>
      <c r="AI725" s="166"/>
      <c r="AJ725" s="166"/>
      <c r="AK725" s="166"/>
      <c r="AL725" s="166"/>
      <c r="AM725" s="166"/>
      <c r="AN725" s="166"/>
      <c r="AO725" s="166"/>
      <c r="AP725" s="166"/>
      <c r="AQ725" s="219">
        <f t="shared" si="288"/>
        <v>3032819.594</v>
      </c>
      <c r="AS725" s="168"/>
    </row>
    <row r="726" spans="2:45">
      <c r="B726" s="161" t="str">
        <f t="shared" si="287"/>
        <v>21 Responsabilidad Civil</v>
      </c>
      <c r="C726" s="145">
        <v>2404004</v>
      </c>
      <c r="D726" s="145">
        <v>0</v>
      </c>
      <c r="E726" s="145">
        <v>699980.47600000002</v>
      </c>
      <c r="F726" s="145">
        <v>0</v>
      </c>
      <c r="G726" s="145">
        <v>0</v>
      </c>
      <c r="H726" s="145">
        <v>1192121</v>
      </c>
      <c r="I726" s="145">
        <v>5732652</v>
      </c>
      <c r="J726" s="145">
        <v>4176897.6850000001</v>
      </c>
      <c r="K726" s="145">
        <v>0</v>
      </c>
      <c r="L726" s="145">
        <v>243001</v>
      </c>
      <c r="M726" s="145">
        <v>0</v>
      </c>
      <c r="N726" s="145">
        <v>0</v>
      </c>
      <c r="O726" s="145">
        <v>0</v>
      </c>
      <c r="P726" s="145">
        <v>344531</v>
      </c>
      <c r="Q726" s="145">
        <v>0</v>
      </c>
      <c r="R726" s="145">
        <v>291491</v>
      </c>
      <c r="S726" s="145">
        <v>0</v>
      </c>
      <c r="T726" s="145">
        <v>3089397</v>
      </c>
      <c r="U726" s="145">
        <v>0</v>
      </c>
      <c r="V726" s="145">
        <v>-613238</v>
      </c>
      <c r="W726" s="145">
        <v>0</v>
      </c>
      <c r="X726" s="145">
        <v>85839</v>
      </c>
      <c r="Y726" s="145">
        <v>5898258</v>
      </c>
      <c r="Z726" s="145">
        <v>1191</v>
      </c>
      <c r="AA726" s="145">
        <v>23691</v>
      </c>
      <c r="AB726" s="145">
        <v>260562</v>
      </c>
      <c r="AC726" s="145">
        <v>0</v>
      </c>
      <c r="AD726" s="145">
        <v>0</v>
      </c>
      <c r="AE726" s="166"/>
      <c r="AF726" s="166"/>
      <c r="AG726" s="166"/>
      <c r="AH726" s="166"/>
      <c r="AI726" s="166"/>
      <c r="AJ726" s="166"/>
      <c r="AK726" s="166"/>
      <c r="AL726" s="166"/>
      <c r="AM726" s="166"/>
      <c r="AN726" s="166"/>
      <c r="AO726" s="166"/>
      <c r="AP726" s="166"/>
      <c r="AQ726" s="219">
        <f t="shared" si="288"/>
        <v>23830378.160999998</v>
      </c>
      <c r="AS726" s="168"/>
    </row>
    <row r="727" spans="2:45">
      <c r="B727" s="161" t="str">
        <f t="shared" si="287"/>
        <v>22 Multiriesgos</v>
      </c>
      <c r="C727" s="145">
        <v>0</v>
      </c>
      <c r="D727" s="145">
        <v>0</v>
      </c>
      <c r="E727" s="145">
        <v>-397.517</v>
      </c>
      <c r="F727" s="145">
        <v>0</v>
      </c>
      <c r="G727" s="145">
        <v>0</v>
      </c>
      <c r="H727" s="145">
        <v>0</v>
      </c>
      <c r="I727" s="145">
        <v>0</v>
      </c>
      <c r="J727" s="145">
        <v>0</v>
      </c>
      <c r="K727" s="145">
        <v>0</v>
      </c>
      <c r="L727" s="145">
        <v>0</v>
      </c>
      <c r="M727" s="145">
        <v>0</v>
      </c>
      <c r="N727" s="145">
        <v>0</v>
      </c>
      <c r="O727" s="145">
        <v>0</v>
      </c>
      <c r="P727" s="145">
        <v>0</v>
      </c>
      <c r="Q727" s="145">
        <v>0</v>
      </c>
      <c r="R727" s="145">
        <v>0</v>
      </c>
      <c r="S727" s="145">
        <v>0</v>
      </c>
      <c r="T727" s="145">
        <v>33632</v>
      </c>
      <c r="U727" s="145">
        <v>0</v>
      </c>
      <c r="V727" s="145">
        <v>10720</v>
      </c>
      <c r="W727" s="145">
        <v>0</v>
      </c>
      <c r="X727" s="145">
        <v>119664</v>
      </c>
      <c r="Y727" s="145">
        <v>0</v>
      </c>
      <c r="Z727" s="145">
        <v>0</v>
      </c>
      <c r="AA727" s="145">
        <v>468</v>
      </c>
      <c r="AB727" s="145">
        <v>0</v>
      </c>
      <c r="AC727" s="145">
        <v>0</v>
      </c>
      <c r="AD727" s="145">
        <v>1852619.7318127055</v>
      </c>
      <c r="AE727" s="166"/>
      <c r="AF727" s="166"/>
      <c r="AG727" s="166"/>
      <c r="AH727" s="166"/>
      <c r="AI727" s="166"/>
      <c r="AJ727" s="166"/>
      <c r="AK727" s="166"/>
      <c r="AL727" s="166"/>
      <c r="AM727" s="166"/>
      <c r="AN727" s="166"/>
      <c r="AO727" s="166"/>
      <c r="AP727" s="166"/>
      <c r="AQ727" s="219">
        <f t="shared" si="288"/>
        <v>2016706.2148127055</v>
      </c>
      <c r="AS727" s="168"/>
    </row>
    <row r="728" spans="2:45">
      <c r="B728" s="161" t="str">
        <f t="shared" si="287"/>
        <v>23 Accidentes Personales</v>
      </c>
      <c r="C728" s="145">
        <v>1861269</v>
      </c>
      <c r="D728" s="145">
        <v>0</v>
      </c>
      <c r="E728" s="145">
        <v>12915.369000000001</v>
      </c>
      <c r="F728" s="145">
        <v>13406</v>
      </c>
      <c r="G728" s="145">
        <v>0</v>
      </c>
      <c r="H728" s="145">
        <v>118521</v>
      </c>
      <c r="I728" s="145">
        <v>253712</v>
      </c>
      <c r="J728" s="145">
        <v>1285108.8670000001</v>
      </c>
      <c r="K728" s="145">
        <v>0</v>
      </c>
      <c r="L728" s="145">
        <v>9110</v>
      </c>
      <c r="M728" s="145">
        <v>0</v>
      </c>
      <c r="N728" s="145">
        <v>0</v>
      </c>
      <c r="O728" s="145">
        <v>0</v>
      </c>
      <c r="P728" s="145">
        <v>-1216</v>
      </c>
      <c r="Q728" s="145">
        <v>0</v>
      </c>
      <c r="R728" s="145">
        <v>-110449</v>
      </c>
      <c r="S728" s="145">
        <v>0</v>
      </c>
      <c r="T728" s="145">
        <v>163404</v>
      </c>
      <c r="U728" s="145">
        <v>0</v>
      </c>
      <c r="V728" s="145">
        <v>293999</v>
      </c>
      <c r="W728" s="145">
        <v>0</v>
      </c>
      <c r="X728" s="145">
        <v>38283</v>
      </c>
      <c r="Y728" s="145">
        <v>77586</v>
      </c>
      <c r="Z728" s="145">
        <v>0</v>
      </c>
      <c r="AA728" s="145">
        <v>68211</v>
      </c>
      <c r="AB728" s="145">
        <v>3282</v>
      </c>
      <c r="AC728" s="145">
        <v>0</v>
      </c>
      <c r="AD728" s="145">
        <v>0</v>
      </c>
      <c r="AE728" s="166"/>
      <c r="AF728" s="166"/>
      <c r="AG728" s="166"/>
      <c r="AH728" s="166"/>
      <c r="AI728" s="166"/>
      <c r="AJ728" s="166"/>
      <c r="AK728" s="166"/>
      <c r="AL728" s="166"/>
      <c r="AM728" s="166"/>
      <c r="AN728" s="166"/>
      <c r="AO728" s="166"/>
      <c r="AP728" s="166"/>
      <c r="AQ728" s="219">
        <f t="shared" si="288"/>
        <v>4087142.236</v>
      </c>
      <c r="AS728" s="168"/>
    </row>
    <row r="729" spans="2:45">
      <c r="B729" s="161" t="str">
        <f t="shared" si="287"/>
        <v>24 SOAP</v>
      </c>
      <c r="C729" s="145">
        <v>0</v>
      </c>
      <c r="D729" s="145">
        <v>0</v>
      </c>
      <c r="E729" s="145">
        <v>42471.584999999999</v>
      </c>
      <c r="F729" s="145">
        <v>0</v>
      </c>
      <c r="G729" s="145">
        <v>0</v>
      </c>
      <c r="H729" s="145">
        <v>0</v>
      </c>
      <c r="I729" s="145">
        <v>304273</v>
      </c>
      <c r="J729" s="145">
        <v>0</v>
      </c>
      <c r="K729" s="145">
        <v>0</v>
      </c>
      <c r="L729" s="145">
        <v>0</v>
      </c>
      <c r="M729" s="145">
        <v>0</v>
      </c>
      <c r="N729" s="145">
        <v>0</v>
      </c>
      <c r="O729" s="145">
        <v>0</v>
      </c>
      <c r="P729" s="145">
        <v>1</v>
      </c>
      <c r="Q729" s="145">
        <v>0</v>
      </c>
      <c r="R729" s="145">
        <v>0</v>
      </c>
      <c r="S729" s="145">
        <v>0</v>
      </c>
      <c r="T729" s="145">
        <v>0</v>
      </c>
      <c r="U729" s="145">
        <v>0</v>
      </c>
      <c r="V729" s="145">
        <v>927</v>
      </c>
      <c r="W729" s="145">
        <v>0</v>
      </c>
      <c r="X729" s="145">
        <v>0</v>
      </c>
      <c r="Y729" s="145">
        <v>0</v>
      </c>
      <c r="Z729" s="145">
        <v>0</v>
      </c>
      <c r="AA729" s="145">
        <v>0</v>
      </c>
      <c r="AB729" s="145">
        <v>0</v>
      </c>
      <c r="AC729" s="145">
        <v>0</v>
      </c>
      <c r="AD729" s="145">
        <v>0</v>
      </c>
      <c r="AE729" s="166"/>
      <c r="AF729" s="166"/>
      <c r="AG729" s="166"/>
      <c r="AH729" s="166"/>
      <c r="AI729" s="166"/>
      <c r="AJ729" s="166"/>
      <c r="AK729" s="166"/>
      <c r="AL729" s="166"/>
      <c r="AM729" s="166"/>
      <c r="AN729" s="166"/>
      <c r="AO729" s="166"/>
      <c r="AP729" s="166"/>
      <c r="AQ729" s="219">
        <f t="shared" si="288"/>
        <v>347672.58500000002</v>
      </c>
      <c r="AS729" s="168"/>
    </row>
    <row r="730" spans="2:45">
      <c r="B730" s="161" t="str">
        <f t="shared" si="287"/>
        <v>25 Garantía</v>
      </c>
      <c r="C730" s="145">
        <v>0</v>
      </c>
      <c r="D730" s="145">
        <v>0</v>
      </c>
      <c r="E730" s="145">
        <v>-67285.487999999998</v>
      </c>
      <c r="F730" s="145">
        <v>0</v>
      </c>
      <c r="G730" s="145">
        <v>494088</v>
      </c>
      <c r="H730" s="145">
        <v>0</v>
      </c>
      <c r="I730" s="145">
        <v>210</v>
      </c>
      <c r="J730" s="145">
        <v>0</v>
      </c>
      <c r="K730" s="145">
        <v>0</v>
      </c>
      <c r="L730" s="145">
        <v>-2088</v>
      </c>
      <c r="M730" s="145">
        <v>693388</v>
      </c>
      <c r="N730" s="145">
        <v>0</v>
      </c>
      <c r="O730" s="145">
        <v>0</v>
      </c>
      <c r="P730" s="145">
        <v>172827</v>
      </c>
      <c r="Q730" s="145">
        <v>0</v>
      </c>
      <c r="R730" s="145">
        <v>0</v>
      </c>
      <c r="S730" s="145">
        <v>0</v>
      </c>
      <c r="T730" s="145">
        <v>15477</v>
      </c>
      <c r="U730" s="145">
        <v>45154</v>
      </c>
      <c r="V730" s="145">
        <v>9115</v>
      </c>
      <c r="W730" s="145">
        <v>259422</v>
      </c>
      <c r="X730" s="145">
        <v>0</v>
      </c>
      <c r="Y730" s="145">
        <v>-11813</v>
      </c>
      <c r="Z730" s="145">
        <v>0</v>
      </c>
      <c r="AA730" s="145">
        <v>0</v>
      </c>
      <c r="AB730" s="145">
        <v>0</v>
      </c>
      <c r="AC730" s="145">
        <v>0</v>
      </c>
      <c r="AD730" s="145">
        <v>0</v>
      </c>
      <c r="AE730" s="166"/>
      <c r="AF730" s="166"/>
      <c r="AG730" s="166"/>
      <c r="AH730" s="166"/>
      <c r="AI730" s="166"/>
      <c r="AJ730" s="166"/>
      <c r="AK730" s="166"/>
      <c r="AL730" s="166"/>
      <c r="AM730" s="166"/>
      <c r="AN730" s="166"/>
      <c r="AO730" s="166"/>
      <c r="AP730" s="166"/>
      <c r="AQ730" s="219">
        <f t="shared" si="288"/>
        <v>1608494.5120000001</v>
      </c>
      <c r="AS730" s="168"/>
    </row>
    <row r="731" spans="2:45">
      <c r="B731" s="161" t="str">
        <f t="shared" si="287"/>
        <v>26 Fidelidad</v>
      </c>
      <c r="C731" s="145">
        <v>11625</v>
      </c>
      <c r="D731" s="145">
        <v>0</v>
      </c>
      <c r="E731" s="145">
        <v>237.26</v>
      </c>
      <c r="F731" s="145">
        <v>0</v>
      </c>
      <c r="G731" s="145">
        <v>0</v>
      </c>
      <c r="H731" s="145">
        <v>1089248</v>
      </c>
      <c r="I731" s="145">
        <v>27736</v>
      </c>
      <c r="J731" s="145">
        <v>2117244.318</v>
      </c>
      <c r="K731" s="145">
        <v>0</v>
      </c>
      <c r="L731" s="145">
        <v>-10</v>
      </c>
      <c r="M731" s="145">
        <v>0</v>
      </c>
      <c r="N731" s="145">
        <v>0</v>
      </c>
      <c r="O731" s="145">
        <v>0</v>
      </c>
      <c r="P731" s="145">
        <v>197</v>
      </c>
      <c r="Q731" s="145">
        <v>0</v>
      </c>
      <c r="R731" s="145">
        <v>1638</v>
      </c>
      <c r="S731" s="145">
        <v>0</v>
      </c>
      <c r="T731" s="145">
        <v>-2422</v>
      </c>
      <c r="U731" s="145">
        <v>0</v>
      </c>
      <c r="V731" s="145">
        <v>0</v>
      </c>
      <c r="W731" s="145">
        <v>0</v>
      </c>
      <c r="X731" s="145">
        <v>0</v>
      </c>
      <c r="Y731" s="145">
        <v>-1512</v>
      </c>
      <c r="Z731" s="145">
        <v>0</v>
      </c>
      <c r="AA731" s="145">
        <v>0</v>
      </c>
      <c r="AB731" s="145">
        <v>0</v>
      </c>
      <c r="AC731" s="145">
        <v>0</v>
      </c>
      <c r="AD731" s="145">
        <v>0</v>
      </c>
      <c r="AE731" s="166"/>
      <c r="AF731" s="166"/>
      <c r="AG731" s="166"/>
      <c r="AH731" s="166"/>
      <c r="AI731" s="166"/>
      <c r="AJ731" s="166"/>
      <c r="AK731" s="166"/>
      <c r="AL731" s="166"/>
      <c r="AM731" s="166"/>
      <c r="AN731" s="166"/>
      <c r="AO731" s="166"/>
      <c r="AP731" s="166"/>
      <c r="AQ731" s="219">
        <f t="shared" si="288"/>
        <v>3243981.5779999997</v>
      </c>
      <c r="AS731" s="168"/>
    </row>
    <row r="732" spans="2:45">
      <c r="B732" s="161" t="str">
        <f t="shared" si="287"/>
        <v>27 Seguro de Crédito por Ventas a Plazo</v>
      </c>
      <c r="C732" s="145">
        <v>0</v>
      </c>
      <c r="D732" s="145">
        <v>0</v>
      </c>
      <c r="E732" s="145">
        <v>0</v>
      </c>
      <c r="F732" s="145">
        <v>0</v>
      </c>
      <c r="G732" s="145">
        <v>72693</v>
      </c>
      <c r="H732" s="145">
        <v>0</v>
      </c>
      <c r="I732" s="145">
        <v>0</v>
      </c>
      <c r="J732" s="145">
        <v>0</v>
      </c>
      <c r="K732" s="145">
        <v>612469</v>
      </c>
      <c r="L732" s="145">
        <v>0</v>
      </c>
      <c r="M732" s="145">
        <v>7632473</v>
      </c>
      <c r="N732" s="145">
        <v>0</v>
      </c>
      <c r="O732" s="145">
        <v>0</v>
      </c>
      <c r="P732" s="145">
        <v>0</v>
      </c>
      <c r="Q732" s="145">
        <v>0</v>
      </c>
      <c r="R732" s="145">
        <v>0</v>
      </c>
      <c r="S732" s="145">
        <v>0</v>
      </c>
      <c r="T732" s="145">
        <v>0</v>
      </c>
      <c r="U732" s="145">
        <v>659578</v>
      </c>
      <c r="V732" s="145">
        <v>0</v>
      </c>
      <c r="W732" s="145">
        <v>-127591.262</v>
      </c>
      <c r="X732" s="145">
        <v>0</v>
      </c>
      <c r="Y732" s="145">
        <v>0</v>
      </c>
      <c r="Z732" s="145">
        <v>0</v>
      </c>
      <c r="AA732" s="145">
        <v>0</v>
      </c>
      <c r="AB732" s="145">
        <v>0</v>
      </c>
      <c r="AC732" s="145">
        <v>0</v>
      </c>
      <c r="AD732" s="145">
        <v>0</v>
      </c>
      <c r="AE732" s="166"/>
      <c r="AF732" s="166"/>
      <c r="AG732" s="166"/>
      <c r="AH732" s="166"/>
      <c r="AI732" s="166"/>
      <c r="AJ732" s="166"/>
      <c r="AK732" s="166"/>
      <c r="AL732" s="166"/>
      <c r="AM732" s="166"/>
      <c r="AN732" s="166"/>
      <c r="AO732" s="166"/>
      <c r="AP732" s="166"/>
      <c r="AQ732" s="219">
        <f t="shared" si="288"/>
        <v>8849621.7379999999</v>
      </c>
      <c r="AS732" s="168"/>
    </row>
    <row r="733" spans="2:45">
      <c r="B733" s="161" t="str">
        <f t="shared" si="287"/>
        <v>28 Seguro de Crédito a la Exportación</v>
      </c>
      <c r="C733" s="145">
        <v>0</v>
      </c>
      <c r="D733" s="145">
        <v>0</v>
      </c>
      <c r="E733" s="145">
        <v>0</v>
      </c>
      <c r="F733" s="145">
        <v>0</v>
      </c>
      <c r="G733" s="145">
        <v>66945</v>
      </c>
      <c r="H733" s="145">
        <v>0</v>
      </c>
      <c r="I733" s="145">
        <v>0</v>
      </c>
      <c r="J733" s="145">
        <v>0</v>
      </c>
      <c r="K733" s="145">
        <v>524335</v>
      </c>
      <c r="L733" s="145">
        <v>0</v>
      </c>
      <c r="M733" s="145">
        <v>931073</v>
      </c>
      <c r="N733" s="145">
        <v>37129</v>
      </c>
      <c r="O733" s="145">
        <v>0</v>
      </c>
      <c r="P733" s="145">
        <v>0</v>
      </c>
      <c r="Q733" s="145">
        <v>0</v>
      </c>
      <c r="R733" s="145">
        <v>0</v>
      </c>
      <c r="S733" s="145">
        <v>0</v>
      </c>
      <c r="T733" s="145">
        <v>0</v>
      </c>
      <c r="U733" s="145">
        <v>253155</v>
      </c>
      <c r="V733" s="145">
        <v>0</v>
      </c>
      <c r="W733" s="145">
        <v>-418823.22399999999</v>
      </c>
      <c r="X733" s="145">
        <v>0</v>
      </c>
      <c r="Y733" s="145">
        <v>0</v>
      </c>
      <c r="Z733" s="145">
        <v>0</v>
      </c>
      <c r="AA733" s="145">
        <v>0</v>
      </c>
      <c r="AB733" s="145">
        <v>0</v>
      </c>
      <c r="AC733" s="145">
        <v>0</v>
      </c>
      <c r="AD733" s="145">
        <v>0</v>
      </c>
      <c r="AE733" s="166"/>
      <c r="AF733" s="166"/>
      <c r="AG733" s="166"/>
      <c r="AH733" s="166"/>
      <c r="AI733" s="166"/>
      <c r="AJ733" s="166"/>
      <c r="AK733" s="166"/>
      <c r="AL733" s="166"/>
      <c r="AM733" s="166"/>
      <c r="AN733" s="166"/>
      <c r="AO733" s="166"/>
      <c r="AP733" s="166"/>
      <c r="AQ733" s="219">
        <f t="shared" si="288"/>
        <v>1393813.7760000001</v>
      </c>
      <c r="AS733" s="168"/>
    </row>
    <row r="734" spans="2:45">
      <c r="B734" s="161" t="str">
        <f t="shared" si="287"/>
        <v>29 Otros Seguros de Crédito</v>
      </c>
      <c r="C734" s="145">
        <v>0</v>
      </c>
      <c r="D734" s="145">
        <v>0</v>
      </c>
      <c r="E734" s="145">
        <v>0</v>
      </c>
      <c r="F734" s="145">
        <v>0</v>
      </c>
      <c r="G734" s="145">
        <v>0</v>
      </c>
      <c r="H734" s="145">
        <v>0</v>
      </c>
      <c r="I734" s="145">
        <v>0</v>
      </c>
      <c r="J734" s="145">
        <v>0</v>
      </c>
      <c r="K734" s="145">
        <v>0</v>
      </c>
      <c r="L734" s="145">
        <v>0</v>
      </c>
      <c r="M734" s="145">
        <v>0</v>
      </c>
      <c r="N734" s="145">
        <v>0</v>
      </c>
      <c r="O734" s="145">
        <v>0</v>
      </c>
      <c r="P734" s="145">
        <v>0</v>
      </c>
      <c r="Q734" s="145">
        <v>0</v>
      </c>
      <c r="R734" s="145">
        <v>0</v>
      </c>
      <c r="S734" s="145">
        <v>0</v>
      </c>
      <c r="T734" s="145">
        <v>0</v>
      </c>
      <c r="U734" s="145">
        <v>0</v>
      </c>
      <c r="V734" s="145">
        <v>0</v>
      </c>
      <c r="W734" s="145">
        <v>0</v>
      </c>
      <c r="X734" s="145">
        <v>0</v>
      </c>
      <c r="Y734" s="145">
        <v>0</v>
      </c>
      <c r="Z734" s="145">
        <v>0</v>
      </c>
      <c r="AA734" s="145">
        <v>0</v>
      </c>
      <c r="AB734" s="145">
        <v>0</v>
      </c>
      <c r="AC734" s="145">
        <v>0</v>
      </c>
      <c r="AD734" s="145">
        <v>0</v>
      </c>
      <c r="AE734" s="166"/>
      <c r="AF734" s="166"/>
      <c r="AG734" s="166"/>
      <c r="AH734" s="166"/>
      <c r="AI734" s="166"/>
      <c r="AJ734" s="166"/>
      <c r="AK734" s="166"/>
      <c r="AL734" s="166"/>
      <c r="AM734" s="166"/>
      <c r="AN734" s="166"/>
      <c r="AO734" s="166"/>
      <c r="AP734" s="166"/>
      <c r="AQ734" s="219">
        <f t="shared" si="288"/>
        <v>0</v>
      </c>
      <c r="AS734" s="168"/>
    </row>
    <row r="735" spans="2:45">
      <c r="B735" s="161" t="str">
        <f t="shared" si="287"/>
        <v>30 Seguro Agrícola</v>
      </c>
      <c r="C735" s="145">
        <v>0</v>
      </c>
      <c r="D735" s="145">
        <v>0</v>
      </c>
      <c r="E735" s="145">
        <v>0</v>
      </c>
      <c r="F735" s="145">
        <v>0</v>
      </c>
      <c r="G735" s="145">
        <v>0</v>
      </c>
      <c r="H735" s="145">
        <v>0</v>
      </c>
      <c r="I735" s="145">
        <v>0</v>
      </c>
      <c r="J735" s="145">
        <v>0</v>
      </c>
      <c r="K735" s="145">
        <v>0</v>
      </c>
      <c r="L735" s="145">
        <v>0</v>
      </c>
      <c r="M735" s="145">
        <v>0</v>
      </c>
      <c r="N735" s="145">
        <v>0</v>
      </c>
      <c r="O735" s="145">
        <v>0</v>
      </c>
      <c r="P735" s="145">
        <v>9682</v>
      </c>
      <c r="Q735" s="145">
        <v>0</v>
      </c>
      <c r="R735" s="145">
        <v>0</v>
      </c>
      <c r="S735" s="145">
        <v>0</v>
      </c>
      <c r="T735" s="145">
        <v>1653378</v>
      </c>
      <c r="U735" s="145">
        <v>0</v>
      </c>
      <c r="V735" s="145">
        <v>343717</v>
      </c>
      <c r="W735" s="145">
        <v>0</v>
      </c>
      <c r="X735" s="145">
        <v>0</v>
      </c>
      <c r="Y735" s="145">
        <v>0</v>
      </c>
      <c r="Z735" s="145">
        <v>0</v>
      </c>
      <c r="AA735" s="145">
        <v>0</v>
      </c>
      <c r="AB735" s="145">
        <v>0</v>
      </c>
      <c r="AC735" s="145">
        <v>0</v>
      </c>
      <c r="AD735" s="145">
        <v>0</v>
      </c>
      <c r="AE735" s="166"/>
      <c r="AF735" s="166"/>
      <c r="AG735" s="166"/>
      <c r="AH735" s="166"/>
      <c r="AI735" s="166"/>
      <c r="AJ735" s="166"/>
      <c r="AK735" s="166"/>
      <c r="AL735" s="166"/>
      <c r="AM735" s="166"/>
      <c r="AN735" s="166"/>
      <c r="AO735" s="166"/>
      <c r="AP735" s="166"/>
      <c r="AQ735" s="219">
        <f t="shared" si="288"/>
        <v>2006777</v>
      </c>
      <c r="AS735" s="168"/>
    </row>
    <row r="736" spans="2:45">
      <c r="B736" s="161" t="str">
        <f t="shared" si="287"/>
        <v>35 Seguro Salud</v>
      </c>
      <c r="C736" s="145">
        <v>0</v>
      </c>
      <c r="D736" s="145">
        <v>0</v>
      </c>
      <c r="E736" s="145">
        <v>0</v>
      </c>
      <c r="F736" s="145">
        <v>0</v>
      </c>
      <c r="G736" s="145">
        <v>0</v>
      </c>
      <c r="H736" s="145">
        <v>0</v>
      </c>
      <c r="I736" s="145">
        <v>0</v>
      </c>
      <c r="J736" s="145">
        <v>0</v>
      </c>
      <c r="K736" s="145">
        <v>0</v>
      </c>
      <c r="L736" s="145">
        <v>0</v>
      </c>
      <c r="M736" s="145">
        <v>0</v>
      </c>
      <c r="N736" s="145">
        <v>0</v>
      </c>
      <c r="O736" s="145">
        <v>0</v>
      </c>
      <c r="P736" s="145">
        <v>0</v>
      </c>
      <c r="Q736" s="145">
        <v>0</v>
      </c>
      <c r="R736" s="145">
        <v>0</v>
      </c>
      <c r="S736" s="145">
        <v>0</v>
      </c>
      <c r="T736" s="145">
        <v>0</v>
      </c>
      <c r="U736" s="145">
        <v>0</v>
      </c>
      <c r="V736" s="145">
        <v>0</v>
      </c>
      <c r="W736" s="145">
        <v>0</v>
      </c>
      <c r="X736" s="145">
        <v>0</v>
      </c>
      <c r="Y736" s="145">
        <v>0</v>
      </c>
      <c r="Z736" s="145">
        <v>0</v>
      </c>
      <c r="AA736" s="145">
        <v>0</v>
      </c>
      <c r="AB736" s="145">
        <v>0</v>
      </c>
      <c r="AC736" s="145">
        <v>0</v>
      </c>
      <c r="AD736" s="145">
        <v>0</v>
      </c>
      <c r="AE736" s="166"/>
      <c r="AF736" s="166"/>
      <c r="AG736" s="166"/>
      <c r="AH736" s="166"/>
      <c r="AI736" s="166"/>
      <c r="AJ736" s="166"/>
      <c r="AK736" s="166"/>
      <c r="AL736" s="166"/>
      <c r="AM736" s="166"/>
      <c r="AN736" s="166"/>
      <c r="AO736" s="166"/>
      <c r="AP736" s="166"/>
      <c r="AQ736" s="219">
        <f t="shared" si="288"/>
        <v>0</v>
      </c>
      <c r="AS736" s="168"/>
    </row>
    <row r="737" spans="2:45">
      <c r="B737" s="161" t="str">
        <f t="shared" si="287"/>
        <v>50 Otros</v>
      </c>
      <c r="C737" s="145">
        <v>2994410</v>
      </c>
      <c r="D737" s="145">
        <v>0</v>
      </c>
      <c r="E737" s="145">
        <v>951524.90500000003</v>
      </c>
      <c r="F737" s="145">
        <v>0</v>
      </c>
      <c r="G737" s="145">
        <v>0</v>
      </c>
      <c r="H737" s="145">
        <v>66127</v>
      </c>
      <c r="I737" s="145">
        <v>109479</v>
      </c>
      <c r="J737" s="145">
        <v>342.24800000000005</v>
      </c>
      <c r="K737" s="145">
        <v>0</v>
      </c>
      <c r="L737" s="145">
        <v>2068</v>
      </c>
      <c r="M737" s="145">
        <v>0</v>
      </c>
      <c r="N737" s="145">
        <v>0</v>
      </c>
      <c r="O737" s="145">
        <v>0</v>
      </c>
      <c r="P737" s="145">
        <v>0</v>
      </c>
      <c r="Q737" s="145">
        <v>0</v>
      </c>
      <c r="R737" s="145">
        <v>20488</v>
      </c>
      <c r="S737" s="145">
        <v>0</v>
      </c>
      <c r="T737" s="145">
        <v>257301</v>
      </c>
      <c r="U737" s="145">
        <v>0</v>
      </c>
      <c r="V737" s="145">
        <v>34803</v>
      </c>
      <c r="W737" s="145">
        <v>0</v>
      </c>
      <c r="X737" s="145">
        <v>322426</v>
      </c>
      <c r="Y737" s="145">
        <v>396600</v>
      </c>
      <c r="Z737" s="145">
        <v>18700</v>
      </c>
      <c r="AA737" s="145">
        <v>1574</v>
      </c>
      <c r="AB737" s="145">
        <v>370937</v>
      </c>
      <c r="AC737" s="145">
        <v>0</v>
      </c>
      <c r="AD737" s="145">
        <v>3797180.6633978076</v>
      </c>
      <c r="AE737" s="166"/>
      <c r="AF737" s="166"/>
      <c r="AG737" s="166"/>
      <c r="AH737" s="166"/>
      <c r="AI737" s="166"/>
      <c r="AJ737" s="166"/>
      <c r="AK737" s="166"/>
      <c r="AL737" s="166"/>
      <c r="AM737" s="166"/>
      <c r="AN737" s="166"/>
      <c r="AO737" s="166"/>
      <c r="AP737" s="166"/>
      <c r="AQ737" s="219">
        <f t="shared" si="288"/>
        <v>9343960.8163978085</v>
      </c>
      <c r="AS737" s="168"/>
    </row>
    <row r="738" spans="2:45">
      <c r="B738" s="162" t="str">
        <f t="shared" si="287"/>
        <v>Total</v>
      </c>
      <c r="C738" s="217">
        <v>31695148</v>
      </c>
      <c r="D738" s="217">
        <v>0</v>
      </c>
      <c r="E738" s="217">
        <v>8543788.8229999989</v>
      </c>
      <c r="F738" s="217">
        <v>17957</v>
      </c>
      <c r="G738" s="217">
        <v>633726</v>
      </c>
      <c r="H738" s="217">
        <v>1484893</v>
      </c>
      <c r="I738" s="217">
        <v>33096094</v>
      </c>
      <c r="J738" s="217">
        <v>13424230.863</v>
      </c>
      <c r="K738" s="217">
        <v>1136804</v>
      </c>
      <c r="L738" s="217">
        <v>-3766082</v>
      </c>
      <c r="M738" s="217">
        <v>9256934</v>
      </c>
      <c r="N738" s="217">
        <v>37129</v>
      </c>
      <c r="O738" s="217">
        <v>0</v>
      </c>
      <c r="P738" s="217">
        <v>2059374</v>
      </c>
      <c r="Q738" s="217">
        <v>0</v>
      </c>
      <c r="R738" s="217">
        <v>12558864</v>
      </c>
      <c r="S738" s="217">
        <v>52482</v>
      </c>
      <c r="T738" s="217">
        <v>17165150</v>
      </c>
      <c r="U738" s="217">
        <v>957887</v>
      </c>
      <c r="V738" s="217">
        <v>43715682</v>
      </c>
      <c r="W738" s="217">
        <v>-286992</v>
      </c>
      <c r="X738" s="217">
        <v>1957448</v>
      </c>
      <c r="Y738" s="217">
        <v>64043688</v>
      </c>
      <c r="Z738" s="217">
        <v>492282</v>
      </c>
      <c r="AA738" s="217">
        <v>900908</v>
      </c>
      <c r="AB738" s="217">
        <v>76673662</v>
      </c>
      <c r="AC738" s="217">
        <v>304806</v>
      </c>
      <c r="AD738" s="217">
        <v>6111291</v>
      </c>
      <c r="AE738" s="167"/>
      <c r="AF738" s="167"/>
      <c r="AG738" s="167"/>
      <c r="AH738" s="167"/>
      <c r="AI738" s="167"/>
      <c r="AJ738" s="167"/>
      <c r="AK738" s="167"/>
      <c r="AL738" s="167"/>
      <c r="AM738" s="167"/>
      <c r="AN738" s="167"/>
      <c r="AO738" s="167"/>
      <c r="AP738" s="167"/>
      <c r="AQ738" s="220">
        <f t="shared" si="288"/>
        <v>322267154.68599999</v>
      </c>
      <c r="AS738" s="215"/>
    </row>
    <row r="741" spans="2:45" ht="22.5" customHeight="1">
      <c r="B741" s="216" t="s">
        <v>561</v>
      </c>
      <c r="C741" s="138" t="str">
        <f>C7</f>
        <v>Ace Seguros</v>
      </c>
      <c r="D741" s="138" t="str">
        <f t="shared" ref="D741:AQ741" si="289">D7</f>
        <v>Assurant Chile</v>
      </c>
      <c r="E741" s="138" t="str">
        <f t="shared" si="289"/>
        <v>BCI Seguros</v>
      </c>
      <c r="F741" s="138" t="str">
        <f t="shared" si="289"/>
        <v>Cardif</v>
      </c>
      <c r="G741" s="138" t="str">
        <f t="shared" si="289"/>
        <v>Cesce Chile</v>
      </c>
      <c r="H741" s="138" t="str">
        <f t="shared" si="289"/>
        <v>Chartis</v>
      </c>
      <c r="I741" s="138" t="str">
        <f t="shared" si="289"/>
        <v>Chilena Consolidada</v>
      </c>
      <c r="J741" s="138" t="str">
        <f t="shared" si="289"/>
        <v>Chubb de Chile</v>
      </c>
      <c r="K741" s="138" t="str">
        <f t="shared" si="289"/>
        <v>Coface Chile</v>
      </c>
      <c r="L741" s="138" t="str">
        <f t="shared" si="289"/>
        <v>Consorio Nacional</v>
      </c>
      <c r="M741" s="138" t="str">
        <f t="shared" si="289"/>
        <v>Continental Crédito</v>
      </c>
      <c r="N741" s="138" t="str">
        <f t="shared" si="289"/>
        <v>Euler Hermes</v>
      </c>
      <c r="O741" s="138" t="str">
        <f t="shared" si="289"/>
        <v>FAF International</v>
      </c>
      <c r="P741" s="138" t="str">
        <f t="shared" si="289"/>
        <v>HDI Seguros</v>
      </c>
      <c r="Q741" s="138" t="str">
        <f t="shared" si="289"/>
        <v>Huelen</v>
      </c>
      <c r="R741" s="138" t="str">
        <f t="shared" si="289"/>
        <v>Liberty Seguros</v>
      </c>
      <c r="S741" s="138" t="str">
        <f t="shared" si="289"/>
        <v>M. de Carabineros</v>
      </c>
      <c r="T741" s="138" t="str">
        <f t="shared" si="289"/>
        <v>Magallanes</v>
      </c>
      <c r="U741" s="138" t="str">
        <f t="shared" si="289"/>
        <v>Magallanes Gar. y Cré.</v>
      </c>
      <c r="V741" s="138" t="str">
        <f t="shared" si="289"/>
        <v>Mapfre</v>
      </c>
      <c r="W741" s="138" t="str">
        <f t="shared" si="289"/>
        <v>Mapfre Gar. y Cré.</v>
      </c>
      <c r="X741" s="138" t="str">
        <f t="shared" si="289"/>
        <v>Orion Seguros</v>
      </c>
      <c r="Y741" s="138" t="str">
        <f t="shared" si="289"/>
        <v>Penta Security</v>
      </c>
      <c r="Z741" s="138" t="str">
        <f t="shared" si="289"/>
        <v>QBE Chile</v>
      </c>
      <c r="AA741" s="138" t="str">
        <f t="shared" si="289"/>
        <v>Renta Nacional</v>
      </c>
      <c r="AB741" s="138" t="str">
        <f t="shared" si="289"/>
        <v>RSA Seguros</v>
      </c>
      <c r="AC741" s="138" t="str">
        <f t="shared" si="289"/>
        <v>Zenit Seguros</v>
      </c>
      <c r="AD741" s="138" t="str">
        <f t="shared" si="289"/>
        <v>Zurich Santander</v>
      </c>
      <c r="AE741" s="138">
        <f t="shared" si="289"/>
        <v>0</v>
      </c>
      <c r="AF741" s="138">
        <f t="shared" si="289"/>
        <v>0</v>
      </c>
      <c r="AG741" s="138">
        <f t="shared" si="289"/>
        <v>0</v>
      </c>
      <c r="AH741" s="138">
        <f t="shared" si="289"/>
        <v>0</v>
      </c>
      <c r="AI741" s="138">
        <f t="shared" si="289"/>
        <v>0</v>
      </c>
      <c r="AJ741" s="138">
        <f t="shared" si="289"/>
        <v>0</v>
      </c>
      <c r="AK741" s="138">
        <f t="shared" si="289"/>
        <v>0</v>
      </c>
      <c r="AL741" s="138">
        <f t="shared" si="289"/>
        <v>0</v>
      </c>
      <c r="AM741" s="138">
        <f t="shared" si="289"/>
        <v>0</v>
      </c>
      <c r="AN741" s="138">
        <f t="shared" si="289"/>
        <v>0</v>
      </c>
      <c r="AO741" s="138">
        <f t="shared" si="289"/>
        <v>0</v>
      </c>
      <c r="AP741" s="138">
        <f t="shared" si="289"/>
        <v>0</v>
      </c>
      <c r="AQ741" s="138" t="str">
        <f t="shared" si="289"/>
        <v>Mercado</v>
      </c>
      <c r="AS741" s="164"/>
    </row>
    <row r="742" spans="2:45">
      <c r="B742" s="161" t="str">
        <f>B250</f>
        <v>1 Incendio</v>
      </c>
      <c r="C742" s="145">
        <v>8076928</v>
      </c>
      <c r="D742" s="145">
        <v>0</v>
      </c>
      <c r="E742" s="145">
        <v>2924661.0866079251</v>
      </c>
      <c r="F742" s="145">
        <v>1411</v>
      </c>
      <c r="G742" s="145">
        <v>0</v>
      </c>
      <c r="H742" s="145">
        <v>15615806</v>
      </c>
      <c r="I742" s="145">
        <v>2399382.7829999998</v>
      </c>
      <c r="J742" s="145">
        <v>441118</v>
      </c>
      <c r="K742" s="145">
        <v>0</v>
      </c>
      <c r="L742" s="145">
        <v>94691</v>
      </c>
      <c r="M742" s="145">
        <v>0</v>
      </c>
      <c r="N742" s="145">
        <v>0</v>
      </c>
      <c r="O742" s="145">
        <v>0</v>
      </c>
      <c r="P742" s="145">
        <v>836930</v>
      </c>
      <c r="Q742" s="145">
        <v>0</v>
      </c>
      <c r="R742" s="145">
        <v>8297335</v>
      </c>
      <c r="S742" s="145">
        <v>66029</v>
      </c>
      <c r="T742" s="145">
        <v>3106757</v>
      </c>
      <c r="U742" s="145">
        <v>0</v>
      </c>
      <c r="V742" s="145">
        <v>19531415</v>
      </c>
      <c r="W742" s="145">
        <v>0</v>
      </c>
      <c r="X742" s="145">
        <v>491721</v>
      </c>
      <c r="Y742" s="145">
        <v>5411138</v>
      </c>
      <c r="Z742" s="145">
        <v>18500</v>
      </c>
      <c r="AA742" s="145">
        <v>378469</v>
      </c>
      <c r="AB742" s="145">
        <v>11157881</v>
      </c>
      <c r="AC742" s="145">
        <v>0</v>
      </c>
      <c r="AD742" s="145">
        <v>0</v>
      </c>
      <c r="AE742" s="166"/>
      <c r="AF742" s="166"/>
      <c r="AG742" s="166"/>
      <c r="AH742" s="166"/>
      <c r="AI742" s="166"/>
      <c r="AJ742" s="166"/>
      <c r="AK742" s="166"/>
      <c r="AL742" s="166"/>
      <c r="AM742" s="166"/>
      <c r="AN742" s="166"/>
      <c r="AO742" s="166"/>
      <c r="AP742" s="166"/>
      <c r="AQ742" s="219">
        <f>SUM(C742:AP742)</f>
        <v>78850172.869607925</v>
      </c>
      <c r="AS742" s="168"/>
    </row>
    <row r="743" spans="2:45">
      <c r="B743" s="161" t="str">
        <f t="shared" ref="B743:B774" si="290">B251</f>
        <v>2 Pérdida de Benef. por Incendio</v>
      </c>
      <c r="C743" s="145">
        <v>379936</v>
      </c>
      <c r="D743" s="145">
        <v>0</v>
      </c>
      <c r="E743" s="145">
        <v>248888.60263043648</v>
      </c>
      <c r="F743" s="145">
        <v>0</v>
      </c>
      <c r="G743" s="145">
        <v>0</v>
      </c>
      <c r="H743" s="145">
        <v>2563296</v>
      </c>
      <c r="I743" s="145">
        <v>4313244.8480000002</v>
      </c>
      <c r="J743" s="145">
        <v>89199</v>
      </c>
      <c r="K743" s="145">
        <v>0</v>
      </c>
      <c r="L743" s="145">
        <v>19646</v>
      </c>
      <c r="M743" s="145">
        <v>0</v>
      </c>
      <c r="N743" s="145">
        <v>0</v>
      </c>
      <c r="O743" s="145">
        <v>0</v>
      </c>
      <c r="P743" s="145">
        <v>50542</v>
      </c>
      <c r="Q743" s="145">
        <v>0</v>
      </c>
      <c r="R743" s="145">
        <v>2027329</v>
      </c>
      <c r="S743" s="145">
        <v>0</v>
      </c>
      <c r="T743" s="145">
        <v>369954</v>
      </c>
      <c r="U743" s="145">
        <v>0</v>
      </c>
      <c r="V743" s="145">
        <v>460042</v>
      </c>
      <c r="W743" s="145">
        <v>0</v>
      </c>
      <c r="X743" s="145">
        <v>4898</v>
      </c>
      <c r="Y743" s="145">
        <v>2094163</v>
      </c>
      <c r="Z743" s="145">
        <v>19980</v>
      </c>
      <c r="AA743" s="145">
        <v>6820</v>
      </c>
      <c r="AB743" s="145">
        <v>4652892</v>
      </c>
      <c r="AC743" s="145">
        <v>0</v>
      </c>
      <c r="AD743" s="145">
        <v>0</v>
      </c>
      <c r="AE743" s="166"/>
      <c r="AF743" s="166"/>
      <c r="AG743" s="166"/>
      <c r="AH743" s="166"/>
      <c r="AI743" s="166"/>
      <c r="AJ743" s="166"/>
      <c r="AK743" s="166"/>
      <c r="AL743" s="166"/>
      <c r="AM743" s="166"/>
      <c r="AN743" s="166"/>
      <c r="AO743" s="166"/>
      <c r="AP743" s="166"/>
      <c r="AQ743" s="219">
        <f t="shared" ref="AQ743:AQ774" si="291">SUM(C743:AP743)</f>
        <v>17300830.450630438</v>
      </c>
      <c r="AS743" s="168"/>
    </row>
    <row r="744" spans="2:45">
      <c r="B744" s="161" t="str">
        <f t="shared" si="290"/>
        <v>3 Terremoto</v>
      </c>
      <c r="C744" s="145">
        <v>9321566</v>
      </c>
      <c r="D744" s="145">
        <v>0</v>
      </c>
      <c r="E744" s="145">
        <v>4992556.1859079553</v>
      </c>
      <c r="F744" s="145">
        <v>34085</v>
      </c>
      <c r="G744" s="145">
        <v>0</v>
      </c>
      <c r="H744" s="145">
        <v>23001419</v>
      </c>
      <c r="I744" s="145">
        <v>17867250.929000001</v>
      </c>
      <c r="J744" s="145">
        <v>1202771</v>
      </c>
      <c r="K744" s="145">
        <v>0</v>
      </c>
      <c r="L744" s="145">
        <v>151012</v>
      </c>
      <c r="M744" s="145">
        <v>0</v>
      </c>
      <c r="N744" s="145">
        <v>0</v>
      </c>
      <c r="O744" s="145">
        <v>0</v>
      </c>
      <c r="P744" s="145">
        <v>254276</v>
      </c>
      <c r="Q744" s="145">
        <v>0</v>
      </c>
      <c r="R744" s="145">
        <v>12824213</v>
      </c>
      <c r="S744" s="145">
        <v>28180</v>
      </c>
      <c r="T744" s="145">
        <v>5450503</v>
      </c>
      <c r="U744" s="145">
        <v>0</v>
      </c>
      <c r="V744" s="145">
        <v>44891110</v>
      </c>
      <c r="W744" s="145">
        <v>0</v>
      </c>
      <c r="X744" s="145">
        <v>793615</v>
      </c>
      <c r="Y744" s="145">
        <v>16349657</v>
      </c>
      <c r="Z744" s="145">
        <v>193298</v>
      </c>
      <c r="AA744" s="145">
        <v>373764</v>
      </c>
      <c r="AB744" s="145">
        <v>30367689</v>
      </c>
      <c r="AC744" s="145">
        <v>0</v>
      </c>
      <c r="AD744" s="145">
        <v>17669453.433840994</v>
      </c>
      <c r="AE744" s="166"/>
      <c r="AF744" s="166"/>
      <c r="AG744" s="166"/>
      <c r="AH744" s="166"/>
      <c r="AI744" s="166"/>
      <c r="AJ744" s="166"/>
      <c r="AK744" s="166"/>
      <c r="AL744" s="166"/>
      <c r="AM744" s="166"/>
      <c r="AN744" s="166"/>
      <c r="AO744" s="166"/>
      <c r="AP744" s="166"/>
      <c r="AQ744" s="219">
        <f t="shared" si="291"/>
        <v>185766418.54874897</v>
      </c>
      <c r="AS744" s="168"/>
    </row>
    <row r="745" spans="2:45">
      <c r="B745" s="161" t="str">
        <f t="shared" si="290"/>
        <v>4 Pérdida de Benef. por Terremoto</v>
      </c>
      <c r="C745" s="145">
        <v>-2959125</v>
      </c>
      <c r="D745" s="145">
        <v>0</v>
      </c>
      <c r="E745" s="145">
        <v>0</v>
      </c>
      <c r="F745" s="145">
        <v>0</v>
      </c>
      <c r="G745" s="145">
        <v>0</v>
      </c>
      <c r="H745" s="145">
        <v>3595809</v>
      </c>
      <c r="I745" s="145">
        <v>0</v>
      </c>
      <c r="J745" s="145">
        <v>189714</v>
      </c>
      <c r="K745" s="145">
        <v>0</v>
      </c>
      <c r="L745" s="145">
        <v>36729</v>
      </c>
      <c r="M745" s="145">
        <v>0</v>
      </c>
      <c r="N745" s="145">
        <v>0</v>
      </c>
      <c r="O745" s="145">
        <v>0</v>
      </c>
      <c r="P745" s="145">
        <v>29796</v>
      </c>
      <c r="Q745" s="145">
        <v>0</v>
      </c>
      <c r="R745" s="145">
        <v>3117057</v>
      </c>
      <c r="S745" s="145">
        <v>0</v>
      </c>
      <c r="T745" s="145">
        <v>590413</v>
      </c>
      <c r="U745" s="145">
        <v>0</v>
      </c>
      <c r="V745" s="145">
        <v>1728857</v>
      </c>
      <c r="W745" s="145">
        <v>0</v>
      </c>
      <c r="X745" s="145">
        <v>0</v>
      </c>
      <c r="Y745" s="145">
        <v>6034410</v>
      </c>
      <c r="Z745" s="145">
        <v>34719</v>
      </c>
      <c r="AA745" s="145">
        <v>1314</v>
      </c>
      <c r="AB745" s="145">
        <v>280670</v>
      </c>
      <c r="AC745" s="145">
        <v>0</v>
      </c>
      <c r="AD745" s="145">
        <v>0</v>
      </c>
      <c r="AE745" s="166"/>
      <c r="AF745" s="166"/>
      <c r="AG745" s="166"/>
      <c r="AH745" s="166"/>
      <c r="AI745" s="166"/>
      <c r="AJ745" s="166"/>
      <c r="AK745" s="166"/>
      <c r="AL745" s="166"/>
      <c r="AM745" s="166"/>
      <c r="AN745" s="166"/>
      <c r="AO745" s="166"/>
      <c r="AP745" s="166"/>
      <c r="AQ745" s="219">
        <f t="shared" si="291"/>
        <v>12680363</v>
      </c>
      <c r="AS745" s="168"/>
    </row>
    <row r="746" spans="2:45">
      <c r="B746" s="161" t="str">
        <f t="shared" si="290"/>
        <v>5 Riesgos de la Naturaleza</v>
      </c>
      <c r="C746" s="145">
        <v>1311513</v>
      </c>
      <c r="D746" s="145">
        <v>0</v>
      </c>
      <c r="E746" s="145">
        <v>71981.300622927301</v>
      </c>
      <c r="F746" s="145">
        <v>2652</v>
      </c>
      <c r="G746" s="145">
        <v>0</v>
      </c>
      <c r="H746" s="145">
        <v>1494</v>
      </c>
      <c r="I746" s="145">
        <v>3165070.1770000001</v>
      </c>
      <c r="J746" s="145">
        <v>84891</v>
      </c>
      <c r="K746" s="145">
        <v>0</v>
      </c>
      <c r="L746" s="145">
        <v>37499</v>
      </c>
      <c r="M746" s="145">
        <v>0</v>
      </c>
      <c r="N746" s="145">
        <v>0</v>
      </c>
      <c r="O746" s="145">
        <v>0</v>
      </c>
      <c r="P746" s="145">
        <v>36609</v>
      </c>
      <c r="Q746" s="145">
        <v>0</v>
      </c>
      <c r="R746" s="145">
        <v>48</v>
      </c>
      <c r="S746" s="145">
        <v>723</v>
      </c>
      <c r="T746" s="145">
        <v>429972</v>
      </c>
      <c r="U746" s="145">
        <v>0</v>
      </c>
      <c r="V746" s="145">
        <v>2824520</v>
      </c>
      <c r="W746" s="145">
        <v>0</v>
      </c>
      <c r="X746" s="145">
        <v>0</v>
      </c>
      <c r="Y746" s="145">
        <v>2438351</v>
      </c>
      <c r="Z746" s="145">
        <v>18509</v>
      </c>
      <c r="AA746" s="145">
        <v>240</v>
      </c>
      <c r="AB746" s="145">
        <v>980554</v>
      </c>
      <c r="AC746" s="145">
        <v>0</v>
      </c>
      <c r="AD746" s="145">
        <v>0</v>
      </c>
      <c r="AE746" s="166"/>
      <c r="AF746" s="166"/>
      <c r="AG746" s="166"/>
      <c r="AH746" s="166"/>
      <c r="AI746" s="166"/>
      <c r="AJ746" s="166"/>
      <c r="AK746" s="166"/>
      <c r="AL746" s="166"/>
      <c r="AM746" s="166"/>
      <c r="AN746" s="166"/>
      <c r="AO746" s="166"/>
      <c r="AP746" s="166"/>
      <c r="AQ746" s="219">
        <f t="shared" si="291"/>
        <v>11404626.477622926</v>
      </c>
      <c r="AS746" s="168"/>
    </row>
    <row r="747" spans="2:45">
      <c r="B747" s="161" t="str">
        <f t="shared" si="290"/>
        <v>6 Terrorismo</v>
      </c>
      <c r="C747" s="145">
        <v>-63042</v>
      </c>
      <c r="D747" s="145">
        <v>0</v>
      </c>
      <c r="E747" s="145">
        <v>-234087.94412409558</v>
      </c>
      <c r="F747" s="145">
        <v>1545</v>
      </c>
      <c r="G747" s="145">
        <v>0</v>
      </c>
      <c r="H747" s="145">
        <v>449293</v>
      </c>
      <c r="I747" s="145">
        <v>434729.103</v>
      </c>
      <c r="J747" s="145">
        <v>19</v>
      </c>
      <c r="K747" s="145">
        <v>0</v>
      </c>
      <c r="L747" s="145">
        <v>4285</v>
      </c>
      <c r="M747" s="145">
        <v>0</v>
      </c>
      <c r="N747" s="145">
        <v>0</v>
      </c>
      <c r="O747" s="145">
        <v>0</v>
      </c>
      <c r="P747" s="145">
        <v>47208</v>
      </c>
      <c r="Q747" s="145">
        <v>0</v>
      </c>
      <c r="R747" s="145">
        <v>332653</v>
      </c>
      <c r="S747" s="145">
        <v>2751</v>
      </c>
      <c r="T747" s="145">
        <v>197520</v>
      </c>
      <c r="U747" s="145">
        <v>0</v>
      </c>
      <c r="V747" s="145">
        <v>2116992</v>
      </c>
      <c r="W747" s="145">
        <v>0</v>
      </c>
      <c r="X747" s="145">
        <v>33133</v>
      </c>
      <c r="Y747" s="145">
        <v>2530766</v>
      </c>
      <c r="Z747" s="145">
        <v>19288</v>
      </c>
      <c r="AA747" s="145">
        <v>749</v>
      </c>
      <c r="AB747" s="145">
        <v>2051023</v>
      </c>
      <c r="AC747" s="145">
        <v>0</v>
      </c>
      <c r="AD747" s="145">
        <v>0</v>
      </c>
      <c r="AE747" s="166"/>
      <c r="AF747" s="166"/>
      <c r="AG747" s="166"/>
      <c r="AH747" s="166"/>
      <c r="AI747" s="166"/>
      <c r="AJ747" s="166"/>
      <c r="AK747" s="166"/>
      <c r="AL747" s="166"/>
      <c r="AM747" s="166"/>
      <c r="AN747" s="166"/>
      <c r="AO747" s="166"/>
      <c r="AP747" s="166"/>
      <c r="AQ747" s="219">
        <f t="shared" si="291"/>
        <v>7924824.158875905</v>
      </c>
      <c r="AS747" s="168"/>
    </row>
    <row r="748" spans="2:45">
      <c r="B748" s="161" t="str">
        <f t="shared" si="290"/>
        <v>7 Otros Riesgos Adicionales Incendio</v>
      </c>
      <c r="C748" s="145">
        <v>82604</v>
      </c>
      <c r="D748" s="145">
        <v>0</v>
      </c>
      <c r="E748" s="145">
        <v>56393.180356414261</v>
      </c>
      <c r="F748" s="145">
        <v>2238</v>
      </c>
      <c r="G748" s="145">
        <v>0</v>
      </c>
      <c r="H748" s="145">
        <v>23122</v>
      </c>
      <c r="I748" s="145">
        <v>3152314.8769999999</v>
      </c>
      <c r="J748" s="145">
        <v>44881</v>
      </c>
      <c r="K748" s="145">
        <v>0</v>
      </c>
      <c r="L748" s="145">
        <v>14647</v>
      </c>
      <c r="M748" s="145">
        <v>0</v>
      </c>
      <c r="N748" s="145">
        <v>0</v>
      </c>
      <c r="O748" s="145">
        <v>0</v>
      </c>
      <c r="P748" s="145">
        <v>48185</v>
      </c>
      <c r="Q748" s="145">
        <v>0</v>
      </c>
      <c r="R748" s="145">
        <v>648</v>
      </c>
      <c r="S748" s="145">
        <v>854</v>
      </c>
      <c r="T748" s="145">
        <v>204452</v>
      </c>
      <c r="U748" s="145">
        <v>0</v>
      </c>
      <c r="V748" s="145">
        <v>1822442</v>
      </c>
      <c r="W748" s="145">
        <v>0</v>
      </c>
      <c r="X748" s="145">
        <v>0</v>
      </c>
      <c r="Y748" s="145">
        <v>5037670</v>
      </c>
      <c r="Z748" s="145">
        <v>37018</v>
      </c>
      <c r="AA748" s="145">
        <v>675</v>
      </c>
      <c r="AB748" s="145">
        <v>903719</v>
      </c>
      <c r="AC748" s="145">
        <v>0</v>
      </c>
      <c r="AD748" s="145">
        <v>0</v>
      </c>
      <c r="AE748" s="166"/>
      <c r="AF748" s="166"/>
      <c r="AG748" s="166"/>
      <c r="AH748" s="166"/>
      <c r="AI748" s="166"/>
      <c r="AJ748" s="166"/>
      <c r="AK748" s="166"/>
      <c r="AL748" s="166"/>
      <c r="AM748" s="166"/>
      <c r="AN748" s="166"/>
      <c r="AO748" s="166"/>
      <c r="AP748" s="166"/>
      <c r="AQ748" s="219">
        <f t="shared" si="291"/>
        <v>11431863.057356413</v>
      </c>
      <c r="AS748" s="168"/>
    </row>
    <row r="749" spans="2:45">
      <c r="B749" s="161" t="str">
        <f t="shared" si="290"/>
        <v>8 Robo</v>
      </c>
      <c r="C749" s="145">
        <v>243405</v>
      </c>
      <c r="D749" s="145">
        <v>0</v>
      </c>
      <c r="E749" s="145">
        <v>2356459.613692347</v>
      </c>
      <c r="F749" s="145">
        <v>1282</v>
      </c>
      <c r="G749" s="145">
        <v>0</v>
      </c>
      <c r="H749" s="145">
        <v>175082</v>
      </c>
      <c r="I749" s="145">
        <v>464036.93400000001</v>
      </c>
      <c r="J749" s="145">
        <v>18708</v>
      </c>
      <c r="K749" s="145">
        <v>0</v>
      </c>
      <c r="L749" s="145">
        <v>12583</v>
      </c>
      <c r="M749" s="145">
        <v>0</v>
      </c>
      <c r="N749" s="145">
        <v>0</v>
      </c>
      <c r="O749" s="145">
        <v>0</v>
      </c>
      <c r="P749" s="145">
        <v>286234</v>
      </c>
      <c r="Q749" s="145">
        <v>0</v>
      </c>
      <c r="R749" s="145">
        <v>913989</v>
      </c>
      <c r="S749" s="145">
        <v>0</v>
      </c>
      <c r="T749" s="145">
        <v>702313</v>
      </c>
      <c r="U749" s="145">
        <v>0</v>
      </c>
      <c r="V749" s="145">
        <v>570770</v>
      </c>
      <c r="W749" s="145">
        <v>0</v>
      </c>
      <c r="X749" s="145">
        <v>0</v>
      </c>
      <c r="Y749" s="145">
        <v>690745</v>
      </c>
      <c r="Z749" s="145">
        <v>1331</v>
      </c>
      <c r="AA749" s="145">
        <v>93163</v>
      </c>
      <c r="AB749" s="145">
        <v>6750</v>
      </c>
      <c r="AC749" s="145">
        <v>0</v>
      </c>
      <c r="AD749" s="145">
        <v>0</v>
      </c>
      <c r="AE749" s="166"/>
      <c r="AF749" s="166"/>
      <c r="AG749" s="166"/>
      <c r="AH749" s="166"/>
      <c r="AI749" s="166"/>
      <c r="AJ749" s="166"/>
      <c r="AK749" s="166"/>
      <c r="AL749" s="166"/>
      <c r="AM749" s="166"/>
      <c r="AN749" s="166"/>
      <c r="AO749" s="166"/>
      <c r="AP749" s="166"/>
      <c r="AQ749" s="219">
        <f t="shared" si="291"/>
        <v>6536851.5476923473</v>
      </c>
      <c r="AS749" s="168"/>
    </row>
    <row r="750" spans="2:45">
      <c r="B750" s="161" t="str">
        <f t="shared" si="290"/>
        <v>9 Daños Físicos Vehíc. Mot. G1 (VP)</v>
      </c>
      <c r="C750" s="145">
        <v>0</v>
      </c>
      <c r="D750" s="145">
        <v>0</v>
      </c>
      <c r="E750" s="145">
        <v>12.289524147155035</v>
      </c>
      <c r="F750" s="145">
        <v>0</v>
      </c>
      <c r="G750" s="145">
        <v>0</v>
      </c>
      <c r="H750" s="145">
        <v>28210</v>
      </c>
      <c r="I750" s="145">
        <v>123784.939</v>
      </c>
      <c r="J750" s="145">
        <v>0</v>
      </c>
      <c r="K750" s="145">
        <v>0</v>
      </c>
      <c r="L750" s="145">
        <v>0</v>
      </c>
      <c r="M750" s="145">
        <v>0</v>
      </c>
      <c r="N750" s="145">
        <v>0</v>
      </c>
      <c r="O750" s="145">
        <v>0</v>
      </c>
      <c r="P750" s="145">
        <v>5511</v>
      </c>
      <c r="Q750" s="145">
        <v>0</v>
      </c>
      <c r="R750" s="145">
        <v>769908</v>
      </c>
      <c r="S750" s="145">
        <v>0</v>
      </c>
      <c r="T750" s="145">
        <v>2345322</v>
      </c>
      <c r="U750" s="145">
        <v>0</v>
      </c>
      <c r="V750" s="145">
        <v>226394</v>
      </c>
      <c r="W750" s="145">
        <v>0</v>
      </c>
      <c r="X750" s="145">
        <v>0</v>
      </c>
      <c r="Y750" s="145">
        <v>1414</v>
      </c>
      <c r="Z750" s="145">
        <v>0</v>
      </c>
      <c r="AA750" s="145">
        <v>0</v>
      </c>
      <c r="AB750" s="145">
        <v>12131</v>
      </c>
      <c r="AC750" s="145">
        <v>24015.694605000001</v>
      </c>
      <c r="AD750" s="145">
        <v>0</v>
      </c>
      <c r="AE750" s="166"/>
      <c r="AF750" s="166"/>
      <c r="AG750" s="166"/>
      <c r="AH750" s="166"/>
      <c r="AI750" s="166"/>
      <c r="AJ750" s="166"/>
      <c r="AK750" s="166"/>
      <c r="AL750" s="166"/>
      <c r="AM750" s="166"/>
      <c r="AN750" s="166"/>
      <c r="AO750" s="166"/>
      <c r="AP750" s="166"/>
      <c r="AQ750" s="219">
        <f t="shared" si="291"/>
        <v>3536702.9231291469</v>
      </c>
      <c r="AS750" s="168"/>
    </row>
    <row r="751" spans="2:45">
      <c r="B751" s="161" t="str">
        <f t="shared" si="290"/>
        <v>10 Daños Físicos Vehíc. Mot. G2 (VC)</v>
      </c>
      <c r="C751" s="145">
        <v>0</v>
      </c>
      <c r="D751" s="145">
        <v>0</v>
      </c>
      <c r="E751" s="145">
        <v>9380.9333902541221</v>
      </c>
      <c r="F751" s="145">
        <v>0</v>
      </c>
      <c r="G751" s="145">
        <v>0</v>
      </c>
      <c r="H751" s="145">
        <v>22649</v>
      </c>
      <c r="I751" s="145">
        <v>-3179.866</v>
      </c>
      <c r="J751" s="145">
        <v>0</v>
      </c>
      <c r="K751" s="145">
        <v>0</v>
      </c>
      <c r="L751" s="145">
        <v>15347</v>
      </c>
      <c r="M751" s="145">
        <v>0</v>
      </c>
      <c r="N751" s="145">
        <v>0</v>
      </c>
      <c r="O751" s="145">
        <v>0</v>
      </c>
      <c r="P751" s="145">
        <v>0</v>
      </c>
      <c r="Q751" s="145">
        <v>0</v>
      </c>
      <c r="R751" s="145">
        <v>0</v>
      </c>
      <c r="S751" s="145">
        <v>0</v>
      </c>
      <c r="T751" s="145">
        <v>3050860</v>
      </c>
      <c r="U751" s="145">
        <v>0</v>
      </c>
      <c r="V751" s="145">
        <v>1056750</v>
      </c>
      <c r="W751" s="145">
        <v>0</v>
      </c>
      <c r="X751" s="145">
        <v>0</v>
      </c>
      <c r="Y751" s="145">
        <v>899264</v>
      </c>
      <c r="Z751" s="145">
        <v>0</v>
      </c>
      <c r="AA751" s="145">
        <v>69</v>
      </c>
      <c r="AB751" s="145">
        <v>0</v>
      </c>
      <c r="AC751" s="145">
        <v>1272015.1023249999</v>
      </c>
      <c r="AD751" s="145">
        <v>0</v>
      </c>
      <c r="AE751" s="166"/>
      <c r="AF751" s="166"/>
      <c r="AG751" s="166"/>
      <c r="AH751" s="166"/>
      <c r="AI751" s="166"/>
      <c r="AJ751" s="166"/>
      <c r="AK751" s="166"/>
      <c r="AL751" s="166"/>
      <c r="AM751" s="166"/>
      <c r="AN751" s="166"/>
      <c r="AO751" s="166"/>
      <c r="AP751" s="166"/>
      <c r="AQ751" s="219">
        <f t="shared" si="291"/>
        <v>6323155.1697152536</v>
      </c>
      <c r="AS751" s="168"/>
    </row>
    <row r="752" spans="2:45">
      <c r="B752" s="161" t="str">
        <f t="shared" si="290"/>
        <v>11 Casco Marítimo</v>
      </c>
      <c r="C752" s="145">
        <v>0</v>
      </c>
      <c r="D752" s="145">
        <v>0</v>
      </c>
      <c r="E752" s="145">
        <v>161.37647727089612</v>
      </c>
      <c r="F752" s="145">
        <v>0</v>
      </c>
      <c r="G752" s="145">
        <v>0</v>
      </c>
      <c r="H752" s="145">
        <v>0</v>
      </c>
      <c r="I752" s="145">
        <v>27620.635999999999</v>
      </c>
      <c r="J752" s="145">
        <v>0</v>
      </c>
      <c r="K752" s="145">
        <v>0</v>
      </c>
      <c r="L752" s="145">
        <v>0</v>
      </c>
      <c r="M752" s="145">
        <v>0</v>
      </c>
      <c r="N752" s="145">
        <v>0</v>
      </c>
      <c r="O752" s="145">
        <v>0</v>
      </c>
      <c r="P752" s="145">
        <v>0</v>
      </c>
      <c r="Q752" s="145">
        <v>0</v>
      </c>
      <c r="R752" s="145">
        <v>19993</v>
      </c>
      <c r="S752" s="145">
        <v>0</v>
      </c>
      <c r="T752" s="145">
        <v>480562</v>
      </c>
      <c r="U752" s="145">
        <v>0</v>
      </c>
      <c r="V752" s="145">
        <v>3684310</v>
      </c>
      <c r="W752" s="145">
        <v>0</v>
      </c>
      <c r="X752" s="145">
        <v>516010</v>
      </c>
      <c r="Y752" s="145">
        <v>1551524</v>
      </c>
      <c r="Z752" s="145">
        <v>0</v>
      </c>
      <c r="AA752" s="145">
        <v>0</v>
      </c>
      <c r="AB752" s="145">
        <v>3032312</v>
      </c>
      <c r="AC752" s="145">
        <v>0</v>
      </c>
      <c r="AD752" s="145">
        <v>0</v>
      </c>
      <c r="AE752" s="166"/>
      <c r="AF752" s="166"/>
      <c r="AG752" s="166"/>
      <c r="AH752" s="166"/>
      <c r="AI752" s="166"/>
      <c r="AJ752" s="166"/>
      <c r="AK752" s="166"/>
      <c r="AL752" s="166"/>
      <c r="AM752" s="166"/>
      <c r="AN752" s="166"/>
      <c r="AO752" s="166"/>
      <c r="AP752" s="166"/>
      <c r="AQ752" s="219">
        <f t="shared" si="291"/>
        <v>9312493.0124772713</v>
      </c>
      <c r="AS752" s="168"/>
    </row>
    <row r="753" spans="2:45">
      <c r="B753" s="161" t="str">
        <f t="shared" si="290"/>
        <v>12 Casco Aéreo</v>
      </c>
      <c r="C753" s="145">
        <v>0</v>
      </c>
      <c r="D753" s="145">
        <v>0</v>
      </c>
      <c r="E753" s="145">
        <v>18505.479513737373</v>
      </c>
      <c r="F753" s="145">
        <v>0</v>
      </c>
      <c r="G753" s="145">
        <v>0</v>
      </c>
      <c r="H753" s="145">
        <v>189676</v>
      </c>
      <c r="I753" s="145">
        <v>0</v>
      </c>
      <c r="J753" s="145">
        <v>0</v>
      </c>
      <c r="K753" s="145">
        <v>0</v>
      </c>
      <c r="L753" s="145">
        <v>0</v>
      </c>
      <c r="M753" s="145">
        <v>0</v>
      </c>
      <c r="N753" s="145">
        <v>0</v>
      </c>
      <c r="O753" s="145">
        <v>0</v>
      </c>
      <c r="P753" s="145">
        <v>0</v>
      </c>
      <c r="Q753" s="145">
        <v>0</v>
      </c>
      <c r="R753" s="145">
        <v>219375</v>
      </c>
      <c r="S753" s="145">
        <v>0</v>
      </c>
      <c r="T753" s="145">
        <v>192992</v>
      </c>
      <c r="U753" s="145">
        <v>0</v>
      </c>
      <c r="V753" s="145">
        <v>5242095</v>
      </c>
      <c r="W753" s="145">
        <v>0</v>
      </c>
      <c r="X753" s="145">
        <v>479402</v>
      </c>
      <c r="Y753" s="145">
        <v>3579136</v>
      </c>
      <c r="Z753" s="145">
        <v>7112</v>
      </c>
      <c r="AA753" s="145">
        <v>0</v>
      </c>
      <c r="AB753" s="145">
        <v>0</v>
      </c>
      <c r="AC753" s="145">
        <v>0</v>
      </c>
      <c r="AD753" s="145">
        <v>0</v>
      </c>
      <c r="AE753" s="166"/>
      <c r="AF753" s="166"/>
      <c r="AG753" s="166"/>
      <c r="AH753" s="166"/>
      <c r="AI753" s="166"/>
      <c r="AJ753" s="166"/>
      <c r="AK753" s="166"/>
      <c r="AL753" s="166"/>
      <c r="AM753" s="166"/>
      <c r="AN753" s="166"/>
      <c r="AO753" s="166"/>
      <c r="AP753" s="166"/>
      <c r="AQ753" s="219">
        <f t="shared" si="291"/>
        <v>9928293.4795137383</v>
      </c>
      <c r="AS753" s="168"/>
    </row>
    <row r="754" spans="2:45">
      <c r="B754" s="161" t="str">
        <f t="shared" si="290"/>
        <v>13 Transporte Terrestre</v>
      </c>
      <c r="C754" s="145">
        <v>1480882</v>
      </c>
      <c r="D754" s="145">
        <v>0</v>
      </c>
      <c r="E754" s="145">
        <v>1246654.6017316016</v>
      </c>
      <c r="F754" s="145">
        <v>0</v>
      </c>
      <c r="G754" s="145">
        <v>0</v>
      </c>
      <c r="H754" s="145">
        <v>114650</v>
      </c>
      <c r="I754" s="145">
        <v>216483.402</v>
      </c>
      <c r="J754" s="145">
        <v>2232990</v>
      </c>
      <c r="K754" s="145">
        <v>0</v>
      </c>
      <c r="L754" s="145">
        <v>174</v>
      </c>
      <c r="M754" s="145">
        <v>0</v>
      </c>
      <c r="N754" s="145">
        <v>0</v>
      </c>
      <c r="O754" s="145">
        <v>0</v>
      </c>
      <c r="P754" s="145">
        <v>327510</v>
      </c>
      <c r="Q754" s="145">
        <v>0</v>
      </c>
      <c r="R754" s="145">
        <v>465670</v>
      </c>
      <c r="S754" s="145">
        <v>0</v>
      </c>
      <c r="T754" s="145">
        <v>1065824</v>
      </c>
      <c r="U754" s="145">
        <v>0</v>
      </c>
      <c r="V754" s="145">
        <v>610227</v>
      </c>
      <c r="W754" s="145">
        <v>0</v>
      </c>
      <c r="X754" s="145">
        <v>2330292</v>
      </c>
      <c r="Y754" s="145">
        <v>1823230</v>
      </c>
      <c r="Z754" s="145">
        <v>0</v>
      </c>
      <c r="AA754" s="145">
        <v>118116</v>
      </c>
      <c r="AB754" s="145">
        <v>0</v>
      </c>
      <c r="AC754" s="145">
        <v>0</v>
      </c>
      <c r="AD754" s="145">
        <v>0</v>
      </c>
      <c r="AE754" s="166"/>
      <c r="AF754" s="166"/>
      <c r="AG754" s="166"/>
      <c r="AH754" s="166"/>
      <c r="AI754" s="166"/>
      <c r="AJ754" s="166"/>
      <c r="AK754" s="166"/>
      <c r="AL754" s="166"/>
      <c r="AM754" s="166"/>
      <c r="AN754" s="166"/>
      <c r="AO754" s="166"/>
      <c r="AP754" s="166"/>
      <c r="AQ754" s="219">
        <f t="shared" si="291"/>
        <v>12032703.003731601</v>
      </c>
      <c r="AS754" s="168"/>
    </row>
    <row r="755" spans="2:45">
      <c r="B755" s="161" t="str">
        <f t="shared" si="290"/>
        <v>14 Transporte Marítimo</v>
      </c>
      <c r="C755" s="145">
        <v>3052803</v>
      </c>
      <c r="D755" s="145">
        <v>0</v>
      </c>
      <c r="E755" s="145">
        <v>503141.34644747572</v>
      </c>
      <c r="F755" s="145">
        <v>0</v>
      </c>
      <c r="G755" s="145">
        <v>0</v>
      </c>
      <c r="H755" s="145">
        <v>817019</v>
      </c>
      <c r="I755" s="145">
        <v>784871.9</v>
      </c>
      <c r="J755" s="145">
        <v>1499554</v>
      </c>
      <c r="K755" s="145">
        <v>0</v>
      </c>
      <c r="L755" s="145">
        <v>0</v>
      </c>
      <c r="M755" s="145">
        <v>0</v>
      </c>
      <c r="N755" s="145">
        <v>0</v>
      </c>
      <c r="O755" s="145">
        <v>0</v>
      </c>
      <c r="P755" s="145">
        <v>282618</v>
      </c>
      <c r="Q755" s="145">
        <v>0</v>
      </c>
      <c r="R755" s="145">
        <v>2588244</v>
      </c>
      <c r="S755" s="145">
        <v>0</v>
      </c>
      <c r="T755" s="145">
        <v>536838</v>
      </c>
      <c r="U755" s="145">
        <v>0</v>
      </c>
      <c r="V755" s="145">
        <v>1263130</v>
      </c>
      <c r="W755" s="145">
        <v>0</v>
      </c>
      <c r="X755" s="145">
        <v>830651</v>
      </c>
      <c r="Y755" s="145">
        <v>3803267</v>
      </c>
      <c r="Z755" s="145">
        <v>0</v>
      </c>
      <c r="AA755" s="145">
        <v>0</v>
      </c>
      <c r="AB755" s="145">
        <v>439875</v>
      </c>
      <c r="AC755" s="145">
        <v>0</v>
      </c>
      <c r="AD755" s="145">
        <v>0</v>
      </c>
      <c r="AE755" s="166"/>
      <c r="AF755" s="166"/>
      <c r="AG755" s="166"/>
      <c r="AH755" s="166"/>
      <c r="AI755" s="166"/>
      <c r="AJ755" s="166"/>
      <c r="AK755" s="166"/>
      <c r="AL755" s="166"/>
      <c r="AM755" s="166"/>
      <c r="AN755" s="166"/>
      <c r="AO755" s="166"/>
      <c r="AP755" s="166"/>
      <c r="AQ755" s="219">
        <f t="shared" si="291"/>
        <v>16402012.246447476</v>
      </c>
      <c r="AS755" s="168"/>
    </row>
    <row r="756" spans="2:45">
      <c r="B756" s="161" t="str">
        <f t="shared" si="290"/>
        <v>15 Transporte Aéreo</v>
      </c>
      <c r="C756" s="145">
        <v>281779</v>
      </c>
      <c r="D756" s="145">
        <v>0</v>
      </c>
      <c r="E756" s="145">
        <v>26375.875695892482</v>
      </c>
      <c r="F756" s="145">
        <v>0</v>
      </c>
      <c r="G756" s="145">
        <v>0</v>
      </c>
      <c r="H756" s="145">
        <v>20169</v>
      </c>
      <c r="I756" s="145">
        <v>146606.12299999999</v>
      </c>
      <c r="J756" s="145">
        <v>236751</v>
      </c>
      <c r="K756" s="145">
        <v>0</v>
      </c>
      <c r="L756" s="145">
        <v>0</v>
      </c>
      <c r="M756" s="145">
        <v>0</v>
      </c>
      <c r="N756" s="145">
        <v>0</v>
      </c>
      <c r="O756" s="145">
        <v>0</v>
      </c>
      <c r="P756" s="145">
        <v>43882</v>
      </c>
      <c r="Q756" s="145">
        <v>0</v>
      </c>
      <c r="R756" s="145">
        <v>30560</v>
      </c>
      <c r="S756" s="145">
        <v>0</v>
      </c>
      <c r="T756" s="145">
        <v>190205</v>
      </c>
      <c r="U756" s="145">
        <v>0</v>
      </c>
      <c r="V756" s="145">
        <v>69573</v>
      </c>
      <c r="W756" s="145">
        <v>0</v>
      </c>
      <c r="X756" s="145">
        <v>68771</v>
      </c>
      <c r="Y756" s="145">
        <v>90415</v>
      </c>
      <c r="Z756" s="145">
        <v>0</v>
      </c>
      <c r="AA756" s="145">
        <v>0</v>
      </c>
      <c r="AB756" s="145">
        <v>0</v>
      </c>
      <c r="AC756" s="145">
        <v>0</v>
      </c>
      <c r="AD756" s="145">
        <v>0</v>
      </c>
      <c r="AE756" s="166"/>
      <c r="AF756" s="166"/>
      <c r="AG756" s="166"/>
      <c r="AH756" s="166"/>
      <c r="AI756" s="166"/>
      <c r="AJ756" s="166"/>
      <c r="AK756" s="166"/>
      <c r="AL756" s="166"/>
      <c r="AM756" s="166"/>
      <c r="AN756" s="166"/>
      <c r="AO756" s="166"/>
      <c r="AP756" s="166"/>
      <c r="AQ756" s="219">
        <f t="shared" si="291"/>
        <v>1205086.9986958925</v>
      </c>
      <c r="AS756" s="168"/>
    </row>
    <row r="757" spans="2:45">
      <c r="B757" s="161" t="str">
        <f t="shared" si="290"/>
        <v>16 Equipo Móvil Contratista</v>
      </c>
      <c r="C757" s="145">
        <v>-3731</v>
      </c>
      <c r="D757" s="145">
        <v>0</v>
      </c>
      <c r="E757" s="145">
        <v>1880888.7624816699</v>
      </c>
      <c r="F757" s="145">
        <v>0</v>
      </c>
      <c r="G757" s="145">
        <v>0</v>
      </c>
      <c r="H757" s="145">
        <v>3416</v>
      </c>
      <c r="I757" s="145">
        <v>2195833</v>
      </c>
      <c r="J757" s="145">
        <v>996329</v>
      </c>
      <c r="K757" s="145">
        <v>0</v>
      </c>
      <c r="L757" s="145">
        <v>13939</v>
      </c>
      <c r="M757" s="145">
        <v>0</v>
      </c>
      <c r="N757" s="145">
        <v>0</v>
      </c>
      <c r="O757" s="145">
        <v>0</v>
      </c>
      <c r="P757" s="145">
        <v>109317</v>
      </c>
      <c r="Q757" s="145">
        <v>0</v>
      </c>
      <c r="R757" s="145">
        <v>1986605</v>
      </c>
      <c r="S757" s="145">
        <v>0</v>
      </c>
      <c r="T757" s="145">
        <v>1329020</v>
      </c>
      <c r="U757" s="145">
        <v>0</v>
      </c>
      <c r="V757" s="145">
        <v>877739</v>
      </c>
      <c r="W757" s="145">
        <v>0</v>
      </c>
      <c r="X757" s="145">
        <v>182370</v>
      </c>
      <c r="Y757" s="145">
        <v>2502316</v>
      </c>
      <c r="Z757" s="145">
        <v>638</v>
      </c>
      <c r="AA757" s="145">
        <v>251054</v>
      </c>
      <c r="AB757" s="145">
        <v>1253726</v>
      </c>
      <c r="AC757" s="145">
        <v>0</v>
      </c>
      <c r="AD757" s="145">
        <v>0</v>
      </c>
      <c r="AE757" s="166"/>
      <c r="AF757" s="166"/>
      <c r="AG757" s="166"/>
      <c r="AH757" s="166"/>
      <c r="AI757" s="166"/>
      <c r="AJ757" s="166"/>
      <c r="AK757" s="166"/>
      <c r="AL757" s="166"/>
      <c r="AM757" s="166"/>
      <c r="AN757" s="166"/>
      <c r="AO757" s="166"/>
      <c r="AP757" s="166"/>
      <c r="AQ757" s="219">
        <f t="shared" si="291"/>
        <v>13579459.762481671</v>
      </c>
      <c r="AS757" s="168"/>
    </row>
    <row r="758" spans="2:45">
      <c r="B758" s="161" t="str">
        <f t="shared" si="290"/>
        <v>17 Todo Riesgo Construc. y Montaje</v>
      </c>
      <c r="C758" s="145">
        <v>2859121</v>
      </c>
      <c r="D758" s="145">
        <v>0</v>
      </c>
      <c r="E758" s="145">
        <v>345331.81332296116</v>
      </c>
      <c r="F758" s="145">
        <v>0</v>
      </c>
      <c r="G758" s="145">
        <v>0</v>
      </c>
      <c r="H758" s="145">
        <v>615709</v>
      </c>
      <c r="I758" s="145">
        <v>6883747.3890000004</v>
      </c>
      <c r="J758" s="145">
        <v>3206</v>
      </c>
      <c r="K758" s="145">
        <v>0</v>
      </c>
      <c r="L758" s="145">
        <v>53178</v>
      </c>
      <c r="M758" s="145">
        <v>0</v>
      </c>
      <c r="N758" s="145">
        <v>0</v>
      </c>
      <c r="O758" s="145">
        <v>0</v>
      </c>
      <c r="P758" s="145">
        <v>90446</v>
      </c>
      <c r="Q758" s="145">
        <v>0</v>
      </c>
      <c r="R758" s="145">
        <v>1148504</v>
      </c>
      <c r="S758" s="145">
        <v>0</v>
      </c>
      <c r="T758" s="145">
        <v>1699196</v>
      </c>
      <c r="U758" s="145">
        <v>0</v>
      </c>
      <c r="V758" s="145">
        <v>5868334</v>
      </c>
      <c r="W758" s="145">
        <v>0</v>
      </c>
      <c r="X758" s="145">
        <v>361268</v>
      </c>
      <c r="Y758" s="145">
        <v>6442152</v>
      </c>
      <c r="Z758" s="145">
        <v>11136</v>
      </c>
      <c r="AA758" s="145">
        <v>37262</v>
      </c>
      <c r="AB758" s="145">
        <v>6633959</v>
      </c>
      <c r="AC758" s="145">
        <v>0</v>
      </c>
      <c r="AD758" s="145">
        <v>0</v>
      </c>
      <c r="AE758" s="166"/>
      <c r="AF758" s="166"/>
      <c r="AG758" s="166"/>
      <c r="AH758" s="166"/>
      <c r="AI758" s="166"/>
      <c r="AJ758" s="166"/>
      <c r="AK758" s="166"/>
      <c r="AL758" s="166"/>
      <c r="AM758" s="166"/>
      <c r="AN758" s="166"/>
      <c r="AO758" s="166"/>
      <c r="AP758" s="166"/>
      <c r="AQ758" s="219">
        <f t="shared" si="291"/>
        <v>33052550.20232296</v>
      </c>
      <c r="AS758" s="168"/>
    </row>
    <row r="759" spans="2:45">
      <c r="B759" s="161" t="str">
        <f t="shared" si="290"/>
        <v>18 Avería de Maquinaria</v>
      </c>
      <c r="C759" s="145">
        <v>-43819</v>
      </c>
      <c r="D759" s="145">
        <v>0</v>
      </c>
      <c r="E759" s="145">
        <v>10118.873031084324</v>
      </c>
      <c r="F759" s="145">
        <v>0</v>
      </c>
      <c r="G759" s="145">
        <v>0</v>
      </c>
      <c r="H759" s="145">
        <v>92434</v>
      </c>
      <c r="I759" s="145">
        <v>1007720.54</v>
      </c>
      <c r="J759" s="145">
        <v>8</v>
      </c>
      <c r="K759" s="145">
        <v>0</v>
      </c>
      <c r="L759" s="145">
        <v>1086</v>
      </c>
      <c r="M759" s="145">
        <v>0</v>
      </c>
      <c r="N759" s="145">
        <v>0</v>
      </c>
      <c r="O759" s="145">
        <v>0</v>
      </c>
      <c r="P759" s="145">
        <v>2557</v>
      </c>
      <c r="Q759" s="145">
        <v>0</v>
      </c>
      <c r="R759" s="145">
        <v>109231</v>
      </c>
      <c r="S759" s="145">
        <v>0</v>
      </c>
      <c r="T759" s="145">
        <v>20242</v>
      </c>
      <c r="U759" s="145">
        <v>0</v>
      </c>
      <c r="V759" s="145">
        <v>42705</v>
      </c>
      <c r="W759" s="145">
        <v>0</v>
      </c>
      <c r="X759" s="145">
        <v>0</v>
      </c>
      <c r="Y759" s="145">
        <v>24950</v>
      </c>
      <c r="Z759" s="145">
        <v>13</v>
      </c>
      <c r="AA759" s="145">
        <v>94</v>
      </c>
      <c r="AB759" s="145">
        <v>98795</v>
      </c>
      <c r="AC759" s="145">
        <v>0</v>
      </c>
      <c r="AD759" s="145">
        <v>0</v>
      </c>
      <c r="AE759" s="166"/>
      <c r="AF759" s="166"/>
      <c r="AG759" s="166"/>
      <c r="AH759" s="166"/>
      <c r="AI759" s="166"/>
      <c r="AJ759" s="166"/>
      <c r="AK759" s="166"/>
      <c r="AL759" s="166"/>
      <c r="AM759" s="166"/>
      <c r="AN759" s="166"/>
      <c r="AO759" s="166"/>
      <c r="AP759" s="166"/>
      <c r="AQ759" s="219">
        <f t="shared" si="291"/>
        <v>1366135.4130310845</v>
      </c>
      <c r="AS759" s="168"/>
    </row>
    <row r="760" spans="2:45">
      <c r="B760" s="161" t="str">
        <f t="shared" si="290"/>
        <v>19 Equipo Electrónico</v>
      </c>
      <c r="C760" s="145">
        <v>1052204</v>
      </c>
      <c r="D760" s="145">
        <v>0</v>
      </c>
      <c r="E760" s="145">
        <v>515875.92956382036</v>
      </c>
      <c r="F760" s="145">
        <v>0</v>
      </c>
      <c r="G760" s="145">
        <v>0</v>
      </c>
      <c r="H760" s="145">
        <v>271446</v>
      </c>
      <c r="I760" s="145">
        <v>92450.491999999998</v>
      </c>
      <c r="J760" s="145">
        <v>5612</v>
      </c>
      <c r="K760" s="145">
        <v>0</v>
      </c>
      <c r="L760" s="145">
        <v>431</v>
      </c>
      <c r="M760" s="145">
        <v>0</v>
      </c>
      <c r="N760" s="145">
        <v>0</v>
      </c>
      <c r="O760" s="145">
        <v>0</v>
      </c>
      <c r="P760" s="145">
        <v>31321</v>
      </c>
      <c r="Q760" s="145">
        <v>0</v>
      </c>
      <c r="R760" s="145">
        <v>205265</v>
      </c>
      <c r="S760" s="145">
        <v>0</v>
      </c>
      <c r="T760" s="145">
        <v>202084</v>
      </c>
      <c r="U760" s="145">
        <v>0</v>
      </c>
      <c r="V760" s="145">
        <v>230909</v>
      </c>
      <c r="W760" s="145">
        <v>0</v>
      </c>
      <c r="X760" s="145">
        <v>0</v>
      </c>
      <c r="Y760" s="145">
        <v>221487</v>
      </c>
      <c r="Z760" s="145">
        <v>61</v>
      </c>
      <c r="AA760" s="145">
        <v>18013</v>
      </c>
      <c r="AB760" s="145">
        <v>354585</v>
      </c>
      <c r="AC760" s="145">
        <v>0</v>
      </c>
      <c r="AD760" s="145">
        <v>0</v>
      </c>
      <c r="AE760" s="166"/>
      <c r="AF760" s="166"/>
      <c r="AG760" s="166"/>
      <c r="AH760" s="166"/>
      <c r="AI760" s="166"/>
      <c r="AJ760" s="166"/>
      <c r="AK760" s="166"/>
      <c r="AL760" s="166"/>
      <c r="AM760" s="166"/>
      <c r="AN760" s="166"/>
      <c r="AO760" s="166"/>
      <c r="AP760" s="166"/>
      <c r="AQ760" s="219">
        <f t="shared" si="291"/>
        <v>3201744.4215638204</v>
      </c>
      <c r="AS760" s="168"/>
    </row>
    <row r="761" spans="2:45">
      <c r="B761" s="161" t="str">
        <f t="shared" si="290"/>
        <v>20 Responsabilidad Civil Vehíc. Mot.</v>
      </c>
      <c r="C761" s="145">
        <v>0</v>
      </c>
      <c r="D761" s="145">
        <v>0</v>
      </c>
      <c r="E761" s="145">
        <v>95534.689170021113</v>
      </c>
      <c r="F761" s="145">
        <v>0</v>
      </c>
      <c r="G761" s="145">
        <v>0</v>
      </c>
      <c r="H761" s="145">
        <v>50341</v>
      </c>
      <c r="I761" s="145">
        <v>423478.83899999998</v>
      </c>
      <c r="J761" s="145">
        <v>428694</v>
      </c>
      <c r="K761" s="145">
        <v>0</v>
      </c>
      <c r="L761" s="145">
        <v>2474</v>
      </c>
      <c r="M761" s="145">
        <v>0</v>
      </c>
      <c r="N761" s="145">
        <v>0</v>
      </c>
      <c r="O761" s="145">
        <v>0</v>
      </c>
      <c r="P761" s="145">
        <v>28041</v>
      </c>
      <c r="Q761" s="145">
        <v>0</v>
      </c>
      <c r="R761" s="145">
        <v>525394</v>
      </c>
      <c r="S761" s="145">
        <v>0</v>
      </c>
      <c r="T761" s="145">
        <v>1974197</v>
      </c>
      <c r="U761" s="145">
        <v>0</v>
      </c>
      <c r="V761" s="145">
        <v>249327</v>
      </c>
      <c r="W761" s="145">
        <v>0</v>
      </c>
      <c r="X761" s="145">
        <v>0</v>
      </c>
      <c r="Y761" s="145">
        <v>1098063</v>
      </c>
      <c r="Z761" s="145">
        <v>0</v>
      </c>
      <c r="AA761" s="145">
        <v>33988</v>
      </c>
      <c r="AB761" s="145">
        <v>31343</v>
      </c>
      <c r="AC761" s="145">
        <v>1002233.23467</v>
      </c>
      <c r="AD761" s="145">
        <v>0</v>
      </c>
      <c r="AE761" s="166"/>
      <c r="AF761" s="166"/>
      <c r="AG761" s="166"/>
      <c r="AH761" s="166"/>
      <c r="AI761" s="166"/>
      <c r="AJ761" s="166"/>
      <c r="AK761" s="166"/>
      <c r="AL761" s="166"/>
      <c r="AM761" s="166"/>
      <c r="AN761" s="166"/>
      <c r="AO761" s="166"/>
      <c r="AP761" s="166"/>
      <c r="AQ761" s="219">
        <f t="shared" si="291"/>
        <v>5943108.7628400214</v>
      </c>
      <c r="AS761" s="168"/>
    </row>
    <row r="762" spans="2:45">
      <c r="B762" s="161" t="str">
        <f t="shared" si="290"/>
        <v>21 Responsabilidad Civil</v>
      </c>
      <c r="C762" s="145">
        <v>4276620</v>
      </c>
      <c r="D762" s="145">
        <v>0</v>
      </c>
      <c r="E762" s="145">
        <v>1582548.2694313452</v>
      </c>
      <c r="F762" s="145">
        <v>0</v>
      </c>
      <c r="G762" s="145">
        <v>0</v>
      </c>
      <c r="H762" s="145">
        <v>3759231</v>
      </c>
      <c r="I762" s="145">
        <v>8564630.2239999995</v>
      </c>
      <c r="J762" s="145">
        <v>4006632</v>
      </c>
      <c r="K762" s="145">
        <v>0</v>
      </c>
      <c r="L762" s="145">
        <v>25418</v>
      </c>
      <c r="M762" s="145">
        <v>0</v>
      </c>
      <c r="N762" s="145">
        <v>0</v>
      </c>
      <c r="O762" s="145">
        <v>0</v>
      </c>
      <c r="P762" s="145">
        <v>241840</v>
      </c>
      <c r="Q762" s="145">
        <v>0</v>
      </c>
      <c r="R762" s="145">
        <v>1862551</v>
      </c>
      <c r="S762" s="145">
        <v>0</v>
      </c>
      <c r="T762" s="145">
        <v>2489654</v>
      </c>
      <c r="U762" s="145">
        <v>0</v>
      </c>
      <c r="V762" s="145">
        <v>2035672</v>
      </c>
      <c r="W762" s="145">
        <v>0</v>
      </c>
      <c r="X762" s="145">
        <v>1514925</v>
      </c>
      <c r="Y762" s="145">
        <v>6110053</v>
      </c>
      <c r="Z762" s="145">
        <v>15703</v>
      </c>
      <c r="AA762" s="145">
        <v>221356</v>
      </c>
      <c r="AB762" s="145">
        <v>328354</v>
      </c>
      <c r="AC762" s="145">
        <v>0</v>
      </c>
      <c r="AD762" s="145">
        <v>0</v>
      </c>
      <c r="AE762" s="166"/>
      <c r="AF762" s="166"/>
      <c r="AG762" s="166"/>
      <c r="AH762" s="166"/>
      <c r="AI762" s="166"/>
      <c r="AJ762" s="166"/>
      <c r="AK762" s="166"/>
      <c r="AL762" s="166"/>
      <c r="AM762" s="166"/>
      <c r="AN762" s="166"/>
      <c r="AO762" s="166"/>
      <c r="AP762" s="166"/>
      <c r="AQ762" s="219">
        <f t="shared" si="291"/>
        <v>37035187.493431345</v>
      </c>
      <c r="AS762" s="168"/>
    </row>
    <row r="763" spans="2:45">
      <c r="B763" s="161" t="str">
        <f t="shared" si="290"/>
        <v>22 Multiriesgos</v>
      </c>
      <c r="C763" s="145">
        <v>0</v>
      </c>
      <c r="D763" s="145">
        <v>0</v>
      </c>
      <c r="E763" s="145">
        <v>-105220.375</v>
      </c>
      <c r="F763" s="145">
        <v>0</v>
      </c>
      <c r="G763" s="145">
        <v>0</v>
      </c>
      <c r="H763" s="145">
        <v>0</v>
      </c>
      <c r="I763" s="145">
        <v>0</v>
      </c>
      <c r="J763" s="145">
        <v>0</v>
      </c>
      <c r="K763" s="145">
        <v>0</v>
      </c>
      <c r="L763" s="145">
        <v>0</v>
      </c>
      <c r="M763" s="145">
        <v>0</v>
      </c>
      <c r="N763" s="145">
        <v>0</v>
      </c>
      <c r="O763" s="145">
        <v>0</v>
      </c>
      <c r="P763" s="145">
        <v>0</v>
      </c>
      <c r="Q763" s="145">
        <v>0</v>
      </c>
      <c r="R763" s="145">
        <v>0</v>
      </c>
      <c r="S763" s="145">
        <v>0</v>
      </c>
      <c r="T763" s="145">
        <v>208260</v>
      </c>
      <c r="U763" s="145">
        <v>0</v>
      </c>
      <c r="V763" s="145">
        <v>1960855</v>
      </c>
      <c r="W763" s="145">
        <v>0</v>
      </c>
      <c r="X763" s="145">
        <v>7067</v>
      </c>
      <c r="Y763" s="145">
        <v>0</v>
      </c>
      <c r="Z763" s="145">
        <v>0</v>
      </c>
      <c r="AA763" s="145">
        <v>4672</v>
      </c>
      <c r="AB763" s="145">
        <v>0</v>
      </c>
      <c r="AC763" s="145">
        <v>0</v>
      </c>
      <c r="AD763" s="145">
        <v>3540791.4302244592</v>
      </c>
      <c r="AE763" s="166"/>
      <c r="AF763" s="166"/>
      <c r="AG763" s="166"/>
      <c r="AH763" s="166"/>
      <c r="AI763" s="166"/>
      <c r="AJ763" s="166"/>
      <c r="AK763" s="166"/>
      <c r="AL763" s="166"/>
      <c r="AM763" s="166"/>
      <c r="AN763" s="166"/>
      <c r="AO763" s="166"/>
      <c r="AP763" s="166"/>
      <c r="AQ763" s="219">
        <f t="shared" si="291"/>
        <v>5616425.0552244596</v>
      </c>
      <c r="AS763" s="168"/>
    </row>
    <row r="764" spans="2:45">
      <c r="B764" s="161" t="str">
        <f t="shared" si="290"/>
        <v>23 Accidentes Personales</v>
      </c>
      <c r="C764" s="145">
        <v>6480549</v>
      </c>
      <c r="D764" s="145">
        <v>0</v>
      </c>
      <c r="E764" s="145">
        <v>159964.56350402051</v>
      </c>
      <c r="F764" s="145">
        <v>40714</v>
      </c>
      <c r="G764" s="145">
        <v>0</v>
      </c>
      <c r="H764" s="145">
        <v>129802</v>
      </c>
      <c r="I764" s="145">
        <v>1454141.3219999999</v>
      </c>
      <c r="J764" s="145">
        <v>2471507</v>
      </c>
      <c r="K764" s="145">
        <v>0</v>
      </c>
      <c r="L764" s="145">
        <v>5711</v>
      </c>
      <c r="M764" s="145">
        <v>0</v>
      </c>
      <c r="N764" s="145">
        <v>0</v>
      </c>
      <c r="O764" s="145">
        <v>0</v>
      </c>
      <c r="P764" s="145">
        <v>951</v>
      </c>
      <c r="Q764" s="145">
        <v>0</v>
      </c>
      <c r="R764" s="145">
        <v>45524</v>
      </c>
      <c r="S764" s="145">
        <v>0</v>
      </c>
      <c r="T764" s="145">
        <v>697335</v>
      </c>
      <c r="U764" s="145">
        <v>0</v>
      </c>
      <c r="V764" s="145">
        <v>645059</v>
      </c>
      <c r="W764" s="145">
        <v>0</v>
      </c>
      <c r="X764" s="145">
        <v>176029</v>
      </c>
      <c r="Y764" s="145">
        <v>225023</v>
      </c>
      <c r="Z764" s="145">
        <v>27</v>
      </c>
      <c r="AA764" s="145">
        <v>151026</v>
      </c>
      <c r="AB764" s="145">
        <v>13093</v>
      </c>
      <c r="AC764" s="145">
        <v>0</v>
      </c>
      <c r="AD764" s="145">
        <v>0</v>
      </c>
      <c r="AE764" s="166"/>
      <c r="AF764" s="166"/>
      <c r="AG764" s="166"/>
      <c r="AH764" s="166"/>
      <c r="AI764" s="166"/>
      <c r="AJ764" s="166"/>
      <c r="AK764" s="166"/>
      <c r="AL764" s="166"/>
      <c r="AM764" s="166"/>
      <c r="AN764" s="166"/>
      <c r="AO764" s="166"/>
      <c r="AP764" s="166"/>
      <c r="AQ764" s="219">
        <f t="shared" si="291"/>
        <v>12696455.88550402</v>
      </c>
      <c r="AS764" s="168"/>
    </row>
    <row r="765" spans="2:45">
      <c r="B765" s="161" t="str">
        <f t="shared" si="290"/>
        <v>24 SOAP</v>
      </c>
      <c r="C765" s="145">
        <v>0</v>
      </c>
      <c r="D765" s="145">
        <v>0</v>
      </c>
      <c r="E765" s="145">
        <v>0</v>
      </c>
      <c r="F765" s="145">
        <v>0</v>
      </c>
      <c r="G765" s="145">
        <v>0</v>
      </c>
      <c r="H765" s="145">
        <v>0</v>
      </c>
      <c r="I765" s="145">
        <v>815039.22400000005</v>
      </c>
      <c r="J765" s="145">
        <v>0</v>
      </c>
      <c r="K765" s="145">
        <v>0</v>
      </c>
      <c r="L765" s="145">
        <v>0</v>
      </c>
      <c r="M765" s="145">
        <v>0</v>
      </c>
      <c r="N765" s="145">
        <v>0</v>
      </c>
      <c r="O765" s="145">
        <v>0</v>
      </c>
      <c r="P765" s="145">
        <v>0</v>
      </c>
      <c r="Q765" s="145">
        <v>0</v>
      </c>
      <c r="R765" s="145">
        <v>0</v>
      </c>
      <c r="S765" s="145">
        <v>0</v>
      </c>
      <c r="T765" s="145">
        <v>0</v>
      </c>
      <c r="U765" s="145">
        <v>0</v>
      </c>
      <c r="V765" s="145">
        <v>0</v>
      </c>
      <c r="W765" s="145">
        <v>0</v>
      </c>
      <c r="X765" s="145">
        <v>0</v>
      </c>
      <c r="Y765" s="145">
        <v>0</v>
      </c>
      <c r="Z765" s="145">
        <v>0</v>
      </c>
      <c r="AA765" s="145">
        <v>0</v>
      </c>
      <c r="AB765" s="145">
        <v>0</v>
      </c>
      <c r="AC765" s="145">
        <v>0</v>
      </c>
      <c r="AD765" s="145">
        <v>0</v>
      </c>
      <c r="AE765" s="166"/>
      <c r="AF765" s="166"/>
      <c r="AG765" s="166"/>
      <c r="AH765" s="166"/>
      <c r="AI765" s="166"/>
      <c r="AJ765" s="166"/>
      <c r="AK765" s="166"/>
      <c r="AL765" s="166"/>
      <c r="AM765" s="166"/>
      <c r="AN765" s="166"/>
      <c r="AO765" s="166"/>
      <c r="AP765" s="166"/>
      <c r="AQ765" s="219">
        <f t="shared" si="291"/>
        <v>815039.22400000005</v>
      </c>
      <c r="AS765" s="168"/>
    </row>
    <row r="766" spans="2:45">
      <c r="B766" s="161" t="str">
        <f t="shared" si="290"/>
        <v>25 Garantía</v>
      </c>
      <c r="C766" s="145">
        <v>0</v>
      </c>
      <c r="D766" s="145">
        <v>0</v>
      </c>
      <c r="E766" s="145">
        <v>0</v>
      </c>
      <c r="F766" s="145">
        <v>0</v>
      </c>
      <c r="G766" s="145">
        <v>1660371</v>
      </c>
      <c r="H766" s="145">
        <v>0</v>
      </c>
      <c r="I766" s="145">
        <v>44002.955999999998</v>
      </c>
      <c r="J766" s="145">
        <v>1078</v>
      </c>
      <c r="K766" s="145">
        <v>0</v>
      </c>
      <c r="L766" s="145">
        <v>760</v>
      </c>
      <c r="M766" s="145">
        <v>1772281</v>
      </c>
      <c r="N766" s="145">
        <v>0</v>
      </c>
      <c r="O766" s="145">
        <v>0</v>
      </c>
      <c r="P766" s="145">
        <v>224182</v>
      </c>
      <c r="Q766" s="145">
        <v>0</v>
      </c>
      <c r="R766" s="145">
        <v>2767</v>
      </c>
      <c r="S766" s="145">
        <v>0</v>
      </c>
      <c r="T766" s="145">
        <v>356408</v>
      </c>
      <c r="U766" s="145">
        <v>1414284</v>
      </c>
      <c r="V766" s="145">
        <v>36829</v>
      </c>
      <c r="W766" s="145">
        <v>1302773.8482135781</v>
      </c>
      <c r="X766" s="145">
        <v>0</v>
      </c>
      <c r="Y766" s="145">
        <v>53054</v>
      </c>
      <c r="Z766" s="145">
        <v>0</v>
      </c>
      <c r="AA766" s="145">
        <v>43364</v>
      </c>
      <c r="AB766" s="145">
        <v>0</v>
      </c>
      <c r="AC766" s="145">
        <v>0</v>
      </c>
      <c r="AD766" s="145">
        <v>0</v>
      </c>
      <c r="AE766" s="166"/>
      <c r="AF766" s="166"/>
      <c r="AG766" s="166"/>
      <c r="AH766" s="166"/>
      <c r="AI766" s="166"/>
      <c r="AJ766" s="166"/>
      <c r="AK766" s="166"/>
      <c r="AL766" s="166"/>
      <c r="AM766" s="166"/>
      <c r="AN766" s="166"/>
      <c r="AO766" s="166"/>
      <c r="AP766" s="166"/>
      <c r="AQ766" s="219">
        <f t="shared" si="291"/>
        <v>6912154.8042135779</v>
      </c>
      <c r="AS766" s="168"/>
    </row>
    <row r="767" spans="2:45">
      <c r="B767" s="161" t="str">
        <f t="shared" si="290"/>
        <v>26 Fidelidad</v>
      </c>
      <c r="C767" s="145">
        <v>11607</v>
      </c>
      <c r="D767" s="145">
        <v>0</v>
      </c>
      <c r="E767" s="145">
        <v>795.85599999999999</v>
      </c>
      <c r="F767" s="145">
        <v>0</v>
      </c>
      <c r="G767" s="145">
        <v>0</v>
      </c>
      <c r="H767" s="145">
        <v>893367</v>
      </c>
      <c r="I767" s="145">
        <v>9663.4920000000002</v>
      </c>
      <c r="J767" s="145">
        <v>931721</v>
      </c>
      <c r="K767" s="145">
        <v>0</v>
      </c>
      <c r="L767" s="145">
        <v>1752</v>
      </c>
      <c r="M767" s="145">
        <v>0</v>
      </c>
      <c r="N767" s="145">
        <v>0</v>
      </c>
      <c r="O767" s="145">
        <v>0</v>
      </c>
      <c r="P767" s="145">
        <v>0</v>
      </c>
      <c r="Q767" s="145">
        <v>0</v>
      </c>
      <c r="R767" s="145">
        <v>15681</v>
      </c>
      <c r="S767" s="145">
        <v>0</v>
      </c>
      <c r="T767" s="145">
        <v>41691</v>
      </c>
      <c r="U767" s="145">
        <v>0</v>
      </c>
      <c r="V767" s="145">
        <v>0</v>
      </c>
      <c r="W767" s="145">
        <v>10632.757716795124</v>
      </c>
      <c r="X767" s="145">
        <v>0</v>
      </c>
      <c r="Y767" s="145">
        <v>14705</v>
      </c>
      <c r="Z767" s="145">
        <v>1676</v>
      </c>
      <c r="AA767" s="145">
        <v>0</v>
      </c>
      <c r="AB767" s="145">
        <v>0</v>
      </c>
      <c r="AC767" s="145">
        <v>0</v>
      </c>
      <c r="AD767" s="145">
        <v>0</v>
      </c>
      <c r="AE767" s="166"/>
      <c r="AF767" s="166"/>
      <c r="AG767" s="166"/>
      <c r="AH767" s="166"/>
      <c r="AI767" s="166"/>
      <c r="AJ767" s="166"/>
      <c r="AK767" s="166"/>
      <c r="AL767" s="166"/>
      <c r="AM767" s="166"/>
      <c r="AN767" s="166"/>
      <c r="AO767" s="166"/>
      <c r="AP767" s="166"/>
      <c r="AQ767" s="219">
        <f t="shared" si="291"/>
        <v>1933292.1057167952</v>
      </c>
      <c r="AS767" s="168"/>
    </row>
    <row r="768" spans="2:45">
      <c r="B768" s="161" t="str">
        <f t="shared" si="290"/>
        <v>27 Seguro de Crédito por Ventas a Plazo</v>
      </c>
      <c r="C768" s="145">
        <v>0</v>
      </c>
      <c r="D768" s="145">
        <v>0</v>
      </c>
      <c r="E768" s="145">
        <v>0</v>
      </c>
      <c r="F768" s="145">
        <v>0</v>
      </c>
      <c r="G768" s="145">
        <v>224576</v>
      </c>
      <c r="H768" s="145">
        <v>0</v>
      </c>
      <c r="I768" s="145">
        <v>0</v>
      </c>
      <c r="J768" s="145">
        <v>0</v>
      </c>
      <c r="K768" s="145">
        <v>612193</v>
      </c>
      <c r="L768" s="145">
        <v>0</v>
      </c>
      <c r="M768" s="145">
        <v>9321302</v>
      </c>
      <c r="N768" s="145">
        <v>333598</v>
      </c>
      <c r="O768" s="145">
        <v>0</v>
      </c>
      <c r="P768" s="145">
        <v>0</v>
      </c>
      <c r="Q768" s="145">
        <v>0</v>
      </c>
      <c r="R768" s="145">
        <v>0</v>
      </c>
      <c r="S768" s="145">
        <v>0</v>
      </c>
      <c r="T768" s="145">
        <v>0</v>
      </c>
      <c r="U768" s="145">
        <v>1395172</v>
      </c>
      <c r="V768" s="145">
        <v>0</v>
      </c>
      <c r="W768" s="145">
        <v>2457836.6846541441</v>
      </c>
      <c r="X768" s="145">
        <v>0</v>
      </c>
      <c r="Y768" s="145">
        <v>0</v>
      </c>
      <c r="Z768" s="145">
        <v>0</v>
      </c>
      <c r="AA768" s="145">
        <v>0</v>
      </c>
      <c r="AB768" s="145">
        <v>0</v>
      </c>
      <c r="AC768" s="145">
        <v>0</v>
      </c>
      <c r="AD768" s="145">
        <v>0</v>
      </c>
      <c r="AE768" s="166"/>
      <c r="AF768" s="166"/>
      <c r="AG768" s="166"/>
      <c r="AH768" s="166"/>
      <c r="AI768" s="166"/>
      <c r="AJ768" s="166"/>
      <c r="AK768" s="166"/>
      <c r="AL768" s="166"/>
      <c r="AM768" s="166"/>
      <c r="AN768" s="166"/>
      <c r="AO768" s="166"/>
      <c r="AP768" s="166"/>
      <c r="AQ768" s="219">
        <f t="shared" si="291"/>
        <v>14344677.684654145</v>
      </c>
      <c r="AS768" s="168"/>
    </row>
    <row r="769" spans="2:45">
      <c r="B769" s="161" t="str">
        <f t="shared" si="290"/>
        <v>28 Seguro de Crédito a la Exportación</v>
      </c>
      <c r="C769" s="145">
        <v>0</v>
      </c>
      <c r="D769" s="145">
        <v>0</v>
      </c>
      <c r="E769" s="145">
        <v>0</v>
      </c>
      <c r="F769" s="145">
        <v>0</v>
      </c>
      <c r="G769" s="145">
        <v>98569</v>
      </c>
      <c r="H769" s="145">
        <v>0</v>
      </c>
      <c r="I769" s="145">
        <v>0</v>
      </c>
      <c r="J769" s="145">
        <v>0</v>
      </c>
      <c r="K769" s="145">
        <v>695714</v>
      </c>
      <c r="L769" s="145">
        <v>0</v>
      </c>
      <c r="M769" s="145">
        <v>2872142</v>
      </c>
      <c r="N769" s="145">
        <v>175559</v>
      </c>
      <c r="O769" s="145">
        <v>0</v>
      </c>
      <c r="P769" s="145">
        <v>0</v>
      </c>
      <c r="Q769" s="145">
        <v>0</v>
      </c>
      <c r="R769" s="145">
        <v>0</v>
      </c>
      <c r="S769" s="145">
        <v>0</v>
      </c>
      <c r="T769" s="145">
        <v>0</v>
      </c>
      <c r="U769" s="145">
        <v>286965</v>
      </c>
      <c r="V769" s="145">
        <v>0</v>
      </c>
      <c r="W769" s="145">
        <v>1367455.5790316253</v>
      </c>
      <c r="X769" s="145">
        <v>0</v>
      </c>
      <c r="Y769" s="145">
        <v>0</v>
      </c>
      <c r="Z769" s="145">
        <v>0</v>
      </c>
      <c r="AA769" s="145">
        <v>0</v>
      </c>
      <c r="AB769" s="145">
        <v>0</v>
      </c>
      <c r="AC769" s="145">
        <v>0</v>
      </c>
      <c r="AD769" s="145">
        <v>0</v>
      </c>
      <c r="AE769" s="166"/>
      <c r="AF769" s="166"/>
      <c r="AG769" s="166"/>
      <c r="AH769" s="166"/>
      <c r="AI769" s="166"/>
      <c r="AJ769" s="166"/>
      <c r="AK769" s="166"/>
      <c r="AL769" s="166"/>
      <c r="AM769" s="166"/>
      <c r="AN769" s="166"/>
      <c r="AO769" s="166"/>
      <c r="AP769" s="166"/>
      <c r="AQ769" s="219">
        <f t="shared" si="291"/>
        <v>5496404.5790316258</v>
      </c>
      <c r="AS769" s="168"/>
    </row>
    <row r="770" spans="2:45">
      <c r="B770" s="161" t="str">
        <f t="shared" si="290"/>
        <v>29 Otros Seguros de Crédito</v>
      </c>
      <c r="C770" s="145">
        <v>0</v>
      </c>
      <c r="D770" s="145">
        <v>0</v>
      </c>
      <c r="E770" s="145">
        <v>0</v>
      </c>
      <c r="F770" s="145">
        <v>0</v>
      </c>
      <c r="G770" s="145">
        <v>0</v>
      </c>
      <c r="H770" s="145">
        <v>0</v>
      </c>
      <c r="I770" s="145">
        <v>0</v>
      </c>
      <c r="J770" s="145">
        <v>0</v>
      </c>
      <c r="K770" s="145">
        <v>0</v>
      </c>
      <c r="L770" s="145">
        <v>0</v>
      </c>
      <c r="M770" s="145">
        <v>0</v>
      </c>
      <c r="N770" s="145">
        <v>0</v>
      </c>
      <c r="O770" s="145">
        <v>0</v>
      </c>
      <c r="P770" s="145">
        <v>0</v>
      </c>
      <c r="Q770" s="145">
        <v>0</v>
      </c>
      <c r="R770" s="145">
        <v>0</v>
      </c>
      <c r="S770" s="145">
        <v>0</v>
      </c>
      <c r="T770" s="145">
        <v>0</v>
      </c>
      <c r="U770" s="145">
        <v>0</v>
      </c>
      <c r="V770" s="145">
        <v>0</v>
      </c>
      <c r="W770" s="145">
        <v>0</v>
      </c>
      <c r="X770" s="145">
        <v>0</v>
      </c>
      <c r="Y770" s="145">
        <v>0</v>
      </c>
      <c r="Z770" s="145">
        <v>0</v>
      </c>
      <c r="AA770" s="145">
        <v>0</v>
      </c>
      <c r="AB770" s="145">
        <v>0</v>
      </c>
      <c r="AC770" s="145">
        <v>0</v>
      </c>
      <c r="AD770" s="145">
        <v>0</v>
      </c>
      <c r="AE770" s="166"/>
      <c r="AF770" s="166"/>
      <c r="AG770" s="166"/>
      <c r="AH770" s="166"/>
      <c r="AI770" s="166"/>
      <c r="AJ770" s="166"/>
      <c r="AK770" s="166"/>
      <c r="AL770" s="166"/>
      <c r="AM770" s="166"/>
      <c r="AN770" s="166"/>
      <c r="AO770" s="166"/>
      <c r="AP770" s="166"/>
      <c r="AQ770" s="219">
        <f t="shared" si="291"/>
        <v>0</v>
      </c>
      <c r="AS770" s="168"/>
    </row>
    <row r="771" spans="2:45">
      <c r="B771" s="161" t="str">
        <f t="shared" si="290"/>
        <v>30 Seguro Agrícola</v>
      </c>
      <c r="C771" s="145">
        <v>0</v>
      </c>
      <c r="D771" s="145">
        <v>0</v>
      </c>
      <c r="E771" s="145">
        <v>0</v>
      </c>
      <c r="F771" s="145">
        <v>0</v>
      </c>
      <c r="G771" s="145">
        <v>0</v>
      </c>
      <c r="H771" s="145">
        <v>0</v>
      </c>
      <c r="I771" s="145">
        <v>0</v>
      </c>
      <c r="J771" s="145">
        <v>0</v>
      </c>
      <c r="K771" s="145">
        <v>0</v>
      </c>
      <c r="L771" s="145">
        <v>0</v>
      </c>
      <c r="M771" s="145">
        <v>0</v>
      </c>
      <c r="N771" s="145">
        <v>0</v>
      </c>
      <c r="O771" s="145">
        <v>0</v>
      </c>
      <c r="P771" s="145">
        <v>27243.97</v>
      </c>
      <c r="Q771" s="145">
        <v>0</v>
      </c>
      <c r="R771" s="145">
        <v>0</v>
      </c>
      <c r="S771" s="145">
        <v>0</v>
      </c>
      <c r="T771" s="145">
        <v>1891159</v>
      </c>
      <c r="U771" s="145">
        <v>0</v>
      </c>
      <c r="V771" s="145">
        <v>375932</v>
      </c>
      <c r="W771" s="145">
        <v>0</v>
      </c>
      <c r="X771" s="145">
        <v>0</v>
      </c>
      <c r="Y771" s="145">
        <v>0</v>
      </c>
      <c r="Z771" s="145">
        <v>0</v>
      </c>
      <c r="AA771" s="145">
        <v>0</v>
      </c>
      <c r="AB771" s="145">
        <v>0</v>
      </c>
      <c r="AC771" s="145">
        <v>0</v>
      </c>
      <c r="AD771" s="145">
        <v>0</v>
      </c>
      <c r="AE771" s="166"/>
      <c r="AF771" s="166"/>
      <c r="AG771" s="166"/>
      <c r="AH771" s="166"/>
      <c r="AI771" s="166"/>
      <c r="AJ771" s="166"/>
      <c r="AK771" s="166"/>
      <c r="AL771" s="166"/>
      <c r="AM771" s="166"/>
      <c r="AN771" s="166"/>
      <c r="AO771" s="166"/>
      <c r="AP771" s="166"/>
      <c r="AQ771" s="219">
        <f t="shared" si="291"/>
        <v>2294334.9699999997</v>
      </c>
      <c r="AS771" s="168"/>
    </row>
    <row r="772" spans="2:45">
      <c r="B772" s="161" t="str">
        <f t="shared" si="290"/>
        <v>35 Seguro Salud</v>
      </c>
      <c r="C772" s="145">
        <v>0</v>
      </c>
      <c r="D772" s="145">
        <v>0</v>
      </c>
      <c r="E772" s="145">
        <v>0</v>
      </c>
      <c r="F772" s="145">
        <v>0</v>
      </c>
      <c r="G772" s="145">
        <v>0</v>
      </c>
      <c r="H772" s="145">
        <v>0</v>
      </c>
      <c r="I772" s="145">
        <v>0</v>
      </c>
      <c r="J772" s="145">
        <v>0</v>
      </c>
      <c r="K772" s="145">
        <v>0</v>
      </c>
      <c r="L772" s="145">
        <v>0</v>
      </c>
      <c r="M772" s="145">
        <v>0</v>
      </c>
      <c r="N772" s="145">
        <v>0</v>
      </c>
      <c r="O772" s="145">
        <v>0</v>
      </c>
      <c r="P772" s="145">
        <v>0</v>
      </c>
      <c r="Q772" s="145">
        <v>0</v>
      </c>
      <c r="R772" s="145">
        <v>0</v>
      </c>
      <c r="S772" s="145">
        <v>0</v>
      </c>
      <c r="T772" s="145">
        <v>0</v>
      </c>
      <c r="U772" s="145">
        <v>0</v>
      </c>
      <c r="V772" s="145">
        <v>0</v>
      </c>
      <c r="W772" s="145">
        <v>0</v>
      </c>
      <c r="X772" s="145">
        <v>0</v>
      </c>
      <c r="Y772" s="145">
        <v>0</v>
      </c>
      <c r="Z772" s="145">
        <v>0</v>
      </c>
      <c r="AA772" s="145">
        <v>0</v>
      </c>
      <c r="AB772" s="145">
        <v>0</v>
      </c>
      <c r="AC772" s="145">
        <v>0</v>
      </c>
      <c r="AD772" s="145">
        <v>0</v>
      </c>
      <c r="AE772" s="166"/>
      <c r="AF772" s="166"/>
      <c r="AG772" s="166"/>
      <c r="AH772" s="166"/>
      <c r="AI772" s="166"/>
      <c r="AJ772" s="166"/>
      <c r="AK772" s="166"/>
      <c r="AL772" s="166"/>
      <c r="AM772" s="166"/>
      <c r="AN772" s="166"/>
      <c r="AO772" s="166"/>
      <c r="AP772" s="166"/>
      <c r="AQ772" s="219">
        <f t="shared" si="291"/>
        <v>0</v>
      </c>
      <c r="AS772" s="168"/>
    </row>
    <row r="773" spans="2:45">
      <c r="B773" s="161" t="str">
        <f t="shared" si="290"/>
        <v>50 Otros</v>
      </c>
      <c r="C773" s="145">
        <v>5941667</v>
      </c>
      <c r="D773" s="145">
        <v>0</v>
      </c>
      <c r="E773" s="145">
        <v>167974.4560207873</v>
      </c>
      <c r="F773" s="145">
        <v>0</v>
      </c>
      <c r="G773" s="145">
        <v>0</v>
      </c>
      <c r="H773" s="145">
        <v>342540</v>
      </c>
      <c r="I773" s="145">
        <v>113949.09</v>
      </c>
      <c r="J773" s="145">
        <v>98929</v>
      </c>
      <c r="K773" s="145">
        <v>0</v>
      </c>
      <c r="L773" s="145">
        <v>2310</v>
      </c>
      <c r="M773" s="145">
        <v>0</v>
      </c>
      <c r="N773" s="145">
        <v>0</v>
      </c>
      <c r="O773" s="145">
        <v>572</v>
      </c>
      <c r="P773" s="145">
        <v>0</v>
      </c>
      <c r="Q773" s="145">
        <v>0</v>
      </c>
      <c r="R773" s="145">
        <v>509780</v>
      </c>
      <c r="S773" s="145">
        <v>0</v>
      </c>
      <c r="T773" s="145">
        <v>1983602</v>
      </c>
      <c r="U773" s="145">
        <v>0</v>
      </c>
      <c r="V773" s="145">
        <v>358846</v>
      </c>
      <c r="W773" s="145">
        <v>0</v>
      </c>
      <c r="X773" s="145">
        <v>502902</v>
      </c>
      <c r="Y773" s="145">
        <v>2348053</v>
      </c>
      <c r="Z773" s="145">
        <v>7</v>
      </c>
      <c r="AA773" s="145">
        <v>210674</v>
      </c>
      <c r="AB773" s="145">
        <v>4640547</v>
      </c>
      <c r="AC773" s="145">
        <v>0</v>
      </c>
      <c r="AD773" s="145">
        <v>21512476.06538938</v>
      </c>
      <c r="AE773" s="166"/>
      <c r="AF773" s="166"/>
      <c r="AG773" s="166"/>
      <c r="AH773" s="166"/>
      <c r="AI773" s="166"/>
      <c r="AJ773" s="166"/>
      <c r="AK773" s="166"/>
      <c r="AL773" s="166"/>
      <c r="AM773" s="166"/>
      <c r="AN773" s="166"/>
      <c r="AO773" s="166"/>
      <c r="AP773" s="166"/>
      <c r="AQ773" s="219">
        <f t="shared" si="291"/>
        <v>38734828.611410171</v>
      </c>
      <c r="AS773" s="168"/>
    </row>
    <row r="774" spans="2:45">
      <c r="B774" s="162" t="str">
        <f t="shared" si="290"/>
        <v>Total</v>
      </c>
      <c r="C774" s="217">
        <v>41783467</v>
      </c>
      <c r="D774" s="217">
        <v>0</v>
      </c>
      <c r="E774" s="217">
        <v>16874896.765999999</v>
      </c>
      <c r="F774" s="217">
        <v>83925</v>
      </c>
      <c r="G774" s="217">
        <v>1983516</v>
      </c>
      <c r="H774" s="217">
        <v>52775980</v>
      </c>
      <c r="I774" s="217">
        <v>54696873.352999993</v>
      </c>
      <c r="J774" s="217">
        <v>14984312</v>
      </c>
      <c r="K774" s="217">
        <v>1307907</v>
      </c>
      <c r="L774" s="217">
        <v>493672</v>
      </c>
      <c r="M774" s="217">
        <v>13965725</v>
      </c>
      <c r="N774" s="217">
        <v>509157</v>
      </c>
      <c r="O774" s="217">
        <v>572</v>
      </c>
      <c r="P774" s="217">
        <v>3005199.97</v>
      </c>
      <c r="Q774" s="217">
        <v>0</v>
      </c>
      <c r="R774" s="217">
        <v>38018324</v>
      </c>
      <c r="S774" s="217">
        <v>98537</v>
      </c>
      <c r="T774" s="217">
        <v>31807335</v>
      </c>
      <c r="U774" s="217">
        <v>3096421</v>
      </c>
      <c r="V774" s="217">
        <v>98780834</v>
      </c>
      <c r="W774" s="217">
        <v>5138698.8696161434</v>
      </c>
      <c r="X774" s="217">
        <v>8293054</v>
      </c>
      <c r="Y774" s="217">
        <v>71375006</v>
      </c>
      <c r="Z774" s="217">
        <v>379016</v>
      </c>
      <c r="AA774" s="217">
        <v>1944882</v>
      </c>
      <c r="AB774" s="217">
        <v>67239898</v>
      </c>
      <c r="AC774" s="217">
        <v>2298264.0315999999</v>
      </c>
      <c r="AD774" s="217">
        <v>42722720.929454833</v>
      </c>
      <c r="AE774" s="167"/>
      <c r="AF774" s="167"/>
      <c r="AG774" s="167"/>
      <c r="AH774" s="167"/>
      <c r="AI774" s="167"/>
      <c r="AJ774" s="167"/>
      <c r="AK774" s="167"/>
      <c r="AL774" s="167"/>
      <c r="AM774" s="167"/>
      <c r="AN774" s="167"/>
      <c r="AO774" s="167"/>
      <c r="AP774" s="167"/>
      <c r="AQ774" s="220">
        <f t="shared" si="291"/>
        <v>573658193.91967094</v>
      </c>
      <c r="AS774" s="215"/>
    </row>
    <row r="777" spans="2:45" ht="18.75" customHeight="1">
      <c r="B777" s="230" t="s">
        <v>494</v>
      </c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231"/>
      <c r="P777" s="231"/>
      <c r="Q777" s="231"/>
      <c r="R777" s="231"/>
      <c r="S777" s="231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231"/>
      <c r="AF777" s="231"/>
      <c r="AG777" s="231"/>
      <c r="AH777" s="231"/>
      <c r="AI777" s="231"/>
      <c r="AJ777" s="231"/>
      <c r="AK777" s="231"/>
      <c r="AL777" s="231"/>
      <c r="AM777" s="231"/>
      <c r="AN777" s="231"/>
      <c r="AO777" s="231"/>
      <c r="AP777" s="231"/>
      <c r="AQ777" s="232"/>
      <c r="AS777" s="163"/>
    </row>
    <row r="778" spans="2:45" ht="22.5">
      <c r="B778" s="138"/>
      <c r="C778" s="138" t="str">
        <f>C7</f>
        <v>Ace Seguros</v>
      </c>
      <c r="D778" s="138" t="str">
        <f t="shared" ref="D778:AQ778" si="292">D7</f>
        <v>Assurant Chile</v>
      </c>
      <c r="E778" s="138" t="str">
        <f t="shared" si="292"/>
        <v>BCI Seguros</v>
      </c>
      <c r="F778" s="138" t="str">
        <f t="shared" si="292"/>
        <v>Cardif</v>
      </c>
      <c r="G778" s="138" t="str">
        <f t="shared" si="292"/>
        <v>Cesce Chile</v>
      </c>
      <c r="H778" s="138" t="str">
        <f t="shared" si="292"/>
        <v>Chartis</v>
      </c>
      <c r="I778" s="138" t="str">
        <f t="shared" si="292"/>
        <v>Chilena Consolidada</v>
      </c>
      <c r="J778" s="138" t="str">
        <f t="shared" si="292"/>
        <v>Chubb de Chile</v>
      </c>
      <c r="K778" s="138" t="str">
        <f t="shared" si="292"/>
        <v>Coface Chile</v>
      </c>
      <c r="L778" s="138" t="str">
        <f t="shared" si="292"/>
        <v>Consorio Nacional</v>
      </c>
      <c r="M778" s="138" t="str">
        <f t="shared" si="292"/>
        <v>Continental Crédito</v>
      </c>
      <c r="N778" s="138" t="str">
        <f t="shared" si="292"/>
        <v>Euler Hermes</v>
      </c>
      <c r="O778" s="138" t="str">
        <f t="shared" si="292"/>
        <v>FAF International</v>
      </c>
      <c r="P778" s="138" t="str">
        <f t="shared" si="292"/>
        <v>HDI Seguros</v>
      </c>
      <c r="Q778" s="138" t="str">
        <f t="shared" si="292"/>
        <v>Huelen</v>
      </c>
      <c r="R778" s="138" t="str">
        <f t="shared" si="292"/>
        <v>Liberty Seguros</v>
      </c>
      <c r="S778" s="138" t="str">
        <f t="shared" si="292"/>
        <v>M. de Carabineros</v>
      </c>
      <c r="T778" s="138" t="str">
        <f t="shared" si="292"/>
        <v>Magallanes</v>
      </c>
      <c r="U778" s="138" t="str">
        <f t="shared" si="292"/>
        <v>Magallanes Gar. y Cré.</v>
      </c>
      <c r="V778" s="138" t="str">
        <f t="shared" si="292"/>
        <v>Mapfre</v>
      </c>
      <c r="W778" s="138" t="str">
        <f t="shared" si="292"/>
        <v>Mapfre Gar. y Cré.</v>
      </c>
      <c r="X778" s="138" t="str">
        <f t="shared" si="292"/>
        <v>Orion Seguros</v>
      </c>
      <c r="Y778" s="138" t="str">
        <f t="shared" si="292"/>
        <v>Penta Security</v>
      </c>
      <c r="Z778" s="138" t="str">
        <f t="shared" si="292"/>
        <v>QBE Chile</v>
      </c>
      <c r="AA778" s="138" t="str">
        <f t="shared" si="292"/>
        <v>Renta Nacional</v>
      </c>
      <c r="AB778" s="138" t="str">
        <f t="shared" si="292"/>
        <v>RSA Seguros</v>
      </c>
      <c r="AC778" s="138" t="str">
        <f t="shared" si="292"/>
        <v>Zenit Seguros</v>
      </c>
      <c r="AD778" s="138" t="str">
        <f t="shared" si="292"/>
        <v>Zurich Santander</v>
      </c>
      <c r="AE778" s="138">
        <f t="shared" si="292"/>
        <v>0</v>
      </c>
      <c r="AF778" s="138">
        <f t="shared" si="292"/>
        <v>0</v>
      </c>
      <c r="AG778" s="138">
        <f t="shared" si="292"/>
        <v>0</v>
      </c>
      <c r="AH778" s="138">
        <f t="shared" si="292"/>
        <v>0</v>
      </c>
      <c r="AI778" s="138">
        <f t="shared" si="292"/>
        <v>0</v>
      </c>
      <c r="AJ778" s="138">
        <f t="shared" si="292"/>
        <v>0</v>
      </c>
      <c r="AK778" s="138">
        <f t="shared" si="292"/>
        <v>0</v>
      </c>
      <c r="AL778" s="138">
        <f t="shared" si="292"/>
        <v>0</v>
      </c>
      <c r="AM778" s="138">
        <f t="shared" si="292"/>
        <v>0</v>
      </c>
      <c r="AN778" s="138">
        <f t="shared" si="292"/>
        <v>0</v>
      </c>
      <c r="AO778" s="138">
        <f t="shared" si="292"/>
        <v>0</v>
      </c>
      <c r="AP778" s="138">
        <f t="shared" si="292"/>
        <v>0</v>
      </c>
      <c r="AQ778" s="138" t="str">
        <f t="shared" si="292"/>
        <v>Mercado</v>
      </c>
      <c r="AS778" s="164"/>
    </row>
    <row r="779" spans="2:45">
      <c r="B779" s="161" t="s">
        <v>534</v>
      </c>
      <c r="C779" s="201">
        <f>IF(C784="","",(C782*$C$790)/(0.5*C783+0.5*C784))</f>
        <v>-0.17952388002230837</v>
      </c>
      <c r="D779" s="201" t="str">
        <f t="shared" ref="D779:AQ779" si="293">IF(D784="","",(D782*$C$790)/(0.5*D783+0.5*D784))</f>
        <v/>
      </c>
      <c r="E779" s="201">
        <f t="shared" si="293"/>
        <v>0.27772492589093539</v>
      </c>
      <c r="F779" s="201">
        <f t="shared" si="293"/>
        <v>7.3933739489388708E-2</v>
      </c>
      <c r="G779" s="201">
        <f t="shared" si="293"/>
        <v>3.1993872246452532E-2</v>
      </c>
      <c r="H779" s="201">
        <f t="shared" si="293"/>
        <v>3.6176254054347906E-2</v>
      </c>
      <c r="I779" s="201">
        <f t="shared" si="293"/>
        <v>3.6516144764741153E-2</v>
      </c>
      <c r="J779" s="201">
        <f t="shared" si="293"/>
        <v>0.11036549355979394</v>
      </c>
      <c r="K779" s="201">
        <f t="shared" si="293"/>
        <v>0.25136799606009813</v>
      </c>
      <c r="L779" s="201">
        <f t="shared" si="293"/>
        <v>7.5979248553595169E-2</v>
      </c>
      <c r="M779" s="201">
        <f t="shared" si="293"/>
        <v>0.18664722775393136</v>
      </c>
      <c r="N779" s="201">
        <f t="shared" si="293"/>
        <v>-8.5674008350189901E-2</v>
      </c>
      <c r="O779" s="201">
        <f t="shared" si="293"/>
        <v>-0.22340129663492153</v>
      </c>
      <c r="P779" s="201">
        <f t="shared" si="293"/>
        <v>0.12850824801767199</v>
      </c>
      <c r="Q779" s="201">
        <f t="shared" si="293"/>
        <v>3.5250626808882225E-2</v>
      </c>
      <c r="R779" s="201">
        <f t="shared" si="293"/>
        <v>0.10255336555831633</v>
      </c>
      <c r="S779" s="201">
        <f t="shared" si="293"/>
        <v>7.2801888273187898E-2</v>
      </c>
      <c r="T779" s="201">
        <f t="shared" si="293"/>
        <v>0.21753336754941591</v>
      </c>
      <c r="U779" s="201">
        <f t="shared" si="293"/>
        <v>0.27942598197216079</v>
      </c>
      <c r="V779" s="201">
        <f t="shared" si="293"/>
        <v>0.19141635047015212</v>
      </c>
      <c r="W779" s="201">
        <f t="shared" si="293"/>
        <v>0.24050439496063569</v>
      </c>
      <c r="X779" s="201">
        <f t="shared" si="293"/>
        <v>0.21778295633165171</v>
      </c>
      <c r="Y779" s="201">
        <f t="shared" si="293"/>
        <v>3.9738573186421725E-2</v>
      </c>
      <c r="Z779" s="201">
        <f t="shared" si="293"/>
        <v>-0.70356506446710554</v>
      </c>
      <c r="AA779" s="201">
        <f t="shared" si="293"/>
        <v>0.12267054618619096</v>
      </c>
      <c r="AB779" s="201">
        <f t="shared" si="293"/>
        <v>0.11878602295943387</v>
      </c>
      <c r="AC779" s="201">
        <f t="shared" si="293"/>
        <v>-0.1602572452055944</v>
      </c>
      <c r="AD779" s="201">
        <f t="shared" si="293"/>
        <v>0.37481415737546697</v>
      </c>
      <c r="AE779" s="201" t="str">
        <f t="shared" si="293"/>
        <v/>
      </c>
      <c r="AF779" s="201" t="str">
        <f t="shared" si="293"/>
        <v/>
      </c>
      <c r="AG779" s="201" t="str">
        <f t="shared" si="293"/>
        <v/>
      </c>
      <c r="AH779" s="201" t="str">
        <f t="shared" si="293"/>
        <v/>
      </c>
      <c r="AI779" s="201" t="str">
        <f t="shared" si="293"/>
        <v/>
      </c>
      <c r="AJ779" s="201" t="str">
        <f t="shared" si="293"/>
        <v/>
      </c>
      <c r="AK779" s="201" t="str">
        <f t="shared" si="293"/>
        <v/>
      </c>
      <c r="AL779" s="201" t="str">
        <f t="shared" si="293"/>
        <v/>
      </c>
      <c r="AM779" s="201" t="str">
        <f t="shared" si="293"/>
        <v/>
      </c>
      <c r="AN779" s="201" t="str">
        <f t="shared" si="293"/>
        <v/>
      </c>
      <c r="AO779" s="201" t="str">
        <f t="shared" si="293"/>
        <v/>
      </c>
      <c r="AP779" s="201" t="str">
        <f t="shared" si="293"/>
        <v/>
      </c>
      <c r="AQ779" s="201">
        <f t="shared" si="293"/>
        <v>0.11275894443621971</v>
      </c>
      <c r="AS779" s="168"/>
    </row>
    <row r="780" spans="2:45">
      <c r="B780" s="161" t="s">
        <v>535</v>
      </c>
      <c r="C780" s="201">
        <f>IF(C788="","",C786/(((C787+C788)/$C$790)*0.5))</f>
        <v>1.6950559755839565E-2</v>
      </c>
      <c r="D780" s="201" t="str">
        <f t="shared" ref="D780:AQ780" si="294">IF(D788="","",D786/(((D787+D788)/$C$790)*0.5))</f>
        <v/>
      </c>
      <c r="E780" s="201">
        <f t="shared" si="294"/>
        <v>3.9738742493130683E-2</v>
      </c>
      <c r="F780" s="201">
        <f t="shared" si="294"/>
        <v>5.054821152870053E-2</v>
      </c>
      <c r="G780" s="201">
        <f t="shared" si="294"/>
        <v>2.4778927973847828E-2</v>
      </c>
      <c r="H780" s="201">
        <f t="shared" si="294"/>
        <v>3.4954654041605873E-2</v>
      </c>
      <c r="I780" s="201">
        <f t="shared" si="294"/>
        <v>2.7598058652404688E-2</v>
      </c>
      <c r="J780" s="201">
        <f t="shared" si="294"/>
        <v>2.1472100590659855E-2</v>
      </c>
      <c r="K780" s="201">
        <f t="shared" si="294"/>
        <v>2.4591748293523175E-2</v>
      </c>
      <c r="L780" s="201">
        <f t="shared" si="294"/>
        <v>4.0575569026852658E-2</v>
      </c>
      <c r="M780" s="201">
        <f t="shared" si="294"/>
        <v>6.8184642738193635E-2</v>
      </c>
      <c r="N780" s="201">
        <f t="shared" si="294"/>
        <v>3.8015621442676541E-2</v>
      </c>
      <c r="O780" s="201">
        <f t="shared" si="294"/>
        <v>4.2054719198752546E-2</v>
      </c>
      <c r="P780" s="201">
        <f t="shared" si="294"/>
        <v>4.5760558290270349E-2</v>
      </c>
      <c r="Q780" s="201">
        <f t="shared" si="294"/>
        <v>5.3861900531982636E-2</v>
      </c>
      <c r="R780" s="201">
        <f t="shared" si="294"/>
        <v>3.2473561444901808E-2</v>
      </c>
      <c r="S780" s="201">
        <f t="shared" si="294"/>
        <v>4.9353300359120791E-2</v>
      </c>
      <c r="T780" s="201">
        <f t="shared" si="294"/>
        <v>4.7367013605883718E-2</v>
      </c>
      <c r="U780" s="201">
        <f t="shared" si="294"/>
        <v>3.1927612963443375E-2</v>
      </c>
      <c r="V780" s="201">
        <f t="shared" si="294"/>
        <v>2.8058441213796321E-2</v>
      </c>
      <c r="W780" s="201">
        <f t="shared" si="294"/>
        <v>2.6797834282655558E-2</v>
      </c>
      <c r="X780" s="201">
        <f t="shared" si="294"/>
        <v>3.3698911791684528E-2</v>
      </c>
      <c r="Y780" s="201">
        <f t="shared" si="294"/>
        <v>3.6974190307623424E-2</v>
      </c>
      <c r="Z780" s="201">
        <f t="shared" si="294"/>
        <v>3.7085610729428051E-2</v>
      </c>
      <c r="AA780" s="201">
        <f t="shared" si="294"/>
        <v>9.0121344983070967E-3</v>
      </c>
      <c r="AB780" s="201">
        <f t="shared" si="294"/>
        <v>2.8060311063870958E-2</v>
      </c>
      <c r="AC780" s="201">
        <f t="shared" si="294"/>
        <v>3.7511889031557007E-2</v>
      </c>
      <c r="AD780" s="201">
        <f t="shared" si="294"/>
        <v>4.555675573260197E-2</v>
      </c>
      <c r="AE780" s="201" t="str">
        <f t="shared" si="294"/>
        <v/>
      </c>
      <c r="AF780" s="201" t="str">
        <f t="shared" si="294"/>
        <v/>
      </c>
      <c r="AG780" s="201" t="str">
        <f t="shared" si="294"/>
        <v/>
      </c>
      <c r="AH780" s="201" t="str">
        <f t="shared" si="294"/>
        <v/>
      </c>
      <c r="AI780" s="201" t="str">
        <f t="shared" si="294"/>
        <v/>
      </c>
      <c r="AJ780" s="201" t="str">
        <f t="shared" si="294"/>
        <v/>
      </c>
      <c r="AK780" s="201" t="str">
        <f t="shared" si="294"/>
        <v/>
      </c>
      <c r="AL780" s="201" t="str">
        <f t="shared" si="294"/>
        <v/>
      </c>
      <c r="AM780" s="201" t="str">
        <f t="shared" si="294"/>
        <v/>
      </c>
      <c r="AN780" s="201" t="str">
        <f t="shared" si="294"/>
        <v/>
      </c>
      <c r="AO780" s="201" t="str">
        <f t="shared" si="294"/>
        <v/>
      </c>
      <c r="AP780" s="201" t="str">
        <f t="shared" si="294"/>
        <v/>
      </c>
      <c r="AQ780" s="201">
        <f t="shared" si="294"/>
        <v>3.9179483422697989E-2</v>
      </c>
      <c r="AS780" s="168"/>
    </row>
    <row r="781" spans="2:45">
      <c r="AS781" s="163"/>
    </row>
    <row r="782" spans="2:45">
      <c r="B782" s="212" t="s">
        <v>547</v>
      </c>
      <c r="C782" s="214">
        <f>C171*1000/Índice!$G$59</f>
        <v>-109288.41288917515</v>
      </c>
      <c r="D782" s="214">
        <f>D171*1000/Índice!$G$59</f>
        <v>16059.501439729451</v>
      </c>
      <c r="E782" s="214">
        <f>E171*1000/Índice!$G$59</f>
        <v>372059.06763961836</v>
      </c>
      <c r="F782" s="214">
        <f>F171*1000/Índice!$G$59</f>
        <v>157049.4509994002</v>
      </c>
      <c r="G782" s="214">
        <f>G171*1000/Índice!$G$59</f>
        <v>2530.9137910809814</v>
      </c>
      <c r="H782" s="214">
        <f>H171*1000/Índice!$G$59</f>
        <v>52162.205829299659</v>
      </c>
      <c r="I782" s="214">
        <f>I171*1000/Índice!$G$59</f>
        <v>35254.536641723163</v>
      </c>
      <c r="J782" s="214">
        <f>J171*1000/Índice!$G$59</f>
        <v>27896.932634826626</v>
      </c>
      <c r="K782" s="214">
        <f>K171*1000/Índice!$G$59</f>
        <v>40174.361085474113</v>
      </c>
      <c r="L782" s="214">
        <f>L171*1000/Índice!$G$59</f>
        <v>37257.099603604081</v>
      </c>
      <c r="M782" s="214">
        <f>M171*1000/Índice!$G$59</f>
        <v>129137.06976878011</v>
      </c>
      <c r="N782" s="214">
        <f>N171*1000/Índice!$G$59</f>
        <v>-6327.1516817500742</v>
      </c>
      <c r="O782" s="214">
        <f>O171*1000/Índice!$G$59</f>
        <v>-23607.269250433248</v>
      </c>
      <c r="P782" s="214">
        <f>P171*1000/Índice!$G$59</f>
        <v>32002.939217079333</v>
      </c>
      <c r="Q782" s="214">
        <f>Q171*1000/Índice!$G$59</f>
        <v>3444.8155353558159</v>
      </c>
      <c r="R782" s="214">
        <f>R171*1000/Índice!$G$59</f>
        <v>122200.82731878333</v>
      </c>
      <c r="S782" s="214">
        <f>S171*1000/Índice!$G$59</f>
        <v>26111.048401911376</v>
      </c>
      <c r="T782" s="214">
        <f>T171*1000/Índice!$G$59</f>
        <v>193174.95202746222</v>
      </c>
      <c r="U782" s="214">
        <f>U171*1000/Índice!$G$59</f>
        <v>28935.441247750769</v>
      </c>
      <c r="V782" s="214">
        <f>V171*1000/Índice!$G$59</f>
        <v>169623.19148512353</v>
      </c>
      <c r="W782" s="214">
        <f>W171*1000/Índice!$G$59</f>
        <v>34589.007593715214</v>
      </c>
      <c r="X782" s="214">
        <f>X171*1000/Índice!$G$59</f>
        <v>24690.884221848919</v>
      </c>
      <c r="Y782" s="214">
        <f>Y171*1000/Índice!$G$59</f>
        <v>41991.895020373115</v>
      </c>
      <c r="Z782" s="214">
        <f>Z171*1000/Índice!$G$59</f>
        <v>-61061.039659511182</v>
      </c>
      <c r="AA782" s="214">
        <f>AA171*1000/Índice!$G$59</f>
        <v>18928.248133663554</v>
      </c>
      <c r="AB782" s="214">
        <f>AB171*1000/Índice!$G$59</f>
        <v>233802.81129031189</v>
      </c>
      <c r="AC782" s="214">
        <f>AC171*1000/Índice!$G$59</f>
        <v>-15215.317570453786</v>
      </c>
      <c r="AD782" s="214">
        <f>AD171*1000/Índice!$G$59</f>
        <v>278550.88630231883</v>
      </c>
      <c r="AE782" s="214">
        <f>AE171*1000/Índice!$G$59</f>
        <v>0</v>
      </c>
      <c r="AF782" s="214">
        <f>AF171*1000/Índice!$G$59</f>
        <v>0</v>
      </c>
      <c r="AG782" s="214">
        <f>AG171*1000/Índice!$G$59</f>
        <v>0</v>
      </c>
      <c r="AH782" s="214">
        <f>AH171*1000/Índice!$G$59</f>
        <v>0</v>
      </c>
      <c r="AI782" s="214">
        <f>AI171*1000/Índice!$G$59</f>
        <v>0</v>
      </c>
      <c r="AJ782" s="214">
        <f>AJ171*1000/Índice!$G$59</f>
        <v>0</v>
      </c>
      <c r="AK782" s="214">
        <f>AK171*1000/Índice!$G$59</f>
        <v>0</v>
      </c>
      <c r="AL782" s="214">
        <f>AL171*1000/Índice!$G$59</f>
        <v>0</v>
      </c>
      <c r="AM782" s="214">
        <f>AM171*1000/Índice!$G$59</f>
        <v>0</v>
      </c>
      <c r="AN782" s="214">
        <f>AN171*1000/Índice!$G$59</f>
        <v>0</v>
      </c>
      <c r="AO782" s="214">
        <f>AO171*1000/Índice!$G$59</f>
        <v>0</v>
      </c>
      <c r="AP782" s="214">
        <f>AP171*1000/Índice!$G$59</f>
        <v>0</v>
      </c>
      <c r="AQ782" s="214">
        <f>AQ171*1000/Índice!$G$59</f>
        <v>1862128.8961779112</v>
      </c>
    </row>
    <row r="783" spans="2:45">
      <c r="B783" s="212" t="s">
        <v>546</v>
      </c>
      <c r="C783" s="214">
        <f>C102*1000/Índice!$G$59</f>
        <v>957803.15655978804</v>
      </c>
      <c r="D783" s="214">
        <f>D102*1000/Índice!$G$59</f>
        <v>118970.4772465202</v>
      </c>
      <c r="E783" s="214">
        <f>E102*1000/Índice!$G$59</f>
        <v>1889617.4812591714</v>
      </c>
      <c r="F783" s="214">
        <f>F102*1000/Índice!$G$59</f>
        <v>2885351.5440849364</v>
      </c>
      <c r="G783" s="214">
        <f>G102*1000/Índice!$G$59</f>
        <v>105788.84115612156</v>
      </c>
      <c r="H783" s="214">
        <f>H102*1000/Índice!$G$59</f>
        <v>1935029.4032371228</v>
      </c>
      <c r="I783" s="214">
        <f>I102*1000/Índice!$G$59</f>
        <v>1289991.7887836113</v>
      </c>
      <c r="J783" s="214">
        <f>J102*1000/Índice!$G$59</f>
        <v>347998.38874244445</v>
      </c>
      <c r="K783" s="214">
        <f>K102*1000/Índice!$G$59</f>
        <v>226572.20447920749</v>
      </c>
      <c r="L783" s="214">
        <f>L102*1000/Índice!$G$59</f>
        <v>827842.08790649392</v>
      </c>
      <c r="M783" s="214">
        <f>M102*1000/Índice!$G$59</f>
        <v>938805.27908176032</v>
      </c>
      <c r="N783" s="214">
        <f>N102*1000/Índice!$G$59</f>
        <v>94387.998787130302</v>
      </c>
      <c r="O783" s="214">
        <f>O102*1000/Índice!$G$59</f>
        <v>139749.59109912996</v>
      </c>
      <c r="P783" s="214">
        <f>P102*1000/Índice!$G$59</f>
        <v>338975.25790080585</v>
      </c>
      <c r="Q783" s="214">
        <f>Q102*1000/Índice!$G$59</f>
        <v>130542.62639408084</v>
      </c>
      <c r="R783" s="214">
        <f>R102*1000/Índice!$G$59</f>
        <v>1743214.4588232951</v>
      </c>
      <c r="S783" s="214">
        <f>S102*1000/Índice!$G$59</f>
        <v>480291.92976864736</v>
      </c>
      <c r="T783" s="214">
        <f>T102*1000/Índice!$G$59</f>
        <v>1244006.7194751904</v>
      </c>
      <c r="U783" s="214">
        <f>U102*1000/Índice!$G$59</f>
        <v>147254.59861316762</v>
      </c>
      <c r="V783" s="214">
        <f>V102*1000/Índice!$G$59</f>
        <v>1256227.7981767117</v>
      </c>
      <c r="W783" s="214">
        <f>W102*1000/Índice!$G$59</f>
        <v>207523.42188610093</v>
      </c>
      <c r="X783" s="214">
        <f>X102*1000/Índice!$G$59</f>
        <v>162216.49724116409</v>
      </c>
      <c r="Y783" s="214">
        <f>Y102*1000/Índice!$G$59</f>
        <v>1366487.1708043672</v>
      </c>
      <c r="Z783" s="214">
        <f>Z102*1000/Índice!$G$59</f>
        <v>136427.4790237727</v>
      </c>
      <c r="AA783" s="214">
        <f>AA102*1000/Índice!$G$59</f>
        <v>237918.37918113591</v>
      </c>
      <c r="AB783" s="214">
        <f>AB102*1000/Índice!$G$59</f>
        <v>2746328.8780291309</v>
      </c>
      <c r="AC783" s="214">
        <f>AC102*1000/Índice!$G$59</f>
        <v>123626.96731670285</v>
      </c>
      <c r="AD783" s="214">
        <f>AD102*1000/Índice!$G$59</f>
        <v>1122073.3874698167</v>
      </c>
      <c r="AE783" s="214">
        <f>AE102*1000/Índice!$G$59</f>
        <v>0</v>
      </c>
      <c r="AF783" s="214">
        <f>AF102*1000/Índice!$G$59</f>
        <v>0</v>
      </c>
      <c r="AG783" s="214">
        <f>AG102*1000/Índice!$G$59</f>
        <v>0</v>
      </c>
      <c r="AH783" s="214">
        <f>AH102*1000/Índice!$G$59</f>
        <v>0</v>
      </c>
      <c r="AI783" s="214">
        <f>AI102*1000/Índice!$G$59</f>
        <v>0</v>
      </c>
      <c r="AJ783" s="214">
        <f>AJ102*1000/Índice!$G$59</f>
        <v>0</v>
      </c>
      <c r="AK783" s="214">
        <f>AK102*1000/Índice!$G$59</f>
        <v>0</v>
      </c>
      <c r="AL783" s="214">
        <f>AL102*1000/Índice!$G$59</f>
        <v>0</v>
      </c>
      <c r="AM783" s="214">
        <f>AM102*1000/Índice!$G$59</f>
        <v>0</v>
      </c>
      <c r="AN783" s="214">
        <f>AN102*1000/Índice!$G$59</f>
        <v>0</v>
      </c>
      <c r="AO783" s="214">
        <f>AO102*1000/Índice!$G$59</f>
        <v>0</v>
      </c>
      <c r="AP783" s="214">
        <f>AP102*1000/Índice!$G$59</f>
        <v>0</v>
      </c>
      <c r="AQ783" s="214">
        <f>AQ102*1000/Índice!$G$59</f>
        <v>23201023.81252753</v>
      </c>
    </row>
    <row r="784" spans="2:45">
      <c r="B784" s="218" t="s">
        <v>556</v>
      </c>
      <c r="C784" s="214">
        <v>661520.01230822795</v>
      </c>
      <c r="D784" s="214"/>
      <c r="E784" s="214">
        <v>1673898.1691511136</v>
      </c>
      <c r="F784" s="214">
        <v>2764998.9257213701</v>
      </c>
      <c r="G784" s="214">
        <v>104633.6620162438</v>
      </c>
      <c r="H784" s="214">
        <v>1900399.9725487048</v>
      </c>
      <c r="I784" s="214">
        <v>1278107.0089167368</v>
      </c>
      <c r="J784" s="214">
        <v>324366.11953962565</v>
      </c>
      <c r="K784" s="214">
        <v>198556.69881129611</v>
      </c>
      <c r="L784" s="214">
        <v>476512.54618388868</v>
      </c>
      <c r="M784" s="214">
        <v>901589.61838662636</v>
      </c>
      <c r="N784" s="214">
        <v>102056.91837680312</v>
      </c>
      <c r="O784" s="214">
        <v>141338.01739748265</v>
      </c>
      <c r="P784" s="214">
        <v>323455.5170150933</v>
      </c>
      <c r="Q784" s="214">
        <v>129401.95200239705</v>
      </c>
      <c r="R784" s="214">
        <v>1426395.8108964597</v>
      </c>
      <c r="S784" s="214">
        <v>473740.86246407672</v>
      </c>
      <c r="T784" s="214">
        <v>1118138.3536309944</v>
      </c>
      <c r="U784" s="214">
        <v>128196.78631454251</v>
      </c>
      <c r="V784" s="214">
        <v>1100925.5392587164</v>
      </c>
      <c r="W784" s="214">
        <v>175034.07863001889</v>
      </c>
      <c r="X784" s="214">
        <v>139357.84602424953</v>
      </c>
      <c r="Y784" s="214">
        <v>1444344.5173438808</v>
      </c>
      <c r="Z784" s="214">
        <v>94428.732714542857</v>
      </c>
      <c r="AA784" s="214">
        <v>172523.58591066758</v>
      </c>
      <c r="AB784" s="214">
        <v>2489265.8707286213</v>
      </c>
      <c r="AC784" s="214">
        <v>128921.64404551353</v>
      </c>
      <c r="AD784" s="214">
        <v>854760.57940175012</v>
      </c>
      <c r="AE784" s="214"/>
      <c r="AF784" s="214"/>
      <c r="AG784" s="214"/>
      <c r="AH784" s="214"/>
      <c r="AI784" s="214"/>
      <c r="AJ784" s="214"/>
      <c r="AK784" s="214"/>
      <c r="AL784" s="214"/>
      <c r="AM784" s="214"/>
      <c r="AN784" s="214"/>
      <c r="AO784" s="214"/>
      <c r="AP784" s="214"/>
      <c r="AQ784" s="214">
        <f>SUM(C784:AP784)</f>
        <v>20726869.34573964</v>
      </c>
    </row>
    <row r="785" spans="2:44">
      <c r="C785" s="209"/>
      <c r="D785" s="209"/>
      <c r="E785" s="209"/>
      <c r="F785" s="209"/>
      <c r="G785" s="209"/>
      <c r="H785" s="209"/>
      <c r="I785" s="209"/>
      <c r="J785" s="209"/>
      <c r="K785" s="209"/>
      <c r="L785" s="209"/>
      <c r="M785" s="209"/>
      <c r="N785" s="209"/>
      <c r="O785" s="209"/>
      <c r="P785" s="209"/>
      <c r="Q785" s="209"/>
      <c r="R785" s="209"/>
      <c r="S785" s="209"/>
      <c r="T785" s="209"/>
      <c r="U785" s="209"/>
      <c r="V785" s="209"/>
      <c r="W785" s="209"/>
      <c r="X785" s="209"/>
      <c r="Y785" s="209"/>
      <c r="Z785" s="209"/>
      <c r="AA785" s="209"/>
      <c r="AB785" s="209"/>
      <c r="AC785" s="209"/>
      <c r="AD785" s="209"/>
      <c r="AE785" s="209"/>
      <c r="AF785" s="209"/>
      <c r="AG785" s="209"/>
      <c r="AH785" s="209"/>
      <c r="AI785" s="209"/>
      <c r="AJ785" s="209"/>
      <c r="AK785" s="209"/>
      <c r="AL785" s="209"/>
      <c r="AM785" s="209"/>
      <c r="AN785" s="209"/>
      <c r="AO785" s="209"/>
      <c r="AP785" s="209"/>
      <c r="AQ785" s="209"/>
    </row>
    <row r="786" spans="2:44">
      <c r="B786" s="212" t="s">
        <v>553</v>
      </c>
      <c r="C786" s="214">
        <f>C148*1000/Índice!$G$59</f>
        <v>7603.0994575285349</v>
      </c>
      <c r="D786" s="214">
        <f>D148*1000/Índice!$G$59</f>
        <v>0</v>
      </c>
      <c r="E786" s="214">
        <f>E148*1000/Índice!$G$59</f>
        <v>115701.21796020991</v>
      </c>
      <c r="F786" s="214">
        <f>F148*1000/Índice!$G$59</f>
        <v>306411.30005024117</v>
      </c>
      <c r="G786" s="214">
        <f>G148*1000/Índice!$G$59</f>
        <v>2220.4368544180106</v>
      </c>
      <c r="H786" s="214">
        <f>H148*1000/Índice!$G$59</f>
        <v>59806.162174843579</v>
      </c>
      <c r="I786" s="214">
        <f>I148*1000/Índice!$G$59</f>
        <v>40165.2424300774</v>
      </c>
      <c r="J786" s="214">
        <f>J148*1000/Índice!$G$59</f>
        <v>5362.6546796186985</v>
      </c>
      <c r="K786" s="214">
        <f>K148*1000/Índice!$G$59</f>
        <v>7803.2229577642474</v>
      </c>
      <c r="L786" s="214">
        <f>L148*1000/Índice!$G$59</f>
        <v>32615.704006675212</v>
      </c>
      <c r="M786" s="214">
        <f>M148*1000/Índice!$G$59</f>
        <v>55073.093105455482</v>
      </c>
      <c r="N786" s="214">
        <f>N148*1000/Índice!$G$59</f>
        <v>3602.1787389253709</v>
      </c>
      <c r="O786" s="214">
        <f>O148*1000/Índice!$G$59</f>
        <v>4249.3819455049679</v>
      </c>
      <c r="P786" s="214">
        <f>P148*1000/Índice!$G$59</f>
        <v>23628.428072179027</v>
      </c>
      <c r="Q786" s="214">
        <f>Q148*1000/Índice!$G$59</f>
        <v>5734.7932035031572</v>
      </c>
      <c r="R786" s="214">
        <f>R148*1000/Índice!$G$59</f>
        <v>61324.462563714391</v>
      </c>
      <c r="S786" s="214">
        <f>S148*1000/Índice!$G$59</f>
        <v>18748.885067316482</v>
      </c>
      <c r="T786" s="214">
        <f>T148*1000/Índice!$G$59</f>
        <v>73920.86689197713</v>
      </c>
      <c r="U786" s="214">
        <f>U148*1000/Índice!$G$59</f>
        <v>4795.8372895460816</v>
      </c>
      <c r="V786" s="214">
        <f>V148*1000/Índice!$G$59</f>
        <v>41906.507222993176</v>
      </c>
      <c r="W786" s="214">
        <f>W148*1000/Índice!$G$59</f>
        <v>5415.8615912053665</v>
      </c>
      <c r="X786" s="214">
        <f>X148*1000/Índice!$G$59</f>
        <v>4383.815714630352</v>
      </c>
      <c r="Y786" s="214">
        <f>Y148*1000/Índice!$G$59</f>
        <v>71905.245661445573</v>
      </c>
      <c r="Z786" s="214">
        <f>Z148*1000/Índice!$G$59</f>
        <v>3789.2882358279053</v>
      </c>
      <c r="AA786" s="214">
        <f>AA148*1000/Índice!$G$59</f>
        <v>2706.160182904292</v>
      </c>
      <c r="AB786" s="214">
        <f>AB148*1000/Índice!$G$59</f>
        <v>91009.448432011792</v>
      </c>
      <c r="AC786" s="214">
        <f>AC148*1000/Índice!$G$59</f>
        <v>4653.302967325556</v>
      </c>
      <c r="AD786" s="214">
        <f>AD148*1000/Índice!$G$59</f>
        <v>89116.884784018446</v>
      </c>
      <c r="AE786" s="214">
        <f>AE148*1000/Índice!$G$59</f>
        <v>0</v>
      </c>
      <c r="AF786" s="214">
        <f>AF148*1000/Índice!$G$59</f>
        <v>0</v>
      </c>
      <c r="AG786" s="214">
        <f>AG148*1000/Índice!$G$59</f>
        <v>0</v>
      </c>
      <c r="AH786" s="214">
        <f>AH148*1000/Índice!$G$59</f>
        <v>0</v>
      </c>
      <c r="AI786" s="214">
        <f>AI148*1000/Índice!$G$59</f>
        <v>0</v>
      </c>
      <c r="AJ786" s="214">
        <f>AJ148*1000/Índice!$G$59</f>
        <v>0</v>
      </c>
      <c r="AK786" s="214">
        <f>AK148*1000/Índice!$G$59</f>
        <v>0</v>
      </c>
      <c r="AL786" s="214">
        <f>AL148*1000/Índice!$G$59</f>
        <v>0</v>
      </c>
      <c r="AM786" s="214">
        <f>AM148*1000/Índice!$G$59</f>
        <v>0</v>
      </c>
      <c r="AN786" s="214">
        <f>AN148*1000/Índice!$G$59</f>
        <v>0</v>
      </c>
      <c r="AO786" s="214">
        <f>AO148*1000/Índice!$G$59</f>
        <v>0</v>
      </c>
      <c r="AP786" s="214">
        <f>AP148*1000/Índice!$G$59</f>
        <v>0</v>
      </c>
      <c r="AQ786" s="214">
        <f>AQ148*1000/Índice!$G$59</f>
        <v>1143653.4822418613</v>
      </c>
      <c r="AR786" s="209"/>
    </row>
    <row r="787" spans="2:44">
      <c r="B787" s="212" t="s">
        <v>554</v>
      </c>
      <c r="C787" s="214">
        <f>(C9+C20)*1000/Índice!$G$59</f>
        <v>718576.11753327097</v>
      </c>
      <c r="D787" s="214">
        <f>(D9+D20)*1000/Índice!$G$59</f>
        <v>104960.99118898857</v>
      </c>
      <c r="E787" s="214">
        <f>(E9+E20)*1000/Índice!$G$59</f>
        <v>4136427.87741163</v>
      </c>
      <c r="F787" s="214">
        <f>(F9+F20)*1000/Índice!$G$59</f>
        <v>8328772.2350222766</v>
      </c>
      <c r="G787" s="214">
        <f>(G9+G20)*1000/Índice!$G$59</f>
        <v>120224.02677166401</v>
      </c>
      <c r="H787" s="214">
        <f>(H9+H20)*1000/Índice!$G$59</f>
        <v>2163080.6447686143</v>
      </c>
      <c r="I787" s="214">
        <f>(I9+I20)*1000/Índice!$G$59</f>
        <v>2236319.9143023454</v>
      </c>
      <c r="J787" s="214">
        <f>(J9+J20)*1000/Índice!$G$59</f>
        <v>323683.00720860698</v>
      </c>
      <c r="K787" s="214">
        <f>(K9+K20)*1000/Índice!$G$59</f>
        <v>425467.82907390315</v>
      </c>
      <c r="L787" s="214">
        <f>(L9+L20)*1000/Índice!$G$59</f>
        <v>1281151.1638458595</v>
      </c>
      <c r="M787" s="214">
        <f>(M9+M20)*1000/Índice!$G$59</f>
        <v>1199017.5755442975</v>
      </c>
      <c r="N787" s="214">
        <f>(N9+N20)*1000/Índice!$G$59</f>
        <v>125137.47700970074</v>
      </c>
      <c r="O787" s="214">
        <f>(O9+O20)*1000/Índice!$G$59</f>
        <v>138498.0777785893</v>
      </c>
      <c r="P787" s="214">
        <f>(P9+P20)*1000/Índice!$G$59</f>
        <v>761667.07612085319</v>
      </c>
      <c r="Q787" s="214">
        <f>(Q9+Q20)*1000/Índice!$G$59</f>
        <v>143296.30539527824</v>
      </c>
      <c r="R787" s="214">
        <f>(R9+R20)*1000/Índice!$G$59</f>
        <v>2516538.2308480572</v>
      </c>
      <c r="S787" s="214">
        <f>(S9+S20)*1000/Índice!$G$59</f>
        <v>515830.11856465286</v>
      </c>
      <c r="T787" s="214">
        <f>(T9+T20)*1000/Índice!$G$59</f>
        <v>2245782.1128278677</v>
      </c>
      <c r="U787" s="214">
        <f>(U9+U20)*1000/Índice!$G$59</f>
        <v>213864.87126539051</v>
      </c>
      <c r="V787" s="214">
        <f>(V9+V20)*1000/Índice!$G$59</f>
        <v>2056775.4486843243</v>
      </c>
      <c r="W787" s="214">
        <f>(W9+W20)*1000/Índice!$G$59</f>
        <v>270126.31108337152</v>
      </c>
      <c r="X787" s="214">
        <f>(X9+X20)*1000/Índice!$G$59</f>
        <v>202745.55631544351</v>
      </c>
      <c r="Y787" s="214">
        <f>(Y9+Y20)*1000/Índice!$G$59</f>
        <v>2586176.7823983394</v>
      </c>
      <c r="Z787" s="214">
        <f>(Z9+Z20)*1000/Índice!$G$59</f>
        <v>172781.079232705</v>
      </c>
      <c r="AA787" s="214">
        <f>(AA9+AA20)*1000/Índice!$G$59</f>
        <v>449804.45796012139</v>
      </c>
      <c r="AB787" s="214">
        <f>(AB9+AB20)*1000/Índice!$G$59</f>
        <v>4341637.9052766478</v>
      </c>
      <c r="AC787" s="214">
        <f>(AC9+AC20)*1000/Índice!$G$59</f>
        <v>184260.75813209213</v>
      </c>
      <c r="AD787" s="214">
        <f>(AD9+AD20)*1000/Índice!$G$59</f>
        <v>2699314.5072938176</v>
      </c>
      <c r="AE787" s="214">
        <f>(AE9+AE20)*1000/Índice!$G$59</f>
        <v>0</v>
      </c>
      <c r="AF787" s="214">
        <f>(AF9+AF20)*1000/Índice!$G$59</f>
        <v>0</v>
      </c>
      <c r="AG787" s="214">
        <f>(AG9+AG20)*1000/Índice!$G$59</f>
        <v>0</v>
      </c>
      <c r="AH787" s="214">
        <f>(AH9+AH20)*1000/Índice!$G$59</f>
        <v>0</v>
      </c>
      <c r="AI787" s="214">
        <f>(AI9+AI20)*1000/Índice!$G$59</f>
        <v>0</v>
      </c>
      <c r="AJ787" s="214">
        <f>(AJ9+AJ20)*1000/Índice!$G$59</f>
        <v>0</v>
      </c>
      <c r="AK787" s="214">
        <f>(AK9+AK20)*1000/Índice!$G$59</f>
        <v>0</v>
      </c>
      <c r="AL787" s="214">
        <f>(AL9+AL20)*1000/Índice!$G$59</f>
        <v>0</v>
      </c>
      <c r="AM787" s="214">
        <f>(AM9+AM20)*1000/Índice!$G$59</f>
        <v>0</v>
      </c>
      <c r="AN787" s="214">
        <f>(AN9+AN20)*1000/Índice!$G$59</f>
        <v>0</v>
      </c>
      <c r="AO787" s="214">
        <f>(AO9+AO20)*1000/Índice!$G$59</f>
        <v>0</v>
      </c>
      <c r="AP787" s="214">
        <f>(AP9+AP20)*1000/Índice!$G$59</f>
        <v>0</v>
      </c>
      <c r="AQ787" s="214">
        <f>(AQ9+AQ20)*1000/Índice!$G$59</f>
        <v>40661918.458858706</v>
      </c>
    </row>
    <row r="788" spans="2:44">
      <c r="B788" s="218" t="s">
        <v>555</v>
      </c>
      <c r="C788" s="214">
        <v>474555.25089003646</v>
      </c>
      <c r="D788" s="214"/>
      <c r="E788" s="214">
        <v>3608287.2410237179</v>
      </c>
      <c r="F788" s="214">
        <v>7795518.4863391677</v>
      </c>
      <c r="G788" s="214">
        <v>118138.26392087927</v>
      </c>
      <c r="H788" s="214">
        <v>2388084.1642358964</v>
      </c>
      <c r="I788" s="214">
        <v>1634950.3880635309</v>
      </c>
      <c r="J788" s="214">
        <v>340651.69016099826</v>
      </c>
      <c r="K788" s="214">
        <v>418578.42660120223</v>
      </c>
      <c r="L788" s="214">
        <v>857026.43263689871</v>
      </c>
      <c r="M788" s="214">
        <v>949478.35810752923</v>
      </c>
      <c r="N788" s="214">
        <v>126911.41978368199</v>
      </c>
      <c r="O788" s="214">
        <v>130279.27207418309</v>
      </c>
      <c r="P788" s="214">
        <v>611821.8195633539</v>
      </c>
      <c r="Q788" s="214">
        <v>139919.6556208097</v>
      </c>
      <c r="R788" s="214">
        <v>2506719.5567602627</v>
      </c>
      <c r="S788" s="214">
        <v>494680.50415290549</v>
      </c>
      <c r="T788" s="214">
        <v>1905408.5779915072</v>
      </c>
      <c r="U788" s="214">
        <v>185692.94111472892</v>
      </c>
      <c r="V788" s="214">
        <v>1916050.7095397287</v>
      </c>
      <c r="W788" s="214">
        <v>267461.60294930974</v>
      </c>
      <c r="X788" s="214">
        <v>143287.86675177165</v>
      </c>
      <c r="Y788" s="214">
        <v>2586835.8479826213</v>
      </c>
      <c r="Z788" s="214">
        <v>99009.151777404084</v>
      </c>
      <c r="AA788" s="214">
        <v>348939.29002517712</v>
      </c>
      <c r="AB788" s="214">
        <v>4285676.748438932</v>
      </c>
      <c r="AC788" s="214">
        <v>145708.91848624946</v>
      </c>
      <c r="AD788" s="214">
        <v>2504105.0451623145</v>
      </c>
      <c r="AE788" s="214"/>
      <c r="AF788" s="214"/>
      <c r="AG788" s="214"/>
      <c r="AH788" s="214"/>
      <c r="AI788" s="214"/>
      <c r="AJ788" s="214"/>
      <c r="AK788" s="214"/>
      <c r="AL788" s="214"/>
      <c r="AM788" s="214"/>
      <c r="AN788" s="214"/>
      <c r="AO788" s="214"/>
      <c r="AP788" s="214"/>
      <c r="AQ788" s="214">
        <f>SUM(C788:AP788)</f>
        <v>36983777.630154803</v>
      </c>
    </row>
    <row r="790" spans="2:44">
      <c r="B790" s="213" t="s">
        <v>548</v>
      </c>
      <c r="C790" s="221">
        <f>C793</f>
        <v>1.33</v>
      </c>
    </row>
    <row r="791" spans="2:44">
      <c r="B791" s="211" t="s">
        <v>549</v>
      </c>
      <c r="C791" s="222">
        <v>4</v>
      </c>
    </row>
    <row r="792" spans="2:44">
      <c r="B792" s="211" t="s">
        <v>550</v>
      </c>
      <c r="C792" s="222">
        <v>2</v>
      </c>
    </row>
    <row r="793" spans="2:44">
      <c r="B793" s="211" t="s">
        <v>551</v>
      </c>
      <c r="C793" s="222">
        <v>1.33</v>
      </c>
    </row>
    <row r="794" spans="2:44">
      <c r="B794" s="211" t="s">
        <v>552</v>
      </c>
      <c r="C794" s="222">
        <v>1</v>
      </c>
    </row>
  </sheetData>
  <mergeCells count="14">
    <mergeCell ref="B777:AQ777"/>
    <mergeCell ref="B480:AQ480"/>
    <mergeCell ref="B555:AQ555"/>
    <mergeCell ref="B666:AQ666"/>
    <mergeCell ref="B4:AQ4"/>
    <mergeCell ref="B64:AQ64"/>
    <mergeCell ref="B113:AQ113"/>
    <mergeCell ref="B181:AQ181"/>
    <mergeCell ref="B246:AQ246"/>
    <mergeCell ref="B285:AQ285"/>
    <mergeCell ref="B324:AQ324"/>
    <mergeCell ref="B363:AQ363"/>
    <mergeCell ref="B402:AQ402"/>
    <mergeCell ref="B441:AQ441"/>
  </mergeCells>
  <conditionalFormatting sqref="A1:XFD1048576">
    <cfRule type="cellIs" dxfId="9" priority="54" operator="lessThan">
      <formula>0</formula>
    </cfRule>
  </conditionalFormatting>
  <conditionalFormatting sqref="AU1:CI1048576">
    <cfRule type="containsBlanks" priority="4" stopIfTrue="1">
      <formula>LEN(TRIM(AU1))=0</formula>
    </cfRule>
    <cfRule type="cellIs" dxfId="8" priority="5" operator="notEqual">
      <formula>0</formula>
    </cfRule>
    <cfRule type="cellIs" dxfId="7" priority="6" operator="equal">
      <formula>0</formula>
    </cfRule>
  </conditionalFormatting>
  <conditionalFormatting sqref="C556:AP556 C667:AP667 C5:AP5 C65:AP65 C114:AP114 C182:AP182 C247:AP247 C286:AP286 C325:AP325 C364:AP364 C403:AP403 C442:AP442 C481:AP481">
    <cfRule type="cellIs" dxfId="6" priority="1" operator="notEqual">
      <formula>1</formula>
    </cfRule>
    <cfRule type="cellIs" dxfId="5" priority="2" operator="equal">
      <formula>1</formula>
    </cfRule>
  </conditionalFormatting>
  <pageMargins left="0.39370078740157483" right="0.39370078740157483" top="0.39370078740157483" bottom="0.39370078740157483" header="0" footer="0"/>
  <pageSetup scale="56" fitToWidth="2" fitToHeight="10" orientation="landscape" verticalDpi="1200" r:id="rId1"/>
</worksheet>
</file>

<file path=xl/worksheets/sheet39.xml><?xml version="1.0" encoding="utf-8"?>
<worksheet xmlns="http://schemas.openxmlformats.org/spreadsheetml/2006/main" xmlns:r="http://schemas.openxmlformats.org/officeDocument/2006/relationships">
  <sheetPr>
    <pageSetUpPr fitToPage="1"/>
  </sheetPr>
  <dimension ref="B2:CI521"/>
  <sheetViews>
    <sheetView zoomScaleNormal="100" workbookViewId="0">
      <pane xSplit="2" topLeftCell="C1" activePane="topRight" state="frozen"/>
      <selection pane="topRight"/>
    </sheetView>
  </sheetViews>
  <sheetFormatPr baseColWidth="10" defaultRowHeight="11.25"/>
  <cols>
    <col min="1" max="1" width="2.85546875" style="134" customWidth="1"/>
    <col min="2" max="2" width="42.85546875" style="134" customWidth="1"/>
    <col min="3" max="33" width="11.42578125" style="134"/>
    <col min="34" max="42" width="11.42578125" style="134" hidden="1" customWidth="1"/>
    <col min="43" max="43" width="11.7109375" style="134" bestFit="1" customWidth="1"/>
    <col min="44" max="44" width="2.85546875" style="134" customWidth="1"/>
    <col min="45" max="45" width="11.42578125" style="134" customWidth="1"/>
    <col min="46" max="46" width="2.85546875" style="134" customWidth="1"/>
    <col min="47" max="87" width="2.85546875" style="135" customWidth="1"/>
    <col min="88" max="16384" width="11.42578125" style="134"/>
  </cols>
  <sheetData>
    <row r="2" spans="2:87" ht="21">
      <c r="B2" s="133" t="s">
        <v>496</v>
      </c>
    </row>
    <row r="4" spans="2:87" s="136" customFormat="1" ht="18.75" customHeight="1">
      <c r="B4" s="230" t="s">
        <v>45</v>
      </c>
      <c r="C4" s="231"/>
      <c r="D4" s="231"/>
      <c r="E4" s="231"/>
      <c r="F4" s="231"/>
      <c r="G4" s="231"/>
      <c r="H4" s="231"/>
      <c r="I4" s="231"/>
      <c r="J4" s="231"/>
      <c r="K4" s="231"/>
      <c r="L4" s="231"/>
      <c r="M4" s="231"/>
      <c r="N4" s="231"/>
      <c r="O4" s="231"/>
      <c r="P4" s="231"/>
      <c r="Q4" s="231"/>
      <c r="R4" s="231"/>
      <c r="S4" s="231"/>
      <c r="T4" s="231"/>
      <c r="U4" s="231"/>
      <c r="V4" s="231"/>
      <c r="W4" s="231"/>
      <c r="X4" s="231"/>
      <c r="Y4" s="231"/>
      <c r="Z4" s="231"/>
      <c r="AA4" s="231"/>
      <c r="AB4" s="231"/>
      <c r="AC4" s="231"/>
      <c r="AD4" s="231"/>
      <c r="AE4" s="231"/>
      <c r="AF4" s="231"/>
      <c r="AG4" s="231"/>
      <c r="AH4" s="231"/>
      <c r="AI4" s="231"/>
      <c r="AJ4" s="231"/>
      <c r="AK4" s="231"/>
      <c r="AL4" s="231"/>
      <c r="AM4" s="231"/>
      <c r="AN4" s="231"/>
      <c r="AO4" s="231"/>
      <c r="AP4" s="231"/>
      <c r="AQ4" s="232"/>
      <c r="AU4" s="137"/>
      <c r="AV4" s="137"/>
      <c r="AW4" s="137"/>
      <c r="AX4" s="137"/>
      <c r="AY4" s="137"/>
      <c r="AZ4" s="137"/>
      <c r="BA4" s="137"/>
      <c r="BB4" s="137"/>
      <c r="BC4" s="137"/>
      <c r="BD4" s="137"/>
      <c r="BE4" s="137"/>
      <c r="BF4" s="137"/>
      <c r="BG4" s="137"/>
      <c r="BH4" s="137"/>
      <c r="BI4" s="137"/>
      <c r="BJ4" s="137"/>
      <c r="BK4" s="137"/>
      <c r="BL4" s="137"/>
      <c r="BM4" s="137"/>
      <c r="BN4" s="137"/>
      <c r="BO4" s="137"/>
      <c r="BP4" s="137"/>
      <c r="BQ4" s="137"/>
      <c r="BR4" s="137"/>
      <c r="BS4" s="137"/>
      <c r="BT4" s="137"/>
      <c r="BU4" s="137"/>
      <c r="BV4" s="137"/>
      <c r="BW4" s="137"/>
      <c r="BX4" s="137"/>
      <c r="BY4" s="137"/>
      <c r="BZ4" s="137"/>
      <c r="CA4" s="137"/>
      <c r="CB4" s="137"/>
      <c r="CC4" s="137"/>
      <c r="CD4" s="137"/>
      <c r="CE4" s="137"/>
      <c r="CF4" s="137"/>
      <c r="CG4" s="137"/>
      <c r="CH4" s="137"/>
      <c r="CI4" s="137"/>
    </row>
    <row r="5" spans="2:87" s="164" customFormat="1">
      <c r="B5" s="188"/>
      <c r="C5" s="178">
        <f t="shared" ref="C5:AP5" si="0">COUNTIF($C$6:$AP$6,C6)</f>
        <v>1</v>
      </c>
      <c r="D5" s="178">
        <f t="shared" si="0"/>
        <v>1</v>
      </c>
      <c r="E5" s="178">
        <f t="shared" si="0"/>
        <v>1</v>
      </c>
      <c r="F5" s="178">
        <f t="shared" si="0"/>
        <v>1</v>
      </c>
      <c r="G5" s="178">
        <f t="shared" si="0"/>
        <v>1</v>
      </c>
      <c r="H5" s="178">
        <f t="shared" si="0"/>
        <v>1</v>
      </c>
      <c r="I5" s="178">
        <f t="shared" si="0"/>
        <v>1</v>
      </c>
      <c r="J5" s="178">
        <f t="shared" si="0"/>
        <v>1</v>
      </c>
      <c r="K5" s="178">
        <f t="shared" si="0"/>
        <v>1</v>
      </c>
      <c r="L5" s="178">
        <f t="shared" si="0"/>
        <v>1</v>
      </c>
      <c r="M5" s="178">
        <f t="shared" si="0"/>
        <v>1</v>
      </c>
      <c r="N5" s="178">
        <f t="shared" si="0"/>
        <v>1</v>
      </c>
      <c r="O5" s="178">
        <f t="shared" si="0"/>
        <v>1</v>
      </c>
      <c r="P5" s="178">
        <f t="shared" si="0"/>
        <v>1</v>
      </c>
      <c r="Q5" s="178">
        <f t="shared" si="0"/>
        <v>1</v>
      </c>
      <c r="R5" s="178">
        <f t="shared" si="0"/>
        <v>1</v>
      </c>
      <c r="S5" s="178">
        <f t="shared" si="0"/>
        <v>1</v>
      </c>
      <c r="T5" s="178">
        <f t="shared" si="0"/>
        <v>1</v>
      </c>
      <c r="U5" s="178">
        <f t="shared" si="0"/>
        <v>1</v>
      </c>
      <c r="V5" s="178">
        <f t="shared" si="0"/>
        <v>1</v>
      </c>
      <c r="W5" s="178">
        <f t="shared" si="0"/>
        <v>1</v>
      </c>
      <c r="X5" s="178">
        <f t="shared" si="0"/>
        <v>1</v>
      </c>
      <c r="Y5" s="178">
        <f t="shared" si="0"/>
        <v>1</v>
      </c>
      <c r="Z5" s="178">
        <f t="shared" si="0"/>
        <v>1</v>
      </c>
      <c r="AA5" s="178">
        <f t="shared" si="0"/>
        <v>1</v>
      </c>
      <c r="AB5" s="178">
        <f t="shared" si="0"/>
        <v>1</v>
      </c>
      <c r="AC5" s="178">
        <f t="shared" si="0"/>
        <v>1</v>
      </c>
      <c r="AD5" s="178">
        <f t="shared" si="0"/>
        <v>1</v>
      </c>
      <c r="AE5" s="178">
        <f t="shared" si="0"/>
        <v>1</v>
      </c>
      <c r="AF5" s="178">
        <f t="shared" si="0"/>
        <v>1</v>
      </c>
      <c r="AG5" s="178">
        <f t="shared" si="0"/>
        <v>1</v>
      </c>
      <c r="AH5" s="178">
        <f t="shared" si="0"/>
        <v>9</v>
      </c>
      <c r="AI5" s="178">
        <f t="shared" si="0"/>
        <v>9</v>
      </c>
      <c r="AJ5" s="178">
        <f t="shared" si="0"/>
        <v>9</v>
      </c>
      <c r="AK5" s="178">
        <f t="shared" si="0"/>
        <v>9</v>
      </c>
      <c r="AL5" s="178">
        <f t="shared" si="0"/>
        <v>9</v>
      </c>
      <c r="AM5" s="178">
        <f t="shared" si="0"/>
        <v>9</v>
      </c>
      <c r="AN5" s="178">
        <f t="shared" si="0"/>
        <v>9</v>
      </c>
      <c r="AO5" s="178">
        <f t="shared" si="0"/>
        <v>9</v>
      </c>
      <c r="AP5" s="178">
        <f t="shared" si="0"/>
        <v>9</v>
      </c>
      <c r="AQ5" s="188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  <c r="BV5" s="175"/>
      <c r="BW5" s="175"/>
      <c r="BX5" s="175"/>
      <c r="BY5" s="175"/>
      <c r="BZ5" s="175"/>
      <c r="CA5" s="175"/>
      <c r="CB5" s="175"/>
      <c r="CC5" s="175"/>
      <c r="CD5" s="175"/>
      <c r="CE5" s="175"/>
      <c r="CF5" s="175"/>
      <c r="CG5" s="175"/>
      <c r="CH5" s="175"/>
      <c r="CI5" s="175"/>
    </row>
    <row r="6" spans="2:87" s="164" customFormat="1" hidden="1">
      <c r="C6" s="176">
        <f t="shared" ref="C6:AP6" si="1">SUM(C8:C61)</f>
        <v>89356541</v>
      </c>
      <c r="D6" s="176">
        <f t="shared" si="1"/>
        <v>338804508</v>
      </c>
      <c r="E6" s="176">
        <f t="shared" si="1"/>
        <v>617155700</v>
      </c>
      <c r="F6" s="176">
        <f t="shared" si="1"/>
        <v>451800690</v>
      </c>
      <c r="G6" s="176">
        <f t="shared" si="1"/>
        <v>6305251925</v>
      </c>
      <c r="H6" s="176">
        <f t="shared" si="1"/>
        <v>346712578</v>
      </c>
      <c r="I6" s="176">
        <f t="shared" si="1"/>
        <v>301040718</v>
      </c>
      <c r="J6" s="176">
        <f t="shared" si="1"/>
        <v>4110355746</v>
      </c>
      <c r="K6" s="176">
        <f t="shared" si="1"/>
        <v>15528846</v>
      </c>
      <c r="L6" s="176">
        <f t="shared" si="1"/>
        <v>1359973825</v>
      </c>
      <c r="M6" s="176">
        <f t="shared" si="1"/>
        <v>10173360485</v>
      </c>
      <c r="N6" s="176">
        <f t="shared" si="1"/>
        <v>6112716474</v>
      </c>
      <c r="O6" s="176">
        <f t="shared" si="1"/>
        <v>5934495044</v>
      </c>
      <c r="P6" s="176">
        <f t="shared" si="1"/>
        <v>2674815030</v>
      </c>
      <c r="Q6" s="176">
        <f t="shared" si="1"/>
        <v>2585188588</v>
      </c>
      <c r="R6" s="176">
        <f t="shared" si="1"/>
        <v>15104710</v>
      </c>
      <c r="S6" s="176">
        <f t="shared" si="1"/>
        <v>97101311</v>
      </c>
      <c r="T6" s="176">
        <f t="shared" si="1"/>
        <v>670749137</v>
      </c>
      <c r="U6" s="176">
        <f t="shared" si="1"/>
        <v>404181370</v>
      </c>
      <c r="V6" s="176">
        <f t="shared" si="1"/>
        <v>6825353</v>
      </c>
      <c r="W6" s="176">
        <f t="shared" si="1"/>
        <v>113576019</v>
      </c>
      <c r="X6" s="176">
        <f t="shared" si="1"/>
        <v>8933782706</v>
      </c>
      <c r="Y6" s="176">
        <f t="shared" si="1"/>
        <v>596810764</v>
      </c>
      <c r="Z6" s="176">
        <f t="shared" si="1"/>
        <v>1795131921</v>
      </c>
      <c r="AA6" s="176">
        <f t="shared" si="1"/>
        <v>3508757270</v>
      </c>
      <c r="AB6" s="176">
        <f t="shared" si="1"/>
        <v>6390482964</v>
      </c>
      <c r="AC6" s="176">
        <f t="shared" si="1"/>
        <v>1684487491</v>
      </c>
      <c r="AD6" s="176">
        <f t="shared" si="1"/>
        <v>104075111</v>
      </c>
      <c r="AE6" s="176">
        <f t="shared" si="1"/>
        <v>2673898403</v>
      </c>
      <c r="AF6" s="176">
        <f t="shared" si="1"/>
        <v>1502179406</v>
      </c>
      <c r="AG6" s="176">
        <f t="shared" si="1"/>
        <v>991509305</v>
      </c>
      <c r="AH6" s="176">
        <f t="shared" si="1"/>
        <v>0</v>
      </c>
      <c r="AI6" s="176">
        <f t="shared" si="1"/>
        <v>0</v>
      </c>
      <c r="AJ6" s="176">
        <f t="shared" si="1"/>
        <v>0</v>
      </c>
      <c r="AK6" s="176">
        <f t="shared" si="1"/>
        <v>0</v>
      </c>
      <c r="AL6" s="176">
        <f t="shared" si="1"/>
        <v>0</v>
      </c>
      <c r="AM6" s="176">
        <f t="shared" si="1"/>
        <v>0</v>
      </c>
      <c r="AN6" s="176">
        <f t="shared" si="1"/>
        <v>0</v>
      </c>
      <c r="AO6" s="176">
        <f t="shared" si="1"/>
        <v>0</v>
      </c>
      <c r="AP6" s="176">
        <f t="shared" si="1"/>
        <v>0</v>
      </c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  <c r="BV6" s="175"/>
      <c r="BW6" s="175"/>
      <c r="BX6" s="175"/>
      <c r="BY6" s="175"/>
      <c r="BZ6" s="175"/>
      <c r="CA6" s="175"/>
      <c r="CB6" s="175"/>
      <c r="CC6" s="175"/>
      <c r="CD6" s="175"/>
      <c r="CE6" s="175"/>
      <c r="CF6" s="175"/>
      <c r="CG6" s="175"/>
      <c r="CH6" s="175"/>
      <c r="CI6" s="175"/>
    </row>
    <row r="7" spans="2:87" s="139" customFormat="1" ht="22.5">
      <c r="B7" s="138"/>
      <c r="C7" s="138" t="s">
        <v>391</v>
      </c>
      <c r="D7" s="138" t="s">
        <v>392</v>
      </c>
      <c r="E7" s="138" t="s">
        <v>514</v>
      </c>
      <c r="F7" s="138" t="s">
        <v>497</v>
      </c>
      <c r="G7" s="138" t="s">
        <v>393</v>
      </c>
      <c r="H7" s="138" t="s">
        <v>394</v>
      </c>
      <c r="I7" s="138" t="s">
        <v>29</v>
      </c>
      <c r="J7" s="138" t="s">
        <v>31</v>
      </c>
      <c r="K7" s="138" t="s">
        <v>395</v>
      </c>
      <c r="L7" s="138" t="s">
        <v>396</v>
      </c>
      <c r="M7" s="138" t="s">
        <v>28</v>
      </c>
      <c r="N7" s="138" t="s">
        <v>498</v>
      </c>
      <c r="O7" s="138" t="s">
        <v>397</v>
      </c>
      <c r="P7" s="138" t="s">
        <v>398</v>
      </c>
      <c r="Q7" s="138" t="s">
        <v>399</v>
      </c>
      <c r="R7" s="138" t="s">
        <v>400</v>
      </c>
      <c r="S7" s="138" t="s">
        <v>401</v>
      </c>
      <c r="T7" s="138" t="s">
        <v>499</v>
      </c>
      <c r="U7" s="138" t="s">
        <v>500</v>
      </c>
      <c r="V7" s="138" t="s">
        <v>515</v>
      </c>
      <c r="W7" s="138" t="s">
        <v>402</v>
      </c>
      <c r="X7" s="138" t="s">
        <v>403</v>
      </c>
      <c r="Y7" s="138" t="s">
        <v>501</v>
      </c>
      <c r="Z7" s="138" t="s">
        <v>502</v>
      </c>
      <c r="AA7" s="138" t="s">
        <v>503</v>
      </c>
      <c r="AB7" s="138" t="s">
        <v>404</v>
      </c>
      <c r="AC7" s="138" t="s">
        <v>42</v>
      </c>
      <c r="AD7" s="138" t="s">
        <v>405</v>
      </c>
      <c r="AE7" s="138" t="s">
        <v>504</v>
      </c>
      <c r="AF7" s="138" t="s">
        <v>406</v>
      </c>
      <c r="AG7" s="138" t="s">
        <v>505</v>
      </c>
      <c r="AH7" s="138"/>
      <c r="AI7" s="138"/>
      <c r="AJ7" s="138"/>
      <c r="AK7" s="138"/>
      <c r="AL7" s="138"/>
      <c r="AM7" s="138"/>
      <c r="AN7" s="138"/>
      <c r="AO7" s="138"/>
      <c r="AP7" s="138"/>
      <c r="AQ7" s="138" t="s">
        <v>341</v>
      </c>
      <c r="AU7" s="190">
        <f t="shared" ref="AU7:CI7" si="2">C8-C110</f>
        <v>0</v>
      </c>
      <c r="AV7" s="190">
        <f t="shared" si="2"/>
        <v>0</v>
      </c>
      <c r="AW7" s="190">
        <f t="shared" si="2"/>
        <v>0</v>
      </c>
      <c r="AX7" s="190">
        <f t="shared" si="2"/>
        <v>0</v>
      </c>
      <c r="AY7" s="190">
        <f t="shared" si="2"/>
        <v>0</v>
      </c>
      <c r="AZ7" s="190">
        <f t="shared" si="2"/>
        <v>0</v>
      </c>
      <c r="BA7" s="190">
        <f t="shared" si="2"/>
        <v>0</v>
      </c>
      <c r="BB7" s="190">
        <f t="shared" si="2"/>
        <v>0</v>
      </c>
      <c r="BC7" s="190">
        <f t="shared" si="2"/>
        <v>0</v>
      </c>
      <c r="BD7" s="190">
        <f t="shared" si="2"/>
        <v>0</v>
      </c>
      <c r="BE7" s="190">
        <f t="shared" si="2"/>
        <v>0</v>
      </c>
      <c r="BF7" s="190">
        <f t="shared" si="2"/>
        <v>0</v>
      </c>
      <c r="BG7" s="190">
        <f t="shared" si="2"/>
        <v>0</v>
      </c>
      <c r="BH7" s="190">
        <f t="shared" si="2"/>
        <v>0</v>
      </c>
      <c r="BI7" s="190">
        <f t="shared" si="2"/>
        <v>0</v>
      </c>
      <c r="BJ7" s="190">
        <f t="shared" si="2"/>
        <v>0</v>
      </c>
      <c r="BK7" s="190">
        <f t="shared" si="2"/>
        <v>0</v>
      </c>
      <c r="BL7" s="190">
        <f t="shared" si="2"/>
        <v>0</v>
      </c>
      <c r="BM7" s="190">
        <f t="shared" si="2"/>
        <v>0</v>
      </c>
      <c r="BN7" s="190">
        <f t="shared" si="2"/>
        <v>0</v>
      </c>
      <c r="BO7" s="190">
        <f t="shared" si="2"/>
        <v>0</v>
      </c>
      <c r="BP7" s="190">
        <f t="shared" si="2"/>
        <v>0</v>
      </c>
      <c r="BQ7" s="190">
        <f t="shared" si="2"/>
        <v>0</v>
      </c>
      <c r="BR7" s="190">
        <f t="shared" si="2"/>
        <v>0</v>
      </c>
      <c r="BS7" s="190">
        <f t="shared" si="2"/>
        <v>0</v>
      </c>
      <c r="BT7" s="190">
        <f t="shared" si="2"/>
        <v>0</v>
      </c>
      <c r="BU7" s="190">
        <f t="shared" si="2"/>
        <v>0</v>
      </c>
      <c r="BV7" s="190">
        <f t="shared" si="2"/>
        <v>0</v>
      </c>
      <c r="BW7" s="190">
        <f t="shared" si="2"/>
        <v>0</v>
      </c>
      <c r="BX7" s="190">
        <f t="shared" si="2"/>
        <v>0</v>
      </c>
      <c r="BY7" s="190">
        <f t="shared" si="2"/>
        <v>0</v>
      </c>
      <c r="BZ7" s="190">
        <f t="shared" si="2"/>
        <v>0</v>
      </c>
      <c r="CA7" s="190">
        <f t="shared" si="2"/>
        <v>0</v>
      </c>
      <c r="CB7" s="190">
        <f t="shared" si="2"/>
        <v>0</v>
      </c>
      <c r="CC7" s="190">
        <f t="shared" si="2"/>
        <v>0</v>
      </c>
      <c r="CD7" s="190">
        <f t="shared" si="2"/>
        <v>0</v>
      </c>
      <c r="CE7" s="190">
        <f t="shared" si="2"/>
        <v>0</v>
      </c>
      <c r="CF7" s="190">
        <f t="shared" si="2"/>
        <v>0</v>
      </c>
      <c r="CG7" s="190">
        <f t="shared" si="2"/>
        <v>0</v>
      </c>
      <c r="CH7" s="190">
        <f t="shared" si="2"/>
        <v>0</v>
      </c>
      <c r="CI7" s="190">
        <f t="shared" si="2"/>
        <v>0</v>
      </c>
    </row>
    <row r="8" spans="2:87">
      <c r="B8" s="141" t="s">
        <v>46</v>
      </c>
      <c r="C8" s="142">
        <v>24992216</v>
      </c>
      <c r="D8" s="142">
        <v>106888942</v>
      </c>
      <c r="E8" s="142">
        <v>201994497</v>
      </c>
      <c r="F8" s="142">
        <v>145099168</v>
      </c>
      <c r="G8" s="142">
        <v>2055292306</v>
      </c>
      <c r="H8" s="142">
        <v>114667101</v>
      </c>
      <c r="I8" s="142">
        <v>95745463</v>
      </c>
      <c r="J8" s="142">
        <v>1324564587</v>
      </c>
      <c r="K8" s="142">
        <v>4931254</v>
      </c>
      <c r="L8" s="142">
        <v>443879216</v>
      </c>
      <c r="M8" s="142">
        <v>3354521168</v>
      </c>
      <c r="N8" s="142">
        <v>2012827022</v>
      </c>
      <c r="O8" s="142">
        <v>1937501086</v>
      </c>
      <c r="P8" s="142">
        <v>876874087</v>
      </c>
      <c r="Q8" s="142">
        <v>848214709</v>
      </c>
      <c r="R8" s="142">
        <v>5024013</v>
      </c>
      <c r="S8" s="142">
        <v>30814125</v>
      </c>
      <c r="T8" s="142">
        <v>187569280</v>
      </c>
      <c r="U8" s="142">
        <v>110941781</v>
      </c>
      <c r="V8" s="142">
        <v>2265946</v>
      </c>
      <c r="W8" s="142">
        <v>36467880</v>
      </c>
      <c r="X8" s="142">
        <v>2929215285</v>
      </c>
      <c r="Y8" s="142">
        <v>192053992</v>
      </c>
      <c r="Z8" s="142">
        <v>591765502</v>
      </c>
      <c r="AA8" s="142">
        <v>1147680118</v>
      </c>
      <c r="AB8" s="142">
        <v>2103857129</v>
      </c>
      <c r="AC8" s="142">
        <v>547734483</v>
      </c>
      <c r="AD8" s="142">
        <v>34384373</v>
      </c>
      <c r="AE8" s="142">
        <v>873161302</v>
      </c>
      <c r="AF8" s="142">
        <v>486692429</v>
      </c>
      <c r="AG8" s="142">
        <v>321441680</v>
      </c>
      <c r="AH8" s="142"/>
      <c r="AI8" s="142"/>
      <c r="AJ8" s="142"/>
      <c r="AK8" s="142"/>
      <c r="AL8" s="142"/>
      <c r="AM8" s="142"/>
      <c r="AN8" s="142"/>
      <c r="AO8" s="142"/>
      <c r="AP8" s="142"/>
      <c r="AQ8" s="131">
        <f>SUM(C8:AP8)</f>
        <v>23149062140</v>
      </c>
      <c r="AU8" s="140">
        <f t="shared" ref="AU8" si="3">C8-SUM(C9,C20,C26:C27,C49)</f>
        <v>0</v>
      </c>
      <c r="AV8" s="140">
        <f t="shared" ref="AV8" si="4">D8-SUM(D9,D20,D26:D27,D49)</f>
        <v>0</v>
      </c>
      <c r="AW8" s="140">
        <f t="shared" ref="AW8" si="5">E8-SUM(E9,E20,E26:E27,E49)</f>
        <v>0</v>
      </c>
      <c r="AX8" s="140">
        <f t="shared" ref="AX8" si="6">F8-SUM(F9,F20,F26:F27,F49)</f>
        <v>0</v>
      </c>
      <c r="AY8" s="140">
        <f t="shared" ref="AY8" si="7">G8-SUM(G9,G20,G26:G27,G49)</f>
        <v>0</v>
      </c>
      <c r="AZ8" s="140">
        <f t="shared" ref="AZ8" si="8">H8-SUM(H9,H20,H26:H27,H49)</f>
        <v>0</v>
      </c>
      <c r="BA8" s="140">
        <f t="shared" ref="BA8" si="9">I8-SUM(I9,I20,I26:I27,I49)</f>
        <v>0</v>
      </c>
      <c r="BB8" s="140">
        <f t="shared" ref="BB8" si="10">J8-SUM(J9,J20,J26:J27,J49)</f>
        <v>0</v>
      </c>
      <c r="BC8" s="140">
        <f t="shared" ref="BC8" si="11">K8-SUM(K9,K20,K26:K27,K49)</f>
        <v>0</v>
      </c>
      <c r="BD8" s="140">
        <f t="shared" ref="BD8" si="12">L8-SUM(L9,L20,L26:L27,L49)</f>
        <v>0</v>
      </c>
      <c r="BE8" s="140">
        <f t="shared" ref="BE8" si="13">M8-SUM(M9,M20,M26:M27,M49)</f>
        <v>0</v>
      </c>
      <c r="BF8" s="140">
        <f t="shared" ref="BF8" si="14">N8-SUM(N9,N20,N26:N27,N49)</f>
        <v>0</v>
      </c>
      <c r="BG8" s="140">
        <f t="shared" ref="BG8" si="15">O8-SUM(O9,O20,O26:O27,O49)</f>
        <v>0</v>
      </c>
      <c r="BH8" s="140">
        <f t="shared" ref="BH8" si="16">P8-SUM(P9,P20,P26:P27,P49)</f>
        <v>0</v>
      </c>
      <c r="BI8" s="140">
        <f t="shared" ref="BI8" si="17">Q8-SUM(Q9,Q20,Q26:Q27,Q49)</f>
        <v>0</v>
      </c>
      <c r="BJ8" s="140">
        <f t="shared" ref="BJ8" si="18">R8-SUM(R9,R20,R26:R27,R49)</f>
        <v>1</v>
      </c>
      <c r="BK8" s="140">
        <f t="shared" ref="BK8" si="19">S8-SUM(S9,S20,S26:S27,S49)</f>
        <v>0</v>
      </c>
      <c r="BL8" s="140">
        <f t="shared" ref="BL8" si="20">T8-SUM(T9,T20,T26:T27,T49)</f>
        <v>-1</v>
      </c>
      <c r="BM8" s="140">
        <f t="shared" ref="BM8" si="21">U8-SUM(U9,U20,U26:U27,U49)</f>
        <v>0</v>
      </c>
      <c r="BN8" s="140">
        <f t="shared" ref="BN8" si="22">V8-SUM(V9,V20,V26:V27,V49)</f>
        <v>-2</v>
      </c>
      <c r="BO8" s="140">
        <f t="shared" ref="BO8" si="23">W8-SUM(W9,W20,W26:W27,W49)</f>
        <v>0</v>
      </c>
      <c r="BP8" s="140">
        <f t="shared" ref="BP8" si="24">X8-SUM(X9,X20,X26:X27,X49)</f>
        <v>0</v>
      </c>
      <c r="BQ8" s="140">
        <f t="shared" ref="BQ8" si="25">Y8-SUM(Y9,Y20,Y26:Y27,Y49)</f>
        <v>0</v>
      </c>
      <c r="BR8" s="140">
        <f t="shared" ref="BR8" si="26">Z8-SUM(Z9,Z20,Z26:Z27,Z49)</f>
        <v>0</v>
      </c>
      <c r="BS8" s="140">
        <f t="shared" ref="BS8" si="27">AA8-SUM(AA9,AA20,AA26:AA27,AA49)</f>
        <v>0</v>
      </c>
      <c r="BT8" s="140">
        <f t="shared" ref="BT8" si="28">AB8-SUM(AB9,AB20,AB26:AB27,AB49)</f>
        <v>0</v>
      </c>
      <c r="BU8" s="140">
        <f t="shared" ref="BU8" si="29">AC8-SUM(AC9,AC20,AC26:AC27,AC49)</f>
        <v>0</v>
      </c>
      <c r="BV8" s="140">
        <f t="shared" ref="BV8" si="30">AD8-SUM(AD9,AD20,AD26:AD27,AD49)</f>
        <v>0</v>
      </c>
      <c r="BW8" s="140">
        <f t="shared" ref="BW8" si="31">AE8-SUM(AE9,AE20,AE26:AE27,AE49)</f>
        <v>0</v>
      </c>
      <c r="BX8" s="140">
        <f t="shared" ref="BX8" si="32">AF8-SUM(AF9,AF20,AF26:AF27,AF49)</f>
        <v>0</v>
      </c>
      <c r="BY8" s="140">
        <f t="shared" ref="BY8" si="33">AG8-SUM(AG9,AG20,AG26:AG27,AG49)</f>
        <v>0</v>
      </c>
      <c r="BZ8" s="140">
        <f t="shared" ref="BZ8" si="34">AH8-SUM(AH9,AH20,AH26:AH27,AH49)</f>
        <v>0</v>
      </c>
      <c r="CA8" s="140">
        <f t="shared" ref="CA8" si="35">AI8-SUM(AI9,AI20,AI26:AI27,AI49)</f>
        <v>0</v>
      </c>
      <c r="CB8" s="140">
        <f t="shared" ref="CB8" si="36">AJ8-SUM(AJ9,AJ20,AJ26:AJ27,AJ49)</f>
        <v>0</v>
      </c>
      <c r="CC8" s="140">
        <f t="shared" ref="CC8" si="37">AK8-SUM(AK9,AK20,AK26:AK27,AK49)</f>
        <v>0</v>
      </c>
      <c r="CD8" s="140">
        <f t="shared" ref="CD8" si="38">AL8-SUM(AL9,AL20,AL26:AL27,AL49)</f>
        <v>0</v>
      </c>
      <c r="CE8" s="140">
        <f t="shared" ref="CE8" si="39">AM8-SUM(AM9,AM20,AM26:AM27,AM49)</f>
        <v>0</v>
      </c>
      <c r="CF8" s="140">
        <f t="shared" ref="CF8" si="40">AN8-SUM(AN9,AN20,AN26:AN27,AN49)</f>
        <v>0</v>
      </c>
      <c r="CG8" s="140">
        <f t="shared" ref="CG8" si="41">AO8-SUM(AO9,AO20,AO26:AO27,AO49)</f>
        <v>0</v>
      </c>
      <c r="CH8" s="140">
        <f t="shared" ref="CH8" si="42">AP8-SUM(AP9,AP20,AP26:AP27,AP49)</f>
        <v>0</v>
      </c>
      <c r="CI8" s="140">
        <f t="shared" ref="CI8" si="43">AQ8-SUM(AQ9,AQ20,AQ26:AQ27,AQ49)</f>
        <v>-2</v>
      </c>
    </row>
    <row r="9" spans="2:87">
      <c r="B9" s="143" t="s">
        <v>47</v>
      </c>
      <c r="C9" s="142">
        <v>11908324</v>
      </c>
      <c r="D9" s="142">
        <v>92437590</v>
      </c>
      <c r="E9" s="142">
        <v>195362899</v>
      </c>
      <c r="F9" s="142">
        <v>122598496</v>
      </c>
      <c r="G9" s="142">
        <v>1744578299</v>
      </c>
      <c r="H9" s="142">
        <v>111955826</v>
      </c>
      <c r="I9" s="142">
        <v>82322488</v>
      </c>
      <c r="J9" s="142">
        <v>1116725499</v>
      </c>
      <c r="K9" s="142">
        <v>4196170</v>
      </c>
      <c r="L9" s="142">
        <v>378632732</v>
      </c>
      <c r="M9" s="142">
        <v>2786218746</v>
      </c>
      <c r="N9" s="142">
        <v>1789688925</v>
      </c>
      <c r="O9" s="142">
        <v>1592831023</v>
      </c>
      <c r="P9" s="142">
        <v>755603442</v>
      </c>
      <c r="Q9" s="142">
        <v>719460806</v>
      </c>
      <c r="R9" s="142">
        <v>4974364</v>
      </c>
      <c r="S9" s="142">
        <v>26504685</v>
      </c>
      <c r="T9" s="142">
        <v>140745693</v>
      </c>
      <c r="U9" s="142">
        <v>106322992</v>
      </c>
      <c r="V9" s="142">
        <v>2238435</v>
      </c>
      <c r="W9" s="142">
        <v>31033957</v>
      </c>
      <c r="X9" s="142">
        <v>2387169536</v>
      </c>
      <c r="Y9" s="142">
        <v>182022907</v>
      </c>
      <c r="Z9" s="142">
        <v>520185505</v>
      </c>
      <c r="AA9" s="142">
        <v>979313325</v>
      </c>
      <c r="AB9" s="142">
        <v>1747602046</v>
      </c>
      <c r="AC9" s="142">
        <v>440389697</v>
      </c>
      <c r="AD9" s="142">
        <v>33462381</v>
      </c>
      <c r="AE9" s="142">
        <v>727924161</v>
      </c>
      <c r="AF9" s="142">
        <v>395656136</v>
      </c>
      <c r="AG9" s="142">
        <v>299629778</v>
      </c>
      <c r="AH9" s="142"/>
      <c r="AI9" s="142"/>
      <c r="AJ9" s="142"/>
      <c r="AK9" s="142"/>
      <c r="AL9" s="142"/>
      <c r="AM9" s="142"/>
      <c r="AN9" s="142"/>
      <c r="AO9" s="142"/>
      <c r="AP9" s="142"/>
      <c r="AQ9" s="131">
        <f t="shared" ref="AQ9:AQ61" si="44">SUM(C9:AP9)</f>
        <v>19529696863</v>
      </c>
      <c r="AU9" s="140">
        <f t="shared" ref="AU9" si="45">C9-SUM(C10:C13,C16:C17)</f>
        <v>0</v>
      </c>
      <c r="AV9" s="140">
        <f t="shared" ref="AV9" si="46">D9-SUM(D10:D13,D16:D17)</f>
        <v>0</v>
      </c>
      <c r="AW9" s="140">
        <f t="shared" ref="AW9" si="47">E9-SUM(E10:E13,E16:E17)</f>
        <v>0</v>
      </c>
      <c r="AX9" s="140">
        <f t="shared" ref="AX9" si="48">F9-SUM(F10:F13,F16:F17)</f>
        <v>0</v>
      </c>
      <c r="AY9" s="140">
        <f t="shared" ref="AY9" si="49">G9-SUM(G10:G13,G16:G17)</f>
        <v>0</v>
      </c>
      <c r="AZ9" s="140">
        <f t="shared" ref="AZ9" si="50">H9-SUM(H10:H13,H16:H17)</f>
        <v>0</v>
      </c>
      <c r="BA9" s="140">
        <f t="shared" ref="BA9" si="51">I9-SUM(I10:I13,I16:I17)</f>
        <v>0</v>
      </c>
      <c r="BB9" s="140">
        <f t="shared" ref="BB9" si="52">J9-SUM(J10:J13,J16:J17)</f>
        <v>0</v>
      </c>
      <c r="BC9" s="140">
        <f t="shared" ref="BC9" si="53">K9-SUM(K10:K13,K16:K17)</f>
        <v>0</v>
      </c>
      <c r="BD9" s="140">
        <f t="shared" ref="BD9" si="54">L9-SUM(L10:L13,L16:L17)</f>
        <v>0</v>
      </c>
      <c r="BE9" s="140">
        <f t="shared" ref="BE9" si="55">M9-SUM(M10:M13,M16:M17)</f>
        <v>0</v>
      </c>
      <c r="BF9" s="140">
        <f t="shared" ref="BF9" si="56">N9-SUM(N10:N13,N16:N17)</f>
        <v>0</v>
      </c>
      <c r="BG9" s="140">
        <f t="shared" ref="BG9" si="57">O9-SUM(O10:O13,O16:O17)</f>
        <v>0</v>
      </c>
      <c r="BH9" s="140">
        <f t="shared" ref="BH9" si="58">P9-SUM(P10:P13,P16:P17)</f>
        <v>0</v>
      </c>
      <c r="BI9" s="140">
        <f t="shared" ref="BI9" si="59">Q9-SUM(Q10:Q13,Q16:Q17)</f>
        <v>0</v>
      </c>
      <c r="BJ9" s="140">
        <f t="shared" ref="BJ9" si="60">R9-SUM(R10:R13,R16:R17)</f>
        <v>0</v>
      </c>
      <c r="BK9" s="140">
        <f t="shared" ref="BK9" si="61">S9-SUM(S10:S13,S16:S17)</f>
        <v>0</v>
      </c>
      <c r="BL9" s="140">
        <f t="shared" ref="BL9" si="62">T9-SUM(T10:T13,T16:T17)</f>
        <v>0</v>
      </c>
      <c r="BM9" s="140">
        <f t="shared" ref="BM9" si="63">U9-SUM(U10:U13,U16:U17)</f>
        <v>0</v>
      </c>
      <c r="BN9" s="140">
        <f t="shared" ref="BN9" si="64">V9-SUM(V10:V13,V16:V17)</f>
        <v>1</v>
      </c>
      <c r="BO9" s="140">
        <f t="shared" ref="BO9" si="65">W9-SUM(W10:W13,W16:W17)</f>
        <v>0</v>
      </c>
      <c r="BP9" s="140">
        <f t="shared" ref="BP9" si="66">X9-SUM(X10:X13,X16:X17)</f>
        <v>0</v>
      </c>
      <c r="BQ9" s="140">
        <f t="shared" ref="BQ9" si="67">Y9-SUM(Y10:Y13,Y16:Y17)</f>
        <v>0</v>
      </c>
      <c r="BR9" s="140">
        <f t="shared" ref="BR9" si="68">Z9-SUM(Z10:Z13,Z16:Z17)</f>
        <v>0</v>
      </c>
      <c r="BS9" s="140">
        <f t="shared" ref="BS9" si="69">AA9-SUM(AA10:AA13,AA16:AA17)</f>
        <v>1</v>
      </c>
      <c r="BT9" s="140">
        <f t="shared" ref="BT9" si="70">AB9-SUM(AB10:AB13,AB16:AB17)</f>
        <v>0</v>
      </c>
      <c r="BU9" s="140">
        <f t="shared" ref="BU9" si="71">AC9-SUM(AC10:AC13,AC16:AC17)</f>
        <v>0</v>
      </c>
      <c r="BV9" s="140">
        <f t="shared" ref="BV9" si="72">AD9-SUM(AD10:AD13,AD16:AD17)</f>
        <v>0</v>
      </c>
      <c r="BW9" s="140">
        <f t="shared" ref="BW9" si="73">AE9-SUM(AE10:AE13,AE16:AE17)</f>
        <v>0</v>
      </c>
      <c r="BX9" s="140">
        <f t="shared" ref="BX9" si="74">AF9-SUM(AF10:AF13,AF16:AF17)</f>
        <v>0</v>
      </c>
      <c r="BY9" s="140">
        <f t="shared" ref="BY9" si="75">AG9-SUM(AG10:AG13,AG16:AG17)</f>
        <v>0</v>
      </c>
      <c r="BZ9" s="140">
        <f t="shared" ref="BZ9" si="76">AH9-SUM(AH10:AH13,AH16:AH17)</f>
        <v>0</v>
      </c>
      <c r="CA9" s="140">
        <f t="shared" ref="CA9" si="77">AI9-SUM(AI10:AI13,AI16:AI17)</f>
        <v>0</v>
      </c>
      <c r="CB9" s="140">
        <f t="shared" ref="CB9" si="78">AJ9-SUM(AJ10:AJ13,AJ16:AJ17)</f>
        <v>0</v>
      </c>
      <c r="CC9" s="140">
        <f t="shared" ref="CC9" si="79">AK9-SUM(AK10:AK13,AK16:AK17)</f>
        <v>0</v>
      </c>
      <c r="CD9" s="140">
        <f t="shared" ref="CD9" si="80">AL9-SUM(AL10:AL13,AL16:AL17)</f>
        <v>0</v>
      </c>
      <c r="CE9" s="140">
        <f t="shared" ref="CE9" si="81">AM9-SUM(AM10:AM13,AM16:AM17)</f>
        <v>0</v>
      </c>
      <c r="CF9" s="140">
        <f t="shared" ref="CF9" si="82">AN9-SUM(AN10:AN13,AN16:AN17)</f>
        <v>0</v>
      </c>
      <c r="CG9" s="140">
        <f t="shared" ref="CG9" si="83">AO9-SUM(AO10:AO13,AO16:AO17)</f>
        <v>0</v>
      </c>
      <c r="CH9" s="140">
        <f t="shared" ref="CH9" si="84">AP9-SUM(AP10:AP13,AP16:AP17)</f>
        <v>0</v>
      </c>
      <c r="CI9" s="140">
        <f>AQ9-SUM(AQ10:AQ13,AQ16:AQ17)</f>
        <v>2</v>
      </c>
    </row>
    <row r="10" spans="2:87">
      <c r="B10" s="144" t="s">
        <v>48</v>
      </c>
      <c r="C10" s="145">
        <v>459916</v>
      </c>
      <c r="D10" s="145">
        <v>23076682</v>
      </c>
      <c r="E10" s="145">
        <v>1844787</v>
      </c>
      <c r="F10" s="145">
        <v>2379502</v>
      </c>
      <c r="G10" s="145">
        <v>2573035</v>
      </c>
      <c r="H10" s="145">
        <v>2782654</v>
      </c>
      <c r="I10" s="145">
        <v>9202964</v>
      </c>
      <c r="J10" s="145">
        <v>8260548</v>
      </c>
      <c r="K10" s="145">
        <v>103102</v>
      </c>
      <c r="L10" s="145">
        <v>201409</v>
      </c>
      <c r="M10" s="145">
        <v>1467357</v>
      </c>
      <c r="N10" s="145">
        <v>8091412</v>
      </c>
      <c r="O10" s="145">
        <v>37715475</v>
      </c>
      <c r="P10" s="145">
        <v>3741354</v>
      </c>
      <c r="Q10" s="145">
        <v>5089987</v>
      </c>
      <c r="R10" s="145">
        <v>4974364</v>
      </c>
      <c r="S10" s="145">
        <v>557027</v>
      </c>
      <c r="T10" s="145">
        <v>29729875</v>
      </c>
      <c r="U10" s="145">
        <v>5727637</v>
      </c>
      <c r="V10" s="145">
        <v>733721</v>
      </c>
      <c r="W10" s="145">
        <v>95738</v>
      </c>
      <c r="X10" s="145">
        <v>3050058</v>
      </c>
      <c r="Y10" s="145">
        <v>8625019</v>
      </c>
      <c r="Z10" s="145">
        <v>1850288</v>
      </c>
      <c r="AA10" s="145">
        <v>1295833</v>
      </c>
      <c r="AB10" s="145">
        <v>9188671</v>
      </c>
      <c r="AC10" s="145">
        <v>786411</v>
      </c>
      <c r="AD10" s="145">
        <v>6245</v>
      </c>
      <c r="AE10" s="145">
        <v>1258226</v>
      </c>
      <c r="AF10" s="145">
        <v>6566038</v>
      </c>
      <c r="AG10" s="145">
        <v>754981</v>
      </c>
      <c r="AH10" s="145"/>
      <c r="AI10" s="145"/>
      <c r="AJ10" s="145"/>
      <c r="AK10" s="145"/>
      <c r="AL10" s="145"/>
      <c r="AM10" s="145"/>
      <c r="AN10" s="145"/>
      <c r="AO10" s="145"/>
      <c r="AP10" s="145"/>
      <c r="AQ10" s="131">
        <f t="shared" si="44"/>
        <v>182190316</v>
      </c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M10" s="140"/>
      <c r="BN10" s="140"/>
      <c r="BO10" s="140"/>
      <c r="BP10" s="140"/>
      <c r="BQ10" s="140"/>
      <c r="BR10" s="140"/>
      <c r="BS10" s="140"/>
      <c r="BT10" s="140"/>
      <c r="BU10" s="140"/>
      <c r="BV10" s="140"/>
      <c r="BW10" s="140"/>
      <c r="BX10" s="140"/>
      <c r="BY10" s="140"/>
      <c r="BZ10" s="140"/>
      <c r="CA10" s="140"/>
      <c r="CB10" s="140"/>
      <c r="CC10" s="140"/>
      <c r="CD10" s="140"/>
      <c r="CE10" s="140"/>
      <c r="CF10" s="140"/>
      <c r="CG10" s="140"/>
      <c r="CH10" s="140"/>
      <c r="CI10" s="140"/>
    </row>
    <row r="11" spans="2:87">
      <c r="B11" s="144" t="s">
        <v>49</v>
      </c>
      <c r="C11" s="145">
        <v>0</v>
      </c>
      <c r="D11" s="145">
        <v>1675104</v>
      </c>
      <c r="E11" s="145">
        <v>15568777</v>
      </c>
      <c r="F11" s="145">
        <v>17390134</v>
      </c>
      <c r="G11" s="145">
        <v>162911617</v>
      </c>
      <c r="H11" s="145">
        <v>109173172</v>
      </c>
      <c r="I11" s="145">
        <v>1389682</v>
      </c>
      <c r="J11" s="145">
        <v>28206390</v>
      </c>
      <c r="K11" s="145">
        <v>401845</v>
      </c>
      <c r="L11" s="145">
        <v>33659015</v>
      </c>
      <c r="M11" s="145">
        <v>417082781</v>
      </c>
      <c r="N11" s="145">
        <v>67320563</v>
      </c>
      <c r="O11" s="145">
        <v>96994204</v>
      </c>
      <c r="P11" s="145">
        <v>64115420</v>
      </c>
      <c r="Q11" s="145">
        <v>78346951</v>
      </c>
      <c r="R11" s="145">
        <v>0</v>
      </c>
      <c r="S11" s="145">
        <v>0</v>
      </c>
      <c r="T11" s="145">
        <v>319329</v>
      </c>
      <c r="U11" s="145">
        <v>6042570</v>
      </c>
      <c r="V11" s="145">
        <v>1504713</v>
      </c>
      <c r="W11" s="145">
        <v>1893490</v>
      </c>
      <c r="X11" s="145">
        <v>32867568</v>
      </c>
      <c r="Y11" s="145">
        <v>5803763</v>
      </c>
      <c r="Z11" s="145">
        <v>5919531</v>
      </c>
      <c r="AA11" s="145">
        <v>159589941</v>
      </c>
      <c r="AB11" s="145">
        <v>13698828</v>
      </c>
      <c r="AC11" s="145">
        <v>23142289</v>
      </c>
      <c r="AD11" s="145">
        <v>33456136</v>
      </c>
      <c r="AE11" s="145">
        <v>53369467</v>
      </c>
      <c r="AF11" s="145">
        <v>6611436</v>
      </c>
      <c r="AG11" s="145">
        <v>74425593</v>
      </c>
      <c r="AH11" s="145"/>
      <c r="AI11" s="145"/>
      <c r="AJ11" s="145"/>
      <c r="AK11" s="145"/>
      <c r="AL11" s="145"/>
      <c r="AM11" s="145"/>
      <c r="AN11" s="145"/>
      <c r="AO11" s="145"/>
      <c r="AP11" s="145"/>
      <c r="AQ11" s="131">
        <f t="shared" si="44"/>
        <v>1512880309</v>
      </c>
      <c r="AU11" s="140"/>
      <c r="AV11" s="140"/>
      <c r="AW11" s="140"/>
      <c r="AX11" s="140"/>
      <c r="AY11" s="140"/>
      <c r="AZ11" s="140"/>
      <c r="BA11" s="140"/>
      <c r="BB11" s="140"/>
      <c r="BC11" s="140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140"/>
      <c r="BV11" s="140"/>
      <c r="BW11" s="140"/>
      <c r="BX11" s="140"/>
      <c r="BY11" s="140"/>
      <c r="BZ11" s="140"/>
      <c r="CA11" s="140"/>
      <c r="CB11" s="140"/>
      <c r="CC11" s="140"/>
      <c r="CD11" s="140"/>
      <c r="CE11" s="140"/>
      <c r="CF11" s="140"/>
      <c r="CG11" s="140"/>
      <c r="CH11" s="140"/>
      <c r="CI11" s="140"/>
    </row>
    <row r="12" spans="2:87">
      <c r="B12" s="144" t="s">
        <v>50</v>
      </c>
      <c r="C12" s="145">
        <v>11448408</v>
      </c>
      <c r="D12" s="145">
        <v>67160495</v>
      </c>
      <c r="E12" s="145">
        <v>177949335</v>
      </c>
      <c r="F12" s="145">
        <v>83058884</v>
      </c>
      <c r="G12" s="145">
        <v>1489221234</v>
      </c>
      <c r="H12" s="145">
        <v>0</v>
      </c>
      <c r="I12" s="145">
        <v>71729842</v>
      </c>
      <c r="J12" s="145">
        <v>969447064</v>
      </c>
      <c r="K12" s="145">
        <v>3691223</v>
      </c>
      <c r="L12" s="145">
        <v>344765597</v>
      </c>
      <c r="M12" s="145">
        <v>2095894810</v>
      </c>
      <c r="N12" s="145">
        <v>1706628016</v>
      </c>
      <c r="O12" s="145">
        <v>1369873308</v>
      </c>
      <c r="P12" s="145">
        <v>615555831</v>
      </c>
      <c r="Q12" s="145">
        <v>449655261</v>
      </c>
      <c r="R12" s="145">
        <v>0</v>
      </c>
      <c r="S12" s="145">
        <v>25947658</v>
      </c>
      <c r="T12" s="145">
        <v>3688011</v>
      </c>
      <c r="U12" s="145">
        <v>25427752</v>
      </c>
      <c r="V12" s="145">
        <v>0</v>
      </c>
      <c r="W12" s="145">
        <v>28446357</v>
      </c>
      <c r="X12" s="145">
        <v>2147362452</v>
      </c>
      <c r="Y12" s="145">
        <v>154593463</v>
      </c>
      <c r="Z12" s="145">
        <v>506607602</v>
      </c>
      <c r="AA12" s="145">
        <v>712756910</v>
      </c>
      <c r="AB12" s="145">
        <v>1686594518</v>
      </c>
      <c r="AC12" s="145">
        <v>409352349</v>
      </c>
      <c r="AD12" s="145">
        <v>0</v>
      </c>
      <c r="AE12" s="145">
        <v>585229837</v>
      </c>
      <c r="AF12" s="145">
        <v>149589900</v>
      </c>
      <c r="AG12" s="145">
        <v>180585078</v>
      </c>
      <c r="AH12" s="145"/>
      <c r="AI12" s="145"/>
      <c r="AJ12" s="145"/>
      <c r="AK12" s="145"/>
      <c r="AL12" s="145"/>
      <c r="AM12" s="145"/>
      <c r="AN12" s="145"/>
      <c r="AO12" s="145"/>
      <c r="AP12" s="145"/>
      <c r="AQ12" s="131">
        <f t="shared" si="44"/>
        <v>16072261195</v>
      </c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</row>
    <row r="13" spans="2:87">
      <c r="B13" s="144" t="s">
        <v>51</v>
      </c>
      <c r="C13" s="145">
        <v>0</v>
      </c>
      <c r="D13" s="145">
        <v>0</v>
      </c>
      <c r="E13" s="145">
        <v>0</v>
      </c>
      <c r="F13" s="145">
        <v>0</v>
      </c>
      <c r="G13" s="145">
        <v>36289939</v>
      </c>
      <c r="H13" s="145">
        <v>0</v>
      </c>
      <c r="I13" s="145">
        <v>0</v>
      </c>
      <c r="J13" s="145">
        <v>7954978</v>
      </c>
      <c r="K13" s="145">
        <v>0</v>
      </c>
      <c r="L13" s="145">
        <v>0</v>
      </c>
      <c r="M13" s="145">
        <v>1439926</v>
      </c>
      <c r="N13" s="145">
        <v>7648934</v>
      </c>
      <c r="O13" s="145">
        <v>6927391</v>
      </c>
      <c r="P13" s="145">
        <v>3665688</v>
      </c>
      <c r="Q13" s="145">
        <v>915279</v>
      </c>
      <c r="R13" s="145">
        <v>0</v>
      </c>
      <c r="S13" s="145">
        <v>0</v>
      </c>
      <c r="T13" s="145">
        <v>107008478</v>
      </c>
      <c r="U13" s="145">
        <v>69125033</v>
      </c>
      <c r="V13" s="145">
        <v>0</v>
      </c>
      <c r="W13" s="145">
        <v>0</v>
      </c>
      <c r="X13" s="145">
        <v>22534550</v>
      </c>
      <c r="Y13" s="145">
        <v>10596733</v>
      </c>
      <c r="Z13" s="145">
        <v>3077899</v>
      </c>
      <c r="AA13" s="145">
        <v>43723466</v>
      </c>
      <c r="AB13" s="145">
        <v>13542752</v>
      </c>
      <c r="AC13" s="145">
        <v>6702756</v>
      </c>
      <c r="AD13" s="145">
        <v>0</v>
      </c>
      <c r="AE13" s="145">
        <v>4512578</v>
      </c>
      <c r="AF13" s="145">
        <v>2979733</v>
      </c>
      <c r="AG13" s="145">
        <v>1605245</v>
      </c>
      <c r="AH13" s="145"/>
      <c r="AI13" s="145"/>
      <c r="AJ13" s="145"/>
      <c r="AK13" s="145"/>
      <c r="AL13" s="145"/>
      <c r="AM13" s="145"/>
      <c r="AN13" s="145"/>
      <c r="AO13" s="145"/>
      <c r="AP13" s="145"/>
      <c r="AQ13" s="131">
        <f t="shared" si="44"/>
        <v>350251358</v>
      </c>
      <c r="AU13" s="140">
        <f t="shared" ref="AU13" si="85">C13-SUM(C14:C15)</f>
        <v>0</v>
      </c>
      <c r="AV13" s="140">
        <f t="shared" ref="AV13" si="86">D13-SUM(D14:D15)</f>
        <v>0</v>
      </c>
      <c r="AW13" s="140">
        <f t="shared" ref="AW13" si="87">E13-SUM(E14:E15)</f>
        <v>0</v>
      </c>
      <c r="AX13" s="140">
        <f t="shared" ref="AX13" si="88">F13-SUM(F14:F15)</f>
        <v>0</v>
      </c>
      <c r="AY13" s="140">
        <f t="shared" ref="AY13" si="89">G13-SUM(G14:G15)</f>
        <v>0</v>
      </c>
      <c r="AZ13" s="140">
        <f t="shared" ref="AZ13" si="90">H13-SUM(H14:H15)</f>
        <v>0</v>
      </c>
      <c r="BA13" s="140">
        <f t="shared" ref="BA13" si="91">I13-SUM(I14:I15)</f>
        <v>0</v>
      </c>
      <c r="BB13" s="140">
        <f t="shared" ref="BB13" si="92">J13-SUM(J14:J15)</f>
        <v>0</v>
      </c>
      <c r="BC13" s="140">
        <f t="shared" ref="BC13" si="93">K13-SUM(K14:K15)</f>
        <v>0</v>
      </c>
      <c r="BD13" s="140">
        <f t="shared" ref="BD13" si="94">L13-SUM(L14:L15)</f>
        <v>0</v>
      </c>
      <c r="BE13" s="140">
        <f t="shared" ref="BE13" si="95">M13-SUM(M14:M15)</f>
        <v>0</v>
      </c>
      <c r="BF13" s="140">
        <f t="shared" ref="BF13" si="96">N13-SUM(N14:N15)</f>
        <v>0</v>
      </c>
      <c r="BG13" s="140">
        <f t="shared" ref="BG13" si="97">O13-SUM(O14:O15)</f>
        <v>0</v>
      </c>
      <c r="BH13" s="140">
        <f t="shared" ref="BH13" si="98">P13-SUM(P14:P15)</f>
        <v>0</v>
      </c>
      <c r="BI13" s="140">
        <f t="shared" ref="BI13" si="99">Q13-SUM(Q14:Q15)</f>
        <v>0</v>
      </c>
      <c r="BJ13" s="140">
        <f t="shared" ref="BJ13" si="100">R13-SUM(R14:R15)</f>
        <v>0</v>
      </c>
      <c r="BK13" s="140">
        <f t="shared" ref="BK13" si="101">S13-SUM(S14:S15)</f>
        <v>0</v>
      </c>
      <c r="BL13" s="140">
        <f t="shared" ref="BL13" si="102">T13-SUM(T14:T15)</f>
        <v>0</v>
      </c>
      <c r="BM13" s="140">
        <f t="shared" ref="BM13" si="103">U13-SUM(U14:U15)</f>
        <v>0</v>
      </c>
      <c r="BN13" s="140">
        <f t="shared" ref="BN13" si="104">V13-SUM(V14:V15)</f>
        <v>0</v>
      </c>
      <c r="BO13" s="140">
        <f t="shared" ref="BO13" si="105">W13-SUM(W14:W15)</f>
        <v>0</v>
      </c>
      <c r="BP13" s="140">
        <f t="shared" ref="BP13" si="106">X13-SUM(X14:X15)</f>
        <v>0</v>
      </c>
      <c r="BQ13" s="140">
        <f t="shared" ref="BQ13" si="107">Y13-SUM(Y14:Y15)</f>
        <v>0</v>
      </c>
      <c r="BR13" s="140">
        <f t="shared" ref="BR13" si="108">Z13-SUM(Z14:Z15)</f>
        <v>0</v>
      </c>
      <c r="BS13" s="140">
        <f t="shared" ref="BS13" si="109">AA13-SUM(AA14:AA15)</f>
        <v>0</v>
      </c>
      <c r="BT13" s="140">
        <f t="shared" ref="BT13" si="110">AB13-SUM(AB14:AB15)</f>
        <v>0</v>
      </c>
      <c r="BU13" s="140">
        <f t="shared" ref="BU13" si="111">AC13-SUM(AC14:AC15)</f>
        <v>0</v>
      </c>
      <c r="BV13" s="140">
        <f t="shared" ref="BV13" si="112">AD13-SUM(AD14:AD15)</f>
        <v>0</v>
      </c>
      <c r="BW13" s="140">
        <f t="shared" ref="BW13" si="113">AE13-SUM(AE14:AE15)</f>
        <v>0</v>
      </c>
      <c r="BX13" s="140">
        <f t="shared" ref="BX13" si="114">AF13-SUM(AF14:AF15)</f>
        <v>0</v>
      </c>
      <c r="BY13" s="140">
        <f t="shared" ref="BY13" si="115">AG13-SUM(AG14:AG15)</f>
        <v>0</v>
      </c>
      <c r="BZ13" s="140">
        <f t="shared" ref="BZ13" si="116">AH13-SUM(AH14:AH15)</f>
        <v>0</v>
      </c>
      <c r="CA13" s="140">
        <f t="shared" ref="CA13" si="117">AI13-SUM(AI14:AI15)</f>
        <v>0</v>
      </c>
      <c r="CB13" s="140">
        <f t="shared" ref="CB13" si="118">AJ13-SUM(AJ14:AJ15)</f>
        <v>0</v>
      </c>
      <c r="CC13" s="140">
        <f t="shared" ref="CC13" si="119">AK13-SUM(AK14:AK15)</f>
        <v>0</v>
      </c>
      <c r="CD13" s="140">
        <f t="shared" ref="CD13" si="120">AL13-SUM(AL14:AL15)</f>
        <v>0</v>
      </c>
      <c r="CE13" s="140">
        <f t="shared" ref="CE13" si="121">AM13-SUM(AM14:AM15)</f>
        <v>0</v>
      </c>
      <c r="CF13" s="140">
        <f t="shared" ref="CF13" si="122">AN13-SUM(AN14:AN15)</f>
        <v>0</v>
      </c>
      <c r="CG13" s="140">
        <f t="shared" ref="CG13" si="123">AO13-SUM(AO14:AO15)</f>
        <v>0</v>
      </c>
      <c r="CH13" s="140">
        <f t="shared" ref="CH13" si="124">AP13-SUM(AP14:AP15)</f>
        <v>0</v>
      </c>
      <c r="CI13" s="140">
        <f t="shared" ref="CI13" si="125">AQ13-SUM(AQ14:AQ15)</f>
        <v>0</v>
      </c>
    </row>
    <row r="14" spans="2:87">
      <c r="B14" s="147" t="s">
        <v>52</v>
      </c>
      <c r="C14" s="145">
        <v>0</v>
      </c>
      <c r="D14" s="145">
        <v>0</v>
      </c>
      <c r="E14" s="145">
        <v>0</v>
      </c>
      <c r="F14" s="145">
        <v>0</v>
      </c>
      <c r="G14" s="145">
        <v>3437549</v>
      </c>
      <c r="H14" s="145">
        <v>0</v>
      </c>
      <c r="I14" s="145">
        <v>0</v>
      </c>
      <c r="J14" s="145">
        <v>1750759</v>
      </c>
      <c r="K14" s="145">
        <v>0</v>
      </c>
      <c r="L14" s="145">
        <v>0</v>
      </c>
      <c r="M14" s="145">
        <v>1439926</v>
      </c>
      <c r="N14" s="145">
        <v>0</v>
      </c>
      <c r="O14" s="145">
        <v>1065465</v>
      </c>
      <c r="P14" s="145">
        <v>105680</v>
      </c>
      <c r="Q14" s="145">
        <v>589564</v>
      </c>
      <c r="R14" s="145">
        <v>0</v>
      </c>
      <c r="S14" s="145">
        <v>0</v>
      </c>
      <c r="T14" s="145">
        <v>107008478</v>
      </c>
      <c r="U14" s="145">
        <v>0</v>
      </c>
      <c r="V14" s="145">
        <v>0</v>
      </c>
      <c r="W14" s="145">
        <v>0</v>
      </c>
      <c r="X14" s="145">
        <v>6389328</v>
      </c>
      <c r="Y14" s="145">
        <v>1372463</v>
      </c>
      <c r="Z14" s="145">
        <v>650435</v>
      </c>
      <c r="AA14" s="145">
        <v>0</v>
      </c>
      <c r="AB14" s="145">
        <v>0</v>
      </c>
      <c r="AC14" s="145">
        <v>0</v>
      </c>
      <c r="AD14" s="145">
        <v>0</v>
      </c>
      <c r="AE14" s="145">
        <v>18006</v>
      </c>
      <c r="AF14" s="145">
        <v>2969278</v>
      </c>
      <c r="AG14" s="145">
        <v>0</v>
      </c>
      <c r="AH14" s="145"/>
      <c r="AI14" s="145"/>
      <c r="AJ14" s="145"/>
      <c r="AK14" s="145"/>
      <c r="AL14" s="145"/>
      <c r="AM14" s="145"/>
      <c r="AN14" s="145"/>
      <c r="AO14" s="145"/>
      <c r="AP14" s="145"/>
      <c r="AQ14" s="131">
        <f t="shared" si="44"/>
        <v>126796931</v>
      </c>
      <c r="AU14" s="146"/>
      <c r="AV14" s="146"/>
      <c r="AW14" s="146"/>
      <c r="AX14" s="146"/>
      <c r="AY14" s="146"/>
      <c r="AZ14" s="146"/>
      <c r="BA14" s="146"/>
      <c r="BB14" s="146"/>
      <c r="BC14" s="146"/>
      <c r="BD14" s="146"/>
      <c r="BE14" s="146"/>
      <c r="BF14" s="146"/>
      <c r="BG14" s="146"/>
      <c r="BH14" s="146"/>
      <c r="BI14" s="146"/>
      <c r="BJ14" s="146"/>
      <c r="BK14" s="146"/>
      <c r="BL14" s="146"/>
      <c r="BM14" s="146"/>
      <c r="BN14" s="146"/>
      <c r="BO14" s="146"/>
      <c r="BP14" s="146"/>
      <c r="BQ14" s="146"/>
      <c r="BR14" s="146"/>
      <c r="BS14" s="146"/>
      <c r="BT14" s="146"/>
      <c r="BU14" s="146"/>
      <c r="BV14" s="146"/>
      <c r="BW14" s="146"/>
      <c r="BX14" s="146"/>
      <c r="BY14" s="146"/>
      <c r="BZ14" s="146"/>
      <c r="CA14" s="146"/>
      <c r="CB14" s="146"/>
      <c r="CC14" s="146"/>
      <c r="CD14" s="146"/>
      <c r="CE14" s="146"/>
      <c r="CF14" s="146"/>
      <c r="CG14" s="146"/>
      <c r="CH14" s="146"/>
      <c r="CI14" s="146"/>
    </row>
    <row r="15" spans="2:87">
      <c r="B15" s="147" t="s">
        <v>53</v>
      </c>
      <c r="C15" s="145">
        <v>0</v>
      </c>
      <c r="D15" s="145">
        <v>0</v>
      </c>
      <c r="E15" s="145">
        <v>0</v>
      </c>
      <c r="F15" s="145">
        <v>0</v>
      </c>
      <c r="G15" s="145">
        <v>32852390</v>
      </c>
      <c r="H15" s="145">
        <v>0</v>
      </c>
      <c r="I15" s="145">
        <v>0</v>
      </c>
      <c r="J15" s="145">
        <v>6204219</v>
      </c>
      <c r="K15" s="145">
        <v>0</v>
      </c>
      <c r="L15" s="145">
        <v>0</v>
      </c>
      <c r="M15" s="145">
        <v>0</v>
      </c>
      <c r="N15" s="145">
        <v>7648934</v>
      </c>
      <c r="O15" s="145">
        <v>5861926</v>
      </c>
      <c r="P15" s="145">
        <v>3560008</v>
      </c>
      <c r="Q15" s="145">
        <v>325715</v>
      </c>
      <c r="R15" s="145">
        <v>0</v>
      </c>
      <c r="S15" s="145">
        <v>0</v>
      </c>
      <c r="T15" s="145">
        <v>0</v>
      </c>
      <c r="U15" s="145">
        <v>69125033</v>
      </c>
      <c r="V15" s="145">
        <v>0</v>
      </c>
      <c r="W15" s="145">
        <v>0</v>
      </c>
      <c r="X15" s="145">
        <v>16145222</v>
      </c>
      <c r="Y15" s="145">
        <v>9224270</v>
      </c>
      <c r="Z15" s="145">
        <v>2427464</v>
      </c>
      <c r="AA15" s="145">
        <v>43723466</v>
      </c>
      <c r="AB15" s="145">
        <v>13542752</v>
      </c>
      <c r="AC15" s="145">
        <v>6702756</v>
      </c>
      <c r="AD15" s="145">
        <v>0</v>
      </c>
      <c r="AE15" s="145">
        <v>4494572</v>
      </c>
      <c r="AF15" s="145">
        <v>10455</v>
      </c>
      <c r="AG15" s="145">
        <v>1605245</v>
      </c>
      <c r="AH15" s="145"/>
      <c r="AI15" s="145"/>
      <c r="AJ15" s="145"/>
      <c r="AK15" s="145"/>
      <c r="AL15" s="145"/>
      <c r="AM15" s="145"/>
      <c r="AN15" s="145"/>
      <c r="AO15" s="145"/>
      <c r="AP15" s="145"/>
      <c r="AQ15" s="131">
        <f t="shared" si="44"/>
        <v>223454427</v>
      </c>
      <c r="AU15" s="146"/>
      <c r="AV15" s="146"/>
      <c r="AW15" s="146"/>
      <c r="AX15" s="146"/>
      <c r="AY15" s="146"/>
      <c r="AZ15" s="146"/>
      <c r="BA15" s="146"/>
      <c r="BB15" s="146"/>
      <c r="BC15" s="146"/>
      <c r="BD15" s="146"/>
      <c r="BE15" s="146"/>
      <c r="BF15" s="146"/>
      <c r="BG15" s="146"/>
      <c r="BH15" s="146"/>
      <c r="BI15" s="146"/>
      <c r="BJ15" s="146"/>
      <c r="BK15" s="146"/>
      <c r="BL15" s="146"/>
      <c r="BM15" s="146"/>
      <c r="BN15" s="146"/>
      <c r="BO15" s="146"/>
      <c r="BP15" s="146"/>
      <c r="BQ15" s="146"/>
      <c r="BR15" s="146"/>
      <c r="BS15" s="146"/>
      <c r="BT15" s="146"/>
      <c r="BU15" s="146"/>
      <c r="BV15" s="146"/>
      <c r="BW15" s="146"/>
      <c r="BX15" s="146"/>
      <c r="BY15" s="146"/>
      <c r="BZ15" s="146"/>
      <c r="CA15" s="146"/>
      <c r="CB15" s="146"/>
      <c r="CC15" s="146"/>
      <c r="CD15" s="146"/>
      <c r="CE15" s="146"/>
      <c r="CF15" s="146"/>
      <c r="CG15" s="146"/>
      <c r="CH15" s="146"/>
      <c r="CI15" s="146"/>
    </row>
    <row r="16" spans="2:87">
      <c r="B16" s="144" t="s">
        <v>54</v>
      </c>
      <c r="C16" s="145">
        <v>0</v>
      </c>
      <c r="D16" s="145">
        <v>525309</v>
      </c>
      <c r="E16" s="145">
        <v>0</v>
      </c>
      <c r="F16" s="145">
        <v>19769976</v>
      </c>
      <c r="G16" s="145">
        <v>34226200</v>
      </c>
      <c r="H16" s="145">
        <v>0</v>
      </c>
      <c r="I16" s="145">
        <v>0</v>
      </c>
      <c r="J16" s="145">
        <v>99919539</v>
      </c>
      <c r="K16" s="145">
        <v>0</v>
      </c>
      <c r="L16" s="145">
        <v>0</v>
      </c>
      <c r="M16" s="145">
        <v>248237839</v>
      </c>
      <c r="N16" s="145">
        <v>0</v>
      </c>
      <c r="O16" s="145">
        <v>81320645</v>
      </c>
      <c r="P16" s="145">
        <v>63770196</v>
      </c>
      <c r="Q16" s="145">
        <v>182089900</v>
      </c>
      <c r="R16" s="145">
        <v>0</v>
      </c>
      <c r="S16" s="145">
        <v>0</v>
      </c>
      <c r="T16" s="145">
        <v>0</v>
      </c>
      <c r="U16" s="145">
        <v>0</v>
      </c>
      <c r="V16" s="145">
        <v>0</v>
      </c>
      <c r="W16" s="145">
        <v>598372</v>
      </c>
      <c r="X16" s="145">
        <v>180888591</v>
      </c>
      <c r="Y16" s="145">
        <v>2403929</v>
      </c>
      <c r="Z16" s="145">
        <v>2730185</v>
      </c>
      <c r="AA16" s="145">
        <v>56815733</v>
      </c>
      <c r="AB16" s="145">
        <v>23179517</v>
      </c>
      <c r="AC16" s="145">
        <v>405892</v>
      </c>
      <c r="AD16" s="145">
        <v>0</v>
      </c>
      <c r="AE16" s="145">
        <v>83554053</v>
      </c>
      <c r="AF16" s="145">
        <v>229909029</v>
      </c>
      <c r="AG16" s="145">
        <v>42258881</v>
      </c>
      <c r="AH16" s="145"/>
      <c r="AI16" s="145"/>
      <c r="AJ16" s="145"/>
      <c r="AK16" s="145"/>
      <c r="AL16" s="145"/>
      <c r="AM16" s="145"/>
      <c r="AN16" s="145"/>
      <c r="AO16" s="145"/>
      <c r="AP16" s="145"/>
      <c r="AQ16" s="131">
        <f t="shared" si="44"/>
        <v>1352603786</v>
      </c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</row>
    <row r="17" spans="2:87">
      <c r="B17" s="144" t="s">
        <v>55</v>
      </c>
      <c r="C17" s="145">
        <v>0</v>
      </c>
      <c r="D17" s="145">
        <v>0</v>
      </c>
      <c r="E17" s="145">
        <v>0</v>
      </c>
      <c r="F17" s="145">
        <v>0</v>
      </c>
      <c r="G17" s="145">
        <v>19356274</v>
      </c>
      <c r="H17" s="145">
        <v>0</v>
      </c>
      <c r="I17" s="145">
        <v>0</v>
      </c>
      <c r="J17" s="145">
        <v>2936980</v>
      </c>
      <c r="K17" s="145">
        <v>0</v>
      </c>
      <c r="L17" s="145">
        <v>6711</v>
      </c>
      <c r="M17" s="145">
        <v>22096033</v>
      </c>
      <c r="N17" s="145">
        <v>0</v>
      </c>
      <c r="O17" s="145">
        <v>0</v>
      </c>
      <c r="P17" s="145">
        <v>4754953</v>
      </c>
      <c r="Q17" s="145">
        <v>3363428</v>
      </c>
      <c r="R17" s="145">
        <v>0</v>
      </c>
      <c r="S17" s="145">
        <v>0</v>
      </c>
      <c r="T17" s="145">
        <v>0</v>
      </c>
      <c r="U17" s="145">
        <v>0</v>
      </c>
      <c r="V17" s="145">
        <v>0</v>
      </c>
      <c r="W17" s="145">
        <v>0</v>
      </c>
      <c r="X17" s="145">
        <v>466317</v>
      </c>
      <c r="Y17" s="145">
        <v>0</v>
      </c>
      <c r="Z17" s="145">
        <v>0</v>
      </c>
      <c r="AA17" s="145">
        <v>5131441</v>
      </c>
      <c r="AB17" s="145">
        <v>1397760</v>
      </c>
      <c r="AC17" s="145">
        <v>0</v>
      </c>
      <c r="AD17" s="145">
        <v>0</v>
      </c>
      <c r="AE17" s="145">
        <v>0</v>
      </c>
      <c r="AF17" s="145">
        <v>0</v>
      </c>
      <c r="AG17" s="145">
        <v>0</v>
      </c>
      <c r="AH17" s="145"/>
      <c r="AI17" s="145"/>
      <c r="AJ17" s="145"/>
      <c r="AK17" s="145"/>
      <c r="AL17" s="145"/>
      <c r="AM17" s="145"/>
      <c r="AN17" s="145"/>
      <c r="AO17" s="145"/>
      <c r="AP17" s="145"/>
      <c r="AQ17" s="131">
        <f t="shared" si="44"/>
        <v>59509897</v>
      </c>
      <c r="AU17" s="140">
        <f t="shared" ref="AU17" si="126">C17-SUM(C18:C19)</f>
        <v>0</v>
      </c>
      <c r="AV17" s="140">
        <f t="shared" ref="AV17" si="127">D17-SUM(D18:D19)</f>
        <v>0</v>
      </c>
      <c r="AW17" s="140">
        <f t="shared" ref="AW17" si="128">E17-SUM(E18:E19)</f>
        <v>0</v>
      </c>
      <c r="AX17" s="140">
        <f t="shared" ref="AX17" si="129">F17-SUM(F18:F19)</f>
        <v>0</v>
      </c>
      <c r="AY17" s="140">
        <f t="shared" ref="AY17" si="130">G17-SUM(G18:G19)</f>
        <v>0</v>
      </c>
      <c r="AZ17" s="140">
        <f t="shared" ref="AZ17" si="131">H17-SUM(H18:H19)</f>
        <v>0</v>
      </c>
      <c r="BA17" s="140">
        <f t="shared" ref="BA17" si="132">I17-SUM(I18:I19)</f>
        <v>0</v>
      </c>
      <c r="BB17" s="140">
        <f t="shared" ref="BB17" si="133">J17-SUM(J18:J19)</f>
        <v>0</v>
      </c>
      <c r="BC17" s="140">
        <f t="shared" ref="BC17" si="134">K17-SUM(K18:K19)</f>
        <v>0</v>
      </c>
      <c r="BD17" s="140">
        <f t="shared" ref="BD17" si="135">L17-SUM(L18:L19)</f>
        <v>0</v>
      </c>
      <c r="BE17" s="140">
        <f t="shared" ref="BE17" si="136">M17-SUM(M18:M19)</f>
        <v>0</v>
      </c>
      <c r="BF17" s="140">
        <f t="shared" ref="BF17" si="137">N17-SUM(N18:N19)</f>
        <v>0</v>
      </c>
      <c r="BG17" s="140">
        <f t="shared" ref="BG17" si="138">O17-SUM(O18:O19)</f>
        <v>0</v>
      </c>
      <c r="BH17" s="140">
        <f t="shared" ref="BH17" si="139">P17-SUM(P18:P19)</f>
        <v>0</v>
      </c>
      <c r="BI17" s="140">
        <f t="shared" ref="BI17" si="140">Q17-SUM(Q18:Q19)</f>
        <v>0</v>
      </c>
      <c r="BJ17" s="140">
        <f t="shared" ref="BJ17" si="141">R17-SUM(R18:R19)</f>
        <v>0</v>
      </c>
      <c r="BK17" s="140">
        <f t="shared" ref="BK17" si="142">S17-SUM(S18:S19)</f>
        <v>0</v>
      </c>
      <c r="BL17" s="140">
        <f t="shared" ref="BL17" si="143">T17-SUM(T18:T19)</f>
        <v>0</v>
      </c>
      <c r="BM17" s="140">
        <f t="shared" ref="BM17" si="144">U17-SUM(U18:U19)</f>
        <v>0</v>
      </c>
      <c r="BN17" s="140">
        <f t="shared" ref="BN17" si="145">V17-SUM(V18:V19)</f>
        <v>0</v>
      </c>
      <c r="BO17" s="140">
        <f t="shared" ref="BO17" si="146">W17-SUM(W18:W19)</f>
        <v>0</v>
      </c>
      <c r="BP17" s="140">
        <f t="shared" ref="BP17" si="147">X17-SUM(X18:X19)</f>
        <v>0</v>
      </c>
      <c r="BQ17" s="140">
        <f t="shared" ref="BQ17" si="148">Y17-SUM(Y18:Y19)</f>
        <v>0</v>
      </c>
      <c r="BR17" s="140">
        <f t="shared" ref="BR17" si="149">Z17-SUM(Z18:Z19)</f>
        <v>0</v>
      </c>
      <c r="BS17" s="140">
        <f t="shared" ref="BS17" si="150">AA17-SUM(AA18:AA19)</f>
        <v>0</v>
      </c>
      <c r="BT17" s="140">
        <f t="shared" ref="BT17" si="151">AB17-SUM(AB18:AB19)</f>
        <v>0</v>
      </c>
      <c r="BU17" s="140">
        <f t="shared" ref="BU17" si="152">AC17-SUM(AC18:AC19)</f>
        <v>0</v>
      </c>
      <c r="BV17" s="140">
        <f t="shared" ref="BV17" si="153">AD17-SUM(AD18:AD19)</f>
        <v>0</v>
      </c>
      <c r="BW17" s="140">
        <f t="shared" ref="BW17" si="154">AE17-SUM(AE18:AE19)</f>
        <v>0</v>
      </c>
      <c r="BX17" s="140">
        <f t="shared" ref="BX17" si="155">AF17-SUM(AF18:AF19)</f>
        <v>0</v>
      </c>
      <c r="BY17" s="140">
        <f t="shared" ref="BY17" si="156">AG17-SUM(AG18:AG19)</f>
        <v>0</v>
      </c>
      <c r="BZ17" s="140">
        <f t="shared" ref="BZ17" si="157">AH17-SUM(AH18:AH19)</f>
        <v>0</v>
      </c>
      <c r="CA17" s="140">
        <f t="shared" ref="CA17" si="158">AI17-SUM(AI18:AI19)</f>
        <v>0</v>
      </c>
      <c r="CB17" s="140">
        <f t="shared" ref="CB17" si="159">AJ17-SUM(AJ18:AJ19)</f>
        <v>0</v>
      </c>
      <c r="CC17" s="140">
        <f t="shared" ref="CC17" si="160">AK17-SUM(AK18:AK19)</f>
        <v>0</v>
      </c>
      <c r="CD17" s="140">
        <f t="shared" ref="CD17" si="161">AL17-SUM(AL18:AL19)</f>
        <v>0</v>
      </c>
      <c r="CE17" s="140">
        <f t="shared" ref="CE17" si="162">AM17-SUM(AM18:AM19)</f>
        <v>0</v>
      </c>
      <c r="CF17" s="140">
        <f t="shared" ref="CF17" si="163">AN17-SUM(AN18:AN19)</f>
        <v>0</v>
      </c>
      <c r="CG17" s="140">
        <f t="shared" ref="CG17" si="164">AO17-SUM(AO18:AO19)</f>
        <v>0</v>
      </c>
      <c r="CH17" s="140">
        <f t="shared" ref="CH17" si="165">AP17-SUM(AP18:AP19)</f>
        <v>0</v>
      </c>
      <c r="CI17" s="140">
        <f t="shared" ref="CI17" si="166">AQ17-SUM(AQ18:AQ19)</f>
        <v>0</v>
      </c>
    </row>
    <row r="18" spans="2:87">
      <c r="B18" s="147" t="s">
        <v>56</v>
      </c>
      <c r="C18" s="145">
        <v>0</v>
      </c>
      <c r="D18" s="145">
        <v>0</v>
      </c>
      <c r="E18" s="145">
        <v>0</v>
      </c>
      <c r="F18" s="145">
        <v>0</v>
      </c>
      <c r="G18" s="145">
        <v>3596680</v>
      </c>
      <c r="H18" s="145">
        <v>0</v>
      </c>
      <c r="I18" s="145">
        <v>0</v>
      </c>
      <c r="J18" s="145">
        <v>1928409</v>
      </c>
      <c r="K18" s="145">
        <v>0</v>
      </c>
      <c r="L18" s="145">
        <v>0</v>
      </c>
      <c r="M18" s="145">
        <v>0</v>
      </c>
      <c r="N18" s="145">
        <v>0</v>
      </c>
      <c r="O18" s="145">
        <v>0</v>
      </c>
      <c r="P18" s="145">
        <v>4737908</v>
      </c>
      <c r="Q18" s="145">
        <v>2345537</v>
      </c>
      <c r="R18" s="145">
        <v>0</v>
      </c>
      <c r="S18" s="145">
        <v>0</v>
      </c>
      <c r="T18" s="145">
        <v>0</v>
      </c>
      <c r="U18" s="145">
        <v>0</v>
      </c>
      <c r="V18" s="145">
        <v>0</v>
      </c>
      <c r="W18" s="145">
        <v>0</v>
      </c>
      <c r="X18" s="145">
        <v>466317</v>
      </c>
      <c r="Y18" s="145">
        <v>0</v>
      </c>
      <c r="Z18" s="145">
        <v>0</v>
      </c>
      <c r="AA18" s="145">
        <v>0</v>
      </c>
      <c r="AB18" s="145">
        <v>1397760</v>
      </c>
      <c r="AC18" s="145">
        <v>0</v>
      </c>
      <c r="AD18" s="145">
        <v>0</v>
      </c>
      <c r="AE18" s="145">
        <v>0</v>
      </c>
      <c r="AF18" s="145">
        <v>0</v>
      </c>
      <c r="AG18" s="145">
        <v>0</v>
      </c>
      <c r="AH18" s="145"/>
      <c r="AI18" s="145"/>
      <c r="AJ18" s="145"/>
      <c r="AK18" s="145"/>
      <c r="AL18" s="145"/>
      <c r="AM18" s="145"/>
      <c r="AN18" s="145"/>
      <c r="AO18" s="145"/>
      <c r="AP18" s="145"/>
      <c r="AQ18" s="131">
        <f t="shared" si="44"/>
        <v>14472611</v>
      </c>
      <c r="AU18" s="146"/>
      <c r="AV18" s="146"/>
      <c r="AW18" s="146"/>
      <c r="AX18" s="146"/>
      <c r="AY18" s="146"/>
      <c r="AZ18" s="146"/>
      <c r="BA18" s="146"/>
      <c r="BB18" s="146"/>
      <c r="BC18" s="146"/>
      <c r="BD18" s="146"/>
      <c r="BE18" s="146"/>
      <c r="BF18" s="146"/>
      <c r="BG18" s="146"/>
      <c r="BH18" s="146"/>
      <c r="BI18" s="146"/>
      <c r="BJ18" s="146"/>
      <c r="BK18" s="146"/>
      <c r="BL18" s="146"/>
      <c r="BM18" s="146"/>
      <c r="BN18" s="146"/>
      <c r="BO18" s="146"/>
      <c r="BP18" s="146"/>
      <c r="BQ18" s="146"/>
      <c r="BR18" s="146"/>
      <c r="BS18" s="146"/>
      <c r="BT18" s="146"/>
      <c r="BU18" s="146"/>
      <c r="BV18" s="146"/>
      <c r="BW18" s="146"/>
      <c r="BX18" s="146"/>
      <c r="BY18" s="146"/>
      <c r="BZ18" s="146"/>
      <c r="CA18" s="146"/>
      <c r="CB18" s="146"/>
      <c r="CC18" s="146"/>
      <c r="CD18" s="146"/>
      <c r="CE18" s="146"/>
      <c r="CF18" s="146"/>
      <c r="CG18" s="146"/>
      <c r="CH18" s="146"/>
      <c r="CI18" s="146"/>
    </row>
    <row r="19" spans="2:87">
      <c r="B19" s="147" t="s">
        <v>57</v>
      </c>
      <c r="C19" s="145">
        <v>0</v>
      </c>
      <c r="D19" s="145">
        <v>0</v>
      </c>
      <c r="E19" s="145">
        <v>0</v>
      </c>
      <c r="F19" s="145">
        <v>0</v>
      </c>
      <c r="G19" s="145">
        <v>15759594</v>
      </c>
      <c r="H19" s="145">
        <v>0</v>
      </c>
      <c r="I19" s="145">
        <v>0</v>
      </c>
      <c r="J19" s="145">
        <v>1008571</v>
      </c>
      <c r="K19" s="145">
        <v>0</v>
      </c>
      <c r="L19" s="145">
        <v>6711</v>
      </c>
      <c r="M19" s="145">
        <v>22096033</v>
      </c>
      <c r="N19" s="145">
        <v>0</v>
      </c>
      <c r="O19" s="145">
        <v>0</v>
      </c>
      <c r="P19" s="145">
        <v>17045</v>
      </c>
      <c r="Q19" s="145">
        <v>1017891</v>
      </c>
      <c r="R19" s="145">
        <v>0</v>
      </c>
      <c r="S19" s="145">
        <v>0</v>
      </c>
      <c r="T19" s="145">
        <v>0</v>
      </c>
      <c r="U19" s="145">
        <v>0</v>
      </c>
      <c r="V19" s="145">
        <v>0</v>
      </c>
      <c r="W19" s="145">
        <v>0</v>
      </c>
      <c r="X19" s="145">
        <v>0</v>
      </c>
      <c r="Y19" s="145">
        <v>0</v>
      </c>
      <c r="Z19" s="145">
        <v>0</v>
      </c>
      <c r="AA19" s="145">
        <v>5131441</v>
      </c>
      <c r="AB19" s="145">
        <v>0</v>
      </c>
      <c r="AC19" s="145">
        <v>0</v>
      </c>
      <c r="AD19" s="145">
        <v>0</v>
      </c>
      <c r="AE19" s="145">
        <v>0</v>
      </c>
      <c r="AF19" s="145">
        <v>0</v>
      </c>
      <c r="AG19" s="145">
        <v>0</v>
      </c>
      <c r="AH19" s="145"/>
      <c r="AI19" s="145"/>
      <c r="AJ19" s="145"/>
      <c r="AK19" s="145"/>
      <c r="AL19" s="145"/>
      <c r="AM19" s="145"/>
      <c r="AN19" s="145"/>
      <c r="AO19" s="145"/>
      <c r="AP19" s="145"/>
      <c r="AQ19" s="131">
        <f t="shared" si="44"/>
        <v>45037286</v>
      </c>
      <c r="AU19" s="146"/>
      <c r="AV19" s="146"/>
      <c r="AW19" s="146"/>
      <c r="AX19" s="146"/>
      <c r="AY19" s="146"/>
      <c r="AZ19" s="146"/>
      <c r="BA19" s="146"/>
      <c r="BB19" s="146"/>
      <c r="BC19" s="146"/>
      <c r="BD19" s="146"/>
      <c r="BE19" s="146"/>
      <c r="BF19" s="146"/>
      <c r="BG19" s="146"/>
      <c r="BH19" s="146"/>
      <c r="BI19" s="146"/>
      <c r="BJ19" s="146"/>
      <c r="BK19" s="146"/>
      <c r="BL19" s="146"/>
      <c r="BM19" s="146"/>
      <c r="BN19" s="146"/>
      <c r="BO19" s="146"/>
      <c r="BP19" s="146"/>
      <c r="BQ19" s="146"/>
      <c r="BR19" s="146"/>
      <c r="BS19" s="146"/>
      <c r="BT19" s="146"/>
      <c r="BU19" s="146"/>
      <c r="BV19" s="146"/>
      <c r="BW19" s="146"/>
      <c r="BX19" s="146"/>
      <c r="BY19" s="146"/>
      <c r="BZ19" s="146"/>
      <c r="CA19" s="146"/>
      <c r="CB19" s="146"/>
      <c r="CC19" s="146"/>
      <c r="CD19" s="146"/>
      <c r="CE19" s="146"/>
      <c r="CF19" s="146"/>
      <c r="CG19" s="146"/>
      <c r="CH19" s="146"/>
      <c r="CI19" s="146"/>
    </row>
    <row r="20" spans="2:87">
      <c r="B20" s="143" t="s">
        <v>58</v>
      </c>
      <c r="C20" s="142">
        <v>612</v>
      </c>
      <c r="D20" s="142">
        <v>677719</v>
      </c>
      <c r="E20" s="142">
        <v>24068</v>
      </c>
      <c r="F20" s="142">
        <v>11583116</v>
      </c>
      <c r="G20" s="142">
        <v>245438029</v>
      </c>
      <c r="H20" s="142">
        <v>209989</v>
      </c>
      <c r="I20" s="142">
        <v>2189444</v>
      </c>
      <c r="J20" s="142">
        <v>122043197</v>
      </c>
      <c r="K20" s="142">
        <v>14383</v>
      </c>
      <c r="L20" s="142">
        <v>37696819</v>
      </c>
      <c r="M20" s="142">
        <v>499662800</v>
      </c>
      <c r="N20" s="142">
        <v>156598390</v>
      </c>
      <c r="O20" s="142">
        <v>272273435</v>
      </c>
      <c r="P20" s="142">
        <v>95269076</v>
      </c>
      <c r="Q20" s="142">
        <v>104767308</v>
      </c>
      <c r="R20" s="142">
        <v>18396</v>
      </c>
      <c r="S20" s="142">
        <v>44574</v>
      </c>
      <c r="T20" s="142">
        <v>46720556</v>
      </c>
      <c r="U20" s="142">
        <v>3705482</v>
      </c>
      <c r="V20" s="142">
        <v>3622</v>
      </c>
      <c r="W20" s="142">
        <v>1562739</v>
      </c>
      <c r="X20" s="142">
        <v>437707360</v>
      </c>
      <c r="Y20" s="142">
        <v>8411977</v>
      </c>
      <c r="Z20" s="142">
        <v>59697997</v>
      </c>
      <c r="AA20" s="142">
        <v>151846743</v>
      </c>
      <c r="AB20" s="142">
        <v>308357254</v>
      </c>
      <c r="AC20" s="142">
        <v>86890893</v>
      </c>
      <c r="AD20" s="142">
        <v>18269</v>
      </c>
      <c r="AE20" s="142">
        <v>107780038</v>
      </c>
      <c r="AF20" s="142">
        <v>57909779</v>
      </c>
      <c r="AG20" s="142">
        <v>282320</v>
      </c>
      <c r="AH20" s="142"/>
      <c r="AI20" s="142"/>
      <c r="AJ20" s="142"/>
      <c r="AK20" s="142"/>
      <c r="AL20" s="142"/>
      <c r="AM20" s="142"/>
      <c r="AN20" s="142"/>
      <c r="AO20" s="142"/>
      <c r="AP20" s="142"/>
      <c r="AQ20" s="131">
        <f t="shared" si="44"/>
        <v>2819406384</v>
      </c>
      <c r="AU20" s="140">
        <f t="shared" ref="AU20" si="167">C20-SUM(C21:C23)</f>
        <v>0</v>
      </c>
      <c r="AV20" s="140">
        <f t="shared" ref="AV20" si="168">D20-SUM(D21:D23)</f>
        <v>0</v>
      </c>
      <c r="AW20" s="140">
        <f t="shared" ref="AW20" si="169">E20-SUM(E21:E23)</f>
        <v>0</v>
      </c>
      <c r="AX20" s="140">
        <f t="shared" ref="AX20" si="170">F20-SUM(F21:F23)</f>
        <v>0</v>
      </c>
      <c r="AY20" s="140">
        <f t="shared" ref="AY20" si="171">G20-SUM(G21:G23)</f>
        <v>0</v>
      </c>
      <c r="AZ20" s="140">
        <f t="shared" ref="AZ20" si="172">H20-SUM(H21:H23)</f>
        <v>0</v>
      </c>
      <c r="BA20" s="140">
        <f t="shared" ref="BA20" si="173">I20-SUM(I21:I23)</f>
        <v>0</v>
      </c>
      <c r="BB20" s="140">
        <f t="shared" ref="BB20" si="174">J20-SUM(J21:J23)</f>
        <v>0</v>
      </c>
      <c r="BC20" s="140">
        <f t="shared" ref="BC20" si="175">K20-SUM(K21:K23)</f>
        <v>0</v>
      </c>
      <c r="BD20" s="140">
        <f t="shared" ref="BD20" si="176">L20-SUM(L21:L23)</f>
        <v>0</v>
      </c>
      <c r="BE20" s="140">
        <f t="shared" ref="BE20" si="177">M20-SUM(M21:M23)</f>
        <v>0</v>
      </c>
      <c r="BF20" s="140">
        <f t="shared" ref="BF20" si="178">N20-SUM(N21:N23)</f>
        <v>0</v>
      </c>
      <c r="BG20" s="140">
        <f t="shared" ref="BG20" si="179">O20-SUM(O21:O23)</f>
        <v>0</v>
      </c>
      <c r="BH20" s="140">
        <f t="shared" ref="BH20" si="180">P20-SUM(P21:P23)</f>
        <v>0</v>
      </c>
      <c r="BI20" s="140">
        <f t="shared" ref="BI20" si="181">Q20-SUM(Q21:Q23)</f>
        <v>0</v>
      </c>
      <c r="BJ20" s="140">
        <f t="shared" ref="BJ20" si="182">R20-SUM(R21:R23)</f>
        <v>0</v>
      </c>
      <c r="BK20" s="140">
        <f t="shared" ref="BK20" si="183">S20-SUM(S21:S23)</f>
        <v>0</v>
      </c>
      <c r="BL20" s="140">
        <f t="shared" ref="BL20" si="184">T20-SUM(T21:T23)</f>
        <v>0</v>
      </c>
      <c r="BM20" s="140">
        <f t="shared" ref="BM20" si="185">U20-SUM(U21:U23)</f>
        <v>0</v>
      </c>
      <c r="BN20" s="140">
        <f t="shared" ref="BN20" si="186">V20-SUM(V21:V23)</f>
        <v>0</v>
      </c>
      <c r="BO20" s="140">
        <f t="shared" ref="BO20" si="187">W20-SUM(W21:W23)</f>
        <v>0</v>
      </c>
      <c r="BP20" s="140">
        <f t="shared" ref="BP20" si="188">X20-SUM(X21:X23)</f>
        <v>0</v>
      </c>
      <c r="BQ20" s="140">
        <f t="shared" ref="BQ20" si="189">Y20-SUM(Y21:Y23)</f>
        <v>0</v>
      </c>
      <c r="BR20" s="140">
        <f t="shared" ref="BR20" si="190">Z20-SUM(Z21:Z23)</f>
        <v>-1</v>
      </c>
      <c r="BS20" s="140">
        <f t="shared" ref="BS20" si="191">AA20-SUM(AA21:AA23)</f>
        <v>0</v>
      </c>
      <c r="BT20" s="140">
        <f t="shared" ref="BT20" si="192">AB20-SUM(AB21:AB23)</f>
        <v>0</v>
      </c>
      <c r="BU20" s="140">
        <f t="shared" ref="BU20" si="193">AC20-SUM(AC21:AC23)</f>
        <v>0</v>
      </c>
      <c r="BV20" s="140">
        <f t="shared" ref="BV20" si="194">AD20-SUM(AD21:AD23)</f>
        <v>0</v>
      </c>
      <c r="BW20" s="140">
        <f t="shared" ref="BW20" si="195">AE20-SUM(AE21:AE23)</f>
        <v>0</v>
      </c>
      <c r="BX20" s="140">
        <f t="shared" ref="BX20" si="196">AF20-SUM(AF21:AF23)</f>
        <v>0</v>
      </c>
      <c r="BY20" s="140">
        <f t="shared" ref="BY20" si="197">AG20-SUM(AG21:AG23)</f>
        <v>0</v>
      </c>
      <c r="BZ20" s="140">
        <f t="shared" ref="BZ20" si="198">AH20-SUM(AH21:AH23)</f>
        <v>0</v>
      </c>
      <c r="CA20" s="140">
        <f t="shared" ref="CA20" si="199">AI20-SUM(AI21:AI23)</f>
        <v>0</v>
      </c>
      <c r="CB20" s="140">
        <f t="shared" ref="CB20" si="200">AJ20-SUM(AJ21:AJ23)</f>
        <v>0</v>
      </c>
      <c r="CC20" s="140">
        <f t="shared" ref="CC20" si="201">AK20-SUM(AK21:AK23)</f>
        <v>0</v>
      </c>
      <c r="CD20" s="140">
        <f t="shared" ref="CD20" si="202">AL20-SUM(AL21:AL23)</f>
        <v>0</v>
      </c>
      <c r="CE20" s="140">
        <f t="shared" ref="CE20" si="203">AM20-SUM(AM21:AM23)</f>
        <v>0</v>
      </c>
      <c r="CF20" s="140">
        <f t="shared" ref="CF20" si="204">AN20-SUM(AN21:AN23)</f>
        <v>0</v>
      </c>
      <c r="CG20" s="140">
        <f t="shared" ref="CG20" si="205">AO20-SUM(AO21:AO23)</f>
        <v>0</v>
      </c>
      <c r="CH20" s="140">
        <f t="shared" ref="CH20" si="206">AP20-SUM(AP21:AP23)</f>
        <v>0</v>
      </c>
      <c r="CI20" s="140">
        <f t="shared" ref="CI20" si="207">AQ20-SUM(AQ21:AQ23)</f>
        <v>-1</v>
      </c>
    </row>
    <row r="21" spans="2:87">
      <c r="B21" s="144" t="s">
        <v>59</v>
      </c>
      <c r="C21" s="145">
        <v>0</v>
      </c>
      <c r="D21" s="145">
        <v>614710</v>
      </c>
      <c r="E21" s="145">
        <v>0</v>
      </c>
      <c r="F21" s="145">
        <v>9312669</v>
      </c>
      <c r="G21" s="145">
        <v>105292092</v>
      </c>
      <c r="H21" s="145">
        <v>0</v>
      </c>
      <c r="I21" s="145">
        <v>169920</v>
      </c>
      <c r="J21" s="145">
        <v>25017432</v>
      </c>
      <c r="K21" s="145">
        <v>0</v>
      </c>
      <c r="L21" s="145">
        <v>9752403</v>
      </c>
      <c r="M21" s="145">
        <v>297464528</v>
      </c>
      <c r="N21" s="145">
        <v>59390474</v>
      </c>
      <c r="O21" s="145">
        <v>155635219</v>
      </c>
      <c r="P21" s="145">
        <v>59350658</v>
      </c>
      <c r="Q21" s="145">
        <v>71802982</v>
      </c>
      <c r="R21" s="145">
        <v>16975</v>
      </c>
      <c r="S21" s="145">
        <v>0</v>
      </c>
      <c r="T21" s="145">
        <v>45790771</v>
      </c>
      <c r="U21" s="145">
        <v>2421666</v>
      </c>
      <c r="V21" s="145">
        <v>0</v>
      </c>
      <c r="W21" s="145">
        <v>1538065</v>
      </c>
      <c r="X21" s="145">
        <v>63557647</v>
      </c>
      <c r="Y21" s="145">
        <v>0</v>
      </c>
      <c r="Z21" s="145">
        <v>18711895</v>
      </c>
      <c r="AA21" s="145">
        <v>16058631</v>
      </c>
      <c r="AB21" s="145">
        <v>9161395</v>
      </c>
      <c r="AC21" s="145">
        <v>61287754</v>
      </c>
      <c r="AD21" s="145">
        <v>0</v>
      </c>
      <c r="AE21" s="145">
        <v>42727605</v>
      </c>
      <c r="AF21" s="145">
        <v>57100449</v>
      </c>
      <c r="AG21" s="145">
        <v>0</v>
      </c>
      <c r="AH21" s="145"/>
      <c r="AI21" s="145"/>
      <c r="AJ21" s="145"/>
      <c r="AK21" s="145"/>
      <c r="AL21" s="145"/>
      <c r="AM21" s="145"/>
      <c r="AN21" s="145"/>
      <c r="AO21" s="145"/>
      <c r="AP21" s="145"/>
      <c r="AQ21" s="131">
        <f t="shared" si="44"/>
        <v>1112175940</v>
      </c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146"/>
      <c r="BT21" s="146"/>
      <c r="BU21" s="146"/>
      <c r="BV21" s="146"/>
      <c r="BW21" s="146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</row>
    <row r="22" spans="2:87">
      <c r="B22" s="144" t="s">
        <v>60</v>
      </c>
      <c r="C22" s="145">
        <v>0</v>
      </c>
      <c r="D22" s="145">
        <v>0</v>
      </c>
      <c r="E22" s="145">
        <v>0</v>
      </c>
      <c r="F22" s="145">
        <v>149868</v>
      </c>
      <c r="G22" s="145">
        <v>130727576</v>
      </c>
      <c r="H22" s="145">
        <v>0</v>
      </c>
      <c r="I22" s="145">
        <v>0</v>
      </c>
      <c r="J22" s="145">
        <v>78806708</v>
      </c>
      <c r="K22" s="145">
        <v>0</v>
      </c>
      <c r="L22" s="145">
        <v>27942160</v>
      </c>
      <c r="M22" s="145">
        <v>185388935</v>
      </c>
      <c r="N22" s="145">
        <v>97161149</v>
      </c>
      <c r="O22" s="145">
        <v>115279773</v>
      </c>
      <c r="P22" s="145">
        <v>33811651</v>
      </c>
      <c r="Q22" s="145">
        <v>25172366</v>
      </c>
      <c r="R22" s="145">
        <v>0</v>
      </c>
      <c r="S22" s="145">
        <v>0</v>
      </c>
      <c r="T22" s="145">
        <v>0</v>
      </c>
      <c r="U22" s="145">
        <v>0</v>
      </c>
      <c r="V22" s="145">
        <v>0</v>
      </c>
      <c r="W22" s="145">
        <v>0</v>
      </c>
      <c r="X22" s="145">
        <v>360171972</v>
      </c>
      <c r="Y22" s="145">
        <v>0</v>
      </c>
      <c r="Z22" s="145">
        <v>38802573</v>
      </c>
      <c r="AA22" s="145">
        <v>135482758</v>
      </c>
      <c r="AB22" s="145">
        <v>297978861</v>
      </c>
      <c r="AC22" s="145">
        <v>25595512</v>
      </c>
      <c r="AD22" s="145">
        <v>0</v>
      </c>
      <c r="AE22" s="145">
        <v>62798561</v>
      </c>
      <c r="AF22" s="145">
        <v>0</v>
      </c>
      <c r="AG22" s="145">
        <v>0</v>
      </c>
      <c r="AH22" s="145"/>
      <c r="AI22" s="145"/>
      <c r="AJ22" s="145"/>
      <c r="AK22" s="145"/>
      <c r="AL22" s="145"/>
      <c r="AM22" s="145"/>
      <c r="AN22" s="145"/>
      <c r="AO22" s="145"/>
      <c r="AP22" s="145"/>
      <c r="AQ22" s="131">
        <f t="shared" si="44"/>
        <v>1615270423</v>
      </c>
      <c r="AU22" s="146"/>
      <c r="AV22" s="146"/>
      <c r="AW22" s="146"/>
      <c r="AX22" s="146"/>
      <c r="AY22" s="146"/>
      <c r="AZ22" s="146"/>
      <c r="BA22" s="146"/>
      <c r="BB22" s="146"/>
      <c r="BC22" s="146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146"/>
      <c r="BV22" s="146"/>
      <c r="BW22" s="146"/>
      <c r="BX22" s="146"/>
      <c r="BY22" s="146"/>
      <c r="BZ22" s="146"/>
      <c r="CA22" s="146"/>
      <c r="CB22" s="146"/>
      <c r="CC22" s="146"/>
      <c r="CD22" s="146"/>
      <c r="CE22" s="146"/>
      <c r="CF22" s="146"/>
      <c r="CG22" s="146"/>
      <c r="CH22" s="146"/>
      <c r="CI22" s="146"/>
    </row>
    <row r="23" spans="2:87">
      <c r="B23" s="144" t="s">
        <v>61</v>
      </c>
      <c r="C23" s="145">
        <v>612</v>
      </c>
      <c r="D23" s="145">
        <v>63009</v>
      </c>
      <c r="E23" s="145">
        <v>24068</v>
      </c>
      <c r="F23" s="145">
        <v>2120579</v>
      </c>
      <c r="G23" s="145">
        <v>9418361</v>
      </c>
      <c r="H23" s="145">
        <v>209989</v>
      </c>
      <c r="I23" s="145">
        <v>2019524</v>
      </c>
      <c r="J23" s="145">
        <v>18219057</v>
      </c>
      <c r="K23" s="145">
        <v>14383</v>
      </c>
      <c r="L23" s="145">
        <v>2256</v>
      </c>
      <c r="M23" s="145">
        <v>16809337</v>
      </c>
      <c r="N23" s="145">
        <v>46767</v>
      </c>
      <c r="O23" s="145">
        <v>1358443</v>
      </c>
      <c r="P23" s="145">
        <v>2106767</v>
      </c>
      <c r="Q23" s="145">
        <v>7791960</v>
      </c>
      <c r="R23" s="145">
        <v>1421</v>
      </c>
      <c r="S23" s="145">
        <v>44574</v>
      </c>
      <c r="T23" s="145">
        <v>929785</v>
      </c>
      <c r="U23" s="145">
        <v>1283816</v>
      </c>
      <c r="V23" s="145">
        <v>3622</v>
      </c>
      <c r="W23" s="145">
        <v>24674</v>
      </c>
      <c r="X23" s="145">
        <v>13977741</v>
      </c>
      <c r="Y23" s="145">
        <v>8411977</v>
      </c>
      <c r="Z23" s="145">
        <v>2183530</v>
      </c>
      <c r="AA23" s="145">
        <v>305354</v>
      </c>
      <c r="AB23" s="145">
        <v>1216998</v>
      </c>
      <c r="AC23" s="145">
        <v>7627</v>
      </c>
      <c r="AD23" s="145">
        <v>18269</v>
      </c>
      <c r="AE23" s="145">
        <v>2253872</v>
      </c>
      <c r="AF23" s="145">
        <v>809330</v>
      </c>
      <c r="AG23" s="145">
        <v>282320</v>
      </c>
      <c r="AH23" s="145"/>
      <c r="AI23" s="145"/>
      <c r="AJ23" s="145"/>
      <c r="AK23" s="145"/>
      <c r="AL23" s="145"/>
      <c r="AM23" s="145"/>
      <c r="AN23" s="145"/>
      <c r="AO23" s="145"/>
      <c r="AP23" s="145"/>
      <c r="AQ23" s="131">
        <f t="shared" si="44"/>
        <v>91960022</v>
      </c>
      <c r="AU23" s="140">
        <f t="shared" ref="AU23" si="208">C23-SUM(C24:C25)</f>
        <v>0</v>
      </c>
      <c r="AV23" s="140">
        <f t="shared" ref="AV23" si="209">D23-SUM(D24:D25)</f>
        <v>0</v>
      </c>
      <c r="AW23" s="140">
        <f t="shared" ref="AW23" si="210">E23-SUM(E24:E25)</f>
        <v>0</v>
      </c>
      <c r="AX23" s="140">
        <f t="shared" ref="AX23" si="211">F23-SUM(F24:F25)</f>
        <v>0</v>
      </c>
      <c r="AY23" s="140">
        <f t="shared" ref="AY23" si="212">G23-SUM(G24:G25)</f>
        <v>0</v>
      </c>
      <c r="AZ23" s="140">
        <f t="shared" ref="AZ23" si="213">H23-SUM(H24:H25)</f>
        <v>0</v>
      </c>
      <c r="BA23" s="140">
        <f t="shared" ref="BA23" si="214">I23-SUM(I24:I25)</f>
        <v>0</v>
      </c>
      <c r="BB23" s="140">
        <f t="shared" ref="BB23" si="215">J23-SUM(J24:J25)</f>
        <v>0</v>
      </c>
      <c r="BC23" s="140">
        <f t="shared" ref="BC23" si="216">K23-SUM(K24:K25)</f>
        <v>0</v>
      </c>
      <c r="BD23" s="140">
        <f t="shared" ref="BD23" si="217">L23-SUM(L24:L25)</f>
        <v>0</v>
      </c>
      <c r="BE23" s="140">
        <f t="shared" ref="BE23" si="218">M23-SUM(M24:M25)</f>
        <v>0</v>
      </c>
      <c r="BF23" s="140">
        <f t="shared" ref="BF23" si="219">N23-SUM(N24:N25)</f>
        <v>0</v>
      </c>
      <c r="BG23" s="140">
        <f t="shared" ref="BG23" si="220">O23-SUM(O24:O25)</f>
        <v>0</v>
      </c>
      <c r="BH23" s="140">
        <f t="shared" ref="BH23" si="221">P23-SUM(P24:P25)</f>
        <v>0</v>
      </c>
      <c r="BI23" s="140">
        <f t="shared" ref="BI23" si="222">Q23-SUM(Q24:Q25)</f>
        <v>0</v>
      </c>
      <c r="BJ23" s="140">
        <f t="shared" ref="BJ23" si="223">R23-SUM(R24:R25)</f>
        <v>0</v>
      </c>
      <c r="BK23" s="140">
        <f t="shared" ref="BK23" si="224">S23-SUM(S24:S25)</f>
        <v>0</v>
      </c>
      <c r="BL23" s="140">
        <f t="shared" ref="BL23" si="225">T23-SUM(T24:T25)</f>
        <v>0</v>
      </c>
      <c r="BM23" s="140">
        <f t="shared" ref="BM23" si="226">U23-SUM(U24:U25)</f>
        <v>0</v>
      </c>
      <c r="BN23" s="140">
        <f t="shared" ref="BN23" si="227">V23-SUM(V24:V25)</f>
        <v>0</v>
      </c>
      <c r="BO23" s="140">
        <f t="shared" ref="BO23" si="228">W23-SUM(W24:W25)</f>
        <v>0</v>
      </c>
      <c r="BP23" s="140">
        <f t="shared" ref="BP23" si="229">X23-SUM(X24:X25)</f>
        <v>0</v>
      </c>
      <c r="BQ23" s="140">
        <f t="shared" ref="BQ23" si="230">Y23-SUM(Y24:Y25)</f>
        <v>0</v>
      </c>
      <c r="BR23" s="140">
        <f t="shared" ref="BR23" si="231">Z23-SUM(Z24:Z25)</f>
        <v>1</v>
      </c>
      <c r="BS23" s="140">
        <f t="shared" ref="BS23" si="232">AA23-SUM(AA24:AA25)</f>
        <v>0</v>
      </c>
      <c r="BT23" s="140">
        <f t="shared" ref="BT23" si="233">AB23-SUM(AB24:AB25)</f>
        <v>0</v>
      </c>
      <c r="BU23" s="140">
        <f t="shared" ref="BU23" si="234">AC23-SUM(AC24:AC25)</f>
        <v>0</v>
      </c>
      <c r="BV23" s="140">
        <f t="shared" ref="BV23" si="235">AD23-SUM(AD24:AD25)</f>
        <v>0</v>
      </c>
      <c r="BW23" s="140">
        <f t="shared" ref="BW23" si="236">AE23-SUM(AE24:AE25)</f>
        <v>0</v>
      </c>
      <c r="BX23" s="140">
        <f t="shared" ref="BX23" si="237">AF23-SUM(AF24:AF25)</f>
        <v>0</v>
      </c>
      <c r="BY23" s="140">
        <f t="shared" ref="BY23" si="238">AG23-SUM(AG24:AG25)</f>
        <v>0</v>
      </c>
      <c r="BZ23" s="140">
        <f t="shared" ref="BZ23" si="239">AH23-SUM(AH24:AH25)</f>
        <v>0</v>
      </c>
      <c r="CA23" s="140">
        <f t="shared" ref="CA23" si="240">AI23-SUM(AI24:AI25)</f>
        <v>0</v>
      </c>
      <c r="CB23" s="140">
        <f t="shared" ref="CB23" si="241">AJ23-SUM(AJ24:AJ25)</f>
        <v>0</v>
      </c>
      <c r="CC23" s="140">
        <f t="shared" ref="CC23" si="242">AK23-SUM(AK24:AK25)</f>
        <v>0</v>
      </c>
      <c r="CD23" s="140">
        <f t="shared" ref="CD23" si="243">AL23-SUM(AL24:AL25)</f>
        <v>0</v>
      </c>
      <c r="CE23" s="140">
        <f t="shared" ref="CE23" si="244">AM23-SUM(AM24:AM25)</f>
        <v>0</v>
      </c>
      <c r="CF23" s="140">
        <f t="shared" ref="CF23" si="245">AN23-SUM(AN24:AN25)</f>
        <v>0</v>
      </c>
      <c r="CG23" s="140">
        <f t="shared" ref="CG23" si="246">AO23-SUM(AO24:AO25)</f>
        <v>0</v>
      </c>
      <c r="CH23" s="140">
        <f t="shared" ref="CH23" si="247">AP23-SUM(AP24:AP25)</f>
        <v>0</v>
      </c>
      <c r="CI23" s="140">
        <f t="shared" ref="CI23" si="248">AQ23-SUM(AQ24:AQ25)</f>
        <v>1</v>
      </c>
    </row>
    <row r="24" spans="2:87">
      <c r="B24" s="147" t="s">
        <v>62</v>
      </c>
      <c r="C24" s="145">
        <v>0</v>
      </c>
      <c r="D24" s="145">
        <v>0</v>
      </c>
      <c r="E24" s="145">
        <v>0</v>
      </c>
      <c r="F24" s="145">
        <v>1951659</v>
      </c>
      <c r="G24" s="145">
        <v>8915928</v>
      </c>
      <c r="H24" s="145">
        <v>0</v>
      </c>
      <c r="I24" s="145">
        <v>1932958</v>
      </c>
      <c r="J24" s="145">
        <v>16390511</v>
      </c>
      <c r="K24" s="145">
        <v>0</v>
      </c>
      <c r="L24" s="145">
        <v>0</v>
      </c>
      <c r="M24" s="145">
        <v>13747061</v>
      </c>
      <c r="N24" s="145">
        <v>0</v>
      </c>
      <c r="O24" s="145">
        <v>24375</v>
      </c>
      <c r="P24" s="145">
        <v>1369441</v>
      </c>
      <c r="Q24" s="145">
        <v>5610886</v>
      </c>
      <c r="R24" s="145">
        <v>0</v>
      </c>
      <c r="S24" s="145">
        <v>0</v>
      </c>
      <c r="T24" s="145">
        <v>861600</v>
      </c>
      <c r="U24" s="145">
        <v>1117097</v>
      </c>
      <c r="V24" s="145">
        <v>0</v>
      </c>
      <c r="W24" s="145">
        <v>0</v>
      </c>
      <c r="X24" s="145">
        <v>12723454</v>
      </c>
      <c r="Y24" s="145">
        <v>6764937</v>
      </c>
      <c r="Z24" s="145">
        <v>2016350</v>
      </c>
      <c r="AA24" s="145">
        <v>0</v>
      </c>
      <c r="AB24" s="145">
        <v>960285</v>
      </c>
      <c r="AC24" s="145">
        <v>0</v>
      </c>
      <c r="AD24" s="145">
        <v>0</v>
      </c>
      <c r="AE24" s="145">
        <v>1567178</v>
      </c>
      <c r="AF24" s="145">
        <v>540654</v>
      </c>
      <c r="AG24" s="145">
        <v>0</v>
      </c>
      <c r="AH24" s="145"/>
      <c r="AI24" s="145"/>
      <c r="AJ24" s="145"/>
      <c r="AK24" s="145"/>
      <c r="AL24" s="145"/>
      <c r="AM24" s="145"/>
      <c r="AN24" s="145"/>
      <c r="AO24" s="145"/>
      <c r="AP24" s="145"/>
      <c r="AQ24" s="131">
        <f t="shared" si="44"/>
        <v>76494374</v>
      </c>
      <c r="AU24" s="146"/>
      <c r="AV24" s="146"/>
      <c r="AW24" s="146"/>
      <c r="AX24" s="146"/>
      <c r="AY24" s="146"/>
      <c r="AZ24" s="146"/>
      <c r="BA24" s="146"/>
      <c r="BB24" s="146"/>
      <c r="BC24" s="146"/>
      <c r="BD24" s="146"/>
      <c r="BE24" s="146"/>
      <c r="BF24" s="146"/>
      <c r="BG24" s="146"/>
      <c r="BH24" s="146"/>
      <c r="BI24" s="146"/>
      <c r="BJ24" s="146"/>
      <c r="BK24" s="146"/>
      <c r="BL24" s="146"/>
      <c r="BM24" s="146"/>
      <c r="BN24" s="146"/>
      <c r="BO24" s="146"/>
      <c r="BP24" s="146"/>
      <c r="BQ24" s="146"/>
      <c r="BR24" s="146"/>
      <c r="BS24" s="146"/>
      <c r="BT24" s="146"/>
      <c r="BU24" s="146"/>
      <c r="BV24" s="146"/>
      <c r="BW24" s="146"/>
      <c r="BX24" s="146"/>
      <c r="BY24" s="146"/>
      <c r="BZ24" s="146"/>
      <c r="CA24" s="146"/>
      <c r="CB24" s="146"/>
      <c r="CC24" s="146"/>
      <c r="CD24" s="146"/>
      <c r="CE24" s="146"/>
      <c r="CF24" s="146"/>
      <c r="CG24" s="146"/>
      <c r="CH24" s="146"/>
      <c r="CI24" s="146"/>
    </row>
    <row r="25" spans="2:87">
      <c r="B25" s="147" t="s">
        <v>63</v>
      </c>
      <c r="C25" s="145">
        <v>612</v>
      </c>
      <c r="D25" s="145">
        <v>63009</v>
      </c>
      <c r="E25" s="145">
        <v>24068</v>
      </c>
      <c r="F25" s="145">
        <v>168920</v>
      </c>
      <c r="G25" s="145">
        <v>502433</v>
      </c>
      <c r="H25" s="145">
        <v>209989</v>
      </c>
      <c r="I25" s="145">
        <v>86566</v>
      </c>
      <c r="J25" s="145">
        <v>1828546</v>
      </c>
      <c r="K25" s="145">
        <v>14383</v>
      </c>
      <c r="L25" s="145">
        <v>2256</v>
      </c>
      <c r="M25" s="145">
        <v>3062276</v>
      </c>
      <c r="N25" s="145">
        <v>46767</v>
      </c>
      <c r="O25" s="145">
        <v>1334068</v>
      </c>
      <c r="P25" s="145">
        <v>737326</v>
      </c>
      <c r="Q25" s="145">
        <v>2181074</v>
      </c>
      <c r="R25" s="145">
        <v>1421</v>
      </c>
      <c r="S25" s="145">
        <v>44574</v>
      </c>
      <c r="T25" s="145">
        <v>68185</v>
      </c>
      <c r="U25" s="145">
        <v>166719</v>
      </c>
      <c r="V25" s="145">
        <v>3622</v>
      </c>
      <c r="W25" s="145">
        <v>24674</v>
      </c>
      <c r="X25" s="145">
        <v>1254287</v>
      </c>
      <c r="Y25" s="145">
        <v>1647040</v>
      </c>
      <c r="Z25" s="145">
        <v>167179</v>
      </c>
      <c r="AA25" s="145">
        <v>305354</v>
      </c>
      <c r="AB25" s="145">
        <v>256713</v>
      </c>
      <c r="AC25" s="145">
        <v>7627</v>
      </c>
      <c r="AD25" s="145">
        <v>18269</v>
      </c>
      <c r="AE25" s="145">
        <v>686694</v>
      </c>
      <c r="AF25" s="145">
        <v>268676</v>
      </c>
      <c r="AG25" s="145">
        <v>282320</v>
      </c>
      <c r="AH25" s="145"/>
      <c r="AI25" s="145"/>
      <c r="AJ25" s="145"/>
      <c r="AK25" s="145"/>
      <c r="AL25" s="145"/>
      <c r="AM25" s="145"/>
      <c r="AN25" s="145"/>
      <c r="AO25" s="145"/>
      <c r="AP25" s="145"/>
      <c r="AQ25" s="131">
        <f t="shared" si="44"/>
        <v>15465647</v>
      </c>
      <c r="AU25" s="146"/>
      <c r="AV25" s="146"/>
      <c r="AW25" s="146"/>
      <c r="AX25" s="146"/>
      <c r="AY25" s="146"/>
      <c r="AZ25" s="146"/>
      <c r="BA25" s="146"/>
      <c r="BB25" s="146"/>
      <c r="BC25" s="146"/>
      <c r="BD25" s="146"/>
      <c r="BE25" s="146"/>
      <c r="BF25" s="146"/>
      <c r="BG25" s="146"/>
      <c r="BH25" s="146"/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  <c r="BU25" s="146"/>
      <c r="BV25" s="146"/>
      <c r="BW25" s="146"/>
      <c r="BX25" s="146"/>
      <c r="BY25" s="146"/>
      <c r="BZ25" s="146"/>
      <c r="CA25" s="146"/>
      <c r="CB25" s="146"/>
      <c r="CC25" s="146"/>
      <c r="CD25" s="146"/>
      <c r="CE25" s="146"/>
      <c r="CF25" s="146"/>
      <c r="CG25" s="146"/>
      <c r="CH25" s="146"/>
      <c r="CI25" s="146"/>
    </row>
    <row r="26" spans="2:87">
      <c r="B26" s="143" t="s">
        <v>64</v>
      </c>
      <c r="C26" s="142">
        <v>0</v>
      </c>
      <c r="D26" s="142">
        <v>0</v>
      </c>
      <c r="E26" s="142">
        <v>0</v>
      </c>
      <c r="F26" s="142">
        <v>0</v>
      </c>
      <c r="G26" s="142">
        <v>0</v>
      </c>
      <c r="H26" s="142">
        <v>0</v>
      </c>
      <c r="I26" s="142">
        <v>0</v>
      </c>
      <c r="J26" s="142">
        <v>0</v>
      </c>
      <c r="K26" s="142">
        <v>0</v>
      </c>
      <c r="L26" s="142">
        <v>0</v>
      </c>
      <c r="M26" s="142">
        <v>0</v>
      </c>
      <c r="N26" s="142">
        <v>0</v>
      </c>
      <c r="O26" s="142">
        <v>0</v>
      </c>
      <c r="P26" s="142">
        <v>0</v>
      </c>
      <c r="Q26" s="142">
        <v>0</v>
      </c>
      <c r="R26" s="142">
        <v>0</v>
      </c>
      <c r="S26" s="142">
        <v>0</v>
      </c>
      <c r="T26" s="142">
        <v>0</v>
      </c>
      <c r="U26" s="142">
        <v>0</v>
      </c>
      <c r="V26" s="142">
        <v>0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0</v>
      </c>
      <c r="AE26" s="142">
        <v>0</v>
      </c>
      <c r="AF26" s="142">
        <v>0</v>
      </c>
      <c r="AG26" s="142">
        <v>0</v>
      </c>
      <c r="AH26" s="142"/>
      <c r="AI26" s="142"/>
      <c r="AJ26" s="142"/>
      <c r="AK26" s="142"/>
      <c r="AL26" s="142"/>
      <c r="AM26" s="142"/>
      <c r="AN26" s="142"/>
      <c r="AO26" s="142"/>
      <c r="AP26" s="142"/>
      <c r="AQ26" s="131">
        <f t="shared" si="44"/>
        <v>0</v>
      </c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146"/>
      <c r="BV26" s="146"/>
      <c r="BW26" s="146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</row>
    <row r="27" spans="2:87">
      <c r="B27" s="143" t="s">
        <v>65</v>
      </c>
      <c r="C27" s="142">
        <v>12793123</v>
      </c>
      <c r="D27" s="142">
        <v>11832886</v>
      </c>
      <c r="E27" s="142">
        <v>6156778</v>
      </c>
      <c r="F27" s="142">
        <v>8350404</v>
      </c>
      <c r="G27" s="142">
        <v>23064418</v>
      </c>
      <c r="H27" s="142">
        <v>1488731</v>
      </c>
      <c r="I27" s="142">
        <v>7264523</v>
      </c>
      <c r="J27" s="142">
        <v>68025208</v>
      </c>
      <c r="K27" s="142">
        <v>370316</v>
      </c>
      <c r="L27" s="142">
        <v>12310443</v>
      </c>
      <c r="M27" s="142">
        <v>7638230</v>
      </c>
      <c r="N27" s="142">
        <v>0</v>
      </c>
      <c r="O27" s="142">
        <v>43963986</v>
      </c>
      <c r="P27" s="142">
        <v>14222803</v>
      </c>
      <c r="Q27" s="142">
        <v>10149639</v>
      </c>
      <c r="R27" s="142">
        <v>17026</v>
      </c>
      <c r="S27" s="142">
        <v>3734936</v>
      </c>
      <c r="T27" s="142">
        <v>0</v>
      </c>
      <c r="U27" s="142">
        <v>118749</v>
      </c>
      <c r="V27" s="142">
        <v>12385</v>
      </c>
      <c r="W27" s="142">
        <v>2944492</v>
      </c>
      <c r="X27" s="142">
        <v>34112465</v>
      </c>
      <c r="Y27" s="142">
        <v>1372958</v>
      </c>
      <c r="Z27" s="142">
        <v>5352342</v>
      </c>
      <c r="AA27" s="142">
        <v>3494762</v>
      </c>
      <c r="AB27" s="142">
        <v>14913607</v>
      </c>
      <c r="AC27" s="142">
        <v>14124233</v>
      </c>
      <c r="AD27" s="142">
        <v>0</v>
      </c>
      <c r="AE27" s="142">
        <v>31050154</v>
      </c>
      <c r="AF27" s="142">
        <v>24054787</v>
      </c>
      <c r="AG27" s="142">
        <v>16013188</v>
      </c>
      <c r="AH27" s="142"/>
      <c r="AI27" s="142"/>
      <c r="AJ27" s="142"/>
      <c r="AK27" s="142"/>
      <c r="AL27" s="142"/>
      <c r="AM27" s="142"/>
      <c r="AN27" s="142"/>
      <c r="AO27" s="142"/>
      <c r="AP27" s="142"/>
      <c r="AQ27" s="131">
        <f t="shared" si="44"/>
        <v>378947572</v>
      </c>
      <c r="AU27" s="140">
        <f t="shared" ref="AU27" si="249">C27-SUM(C28,C38)</f>
        <v>0</v>
      </c>
      <c r="AV27" s="140">
        <f t="shared" ref="AV27" si="250">D27-SUM(D28,D38)</f>
        <v>0</v>
      </c>
      <c r="AW27" s="140">
        <f t="shared" ref="AW27" si="251">E27-SUM(E28,E38)</f>
        <v>0</v>
      </c>
      <c r="AX27" s="140">
        <f t="shared" ref="AX27" si="252">F27-SUM(F28,F38)</f>
        <v>0</v>
      </c>
      <c r="AY27" s="140">
        <f t="shared" ref="AY27" si="253">G27-SUM(G28,G38)</f>
        <v>0</v>
      </c>
      <c r="AZ27" s="140">
        <f t="shared" ref="AZ27" si="254">H27-SUM(H28,H38)</f>
        <v>0</v>
      </c>
      <c r="BA27" s="140">
        <f t="shared" ref="BA27" si="255">I27-SUM(I28,I38)</f>
        <v>0</v>
      </c>
      <c r="BB27" s="140">
        <f t="shared" ref="BB27" si="256">J27-SUM(J28,J38)</f>
        <v>0</v>
      </c>
      <c r="BC27" s="140">
        <f t="shared" ref="BC27" si="257">K27-SUM(K28,K38)</f>
        <v>0</v>
      </c>
      <c r="BD27" s="140">
        <f t="shared" ref="BD27" si="258">L27-SUM(L28,L38)</f>
        <v>0</v>
      </c>
      <c r="BE27" s="140">
        <f t="shared" ref="BE27" si="259">M27-SUM(M28,M38)</f>
        <v>0</v>
      </c>
      <c r="BF27" s="140">
        <f t="shared" ref="BF27" si="260">N27-SUM(N28,N38)</f>
        <v>0</v>
      </c>
      <c r="BG27" s="140">
        <f t="shared" ref="BG27" si="261">O27-SUM(O28,O38)</f>
        <v>0</v>
      </c>
      <c r="BH27" s="140">
        <f t="shared" ref="BH27" si="262">P27-SUM(P28,P38)</f>
        <v>0</v>
      </c>
      <c r="BI27" s="140">
        <f t="shared" ref="BI27" si="263">Q27-SUM(Q28,Q38)</f>
        <v>0</v>
      </c>
      <c r="BJ27" s="140">
        <f t="shared" ref="BJ27" si="264">R27-SUM(R28,R38)</f>
        <v>0</v>
      </c>
      <c r="BK27" s="140">
        <f t="shared" ref="BK27" si="265">S27-SUM(S28,S38)</f>
        <v>0</v>
      </c>
      <c r="BL27" s="140">
        <f t="shared" ref="BL27" si="266">T27-SUM(T28,T38)</f>
        <v>0</v>
      </c>
      <c r="BM27" s="140">
        <f t="shared" ref="BM27" si="267">U27-SUM(U28,U38)</f>
        <v>0</v>
      </c>
      <c r="BN27" s="140">
        <f t="shared" ref="BN27" si="268">V27-SUM(V28,V38)</f>
        <v>0</v>
      </c>
      <c r="BO27" s="140">
        <f t="shared" ref="BO27" si="269">W27-SUM(W28,W38)</f>
        <v>0</v>
      </c>
      <c r="BP27" s="140">
        <f t="shared" ref="BP27" si="270">X27-SUM(X28,X38)</f>
        <v>0</v>
      </c>
      <c r="BQ27" s="140">
        <f t="shared" ref="BQ27" si="271">Y27-SUM(Y28,Y38)</f>
        <v>0</v>
      </c>
      <c r="BR27" s="140">
        <f t="shared" ref="BR27" si="272">Z27-SUM(Z28,Z38)</f>
        <v>1</v>
      </c>
      <c r="BS27" s="140">
        <f t="shared" ref="BS27" si="273">AA27-SUM(AA28,AA38)</f>
        <v>-1</v>
      </c>
      <c r="BT27" s="140">
        <f t="shared" ref="BT27" si="274">AB27-SUM(AB28,AB38)</f>
        <v>0</v>
      </c>
      <c r="BU27" s="140">
        <f t="shared" ref="BU27" si="275">AC27-SUM(AC28,AC38)</f>
        <v>0</v>
      </c>
      <c r="BV27" s="140">
        <f t="shared" ref="BV27" si="276">AD27-SUM(AD28,AD38)</f>
        <v>0</v>
      </c>
      <c r="BW27" s="140">
        <f t="shared" ref="BW27" si="277">AE27-SUM(AE28,AE38)</f>
        <v>0</v>
      </c>
      <c r="BX27" s="140">
        <f t="shared" ref="BX27" si="278">AF27-SUM(AF28,AF38)</f>
        <v>0</v>
      </c>
      <c r="BY27" s="140">
        <f t="shared" ref="BY27" si="279">AG27-SUM(AG28,AG38)</f>
        <v>0</v>
      </c>
      <c r="BZ27" s="140">
        <f t="shared" ref="BZ27" si="280">AH27-SUM(AH28,AH38)</f>
        <v>0</v>
      </c>
      <c r="CA27" s="140">
        <f t="shared" ref="CA27" si="281">AI27-SUM(AI28,AI38)</f>
        <v>0</v>
      </c>
      <c r="CB27" s="140">
        <f t="shared" ref="CB27" si="282">AJ27-SUM(AJ28,AJ38)</f>
        <v>0</v>
      </c>
      <c r="CC27" s="140">
        <f t="shared" ref="CC27" si="283">AK27-SUM(AK28,AK38)</f>
        <v>0</v>
      </c>
      <c r="CD27" s="140">
        <f t="shared" ref="CD27" si="284">AL27-SUM(AL28,AL38)</f>
        <v>0</v>
      </c>
      <c r="CE27" s="140">
        <f t="shared" ref="CE27" si="285">AM27-SUM(AM28,AM38)</f>
        <v>0</v>
      </c>
      <c r="CF27" s="140">
        <f t="shared" ref="CF27" si="286">AN27-SUM(AN28,AN38)</f>
        <v>0</v>
      </c>
      <c r="CG27" s="140">
        <f t="shared" ref="CG27" si="287">AO27-SUM(AO28,AO38)</f>
        <v>0</v>
      </c>
      <c r="CH27" s="140">
        <f t="shared" ref="CH27" si="288">AP27-SUM(AP28,AP38)</f>
        <v>0</v>
      </c>
      <c r="CI27" s="140">
        <f t="shared" ref="CI27" si="289">AQ27-SUM(AQ28,AQ38)</f>
        <v>0</v>
      </c>
    </row>
    <row r="28" spans="2:87">
      <c r="B28" s="144" t="s">
        <v>66</v>
      </c>
      <c r="C28" s="145">
        <v>4876232</v>
      </c>
      <c r="D28" s="145">
        <v>8777614</v>
      </c>
      <c r="E28" s="145">
        <v>2598988</v>
      </c>
      <c r="F28" s="145">
        <v>4655150</v>
      </c>
      <c r="G28" s="145">
        <v>15419758</v>
      </c>
      <c r="H28" s="145">
        <v>1329561</v>
      </c>
      <c r="I28" s="145">
        <v>7089773</v>
      </c>
      <c r="J28" s="145">
        <v>47835852</v>
      </c>
      <c r="K28" s="145">
        <v>370316</v>
      </c>
      <c r="L28" s="145">
        <v>11602834</v>
      </c>
      <c r="M28" s="145">
        <v>2708767</v>
      </c>
      <c r="N28" s="145">
        <v>0</v>
      </c>
      <c r="O28" s="145">
        <v>2606923</v>
      </c>
      <c r="P28" s="145">
        <v>6837261</v>
      </c>
      <c r="Q28" s="145">
        <v>7355368</v>
      </c>
      <c r="R28" s="145">
        <v>17026</v>
      </c>
      <c r="S28" s="145">
        <v>3001424</v>
      </c>
      <c r="T28" s="145">
        <v>0</v>
      </c>
      <c r="U28" s="145">
        <v>63261</v>
      </c>
      <c r="V28" s="145">
        <v>12385</v>
      </c>
      <c r="W28" s="145">
        <v>1624790</v>
      </c>
      <c r="X28" s="145">
        <v>30322846</v>
      </c>
      <c r="Y28" s="145">
        <v>1054570</v>
      </c>
      <c r="Z28" s="145">
        <v>5165686</v>
      </c>
      <c r="AA28" s="145">
        <v>3278933</v>
      </c>
      <c r="AB28" s="145">
        <v>120677</v>
      </c>
      <c r="AC28" s="145">
        <v>57984</v>
      </c>
      <c r="AD28" s="145">
        <v>0</v>
      </c>
      <c r="AE28" s="145">
        <v>25810861</v>
      </c>
      <c r="AF28" s="145">
        <v>9802500</v>
      </c>
      <c r="AG28" s="145">
        <v>11908656</v>
      </c>
      <c r="AH28" s="145"/>
      <c r="AI28" s="145"/>
      <c r="AJ28" s="145"/>
      <c r="AK28" s="145"/>
      <c r="AL28" s="145"/>
      <c r="AM28" s="145"/>
      <c r="AN28" s="145"/>
      <c r="AO28" s="145"/>
      <c r="AP28" s="145"/>
      <c r="AQ28" s="131">
        <f t="shared" si="44"/>
        <v>216305996</v>
      </c>
      <c r="AU28" s="140">
        <f t="shared" ref="AU28" si="290">C28-SUM(C29:C30,C35)</f>
        <v>0</v>
      </c>
      <c r="AV28" s="140">
        <f t="shared" ref="AV28" si="291">D28-SUM(D29:D30,D35)</f>
        <v>0</v>
      </c>
      <c r="AW28" s="140">
        <f t="shared" ref="AW28" si="292">E28-SUM(E29:E30,E35)</f>
        <v>0</v>
      </c>
      <c r="AX28" s="140">
        <f t="shared" ref="AX28" si="293">F28-SUM(F29:F30,F35)</f>
        <v>0</v>
      </c>
      <c r="AY28" s="140">
        <f t="shared" ref="AY28" si="294">G28-SUM(G29:G30,G35)</f>
        <v>0</v>
      </c>
      <c r="AZ28" s="140">
        <f t="shared" ref="AZ28" si="295">H28-SUM(H29:H30,H35)</f>
        <v>0</v>
      </c>
      <c r="BA28" s="140">
        <f t="shared" ref="BA28" si="296">I28-SUM(I29:I30,I35)</f>
        <v>0</v>
      </c>
      <c r="BB28" s="140">
        <f t="shared" ref="BB28" si="297">J28-SUM(J29:J30,J35)</f>
        <v>0</v>
      </c>
      <c r="BC28" s="140">
        <f t="shared" ref="BC28" si="298">K28-SUM(K29:K30,K35)</f>
        <v>0</v>
      </c>
      <c r="BD28" s="140">
        <f t="shared" ref="BD28" si="299">L28-SUM(L29:L30,L35)</f>
        <v>0</v>
      </c>
      <c r="BE28" s="140">
        <f t="shared" ref="BE28" si="300">M28-SUM(M29:M30,M35)</f>
        <v>0</v>
      </c>
      <c r="BF28" s="140">
        <f t="shared" ref="BF28" si="301">N28-SUM(N29:N30,N35)</f>
        <v>0</v>
      </c>
      <c r="BG28" s="140">
        <f t="shared" ref="BG28" si="302">O28-SUM(O29:O30,O35)</f>
        <v>0</v>
      </c>
      <c r="BH28" s="140">
        <f t="shared" ref="BH28" si="303">P28-SUM(P29:P30,P35)</f>
        <v>0</v>
      </c>
      <c r="BI28" s="140">
        <f t="shared" ref="BI28" si="304">Q28-SUM(Q29:Q30,Q35)</f>
        <v>0</v>
      </c>
      <c r="BJ28" s="140">
        <f t="shared" ref="BJ28" si="305">R28-SUM(R29:R30,R35)</f>
        <v>0</v>
      </c>
      <c r="BK28" s="140">
        <f t="shared" ref="BK28" si="306">S28-SUM(S29:S30,S35)</f>
        <v>0</v>
      </c>
      <c r="BL28" s="140">
        <f t="shared" ref="BL28" si="307">T28-SUM(T29:T30,T35)</f>
        <v>0</v>
      </c>
      <c r="BM28" s="140">
        <f t="shared" ref="BM28" si="308">U28-SUM(U29:U30,U35)</f>
        <v>0</v>
      </c>
      <c r="BN28" s="140">
        <f t="shared" ref="BN28" si="309">V28-SUM(V29:V30,V35)</f>
        <v>0</v>
      </c>
      <c r="BO28" s="140">
        <f t="shared" ref="BO28" si="310">W28-SUM(W29:W30,W35)</f>
        <v>0</v>
      </c>
      <c r="BP28" s="140">
        <f t="shared" ref="BP28" si="311">X28-SUM(X29:X30,X35)</f>
        <v>0</v>
      </c>
      <c r="BQ28" s="140">
        <f t="shared" ref="BQ28" si="312">Y28-SUM(Y29:Y30,Y35)</f>
        <v>0</v>
      </c>
      <c r="BR28" s="140">
        <f t="shared" ref="BR28" si="313">Z28-SUM(Z29:Z30,Z35)</f>
        <v>0</v>
      </c>
      <c r="BS28" s="140">
        <f t="shared" ref="BS28" si="314">AA28-SUM(AA29:AA30,AA35)</f>
        <v>1</v>
      </c>
      <c r="BT28" s="140">
        <f t="shared" ref="BT28" si="315">AB28-SUM(AB29:AB30,AB35)</f>
        <v>0</v>
      </c>
      <c r="BU28" s="140">
        <f t="shared" ref="BU28" si="316">AC28-SUM(AC29:AC30,AC35)</f>
        <v>0</v>
      </c>
      <c r="BV28" s="140">
        <f t="shared" ref="BV28" si="317">AD28-SUM(AD29:AD30,AD35)</f>
        <v>0</v>
      </c>
      <c r="BW28" s="140">
        <f t="shared" ref="BW28" si="318">AE28-SUM(AE29:AE30,AE35)</f>
        <v>0</v>
      </c>
      <c r="BX28" s="140">
        <f t="shared" ref="BX28" si="319">AF28-SUM(AF29:AF30,AF35)</f>
        <v>0</v>
      </c>
      <c r="BY28" s="140">
        <f t="shared" ref="BY28" si="320">AG28-SUM(AG29:AG30,AG35)</f>
        <v>0</v>
      </c>
      <c r="BZ28" s="140">
        <f t="shared" ref="BZ28" si="321">AH28-SUM(AH29:AH30,AH35)</f>
        <v>0</v>
      </c>
      <c r="CA28" s="140">
        <f t="shared" ref="CA28" si="322">AI28-SUM(AI29:AI30,AI35)</f>
        <v>0</v>
      </c>
      <c r="CB28" s="140">
        <f t="shared" ref="CB28" si="323">AJ28-SUM(AJ29:AJ30,AJ35)</f>
        <v>0</v>
      </c>
      <c r="CC28" s="140">
        <f t="shared" ref="CC28" si="324">AK28-SUM(AK29:AK30,AK35)</f>
        <v>0</v>
      </c>
      <c r="CD28" s="140">
        <f t="shared" ref="CD28" si="325">AL28-SUM(AL29:AL30,AL35)</f>
        <v>0</v>
      </c>
      <c r="CE28" s="140">
        <f t="shared" ref="CE28" si="326">AM28-SUM(AM29:AM30,AM35)</f>
        <v>0</v>
      </c>
      <c r="CF28" s="140">
        <f t="shared" ref="CF28" si="327">AN28-SUM(AN29:AN30,AN35)</f>
        <v>0</v>
      </c>
      <c r="CG28" s="140">
        <f t="shared" ref="CG28" si="328">AO28-SUM(AO29:AO30,AO35)</f>
        <v>0</v>
      </c>
      <c r="CH28" s="140">
        <f t="shared" ref="CH28" si="329">AP28-SUM(AP29:AP30,AP35)</f>
        <v>0</v>
      </c>
      <c r="CI28" s="140">
        <f t="shared" ref="CI28" si="330">AQ28-SUM(AQ29:AQ30,AQ35)</f>
        <v>1</v>
      </c>
    </row>
    <row r="29" spans="2:87">
      <c r="B29" s="147" t="s">
        <v>67</v>
      </c>
      <c r="C29" s="145">
        <v>3580231</v>
      </c>
      <c r="D29" s="145">
        <v>7305716</v>
      </c>
      <c r="E29" s="145">
        <v>1546783</v>
      </c>
      <c r="F29" s="145">
        <v>3707893</v>
      </c>
      <c r="G29" s="145">
        <v>12674767</v>
      </c>
      <c r="H29" s="145">
        <v>1329561</v>
      </c>
      <c r="I29" s="145">
        <v>6538499</v>
      </c>
      <c r="J29" s="145">
        <v>45844167</v>
      </c>
      <c r="K29" s="145">
        <v>370316</v>
      </c>
      <c r="L29" s="145">
        <v>11532898</v>
      </c>
      <c r="M29" s="145">
        <v>1896704</v>
      </c>
      <c r="N29" s="145">
        <v>0</v>
      </c>
      <c r="O29" s="145">
        <v>2277042</v>
      </c>
      <c r="P29" s="145">
        <v>1986132</v>
      </c>
      <c r="Q29" s="145">
        <v>5662440</v>
      </c>
      <c r="R29" s="145">
        <v>17026</v>
      </c>
      <c r="S29" s="145">
        <v>2651928</v>
      </c>
      <c r="T29" s="145">
        <v>0</v>
      </c>
      <c r="U29" s="145">
        <v>29390</v>
      </c>
      <c r="V29" s="145">
        <v>12385</v>
      </c>
      <c r="W29" s="145">
        <v>1348269</v>
      </c>
      <c r="X29" s="145">
        <v>25502992</v>
      </c>
      <c r="Y29" s="145">
        <v>1033600</v>
      </c>
      <c r="Z29" s="145">
        <v>2473699</v>
      </c>
      <c r="AA29" s="145">
        <v>3242324</v>
      </c>
      <c r="AB29" s="145">
        <v>17</v>
      </c>
      <c r="AC29" s="145">
        <v>4467</v>
      </c>
      <c r="AD29" s="145">
        <v>0</v>
      </c>
      <c r="AE29" s="145">
        <v>18725452</v>
      </c>
      <c r="AF29" s="145">
        <v>4615958</v>
      </c>
      <c r="AG29" s="145">
        <v>8141538</v>
      </c>
      <c r="AH29" s="145"/>
      <c r="AI29" s="145"/>
      <c r="AJ29" s="145"/>
      <c r="AK29" s="145"/>
      <c r="AL29" s="145"/>
      <c r="AM29" s="145"/>
      <c r="AN29" s="145"/>
      <c r="AO29" s="145"/>
      <c r="AP29" s="145"/>
      <c r="AQ29" s="131">
        <f t="shared" si="44"/>
        <v>174052194</v>
      </c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  <c r="BM29" s="146"/>
      <c r="BN29" s="146"/>
      <c r="BO29" s="146"/>
      <c r="BP29" s="146"/>
      <c r="BQ29" s="146"/>
      <c r="BR29" s="146"/>
      <c r="BS29" s="146"/>
      <c r="BT29" s="146"/>
      <c r="BU29" s="146"/>
      <c r="BV29" s="146"/>
      <c r="BW29" s="146"/>
      <c r="BX29" s="146"/>
      <c r="BY29" s="146"/>
      <c r="BZ29" s="146"/>
      <c r="CA29" s="146"/>
      <c r="CB29" s="146"/>
      <c r="CC29" s="146"/>
      <c r="CD29" s="146"/>
      <c r="CE29" s="146"/>
      <c r="CF29" s="146"/>
      <c r="CG29" s="146"/>
      <c r="CH29" s="146"/>
      <c r="CI29" s="146"/>
    </row>
    <row r="30" spans="2:87">
      <c r="B30" s="147" t="s">
        <v>68</v>
      </c>
      <c r="C30" s="145">
        <v>1143945</v>
      </c>
      <c r="D30" s="145">
        <v>1471898</v>
      </c>
      <c r="E30" s="145">
        <v>1026098</v>
      </c>
      <c r="F30" s="145">
        <v>898598</v>
      </c>
      <c r="G30" s="145">
        <v>2744991</v>
      </c>
      <c r="H30" s="145">
        <v>0</v>
      </c>
      <c r="I30" s="145">
        <v>551274</v>
      </c>
      <c r="J30" s="145">
        <v>1991685</v>
      </c>
      <c r="K30" s="145">
        <v>0</v>
      </c>
      <c r="L30" s="145">
        <v>69936</v>
      </c>
      <c r="M30" s="145">
        <v>812063</v>
      </c>
      <c r="N30" s="145">
        <v>0</v>
      </c>
      <c r="O30" s="145">
        <v>329881</v>
      </c>
      <c r="P30" s="145">
        <v>4851129</v>
      </c>
      <c r="Q30" s="145">
        <v>1692928</v>
      </c>
      <c r="R30" s="145">
        <v>0</v>
      </c>
      <c r="S30" s="145">
        <v>349496</v>
      </c>
      <c r="T30" s="145">
        <v>0</v>
      </c>
      <c r="U30" s="145">
        <v>33871</v>
      </c>
      <c r="V30" s="145">
        <v>0</v>
      </c>
      <c r="W30" s="145">
        <v>276521</v>
      </c>
      <c r="X30" s="145">
        <v>4677867</v>
      </c>
      <c r="Y30" s="145">
        <v>20970</v>
      </c>
      <c r="Z30" s="145">
        <v>958369</v>
      </c>
      <c r="AA30" s="145">
        <v>36608</v>
      </c>
      <c r="AB30" s="145">
        <v>120660</v>
      </c>
      <c r="AC30" s="145">
        <v>53517</v>
      </c>
      <c r="AD30" s="145">
        <v>0</v>
      </c>
      <c r="AE30" s="145">
        <v>7085409</v>
      </c>
      <c r="AF30" s="145">
        <v>5186542</v>
      </c>
      <c r="AG30" s="145">
        <v>3767118</v>
      </c>
      <c r="AH30" s="145"/>
      <c r="AI30" s="145"/>
      <c r="AJ30" s="145"/>
      <c r="AK30" s="145"/>
      <c r="AL30" s="145"/>
      <c r="AM30" s="145"/>
      <c r="AN30" s="145"/>
      <c r="AO30" s="145"/>
      <c r="AP30" s="145"/>
      <c r="AQ30" s="131">
        <f t="shared" si="44"/>
        <v>40151374</v>
      </c>
      <c r="AU30" s="140">
        <f t="shared" ref="AU30" si="331">C30-SUM(C31:C34)</f>
        <v>0</v>
      </c>
      <c r="AV30" s="140">
        <f t="shared" ref="AV30" si="332">D30-SUM(D31:D34)</f>
        <v>0</v>
      </c>
      <c r="AW30" s="140">
        <f t="shared" ref="AW30" si="333">E30-SUM(E31:E34)</f>
        <v>0</v>
      </c>
      <c r="AX30" s="140">
        <f t="shared" ref="AX30" si="334">F30-SUM(F31:F34)</f>
        <v>0</v>
      </c>
      <c r="AY30" s="140">
        <f t="shared" ref="AY30" si="335">G30-SUM(G31:G34)</f>
        <v>0</v>
      </c>
      <c r="AZ30" s="140">
        <f t="shared" ref="AZ30" si="336">H30-SUM(H31:H34)</f>
        <v>0</v>
      </c>
      <c r="BA30" s="140">
        <f t="shared" ref="BA30" si="337">I30-SUM(I31:I34)</f>
        <v>0</v>
      </c>
      <c r="BB30" s="140">
        <f t="shared" ref="BB30" si="338">J30-SUM(J31:J34)</f>
        <v>0</v>
      </c>
      <c r="BC30" s="140">
        <f t="shared" ref="BC30" si="339">K30-SUM(K31:K34)</f>
        <v>0</v>
      </c>
      <c r="BD30" s="140">
        <f t="shared" ref="BD30" si="340">L30-SUM(L31:L34)</f>
        <v>0</v>
      </c>
      <c r="BE30" s="140">
        <f t="shared" ref="BE30" si="341">M30-SUM(M31:M34)</f>
        <v>0</v>
      </c>
      <c r="BF30" s="140">
        <f t="shared" ref="BF30" si="342">N30-SUM(N31:N34)</f>
        <v>0</v>
      </c>
      <c r="BG30" s="140">
        <f t="shared" ref="BG30" si="343">O30-SUM(O31:O34)</f>
        <v>0</v>
      </c>
      <c r="BH30" s="140">
        <f t="shared" ref="BH30" si="344">P30-SUM(P31:P34)</f>
        <v>0</v>
      </c>
      <c r="BI30" s="140">
        <f t="shared" ref="BI30" si="345">Q30-SUM(Q31:Q34)</f>
        <v>0</v>
      </c>
      <c r="BJ30" s="140">
        <f t="shared" ref="BJ30" si="346">R30-SUM(R31:R34)</f>
        <v>0</v>
      </c>
      <c r="BK30" s="140">
        <f t="shared" ref="BK30" si="347">S30-SUM(S31:S34)</f>
        <v>0</v>
      </c>
      <c r="BL30" s="140">
        <f t="shared" ref="BL30" si="348">T30-SUM(T31:T34)</f>
        <v>0</v>
      </c>
      <c r="BM30" s="140">
        <f t="shared" ref="BM30" si="349">U30-SUM(U31:U34)</f>
        <v>0</v>
      </c>
      <c r="BN30" s="140">
        <f t="shared" ref="BN30" si="350">V30-SUM(V31:V34)</f>
        <v>0</v>
      </c>
      <c r="BO30" s="140">
        <f t="shared" ref="BO30" si="351">W30-SUM(W31:W34)</f>
        <v>0</v>
      </c>
      <c r="BP30" s="140">
        <f t="shared" ref="BP30" si="352">X30-SUM(X31:X34)</f>
        <v>0</v>
      </c>
      <c r="BQ30" s="140">
        <f t="shared" ref="BQ30" si="353">Y30-SUM(Y31:Y34)</f>
        <v>0</v>
      </c>
      <c r="BR30" s="140">
        <f t="shared" ref="BR30" si="354">Z30-SUM(Z31:Z34)</f>
        <v>0</v>
      </c>
      <c r="BS30" s="140">
        <f t="shared" ref="BS30" si="355">AA30-SUM(AA31:AA34)</f>
        <v>0</v>
      </c>
      <c r="BT30" s="140">
        <f t="shared" ref="BT30" si="356">AB30-SUM(AB31:AB34)</f>
        <v>0</v>
      </c>
      <c r="BU30" s="140">
        <f t="shared" ref="BU30" si="357">AC30-SUM(AC31:AC34)</f>
        <v>0</v>
      </c>
      <c r="BV30" s="140">
        <f t="shared" ref="BV30" si="358">AD30-SUM(AD31:AD34)</f>
        <v>0</v>
      </c>
      <c r="BW30" s="140">
        <f t="shared" ref="BW30" si="359">AE30-SUM(AE31:AE34)</f>
        <v>0</v>
      </c>
      <c r="BX30" s="140">
        <f t="shared" ref="BX30" si="360">AF30-SUM(AF31:AF34)</f>
        <v>0</v>
      </c>
      <c r="BY30" s="140">
        <f t="shared" ref="BY30" si="361">AG30-SUM(AG31:AG34)</f>
        <v>0</v>
      </c>
      <c r="BZ30" s="140">
        <f t="shared" ref="BZ30" si="362">AH30-SUM(AH31:AH34)</f>
        <v>0</v>
      </c>
      <c r="CA30" s="140">
        <f t="shared" ref="CA30" si="363">AI30-SUM(AI31:AI34)</f>
        <v>0</v>
      </c>
      <c r="CB30" s="140">
        <f t="shared" ref="CB30" si="364">AJ30-SUM(AJ31:AJ34)</f>
        <v>0</v>
      </c>
      <c r="CC30" s="140">
        <f t="shared" ref="CC30" si="365">AK30-SUM(AK31:AK34)</f>
        <v>0</v>
      </c>
      <c r="CD30" s="140">
        <f t="shared" ref="CD30" si="366">AL30-SUM(AL31:AL34)</f>
        <v>0</v>
      </c>
      <c r="CE30" s="140">
        <f t="shared" ref="CE30" si="367">AM30-SUM(AM31:AM34)</f>
        <v>0</v>
      </c>
      <c r="CF30" s="140">
        <f t="shared" ref="CF30" si="368">AN30-SUM(AN31:AN34)</f>
        <v>0</v>
      </c>
      <c r="CG30" s="140">
        <f t="shared" ref="CG30" si="369">AO30-SUM(AO31:AO34)</f>
        <v>0</v>
      </c>
      <c r="CH30" s="140">
        <f t="shared" ref="CH30" si="370">AP30-SUM(AP31:AP34)</f>
        <v>0</v>
      </c>
      <c r="CI30" s="140">
        <f t="shared" ref="CI30" si="371">AQ30-SUM(AQ31:AQ34)</f>
        <v>0</v>
      </c>
    </row>
    <row r="31" spans="2:87">
      <c r="B31" s="148" t="s">
        <v>69</v>
      </c>
      <c r="C31" s="145">
        <v>1143945</v>
      </c>
      <c r="D31" s="145">
        <v>1471898</v>
      </c>
      <c r="E31" s="145">
        <v>973335</v>
      </c>
      <c r="F31" s="145">
        <v>789314</v>
      </c>
      <c r="G31" s="145">
        <v>1967793</v>
      </c>
      <c r="H31" s="145">
        <v>0</v>
      </c>
      <c r="I31" s="145">
        <v>117526</v>
      </c>
      <c r="J31" s="145">
        <v>1991685</v>
      </c>
      <c r="K31" s="145">
        <v>0</v>
      </c>
      <c r="L31" s="145">
        <v>69936</v>
      </c>
      <c r="M31" s="145">
        <v>685065</v>
      </c>
      <c r="N31" s="145">
        <v>0</v>
      </c>
      <c r="O31" s="145">
        <v>45761</v>
      </c>
      <c r="P31" s="145">
        <v>4851129</v>
      </c>
      <c r="Q31" s="145">
        <v>1692928</v>
      </c>
      <c r="R31" s="145">
        <v>0</v>
      </c>
      <c r="S31" s="145">
        <v>349496</v>
      </c>
      <c r="T31" s="145">
        <v>0</v>
      </c>
      <c r="U31" s="145">
        <v>19129</v>
      </c>
      <c r="V31" s="145">
        <v>0</v>
      </c>
      <c r="W31" s="145">
        <v>249412</v>
      </c>
      <c r="X31" s="145">
        <v>4677867</v>
      </c>
      <c r="Y31" s="145">
        <v>16624</v>
      </c>
      <c r="Z31" s="145">
        <v>944169</v>
      </c>
      <c r="AA31" s="145">
        <v>36608</v>
      </c>
      <c r="AB31" s="145">
        <v>23726</v>
      </c>
      <c r="AC31" s="145">
        <v>53517</v>
      </c>
      <c r="AD31" s="145">
        <v>0</v>
      </c>
      <c r="AE31" s="145">
        <v>4519363</v>
      </c>
      <c r="AF31" s="145">
        <v>4645683</v>
      </c>
      <c r="AG31" s="145">
        <v>3746243</v>
      </c>
      <c r="AH31" s="145"/>
      <c r="AI31" s="145"/>
      <c r="AJ31" s="145"/>
      <c r="AK31" s="145"/>
      <c r="AL31" s="145"/>
      <c r="AM31" s="145"/>
      <c r="AN31" s="145"/>
      <c r="AO31" s="145"/>
      <c r="AP31" s="145"/>
      <c r="AQ31" s="131">
        <f t="shared" si="44"/>
        <v>35082152</v>
      </c>
      <c r="AU31" s="146"/>
      <c r="AV31" s="146"/>
      <c r="AW31" s="146"/>
      <c r="AX31" s="146"/>
      <c r="AY31" s="146"/>
      <c r="AZ31" s="146"/>
      <c r="BA31" s="146"/>
      <c r="BB31" s="146"/>
      <c r="BC31" s="146"/>
      <c r="BD31" s="146"/>
      <c r="BE31" s="146"/>
      <c r="BF31" s="146"/>
      <c r="BG31" s="146"/>
      <c r="BH31" s="146"/>
      <c r="BI31" s="146"/>
      <c r="BJ31" s="146"/>
      <c r="BK31" s="146"/>
      <c r="BL31" s="146"/>
      <c r="BM31" s="146"/>
      <c r="BN31" s="146"/>
      <c r="BO31" s="146"/>
      <c r="BP31" s="146"/>
      <c r="BQ31" s="146"/>
      <c r="BR31" s="146"/>
      <c r="BS31" s="146"/>
      <c r="BT31" s="146"/>
      <c r="BU31" s="146"/>
      <c r="BV31" s="146"/>
      <c r="BW31" s="146"/>
      <c r="BX31" s="146"/>
      <c r="BY31" s="146"/>
      <c r="BZ31" s="146"/>
      <c r="CA31" s="146"/>
      <c r="CB31" s="146"/>
      <c r="CC31" s="146"/>
      <c r="CD31" s="146"/>
      <c r="CE31" s="146"/>
      <c r="CF31" s="146"/>
      <c r="CG31" s="146"/>
      <c r="CH31" s="146"/>
      <c r="CI31" s="146"/>
    </row>
    <row r="32" spans="2:87">
      <c r="B32" s="148" t="s">
        <v>70</v>
      </c>
      <c r="C32" s="145">
        <v>0</v>
      </c>
      <c r="D32" s="145">
        <v>0</v>
      </c>
      <c r="E32" s="145">
        <v>0</v>
      </c>
      <c r="F32" s="145">
        <v>0</v>
      </c>
      <c r="G32" s="145">
        <v>0</v>
      </c>
      <c r="H32" s="145">
        <v>0</v>
      </c>
      <c r="I32" s="145">
        <v>357106</v>
      </c>
      <c r="J32" s="145">
        <v>0</v>
      </c>
      <c r="K32" s="145">
        <v>0</v>
      </c>
      <c r="L32" s="145">
        <v>0</v>
      </c>
      <c r="M32" s="145">
        <v>0</v>
      </c>
      <c r="N32" s="145">
        <v>0</v>
      </c>
      <c r="O32" s="145">
        <v>0</v>
      </c>
      <c r="P32" s="145">
        <v>0</v>
      </c>
      <c r="Q32" s="145">
        <v>0</v>
      </c>
      <c r="R32" s="145">
        <v>0</v>
      </c>
      <c r="S32" s="145">
        <v>0</v>
      </c>
      <c r="T32" s="145">
        <v>0</v>
      </c>
      <c r="U32" s="145">
        <v>0</v>
      </c>
      <c r="V32" s="145">
        <v>0</v>
      </c>
      <c r="W32" s="145">
        <v>0</v>
      </c>
      <c r="X32" s="145">
        <v>0</v>
      </c>
      <c r="Y32" s="145">
        <v>0</v>
      </c>
      <c r="Z32" s="145">
        <v>3575</v>
      </c>
      <c r="AA32" s="145">
        <v>0</v>
      </c>
      <c r="AB32" s="145">
        <v>0</v>
      </c>
      <c r="AC32" s="145">
        <v>0</v>
      </c>
      <c r="AD32" s="145">
        <v>0</v>
      </c>
      <c r="AE32" s="145">
        <v>0</v>
      </c>
      <c r="AF32" s="145">
        <v>0</v>
      </c>
      <c r="AG32" s="145">
        <v>0</v>
      </c>
      <c r="AH32" s="145"/>
      <c r="AI32" s="145"/>
      <c r="AJ32" s="145"/>
      <c r="AK32" s="145"/>
      <c r="AL32" s="145"/>
      <c r="AM32" s="145"/>
      <c r="AN32" s="145"/>
      <c r="AO32" s="145"/>
      <c r="AP32" s="145"/>
      <c r="AQ32" s="131">
        <f t="shared" si="44"/>
        <v>360681</v>
      </c>
      <c r="AU32" s="146"/>
      <c r="AV32" s="146"/>
      <c r="AW32" s="146"/>
      <c r="AX32" s="146"/>
      <c r="AY32" s="146"/>
      <c r="AZ32" s="146"/>
      <c r="BA32" s="146"/>
      <c r="BB32" s="146"/>
      <c r="BC32" s="146"/>
      <c r="BD32" s="146"/>
      <c r="BE32" s="146"/>
      <c r="BF32" s="146"/>
      <c r="BG32" s="146"/>
      <c r="BH32" s="146"/>
      <c r="BI32" s="146"/>
      <c r="BJ32" s="146"/>
      <c r="BK32" s="146"/>
      <c r="BL32" s="146"/>
      <c r="BM32" s="146"/>
      <c r="BN32" s="146"/>
      <c r="BO32" s="146"/>
      <c r="BP32" s="146"/>
      <c r="BQ32" s="146"/>
      <c r="BR32" s="146"/>
      <c r="BS32" s="146"/>
      <c r="BT32" s="146"/>
      <c r="BU32" s="146"/>
      <c r="BV32" s="146"/>
      <c r="BW32" s="146"/>
      <c r="BX32" s="146"/>
      <c r="BY32" s="146"/>
      <c r="BZ32" s="146"/>
      <c r="CA32" s="146"/>
      <c r="CB32" s="146"/>
      <c r="CC32" s="146"/>
      <c r="CD32" s="146"/>
      <c r="CE32" s="146"/>
      <c r="CF32" s="146"/>
      <c r="CG32" s="146"/>
      <c r="CH32" s="146"/>
      <c r="CI32" s="146"/>
    </row>
    <row r="33" spans="2:87">
      <c r="B33" s="148" t="s">
        <v>71</v>
      </c>
      <c r="C33" s="145">
        <v>0</v>
      </c>
      <c r="D33" s="145">
        <v>0</v>
      </c>
      <c r="E33" s="145">
        <v>173</v>
      </c>
      <c r="F33" s="145">
        <v>109284</v>
      </c>
      <c r="G33" s="145">
        <v>0</v>
      </c>
      <c r="H33" s="145">
        <v>0</v>
      </c>
      <c r="I33" s="145">
        <v>76642</v>
      </c>
      <c r="J33" s="145">
        <v>0</v>
      </c>
      <c r="K33" s="145">
        <v>0</v>
      </c>
      <c r="L33" s="145">
        <v>0</v>
      </c>
      <c r="M33" s="145">
        <v>126998</v>
      </c>
      <c r="N33" s="145">
        <v>0</v>
      </c>
      <c r="O33" s="145">
        <v>283029</v>
      </c>
      <c r="P33" s="145">
        <v>0</v>
      </c>
      <c r="Q33" s="145">
        <v>0</v>
      </c>
      <c r="R33" s="145">
        <v>0</v>
      </c>
      <c r="S33" s="145">
        <v>0</v>
      </c>
      <c r="T33" s="145">
        <v>0</v>
      </c>
      <c r="U33" s="145">
        <v>14742</v>
      </c>
      <c r="V33" s="145">
        <v>0</v>
      </c>
      <c r="W33" s="145">
        <v>27109</v>
      </c>
      <c r="X33" s="145">
        <v>0</v>
      </c>
      <c r="Y33" s="145">
        <v>4346</v>
      </c>
      <c r="Z33" s="145">
        <v>0</v>
      </c>
      <c r="AA33" s="145">
        <v>0</v>
      </c>
      <c r="AB33" s="145">
        <v>0</v>
      </c>
      <c r="AC33" s="145">
        <v>0</v>
      </c>
      <c r="AD33" s="145">
        <v>0</v>
      </c>
      <c r="AE33" s="145">
        <v>0</v>
      </c>
      <c r="AF33" s="145">
        <v>0</v>
      </c>
      <c r="AG33" s="145">
        <v>20875</v>
      </c>
      <c r="AH33" s="145"/>
      <c r="AI33" s="145"/>
      <c r="AJ33" s="145"/>
      <c r="AK33" s="145"/>
      <c r="AL33" s="145"/>
      <c r="AM33" s="145"/>
      <c r="AN33" s="145"/>
      <c r="AO33" s="145"/>
      <c r="AP33" s="145"/>
      <c r="AQ33" s="131">
        <f t="shared" si="44"/>
        <v>663198</v>
      </c>
      <c r="AU33" s="140"/>
      <c r="AV33" s="140"/>
      <c r="AW33" s="140"/>
      <c r="AX33" s="140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  <c r="BK33" s="140"/>
      <c r="BL33" s="140"/>
      <c r="BM33" s="140"/>
      <c r="BN33" s="140"/>
      <c r="BO33" s="140"/>
      <c r="BP33" s="140"/>
      <c r="BQ33" s="140"/>
      <c r="BR33" s="140"/>
      <c r="BS33" s="140"/>
      <c r="BT33" s="140"/>
      <c r="BU33" s="140"/>
      <c r="BV33" s="140"/>
      <c r="BW33" s="140"/>
      <c r="BX33" s="140"/>
      <c r="BY33" s="140"/>
      <c r="BZ33" s="140"/>
      <c r="CA33" s="140"/>
      <c r="CB33" s="140"/>
      <c r="CC33" s="140"/>
      <c r="CD33" s="140"/>
      <c r="CE33" s="140"/>
      <c r="CF33" s="140"/>
      <c r="CG33" s="140"/>
      <c r="CH33" s="140"/>
      <c r="CI33" s="140"/>
    </row>
    <row r="34" spans="2:87">
      <c r="B34" s="148" t="s">
        <v>72</v>
      </c>
      <c r="C34" s="145">
        <v>0</v>
      </c>
      <c r="D34" s="145">
        <v>0</v>
      </c>
      <c r="E34" s="145">
        <v>52590</v>
      </c>
      <c r="F34" s="145">
        <v>0</v>
      </c>
      <c r="G34" s="145">
        <v>777198</v>
      </c>
      <c r="H34" s="145">
        <v>0</v>
      </c>
      <c r="I34" s="145">
        <v>0</v>
      </c>
      <c r="J34" s="145">
        <v>0</v>
      </c>
      <c r="K34" s="145">
        <v>0</v>
      </c>
      <c r="L34" s="145">
        <v>0</v>
      </c>
      <c r="M34" s="145">
        <v>0</v>
      </c>
      <c r="N34" s="145">
        <v>0</v>
      </c>
      <c r="O34" s="145">
        <v>1091</v>
      </c>
      <c r="P34" s="145">
        <v>0</v>
      </c>
      <c r="Q34" s="145">
        <v>0</v>
      </c>
      <c r="R34" s="145">
        <v>0</v>
      </c>
      <c r="S34" s="145">
        <v>0</v>
      </c>
      <c r="T34" s="145">
        <v>0</v>
      </c>
      <c r="U34" s="145">
        <v>0</v>
      </c>
      <c r="V34" s="145">
        <v>0</v>
      </c>
      <c r="W34" s="145">
        <v>0</v>
      </c>
      <c r="X34" s="145">
        <v>0</v>
      </c>
      <c r="Y34" s="145">
        <v>0</v>
      </c>
      <c r="Z34" s="145">
        <v>10625</v>
      </c>
      <c r="AA34" s="145">
        <v>0</v>
      </c>
      <c r="AB34" s="145">
        <v>96934</v>
      </c>
      <c r="AC34" s="145">
        <v>0</v>
      </c>
      <c r="AD34" s="145">
        <v>0</v>
      </c>
      <c r="AE34" s="145">
        <v>2566046</v>
      </c>
      <c r="AF34" s="145">
        <v>540859</v>
      </c>
      <c r="AG34" s="145">
        <v>0</v>
      </c>
      <c r="AH34" s="145"/>
      <c r="AI34" s="145"/>
      <c r="AJ34" s="145"/>
      <c r="AK34" s="145"/>
      <c r="AL34" s="145"/>
      <c r="AM34" s="145"/>
      <c r="AN34" s="145"/>
      <c r="AO34" s="145"/>
      <c r="AP34" s="145"/>
      <c r="AQ34" s="131">
        <f t="shared" si="44"/>
        <v>4045343</v>
      </c>
      <c r="AU34" s="146"/>
      <c r="AV34" s="146"/>
      <c r="AW34" s="146"/>
      <c r="AX34" s="146"/>
      <c r="AY34" s="146"/>
      <c r="AZ34" s="146"/>
      <c r="BA34" s="146"/>
      <c r="BB34" s="146"/>
      <c r="BC34" s="146"/>
      <c r="BD34" s="146"/>
      <c r="BE34" s="146"/>
      <c r="BF34" s="146"/>
      <c r="BG34" s="146"/>
      <c r="BH34" s="146"/>
      <c r="BI34" s="146"/>
      <c r="BJ34" s="146"/>
      <c r="BK34" s="146"/>
      <c r="BL34" s="146"/>
      <c r="BM34" s="146"/>
      <c r="BN34" s="146"/>
      <c r="BO34" s="146"/>
      <c r="BP34" s="146"/>
      <c r="BQ34" s="146"/>
      <c r="BR34" s="146"/>
      <c r="BS34" s="146"/>
      <c r="BT34" s="146"/>
      <c r="BU34" s="146"/>
      <c r="BV34" s="146"/>
      <c r="BW34" s="146"/>
      <c r="BX34" s="146"/>
      <c r="BY34" s="146"/>
      <c r="BZ34" s="146"/>
      <c r="CA34" s="146"/>
      <c r="CB34" s="146"/>
      <c r="CC34" s="146"/>
      <c r="CD34" s="146"/>
      <c r="CE34" s="146"/>
      <c r="CF34" s="146"/>
      <c r="CG34" s="146"/>
      <c r="CH34" s="146"/>
      <c r="CI34" s="146"/>
    </row>
    <row r="35" spans="2:87">
      <c r="B35" s="147" t="s">
        <v>73</v>
      </c>
      <c r="C35" s="145">
        <v>152056</v>
      </c>
      <c r="D35" s="145">
        <v>0</v>
      </c>
      <c r="E35" s="145">
        <v>26107</v>
      </c>
      <c r="F35" s="145">
        <v>48659</v>
      </c>
      <c r="G35" s="145">
        <v>0</v>
      </c>
      <c r="H35" s="145">
        <v>0</v>
      </c>
      <c r="I35" s="145">
        <v>0</v>
      </c>
      <c r="J35" s="145">
        <v>0</v>
      </c>
      <c r="K35" s="145">
        <v>0</v>
      </c>
      <c r="L35" s="145">
        <v>0</v>
      </c>
      <c r="M35" s="145">
        <v>0</v>
      </c>
      <c r="N35" s="145">
        <v>0</v>
      </c>
      <c r="O35" s="145">
        <v>0</v>
      </c>
      <c r="P35" s="145">
        <v>0</v>
      </c>
      <c r="Q35" s="145">
        <v>0</v>
      </c>
      <c r="R35" s="145">
        <v>0</v>
      </c>
      <c r="S35" s="145">
        <v>0</v>
      </c>
      <c r="T35" s="145">
        <v>0</v>
      </c>
      <c r="U35" s="145">
        <v>0</v>
      </c>
      <c r="V35" s="145">
        <v>0</v>
      </c>
      <c r="W35" s="145">
        <v>0</v>
      </c>
      <c r="X35" s="145">
        <v>141987</v>
      </c>
      <c r="Y35" s="145">
        <v>0</v>
      </c>
      <c r="Z35" s="145">
        <v>1733618</v>
      </c>
      <c r="AA35" s="145">
        <v>0</v>
      </c>
      <c r="AB35" s="145">
        <v>0</v>
      </c>
      <c r="AC35" s="145">
        <v>0</v>
      </c>
      <c r="AD35" s="145">
        <v>0</v>
      </c>
      <c r="AE35" s="145">
        <v>0</v>
      </c>
      <c r="AF35" s="145">
        <v>0</v>
      </c>
      <c r="AG35" s="145">
        <v>0</v>
      </c>
      <c r="AH35" s="145"/>
      <c r="AI35" s="145"/>
      <c r="AJ35" s="145"/>
      <c r="AK35" s="145"/>
      <c r="AL35" s="145"/>
      <c r="AM35" s="145"/>
      <c r="AN35" s="145"/>
      <c r="AO35" s="145"/>
      <c r="AP35" s="145"/>
      <c r="AQ35" s="131">
        <f t="shared" si="44"/>
        <v>2102427</v>
      </c>
      <c r="AU35" s="140">
        <f t="shared" ref="AU35" si="372">C35-SUM(C36:C37)</f>
        <v>0</v>
      </c>
      <c r="AV35" s="140">
        <f t="shared" ref="AV35" si="373">D35-SUM(D36:D37)</f>
        <v>0</v>
      </c>
      <c r="AW35" s="140">
        <f t="shared" ref="AW35" si="374">E35-SUM(E36:E37)</f>
        <v>0</v>
      </c>
      <c r="AX35" s="140">
        <f t="shared" ref="AX35" si="375">F35-SUM(F36:F37)</f>
        <v>0</v>
      </c>
      <c r="AY35" s="140">
        <f t="shared" ref="AY35" si="376">G35-SUM(G36:G37)</f>
        <v>0</v>
      </c>
      <c r="AZ35" s="140">
        <f t="shared" ref="AZ35" si="377">H35-SUM(H36:H37)</f>
        <v>0</v>
      </c>
      <c r="BA35" s="140">
        <f t="shared" ref="BA35" si="378">I35-SUM(I36:I37)</f>
        <v>0</v>
      </c>
      <c r="BB35" s="140">
        <f t="shared" ref="BB35" si="379">J35-SUM(J36:J37)</f>
        <v>0</v>
      </c>
      <c r="BC35" s="140">
        <f t="shared" ref="BC35" si="380">K35-SUM(K36:K37)</f>
        <v>0</v>
      </c>
      <c r="BD35" s="140">
        <f t="shared" ref="BD35" si="381">L35-SUM(L36:L37)</f>
        <v>0</v>
      </c>
      <c r="BE35" s="140">
        <f t="shared" ref="BE35" si="382">M35-SUM(M36:M37)</f>
        <v>0</v>
      </c>
      <c r="BF35" s="140">
        <f t="shared" ref="BF35" si="383">N35-SUM(N36:N37)</f>
        <v>0</v>
      </c>
      <c r="BG35" s="140">
        <f t="shared" ref="BG35" si="384">O35-SUM(O36:O37)</f>
        <v>0</v>
      </c>
      <c r="BH35" s="140">
        <f t="shared" ref="BH35" si="385">P35-SUM(P36:P37)</f>
        <v>0</v>
      </c>
      <c r="BI35" s="140">
        <f t="shared" ref="BI35" si="386">Q35-SUM(Q36:Q37)</f>
        <v>0</v>
      </c>
      <c r="BJ35" s="140">
        <f t="shared" ref="BJ35" si="387">R35-SUM(R36:R37)</f>
        <v>0</v>
      </c>
      <c r="BK35" s="140">
        <f t="shared" ref="BK35" si="388">S35-SUM(S36:S37)</f>
        <v>0</v>
      </c>
      <c r="BL35" s="140">
        <f t="shared" ref="BL35" si="389">T35-SUM(T36:T37)</f>
        <v>0</v>
      </c>
      <c r="BM35" s="140">
        <f t="shared" ref="BM35" si="390">U35-SUM(U36:U37)</f>
        <v>0</v>
      </c>
      <c r="BN35" s="140">
        <f t="shared" ref="BN35" si="391">V35-SUM(V36:V37)</f>
        <v>0</v>
      </c>
      <c r="BO35" s="140">
        <f t="shared" ref="BO35" si="392">W35-SUM(W36:W37)</f>
        <v>0</v>
      </c>
      <c r="BP35" s="140">
        <f t="shared" ref="BP35" si="393">X35-SUM(X36:X37)</f>
        <v>0</v>
      </c>
      <c r="BQ35" s="140">
        <f t="shared" ref="BQ35" si="394">Y35-SUM(Y36:Y37)</f>
        <v>0</v>
      </c>
      <c r="BR35" s="140">
        <f t="shared" ref="BR35" si="395">Z35-SUM(Z36:Z37)</f>
        <v>0</v>
      </c>
      <c r="BS35" s="140">
        <f t="shared" ref="BS35" si="396">AA35-SUM(AA36:AA37)</f>
        <v>0</v>
      </c>
      <c r="BT35" s="140">
        <f t="shared" ref="BT35" si="397">AB35-SUM(AB36:AB37)</f>
        <v>0</v>
      </c>
      <c r="BU35" s="140">
        <f t="shared" ref="BU35" si="398">AC35-SUM(AC36:AC37)</f>
        <v>0</v>
      </c>
      <c r="BV35" s="140">
        <f t="shared" ref="BV35" si="399">AD35-SUM(AD36:AD37)</f>
        <v>0</v>
      </c>
      <c r="BW35" s="140">
        <f t="shared" ref="BW35" si="400">AE35-SUM(AE36:AE37)</f>
        <v>0</v>
      </c>
      <c r="BX35" s="140">
        <f t="shared" ref="BX35" si="401">AF35-SUM(AF36:AF37)</f>
        <v>0</v>
      </c>
      <c r="BY35" s="140">
        <f t="shared" ref="BY35" si="402">AG35-SUM(AG36:AG37)</f>
        <v>0</v>
      </c>
      <c r="BZ35" s="140">
        <f t="shared" ref="BZ35" si="403">AH35-SUM(AH36:AH37)</f>
        <v>0</v>
      </c>
      <c r="CA35" s="140">
        <f t="shared" ref="CA35" si="404">AI35-SUM(AI36:AI37)</f>
        <v>0</v>
      </c>
      <c r="CB35" s="140">
        <f t="shared" ref="CB35" si="405">AJ35-SUM(AJ36:AJ37)</f>
        <v>0</v>
      </c>
      <c r="CC35" s="140">
        <f t="shared" ref="CC35" si="406">AK35-SUM(AK36:AK37)</f>
        <v>0</v>
      </c>
      <c r="CD35" s="140">
        <f t="shared" ref="CD35" si="407">AL35-SUM(AL36:AL37)</f>
        <v>0</v>
      </c>
      <c r="CE35" s="140">
        <f t="shared" ref="CE35" si="408">AM35-SUM(AM36:AM37)</f>
        <v>0</v>
      </c>
      <c r="CF35" s="140">
        <f t="shared" ref="CF35" si="409">AN35-SUM(AN36:AN37)</f>
        <v>0</v>
      </c>
      <c r="CG35" s="140">
        <f t="shared" ref="CG35" si="410">AO35-SUM(AO36:AO37)</f>
        <v>0</v>
      </c>
      <c r="CH35" s="140">
        <f t="shared" ref="CH35" si="411">AP35-SUM(AP36:AP37)</f>
        <v>0</v>
      </c>
      <c r="CI35" s="140">
        <f t="shared" ref="CI35" si="412">AQ35-SUM(AQ36:AQ37)</f>
        <v>0</v>
      </c>
    </row>
    <row r="36" spans="2:87">
      <c r="B36" s="148" t="s">
        <v>74</v>
      </c>
      <c r="C36" s="145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0</v>
      </c>
      <c r="I36" s="145">
        <v>0</v>
      </c>
      <c r="J36" s="145">
        <v>0</v>
      </c>
      <c r="K36" s="145">
        <v>0</v>
      </c>
      <c r="L36" s="145">
        <v>0</v>
      </c>
      <c r="M36" s="145">
        <v>0</v>
      </c>
      <c r="N36" s="145">
        <v>0</v>
      </c>
      <c r="O36" s="145">
        <v>0</v>
      </c>
      <c r="P36" s="145">
        <v>0</v>
      </c>
      <c r="Q36" s="145">
        <v>0</v>
      </c>
      <c r="R36" s="145">
        <v>0</v>
      </c>
      <c r="S36" s="145">
        <v>0</v>
      </c>
      <c r="T36" s="145">
        <v>0</v>
      </c>
      <c r="U36" s="145">
        <v>0</v>
      </c>
      <c r="V36" s="145">
        <v>0</v>
      </c>
      <c r="W36" s="145">
        <v>0</v>
      </c>
      <c r="X36" s="145">
        <v>0</v>
      </c>
      <c r="Y36" s="145">
        <v>0</v>
      </c>
      <c r="Z36" s="145">
        <v>1387989</v>
      </c>
      <c r="AA36" s="145">
        <v>0</v>
      </c>
      <c r="AB36" s="145">
        <v>0</v>
      </c>
      <c r="AC36" s="145">
        <v>0</v>
      </c>
      <c r="AD36" s="145">
        <v>0</v>
      </c>
      <c r="AE36" s="145">
        <v>0</v>
      </c>
      <c r="AF36" s="145">
        <v>0</v>
      </c>
      <c r="AG36" s="145">
        <v>0</v>
      </c>
      <c r="AH36" s="145"/>
      <c r="AI36" s="145"/>
      <c r="AJ36" s="145"/>
      <c r="AK36" s="145"/>
      <c r="AL36" s="145"/>
      <c r="AM36" s="145"/>
      <c r="AN36" s="145"/>
      <c r="AO36" s="145"/>
      <c r="AP36" s="145"/>
      <c r="AQ36" s="131">
        <f t="shared" si="44"/>
        <v>1387989</v>
      </c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146"/>
      <c r="BT36" s="146"/>
      <c r="BU36" s="146"/>
      <c r="BV36" s="146"/>
      <c r="BW36" s="146"/>
      <c r="BX36" s="146"/>
      <c r="BY36" s="146"/>
      <c r="BZ36" s="146"/>
      <c r="CA36" s="146"/>
      <c r="CB36" s="146"/>
      <c r="CC36" s="146"/>
      <c r="CD36" s="146"/>
      <c r="CE36" s="146"/>
      <c r="CF36" s="146"/>
      <c r="CG36" s="146"/>
      <c r="CH36" s="146"/>
      <c r="CI36" s="146"/>
    </row>
    <row r="37" spans="2:87">
      <c r="B37" s="148" t="s">
        <v>75</v>
      </c>
      <c r="C37" s="145">
        <v>152056</v>
      </c>
      <c r="D37" s="145">
        <v>0</v>
      </c>
      <c r="E37" s="145">
        <v>26107</v>
      </c>
      <c r="F37" s="145">
        <v>48659</v>
      </c>
      <c r="G37" s="145">
        <v>0</v>
      </c>
      <c r="H37" s="145">
        <v>0</v>
      </c>
      <c r="I37" s="145">
        <v>0</v>
      </c>
      <c r="J37" s="145">
        <v>0</v>
      </c>
      <c r="K37" s="145">
        <v>0</v>
      </c>
      <c r="L37" s="145">
        <v>0</v>
      </c>
      <c r="M37" s="145">
        <v>0</v>
      </c>
      <c r="N37" s="145">
        <v>0</v>
      </c>
      <c r="O37" s="145">
        <v>0</v>
      </c>
      <c r="P37" s="145">
        <v>0</v>
      </c>
      <c r="Q37" s="145">
        <v>0</v>
      </c>
      <c r="R37" s="145">
        <v>0</v>
      </c>
      <c r="S37" s="145">
        <v>0</v>
      </c>
      <c r="T37" s="145">
        <v>0</v>
      </c>
      <c r="U37" s="145">
        <v>0</v>
      </c>
      <c r="V37" s="145">
        <v>0</v>
      </c>
      <c r="W37" s="145">
        <v>0</v>
      </c>
      <c r="X37" s="145">
        <v>141987</v>
      </c>
      <c r="Y37" s="145">
        <v>0</v>
      </c>
      <c r="Z37" s="145">
        <v>345629</v>
      </c>
      <c r="AA37" s="145">
        <v>0</v>
      </c>
      <c r="AB37" s="145">
        <v>0</v>
      </c>
      <c r="AC37" s="145">
        <v>0</v>
      </c>
      <c r="AD37" s="145">
        <v>0</v>
      </c>
      <c r="AE37" s="145">
        <v>0</v>
      </c>
      <c r="AF37" s="145">
        <v>0</v>
      </c>
      <c r="AG37" s="145">
        <v>0</v>
      </c>
      <c r="AH37" s="145"/>
      <c r="AI37" s="145"/>
      <c r="AJ37" s="145"/>
      <c r="AK37" s="145"/>
      <c r="AL37" s="145"/>
      <c r="AM37" s="145"/>
      <c r="AN37" s="145"/>
      <c r="AO37" s="145"/>
      <c r="AP37" s="145"/>
      <c r="AQ37" s="131">
        <f t="shared" si="44"/>
        <v>714438</v>
      </c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6"/>
      <c r="BJ37" s="146"/>
      <c r="BK37" s="146"/>
      <c r="BL37" s="146"/>
      <c r="BM37" s="146"/>
      <c r="BN37" s="146"/>
      <c r="BO37" s="146"/>
      <c r="BP37" s="146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  <c r="CA37" s="146"/>
      <c r="CB37" s="146"/>
      <c r="CC37" s="146"/>
      <c r="CD37" s="146"/>
      <c r="CE37" s="146"/>
      <c r="CF37" s="146"/>
      <c r="CG37" s="146"/>
      <c r="CH37" s="146"/>
      <c r="CI37" s="146"/>
    </row>
    <row r="38" spans="2:87">
      <c r="B38" s="144" t="s">
        <v>76</v>
      </c>
      <c r="C38" s="145">
        <v>7916891</v>
      </c>
      <c r="D38" s="145">
        <v>3055272</v>
      </c>
      <c r="E38" s="145">
        <v>3557790</v>
      </c>
      <c r="F38" s="145">
        <v>3695254</v>
      </c>
      <c r="G38" s="145">
        <v>7644660</v>
      </c>
      <c r="H38" s="145">
        <v>159170</v>
      </c>
      <c r="I38" s="145">
        <v>174750</v>
      </c>
      <c r="J38" s="145">
        <v>20189356</v>
      </c>
      <c r="K38" s="145">
        <v>0</v>
      </c>
      <c r="L38" s="145">
        <v>707609</v>
      </c>
      <c r="M38" s="145">
        <v>4929463</v>
      </c>
      <c r="N38" s="145">
        <v>0</v>
      </c>
      <c r="O38" s="145">
        <v>41357063</v>
      </c>
      <c r="P38" s="145">
        <v>7385542</v>
      </c>
      <c r="Q38" s="145">
        <v>2794271</v>
      </c>
      <c r="R38" s="145">
        <v>0</v>
      </c>
      <c r="S38" s="145">
        <v>733512</v>
      </c>
      <c r="T38" s="145">
        <v>0</v>
      </c>
      <c r="U38" s="145">
        <v>55488</v>
      </c>
      <c r="V38" s="145">
        <v>0</v>
      </c>
      <c r="W38" s="145">
        <v>1319702</v>
      </c>
      <c r="X38" s="145">
        <v>3789619</v>
      </c>
      <c r="Y38" s="145">
        <v>318388</v>
      </c>
      <c r="Z38" s="145">
        <v>186655</v>
      </c>
      <c r="AA38" s="145">
        <v>215830</v>
      </c>
      <c r="AB38" s="145">
        <v>14792930</v>
      </c>
      <c r="AC38" s="145">
        <v>14066249</v>
      </c>
      <c r="AD38" s="145">
        <v>0</v>
      </c>
      <c r="AE38" s="145">
        <v>5239293</v>
      </c>
      <c r="AF38" s="145">
        <v>14252287</v>
      </c>
      <c r="AG38" s="145">
        <v>4104532</v>
      </c>
      <c r="AH38" s="145"/>
      <c r="AI38" s="145"/>
      <c r="AJ38" s="145"/>
      <c r="AK38" s="145"/>
      <c r="AL38" s="145"/>
      <c r="AM38" s="145"/>
      <c r="AN38" s="145"/>
      <c r="AO38" s="145"/>
      <c r="AP38" s="145"/>
      <c r="AQ38" s="131">
        <f t="shared" si="44"/>
        <v>162641576</v>
      </c>
      <c r="AU38" s="140">
        <f t="shared" ref="AU38" si="413">C38-SUM(C39:C40,C43:C48)</f>
        <v>0</v>
      </c>
      <c r="AV38" s="140">
        <f t="shared" ref="AV38" si="414">D38-SUM(D39:D40,D43:D48)</f>
        <v>0</v>
      </c>
      <c r="AW38" s="140">
        <f t="shared" ref="AW38" si="415">E38-SUM(E39:E40,E43:E48)</f>
        <v>0</v>
      </c>
      <c r="AX38" s="140">
        <f t="shared" ref="AX38" si="416">F38-SUM(F39:F40,F43:F48)</f>
        <v>0</v>
      </c>
      <c r="AY38" s="140">
        <f t="shared" ref="AY38" si="417">G38-SUM(G39:G40,G43:G48)</f>
        <v>0</v>
      </c>
      <c r="AZ38" s="140">
        <f t="shared" ref="AZ38" si="418">H38-SUM(H39:H40,H43:H48)</f>
        <v>0</v>
      </c>
      <c r="BA38" s="140">
        <f t="shared" ref="BA38" si="419">I38-SUM(I39:I40,I43:I48)</f>
        <v>0</v>
      </c>
      <c r="BB38" s="140">
        <f t="shared" ref="BB38" si="420">J38-SUM(J39:J40,J43:J48)</f>
        <v>0</v>
      </c>
      <c r="BC38" s="140">
        <f t="shared" ref="BC38" si="421">K38-SUM(K39:K40,K43:K48)</f>
        <v>0</v>
      </c>
      <c r="BD38" s="140">
        <f t="shared" ref="BD38" si="422">L38-SUM(L39:L40,L43:L48)</f>
        <v>0</v>
      </c>
      <c r="BE38" s="140">
        <f t="shared" ref="BE38" si="423">M38-SUM(M39:M40,M43:M48)</f>
        <v>0</v>
      </c>
      <c r="BF38" s="140">
        <f t="shared" ref="BF38" si="424">N38-SUM(N39:N40,N43:N48)</f>
        <v>0</v>
      </c>
      <c r="BG38" s="140">
        <f t="shared" ref="BG38" si="425">O38-SUM(O39:O40,O43:O48)</f>
        <v>0</v>
      </c>
      <c r="BH38" s="140">
        <f t="shared" ref="BH38" si="426">P38-SUM(P39:P40,P43:P48)</f>
        <v>0</v>
      </c>
      <c r="BI38" s="140">
        <f t="shared" ref="BI38" si="427">Q38-SUM(Q39:Q40,Q43:Q48)</f>
        <v>0</v>
      </c>
      <c r="BJ38" s="140">
        <f t="shared" ref="BJ38" si="428">R38-SUM(R39:R40,R43:R48)</f>
        <v>0</v>
      </c>
      <c r="BK38" s="140">
        <f t="shared" ref="BK38" si="429">S38-SUM(S39:S40,S43:S48)</f>
        <v>0</v>
      </c>
      <c r="BL38" s="140">
        <f t="shared" ref="BL38" si="430">T38-SUM(T39:T40,T43:T48)</f>
        <v>0</v>
      </c>
      <c r="BM38" s="140">
        <f t="shared" ref="BM38" si="431">U38-SUM(U39:U40,U43:U48)</f>
        <v>0</v>
      </c>
      <c r="BN38" s="140">
        <f t="shared" ref="BN38" si="432">V38-SUM(V39:V40,V43:V48)</f>
        <v>0</v>
      </c>
      <c r="BO38" s="140">
        <f t="shared" ref="BO38" si="433">W38-SUM(W39:W40,W43:W48)</f>
        <v>0</v>
      </c>
      <c r="BP38" s="140">
        <f t="shared" ref="BP38" si="434">X38-SUM(X39:X40,X43:X48)</f>
        <v>0</v>
      </c>
      <c r="BQ38" s="140">
        <f t="shared" ref="BQ38" si="435">Y38-SUM(Y39:Y40,Y43:Y48)</f>
        <v>0</v>
      </c>
      <c r="BR38" s="140">
        <f t="shared" ref="BR38" si="436">Z38-SUM(Z39:Z40,Z43:Z48)</f>
        <v>-1</v>
      </c>
      <c r="BS38" s="140">
        <f t="shared" ref="BS38" si="437">AA38-SUM(AA39:AA40,AA43:AA48)</f>
        <v>0</v>
      </c>
      <c r="BT38" s="140">
        <f t="shared" ref="BT38" si="438">AB38-SUM(AB39:AB40,AB43:AB48)</f>
        <v>0</v>
      </c>
      <c r="BU38" s="140">
        <f t="shared" ref="BU38" si="439">AC38-SUM(AC39:AC40,AC43:AC48)</f>
        <v>0</v>
      </c>
      <c r="BV38" s="140">
        <f t="shared" ref="BV38" si="440">AD38-SUM(AD39:AD40,AD43:AD48)</f>
        <v>0</v>
      </c>
      <c r="BW38" s="140">
        <f t="shared" ref="BW38" si="441">AE38-SUM(AE39:AE40,AE43:AE48)</f>
        <v>0</v>
      </c>
      <c r="BX38" s="140">
        <f t="shared" ref="BX38" si="442">AF38-SUM(AF39:AF40,AF43:AF48)</f>
        <v>0</v>
      </c>
      <c r="BY38" s="140">
        <f t="shared" ref="BY38" si="443">AG38-SUM(AG39:AG40,AG43:AG48)</f>
        <v>0</v>
      </c>
      <c r="BZ38" s="140">
        <f t="shared" ref="BZ38" si="444">AH38-SUM(AH39:AH40,AH43:AH48)</f>
        <v>0</v>
      </c>
      <c r="CA38" s="140">
        <f t="shared" ref="CA38" si="445">AI38-SUM(AI39:AI40,AI43:AI48)</f>
        <v>0</v>
      </c>
      <c r="CB38" s="140">
        <f t="shared" ref="CB38" si="446">AJ38-SUM(AJ39:AJ40,AJ43:AJ48)</f>
        <v>0</v>
      </c>
      <c r="CC38" s="140">
        <f t="shared" ref="CC38" si="447">AK38-SUM(AK39:AK40,AK43:AK48)</f>
        <v>0</v>
      </c>
      <c r="CD38" s="140">
        <f t="shared" ref="CD38" si="448">AL38-SUM(AL39:AL40,AL43:AL48)</f>
        <v>0</v>
      </c>
      <c r="CE38" s="140">
        <f t="shared" ref="CE38" si="449">AM38-SUM(AM39:AM40,AM43:AM48)</f>
        <v>0</v>
      </c>
      <c r="CF38" s="140">
        <f t="shared" ref="CF38" si="450">AN38-SUM(AN39:AN40,AN43:AN48)</f>
        <v>0</v>
      </c>
      <c r="CG38" s="140">
        <f t="shared" ref="CG38" si="451">AO38-SUM(AO39:AO40,AO43:AO48)</f>
        <v>0</v>
      </c>
      <c r="CH38" s="140">
        <f t="shared" ref="CH38" si="452">AP38-SUM(AP39:AP40,AP43:AP48)</f>
        <v>0</v>
      </c>
      <c r="CI38" s="140">
        <f t="shared" ref="CI38" si="453">AQ38-SUM(AQ39:AQ40,AQ43:AQ48)</f>
        <v>-1</v>
      </c>
    </row>
    <row r="39" spans="2:87">
      <c r="B39" s="147" t="s">
        <v>77</v>
      </c>
      <c r="C39" s="145">
        <v>0</v>
      </c>
      <c r="D39" s="145">
        <v>0</v>
      </c>
      <c r="E39" s="145">
        <v>27435</v>
      </c>
      <c r="F39" s="145">
        <v>185111</v>
      </c>
      <c r="G39" s="145">
        <v>182135</v>
      </c>
      <c r="H39" s="145">
        <v>10827</v>
      </c>
      <c r="I39" s="145">
        <v>86223</v>
      </c>
      <c r="J39" s="145">
        <v>0</v>
      </c>
      <c r="K39" s="145">
        <v>0</v>
      </c>
      <c r="L39" s="145">
        <v>0</v>
      </c>
      <c r="M39" s="145">
        <v>0</v>
      </c>
      <c r="N39" s="145">
        <v>0</v>
      </c>
      <c r="O39" s="145">
        <v>0</v>
      </c>
      <c r="P39" s="145">
        <v>859894</v>
      </c>
      <c r="Q39" s="145">
        <v>0</v>
      </c>
      <c r="R39" s="145">
        <v>0</v>
      </c>
      <c r="S39" s="145">
        <v>391225</v>
      </c>
      <c r="T39" s="145">
        <v>0</v>
      </c>
      <c r="U39" s="145">
        <v>8072</v>
      </c>
      <c r="V39" s="145">
        <v>0</v>
      </c>
      <c r="W39" s="145">
        <v>677409</v>
      </c>
      <c r="X39" s="145">
        <v>1859795</v>
      </c>
      <c r="Y39" s="145">
        <v>2118</v>
      </c>
      <c r="Z39" s="145">
        <v>34094</v>
      </c>
      <c r="AA39" s="145">
        <v>0</v>
      </c>
      <c r="AB39" s="145">
        <v>48741</v>
      </c>
      <c r="AC39" s="145">
        <v>0</v>
      </c>
      <c r="AD39" s="145">
        <v>0</v>
      </c>
      <c r="AE39" s="145">
        <v>570009</v>
      </c>
      <c r="AF39" s="145">
        <v>7913863</v>
      </c>
      <c r="AG39" s="145">
        <v>0</v>
      </c>
      <c r="AH39" s="145"/>
      <c r="AI39" s="145"/>
      <c r="AJ39" s="145"/>
      <c r="AK39" s="145"/>
      <c r="AL39" s="145"/>
      <c r="AM39" s="145"/>
      <c r="AN39" s="145"/>
      <c r="AO39" s="145"/>
      <c r="AP39" s="145"/>
      <c r="AQ39" s="131">
        <f t="shared" si="44"/>
        <v>12856951</v>
      </c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0"/>
      <c r="BP39" s="140"/>
      <c r="BQ39" s="140"/>
      <c r="BR39" s="140"/>
      <c r="BS39" s="140"/>
      <c r="BT39" s="140"/>
      <c r="BU39" s="140"/>
      <c r="BV39" s="140"/>
      <c r="BW39" s="140"/>
      <c r="BX39" s="140"/>
      <c r="BY39" s="140"/>
      <c r="BZ39" s="140"/>
      <c r="CA39" s="140"/>
      <c r="CB39" s="140"/>
      <c r="CC39" s="140"/>
      <c r="CD39" s="140"/>
      <c r="CE39" s="140"/>
      <c r="CF39" s="140"/>
      <c r="CG39" s="140"/>
      <c r="CH39" s="140"/>
      <c r="CI39" s="140"/>
    </row>
    <row r="40" spans="2:87">
      <c r="B40" s="147" t="s">
        <v>78</v>
      </c>
      <c r="C40" s="145">
        <v>0</v>
      </c>
      <c r="D40" s="145">
        <v>2829142</v>
      </c>
      <c r="E40" s="145">
        <v>3488406</v>
      </c>
      <c r="F40" s="145">
        <v>2517794</v>
      </c>
      <c r="G40" s="145">
        <v>6289464</v>
      </c>
      <c r="H40" s="145">
        <v>0</v>
      </c>
      <c r="I40" s="145">
        <v>0</v>
      </c>
      <c r="J40" s="145">
        <v>19763394</v>
      </c>
      <c r="K40" s="145">
        <v>0</v>
      </c>
      <c r="L40" s="145">
        <v>707609</v>
      </c>
      <c r="M40" s="145">
        <v>0</v>
      </c>
      <c r="N40" s="145">
        <v>0</v>
      </c>
      <c r="O40" s="145">
        <v>40979443</v>
      </c>
      <c r="P40" s="145">
        <v>2812663</v>
      </c>
      <c r="Q40" s="145">
        <v>2794271</v>
      </c>
      <c r="R40" s="145">
        <v>0</v>
      </c>
      <c r="S40" s="145">
        <v>0</v>
      </c>
      <c r="T40" s="145">
        <v>0</v>
      </c>
      <c r="U40" s="145">
        <v>0</v>
      </c>
      <c r="V40" s="145">
        <v>0</v>
      </c>
      <c r="W40" s="145">
        <v>0</v>
      </c>
      <c r="X40" s="145">
        <v>0</v>
      </c>
      <c r="Y40" s="145">
        <v>0</v>
      </c>
      <c r="Z40" s="145">
        <v>0</v>
      </c>
      <c r="AA40" s="145">
        <v>0</v>
      </c>
      <c r="AB40" s="145">
        <v>14735578</v>
      </c>
      <c r="AC40" s="145">
        <v>14066249</v>
      </c>
      <c r="AD40" s="145">
        <v>0</v>
      </c>
      <c r="AE40" s="145">
        <v>3105535</v>
      </c>
      <c r="AF40" s="145">
        <v>0</v>
      </c>
      <c r="AG40" s="145">
        <v>0</v>
      </c>
      <c r="AH40" s="145"/>
      <c r="AI40" s="145"/>
      <c r="AJ40" s="145"/>
      <c r="AK40" s="145"/>
      <c r="AL40" s="145"/>
      <c r="AM40" s="145"/>
      <c r="AN40" s="145"/>
      <c r="AO40" s="145"/>
      <c r="AP40" s="145"/>
      <c r="AQ40" s="131">
        <f t="shared" si="44"/>
        <v>114089548</v>
      </c>
      <c r="AU40" s="140">
        <f t="shared" ref="AU40" si="454">C40-SUM(C41:C42)</f>
        <v>0</v>
      </c>
      <c r="AV40" s="140">
        <f t="shared" ref="AV40" si="455">D40-SUM(D41:D42)</f>
        <v>0</v>
      </c>
      <c r="AW40" s="140">
        <f t="shared" ref="AW40" si="456">E40-SUM(E41:E42)</f>
        <v>0</v>
      </c>
      <c r="AX40" s="140">
        <f t="shared" ref="AX40" si="457">F40-SUM(F41:F42)</f>
        <v>0</v>
      </c>
      <c r="AY40" s="140">
        <f t="shared" ref="AY40" si="458">G40-SUM(G41:G42)</f>
        <v>0</v>
      </c>
      <c r="AZ40" s="140">
        <f t="shared" ref="AZ40" si="459">H40-SUM(H41:H42)</f>
        <v>0</v>
      </c>
      <c r="BA40" s="140">
        <f t="shared" ref="BA40" si="460">I40-SUM(I41:I42)</f>
        <v>0</v>
      </c>
      <c r="BB40" s="140">
        <f t="shared" ref="BB40" si="461">J40-SUM(J41:J42)</f>
        <v>0</v>
      </c>
      <c r="BC40" s="140">
        <f t="shared" ref="BC40" si="462">K40-SUM(K41:K42)</f>
        <v>0</v>
      </c>
      <c r="BD40" s="140">
        <f t="shared" ref="BD40" si="463">L40-SUM(L41:L42)</f>
        <v>0</v>
      </c>
      <c r="BE40" s="140">
        <f t="shared" ref="BE40" si="464">M40-SUM(M41:M42)</f>
        <v>0</v>
      </c>
      <c r="BF40" s="140">
        <f t="shared" ref="BF40" si="465">N40-SUM(N41:N42)</f>
        <v>0</v>
      </c>
      <c r="BG40" s="140">
        <f t="shared" ref="BG40" si="466">O40-SUM(O41:O42)</f>
        <v>0</v>
      </c>
      <c r="BH40" s="140">
        <f t="shared" ref="BH40" si="467">P40-SUM(P41:P42)</f>
        <v>0</v>
      </c>
      <c r="BI40" s="140">
        <f t="shared" ref="BI40" si="468">Q40-SUM(Q41:Q42)</f>
        <v>0</v>
      </c>
      <c r="BJ40" s="140">
        <f t="shared" ref="BJ40" si="469">R40-SUM(R41:R42)</f>
        <v>0</v>
      </c>
      <c r="BK40" s="140">
        <f t="shared" ref="BK40" si="470">S40-SUM(S41:S42)</f>
        <v>0</v>
      </c>
      <c r="BL40" s="140">
        <f t="shared" ref="BL40" si="471">T40-SUM(T41:T42)</f>
        <v>0</v>
      </c>
      <c r="BM40" s="140">
        <f t="shared" ref="BM40" si="472">U40-SUM(U41:U42)</f>
        <v>0</v>
      </c>
      <c r="BN40" s="140">
        <f t="shared" ref="BN40" si="473">V40-SUM(V41:V42)</f>
        <v>0</v>
      </c>
      <c r="BO40" s="140">
        <f t="shared" ref="BO40" si="474">W40-SUM(W41:W42)</f>
        <v>0</v>
      </c>
      <c r="BP40" s="140">
        <f t="shared" ref="BP40" si="475">X40-SUM(X41:X42)</f>
        <v>0</v>
      </c>
      <c r="BQ40" s="140">
        <f t="shared" ref="BQ40" si="476">Y40-SUM(Y41:Y42)</f>
        <v>0</v>
      </c>
      <c r="BR40" s="140">
        <f t="shared" ref="BR40" si="477">Z40-SUM(Z41:Z42)</f>
        <v>0</v>
      </c>
      <c r="BS40" s="140">
        <f t="shared" ref="BS40" si="478">AA40-SUM(AA41:AA42)</f>
        <v>0</v>
      </c>
      <c r="BT40" s="140">
        <f t="shared" ref="BT40" si="479">AB40-SUM(AB41:AB42)</f>
        <v>0</v>
      </c>
      <c r="BU40" s="140">
        <f t="shared" ref="BU40" si="480">AC40-SUM(AC41:AC42)</f>
        <v>0</v>
      </c>
      <c r="BV40" s="140">
        <f t="shared" ref="BV40" si="481">AD40-SUM(AD41:AD42)</f>
        <v>0</v>
      </c>
      <c r="BW40" s="140">
        <f t="shared" ref="BW40" si="482">AE40-SUM(AE41:AE42)</f>
        <v>0</v>
      </c>
      <c r="BX40" s="140">
        <f t="shared" ref="BX40" si="483">AF40-SUM(AF41:AF42)</f>
        <v>0</v>
      </c>
      <c r="BY40" s="140">
        <f t="shared" ref="BY40" si="484">AG40-SUM(AG41:AG42)</f>
        <v>0</v>
      </c>
      <c r="BZ40" s="140">
        <f t="shared" ref="BZ40" si="485">AH40-SUM(AH41:AH42)</f>
        <v>0</v>
      </c>
      <c r="CA40" s="140">
        <f t="shared" ref="CA40" si="486">AI40-SUM(AI41:AI42)</f>
        <v>0</v>
      </c>
      <c r="CB40" s="140">
        <f t="shared" ref="CB40" si="487">AJ40-SUM(AJ41:AJ42)</f>
        <v>0</v>
      </c>
      <c r="CC40" s="140">
        <f t="shared" ref="CC40" si="488">AK40-SUM(AK41:AK42)</f>
        <v>0</v>
      </c>
      <c r="CD40" s="140">
        <f t="shared" ref="CD40" si="489">AL40-SUM(AL41:AL42)</f>
        <v>0</v>
      </c>
      <c r="CE40" s="140">
        <f t="shared" ref="CE40" si="490">AM40-SUM(AM41:AM42)</f>
        <v>0</v>
      </c>
      <c r="CF40" s="140">
        <f t="shared" ref="CF40" si="491">AN40-SUM(AN41:AN42)</f>
        <v>0</v>
      </c>
      <c r="CG40" s="140">
        <f t="shared" ref="CG40" si="492">AO40-SUM(AO41:AO42)</f>
        <v>0</v>
      </c>
      <c r="CH40" s="140">
        <f t="shared" ref="CH40" si="493">AP40-SUM(AP41:AP42)</f>
        <v>0</v>
      </c>
      <c r="CI40" s="140">
        <f t="shared" ref="CI40" si="494">AQ40-SUM(AQ41:AQ42)</f>
        <v>0</v>
      </c>
    </row>
    <row r="41" spans="2:87">
      <c r="B41" s="148" t="s">
        <v>79</v>
      </c>
      <c r="C41" s="145">
        <v>0</v>
      </c>
      <c r="D41" s="145">
        <v>0</v>
      </c>
      <c r="E41" s="145">
        <v>0</v>
      </c>
      <c r="F41" s="145">
        <v>2517794</v>
      </c>
      <c r="G41" s="145">
        <v>6289464</v>
      </c>
      <c r="H41" s="145">
        <v>0</v>
      </c>
      <c r="I41" s="145">
        <v>0</v>
      </c>
      <c r="J41" s="145">
        <v>16297688</v>
      </c>
      <c r="K41" s="145">
        <v>0</v>
      </c>
      <c r="L41" s="145">
        <v>707609</v>
      </c>
      <c r="M41" s="145">
        <v>0</v>
      </c>
      <c r="N41" s="145">
        <v>0</v>
      </c>
      <c r="O41" s="145">
        <v>40979443</v>
      </c>
      <c r="P41" s="145">
        <v>56716</v>
      </c>
      <c r="Q41" s="145">
        <v>0</v>
      </c>
      <c r="R41" s="145">
        <v>0</v>
      </c>
      <c r="S41" s="145">
        <v>0</v>
      </c>
      <c r="T41" s="145">
        <v>0</v>
      </c>
      <c r="U41" s="145">
        <v>0</v>
      </c>
      <c r="V41" s="145">
        <v>0</v>
      </c>
      <c r="W41" s="145">
        <v>0</v>
      </c>
      <c r="X41" s="145">
        <v>0</v>
      </c>
      <c r="Y41" s="145">
        <v>0</v>
      </c>
      <c r="Z41" s="145">
        <v>0</v>
      </c>
      <c r="AA41" s="145">
        <v>0</v>
      </c>
      <c r="AB41" s="145">
        <v>14735578</v>
      </c>
      <c r="AC41" s="145">
        <v>14066249</v>
      </c>
      <c r="AD41" s="145">
        <v>0</v>
      </c>
      <c r="AE41" s="145">
        <v>349585</v>
      </c>
      <c r="AF41" s="145">
        <v>0</v>
      </c>
      <c r="AG41" s="145">
        <v>0</v>
      </c>
      <c r="AH41" s="145"/>
      <c r="AI41" s="145"/>
      <c r="AJ41" s="145"/>
      <c r="AK41" s="145"/>
      <c r="AL41" s="145"/>
      <c r="AM41" s="145"/>
      <c r="AN41" s="145"/>
      <c r="AO41" s="145"/>
      <c r="AP41" s="145"/>
      <c r="AQ41" s="131">
        <f t="shared" si="44"/>
        <v>96000126</v>
      </c>
      <c r="AU41" s="146"/>
      <c r="AV41" s="146"/>
      <c r="AW41" s="146"/>
      <c r="AX41" s="146"/>
      <c r="AY41" s="146"/>
      <c r="AZ41" s="146"/>
      <c r="BA41" s="146"/>
      <c r="BB41" s="146"/>
      <c r="BC41" s="146"/>
      <c r="BD41" s="146"/>
      <c r="BE41" s="146"/>
      <c r="BF41" s="146"/>
      <c r="BG41" s="146"/>
      <c r="BH41" s="146"/>
      <c r="BI41" s="146"/>
      <c r="BJ41" s="146"/>
      <c r="BK41" s="146"/>
      <c r="BL41" s="146"/>
      <c r="BM41" s="146"/>
      <c r="BN41" s="146"/>
      <c r="BO41" s="146"/>
      <c r="BP41" s="146"/>
      <c r="BQ41" s="146"/>
      <c r="BR41" s="146"/>
      <c r="BS41" s="146"/>
      <c r="BT41" s="146"/>
      <c r="BU41" s="146"/>
      <c r="BV41" s="146"/>
      <c r="BW41" s="146"/>
      <c r="BX41" s="146"/>
      <c r="BY41" s="146"/>
      <c r="BZ41" s="146"/>
      <c r="CA41" s="146"/>
      <c r="CB41" s="146"/>
      <c r="CC41" s="146"/>
      <c r="CD41" s="146"/>
      <c r="CE41" s="146"/>
      <c r="CF41" s="146"/>
      <c r="CG41" s="146"/>
      <c r="CH41" s="146"/>
      <c r="CI41" s="146"/>
    </row>
    <row r="42" spans="2:87">
      <c r="B42" s="148" t="s">
        <v>80</v>
      </c>
      <c r="C42" s="145">
        <v>0</v>
      </c>
      <c r="D42" s="145">
        <v>2829142</v>
      </c>
      <c r="E42" s="145">
        <v>3488406</v>
      </c>
      <c r="F42" s="145">
        <v>0</v>
      </c>
      <c r="G42" s="145">
        <v>0</v>
      </c>
      <c r="H42" s="145">
        <v>0</v>
      </c>
      <c r="I42" s="145">
        <v>0</v>
      </c>
      <c r="J42" s="145">
        <v>3465706</v>
      </c>
      <c r="K42" s="145">
        <v>0</v>
      </c>
      <c r="L42" s="145">
        <v>0</v>
      </c>
      <c r="M42" s="145">
        <v>0</v>
      </c>
      <c r="N42" s="145">
        <v>0</v>
      </c>
      <c r="O42" s="145">
        <v>0</v>
      </c>
      <c r="P42" s="145">
        <v>2755947</v>
      </c>
      <c r="Q42" s="145">
        <v>2794271</v>
      </c>
      <c r="R42" s="145">
        <v>0</v>
      </c>
      <c r="S42" s="145">
        <v>0</v>
      </c>
      <c r="T42" s="145">
        <v>0</v>
      </c>
      <c r="U42" s="145">
        <v>0</v>
      </c>
      <c r="V42" s="145">
        <v>0</v>
      </c>
      <c r="W42" s="145">
        <v>0</v>
      </c>
      <c r="X42" s="145">
        <v>0</v>
      </c>
      <c r="Y42" s="145">
        <v>0</v>
      </c>
      <c r="Z42" s="145">
        <v>0</v>
      </c>
      <c r="AA42" s="145">
        <v>0</v>
      </c>
      <c r="AB42" s="145">
        <v>0</v>
      </c>
      <c r="AC42" s="145">
        <v>0</v>
      </c>
      <c r="AD42" s="145">
        <v>0</v>
      </c>
      <c r="AE42" s="145">
        <v>2755950</v>
      </c>
      <c r="AF42" s="145">
        <v>0</v>
      </c>
      <c r="AG42" s="145">
        <v>0</v>
      </c>
      <c r="AH42" s="145"/>
      <c r="AI42" s="145"/>
      <c r="AJ42" s="145"/>
      <c r="AK42" s="145"/>
      <c r="AL42" s="145"/>
      <c r="AM42" s="145"/>
      <c r="AN42" s="145"/>
      <c r="AO42" s="145"/>
      <c r="AP42" s="145"/>
      <c r="AQ42" s="131">
        <f t="shared" si="44"/>
        <v>18089422</v>
      </c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6"/>
      <c r="BJ42" s="146"/>
      <c r="BK42" s="146"/>
      <c r="BL42" s="146"/>
      <c r="BM42" s="146"/>
      <c r="BN42" s="146"/>
      <c r="BO42" s="146"/>
      <c r="BP42" s="146"/>
      <c r="BQ42" s="146"/>
      <c r="BR42" s="146"/>
      <c r="BS42" s="146"/>
      <c r="BT42" s="146"/>
      <c r="BU42" s="146"/>
      <c r="BV42" s="146"/>
      <c r="BW42" s="146"/>
      <c r="BX42" s="146"/>
      <c r="BY42" s="146"/>
      <c r="BZ42" s="146"/>
      <c r="CA42" s="146"/>
      <c r="CB42" s="146"/>
      <c r="CC42" s="146"/>
      <c r="CD42" s="146"/>
      <c r="CE42" s="146"/>
      <c r="CF42" s="146"/>
      <c r="CG42" s="146"/>
      <c r="CH42" s="146"/>
      <c r="CI42" s="146"/>
    </row>
    <row r="43" spans="2:87">
      <c r="B43" s="147" t="s">
        <v>81</v>
      </c>
      <c r="C43" s="145">
        <v>608397</v>
      </c>
      <c r="D43" s="145">
        <v>0</v>
      </c>
      <c r="E43" s="145">
        <v>245</v>
      </c>
      <c r="F43" s="145">
        <v>0</v>
      </c>
      <c r="G43" s="145">
        <v>562203</v>
      </c>
      <c r="H43" s="145">
        <v>0</v>
      </c>
      <c r="I43" s="145">
        <v>0</v>
      </c>
      <c r="J43" s="145">
        <v>0</v>
      </c>
      <c r="K43" s="145">
        <v>0</v>
      </c>
      <c r="L43" s="145">
        <v>0</v>
      </c>
      <c r="M43" s="145">
        <v>0</v>
      </c>
      <c r="N43" s="145">
        <v>0</v>
      </c>
      <c r="O43" s="145">
        <v>0</v>
      </c>
      <c r="P43" s="145">
        <v>1629934</v>
      </c>
      <c r="Q43" s="145">
        <v>0</v>
      </c>
      <c r="R43" s="145">
        <v>0</v>
      </c>
      <c r="S43" s="145">
        <v>0</v>
      </c>
      <c r="T43" s="145">
        <v>0</v>
      </c>
      <c r="U43" s="145">
        <v>0</v>
      </c>
      <c r="V43" s="145">
        <v>0</v>
      </c>
      <c r="W43" s="145">
        <v>458406</v>
      </c>
      <c r="X43" s="145">
        <v>1142490</v>
      </c>
      <c r="Y43" s="145">
        <v>312209</v>
      </c>
      <c r="Z43" s="145">
        <v>10450</v>
      </c>
      <c r="AA43" s="145">
        <v>0</v>
      </c>
      <c r="AB43" s="145">
        <v>0</v>
      </c>
      <c r="AC43" s="145">
        <v>0</v>
      </c>
      <c r="AD43" s="145">
        <v>0</v>
      </c>
      <c r="AE43" s="145">
        <v>495890</v>
      </c>
      <c r="AF43" s="145">
        <v>1576999</v>
      </c>
      <c r="AG43" s="145">
        <v>0</v>
      </c>
      <c r="AH43" s="145"/>
      <c r="AI43" s="145"/>
      <c r="AJ43" s="145"/>
      <c r="AK43" s="145"/>
      <c r="AL43" s="145"/>
      <c r="AM43" s="145"/>
      <c r="AN43" s="145"/>
      <c r="AO43" s="145"/>
      <c r="AP43" s="145"/>
      <c r="AQ43" s="131">
        <f t="shared" si="44"/>
        <v>6797223</v>
      </c>
      <c r="AU43" s="146"/>
      <c r="AV43" s="146"/>
      <c r="AW43" s="146"/>
      <c r="AX43" s="146"/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6"/>
      <c r="BJ43" s="146"/>
      <c r="BK43" s="146"/>
      <c r="BL43" s="146"/>
      <c r="BM43" s="146"/>
      <c r="BN43" s="146"/>
      <c r="BO43" s="146"/>
      <c r="BP43" s="146"/>
      <c r="BQ43" s="146"/>
      <c r="BR43" s="146"/>
      <c r="BS43" s="146"/>
      <c r="BT43" s="146"/>
      <c r="BU43" s="146"/>
      <c r="BV43" s="146"/>
      <c r="BW43" s="146"/>
      <c r="BX43" s="146"/>
      <c r="BY43" s="146"/>
      <c r="BZ43" s="146"/>
      <c r="CA43" s="146"/>
      <c r="CB43" s="146"/>
      <c r="CC43" s="146"/>
      <c r="CD43" s="146"/>
      <c r="CE43" s="146"/>
      <c r="CF43" s="146"/>
      <c r="CG43" s="146"/>
      <c r="CH43" s="146"/>
      <c r="CI43" s="146"/>
    </row>
    <row r="44" spans="2:87">
      <c r="B44" s="147" t="s">
        <v>82</v>
      </c>
      <c r="C44" s="145">
        <v>0</v>
      </c>
      <c r="D44" s="145">
        <v>0</v>
      </c>
      <c r="E44" s="145">
        <v>0</v>
      </c>
      <c r="F44" s="145">
        <v>0</v>
      </c>
      <c r="G44" s="145">
        <v>0</v>
      </c>
      <c r="H44" s="145">
        <v>0</v>
      </c>
      <c r="I44" s="145">
        <v>0</v>
      </c>
      <c r="J44" s="145">
        <v>0</v>
      </c>
      <c r="K44" s="145">
        <v>0</v>
      </c>
      <c r="L44" s="145">
        <v>0</v>
      </c>
      <c r="M44" s="145">
        <v>0</v>
      </c>
      <c r="N44" s="145">
        <v>0</v>
      </c>
      <c r="O44" s="145">
        <v>143675</v>
      </c>
      <c r="P44" s="145">
        <v>0</v>
      </c>
      <c r="Q44" s="145">
        <v>0</v>
      </c>
      <c r="R44" s="145">
        <v>0</v>
      </c>
      <c r="S44" s="145">
        <v>0</v>
      </c>
      <c r="T44" s="145">
        <v>0</v>
      </c>
      <c r="U44" s="145">
        <v>0</v>
      </c>
      <c r="V44" s="145">
        <v>0</v>
      </c>
      <c r="W44" s="145">
        <v>0</v>
      </c>
      <c r="X44" s="145">
        <v>0</v>
      </c>
      <c r="Y44" s="145">
        <v>0</v>
      </c>
      <c r="Z44" s="145">
        <v>0</v>
      </c>
      <c r="AA44" s="145">
        <v>0</v>
      </c>
      <c r="AB44" s="145">
        <v>0</v>
      </c>
      <c r="AC44" s="145">
        <v>0</v>
      </c>
      <c r="AD44" s="145">
        <v>0</v>
      </c>
      <c r="AE44" s="145">
        <v>0</v>
      </c>
      <c r="AF44" s="145">
        <v>0</v>
      </c>
      <c r="AG44" s="145">
        <v>0</v>
      </c>
      <c r="AH44" s="145"/>
      <c r="AI44" s="145"/>
      <c r="AJ44" s="145"/>
      <c r="AK44" s="145"/>
      <c r="AL44" s="145"/>
      <c r="AM44" s="145"/>
      <c r="AN44" s="145"/>
      <c r="AO44" s="145"/>
      <c r="AP44" s="145"/>
      <c r="AQ44" s="131">
        <f t="shared" si="44"/>
        <v>143675</v>
      </c>
      <c r="AU44" s="146"/>
      <c r="AV44" s="146"/>
      <c r="AW44" s="146"/>
      <c r="AX44" s="146"/>
      <c r="AY44" s="146"/>
      <c r="AZ44" s="146"/>
      <c r="BA44" s="146"/>
      <c r="BB44" s="146"/>
      <c r="BC44" s="146"/>
      <c r="BD44" s="146"/>
      <c r="BE44" s="146"/>
      <c r="BF44" s="146"/>
      <c r="BG44" s="146"/>
      <c r="BH44" s="146"/>
      <c r="BI44" s="146"/>
      <c r="BJ44" s="146"/>
      <c r="BK44" s="146"/>
      <c r="BL44" s="146"/>
      <c r="BM44" s="146"/>
      <c r="BN44" s="146"/>
      <c r="BO44" s="146"/>
      <c r="BP44" s="146"/>
      <c r="BQ44" s="146"/>
      <c r="BR44" s="146"/>
      <c r="BS44" s="146"/>
      <c r="BT44" s="146"/>
      <c r="BU44" s="146"/>
      <c r="BV44" s="146"/>
      <c r="BW44" s="146"/>
      <c r="BX44" s="146"/>
      <c r="BY44" s="146"/>
      <c r="BZ44" s="146"/>
      <c r="CA44" s="146"/>
      <c r="CB44" s="146"/>
      <c r="CC44" s="146"/>
      <c r="CD44" s="146"/>
      <c r="CE44" s="146"/>
      <c r="CF44" s="146"/>
      <c r="CG44" s="146"/>
      <c r="CH44" s="146"/>
      <c r="CI44" s="146"/>
    </row>
    <row r="45" spans="2:87">
      <c r="B45" s="147" t="s">
        <v>83</v>
      </c>
      <c r="C45" s="145">
        <v>69619</v>
      </c>
      <c r="D45" s="145">
        <v>226130</v>
      </c>
      <c r="E45" s="145">
        <v>41704</v>
      </c>
      <c r="F45" s="145">
        <v>992349</v>
      </c>
      <c r="G45" s="145">
        <v>610858</v>
      </c>
      <c r="H45" s="145">
        <v>148343</v>
      </c>
      <c r="I45" s="145">
        <v>88527</v>
      </c>
      <c r="J45" s="145">
        <v>425962</v>
      </c>
      <c r="K45" s="145">
        <v>0</v>
      </c>
      <c r="L45" s="145">
        <v>0</v>
      </c>
      <c r="M45" s="145">
        <v>4929463</v>
      </c>
      <c r="N45" s="145">
        <v>0</v>
      </c>
      <c r="O45" s="145">
        <v>233945</v>
      </c>
      <c r="P45" s="145">
        <v>1969757</v>
      </c>
      <c r="Q45" s="145">
        <v>0</v>
      </c>
      <c r="R45" s="145">
        <v>0</v>
      </c>
      <c r="S45" s="145">
        <v>342287</v>
      </c>
      <c r="T45" s="145">
        <v>0</v>
      </c>
      <c r="U45" s="145">
        <v>47416</v>
      </c>
      <c r="V45" s="145">
        <v>0</v>
      </c>
      <c r="W45" s="145">
        <v>183887</v>
      </c>
      <c r="X45" s="145">
        <v>787334</v>
      </c>
      <c r="Y45" s="145">
        <v>4061</v>
      </c>
      <c r="Z45" s="145">
        <v>142112</v>
      </c>
      <c r="AA45" s="145">
        <v>215830</v>
      </c>
      <c r="AB45" s="145">
        <v>8611</v>
      </c>
      <c r="AC45" s="145">
        <v>0</v>
      </c>
      <c r="AD45" s="145">
        <v>0</v>
      </c>
      <c r="AE45" s="145">
        <v>1067859</v>
      </c>
      <c r="AF45" s="145">
        <v>4761425</v>
      </c>
      <c r="AG45" s="145">
        <v>4104532</v>
      </c>
      <c r="AH45" s="145"/>
      <c r="AI45" s="145"/>
      <c r="AJ45" s="145"/>
      <c r="AK45" s="145"/>
      <c r="AL45" s="145"/>
      <c r="AM45" s="145"/>
      <c r="AN45" s="145"/>
      <c r="AO45" s="145"/>
      <c r="AP45" s="145"/>
      <c r="AQ45" s="131">
        <f t="shared" si="44"/>
        <v>21402011</v>
      </c>
      <c r="AU45" s="146"/>
      <c r="AV45" s="146"/>
      <c r="AW45" s="146"/>
      <c r="AX45" s="146"/>
      <c r="AY45" s="146"/>
      <c r="AZ45" s="146"/>
      <c r="BA45" s="146"/>
      <c r="BB45" s="146"/>
      <c r="BC45" s="146"/>
      <c r="BD45" s="146"/>
      <c r="BE45" s="146"/>
      <c r="BF45" s="146"/>
      <c r="BG45" s="146"/>
      <c r="BH45" s="146"/>
      <c r="BI45" s="146"/>
      <c r="BJ45" s="146"/>
      <c r="BK45" s="146"/>
      <c r="BL45" s="146"/>
      <c r="BM45" s="146"/>
      <c r="BN45" s="146"/>
      <c r="BO45" s="146"/>
      <c r="BP45" s="146"/>
      <c r="BQ45" s="146"/>
      <c r="BR45" s="146"/>
      <c r="BS45" s="146"/>
      <c r="BT45" s="146"/>
      <c r="BU45" s="146"/>
      <c r="BV45" s="146"/>
      <c r="BW45" s="146"/>
      <c r="BX45" s="146"/>
      <c r="BY45" s="146"/>
      <c r="BZ45" s="146"/>
      <c r="CA45" s="146"/>
      <c r="CB45" s="146"/>
      <c r="CC45" s="146"/>
      <c r="CD45" s="146"/>
      <c r="CE45" s="146"/>
      <c r="CF45" s="146"/>
      <c r="CG45" s="146"/>
      <c r="CH45" s="146"/>
      <c r="CI45" s="146"/>
    </row>
    <row r="46" spans="2:87">
      <c r="B46" s="147" t="s">
        <v>84</v>
      </c>
      <c r="C46" s="145">
        <v>0</v>
      </c>
      <c r="D46" s="145">
        <v>0</v>
      </c>
      <c r="E46" s="145">
        <v>0</v>
      </c>
      <c r="F46" s="145">
        <v>0</v>
      </c>
      <c r="G46" s="145">
        <v>0</v>
      </c>
      <c r="H46" s="145">
        <v>0</v>
      </c>
      <c r="I46" s="145">
        <v>0</v>
      </c>
      <c r="J46" s="145">
        <v>0</v>
      </c>
      <c r="K46" s="145">
        <v>0</v>
      </c>
      <c r="L46" s="145">
        <v>0</v>
      </c>
      <c r="M46" s="145">
        <v>0</v>
      </c>
      <c r="N46" s="145">
        <v>0</v>
      </c>
      <c r="O46" s="145">
        <v>0</v>
      </c>
      <c r="P46" s="145">
        <v>0</v>
      </c>
      <c r="Q46" s="145">
        <v>0</v>
      </c>
      <c r="R46" s="145">
        <v>0</v>
      </c>
      <c r="S46" s="145">
        <v>0</v>
      </c>
      <c r="T46" s="145">
        <v>0</v>
      </c>
      <c r="U46" s="145">
        <v>0</v>
      </c>
      <c r="V46" s="145">
        <v>0</v>
      </c>
      <c r="W46" s="145">
        <v>0</v>
      </c>
      <c r="X46" s="145">
        <v>0</v>
      </c>
      <c r="Y46" s="145">
        <v>0</v>
      </c>
      <c r="Z46" s="145">
        <v>0</v>
      </c>
      <c r="AA46" s="145">
        <v>0</v>
      </c>
      <c r="AB46" s="145">
        <v>0</v>
      </c>
      <c r="AC46" s="145">
        <v>0</v>
      </c>
      <c r="AD46" s="145">
        <v>0</v>
      </c>
      <c r="AE46" s="145">
        <v>0</v>
      </c>
      <c r="AF46" s="145">
        <v>0</v>
      </c>
      <c r="AG46" s="145">
        <v>0</v>
      </c>
      <c r="AH46" s="145"/>
      <c r="AI46" s="145"/>
      <c r="AJ46" s="145"/>
      <c r="AK46" s="145"/>
      <c r="AL46" s="145"/>
      <c r="AM46" s="145"/>
      <c r="AN46" s="145"/>
      <c r="AO46" s="145"/>
      <c r="AP46" s="145"/>
      <c r="AQ46" s="131">
        <f t="shared" si="44"/>
        <v>0</v>
      </c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6"/>
      <c r="BJ46" s="146"/>
      <c r="BK46" s="146"/>
      <c r="BL46" s="146"/>
      <c r="BM46" s="146"/>
      <c r="BN46" s="146"/>
      <c r="BO46" s="146"/>
      <c r="BP46" s="146"/>
      <c r="BQ46" s="146"/>
      <c r="BR46" s="146"/>
      <c r="BS46" s="146"/>
      <c r="BT46" s="146"/>
      <c r="BU46" s="146"/>
      <c r="BV46" s="146"/>
      <c r="BW46" s="146"/>
      <c r="BX46" s="146"/>
      <c r="BY46" s="146"/>
      <c r="BZ46" s="146"/>
      <c r="CA46" s="146"/>
      <c r="CB46" s="146"/>
      <c r="CC46" s="146"/>
      <c r="CD46" s="146"/>
      <c r="CE46" s="146"/>
      <c r="CF46" s="146"/>
      <c r="CG46" s="146"/>
      <c r="CH46" s="146"/>
      <c r="CI46" s="146"/>
    </row>
    <row r="47" spans="2:87">
      <c r="B47" s="147" t="s">
        <v>85</v>
      </c>
      <c r="C47" s="145">
        <v>0</v>
      </c>
      <c r="D47" s="145">
        <v>0</v>
      </c>
      <c r="E47" s="145">
        <v>0</v>
      </c>
      <c r="F47" s="145">
        <v>0</v>
      </c>
      <c r="G47" s="145">
        <v>0</v>
      </c>
      <c r="H47" s="145">
        <v>0</v>
      </c>
      <c r="I47" s="145">
        <v>0</v>
      </c>
      <c r="J47" s="145">
        <v>0</v>
      </c>
      <c r="K47" s="145">
        <v>0</v>
      </c>
      <c r="L47" s="145">
        <v>0</v>
      </c>
      <c r="M47" s="145">
        <v>0</v>
      </c>
      <c r="N47" s="145">
        <v>0</v>
      </c>
      <c r="O47" s="145">
        <v>0</v>
      </c>
      <c r="P47" s="145">
        <v>113294</v>
      </c>
      <c r="Q47" s="145">
        <v>0</v>
      </c>
      <c r="R47" s="145">
        <v>0</v>
      </c>
      <c r="S47" s="145">
        <v>0</v>
      </c>
      <c r="T47" s="145">
        <v>0</v>
      </c>
      <c r="U47" s="145">
        <v>0</v>
      </c>
      <c r="V47" s="145">
        <v>0</v>
      </c>
      <c r="W47" s="145">
        <v>0</v>
      </c>
      <c r="X47" s="145">
        <v>0</v>
      </c>
      <c r="Y47" s="145">
        <v>0</v>
      </c>
      <c r="Z47" s="145">
        <v>0</v>
      </c>
      <c r="AA47" s="145">
        <v>0</v>
      </c>
      <c r="AB47" s="145">
        <v>0</v>
      </c>
      <c r="AC47" s="145">
        <v>0</v>
      </c>
      <c r="AD47" s="145">
        <v>0</v>
      </c>
      <c r="AE47" s="145">
        <v>0</v>
      </c>
      <c r="AF47" s="145">
        <v>0</v>
      </c>
      <c r="AG47" s="145">
        <v>0</v>
      </c>
      <c r="AH47" s="145"/>
      <c r="AI47" s="145"/>
      <c r="AJ47" s="145"/>
      <c r="AK47" s="145"/>
      <c r="AL47" s="145"/>
      <c r="AM47" s="145"/>
      <c r="AN47" s="145"/>
      <c r="AO47" s="145"/>
      <c r="AP47" s="145"/>
      <c r="AQ47" s="131">
        <f t="shared" si="44"/>
        <v>113294</v>
      </c>
      <c r="AU47" s="146"/>
      <c r="AV47" s="146"/>
      <c r="AW47" s="146"/>
      <c r="AX47" s="146"/>
      <c r="AY47" s="146"/>
      <c r="AZ47" s="146"/>
      <c r="BA47" s="146"/>
      <c r="BB47" s="146"/>
      <c r="BC47" s="146"/>
      <c r="BD47" s="146"/>
      <c r="BE47" s="146"/>
      <c r="BF47" s="146"/>
      <c r="BG47" s="146"/>
      <c r="BH47" s="146"/>
      <c r="BI47" s="146"/>
      <c r="BJ47" s="146"/>
      <c r="BK47" s="146"/>
      <c r="BL47" s="146"/>
      <c r="BM47" s="146"/>
      <c r="BN47" s="146"/>
      <c r="BO47" s="146"/>
      <c r="BP47" s="146"/>
      <c r="BQ47" s="146"/>
      <c r="BR47" s="146"/>
      <c r="BS47" s="146"/>
      <c r="BT47" s="146"/>
      <c r="BU47" s="146"/>
      <c r="BV47" s="146"/>
      <c r="BW47" s="146"/>
      <c r="BX47" s="146"/>
      <c r="BY47" s="146"/>
      <c r="BZ47" s="146"/>
      <c r="CA47" s="146"/>
      <c r="CB47" s="146"/>
      <c r="CC47" s="146"/>
      <c r="CD47" s="146"/>
      <c r="CE47" s="146"/>
      <c r="CF47" s="146"/>
      <c r="CG47" s="146"/>
      <c r="CH47" s="146"/>
      <c r="CI47" s="146"/>
    </row>
    <row r="48" spans="2:87">
      <c r="B48" s="147" t="s">
        <v>86</v>
      </c>
      <c r="C48" s="145">
        <v>7238875</v>
      </c>
      <c r="D48" s="145">
        <v>0</v>
      </c>
      <c r="E48" s="145">
        <v>0</v>
      </c>
      <c r="F48" s="145">
        <v>0</v>
      </c>
      <c r="G48" s="145">
        <v>0</v>
      </c>
      <c r="H48" s="145">
        <v>0</v>
      </c>
      <c r="I48" s="145">
        <v>0</v>
      </c>
      <c r="J48" s="145">
        <v>0</v>
      </c>
      <c r="K48" s="145">
        <v>0</v>
      </c>
      <c r="L48" s="145">
        <v>0</v>
      </c>
      <c r="M48" s="145">
        <v>0</v>
      </c>
      <c r="N48" s="145">
        <v>0</v>
      </c>
      <c r="O48" s="145">
        <v>0</v>
      </c>
      <c r="P48" s="145">
        <v>0</v>
      </c>
      <c r="Q48" s="145">
        <v>0</v>
      </c>
      <c r="R48" s="145">
        <v>0</v>
      </c>
      <c r="S48" s="145">
        <v>0</v>
      </c>
      <c r="T48" s="145">
        <v>0</v>
      </c>
      <c r="U48" s="145">
        <v>0</v>
      </c>
      <c r="V48" s="145">
        <v>0</v>
      </c>
      <c r="W48" s="145">
        <v>0</v>
      </c>
      <c r="X48" s="145">
        <v>0</v>
      </c>
      <c r="Y48" s="145">
        <v>0</v>
      </c>
      <c r="Z48" s="145">
        <v>0</v>
      </c>
      <c r="AA48" s="145">
        <v>0</v>
      </c>
      <c r="AB48" s="145">
        <v>0</v>
      </c>
      <c r="AC48" s="145">
        <v>0</v>
      </c>
      <c r="AD48" s="145">
        <v>0</v>
      </c>
      <c r="AE48" s="145">
        <v>0</v>
      </c>
      <c r="AF48" s="145">
        <v>0</v>
      </c>
      <c r="AG48" s="145">
        <v>0</v>
      </c>
      <c r="AH48" s="145"/>
      <c r="AI48" s="145"/>
      <c r="AJ48" s="145"/>
      <c r="AK48" s="145"/>
      <c r="AL48" s="145"/>
      <c r="AM48" s="145"/>
      <c r="AN48" s="145"/>
      <c r="AO48" s="145"/>
      <c r="AP48" s="145"/>
      <c r="AQ48" s="131">
        <f t="shared" si="44"/>
        <v>7238875</v>
      </c>
      <c r="AU48" s="146"/>
      <c r="AV48" s="146"/>
      <c r="AW48" s="146"/>
      <c r="AX48" s="146"/>
      <c r="AY48" s="146"/>
      <c r="AZ48" s="146"/>
      <c r="BA48" s="146"/>
      <c r="BB48" s="146"/>
      <c r="BC48" s="146"/>
      <c r="BD48" s="146"/>
      <c r="BE48" s="146"/>
      <c r="BF48" s="146"/>
      <c r="BG48" s="146"/>
      <c r="BH48" s="146"/>
      <c r="BI48" s="146"/>
      <c r="BJ48" s="146"/>
      <c r="BK48" s="146"/>
      <c r="BL48" s="146"/>
      <c r="BM48" s="146"/>
      <c r="BN48" s="146"/>
      <c r="BO48" s="146"/>
      <c r="BP48" s="146"/>
      <c r="BQ48" s="146"/>
      <c r="BR48" s="146"/>
      <c r="BS48" s="146"/>
      <c r="BT48" s="146"/>
      <c r="BU48" s="146"/>
      <c r="BV48" s="146"/>
      <c r="BW48" s="146"/>
      <c r="BX48" s="146"/>
      <c r="BY48" s="146"/>
      <c r="BZ48" s="146"/>
      <c r="CA48" s="146"/>
      <c r="CB48" s="146"/>
      <c r="CC48" s="146"/>
      <c r="CD48" s="146"/>
      <c r="CE48" s="146"/>
      <c r="CF48" s="146"/>
      <c r="CG48" s="146"/>
      <c r="CH48" s="146"/>
      <c r="CI48" s="146"/>
    </row>
    <row r="49" spans="2:87">
      <c r="B49" s="143" t="s">
        <v>87</v>
      </c>
      <c r="C49" s="142">
        <v>290157</v>
      </c>
      <c r="D49" s="142">
        <v>1940747</v>
      </c>
      <c r="E49" s="142">
        <v>450752</v>
      </c>
      <c r="F49" s="142">
        <v>2567152</v>
      </c>
      <c r="G49" s="142">
        <v>42211560</v>
      </c>
      <c r="H49" s="142">
        <v>1012555</v>
      </c>
      <c r="I49" s="142">
        <v>3969008</v>
      </c>
      <c r="J49" s="142">
        <v>17770683</v>
      </c>
      <c r="K49" s="142">
        <v>350385</v>
      </c>
      <c r="L49" s="142">
        <v>15239222</v>
      </c>
      <c r="M49" s="142">
        <v>61001392</v>
      </c>
      <c r="N49" s="142">
        <v>66539707</v>
      </c>
      <c r="O49" s="142">
        <v>28432642</v>
      </c>
      <c r="P49" s="142">
        <v>11778766</v>
      </c>
      <c r="Q49" s="142">
        <v>13836956</v>
      </c>
      <c r="R49" s="142">
        <v>14226</v>
      </c>
      <c r="S49" s="142">
        <v>529930</v>
      </c>
      <c r="T49" s="142">
        <v>103032</v>
      </c>
      <c r="U49" s="142">
        <v>794558</v>
      </c>
      <c r="V49" s="142">
        <v>11506</v>
      </c>
      <c r="W49" s="142">
        <v>926692</v>
      </c>
      <c r="X49" s="142">
        <v>70225924</v>
      </c>
      <c r="Y49" s="142">
        <v>246150</v>
      </c>
      <c r="Z49" s="142">
        <v>6529658</v>
      </c>
      <c r="AA49" s="142">
        <v>13025288</v>
      </c>
      <c r="AB49" s="142">
        <v>32984222</v>
      </c>
      <c r="AC49" s="142">
        <v>6329660</v>
      </c>
      <c r="AD49" s="142">
        <v>903723</v>
      </c>
      <c r="AE49" s="142">
        <v>6406949</v>
      </c>
      <c r="AF49" s="142">
        <v>9071727</v>
      </c>
      <c r="AG49" s="142">
        <v>5516394</v>
      </c>
      <c r="AH49" s="142"/>
      <c r="AI49" s="142"/>
      <c r="AJ49" s="142"/>
      <c r="AK49" s="142"/>
      <c r="AL49" s="142"/>
      <c r="AM49" s="142"/>
      <c r="AN49" s="142"/>
      <c r="AO49" s="142"/>
      <c r="AP49" s="142"/>
      <c r="AQ49" s="131">
        <f t="shared" si="44"/>
        <v>421011323</v>
      </c>
      <c r="AU49" s="140">
        <f t="shared" ref="AU49" si="495">C49-SUM(C50,C53,C56)</f>
        <v>0</v>
      </c>
      <c r="AV49" s="140">
        <f t="shared" ref="AV49" si="496">D49-SUM(D50,D53,D56)</f>
        <v>0</v>
      </c>
      <c r="AW49" s="140">
        <f t="shared" ref="AW49" si="497">E49-SUM(E50,E53,E56)</f>
        <v>0</v>
      </c>
      <c r="AX49" s="140">
        <f t="shared" ref="AX49" si="498">F49-SUM(F50,F53,F56)</f>
        <v>0</v>
      </c>
      <c r="AY49" s="140">
        <f t="shared" ref="AY49" si="499">G49-SUM(G50,G53,G56)</f>
        <v>0</v>
      </c>
      <c r="AZ49" s="140">
        <f t="shared" ref="AZ49" si="500">H49-SUM(H50,H53,H56)</f>
        <v>0</v>
      </c>
      <c r="BA49" s="140">
        <f t="shared" ref="BA49" si="501">I49-SUM(I50,I53,I56)</f>
        <v>0</v>
      </c>
      <c r="BB49" s="140">
        <f t="shared" ref="BB49" si="502">J49-SUM(J50,J53,J56)</f>
        <v>0</v>
      </c>
      <c r="BC49" s="140">
        <f t="shared" ref="BC49" si="503">K49-SUM(K50,K53,K56)</f>
        <v>0</v>
      </c>
      <c r="BD49" s="140">
        <f t="shared" ref="BD49" si="504">L49-SUM(L50,L53,L56)</f>
        <v>0</v>
      </c>
      <c r="BE49" s="140">
        <f t="shared" ref="BE49" si="505">M49-SUM(M50,M53,M56)</f>
        <v>0</v>
      </c>
      <c r="BF49" s="140">
        <f t="shared" ref="BF49" si="506">N49-SUM(N50,N53,N56)</f>
        <v>0</v>
      </c>
      <c r="BG49" s="140">
        <f t="shared" ref="BG49" si="507">O49-SUM(O50,O53,O56)</f>
        <v>0</v>
      </c>
      <c r="BH49" s="140">
        <f t="shared" ref="BH49" si="508">P49-SUM(P50,P53,P56)</f>
        <v>0</v>
      </c>
      <c r="BI49" s="140">
        <f t="shared" ref="BI49" si="509">Q49-SUM(Q50,Q53,Q56)</f>
        <v>0</v>
      </c>
      <c r="BJ49" s="140">
        <f t="shared" ref="BJ49" si="510">R49-SUM(R50,R53,R56)</f>
        <v>0</v>
      </c>
      <c r="BK49" s="140">
        <f t="shared" ref="BK49" si="511">S49-SUM(S50,S53,S56)</f>
        <v>0</v>
      </c>
      <c r="BL49" s="140">
        <f t="shared" ref="BL49" si="512">T49-SUM(T50,T53,T56)</f>
        <v>0</v>
      </c>
      <c r="BM49" s="140">
        <f t="shared" ref="BM49" si="513">U49-SUM(U50,U53,U56)</f>
        <v>0</v>
      </c>
      <c r="BN49" s="140">
        <f t="shared" ref="BN49" si="514">V49-SUM(V50,V53,V56)</f>
        <v>0</v>
      </c>
      <c r="BO49" s="140">
        <f t="shared" ref="BO49" si="515">W49-SUM(W50,W53,W56)</f>
        <v>0</v>
      </c>
      <c r="BP49" s="140">
        <f t="shared" ref="BP49" si="516">X49-SUM(X50,X53,X56)</f>
        <v>0</v>
      </c>
      <c r="BQ49" s="140">
        <f t="shared" ref="BQ49" si="517">Y49-SUM(Y50,Y53,Y56)</f>
        <v>0</v>
      </c>
      <c r="BR49" s="140">
        <f t="shared" ref="BR49" si="518">Z49-SUM(Z50,Z53,Z56)</f>
        <v>0</v>
      </c>
      <c r="BS49" s="140">
        <f t="shared" ref="BS49" si="519">AA49-SUM(AA50,AA53,AA56)</f>
        <v>1</v>
      </c>
      <c r="BT49" s="140">
        <f t="shared" ref="BT49" si="520">AB49-SUM(AB50,AB53,AB56)</f>
        <v>0</v>
      </c>
      <c r="BU49" s="140">
        <f t="shared" ref="BU49" si="521">AC49-SUM(AC50,AC53,AC56)</f>
        <v>0</v>
      </c>
      <c r="BV49" s="140">
        <f t="shared" ref="BV49" si="522">AD49-SUM(AD50,AD53,AD56)</f>
        <v>0</v>
      </c>
      <c r="BW49" s="140">
        <f t="shared" ref="BW49" si="523">AE49-SUM(AE50,AE53,AE56)</f>
        <v>0</v>
      </c>
      <c r="BX49" s="140">
        <f t="shared" ref="BX49" si="524">AF49-SUM(AF50,AF53,AF56)</f>
        <v>0</v>
      </c>
      <c r="BY49" s="140">
        <f t="shared" ref="BY49" si="525">AG49-SUM(AG50,AG53,AG56)</f>
        <v>0</v>
      </c>
      <c r="BZ49" s="140">
        <f t="shared" ref="BZ49" si="526">AH49-SUM(AH50,AH53,AH56)</f>
        <v>0</v>
      </c>
      <c r="CA49" s="140">
        <f t="shared" ref="CA49" si="527">AI49-SUM(AI50,AI53,AI56)</f>
        <v>0</v>
      </c>
      <c r="CB49" s="140">
        <f t="shared" ref="CB49" si="528">AJ49-SUM(AJ50,AJ53,AJ56)</f>
        <v>0</v>
      </c>
      <c r="CC49" s="140">
        <f t="shared" ref="CC49" si="529">AK49-SUM(AK50,AK53,AK56)</f>
        <v>0</v>
      </c>
      <c r="CD49" s="140">
        <f t="shared" ref="CD49" si="530">AL49-SUM(AL50,AL53,AL56)</f>
        <v>0</v>
      </c>
      <c r="CE49" s="140">
        <f t="shared" ref="CE49" si="531">AM49-SUM(AM50,AM53,AM56)</f>
        <v>0</v>
      </c>
      <c r="CF49" s="140">
        <f t="shared" ref="CF49" si="532">AN49-SUM(AN50,AN53,AN56)</f>
        <v>0</v>
      </c>
      <c r="CG49" s="140">
        <f t="shared" ref="CG49" si="533">AO49-SUM(AO50,AO53,AO56)</f>
        <v>0</v>
      </c>
      <c r="CH49" s="140">
        <f t="shared" ref="CH49" si="534">AP49-SUM(AP50,AP53,AP56)</f>
        <v>0</v>
      </c>
      <c r="CI49" s="140">
        <f t="shared" ref="CI49" si="535">AQ49-SUM(AQ50,AQ53,AQ56)</f>
        <v>1</v>
      </c>
    </row>
    <row r="50" spans="2:87">
      <c r="B50" s="144" t="s">
        <v>88</v>
      </c>
      <c r="C50" s="145">
        <v>0</v>
      </c>
      <c r="D50" s="145">
        <v>43368</v>
      </c>
      <c r="E50" s="145">
        <v>2246</v>
      </c>
      <c r="F50" s="145">
        <v>0</v>
      </c>
      <c r="G50" s="145">
        <v>88251</v>
      </c>
      <c r="H50" s="145">
        <v>0</v>
      </c>
      <c r="I50" s="145">
        <v>49376</v>
      </c>
      <c r="J50" s="145">
        <v>0</v>
      </c>
      <c r="K50" s="145">
        <v>1343</v>
      </c>
      <c r="L50" s="145">
        <v>0</v>
      </c>
      <c r="M50" s="145">
        <v>0</v>
      </c>
      <c r="N50" s="145">
        <v>20215009</v>
      </c>
      <c r="O50" s="145">
        <v>2581647</v>
      </c>
      <c r="P50" s="145">
        <v>621599</v>
      </c>
      <c r="Q50" s="145">
        <v>1327509</v>
      </c>
      <c r="R50" s="145">
        <v>0</v>
      </c>
      <c r="S50" s="145">
        <v>97117</v>
      </c>
      <c r="T50" s="145">
        <v>0</v>
      </c>
      <c r="U50" s="145">
        <v>326665</v>
      </c>
      <c r="V50" s="145">
        <v>0</v>
      </c>
      <c r="W50" s="145">
        <v>4313</v>
      </c>
      <c r="X50" s="145">
        <v>0</v>
      </c>
      <c r="Y50" s="145">
        <v>139568</v>
      </c>
      <c r="Z50" s="145">
        <v>420414</v>
      </c>
      <c r="AA50" s="145">
        <v>1124662</v>
      </c>
      <c r="AB50" s="145">
        <v>13883186</v>
      </c>
      <c r="AC50" s="145">
        <v>0</v>
      </c>
      <c r="AD50" s="145">
        <v>4422</v>
      </c>
      <c r="AE50" s="145">
        <v>337760</v>
      </c>
      <c r="AF50" s="145">
        <v>2156783</v>
      </c>
      <c r="AG50" s="145">
        <v>0</v>
      </c>
      <c r="AH50" s="145"/>
      <c r="AI50" s="145"/>
      <c r="AJ50" s="145"/>
      <c r="AK50" s="145"/>
      <c r="AL50" s="145"/>
      <c r="AM50" s="145"/>
      <c r="AN50" s="145"/>
      <c r="AO50" s="145"/>
      <c r="AP50" s="145"/>
      <c r="AQ50" s="131">
        <f t="shared" si="44"/>
        <v>43425238</v>
      </c>
      <c r="AU50" s="140">
        <f t="shared" ref="AU50" si="536">C50-SUM(C51:C52)</f>
        <v>0</v>
      </c>
      <c r="AV50" s="140">
        <f t="shared" ref="AV50" si="537">D50-SUM(D51:D52)</f>
        <v>0</v>
      </c>
      <c r="AW50" s="140">
        <f t="shared" ref="AW50" si="538">E50-SUM(E51:E52)</f>
        <v>0</v>
      </c>
      <c r="AX50" s="140">
        <f t="shared" ref="AX50" si="539">F50-SUM(F51:F52)</f>
        <v>0</v>
      </c>
      <c r="AY50" s="140">
        <f t="shared" ref="AY50" si="540">G50-SUM(G51:G52)</f>
        <v>0</v>
      </c>
      <c r="AZ50" s="140">
        <f t="shared" ref="AZ50" si="541">H50-SUM(H51:H52)</f>
        <v>0</v>
      </c>
      <c r="BA50" s="140">
        <f t="shared" ref="BA50" si="542">I50-SUM(I51:I52)</f>
        <v>0</v>
      </c>
      <c r="BB50" s="140">
        <f t="shared" ref="BB50" si="543">J50-SUM(J51:J52)</f>
        <v>0</v>
      </c>
      <c r="BC50" s="140">
        <f t="shared" ref="BC50" si="544">K50-SUM(K51:K52)</f>
        <v>0</v>
      </c>
      <c r="BD50" s="140">
        <f t="shared" ref="BD50" si="545">L50-SUM(L51:L52)</f>
        <v>0</v>
      </c>
      <c r="BE50" s="140">
        <f t="shared" ref="BE50" si="546">M50-SUM(M51:M52)</f>
        <v>0</v>
      </c>
      <c r="BF50" s="140">
        <f t="shared" ref="BF50" si="547">N50-SUM(N51:N52)</f>
        <v>0</v>
      </c>
      <c r="BG50" s="140">
        <f t="shared" ref="BG50" si="548">O50-SUM(O51:O52)</f>
        <v>0</v>
      </c>
      <c r="BH50" s="140">
        <f t="shared" ref="BH50" si="549">P50-SUM(P51:P52)</f>
        <v>0</v>
      </c>
      <c r="BI50" s="140">
        <f t="shared" ref="BI50" si="550">Q50-SUM(Q51:Q52)</f>
        <v>0</v>
      </c>
      <c r="BJ50" s="140">
        <f t="shared" ref="BJ50" si="551">R50-SUM(R51:R52)</f>
        <v>0</v>
      </c>
      <c r="BK50" s="140">
        <f t="shared" ref="BK50" si="552">S50-SUM(S51:S52)</f>
        <v>0</v>
      </c>
      <c r="BL50" s="140">
        <f t="shared" ref="BL50" si="553">T50-SUM(T51:T52)</f>
        <v>0</v>
      </c>
      <c r="BM50" s="140">
        <f t="shared" ref="BM50" si="554">U50-SUM(U51:U52)</f>
        <v>0</v>
      </c>
      <c r="BN50" s="140">
        <f t="shared" ref="BN50" si="555">V50-SUM(V51:V52)</f>
        <v>0</v>
      </c>
      <c r="BO50" s="140">
        <f t="shared" ref="BO50" si="556">W50-SUM(W51:W52)</f>
        <v>0</v>
      </c>
      <c r="BP50" s="140">
        <f t="shared" ref="BP50" si="557">X50-SUM(X51:X52)</f>
        <v>0</v>
      </c>
      <c r="BQ50" s="140">
        <f t="shared" ref="BQ50" si="558">Y50-SUM(Y51:Y52)</f>
        <v>0</v>
      </c>
      <c r="BR50" s="140">
        <f t="shared" ref="BR50" si="559">Z50-SUM(Z51:Z52)</f>
        <v>0</v>
      </c>
      <c r="BS50" s="140">
        <f t="shared" ref="BS50" si="560">AA50-SUM(AA51:AA52)</f>
        <v>0</v>
      </c>
      <c r="BT50" s="140">
        <f t="shared" ref="BT50" si="561">AB50-SUM(AB51:AB52)</f>
        <v>0</v>
      </c>
      <c r="BU50" s="140">
        <f t="shared" ref="BU50" si="562">AC50-SUM(AC51:AC52)</f>
        <v>0</v>
      </c>
      <c r="BV50" s="140">
        <f t="shared" ref="BV50" si="563">AD50-SUM(AD51:AD52)</f>
        <v>0</v>
      </c>
      <c r="BW50" s="140">
        <f t="shared" ref="BW50" si="564">AE50-SUM(AE51:AE52)</f>
        <v>0</v>
      </c>
      <c r="BX50" s="140">
        <f t="shared" ref="BX50" si="565">AF50-SUM(AF51:AF52)</f>
        <v>0</v>
      </c>
      <c r="BY50" s="140">
        <f t="shared" ref="BY50" si="566">AG50-SUM(AG51:AG52)</f>
        <v>0</v>
      </c>
      <c r="BZ50" s="140">
        <f t="shared" ref="BZ50" si="567">AH50-SUM(AH51:AH52)</f>
        <v>0</v>
      </c>
      <c r="CA50" s="140">
        <f t="shared" ref="CA50" si="568">AI50-SUM(AI51:AI52)</f>
        <v>0</v>
      </c>
      <c r="CB50" s="140">
        <f t="shared" ref="CB50" si="569">AJ50-SUM(AJ51:AJ52)</f>
        <v>0</v>
      </c>
      <c r="CC50" s="140">
        <f t="shared" ref="CC50" si="570">AK50-SUM(AK51:AK52)</f>
        <v>0</v>
      </c>
      <c r="CD50" s="140">
        <f t="shared" ref="CD50" si="571">AL50-SUM(AL51:AL52)</f>
        <v>0</v>
      </c>
      <c r="CE50" s="140">
        <f t="shared" ref="CE50" si="572">AM50-SUM(AM51:AM52)</f>
        <v>0</v>
      </c>
      <c r="CF50" s="140">
        <f t="shared" ref="CF50" si="573">AN50-SUM(AN51:AN52)</f>
        <v>0</v>
      </c>
      <c r="CG50" s="140">
        <f t="shared" ref="CG50" si="574">AO50-SUM(AO51:AO52)</f>
        <v>0</v>
      </c>
      <c r="CH50" s="140">
        <f t="shared" ref="CH50" si="575">AP50-SUM(AP51:AP52)</f>
        <v>0</v>
      </c>
      <c r="CI50" s="140">
        <f t="shared" ref="CI50" si="576">AQ50-SUM(AQ51:AQ52)</f>
        <v>0</v>
      </c>
    </row>
    <row r="51" spans="2:87">
      <c r="B51" s="147" t="s">
        <v>89</v>
      </c>
      <c r="C51" s="145">
        <v>0</v>
      </c>
      <c r="D51" s="145">
        <v>43368</v>
      </c>
      <c r="E51" s="145">
        <v>0</v>
      </c>
      <c r="F51" s="145">
        <v>0</v>
      </c>
      <c r="G51" s="145">
        <v>0</v>
      </c>
      <c r="H51" s="145">
        <v>0</v>
      </c>
      <c r="I51" s="145">
        <v>0</v>
      </c>
      <c r="J51" s="145">
        <v>0</v>
      </c>
      <c r="K51" s="145">
        <v>0</v>
      </c>
      <c r="L51" s="145">
        <v>0</v>
      </c>
      <c r="M51" s="145">
        <v>0</v>
      </c>
      <c r="N51" s="145">
        <v>20134982</v>
      </c>
      <c r="O51" s="145">
        <v>0</v>
      </c>
      <c r="P51" s="145">
        <v>0</v>
      </c>
      <c r="Q51" s="145">
        <v>104895</v>
      </c>
      <c r="R51" s="145">
        <v>0</v>
      </c>
      <c r="S51" s="145">
        <v>0</v>
      </c>
      <c r="T51" s="145">
        <v>0</v>
      </c>
      <c r="U51" s="145">
        <v>0</v>
      </c>
      <c r="V51" s="145">
        <v>0</v>
      </c>
      <c r="W51" s="145">
        <v>0</v>
      </c>
      <c r="X51" s="145">
        <v>0</v>
      </c>
      <c r="Y51" s="145">
        <v>0</v>
      </c>
      <c r="Z51" s="145">
        <v>0</v>
      </c>
      <c r="AA51" s="145">
        <v>0</v>
      </c>
      <c r="AB51" s="145">
        <v>13721292</v>
      </c>
      <c r="AC51" s="145">
        <v>0</v>
      </c>
      <c r="AD51" s="145">
        <v>0</v>
      </c>
      <c r="AE51" s="145">
        <v>0</v>
      </c>
      <c r="AF51" s="145">
        <v>0</v>
      </c>
      <c r="AG51" s="145">
        <v>0</v>
      </c>
      <c r="AH51" s="145"/>
      <c r="AI51" s="145"/>
      <c r="AJ51" s="145"/>
      <c r="AK51" s="145"/>
      <c r="AL51" s="145"/>
      <c r="AM51" s="145"/>
      <c r="AN51" s="145"/>
      <c r="AO51" s="145"/>
      <c r="AP51" s="145"/>
      <c r="AQ51" s="131">
        <f t="shared" si="44"/>
        <v>34004537</v>
      </c>
      <c r="AU51" s="140"/>
      <c r="AV51" s="140"/>
      <c r="AW51" s="140"/>
      <c r="AX51" s="140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  <c r="BJ51" s="140"/>
      <c r="BK51" s="140"/>
      <c r="BL51" s="140"/>
      <c r="BM51" s="140"/>
      <c r="BN51" s="140"/>
      <c r="BO51" s="140"/>
      <c r="BP51" s="140"/>
      <c r="BQ51" s="140"/>
      <c r="BR51" s="140"/>
      <c r="BS51" s="140"/>
      <c r="BT51" s="140"/>
      <c r="BU51" s="140"/>
      <c r="BV51" s="140"/>
      <c r="BW51" s="140"/>
      <c r="BX51" s="140"/>
      <c r="BY51" s="140"/>
      <c r="BZ51" s="140"/>
      <c r="CA51" s="140"/>
      <c r="CB51" s="140"/>
      <c r="CC51" s="140"/>
      <c r="CD51" s="140"/>
      <c r="CE51" s="140"/>
      <c r="CF51" s="140"/>
      <c r="CG51" s="140"/>
      <c r="CH51" s="140"/>
      <c r="CI51" s="140"/>
    </row>
    <row r="52" spans="2:87">
      <c r="B52" s="147" t="s">
        <v>90</v>
      </c>
      <c r="C52" s="145">
        <v>0</v>
      </c>
      <c r="D52" s="145">
        <v>0</v>
      </c>
      <c r="E52" s="145">
        <v>2246</v>
      </c>
      <c r="F52" s="145">
        <v>0</v>
      </c>
      <c r="G52" s="145">
        <v>88251</v>
      </c>
      <c r="H52" s="145">
        <v>0</v>
      </c>
      <c r="I52" s="145">
        <v>49376</v>
      </c>
      <c r="J52" s="145">
        <v>0</v>
      </c>
      <c r="K52" s="145">
        <v>1343</v>
      </c>
      <c r="L52" s="145">
        <v>0</v>
      </c>
      <c r="M52" s="145">
        <v>0</v>
      </c>
      <c r="N52" s="145">
        <v>80027</v>
      </c>
      <c r="O52" s="145">
        <v>2581647</v>
      </c>
      <c r="P52" s="145">
        <v>621599</v>
      </c>
      <c r="Q52" s="145">
        <v>1222614</v>
      </c>
      <c r="R52" s="145">
        <v>0</v>
      </c>
      <c r="S52" s="145">
        <v>97117</v>
      </c>
      <c r="T52" s="145">
        <v>0</v>
      </c>
      <c r="U52" s="145">
        <v>326665</v>
      </c>
      <c r="V52" s="145">
        <v>0</v>
      </c>
      <c r="W52" s="145">
        <v>4313</v>
      </c>
      <c r="X52" s="145">
        <v>0</v>
      </c>
      <c r="Y52" s="145">
        <v>139568</v>
      </c>
      <c r="Z52" s="145">
        <v>420414</v>
      </c>
      <c r="AA52" s="145">
        <v>1124662</v>
      </c>
      <c r="AB52" s="145">
        <v>161894</v>
      </c>
      <c r="AC52" s="145">
        <v>0</v>
      </c>
      <c r="AD52" s="145">
        <v>4422</v>
      </c>
      <c r="AE52" s="145">
        <v>337760</v>
      </c>
      <c r="AF52" s="145">
        <v>2156783</v>
      </c>
      <c r="AG52" s="145">
        <v>0</v>
      </c>
      <c r="AH52" s="145"/>
      <c r="AI52" s="145"/>
      <c r="AJ52" s="145"/>
      <c r="AK52" s="145"/>
      <c r="AL52" s="145"/>
      <c r="AM52" s="145"/>
      <c r="AN52" s="145"/>
      <c r="AO52" s="145"/>
      <c r="AP52" s="145"/>
      <c r="AQ52" s="131">
        <f t="shared" si="44"/>
        <v>9420701</v>
      </c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</row>
    <row r="53" spans="2:87">
      <c r="B53" s="144" t="s">
        <v>91</v>
      </c>
      <c r="C53" s="145">
        <v>135702</v>
      </c>
      <c r="D53" s="145">
        <v>1796160</v>
      </c>
      <c r="E53" s="145">
        <v>40105</v>
      </c>
      <c r="F53" s="145">
        <v>1735470</v>
      </c>
      <c r="G53" s="145">
        <v>8864022</v>
      </c>
      <c r="H53" s="145">
        <v>321103</v>
      </c>
      <c r="I53" s="145">
        <v>2778435</v>
      </c>
      <c r="J53" s="145">
        <v>11370473</v>
      </c>
      <c r="K53" s="145">
        <v>318863</v>
      </c>
      <c r="L53" s="145">
        <v>7908341</v>
      </c>
      <c r="M53" s="145">
        <v>5677385</v>
      </c>
      <c r="N53" s="145">
        <v>37555546</v>
      </c>
      <c r="O53" s="145">
        <v>8640637</v>
      </c>
      <c r="P53" s="145">
        <v>6682766</v>
      </c>
      <c r="Q53" s="145">
        <v>5506723</v>
      </c>
      <c r="R53" s="145">
        <v>13302</v>
      </c>
      <c r="S53" s="145">
        <v>377043</v>
      </c>
      <c r="T53" s="145">
        <v>0</v>
      </c>
      <c r="U53" s="145">
        <v>0</v>
      </c>
      <c r="V53" s="145">
        <v>1583</v>
      </c>
      <c r="W53" s="145">
        <v>849882</v>
      </c>
      <c r="X53" s="145">
        <v>45556346</v>
      </c>
      <c r="Y53" s="145">
        <v>0</v>
      </c>
      <c r="Z53" s="145">
        <v>3172152</v>
      </c>
      <c r="AA53" s="145">
        <v>6628128</v>
      </c>
      <c r="AB53" s="145">
        <v>6471455</v>
      </c>
      <c r="AC53" s="145">
        <v>2479304</v>
      </c>
      <c r="AD53" s="145">
        <v>619973</v>
      </c>
      <c r="AE53" s="145">
        <v>4044285</v>
      </c>
      <c r="AF53" s="145">
        <v>2734825</v>
      </c>
      <c r="AG53" s="145">
        <v>5295804</v>
      </c>
      <c r="AH53" s="145"/>
      <c r="AI53" s="145"/>
      <c r="AJ53" s="145"/>
      <c r="AK53" s="145"/>
      <c r="AL53" s="145"/>
      <c r="AM53" s="145"/>
      <c r="AN53" s="145"/>
      <c r="AO53" s="145"/>
      <c r="AP53" s="145"/>
      <c r="AQ53" s="131">
        <f t="shared" si="44"/>
        <v>177575813</v>
      </c>
      <c r="AU53" s="140">
        <f t="shared" ref="AU53" si="577">C53-SUM(C54:C55)</f>
        <v>0</v>
      </c>
      <c r="AV53" s="140">
        <f t="shared" ref="AV53" si="578">D53-SUM(D54:D55)</f>
        <v>0</v>
      </c>
      <c r="AW53" s="140">
        <f t="shared" ref="AW53" si="579">E53-SUM(E54:E55)</f>
        <v>0</v>
      </c>
      <c r="AX53" s="140">
        <f t="shared" ref="AX53" si="580">F53-SUM(F54:F55)</f>
        <v>0</v>
      </c>
      <c r="AY53" s="140">
        <f t="shared" ref="AY53" si="581">G53-SUM(G54:G55)</f>
        <v>0</v>
      </c>
      <c r="AZ53" s="140">
        <f t="shared" ref="AZ53" si="582">H53-SUM(H54:H55)</f>
        <v>0</v>
      </c>
      <c r="BA53" s="140">
        <f t="shared" ref="BA53" si="583">I53-SUM(I54:I55)</f>
        <v>0</v>
      </c>
      <c r="BB53" s="140">
        <f t="shared" ref="BB53" si="584">J53-SUM(J54:J55)</f>
        <v>0</v>
      </c>
      <c r="BC53" s="140">
        <f t="shared" ref="BC53" si="585">K53-SUM(K54:K55)</f>
        <v>0</v>
      </c>
      <c r="BD53" s="140">
        <f t="shared" ref="BD53" si="586">L53-SUM(L54:L55)</f>
        <v>0</v>
      </c>
      <c r="BE53" s="140">
        <f t="shared" ref="BE53" si="587">M53-SUM(M54:M55)</f>
        <v>0</v>
      </c>
      <c r="BF53" s="140">
        <f t="shared" ref="BF53" si="588">N53-SUM(N54:N55)</f>
        <v>0</v>
      </c>
      <c r="BG53" s="140">
        <f t="shared" ref="BG53" si="589">O53-SUM(O54:O55)</f>
        <v>0</v>
      </c>
      <c r="BH53" s="140">
        <f t="shared" ref="BH53" si="590">P53-SUM(P54:P55)</f>
        <v>0</v>
      </c>
      <c r="BI53" s="140">
        <f t="shared" ref="BI53" si="591">Q53-SUM(Q54:Q55)</f>
        <v>0</v>
      </c>
      <c r="BJ53" s="140">
        <f t="shared" ref="BJ53" si="592">R53-SUM(R54:R55)</f>
        <v>0</v>
      </c>
      <c r="BK53" s="140">
        <f t="shared" ref="BK53" si="593">S53-SUM(S54:S55)</f>
        <v>0</v>
      </c>
      <c r="BL53" s="140">
        <f t="shared" ref="BL53" si="594">T53-SUM(T54:T55)</f>
        <v>0</v>
      </c>
      <c r="BM53" s="140">
        <f t="shared" ref="BM53" si="595">U53-SUM(U54:U55)</f>
        <v>0</v>
      </c>
      <c r="BN53" s="140">
        <f t="shared" ref="BN53" si="596">V53-SUM(V54:V55)</f>
        <v>0</v>
      </c>
      <c r="BO53" s="140">
        <f t="shared" ref="BO53" si="597">W53-SUM(W54:W55)</f>
        <v>0</v>
      </c>
      <c r="BP53" s="140">
        <f t="shared" ref="BP53" si="598">X53-SUM(X54:X55)</f>
        <v>0</v>
      </c>
      <c r="BQ53" s="140">
        <f t="shared" ref="BQ53" si="599">Y53-SUM(Y54:Y55)</f>
        <v>0</v>
      </c>
      <c r="BR53" s="140">
        <f t="shared" ref="BR53" si="600">Z53-SUM(Z54:Z55)</f>
        <v>0</v>
      </c>
      <c r="BS53" s="140">
        <f t="shared" ref="BS53" si="601">AA53-SUM(AA54:AA55)</f>
        <v>0</v>
      </c>
      <c r="BT53" s="140">
        <f t="shared" ref="BT53" si="602">AB53-SUM(AB54:AB55)</f>
        <v>0</v>
      </c>
      <c r="BU53" s="140">
        <f t="shared" ref="BU53" si="603">AC53-SUM(AC54:AC55)</f>
        <v>0</v>
      </c>
      <c r="BV53" s="140">
        <f t="shared" ref="BV53" si="604">AD53-SUM(AD54:AD55)</f>
        <v>0</v>
      </c>
      <c r="BW53" s="140">
        <f t="shared" ref="BW53" si="605">AE53-SUM(AE54:AE55)</f>
        <v>0</v>
      </c>
      <c r="BX53" s="140">
        <f t="shared" ref="BX53" si="606">AF53-SUM(AF54:AF55)</f>
        <v>0</v>
      </c>
      <c r="BY53" s="140">
        <f t="shared" ref="BY53" si="607">AG53-SUM(AG54:AG55)</f>
        <v>0</v>
      </c>
      <c r="BZ53" s="140">
        <f t="shared" ref="BZ53" si="608">AH53-SUM(AH54:AH55)</f>
        <v>0</v>
      </c>
      <c r="CA53" s="140">
        <f t="shared" ref="CA53" si="609">AI53-SUM(AI54:AI55)</f>
        <v>0</v>
      </c>
      <c r="CB53" s="140">
        <f t="shared" ref="CB53" si="610">AJ53-SUM(AJ54:AJ55)</f>
        <v>0</v>
      </c>
      <c r="CC53" s="140">
        <f t="shared" ref="CC53" si="611">AK53-SUM(AK54:AK55)</f>
        <v>0</v>
      </c>
      <c r="CD53" s="140">
        <f t="shared" ref="CD53" si="612">AL53-SUM(AL54:AL55)</f>
        <v>0</v>
      </c>
      <c r="CE53" s="140">
        <f t="shared" ref="CE53" si="613">AM53-SUM(AM54:AM55)</f>
        <v>0</v>
      </c>
      <c r="CF53" s="140">
        <f t="shared" ref="CF53" si="614">AN53-SUM(AN54:AN55)</f>
        <v>0</v>
      </c>
      <c r="CG53" s="140">
        <f t="shared" ref="CG53" si="615">AO53-SUM(AO54:AO55)</f>
        <v>0</v>
      </c>
      <c r="CH53" s="140">
        <f t="shared" ref="CH53" si="616">AP53-SUM(AP54:AP55)</f>
        <v>0</v>
      </c>
      <c r="CI53" s="140">
        <f t="shared" ref="CI53" si="617">AQ53-SUM(AQ54:AQ55)</f>
        <v>0</v>
      </c>
    </row>
    <row r="54" spans="2:87">
      <c r="B54" s="147" t="s">
        <v>92</v>
      </c>
      <c r="C54" s="145">
        <v>112349</v>
      </c>
      <c r="D54" s="145">
        <v>1655776</v>
      </c>
      <c r="E54" s="145">
        <v>0</v>
      </c>
      <c r="F54" s="145">
        <v>274993</v>
      </c>
      <c r="G54" s="145">
        <v>1747434</v>
      </c>
      <c r="H54" s="145">
        <v>0</v>
      </c>
      <c r="I54" s="145">
        <v>911716</v>
      </c>
      <c r="J54" s="145">
        <v>2273549</v>
      </c>
      <c r="K54" s="145">
        <v>178546</v>
      </c>
      <c r="L54" s="145">
        <v>4616547</v>
      </c>
      <c r="M54" s="145">
        <v>5677385</v>
      </c>
      <c r="N54" s="145">
        <v>3303679</v>
      </c>
      <c r="O54" s="145">
        <v>641213</v>
      </c>
      <c r="P54" s="145">
        <v>116934</v>
      </c>
      <c r="Q54" s="145">
        <v>2819345</v>
      </c>
      <c r="R54" s="145">
        <v>0</v>
      </c>
      <c r="S54" s="145">
        <v>376994</v>
      </c>
      <c r="T54" s="145">
        <v>0</v>
      </c>
      <c r="U54" s="145">
        <v>0</v>
      </c>
      <c r="V54" s="145">
        <v>643</v>
      </c>
      <c r="W54" s="145">
        <v>4005</v>
      </c>
      <c r="X54" s="145">
        <v>7518917</v>
      </c>
      <c r="Y54" s="145">
        <v>0</v>
      </c>
      <c r="Z54" s="145">
        <v>786273</v>
      </c>
      <c r="AA54" s="145">
        <v>2596893</v>
      </c>
      <c r="AB54" s="145">
        <v>27847</v>
      </c>
      <c r="AC54" s="145">
        <v>94631</v>
      </c>
      <c r="AD54" s="145">
        <v>0</v>
      </c>
      <c r="AE54" s="145">
        <v>1767399</v>
      </c>
      <c r="AF54" s="145">
        <v>2110606</v>
      </c>
      <c r="AG54" s="145">
        <v>565291</v>
      </c>
      <c r="AH54" s="145"/>
      <c r="AI54" s="145"/>
      <c r="AJ54" s="145"/>
      <c r="AK54" s="145"/>
      <c r="AL54" s="145"/>
      <c r="AM54" s="145"/>
      <c r="AN54" s="145"/>
      <c r="AO54" s="145"/>
      <c r="AP54" s="145"/>
      <c r="AQ54" s="131">
        <f t="shared" si="44"/>
        <v>40178965</v>
      </c>
      <c r="AU54" s="140"/>
      <c r="AV54" s="140"/>
      <c r="AW54" s="140"/>
      <c r="AX54" s="140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140"/>
      <c r="BV54" s="140"/>
      <c r="BW54" s="140"/>
      <c r="BX54" s="140"/>
      <c r="BY54" s="140"/>
      <c r="BZ54" s="140"/>
      <c r="CA54" s="140"/>
      <c r="CB54" s="140"/>
      <c r="CC54" s="140"/>
      <c r="CD54" s="140"/>
      <c r="CE54" s="140"/>
      <c r="CF54" s="140"/>
      <c r="CG54" s="140"/>
      <c r="CH54" s="140"/>
      <c r="CI54" s="140"/>
    </row>
    <row r="55" spans="2:87">
      <c r="B55" s="147" t="s">
        <v>93</v>
      </c>
      <c r="C55" s="145">
        <v>23353</v>
      </c>
      <c r="D55" s="145">
        <v>140384</v>
      </c>
      <c r="E55" s="145">
        <v>40105</v>
      </c>
      <c r="F55" s="145">
        <v>1460477</v>
      </c>
      <c r="G55" s="145">
        <v>7116588</v>
      </c>
      <c r="H55" s="145">
        <v>321103</v>
      </c>
      <c r="I55" s="145">
        <v>1866719</v>
      </c>
      <c r="J55" s="145">
        <v>9096924</v>
      </c>
      <c r="K55" s="145">
        <v>140317</v>
      </c>
      <c r="L55" s="145">
        <v>3291794</v>
      </c>
      <c r="M55" s="145">
        <v>0</v>
      </c>
      <c r="N55" s="145">
        <v>34251867</v>
      </c>
      <c r="O55" s="145">
        <v>7999424</v>
      </c>
      <c r="P55" s="145">
        <v>6565832</v>
      </c>
      <c r="Q55" s="145">
        <v>2687378</v>
      </c>
      <c r="R55" s="145">
        <v>13302</v>
      </c>
      <c r="S55" s="145">
        <v>49</v>
      </c>
      <c r="T55" s="145">
        <v>0</v>
      </c>
      <c r="U55" s="145">
        <v>0</v>
      </c>
      <c r="V55" s="145">
        <v>940</v>
      </c>
      <c r="W55" s="145">
        <v>845877</v>
      </c>
      <c r="X55" s="145">
        <v>38037429</v>
      </c>
      <c r="Y55" s="145">
        <v>0</v>
      </c>
      <c r="Z55" s="145">
        <v>2385879</v>
      </c>
      <c r="AA55" s="145">
        <v>4031235</v>
      </c>
      <c r="AB55" s="145">
        <v>6443608</v>
      </c>
      <c r="AC55" s="145">
        <v>2384673</v>
      </c>
      <c r="AD55" s="145">
        <v>619973</v>
      </c>
      <c r="AE55" s="145">
        <v>2276886</v>
      </c>
      <c r="AF55" s="145">
        <v>624219</v>
      </c>
      <c r="AG55" s="145">
        <v>4730513</v>
      </c>
      <c r="AH55" s="145"/>
      <c r="AI55" s="145"/>
      <c r="AJ55" s="145"/>
      <c r="AK55" s="145"/>
      <c r="AL55" s="145"/>
      <c r="AM55" s="145"/>
      <c r="AN55" s="145"/>
      <c r="AO55" s="145"/>
      <c r="AP55" s="145"/>
      <c r="AQ55" s="131">
        <f t="shared" si="44"/>
        <v>137396848</v>
      </c>
      <c r="AU55" s="146"/>
      <c r="AV55" s="146"/>
      <c r="AW55" s="146"/>
      <c r="AX55" s="146"/>
      <c r="AY55" s="146"/>
      <c r="AZ55" s="146"/>
      <c r="BA55" s="146"/>
      <c r="BB55" s="146"/>
      <c r="BC55" s="146"/>
      <c r="BD55" s="146"/>
      <c r="BE55" s="146"/>
      <c r="BF55" s="146"/>
      <c r="BG55" s="146"/>
      <c r="BH55" s="146"/>
      <c r="BI55" s="146"/>
      <c r="BJ55" s="146"/>
      <c r="BK55" s="146"/>
      <c r="BL55" s="146"/>
      <c r="BM55" s="146"/>
      <c r="BN55" s="146"/>
      <c r="BO55" s="146"/>
      <c r="BP55" s="146"/>
      <c r="BQ55" s="146"/>
      <c r="BR55" s="146"/>
      <c r="BS55" s="146"/>
      <c r="BT55" s="146"/>
      <c r="BU55" s="146"/>
      <c r="BV55" s="146"/>
      <c r="BW55" s="146"/>
      <c r="BX55" s="146"/>
      <c r="BY55" s="146"/>
      <c r="BZ55" s="146"/>
      <c r="CA55" s="146"/>
      <c r="CB55" s="146"/>
      <c r="CC55" s="146"/>
      <c r="CD55" s="146"/>
      <c r="CE55" s="146"/>
      <c r="CF55" s="146"/>
      <c r="CG55" s="146"/>
      <c r="CH55" s="146"/>
      <c r="CI55" s="146"/>
    </row>
    <row r="56" spans="2:87">
      <c r="B56" s="144" t="s">
        <v>94</v>
      </c>
      <c r="C56" s="145">
        <v>154455</v>
      </c>
      <c r="D56" s="145">
        <v>101219</v>
      </c>
      <c r="E56" s="145">
        <v>408401</v>
      </c>
      <c r="F56" s="145">
        <v>831682</v>
      </c>
      <c r="G56" s="145">
        <v>33259287</v>
      </c>
      <c r="H56" s="145">
        <v>691452</v>
      </c>
      <c r="I56" s="145">
        <v>1141197</v>
      </c>
      <c r="J56" s="145">
        <v>6400210</v>
      </c>
      <c r="K56" s="145">
        <v>30179</v>
      </c>
      <c r="L56" s="145">
        <v>7330881</v>
      </c>
      <c r="M56" s="145">
        <v>55324007</v>
      </c>
      <c r="N56" s="145">
        <v>8769152</v>
      </c>
      <c r="O56" s="145">
        <v>17210358</v>
      </c>
      <c r="P56" s="145">
        <v>4474401</v>
      </c>
      <c r="Q56" s="145">
        <v>7002724</v>
      </c>
      <c r="R56" s="145">
        <v>924</v>
      </c>
      <c r="S56" s="145">
        <v>55770</v>
      </c>
      <c r="T56" s="145">
        <v>103032</v>
      </c>
      <c r="U56" s="145">
        <v>467893</v>
      </c>
      <c r="V56" s="145">
        <v>9923</v>
      </c>
      <c r="W56" s="145">
        <v>72497</v>
      </c>
      <c r="X56" s="145">
        <v>24669578</v>
      </c>
      <c r="Y56" s="145">
        <v>106582</v>
      </c>
      <c r="Z56" s="145">
        <v>2937092</v>
      </c>
      <c r="AA56" s="145">
        <v>5272497</v>
      </c>
      <c r="AB56" s="145">
        <v>12629581</v>
      </c>
      <c r="AC56" s="145">
        <v>3850356</v>
      </c>
      <c r="AD56" s="145">
        <v>279328</v>
      </c>
      <c r="AE56" s="145">
        <v>2024904</v>
      </c>
      <c r="AF56" s="145">
        <v>4180119</v>
      </c>
      <c r="AG56" s="145">
        <v>220590</v>
      </c>
      <c r="AH56" s="145"/>
      <c r="AI56" s="145"/>
      <c r="AJ56" s="145"/>
      <c r="AK56" s="145"/>
      <c r="AL56" s="145"/>
      <c r="AM56" s="145"/>
      <c r="AN56" s="145"/>
      <c r="AO56" s="145"/>
      <c r="AP56" s="145"/>
      <c r="AQ56" s="131">
        <f t="shared" si="44"/>
        <v>200010271</v>
      </c>
      <c r="AU56" s="140">
        <f t="shared" ref="AU56" si="618">C56-SUM(C57:C61)</f>
        <v>0</v>
      </c>
      <c r="AV56" s="140">
        <f t="shared" ref="AV56" si="619">D56-SUM(D57:D61)</f>
        <v>0</v>
      </c>
      <c r="AW56" s="140">
        <f t="shared" ref="AW56" si="620">E56-SUM(E57:E61)</f>
        <v>0</v>
      </c>
      <c r="AX56" s="140">
        <f t="shared" ref="AX56" si="621">F56-SUM(F57:F61)</f>
        <v>0</v>
      </c>
      <c r="AY56" s="140">
        <f t="shared" ref="AY56" si="622">G56-SUM(G57:G61)</f>
        <v>0</v>
      </c>
      <c r="AZ56" s="140">
        <f t="shared" ref="AZ56" si="623">H56-SUM(H57:H61)</f>
        <v>0</v>
      </c>
      <c r="BA56" s="140">
        <f t="shared" ref="BA56" si="624">I56-SUM(I57:I61)</f>
        <v>0</v>
      </c>
      <c r="BB56" s="140">
        <f t="shared" ref="BB56" si="625">J56-SUM(J57:J61)</f>
        <v>0</v>
      </c>
      <c r="BC56" s="140">
        <f t="shared" ref="BC56" si="626">K56-SUM(K57:K61)</f>
        <v>0</v>
      </c>
      <c r="BD56" s="140">
        <f t="shared" ref="BD56" si="627">L56-SUM(L57:L61)</f>
        <v>0</v>
      </c>
      <c r="BE56" s="140">
        <f t="shared" ref="BE56" si="628">M56-SUM(M57:M61)</f>
        <v>0</v>
      </c>
      <c r="BF56" s="140">
        <f t="shared" ref="BF56" si="629">N56-SUM(N57:N61)</f>
        <v>0</v>
      </c>
      <c r="BG56" s="140">
        <f t="shared" ref="BG56" si="630">O56-SUM(O57:O61)</f>
        <v>0</v>
      </c>
      <c r="BH56" s="140">
        <f t="shared" ref="BH56" si="631">P56-SUM(P57:P61)</f>
        <v>0</v>
      </c>
      <c r="BI56" s="140">
        <f t="shared" ref="BI56" si="632">Q56-SUM(Q57:Q61)</f>
        <v>0</v>
      </c>
      <c r="BJ56" s="140">
        <f t="shared" ref="BJ56" si="633">R56-SUM(R57:R61)</f>
        <v>0</v>
      </c>
      <c r="BK56" s="140">
        <f t="shared" ref="BK56" si="634">S56-SUM(S57:S61)</f>
        <v>0</v>
      </c>
      <c r="BL56" s="140">
        <f t="shared" ref="BL56" si="635">T56-SUM(T57:T61)</f>
        <v>0</v>
      </c>
      <c r="BM56" s="140">
        <f t="shared" ref="BM56" si="636">U56-SUM(U57:U61)</f>
        <v>0</v>
      </c>
      <c r="BN56" s="140">
        <f t="shared" ref="BN56" si="637">V56-SUM(V57:V61)</f>
        <v>1</v>
      </c>
      <c r="BO56" s="140">
        <f t="shared" ref="BO56" si="638">W56-SUM(W57:W61)</f>
        <v>0</v>
      </c>
      <c r="BP56" s="140">
        <f t="shared" ref="BP56" si="639">X56-SUM(X57:X61)</f>
        <v>0</v>
      </c>
      <c r="BQ56" s="140">
        <f t="shared" ref="BQ56" si="640">Y56-SUM(Y57:Y61)</f>
        <v>0</v>
      </c>
      <c r="BR56" s="140">
        <f t="shared" ref="BR56" si="641">Z56-SUM(Z57:Z61)</f>
        <v>0</v>
      </c>
      <c r="BS56" s="140">
        <f t="shared" ref="BS56" si="642">AA56-SUM(AA57:AA61)</f>
        <v>1</v>
      </c>
      <c r="BT56" s="140">
        <f t="shared" ref="BT56" si="643">AB56-SUM(AB57:AB61)</f>
        <v>0</v>
      </c>
      <c r="BU56" s="140">
        <f t="shared" ref="BU56" si="644">AC56-SUM(AC57:AC61)</f>
        <v>0</v>
      </c>
      <c r="BV56" s="140">
        <f t="shared" ref="BV56" si="645">AD56-SUM(AD57:AD61)</f>
        <v>0</v>
      </c>
      <c r="BW56" s="140">
        <f t="shared" ref="BW56" si="646">AE56-SUM(AE57:AE61)</f>
        <v>0</v>
      </c>
      <c r="BX56" s="140">
        <f t="shared" ref="BX56" si="647">AF56-SUM(AF57:AF61)</f>
        <v>0</v>
      </c>
      <c r="BY56" s="140">
        <f t="shared" ref="BY56" si="648">AG56-SUM(AG57:AG61)</f>
        <v>0</v>
      </c>
      <c r="BZ56" s="140">
        <f t="shared" ref="BZ56" si="649">AH56-SUM(AH57:AH61)</f>
        <v>0</v>
      </c>
      <c r="CA56" s="140">
        <f t="shared" ref="CA56" si="650">AI56-SUM(AI57:AI61)</f>
        <v>0</v>
      </c>
      <c r="CB56" s="140">
        <f t="shared" ref="CB56" si="651">AJ56-SUM(AJ57:AJ61)</f>
        <v>0</v>
      </c>
      <c r="CC56" s="140">
        <f t="shared" ref="CC56" si="652">AK56-SUM(AK57:AK61)</f>
        <v>0</v>
      </c>
      <c r="CD56" s="140">
        <f t="shared" ref="CD56" si="653">AL56-SUM(AL57:AL61)</f>
        <v>0</v>
      </c>
      <c r="CE56" s="140">
        <f t="shared" ref="CE56" si="654">AM56-SUM(AM57:AM61)</f>
        <v>0</v>
      </c>
      <c r="CF56" s="140">
        <f t="shared" ref="CF56" si="655">AN56-SUM(AN57:AN61)</f>
        <v>0</v>
      </c>
      <c r="CG56" s="140">
        <f t="shared" ref="CG56" si="656">AO56-SUM(AO57:AO61)</f>
        <v>0</v>
      </c>
      <c r="CH56" s="140">
        <f t="shared" ref="CH56" si="657">AP56-SUM(AP57:AP61)</f>
        <v>0</v>
      </c>
      <c r="CI56" s="140">
        <f t="shared" ref="CI56" si="658">AQ56-SUM(AQ57:AQ61)</f>
        <v>2</v>
      </c>
    </row>
    <row r="57" spans="2:87">
      <c r="B57" s="147" t="s">
        <v>95</v>
      </c>
      <c r="C57" s="145">
        <v>3600</v>
      </c>
      <c r="D57" s="145">
        <v>10578</v>
      </c>
      <c r="E57" s="145">
        <v>7362</v>
      </c>
      <c r="F57" s="145">
        <v>50042</v>
      </c>
      <c r="G57" s="145">
        <v>454423</v>
      </c>
      <c r="H57" s="145">
        <v>29871</v>
      </c>
      <c r="I57" s="145">
        <v>45467</v>
      </c>
      <c r="J57" s="145">
        <v>422135</v>
      </c>
      <c r="K57" s="145">
        <v>1215</v>
      </c>
      <c r="L57" s="145">
        <v>3977</v>
      </c>
      <c r="M57" s="145">
        <v>997418</v>
      </c>
      <c r="N57" s="145">
        <v>8249</v>
      </c>
      <c r="O57" s="145">
        <v>407294</v>
      </c>
      <c r="P57" s="145">
        <v>63990</v>
      </c>
      <c r="Q57" s="145">
        <v>145070</v>
      </c>
      <c r="R57" s="145">
        <v>0</v>
      </c>
      <c r="S57" s="145">
        <v>53</v>
      </c>
      <c r="T57" s="145">
        <v>0</v>
      </c>
      <c r="U57" s="145">
        <v>44306</v>
      </c>
      <c r="V57" s="145">
        <v>0</v>
      </c>
      <c r="W57" s="145">
        <v>2277</v>
      </c>
      <c r="X57" s="145">
        <v>938805</v>
      </c>
      <c r="Y57" s="145">
        <v>23306</v>
      </c>
      <c r="Z57" s="145">
        <v>1594</v>
      </c>
      <c r="AA57" s="145">
        <v>58369</v>
      </c>
      <c r="AB57" s="145">
        <v>0</v>
      </c>
      <c r="AC57" s="145">
        <v>6533</v>
      </c>
      <c r="AD57" s="145">
        <v>248</v>
      </c>
      <c r="AE57" s="145">
        <v>181312</v>
      </c>
      <c r="AF57" s="145">
        <v>120980</v>
      </c>
      <c r="AG57" s="145">
        <v>18979</v>
      </c>
      <c r="AH57" s="145"/>
      <c r="AI57" s="145"/>
      <c r="AJ57" s="145"/>
      <c r="AK57" s="145"/>
      <c r="AL57" s="145"/>
      <c r="AM57" s="145"/>
      <c r="AN57" s="145"/>
      <c r="AO57" s="145"/>
      <c r="AP57" s="145"/>
      <c r="AQ57" s="131">
        <f t="shared" si="44"/>
        <v>4047453</v>
      </c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/>
      <c r="BT57" s="146"/>
      <c r="BU57" s="146"/>
      <c r="BV57" s="146"/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/>
      <c r="CI57" s="146"/>
    </row>
    <row r="58" spans="2:87">
      <c r="B58" s="147" t="s">
        <v>96</v>
      </c>
      <c r="C58" s="145">
        <v>0</v>
      </c>
      <c r="D58" s="145">
        <v>0</v>
      </c>
      <c r="E58" s="145">
        <v>0</v>
      </c>
      <c r="F58" s="145">
        <v>0</v>
      </c>
      <c r="G58" s="145">
        <v>63374</v>
      </c>
      <c r="H58" s="145">
        <v>0</v>
      </c>
      <c r="I58" s="145">
        <v>13938</v>
      </c>
      <c r="J58" s="145">
        <v>258717</v>
      </c>
      <c r="K58" s="145">
        <v>0</v>
      </c>
      <c r="L58" s="145">
        <v>6305</v>
      </c>
      <c r="M58" s="145">
        <v>0</v>
      </c>
      <c r="N58" s="145">
        <v>9993</v>
      </c>
      <c r="O58" s="145">
        <v>126427</v>
      </c>
      <c r="P58" s="145">
        <v>57191</v>
      </c>
      <c r="Q58" s="145">
        <v>0</v>
      </c>
      <c r="R58" s="145">
        <v>0</v>
      </c>
      <c r="S58" s="145">
        <v>0</v>
      </c>
      <c r="T58" s="145">
        <v>0</v>
      </c>
      <c r="U58" s="145">
        <v>0</v>
      </c>
      <c r="V58" s="145">
        <v>238</v>
      </c>
      <c r="W58" s="145">
        <v>36433</v>
      </c>
      <c r="X58" s="145">
        <v>600391</v>
      </c>
      <c r="Y58" s="145">
        <v>0</v>
      </c>
      <c r="Z58" s="145">
        <v>50266</v>
      </c>
      <c r="AA58" s="145">
        <v>65941</v>
      </c>
      <c r="AB58" s="145">
        <v>79112</v>
      </c>
      <c r="AC58" s="145">
        <v>206607</v>
      </c>
      <c r="AD58" s="145">
        <v>0</v>
      </c>
      <c r="AE58" s="145">
        <v>63342</v>
      </c>
      <c r="AF58" s="145">
        <v>1218</v>
      </c>
      <c r="AG58" s="145">
        <v>0</v>
      </c>
      <c r="AH58" s="145"/>
      <c r="AI58" s="145"/>
      <c r="AJ58" s="145"/>
      <c r="AK58" s="145"/>
      <c r="AL58" s="145"/>
      <c r="AM58" s="145"/>
      <c r="AN58" s="145"/>
      <c r="AO58" s="145"/>
      <c r="AP58" s="145"/>
      <c r="AQ58" s="131">
        <f t="shared" si="44"/>
        <v>1639493</v>
      </c>
      <c r="AU58" s="140"/>
      <c r="AV58" s="140"/>
      <c r="AW58" s="140"/>
      <c r="AX58" s="140"/>
      <c r="AY58" s="140"/>
      <c r="AZ58" s="140"/>
      <c r="BA58" s="140"/>
      <c r="BB58" s="140"/>
      <c r="BC58" s="140"/>
      <c r="BD58" s="140"/>
      <c r="BE58" s="140"/>
      <c r="BF58" s="140"/>
      <c r="BG58" s="140"/>
      <c r="BH58" s="140"/>
      <c r="BI58" s="140"/>
      <c r="BJ58" s="140"/>
      <c r="BK58" s="140"/>
      <c r="BL58" s="140"/>
      <c r="BM58" s="140"/>
      <c r="BN58" s="140"/>
      <c r="BO58" s="140"/>
      <c r="BP58" s="140"/>
      <c r="BQ58" s="140"/>
      <c r="BR58" s="140"/>
      <c r="BS58" s="140"/>
      <c r="BT58" s="140"/>
      <c r="BU58" s="140"/>
      <c r="BV58" s="140"/>
      <c r="BW58" s="140"/>
      <c r="BX58" s="140"/>
      <c r="BY58" s="140"/>
      <c r="BZ58" s="140"/>
      <c r="CA58" s="140"/>
      <c r="CB58" s="140"/>
      <c r="CC58" s="140"/>
      <c r="CD58" s="140"/>
      <c r="CE58" s="140"/>
      <c r="CF58" s="140"/>
      <c r="CG58" s="140"/>
      <c r="CH58" s="140"/>
      <c r="CI58" s="140"/>
    </row>
    <row r="59" spans="2:87">
      <c r="B59" s="147" t="s">
        <v>97</v>
      </c>
      <c r="C59" s="145">
        <v>112571</v>
      </c>
      <c r="D59" s="145">
        <v>0</v>
      </c>
      <c r="E59" s="145">
        <v>0</v>
      </c>
      <c r="F59" s="145">
        <v>9926</v>
      </c>
      <c r="G59" s="145">
        <v>11326246</v>
      </c>
      <c r="H59" s="145">
        <v>11364</v>
      </c>
      <c r="I59" s="145">
        <v>0</v>
      </c>
      <c r="J59" s="145">
        <v>83763</v>
      </c>
      <c r="K59" s="145">
        <v>0</v>
      </c>
      <c r="L59" s="145">
        <v>2461766</v>
      </c>
      <c r="M59" s="145">
        <v>31947200</v>
      </c>
      <c r="N59" s="145">
        <v>471262</v>
      </c>
      <c r="O59" s="145">
        <v>6519762</v>
      </c>
      <c r="P59" s="145">
        <v>124514</v>
      </c>
      <c r="Q59" s="145">
        <v>419939</v>
      </c>
      <c r="R59" s="145">
        <v>0</v>
      </c>
      <c r="S59" s="145">
        <v>0</v>
      </c>
      <c r="T59" s="145">
        <v>103032</v>
      </c>
      <c r="U59" s="145">
        <v>15616</v>
      </c>
      <c r="V59" s="145">
        <v>3939</v>
      </c>
      <c r="W59" s="145">
        <v>21468</v>
      </c>
      <c r="X59" s="145">
        <v>12020027</v>
      </c>
      <c r="Y59" s="145">
        <v>0</v>
      </c>
      <c r="Z59" s="145">
        <v>29891</v>
      </c>
      <c r="AA59" s="145">
        <v>125103</v>
      </c>
      <c r="AB59" s="145">
        <v>11337459</v>
      </c>
      <c r="AC59" s="145">
        <v>175850</v>
      </c>
      <c r="AD59" s="145">
        <v>0</v>
      </c>
      <c r="AE59" s="145">
        <v>134682</v>
      </c>
      <c r="AF59" s="145">
        <v>433798</v>
      </c>
      <c r="AG59" s="145">
        <v>0</v>
      </c>
      <c r="AH59" s="145"/>
      <c r="AI59" s="145"/>
      <c r="AJ59" s="145"/>
      <c r="AK59" s="145"/>
      <c r="AL59" s="145"/>
      <c r="AM59" s="145"/>
      <c r="AN59" s="145"/>
      <c r="AO59" s="145"/>
      <c r="AP59" s="145"/>
      <c r="AQ59" s="131">
        <f t="shared" si="44"/>
        <v>77889178</v>
      </c>
      <c r="AU59" s="140"/>
      <c r="AV59" s="140"/>
      <c r="AW59" s="140"/>
      <c r="AX59" s="140"/>
      <c r="AY59" s="140"/>
      <c r="AZ59" s="140"/>
      <c r="BA59" s="140"/>
      <c r="BB59" s="140"/>
      <c r="BC59" s="140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140"/>
      <c r="BV59" s="140"/>
      <c r="BW59" s="140"/>
      <c r="BX59" s="140"/>
      <c r="BY59" s="140"/>
      <c r="BZ59" s="140"/>
      <c r="CA59" s="140"/>
      <c r="CB59" s="140"/>
      <c r="CC59" s="140"/>
      <c r="CD59" s="140"/>
      <c r="CE59" s="140"/>
      <c r="CF59" s="140"/>
      <c r="CG59" s="140"/>
      <c r="CH59" s="140"/>
      <c r="CI59" s="140"/>
    </row>
    <row r="60" spans="2:87">
      <c r="B60" s="147" t="s">
        <v>98</v>
      </c>
      <c r="C60" s="145">
        <v>3860</v>
      </c>
      <c r="D60" s="145">
        <v>0</v>
      </c>
      <c r="E60" s="145">
        <v>80562</v>
      </c>
      <c r="F60" s="145">
        <v>526226</v>
      </c>
      <c r="G60" s="145">
        <v>89367</v>
      </c>
      <c r="H60" s="145">
        <v>66441</v>
      </c>
      <c r="I60" s="145">
        <v>333265</v>
      </c>
      <c r="J60" s="145">
        <v>3054953</v>
      </c>
      <c r="K60" s="145">
        <v>14388</v>
      </c>
      <c r="L60" s="145">
        <v>106309</v>
      </c>
      <c r="M60" s="145">
        <v>1459137</v>
      </c>
      <c r="N60" s="145">
        <v>0</v>
      </c>
      <c r="O60" s="145">
        <v>34455</v>
      </c>
      <c r="P60" s="145">
        <v>399359</v>
      </c>
      <c r="Q60" s="145">
        <v>833877</v>
      </c>
      <c r="R60" s="145">
        <v>913</v>
      </c>
      <c r="S60" s="145">
        <v>4179</v>
      </c>
      <c r="T60" s="145">
        <v>0</v>
      </c>
      <c r="U60" s="145">
        <v>12226</v>
      </c>
      <c r="V60" s="145">
        <v>0</v>
      </c>
      <c r="W60" s="145">
        <v>5749</v>
      </c>
      <c r="X60" s="145">
        <v>242423</v>
      </c>
      <c r="Y60" s="145">
        <v>5595</v>
      </c>
      <c r="Z60" s="145">
        <v>82695</v>
      </c>
      <c r="AA60" s="145">
        <v>7489</v>
      </c>
      <c r="AB60" s="145">
        <v>263576</v>
      </c>
      <c r="AC60" s="145">
        <v>18169</v>
      </c>
      <c r="AD60" s="145">
        <v>43756</v>
      </c>
      <c r="AE60" s="145">
        <v>342375</v>
      </c>
      <c r="AF60" s="145">
        <v>445526</v>
      </c>
      <c r="AG60" s="145">
        <v>87704</v>
      </c>
      <c r="AH60" s="145"/>
      <c r="AI60" s="145"/>
      <c r="AJ60" s="145"/>
      <c r="AK60" s="145"/>
      <c r="AL60" s="145"/>
      <c r="AM60" s="145"/>
      <c r="AN60" s="145"/>
      <c r="AO60" s="145"/>
      <c r="AP60" s="145"/>
      <c r="AQ60" s="131">
        <f t="shared" si="44"/>
        <v>8564574</v>
      </c>
      <c r="AU60" s="146"/>
      <c r="AV60" s="146"/>
      <c r="AW60" s="146"/>
      <c r="AX60" s="146"/>
      <c r="AY60" s="146"/>
      <c r="AZ60" s="146"/>
      <c r="BA60" s="146"/>
      <c r="BB60" s="146"/>
      <c r="BC60" s="146"/>
      <c r="BD60" s="146"/>
      <c r="BE60" s="146"/>
      <c r="BF60" s="146"/>
      <c r="BG60" s="146"/>
      <c r="BH60" s="146"/>
      <c r="BI60" s="146"/>
      <c r="BJ60" s="146"/>
      <c r="BK60" s="146"/>
      <c r="BL60" s="146"/>
      <c r="BM60" s="146"/>
      <c r="BN60" s="146"/>
      <c r="BO60" s="146"/>
      <c r="BP60" s="146"/>
      <c r="BQ60" s="146"/>
      <c r="BR60" s="146"/>
      <c r="BS60" s="146"/>
      <c r="BT60" s="146"/>
      <c r="BU60" s="146"/>
      <c r="BV60" s="146"/>
      <c r="BW60" s="146"/>
      <c r="BX60" s="146"/>
      <c r="BY60" s="146"/>
      <c r="BZ60" s="146"/>
      <c r="CA60" s="146"/>
      <c r="CB60" s="146"/>
      <c r="CC60" s="146"/>
      <c r="CD60" s="146"/>
      <c r="CE60" s="146"/>
      <c r="CF60" s="146"/>
      <c r="CG60" s="146"/>
      <c r="CH60" s="146"/>
      <c r="CI60" s="146"/>
    </row>
    <row r="61" spans="2:87">
      <c r="B61" s="147" t="s">
        <v>99</v>
      </c>
      <c r="C61" s="145">
        <v>34424</v>
      </c>
      <c r="D61" s="145">
        <v>90641</v>
      </c>
      <c r="E61" s="145">
        <v>320477</v>
      </c>
      <c r="F61" s="145">
        <v>245488</v>
      </c>
      <c r="G61" s="145">
        <v>21325877</v>
      </c>
      <c r="H61" s="145">
        <v>583776</v>
      </c>
      <c r="I61" s="145">
        <v>748527</v>
      </c>
      <c r="J61" s="145">
        <v>2580642</v>
      </c>
      <c r="K61" s="145">
        <v>14576</v>
      </c>
      <c r="L61" s="145">
        <v>4752524</v>
      </c>
      <c r="M61" s="145">
        <v>20920252</v>
      </c>
      <c r="N61" s="145">
        <v>8279648</v>
      </c>
      <c r="O61" s="145">
        <v>10122420</v>
      </c>
      <c r="P61" s="145">
        <v>3829347</v>
      </c>
      <c r="Q61" s="145">
        <v>5603838</v>
      </c>
      <c r="R61" s="145">
        <v>11</v>
      </c>
      <c r="S61" s="145">
        <v>51538</v>
      </c>
      <c r="T61" s="145">
        <v>0</v>
      </c>
      <c r="U61" s="145">
        <v>395745</v>
      </c>
      <c r="V61" s="145">
        <v>5745</v>
      </c>
      <c r="W61" s="145">
        <v>6570</v>
      </c>
      <c r="X61" s="145">
        <v>10867932</v>
      </c>
      <c r="Y61" s="145">
        <v>77681</v>
      </c>
      <c r="Z61" s="145">
        <v>2772646</v>
      </c>
      <c r="AA61" s="145">
        <v>5015594</v>
      </c>
      <c r="AB61" s="145">
        <v>949434</v>
      </c>
      <c r="AC61" s="145">
        <v>3443197</v>
      </c>
      <c r="AD61" s="145">
        <v>235324</v>
      </c>
      <c r="AE61" s="145">
        <v>1303193</v>
      </c>
      <c r="AF61" s="145">
        <v>3178597</v>
      </c>
      <c r="AG61" s="145">
        <v>113907</v>
      </c>
      <c r="AH61" s="145"/>
      <c r="AI61" s="145"/>
      <c r="AJ61" s="145"/>
      <c r="AK61" s="145"/>
      <c r="AL61" s="145"/>
      <c r="AM61" s="145"/>
      <c r="AN61" s="145"/>
      <c r="AO61" s="145"/>
      <c r="AP61" s="145"/>
      <c r="AQ61" s="131">
        <f t="shared" si="44"/>
        <v>107869571</v>
      </c>
      <c r="AU61" s="146"/>
      <c r="AV61" s="146"/>
      <c r="AW61" s="146"/>
      <c r="AX61" s="146"/>
      <c r="AY61" s="146"/>
      <c r="AZ61" s="146"/>
      <c r="BA61" s="146"/>
      <c r="BB61" s="146"/>
      <c r="BC61" s="146"/>
      <c r="BD61" s="146"/>
      <c r="BE61" s="146"/>
      <c r="BF61" s="146"/>
      <c r="BG61" s="146"/>
      <c r="BH61" s="146"/>
      <c r="BI61" s="146"/>
      <c r="BJ61" s="146"/>
      <c r="BK61" s="146"/>
      <c r="BL61" s="146"/>
      <c r="BM61" s="146"/>
      <c r="BN61" s="146"/>
      <c r="BO61" s="146"/>
      <c r="BP61" s="146"/>
      <c r="BQ61" s="146"/>
      <c r="BR61" s="146"/>
      <c r="BS61" s="146"/>
      <c r="BT61" s="146"/>
      <c r="BU61" s="146"/>
      <c r="BV61" s="146"/>
      <c r="BW61" s="146"/>
      <c r="BX61" s="146"/>
      <c r="BY61" s="146"/>
      <c r="BZ61" s="146"/>
      <c r="CA61" s="146"/>
      <c r="CB61" s="146"/>
      <c r="CC61" s="146"/>
      <c r="CD61" s="146"/>
      <c r="CE61" s="146"/>
      <c r="CF61" s="146"/>
      <c r="CG61" s="146"/>
      <c r="CH61" s="146"/>
      <c r="CI61" s="146"/>
    </row>
    <row r="64" spans="2:87" ht="18.75" customHeight="1">
      <c r="B64" s="230" t="s">
        <v>119</v>
      </c>
      <c r="C64" s="231"/>
      <c r="D64" s="231"/>
      <c r="E64" s="231"/>
      <c r="F64" s="231"/>
      <c r="G64" s="231"/>
      <c r="H64" s="231"/>
      <c r="I64" s="231"/>
      <c r="J64" s="231"/>
      <c r="K64" s="231"/>
      <c r="L64" s="231"/>
      <c r="M64" s="231"/>
      <c r="N64" s="231"/>
      <c r="O64" s="231"/>
      <c r="P64" s="231"/>
      <c r="Q64" s="231"/>
      <c r="R64" s="231"/>
      <c r="S64" s="231"/>
      <c r="T64" s="231"/>
      <c r="U64" s="231"/>
      <c r="V64" s="231"/>
      <c r="W64" s="231"/>
      <c r="X64" s="231"/>
      <c r="Y64" s="231"/>
      <c r="Z64" s="231"/>
      <c r="AA64" s="231"/>
      <c r="AB64" s="231"/>
      <c r="AC64" s="231"/>
      <c r="AD64" s="231"/>
      <c r="AE64" s="231"/>
      <c r="AF64" s="231"/>
      <c r="AG64" s="231"/>
      <c r="AH64" s="231"/>
      <c r="AI64" s="231"/>
      <c r="AJ64" s="231"/>
      <c r="AK64" s="231"/>
      <c r="AL64" s="231"/>
      <c r="AM64" s="231"/>
      <c r="AN64" s="231"/>
      <c r="AO64" s="231"/>
      <c r="AP64" s="231"/>
      <c r="AQ64" s="232"/>
    </row>
    <row r="65" spans="2:87" s="163" customFormat="1">
      <c r="B65" s="188"/>
      <c r="C65" s="178">
        <f>COUNTIF($C$66:$AP$66,C66)</f>
        <v>1</v>
      </c>
      <c r="D65" s="178">
        <f t="shared" ref="D65:AP65" si="659">COUNTIF($C$66:$AP$66,D66)</f>
        <v>1</v>
      </c>
      <c r="E65" s="178">
        <f t="shared" si="659"/>
        <v>1</v>
      </c>
      <c r="F65" s="178">
        <f t="shared" si="659"/>
        <v>1</v>
      </c>
      <c r="G65" s="178">
        <f t="shared" si="659"/>
        <v>1</v>
      </c>
      <c r="H65" s="178">
        <f t="shared" si="659"/>
        <v>1</v>
      </c>
      <c r="I65" s="178">
        <f t="shared" si="659"/>
        <v>1</v>
      </c>
      <c r="J65" s="178">
        <f t="shared" si="659"/>
        <v>1</v>
      </c>
      <c r="K65" s="178">
        <f t="shared" si="659"/>
        <v>1</v>
      </c>
      <c r="L65" s="178">
        <f t="shared" si="659"/>
        <v>1</v>
      </c>
      <c r="M65" s="178">
        <f t="shared" si="659"/>
        <v>1</v>
      </c>
      <c r="N65" s="178">
        <f t="shared" si="659"/>
        <v>1</v>
      </c>
      <c r="O65" s="178">
        <f t="shared" si="659"/>
        <v>1</v>
      </c>
      <c r="P65" s="178">
        <f t="shared" si="659"/>
        <v>1</v>
      </c>
      <c r="Q65" s="178">
        <f t="shared" si="659"/>
        <v>1</v>
      </c>
      <c r="R65" s="178">
        <f t="shared" si="659"/>
        <v>1</v>
      </c>
      <c r="S65" s="178">
        <f t="shared" si="659"/>
        <v>1</v>
      </c>
      <c r="T65" s="178">
        <f t="shared" si="659"/>
        <v>1</v>
      </c>
      <c r="U65" s="178">
        <f t="shared" si="659"/>
        <v>1</v>
      </c>
      <c r="V65" s="178">
        <f t="shared" si="659"/>
        <v>1</v>
      </c>
      <c r="W65" s="178">
        <f t="shared" si="659"/>
        <v>1</v>
      </c>
      <c r="X65" s="178">
        <f t="shared" si="659"/>
        <v>1</v>
      </c>
      <c r="Y65" s="178">
        <f t="shared" si="659"/>
        <v>1</v>
      </c>
      <c r="Z65" s="178">
        <f t="shared" si="659"/>
        <v>1</v>
      </c>
      <c r="AA65" s="178">
        <f t="shared" si="659"/>
        <v>1</v>
      </c>
      <c r="AB65" s="178">
        <f t="shared" si="659"/>
        <v>1</v>
      </c>
      <c r="AC65" s="178">
        <f t="shared" si="659"/>
        <v>1</v>
      </c>
      <c r="AD65" s="178">
        <f t="shared" si="659"/>
        <v>1</v>
      </c>
      <c r="AE65" s="178">
        <f t="shared" si="659"/>
        <v>1</v>
      </c>
      <c r="AF65" s="178">
        <f t="shared" si="659"/>
        <v>1</v>
      </c>
      <c r="AG65" s="178">
        <f t="shared" si="659"/>
        <v>1</v>
      </c>
      <c r="AH65" s="178">
        <f t="shared" si="659"/>
        <v>9</v>
      </c>
      <c r="AI65" s="178">
        <f t="shared" si="659"/>
        <v>9</v>
      </c>
      <c r="AJ65" s="178">
        <f t="shared" si="659"/>
        <v>9</v>
      </c>
      <c r="AK65" s="178">
        <f t="shared" si="659"/>
        <v>9</v>
      </c>
      <c r="AL65" s="178">
        <f t="shared" si="659"/>
        <v>9</v>
      </c>
      <c r="AM65" s="178">
        <f t="shared" si="659"/>
        <v>9</v>
      </c>
      <c r="AN65" s="178">
        <f t="shared" si="659"/>
        <v>9</v>
      </c>
      <c r="AO65" s="178">
        <f t="shared" si="659"/>
        <v>9</v>
      </c>
      <c r="AP65" s="178">
        <f t="shared" si="659"/>
        <v>9</v>
      </c>
      <c r="AQ65" s="188"/>
      <c r="AU65" s="179"/>
      <c r="AV65" s="179"/>
      <c r="AW65" s="179"/>
      <c r="AX65" s="179"/>
      <c r="AY65" s="179"/>
      <c r="AZ65" s="179"/>
      <c r="BA65" s="179"/>
      <c r="BB65" s="179"/>
      <c r="BC65" s="179"/>
      <c r="BD65" s="179"/>
      <c r="BE65" s="179"/>
      <c r="BF65" s="179"/>
      <c r="BG65" s="179"/>
      <c r="BH65" s="179"/>
      <c r="BI65" s="179"/>
      <c r="BJ65" s="179"/>
      <c r="BK65" s="179"/>
      <c r="BL65" s="179"/>
      <c r="BM65" s="179"/>
      <c r="BN65" s="179"/>
      <c r="BO65" s="179"/>
      <c r="BP65" s="179"/>
      <c r="BQ65" s="179"/>
      <c r="BR65" s="179"/>
      <c r="BS65" s="179"/>
      <c r="BT65" s="179"/>
      <c r="BU65" s="179"/>
      <c r="BV65" s="179"/>
      <c r="BW65" s="179"/>
      <c r="BX65" s="179"/>
      <c r="BY65" s="179"/>
      <c r="BZ65" s="179"/>
      <c r="CA65" s="179"/>
      <c r="CB65" s="179"/>
      <c r="CC65" s="179"/>
      <c r="CD65" s="179"/>
      <c r="CE65" s="179"/>
      <c r="CF65" s="179"/>
      <c r="CG65" s="179"/>
      <c r="CH65" s="179"/>
      <c r="CI65" s="179"/>
    </row>
    <row r="66" spans="2:87" s="163" customFormat="1" hidden="1">
      <c r="B66" s="164"/>
      <c r="C66" s="176">
        <f>SUM(C68:C110)</f>
        <v>112850364</v>
      </c>
      <c r="D66" s="176">
        <f t="shared" ref="D66:AP66" si="660">SUM(D68:D110)</f>
        <v>511959017</v>
      </c>
      <c r="E66" s="176">
        <f t="shared" si="660"/>
        <v>1047223881</v>
      </c>
      <c r="F66" s="176">
        <f t="shared" si="660"/>
        <v>744550825</v>
      </c>
      <c r="G66" s="176">
        <f t="shared" si="660"/>
        <v>11418978105</v>
      </c>
      <c r="H66" s="176">
        <f t="shared" si="660"/>
        <v>626715269</v>
      </c>
      <c r="I66" s="176">
        <f t="shared" si="660"/>
        <v>411584906</v>
      </c>
      <c r="J66" s="176">
        <f t="shared" si="660"/>
        <v>7543409650</v>
      </c>
      <c r="K66" s="176">
        <f t="shared" si="660"/>
        <v>18894121</v>
      </c>
      <c r="L66" s="176">
        <f t="shared" si="660"/>
        <v>2384195745</v>
      </c>
      <c r="M66" s="176">
        <f t="shared" si="660"/>
        <v>18528569237</v>
      </c>
      <c r="N66" s="176">
        <f t="shared" si="660"/>
        <v>11505849265</v>
      </c>
      <c r="O66" s="176">
        <f t="shared" si="660"/>
        <v>11023036986</v>
      </c>
      <c r="P66" s="176">
        <f t="shared" si="660"/>
        <v>4852396148</v>
      </c>
      <c r="Q66" s="176">
        <f t="shared" si="660"/>
        <v>4675614804</v>
      </c>
      <c r="R66" s="176">
        <f t="shared" si="660"/>
        <v>19288625</v>
      </c>
      <c r="S66" s="176">
        <f t="shared" si="660"/>
        <v>130142682</v>
      </c>
      <c r="T66" s="176">
        <f t="shared" si="660"/>
        <v>770145758</v>
      </c>
      <c r="U66" s="176">
        <f t="shared" si="660"/>
        <v>402739960</v>
      </c>
      <c r="V66" s="176">
        <f t="shared" si="660"/>
        <v>6919515</v>
      </c>
      <c r="W66" s="176">
        <f t="shared" si="660"/>
        <v>199772373</v>
      </c>
      <c r="X66" s="176">
        <f t="shared" si="660"/>
        <v>16520859734</v>
      </c>
      <c r="Y66" s="176">
        <f t="shared" si="660"/>
        <v>836401636</v>
      </c>
      <c r="Z66" s="176">
        <f t="shared" si="660"/>
        <v>3360417212</v>
      </c>
      <c r="AA66" s="176">
        <f t="shared" si="660"/>
        <v>6513404714</v>
      </c>
      <c r="AB66" s="176">
        <f t="shared" si="660"/>
        <v>12196326771</v>
      </c>
      <c r="AC66" s="176">
        <f t="shared" si="660"/>
        <v>3155619556</v>
      </c>
      <c r="AD66" s="176">
        <f t="shared" si="660"/>
        <v>165944042</v>
      </c>
      <c r="AE66" s="176">
        <f t="shared" si="660"/>
        <v>4897730916</v>
      </c>
      <c r="AF66" s="176">
        <f t="shared" si="660"/>
        <v>2345646317</v>
      </c>
      <c r="AG66" s="176">
        <f t="shared" si="660"/>
        <v>1349305880</v>
      </c>
      <c r="AH66" s="176">
        <f t="shared" si="660"/>
        <v>0</v>
      </c>
      <c r="AI66" s="176">
        <f t="shared" si="660"/>
        <v>0</v>
      </c>
      <c r="AJ66" s="176">
        <f t="shared" si="660"/>
        <v>0</v>
      </c>
      <c r="AK66" s="176">
        <f t="shared" si="660"/>
        <v>0</v>
      </c>
      <c r="AL66" s="176">
        <f t="shared" si="660"/>
        <v>0</v>
      </c>
      <c r="AM66" s="176">
        <f t="shared" si="660"/>
        <v>0</v>
      </c>
      <c r="AN66" s="176">
        <f t="shared" si="660"/>
        <v>0</v>
      </c>
      <c r="AO66" s="176">
        <f t="shared" si="660"/>
        <v>0</v>
      </c>
      <c r="AP66" s="176">
        <f t="shared" si="660"/>
        <v>0</v>
      </c>
      <c r="AQ66" s="164"/>
      <c r="AU66" s="179"/>
      <c r="AV66" s="179"/>
      <c r="AW66" s="179"/>
      <c r="AX66" s="179"/>
      <c r="AY66" s="179"/>
      <c r="AZ66" s="179"/>
      <c r="BA66" s="179"/>
      <c r="BB66" s="179"/>
      <c r="BC66" s="179"/>
      <c r="BD66" s="179"/>
      <c r="BE66" s="179"/>
      <c r="BF66" s="179"/>
      <c r="BG66" s="179"/>
      <c r="BH66" s="179"/>
      <c r="BI66" s="179"/>
      <c r="BJ66" s="179"/>
      <c r="BK66" s="179"/>
      <c r="BL66" s="179"/>
      <c r="BM66" s="179"/>
      <c r="BN66" s="179"/>
      <c r="BO66" s="179"/>
      <c r="BP66" s="179"/>
      <c r="BQ66" s="179"/>
      <c r="BR66" s="179"/>
      <c r="BS66" s="179"/>
      <c r="BT66" s="179"/>
      <c r="BU66" s="179"/>
      <c r="BV66" s="179"/>
      <c r="BW66" s="179"/>
      <c r="BX66" s="179"/>
      <c r="BY66" s="179"/>
      <c r="BZ66" s="179"/>
      <c r="CA66" s="179"/>
      <c r="CB66" s="179"/>
      <c r="CC66" s="179"/>
      <c r="CD66" s="179"/>
      <c r="CE66" s="179"/>
      <c r="CF66" s="179"/>
      <c r="CG66" s="179"/>
      <c r="CH66" s="179"/>
      <c r="CI66" s="179"/>
    </row>
    <row r="67" spans="2:87" s="191" customFormat="1" ht="22.5">
      <c r="B67" s="138"/>
      <c r="C67" s="138" t="str">
        <f>C7</f>
        <v>Ace Vida</v>
      </c>
      <c r="D67" s="138" t="str">
        <f t="shared" ref="D67:AQ67" si="661">D7</f>
        <v>BanChile</v>
      </c>
      <c r="E67" s="138" t="str">
        <f t="shared" si="661"/>
        <v>BBVA Vida</v>
      </c>
      <c r="F67" s="138" t="str">
        <f t="shared" si="661"/>
        <v>BCI Seguros Vida</v>
      </c>
      <c r="G67" s="138" t="str">
        <f t="shared" si="661"/>
        <v>BICE Vida</v>
      </c>
      <c r="H67" s="138" t="str">
        <f t="shared" si="661"/>
        <v>Cámara</v>
      </c>
      <c r="I67" s="138" t="str">
        <f t="shared" si="661"/>
        <v>Cardif</v>
      </c>
      <c r="J67" s="138" t="str">
        <f t="shared" si="661"/>
        <v>Chilena Consolidada</v>
      </c>
      <c r="K67" s="138" t="str">
        <f t="shared" si="661"/>
        <v>CLC</v>
      </c>
      <c r="L67" s="138" t="str">
        <f t="shared" si="661"/>
        <v>CN Life</v>
      </c>
      <c r="M67" s="138" t="str">
        <f t="shared" si="661"/>
        <v>Consorcio Nacional</v>
      </c>
      <c r="N67" s="138" t="str">
        <f t="shared" si="661"/>
        <v>CorpSeguros</v>
      </c>
      <c r="O67" s="138" t="str">
        <f t="shared" si="661"/>
        <v>CorpVida</v>
      </c>
      <c r="P67" s="138" t="str">
        <f t="shared" si="661"/>
        <v>Cruz del Sur</v>
      </c>
      <c r="Q67" s="138" t="str">
        <f t="shared" si="661"/>
        <v>EuroAmérica</v>
      </c>
      <c r="R67" s="138" t="str">
        <f t="shared" si="661"/>
        <v>Huelen</v>
      </c>
      <c r="S67" s="138" t="str">
        <f t="shared" si="661"/>
        <v>Itaú</v>
      </c>
      <c r="T67" s="138" t="str">
        <f t="shared" si="661"/>
        <v>M. de Carabineros</v>
      </c>
      <c r="U67" s="138" t="str">
        <f t="shared" si="661"/>
        <v>M. del Ej. y Av.</v>
      </c>
      <c r="V67" s="138" t="str">
        <f t="shared" si="661"/>
        <v>Magallanes Vida</v>
      </c>
      <c r="W67" s="138" t="str">
        <f t="shared" si="661"/>
        <v>Mapfre Vida</v>
      </c>
      <c r="X67" s="138" t="str">
        <f t="shared" si="661"/>
        <v>Metlife</v>
      </c>
      <c r="Y67" s="138" t="str">
        <f t="shared" si="661"/>
        <v>Mutual de Seguros</v>
      </c>
      <c r="Z67" s="138" t="str">
        <f t="shared" si="661"/>
        <v>Ohio National</v>
      </c>
      <c r="AA67" s="138" t="str">
        <f t="shared" si="661"/>
        <v>Penta Vida</v>
      </c>
      <c r="AB67" s="138" t="str">
        <f t="shared" si="661"/>
        <v>Principal</v>
      </c>
      <c r="AC67" s="138" t="str">
        <f t="shared" si="661"/>
        <v>Renta Nacional</v>
      </c>
      <c r="AD67" s="138" t="str">
        <f t="shared" si="661"/>
        <v>Rigel</v>
      </c>
      <c r="AE67" s="138" t="str">
        <f t="shared" si="661"/>
        <v>Security Previsión</v>
      </c>
      <c r="AF67" s="138" t="str">
        <f t="shared" si="661"/>
        <v>Sura</v>
      </c>
      <c r="AG67" s="138" t="str">
        <f t="shared" si="661"/>
        <v>Zurich Santander</v>
      </c>
      <c r="AH67" s="138">
        <f t="shared" si="661"/>
        <v>0</v>
      </c>
      <c r="AI67" s="138">
        <f t="shared" si="661"/>
        <v>0</v>
      </c>
      <c r="AJ67" s="138">
        <f t="shared" si="661"/>
        <v>0</v>
      </c>
      <c r="AK67" s="138">
        <f t="shared" si="661"/>
        <v>0</v>
      </c>
      <c r="AL67" s="138">
        <f t="shared" si="661"/>
        <v>0</v>
      </c>
      <c r="AM67" s="138">
        <f t="shared" si="661"/>
        <v>0</v>
      </c>
      <c r="AN67" s="138">
        <f t="shared" si="661"/>
        <v>0</v>
      </c>
      <c r="AO67" s="138">
        <f t="shared" si="661"/>
        <v>0</v>
      </c>
      <c r="AP67" s="138">
        <f t="shared" si="661"/>
        <v>0</v>
      </c>
      <c r="AQ67" s="138" t="str">
        <f t="shared" si="661"/>
        <v>Mercado</v>
      </c>
      <c r="AU67" s="192"/>
      <c r="AV67" s="192"/>
      <c r="AW67" s="192"/>
      <c r="AX67" s="192"/>
      <c r="AY67" s="192"/>
      <c r="AZ67" s="192"/>
      <c r="BA67" s="192"/>
      <c r="BB67" s="192"/>
      <c r="BC67" s="192"/>
      <c r="BD67" s="192"/>
      <c r="BE67" s="192"/>
      <c r="BF67" s="192"/>
      <c r="BG67" s="192"/>
      <c r="BH67" s="192"/>
      <c r="BI67" s="192"/>
      <c r="BJ67" s="192"/>
      <c r="BK67" s="192"/>
      <c r="BL67" s="192"/>
      <c r="BM67" s="192"/>
      <c r="BN67" s="192"/>
      <c r="BO67" s="192"/>
      <c r="BP67" s="192"/>
      <c r="BQ67" s="192"/>
      <c r="BR67" s="192"/>
      <c r="BS67" s="192"/>
      <c r="BT67" s="192"/>
      <c r="BU67" s="192"/>
      <c r="BV67" s="192"/>
      <c r="BW67" s="192"/>
      <c r="BX67" s="192"/>
      <c r="BY67" s="192"/>
      <c r="BZ67" s="192"/>
      <c r="CA67" s="192"/>
      <c r="CB67" s="192"/>
      <c r="CC67" s="192"/>
      <c r="CD67" s="192"/>
      <c r="CE67" s="192"/>
      <c r="CF67" s="192"/>
      <c r="CG67" s="192"/>
      <c r="CH67" s="192"/>
      <c r="CI67" s="192"/>
    </row>
    <row r="68" spans="2:87">
      <c r="B68" s="149" t="s">
        <v>120</v>
      </c>
      <c r="C68" s="142">
        <v>16911540</v>
      </c>
      <c r="D68" s="142">
        <v>77069468</v>
      </c>
      <c r="E68" s="142">
        <v>147096384</v>
      </c>
      <c r="F68" s="142">
        <v>124884749</v>
      </c>
      <c r="G68" s="142">
        <v>1831555612</v>
      </c>
      <c r="H68" s="142">
        <v>88575212</v>
      </c>
      <c r="I68" s="142">
        <v>53090707</v>
      </c>
      <c r="J68" s="142">
        <v>1231791966</v>
      </c>
      <c r="K68" s="142">
        <v>2159073</v>
      </c>
      <c r="L68" s="142">
        <v>381258153</v>
      </c>
      <c r="M68" s="142">
        <v>2974884647</v>
      </c>
      <c r="N68" s="142">
        <v>1832068875</v>
      </c>
      <c r="O68" s="142">
        <v>1823443283</v>
      </c>
      <c r="P68" s="142">
        <v>807016216</v>
      </c>
      <c r="Q68" s="142">
        <v>791155275</v>
      </c>
      <c r="R68" s="142">
        <v>1482823</v>
      </c>
      <c r="S68" s="142">
        <v>9354234</v>
      </c>
      <c r="T68" s="142">
        <v>101583928</v>
      </c>
      <c r="U68" s="142">
        <v>30473034</v>
      </c>
      <c r="V68" s="142">
        <v>75444</v>
      </c>
      <c r="W68" s="142">
        <v>32928806</v>
      </c>
      <c r="X68" s="142">
        <v>2696470195</v>
      </c>
      <c r="Y68" s="142">
        <v>71630335</v>
      </c>
      <c r="Z68" s="142">
        <v>533599876</v>
      </c>
      <c r="AA68" s="142">
        <v>1052690249</v>
      </c>
      <c r="AB68" s="142">
        <v>1970875687</v>
      </c>
      <c r="AC68" s="142">
        <v>507603967</v>
      </c>
      <c r="AD68" s="142">
        <v>18014918</v>
      </c>
      <c r="AE68" s="142">
        <v>803821514</v>
      </c>
      <c r="AF68" s="142">
        <v>421129951</v>
      </c>
      <c r="AG68" s="142">
        <v>175634804</v>
      </c>
      <c r="AH68" s="142"/>
      <c r="AI68" s="142"/>
      <c r="AJ68" s="142"/>
      <c r="AK68" s="142"/>
      <c r="AL68" s="142"/>
      <c r="AM68" s="142"/>
      <c r="AN68" s="142"/>
      <c r="AO68" s="142"/>
      <c r="AP68" s="142"/>
      <c r="AQ68" s="131">
        <f>SUM(C68:AP68)</f>
        <v>20610330925</v>
      </c>
      <c r="AU68" s="140">
        <f>C68-SUM(C69:C71,C91)</f>
        <v>0</v>
      </c>
      <c r="AV68" s="140">
        <f t="shared" ref="AV68:BS68" si="662">D68-SUM(D69:D71,D91)</f>
        <v>0</v>
      </c>
      <c r="AW68" s="140">
        <f t="shared" si="662"/>
        <v>0</v>
      </c>
      <c r="AX68" s="140">
        <f t="shared" si="662"/>
        <v>0</v>
      </c>
      <c r="AY68" s="140">
        <f t="shared" si="662"/>
        <v>0</v>
      </c>
      <c r="AZ68" s="140">
        <f t="shared" si="662"/>
        <v>0</v>
      </c>
      <c r="BA68" s="140">
        <f t="shared" si="662"/>
        <v>0</v>
      </c>
      <c r="BB68" s="140">
        <f t="shared" si="662"/>
        <v>0</v>
      </c>
      <c r="BC68" s="140">
        <f t="shared" si="662"/>
        <v>0</v>
      </c>
      <c r="BD68" s="140">
        <f t="shared" si="662"/>
        <v>0</v>
      </c>
      <c r="BE68" s="140">
        <f t="shared" si="662"/>
        <v>0</v>
      </c>
      <c r="BF68" s="140">
        <f t="shared" si="662"/>
        <v>0</v>
      </c>
      <c r="BG68" s="140">
        <f t="shared" si="662"/>
        <v>0</v>
      </c>
      <c r="BH68" s="140">
        <f t="shared" si="662"/>
        <v>0</v>
      </c>
      <c r="BI68" s="140">
        <f t="shared" si="662"/>
        <v>0</v>
      </c>
      <c r="BJ68" s="140">
        <f t="shared" si="662"/>
        <v>-1</v>
      </c>
      <c r="BK68" s="140">
        <f t="shared" si="662"/>
        <v>0</v>
      </c>
      <c r="BL68" s="140">
        <f t="shared" si="662"/>
        <v>0</v>
      </c>
      <c r="BM68" s="140">
        <f t="shared" si="662"/>
        <v>0</v>
      </c>
      <c r="BN68" s="140">
        <f t="shared" si="662"/>
        <v>0</v>
      </c>
      <c r="BO68" s="140">
        <f t="shared" si="662"/>
        <v>0</v>
      </c>
      <c r="BP68" s="140">
        <f t="shared" si="662"/>
        <v>0</v>
      </c>
      <c r="BQ68" s="140">
        <f t="shared" si="662"/>
        <v>0</v>
      </c>
      <c r="BR68" s="140">
        <f t="shared" si="662"/>
        <v>0</v>
      </c>
      <c r="BS68" s="140">
        <f t="shared" si="662"/>
        <v>0</v>
      </c>
      <c r="BT68" s="140">
        <f t="shared" ref="BT68:CI68" si="663">AB68-SUM(AB69:AB71,AB91)</f>
        <v>0</v>
      </c>
      <c r="BU68" s="140">
        <f t="shared" si="663"/>
        <v>0</v>
      </c>
      <c r="BV68" s="140">
        <f t="shared" si="663"/>
        <v>0</v>
      </c>
      <c r="BW68" s="140">
        <f t="shared" si="663"/>
        <v>0</v>
      </c>
      <c r="BX68" s="140">
        <f t="shared" si="663"/>
        <v>0</v>
      </c>
      <c r="BY68" s="140">
        <f t="shared" si="663"/>
        <v>0</v>
      </c>
      <c r="BZ68" s="140">
        <f t="shared" si="663"/>
        <v>0</v>
      </c>
      <c r="CA68" s="140">
        <f t="shared" si="663"/>
        <v>0</v>
      </c>
      <c r="CB68" s="140">
        <f t="shared" si="663"/>
        <v>0</v>
      </c>
      <c r="CC68" s="140">
        <f t="shared" si="663"/>
        <v>0</v>
      </c>
      <c r="CD68" s="140">
        <f t="shared" si="663"/>
        <v>0</v>
      </c>
      <c r="CE68" s="140">
        <f t="shared" si="663"/>
        <v>0</v>
      </c>
      <c r="CF68" s="140">
        <f t="shared" si="663"/>
        <v>0</v>
      </c>
      <c r="CG68" s="140">
        <f t="shared" si="663"/>
        <v>0</v>
      </c>
      <c r="CH68" s="140">
        <f t="shared" si="663"/>
        <v>0</v>
      </c>
      <c r="CI68" s="140">
        <f t="shared" si="663"/>
        <v>-1</v>
      </c>
    </row>
    <row r="69" spans="2:87">
      <c r="B69" s="149" t="s">
        <v>121</v>
      </c>
      <c r="C69" s="142">
        <v>0</v>
      </c>
      <c r="D69" s="142">
        <v>112211</v>
      </c>
      <c r="E69" s="142">
        <v>0</v>
      </c>
      <c r="F69" s="142">
        <v>171879</v>
      </c>
      <c r="G69" s="142">
        <v>56054979</v>
      </c>
      <c r="H69" s="142">
        <v>271358</v>
      </c>
      <c r="I69" s="142">
        <v>0</v>
      </c>
      <c r="J69" s="142">
        <v>0</v>
      </c>
      <c r="K69" s="142">
        <v>0</v>
      </c>
      <c r="L69" s="142">
        <v>29786715</v>
      </c>
      <c r="M69" s="142">
        <v>103706277</v>
      </c>
      <c r="N69" s="142">
        <v>27974502</v>
      </c>
      <c r="O69" s="142">
        <v>31963173</v>
      </c>
      <c r="P69" s="142">
        <v>16078264</v>
      </c>
      <c r="Q69" s="142">
        <v>13970387</v>
      </c>
      <c r="R69" s="142">
        <v>0</v>
      </c>
      <c r="S69" s="142">
        <v>0</v>
      </c>
      <c r="T69" s="142">
        <v>0</v>
      </c>
      <c r="U69" s="142">
        <v>0</v>
      </c>
      <c r="V69" s="142">
        <v>0</v>
      </c>
      <c r="W69" s="142">
        <v>0</v>
      </c>
      <c r="X69" s="142">
        <v>0</v>
      </c>
      <c r="Y69" s="142">
        <v>0</v>
      </c>
      <c r="Z69" s="142">
        <v>0</v>
      </c>
      <c r="AA69" s="142">
        <v>15985006</v>
      </c>
      <c r="AB69" s="142">
        <v>1504122</v>
      </c>
      <c r="AC69" s="142">
        <v>0</v>
      </c>
      <c r="AD69" s="142">
        <v>0</v>
      </c>
      <c r="AE69" s="142">
        <v>2003392</v>
      </c>
      <c r="AF69" s="142">
        <v>1</v>
      </c>
      <c r="AG69" s="142">
        <v>0</v>
      </c>
      <c r="AH69" s="142"/>
      <c r="AI69" s="142"/>
      <c r="AJ69" s="142"/>
      <c r="AK69" s="142"/>
      <c r="AL69" s="142"/>
      <c r="AM69" s="142"/>
      <c r="AN69" s="142"/>
      <c r="AO69" s="142"/>
      <c r="AP69" s="142"/>
      <c r="AQ69" s="131">
        <f t="shared" ref="AQ69:AQ110" si="664">SUM(C69:AP69)</f>
        <v>299582266</v>
      </c>
      <c r="AU69" s="140"/>
      <c r="AV69" s="140"/>
      <c r="AW69" s="140"/>
      <c r="AX69" s="140"/>
      <c r="AY69" s="140"/>
      <c r="AZ69" s="140"/>
      <c r="BA69" s="140"/>
      <c r="BB69" s="140"/>
      <c r="BC69" s="140"/>
      <c r="BD69" s="140"/>
      <c r="BE69" s="140"/>
      <c r="BF69" s="140"/>
      <c r="BG69" s="140"/>
      <c r="BH69" s="140"/>
      <c r="BI69" s="140"/>
      <c r="BJ69" s="140"/>
      <c r="BK69" s="140"/>
      <c r="BL69" s="140"/>
      <c r="BM69" s="140"/>
      <c r="BN69" s="140"/>
      <c r="BO69" s="140"/>
      <c r="BP69" s="140"/>
      <c r="BQ69" s="140"/>
      <c r="BR69" s="140"/>
      <c r="BS69" s="140"/>
      <c r="BT69" s="140"/>
      <c r="BU69" s="140"/>
      <c r="BV69" s="140"/>
      <c r="BW69" s="140"/>
      <c r="BX69" s="140"/>
      <c r="BY69" s="140"/>
      <c r="BZ69" s="140"/>
      <c r="CA69" s="140"/>
      <c r="CB69" s="140"/>
      <c r="CC69" s="140"/>
      <c r="CD69" s="140"/>
      <c r="CE69" s="140"/>
      <c r="CF69" s="140"/>
      <c r="CG69" s="140"/>
      <c r="CH69" s="140"/>
      <c r="CI69" s="140"/>
    </row>
    <row r="70" spans="2:87">
      <c r="B70" s="149" t="s">
        <v>122</v>
      </c>
      <c r="C70" s="142">
        <v>0</v>
      </c>
      <c r="D70" s="142">
        <v>0</v>
      </c>
      <c r="E70" s="142">
        <v>0</v>
      </c>
      <c r="F70" s="142">
        <v>0</v>
      </c>
      <c r="G70" s="142">
        <v>0</v>
      </c>
      <c r="H70" s="142">
        <v>0</v>
      </c>
      <c r="I70" s="142">
        <v>0</v>
      </c>
      <c r="J70" s="142">
        <v>0</v>
      </c>
      <c r="K70" s="142">
        <v>0</v>
      </c>
      <c r="L70" s="142">
        <v>0</v>
      </c>
      <c r="M70" s="142">
        <v>0</v>
      </c>
      <c r="N70" s="142">
        <v>0</v>
      </c>
      <c r="O70" s="142">
        <v>0</v>
      </c>
      <c r="P70" s="142">
        <v>0</v>
      </c>
      <c r="Q70" s="142">
        <v>0</v>
      </c>
      <c r="R70" s="142">
        <v>0</v>
      </c>
      <c r="S70" s="142">
        <v>0</v>
      </c>
      <c r="T70" s="142">
        <v>0</v>
      </c>
      <c r="U70" s="142">
        <v>0</v>
      </c>
      <c r="V70" s="142">
        <v>0</v>
      </c>
      <c r="W70" s="142">
        <v>0</v>
      </c>
      <c r="X70" s="142">
        <v>0</v>
      </c>
      <c r="Y70" s="142">
        <v>0</v>
      </c>
      <c r="Z70" s="142">
        <v>0</v>
      </c>
      <c r="AA70" s="142">
        <v>0</v>
      </c>
      <c r="AB70" s="142">
        <v>0</v>
      </c>
      <c r="AC70" s="142">
        <v>0</v>
      </c>
      <c r="AD70" s="142">
        <v>0</v>
      </c>
      <c r="AE70" s="142">
        <v>0</v>
      </c>
      <c r="AF70" s="142">
        <v>0</v>
      </c>
      <c r="AG70" s="142">
        <v>0</v>
      </c>
      <c r="AH70" s="142"/>
      <c r="AI70" s="142"/>
      <c r="AJ70" s="142"/>
      <c r="AK70" s="142"/>
      <c r="AL70" s="142"/>
      <c r="AM70" s="142"/>
      <c r="AN70" s="142"/>
      <c r="AO70" s="142"/>
      <c r="AP70" s="142"/>
      <c r="AQ70" s="131">
        <f t="shared" si="664"/>
        <v>0</v>
      </c>
      <c r="AU70" s="140"/>
      <c r="AV70" s="140"/>
      <c r="AW70" s="140"/>
      <c r="AX70" s="140"/>
      <c r="AY70" s="140"/>
      <c r="AZ70" s="140"/>
      <c r="BA70" s="140"/>
      <c r="BB70" s="140"/>
      <c r="BC70" s="140"/>
      <c r="BD70" s="140"/>
      <c r="BE70" s="140"/>
      <c r="BF70" s="140"/>
      <c r="BG70" s="140"/>
      <c r="BH70" s="140"/>
      <c r="BI70" s="140"/>
      <c r="BJ70" s="140"/>
      <c r="BK70" s="140"/>
      <c r="BL70" s="140"/>
      <c r="BM70" s="140"/>
      <c r="BN70" s="140"/>
      <c r="BO70" s="140"/>
      <c r="BP70" s="140"/>
      <c r="BQ70" s="140"/>
      <c r="BR70" s="140"/>
      <c r="BS70" s="140"/>
      <c r="BT70" s="140"/>
      <c r="BU70" s="140"/>
      <c r="BV70" s="140"/>
      <c r="BW70" s="140"/>
      <c r="BX70" s="140"/>
      <c r="BY70" s="140"/>
      <c r="BZ70" s="140"/>
      <c r="CA70" s="140"/>
      <c r="CB70" s="140"/>
      <c r="CC70" s="140"/>
      <c r="CD70" s="140"/>
      <c r="CE70" s="140"/>
      <c r="CF70" s="140"/>
      <c r="CG70" s="140"/>
      <c r="CH70" s="140"/>
      <c r="CI70" s="140"/>
    </row>
    <row r="71" spans="2:87">
      <c r="B71" s="149" t="s">
        <v>123</v>
      </c>
      <c r="C71" s="142">
        <v>13199521</v>
      </c>
      <c r="D71" s="142">
        <v>63752649</v>
      </c>
      <c r="E71" s="142">
        <v>139612050</v>
      </c>
      <c r="F71" s="142">
        <v>112275785</v>
      </c>
      <c r="G71" s="142">
        <v>1735919774</v>
      </c>
      <c r="H71" s="142">
        <v>80147570</v>
      </c>
      <c r="I71" s="142">
        <v>29340725</v>
      </c>
      <c r="J71" s="142">
        <v>1214397676</v>
      </c>
      <c r="K71" s="142">
        <v>1798421</v>
      </c>
      <c r="L71" s="142">
        <v>344309843</v>
      </c>
      <c r="M71" s="142">
        <v>2801741297</v>
      </c>
      <c r="N71" s="142">
        <v>1779007898</v>
      </c>
      <c r="O71" s="142">
        <v>1775783510</v>
      </c>
      <c r="P71" s="142">
        <v>782046811</v>
      </c>
      <c r="Q71" s="142">
        <v>762431571</v>
      </c>
      <c r="R71" s="142">
        <v>1391163</v>
      </c>
      <c r="S71" s="142">
        <v>8567693</v>
      </c>
      <c r="T71" s="142">
        <v>100934022</v>
      </c>
      <c r="U71" s="142">
        <v>28741836</v>
      </c>
      <c r="V71" s="142">
        <v>46655</v>
      </c>
      <c r="W71" s="142">
        <v>32256881</v>
      </c>
      <c r="X71" s="142">
        <v>2641468519</v>
      </c>
      <c r="Y71" s="142">
        <v>66634338</v>
      </c>
      <c r="Z71" s="142">
        <v>524285389</v>
      </c>
      <c r="AA71" s="142">
        <v>1026276005</v>
      </c>
      <c r="AB71" s="142">
        <v>1953792438</v>
      </c>
      <c r="AC71" s="142">
        <v>500637565</v>
      </c>
      <c r="AD71" s="142">
        <v>17174108</v>
      </c>
      <c r="AE71" s="142">
        <v>789138031</v>
      </c>
      <c r="AF71" s="142">
        <v>405835335</v>
      </c>
      <c r="AG71" s="142">
        <v>165182219</v>
      </c>
      <c r="AH71" s="142"/>
      <c r="AI71" s="142"/>
      <c r="AJ71" s="142"/>
      <c r="AK71" s="142"/>
      <c r="AL71" s="142"/>
      <c r="AM71" s="142"/>
      <c r="AN71" s="142"/>
      <c r="AO71" s="142"/>
      <c r="AP71" s="142"/>
      <c r="AQ71" s="131">
        <f t="shared" si="664"/>
        <v>19898127298</v>
      </c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  <c r="BL71" s="146"/>
      <c r="BM71" s="146"/>
      <c r="BN71" s="146"/>
      <c r="BO71" s="146"/>
      <c r="BP71" s="146"/>
      <c r="BQ71" s="146"/>
      <c r="BR71" s="146"/>
      <c r="BS71" s="146"/>
      <c r="BT71" s="146"/>
      <c r="BU71" s="146"/>
      <c r="BV71" s="146"/>
      <c r="BW71" s="146"/>
      <c r="BX71" s="146"/>
      <c r="BY71" s="146"/>
      <c r="BZ71" s="146"/>
      <c r="CA71" s="146"/>
      <c r="CB71" s="146"/>
      <c r="CC71" s="146"/>
      <c r="CD71" s="146"/>
      <c r="CE71" s="146"/>
      <c r="CF71" s="146"/>
      <c r="CG71" s="146"/>
      <c r="CH71" s="146"/>
      <c r="CI71" s="146"/>
    </row>
    <row r="72" spans="2:87">
      <c r="B72" s="150" t="s">
        <v>124</v>
      </c>
      <c r="C72" s="145">
        <v>10788529</v>
      </c>
      <c r="D72" s="145">
        <v>63371767</v>
      </c>
      <c r="E72" s="145">
        <v>138581488</v>
      </c>
      <c r="F72" s="145">
        <v>110127927</v>
      </c>
      <c r="G72" s="145">
        <v>1732083438</v>
      </c>
      <c r="H72" s="145">
        <v>80028820</v>
      </c>
      <c r="I72" s="145">
        <v>27955442</v>
      </c>
      <c r="J72" s="145">
        <v>1212172332</v>
      </c>
      <c r="K72" s="145">
        <v>1736694</v>
      </c>
      <c r="L72" s="145">
        <v>343978074</v>
      </c>
      <c r="M72" s="145">
        <v>2799985621</v>
      </c>
      <c r="N72" s="145">
        <v>1779007898</v>
      </c>
      <c r="O72" s="145">
        <v>1774921986</v>
      </c>
      <c r="P72" s="145">
        <v>773976793</v>
      </c>
      <c r="Q72" s="145">
        <v>759425465</v>
      </c>
      <c r="R72" s="145">
        <v>1035367</v>
      </c>
      <c r="S72" s="145">
        <v>7912772</v>
      </c>
      <c r="T72" s="145">
        <v>100934022</v>
      </c>
      <c r="U72" s="145">
        <v>28714464</v>
      </c>
      <c r="V72" s="145">
        <v>46655</v>
      </c>
      <c r="W72" s="145">
        <v>31560771</v>
      </c>
      <c r="X72" s="145">
        <v>2625578044</v>
      </c>
      <c r="Y72" s="145">
        <v>66602193</v>
      </c>
      <c r="Z72" s="145">
        <v>521998348</v>
      </c>
      <c r="AA72" s="145">
        <v>1025825752</v>
      </c>
      <c r="AB72" s="145">
        <v>1953624281</v>
      </c>
      <c r="AC72" s="145">
        <v>500454670</v>
      </c>
      <c r="AD72" s="145">
        <v>17174108</v>
      </c>
      <c r="AE72" s="145">
        <v>776438719</v>
      </c>
      <c r="AF72" s="145">
        <v>392009510</v>
      </c>
      <c r="AG72" s="145">
        <v>158505205</v>
      </c>
      <c r="AH72" s="145"/>
      <c r="AI72" s="145"/>
      <c r="AJ72" s="145"/>
      <c r="AK72" s="145"/>
      <c r="AL72" s="145"/>
      <c r="AM72" s="145"/>
      <c r="AN72" s="145"/>
      <c r="AO72" s="145"/>
      <c r="AP72" s="145"/>
      <c r="AQ72" s="131">
        <f t="shared" si="664"/>
        <v>19816557155</v>
      </c>
      <c r="AU72" s="140">
        <f t="shared" ref="AU72:BS72" si="665">C72-SUM(C73:C74,C77:C83)</f>
        <v>0</v>
      </c>
      <c r="AV72" s="140">
        <f t="shared" si="665"/>
        <v>0</v>
      </c>
      <c r="AW72" s="140">
        <f t="shared" si="665"/>
        <v>0</v>
      </c>
      <c r="AX72" s="140">
        <f t="shared" si="665"/>
        <v>0</v>
      </c>
      <c r="AY72" s="140">
        <f t="shared" si="665"/>
        <v>0</v>
      </c>
      <c r="AZ72" s="140">
        <f t="shared" si="665"/>
        <v>0</v>
      </c>
      <c r="BA72" s="140">
        <f t="shared" si="665"/>
        <v>0</v>
      </c>
      <c r="BB72" s="140">
        <f t="shared" si="665"/>
        <v>0</v>
      </c>
      <c r="BC72" s="140">
        <f t="shared" si="665"/>
        <v>0</v>
      </c>
      <c r="BD72" s="140">
        <f t="shared" si="665"/>
        <v>0</v>
      </c>
      <c r="BE72" s="140">
        <f t="shared" si="665"/>
        <v>0</v>
      </c>
      <c r="BF72" s="140">
        <f t="shared" si="665"/>
        <v>0</v>
      </c>
      <c r="BG72" s="140">
        <f t="shared" si="665"/>
        <v>0</v>
      </c>
      <c r="BH72" s="140">
        <f t="shared" si="665"/>
        <v>0</v>
      </c>
      <c r="BI72" s="140">
        <f t="shared" si="665"/>
        <v>0</v>
      </c>
      <c r="BJ72" s="140">
        <f t="shared" si="665"/>
        <v>0</v>
      </c>
      <c r="BK72" s="140">
        <f t="shared" si="665"/>
        <v>0</v>
      </c>
      <c r="BL72" s="140">
        <f t="shared" si="665"/>
        <v>1</v>
      </c>
      <c r="BM72" s="140">
        <f t="shared" si="665"/>
        <v>0</v>
      </c>
      <c r="BN72" s="140">
        <f t="shared" si="665"/>
        <v>-1</v>
      </c>
      <c r="BO72" s="140">
        <f t="shared" si="665"/>
        <v>0</v>
      </c>
      <c r="BP72" s="140">
        <f t="shared" si="665"/>
        <v>0</v>
      </c>
      <c r="BQ72" s="140">
        <f t="shared" si="665"/>
        <v>0</v>
      </c>
      <c r="BR72" s="140">
        <f t="shared" si="665"/>
        <v>0</v>
      </c>
      <c r="BS72" s="140">
        <f t="shared" si="665"/>
        <v>0</v>
      </c>
      <c r="BT72" s="140">
        <f t="shared" ref="BT72:CI72" si="666">AB72-SUM(AB73:AB74,AB77:AB83)</f>
        <v>0</v>
      </c>
      <c r="BU72" s="140">
        <f t="shared" si="666"/>
        <v>0</v>
      </c>
      <c r="BV72" s="140">
        <f t="shared" si="666"/>
        <v>0</v>
      </c>
      <c r="BW72" s="140">
        <f t="shared" si="666"/>
        <v>0</v>
      </c>
      <c r="BX72" s="140">
        <f t="shared" si="666"/>
        <v>0</v>
      </c>
      <c r="BY72" s="140">
        <f t="shared" si="666"/>
        <v>0</v>
      </c>
      <c r="BZ72" s="140">
        <f t="shared" si="666"/>
        <v>0</v>
      </c>
      <c r="CA72" s="140">
        <f t="shared" si="666"/>
        <v>0</v>
      </c>
      <c r="CB72" s="140">
        <f t="shared" si="666"/>
        <v>0</v>
      </c>
      <c r="CC72" s="140">
        <f t="shared" si="666"/>
        <v>0</v>
      </c>
      <c r="CD72" s="140">
        <f t="shared" si="666"/>
        <v>0</v>
      </c>
      <c r="CE72" s="140">
        <f t="shared" si="666"/>
        <v>0</v>
      </c>
      <c r="CF72" s="140">
        <f t="shared" si="666"/>
        <v>0</v>
      </c>
      <c r="CG72" s="140">
        <f t="shared" si="666"/>
        <v>0</v>
      </c>
      <c r="CH72" s="140">
        <f t="shared" si="666"/>
        <v>0</v>
      </c>
      <c r="CI72" s="140">
        <f t="shared" si="666"/>
        <v>0</v>
      </c>
    </row>
    <row r="73" spans="2:87">
      <c r="B73" s="151" t="s">
        <v>125</v>
      </c>
      <c r="C73" s="145">
        <v>9559084</v>
      </c>
      <c r="D73" s="145">
        <v>16425726</v>
      </c>
      <c r="E73" s="145">
        <v>789140</v>
      </c>
      <c r="F73" s="145">
        <v>12724188</v>
      </c>
      <c r="G73" s="145">
        <v>7015796</v>
      </c>
      <c r="H73" s="145">
        <v>1292357</v>
      </c>
      <c r="I73" s="145">
        <v>7521735</v>
      </c>
      <c r="J73" s="145">
        <v>5175831</v>
      </c>
      <c r="K73" s="145">
        <v>931082</v>
      </c>
      <c r="L73" s="145">
        <v>4076</v>
      </c>
      <c r="M73" s="145">
        <v>2289958</v>
      </c>
      <c r="N73" s="145">
        <v>0</v>
      </c>
      <c r="O73" s="145">
        <v>2651023</v>
      </c>
      <c r="P73" s="145">
        <v>3386485</v>
      </c>
      <c r="Q73" s="145">
        <v>4655871</v>
      </c>
      <c r="R73" s="145">
        <v>970186</v>
      </c>
      <c r="S73" s="145">
        <v>2918886</v>
      </c>
      <c r="T73" s="145">
        <v>599315</v>
      </c>
      <c r="U73" s="145">
        <v>902894</v>
      </c>
      <c r="V73" s="145">
        <v>22806</v>
      </c>
      <c r="W73" s="145">
        <v>1377853</v>
      </c>
      <c r="X73" s="145">
        <v>25486255</v>
      </c>
      <c r="Y73" s="145">
        <v>1007811</v>
      </c>
      <c r="Z73" s="145">
        <v>2564096</v>
      </c>
      <c r="AA73" s="145">
        <v>436860</v>
      </c>
      <c r="AB73" s="145">
        <v>185360</v>
      </c>
      <c r="AC73" s="145">
        <v>62210</v>
      </c>
      <c r="AD73" s="145">
        <v>0</v>
      </c>
      <c r="AE73" s="145">
        <v>3846086</v>
      </c>
      <c r="AF73" s="145">
        <v>11483067</v>
      </c>
      <c r="AG73" s="145">
        <v>22514714</v>
      </c>
      <c r="AH73" s="145"/>
      <c r="AI73" s="145"/>
      <c r="AJ73" s="145"/>
      <c r="AK73" s="145"/>
      <c r="AL73" s="145"/>
      <c r="AM73" s="145"/>
      <c r="AN73" s="145"/>
      <c r="AO73" s="145"/>
      <c r="AP73" s="145"/>
      <c r="AQ73" s="131">
        <f t="shared" si="664"/>
        <v>148800751</v>
      </c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0"/>
      <c r="CD73" s="140"/>
      <c r="CE73" s="140"/>
      <c r="CF73" s="140"/>
      <c r="CG73" s="140"/>
      <c r="CH73" s="140"/>
      <c r="CI73" s="140"/>
    </row>
    <row r="74" spans="2:87">
      <c r="B74" s="151" t="s">
        <v>126</v>
      </c>
      <c r="C74" s="145">
        <v>0</v>
      </c>
      <c r="D74" s="145">
        <v>7072856</v>
      </c>
      <c r="E74" s="145">
        <v>103918056</v>
      </c>
      <c r="F74" s="145">
        <v>46793698</v>
      </c>
      <c r="G74" s="145">
        <v>1639838696</v>
      </c>
      <c r="H74" s="145">
        <v>77747709</v>
      </c>
      <c r="I74" s="145">
        <v>0</v>
      </c>
      <c r="J74" s="145">
        <v>1054432899</v>
      </c>
      <c r="K74" s="145">
        <v>0</v>
      </c>
      <c r="L74" s="145">
        <v>341147379</v>
      </c>
      <c r="M74" s="145">
        <v>2479020358</v>
      </c>
      <c r="N74" s="145">
        <v>1776518305</v>
      </c>
      <c r="O74" s="145">
        <v>1655720484</v>
      </c>
      <c r="P74" s="145">
        <v>665889594</v>
      </c>
      <c r="Q74" s="145">
        <v>532459517</v>
      </c>
      <c r="R74" s="145">
        <v>0</v>
      </c>
      <c r="S74" s="145">
        <v>0</v>
      </c>
      <c r="T74" s="145">
        <v>0</v>
      </c>
      <c r="U74" s="145">
        <v>0</v>
      </c>
      <c r="V74" s="145">
        <v>0</v>
      </c>
      <c r="W74" s="145">
        <v>28001225</v>
      </c>
      <c r="X74" s="145">
        <v>2283556436</v>
      </c>
      <c r="Y74" s="145">
        <v>0</v>
      </c>
      <c r="Z74" s="145">
        <v>506248215</v>
      </c>
      <c r="AA74" s="145">
        <v>963986067</v>
      </c>
      <c r="AB74" s="145">
        <v>1900564445</v>
      </c>
      <c r="AC74" s="145">
        <v>500180870</v>
      </c>
      <c r="AD74" s="145">
        <v>14085651</v>
      </c>
      <c r="AE74" s="145">
        <v>649315592</v>
      </c>
      <c r="AF74" s="145">
        <v>32885949</v>
      </c>
      <c r="AG74" s="145">
        <v>0</v>
      </c>
      <c r="AH74" s="145"/>
      <c r="AI74" s="145"/>
      <c r="AJ74" s="145"/>
      <c r="AK74" s="145"/>
      <c r="AL74" s="145"/>
      <c r="AM74" s="145"/>
      <c r="AN74" s="145"/>
      <c r="AO74" s="145"/>
      <c r="AP74" s="145"/>
      <c r="AQ74" s="131">
        <f t="shared" si="664"/>
        <v>17259384001</v>
      </c>
      <c r="AU74" s="140">
        <f t="shared" ref="AU74:BS74" si="667">C74-SUM(C75:C76)</f>
        <v>0</v>
      </c>
      <c r="AV74" s="140">
        <f t="shared" si="667"/>
        <v>0</v>
      </c>
      <c r="AW74" s="140">
        <f t="shared" si="667"/>
        <v>0</v>
      </c>
      <c r="AX74" s="140">
        <f t="shared" si="667"/>
        <v>0</v>
      </c>
      <c r="AY74" s="140">
        <f t="shared" si="667"/>
        <v>0</v>
      </c>
      <c r="AZ74" s="140">
        <f t="shared" si="667"/>
        <v>0</v>
      </c>
      <c r="BA74" s="140">
        <f t="shared" si="667"/>
        <v>0</v>
      </c>
      <c r="BB74" s="140">
        <f t="shared" si="667"/>
        <v>0</v>
      </c>
      <c r="BC74" s="140">
        <f t="shared" si="667"/>
        <v>0</v>
      </c>
      <c r="BD74" s="140">
        <f t="shared" si="667"/>
        <v>0</v>
      </c>
      <c r="BE74" s="140">
        <f t="shared" si="667"/>
        <v>0</v>
      </c>
      <c r="BF74" s="140">
        <f t="shared" si="667"/>
        <v>0</v>
      </c>
      <c r="BG74" s="140">
        <f t="shared" si="667"/>
        <v>0</v>
      </c>
      <c r="BH74" s="140">
        <f t="shared" si="667"/>
        <v>0</v>
      </c>
      <c r="BI74" s="140">
        <f t="shared" si="667"/>
        <v>0</v>
      </c>
      <c r="BJ74" s="140">
        <f t="shared" si="667"/>
        <v>0</v>
      </c>
      <c r="BK74" s="140">
        <f t="shared" si="667"/>
        <v>0</v>
      </c>
      <c r="BL74" s="140">
        <f t="shared" si="667"/>
        <v>0</v>
      </c>
      <c r="BM74" s="140">
        <f t="shared" si="667"/>
        <v>0</v>
      </c>
      <c r="BN74" s="140">
        <f t="shared" si="667"/>
        <v>0</v>
      </c>
      <c r="BO74" s="140">
        <f t="shared" si="667"/>
        <v>0</v>
      </c>
      <c r="BP74" s="140">
        <f t="shared" si="667"/>
        <v>0</v>
      </c>
      <c r="BQ74" s="140">
        <f t="shared" si="667"/>
        <v>0</v>
      </c>
      <c r="BR74" s="140">
        <f t="shared" si="667"/>
        <v>0</v>
      </c>
      <c r="BS74" s="140">
        <f t="shared" si="667"/>
        <v>0</v>
      </c>
      <c r="BT74" s="140">
        <f t="shared" ref="BT74:CI74" si="668">AB74-SUM(AB75:AB76)</f>
        <v>0</v>
      </c>
      <c r="BU74" s="140">
        <f t="shared" si="668"/>
        <v>0</v>
      </c>
      <c r="BV74" s="140">
        <f t="shared" si="668"/>
        <v>0</v>
      </c>
      <c r="BW74" s="140">
        <f t="shared" si="668"/>
        <v>0</v>
      </c>
      <c r="BX74" s="140">
        <f t="shared" si="668"/>
        <v>0</v>
      </c>
      <c r="BY74" s="140">
        <f t="shared" si="668"/>
        <v>0</v>
      </c>
      <c r="BZ74" s="140">
        <f t="shared" si="668"/>
        <v>0</v>
      </c>
      <c r="CA74" s="140">
        <f t="shared" si="668"/>
        <v>0</v>
      </c>
      <c r="CB74" s="140">
        <f t="shared" si="668"/>
        <v>0</v>
      </c>
      <c r="CC74" s="140">
        <f t="shared" si="668"/>
        <v>0</v>
      </c>
      <c r="CD74" s="140">
        <f t="shared" si="668"/>
        <v>0</v>
      </c>
      <c r="CE74" s="140">
        <f t="shared" si="668"/>
        <v>0</v>
      </c>
      <c r="CF74" s="140">
        <f t="shared" si="668"/>
        <v>0</v>
      </c>
      <c r="CG74" s="140">
        <f t="shared" si="668"/>
        <v>0</v>
      </c>
      <c r="CH74" s="140">
        <f t="shared" si="668"/>
        <v>0</v>
      </c>
      <c r="CI74" s="140">
        <f t="shared" si="668"/>
        <v>0</v>
      </c>
    </row>
    <row r="75" spans="2:87">
      <c r="B75" s="152" t="s">
        <v>127</v>
      </c>
      <c r="C75" s="145">
        <v>0</v>
      </c>
      <c r="D75" s="145">
        <v>0</v>
      </c>
      <c r="E75" s="145">
        <v>48775551</v>
      </c>
      <c r="F75" s="145">
        <v>46793698</v>
      </c>
      <c r="G75" s="145">
        <v>1631155723</v>
      </c>
      <c r="H75" s="145">
        <v>0</v>
      </c>
      <c r="I75" s="145">
        <v>0</v>
      </c>
      <c r="J75" s="145">
        <v>997570722</v>
      </c>
      <c r="K75" s="145">
        <v>0</v>
      </c>
      <c r="L75" s="145">
        <v>327215513</v>
      </c>
      <c r="M75" s="145">
        <v>2478796164</v>
      </c>
      <c r="N75" s="145">
        <v>1776518305</v>
      </c>
      <c r="O75" s="145">
        <v>1655720484</v>
      </c>
      <c r="P75" s="145">
        <v>658757615</v>
      </c>
      <c r="Q75" s="145">
        <v>524500629</v>
      </c>
      <c r="R75" s="145">
        <v>0</v>
      </c>
      <c r="S75" s="145">
        <v>0</v>
      </c>
      <c r="T75" s="145">
        <v>0</v>
      </c>
      <c r="U75" s="145">
        <v>0</v>
      </c>
      <c r="V75" s="145">
        <v>0</v>
      </c>
      <c r="W75" s="145">
        <v>28001225</v>
      </c>
      <c r="X75" s="145">
        <v>2254124522</v>
      </c>
      <c r="Y75" s="145">
        <v>0</v>
      </c>
      <c r="Z75" s="145">
        <v>488832126</v>
      </c>
      <c r="AA75" s="145">
        <v>957926552</v>
      </c>
      <c r="AB75" s="145">
        <v>1900564445</v>
      </c>
      <c r="AC75" s="145">
        <v>500180870</v>
      </c>
      <c r="AD75" s="145">
        <v>0</v>
      </c>
      <c r="AE75" s="145">
        <v>627235688</v>
      </c>
      <c r="AF75" s="145">
        <v>26646971</v>
      </c>
      <c r="AG75" s="145">
        <v>0</v>
      </c>
      <c r="AH75" s="145"/>
      <c r="AI75" s="145"/>
      <c r="AJ75" s="145"/>
      <c r="AK75" s="145"/>
      <c r="AL75" s="145"/>
      <c r="AM75" s="145"/>
      <c r="AN75" s="145"/>
      <c r="AO75" s="145"/>
      <c r="AP75" s="145"/>
      <c r="AQ75" s="131">
        <f t="shared" si="664"/>
        <v>16929316803</v>
      </c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146"/>
      <c r="BM75" s="146"/>
      <c r="BN75" s="146"/>
      <c r="BO75" s="146"/>
      <c r="BP75" s="146"/>
      <c r="BQ75" s="146"/>
      <c r="BR75" s="146"/>
      <c r="BS75" s="146"/>
      <c r="BT75" s="146"/>
      <c r="BU75" s="146"/>
      <c r="BV75" s="146"/>
      <c r="BW75" s="146"/>
      <c r="BX75" s="146"/>
      <c r="BY75" s="146"/>
      <c r="BZ75" s="146"/>
      <c r="CA75" s="146"/>
      <c r="CB75" s="146"/>
      <c r="CC75" s="146"/>
      <c r="CD75" s="146"/>
      <c r="CE75" s="146"/>
      <c r="CF75" s="146"/>
      <c r="CG75" s="146"/>
      <c r="CH75" s="146"/>
      <c r="CI75" s="146"/>
    </row>
    <row r="76" spans="2:87">
      <c r="B76" s="152" t="s">
        <v>128</v>
      </c>
      <c r="C76" s="145">
        <v>0</v>
      </c>
      <c r="D76" s="145">
        <v>7072856</v>
      </c>
      <c r="E76" s="145">
        <v>55142505</v>
      </c>
      <c r="F76" s="145">
        <v>0</v>
      </c>
      <c r="G76" s="145">
        <v>8682973</v>
      </c>
      <c r="H76" s="145">
        <v>77747709</v>
      </c>
      <c r="I76" s="145">
        <v>0</v>
      </c>
      <c r="J76" s="145">
        <v>56862177</v>
      </c>
      <c r="K76" s="145">
        <v>0</v>
      </c>
      <c r="L76" s="145">
        <v>13931866</v>
      </c>
      <c r="M76" s="145">
        <v>224194</v>
      </c>
      <c r="N76" s="145">
        <v>0</v>
      </c>
      <c r="O76" s="145">
        <v>0</v>
      </c>
      <c r="P76" s="145">
        <v>7131979</v>
      </c>
      <c r="Q76" s="145">
        <v>7958888</v>
      </c>
      <c r="R76" s="145">
        <v>0</v>
      </c>
      <c r="S76" s="145">
        <v>0</v>
      </c>
      <c r="T76" s="145">
        <v>0</v>
      </c>
      <c r="U76" s="145">
        <v>0</v>
      </c>
      <c r="V76" s="145">
        <v>0</v>
      </c>
      <c r="W76" s="145">
        <v>0</v>
      </c>
      <c r="X76" s="145">
        <v>29431914</v>
      </c>
      <c r="Y76" s="145">
        <v>0</v>
      </c>
      <c r="Z76" s="145">
        <v>17416089</v>
      </c>
      <c r="AA76" s="145">
        <v>6059515</v>
      </c>
      <c r="AB76" s="145">
        <v>0</v>
      </c>
      <c r="AC76" s="145">
        <v>0</v>
      </c>
      <c r="AD76" s="145">
        <v>14085651</v>
      </c>
      <c r="AE76" s="145">
        <v>22079904</v>
      </c>
      <c r="AF76" s="145">
        <v>6238978</v>
      </c>
      <c r="AG76" s="145">
        <v>0</v>
      </c>
      <c r="AH76" s="145"/>
      <c r="AI76" s="145"/>
      <c r="AJ76" s="145"/>
      <c r="AK76" s="145"/>
      <c r="AL76" s="145"/>
      <c r="AM76" s="145"/>
      <c r="AN76" s="145"/>
      <c r="AO76" s="145"/>
      <c r="AP76" s="145"/>
      <c r="AQ76" s="131">
        <f t="shared" si="664"/>
        <v>330067198</v>
      </c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0"/>
      <c r="CD76" s="140"/>
      <c r="CE76" s="140"/>
      <c r="CF76" s="140"/>
      <c r="CG76" s="140"/>
      <c r="CH76" s="140"/>
      <c r="CI76" s="140"/>
    </row>
    <row r="77" spans="2:87">
      <c r="B77" s="151" t="s">
        <v>129</v>
      </c>
      <c r="C77" s="145">
        <v>608397</v>
      </c>
      <c r="D77" s="145">
        <v>34311354</v>
      </c>
      <c r="E77" s="145">
        <v>31396548</v>
      </c>
      <c r="F77" s="145">
        <v>22827374</v>
      </c>
      <c r="G77" s="145">
        <v>22112890</v>
      </c>
      <c r="H77" s="145">
        <v>0</v>
      </c>
      <c r="I77" s="145">
        <v>17408004</v>
      </c>
      <c r="J77" s="145">
        <v>35251886</v>
      </c>
      <c r="K77" s="145">
        <v>0</v>
      </c>
      <c r="L77" s="145">
        <v>2342897</v>
      </c>
      <c r="M77" s="145">
        <v>27532205</v>
      </c>
      <c r="N77" s="145">
        <v>0</v>
      </c>
      <c r="O77" s="145">
        <v>15787448</v>
      </c>
      <c r="P77" s="145">
        <v>16753269</v>
      </c>
      <c r="Q77" s="145">
        <v>8548128</v>
      </c>
      <c r="R77" s="145">
        <v>24868</v>
      </c>
      <c r="S77" s="145">
        <v>3665930</v>
      </c>
      <c r="T77" s="145">
        <v>90178441</v>
      </c>
      <c r="U77" s="145">
        <v>18310547</v>
      </c>
      <c r="V77" s="145">
        <v>10164</v>
      </c>
      <c r="W77" s="145">
        <v>811316</v>
      </c>
      <c r="X77" s="145">
        <v>70500170</v>
      </c>
      <c r="Y77" s="145">
        <v>58937368</v>
      </c>
      <c r="Z77" s="145">
        <v>8096445</v>
      </c>
      <c r="AA77" s="145">
        <v>5101768</v>
      </c>
      <c r="AB77" s="145">
        <v>0</v>
      </c>
      <c r="AC77" s="145">
        <v>11406</v>
      </c>
      <c r="AD77" s="145">
        <v>0</v>
      </c>
      <c r="AE77" s="145">
        <v>8516115</v>
      </c>
      <c r="AF77" s="145">
        <v>101856089</v>
      </c>
      <c r="AG77" s="145">
        <v>76534178</v>
      </c>
      <c r="AH77" s="145"/>
      <c r="AI77" s="145"/>
      <c r="AJ77" s="145"/>
      <c r="AK77" s="145"/>
      <c r="AL77" s="145"/>
      <c r="AM77" s="145"/>
      <c r="AN77" s="145"/>
      <c r="AO77" s="145"/>
      <c r="AP77" s="145"/>
      <c r="AQ77" s="131">
        <f t="shared" si="664"/>
        <v>677435205</v>
      </c>
      <c r="AU77" s="146"/>
      <c r="AV77" s="146"/>
      <c r="AW77" s="146"/>
      <c r="AX77" s="146"/>
      <c r="AY77" s="146"/>
      <c r="AZ77" s="146"/>
      <c r="BA77" s="146"/>
      <c r="BB77" s="146"/>
      <c r="BC77" s="146"/>
      <c r="BD77" s="146"/>
      <c r="BE77" s="146"/>
      <c r="BF77" s="146"/>
      <c r="BG77" s="146"/>
      <c r="BH77" s="146"/>
      <c r="BI77" s="146"/>
      <c r="BJ77" s="146"/>
      <c r="BK77" s="146"/>
      <c r="BL77" s="146"/>
      <c r="BM77" s="146"/>
      <c r="BN77" s="146"/>
      <c r="BO77" s="146"/>
      <c r="BP77" s="146"/>
      <c r="BQ77" s="146"/>
      <c r="BR77" s="146"/>
      <c r="BS77" s="146"/>
      <c r="BT77" s="146"/>
      <c r="BU77" s="146"/>
      <c r="BV77" s="146"/>
      <c r="BW77" s="146"/>
      <c r="BX77" s="146"/>
      <c r="BY77" s="146"/>
      <c r="BZ77" s="146"/>
      <c r="CA77" s="146"/>
      <c r="CB77" s="146"/>
      <c r="CC77" s="146"/>
      <c r="CD77" s="146"/>
      <c r="CE77" s="146"/>
      <c r="CF77" s="146"/>
      <c r="CG77" s="146"/>
      <c r="CH77" s="146"/>
      <c r="CI77" s="146"/>
    </row>
    <row r="78" spans="2:87">
      <c r="B78" s="151" t="s">
        <v>130</v>
      </c>
      <c r="C78" s="145">
        <v>0</v>
      </c>
      <c r="D78" s="145">
        <v>507689</v>
      </c>
      <c r="E78" s="145">
        <v>0</v>
      </c>
      <c r="F78" s="145">
        <v>18058057</v>
      </c>
      <c r="G78" s="145">
        <v>34219072</v>
      </c>
      <c r="H78" s="145">
        <v>0</v>
      </c>
      <c r="I78" s="145">
        <v>0</v>
      </c>
      <c r="J78" s="145">
        <v>95171233</v>
      </c>
      <c r="K78" s="145">
        <v>0</v>
      </c>
      <c r="L78" s="145">
        <v>0</v>
      </c>
      <c r="M78" s="145">
        <v>246556607</v>
      </c>
      <c r="N78" s="145">
        <v>0</v>
      </c>
      <c r="O78" s="145">
        <v>80688533</v>
      </c>
      <c r="P78" s="145">
        <v>63604781</v>
      </c>
      <c r="Q78" s="145">
        <v>180169573</v>
      </c>
      <c r="R78" s="145">
        <v>0</v>
      </c>
      <c r="S78" s="145">
        <v>0</v>
      </c>
      <c r="T78" s="145">
        <v>0</v>
      </c>
      <c r="U78" s="145">
        <v>0</v>
      </c>
      <c r="V78" s="145">
        <v>0</v>
      </c>
      <c r="W78" s="145">
        <v>556970</v>
      </c>
      <c r="X78" s="145">
        <v>176019068</v>
      </c>
      <c r="Y78" s="145">
        <v>2348385</v>
      </c>
      <c r="Z78" s="145">
        <v>2730185</v>
      </c>
      <c r="AA78" s="145">
        <v>49856068</v>
      </c>
      <c r="AB78" s="145">
        <v>22112976</v>
      </c>
      <c r="AC78" s="145">
        <v>122353</v>
      </c>
      <c r="AD78" s="145">
        <v>0</v>
      </c>
      <c r="AE78" s="145">
        <v>81692233</v>
      </c>
      <c r="AF78" s="145">
        <v>229879527</v>
      </c>
      <c r="AG78" s="145">
        <v>36613137</v>
      </c>
      <c r="AH78" s="145"/>
      <c r="AI78" s="145"/>
      <c r="AJ78" s="145"/>
      <c r="AK78" s="145"/>
      <c r="AL78" s="145"/>
      <c r="AM78" s="145"/>
      <c r="AN78" s="145"/>
      <c r="AO78" s="145"/>
      <c r="AP78" s="145"/>
      <c r="AQ78" s="131">
        <f t="shared" si="664"/>
        <v>1320906447</v>
      </c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6"/>
      <c r="BQ78" s="146"/>
      <c r="BR78" s="146"/>
      <c r="BS78" s="146"/>
      <c r="BT78" s="146"/>
      <c r="BU78" s="146"/>
      <c r="BV78" s="146"/>
      <c r="BW78" s="146"/>
      <c r="BX78" s="146"/>
      <c r="BY78" s="146"/>
      <c r="BZ78" s="146"/>
      <c r="CA78" s="146"/>
      <c r="CB78" s="146"/>
      <c r="CC78" s="146"/>
      <c r="CD78" s="146"/>
      <c r="CE78" s="146"/>
      <c r="CF78" s="146"/>
      <c r="CG78" s="146"/>
      <c r="CH78" s="146"/>
      <c r="CI78" s="146"/>
    </row>
    <row r="79" spans="2:87">
      <c r="B79" s="151" t="s">
        <v>131</v>
      </c>
      <c r="C79" s="145">
        <v>0</v>
      </c>
      <c r="D79" s="145">
        <v>0</v>
      </c>
      <c r="E79" s="145">
        <v>0</v>
      </c>
      <c r="F79" s="145">
        <v>0</v>
      </c>
      <c r="G79" s="145">
        <v>19368029</v>
      </c>
      <c r="H79" s="145">
        <v>0</v>
      </c>
      <c r="I79" s="145">
        <v>0</v>
      </c>
      <c r="J79" s="145">
        <v>14791504</v>
      </c>
      <c r="K79" s="145">
        <v>0</v>
      </c>
      <c r="L79" s="145">
        <v>187838</v>
      </c>
      <c r="M79" s="145">
        <v>33835540</v>
      </c>
      <c r="N79" s="145">
        <v>2489593</v>
      </c>
      <c r="O79" s="145">
        <v>16727281</v>
      </c>
      <c r="P79" s="145">
        <v>15128220</v>
      </c>
      <c r="Q79" s="145">
        <v>26987522</v>
      </c>
      <c r="R79" s="145">
        <v>0</v>
      </c>
      <c r="S79" s="145">
        <v>0</v>
      </c>
      <c r="T79" s="145">
        <v>0</v>
      </c>
      <c r="U79" s="145">
        <v>0</v>
      </c>
      <c r="V79" s="145">
        <v>0</v>
      </c>
      <c r="W79" s="145">
        <v>310176</v>
      </c>
      <c r="X79" s="145">
        <v>30944696</v>
      </c>
      <c r="Y79" s="145">
        <v>3049829</v>
      </c>
      <c r="Z79" s="145">
        <v>937385</v>
      </c>
      <c r="AA79" s="145">
        <v>5262347</v>
      </c>
      <c r="AB79" s="145">
        <v>30319364</v>
      </c>
      <c r="AC79" s="145">
        <v>53676</v>
      </c>
      <c r="AD79" s="145">
        <v>0</v>
      </c>
      <c r="AE79" s="145">
        <v>25049218</v>
      </c>
      <c r="AF79" s="145">
        <v>65848</v>
      </c>
      <c r="AG79" s="145">
        <v>0</v>
      </c>
      <c r="AH79" s="145"/>
      <c r="AI79" s="145"/>
      <c r="AJ79" s="145"/>
      <c r="AK79" s="145"/>
      <c r="AL79" s="145"/>
      <c r="AM79" s="145"/>
      <c r="AN79" s="145"/>
      <c r="AO79" s="145"/>
      <c r="AP79" s="145"/>
      <c r="AQ79" s="131">
        <f t="shared" si="664"/>
        <v>225508066</v>
      </c>
      <c r="AU79" s="146"/>
      <c r="AV79" s="146"/>
      <c r="AW79" s="146"/>
      <c r="AX79" s="146"/>
      <c r="AY79" s="146"/>
      <c r="AZ79" s="146"/>
      <c r="BA79" s="146"/>
      <c r="BB79" s="146"/>
      <c r="BC79" s="146"/>
      <c r="BD79" s="146"/>
      <c r="BE79" s="146"/>
      <c r="BF79" s="146"/>
      <c r="BG79" s="146"/>
      <c r="BH79" s="146"/>
      <c r="BI79" s="146"/>
      <c r="BJ79" s="146"/>
      <c r="BK79" s="146"/>
      <c r="BL79" s="146"/>
      <c r="BM79" s="146"/>
      <c r="BN79" s="146"/>
      <c r="BO79" s="146"/>
      <c r="BP79" s="146"/>
      <c r="BQ79" s="146"/>
      <c r="BR79" s="146"/>
      <c r="BS79" s="146"/>
      <c r="BT79" s="146"/>
      <c r="BU79" s="146"/>
      <c r="BV79" s="146"/>
      <c r="BW79" s="146"/>
      <c r="BX79" s="146"/>
      <c r="BY79" s="146"/>
      <c r="BZ79" s="146"/>
      <c r="CA79" s="146"/>
      <c r="CB79" s="146"/>
      <c r="CC79" s="146"/>
      <c r="CD79" s="146"/>
      <c r="CE79" s="146"/>
      <c r="CF79" s="146"/>
      <c r="CG79" s="146"/>
      <c r="CH79" s="146"/>
      <c r="CI79" s="146"/>
    </row>
    <row r="80" spans="2:87">
      <c r="B80" s="151" t="s">
        <v>132</v>
      </c>
      <c r="C80" s="145">
        <v>621048</v>
      </c>
      <c r="D80" s="145">
        <v>5054142</v>
      </c>
      <c r="E80" s="145">
        <v>2477744</v>
      </c>
      <c r="F80" s="145">
        <v>9724610</v>
      </c>
      <c r="G80" s="145">
        <v>9528955</v>
      </c>
      <c r="H80" s="145">
        <v>815640</v>
      </c>
      <c r="I80" s="145">
        <v>3025703</v>
      </c>
      <c r="J80" s="145">
        <v>7348979</v>
      </c>
      <c r="K80" s="145">
        <v>805612</v>
      </c>
      <c r="L80" s="145">
        <v>205685</v>
      </c>
      <c r="M80" s="145">
        <v>9831301</v>
      </c>
      <c r="N80" s="145">
        <v>0</v>
      </c>
      <c r="O80" s="145">
        <v>3346783</v>
      </c>
      <c r="P80" s="145">
        <v>8922248</v>
      </c>
      <c r="Q80" s="145">
        <v>6595489</v>
      </c>
      <c r="R80" s="145">
        <v>40313</v>
      </c>
      <c r="S80" s="145">
        <v>1327956</v>
      </c>
      <c r="T80" s="145">
        <v>1305186</v>
      </c>
      <c r="U80" s="145">
        <v>925329</v>
      </c>
      <c r="V80" s="145">
        <v>13686</v>
      </c>
      <c r="W80" s="145">
        <v>503231</v>
      </c>
      <c r="X80" s="145">
        <v>38247652</v>
      </c>
      <c r="Y80" s="145">
        <v>1258800</v>
      </c>
      <c r="Z80" s="145">
        <v>1422022</v>
      </c>
      <c r="AA80" s="145">
        <v>490342</v>
      </c>
      <c r="AB80" s="145">
        <v>442136</v>
      </c>
      <c r="AC80" s="145">
        <v>23965</v>
      </c>
      <c r="AD80" s="145">
        <v>0</v>
      </c>
      <c r="AE80" s="145">
        <v>7047598</v>
      </c>
      <c r="AF80" s="145">
        <v>13189247</v>
      </c>
      <c r="AG80" s="145">
        <v>21978112</v>
      </c>
      <c r="AH80" s="145"/>
      <c r="AI80" s="145"/>
      <c r="AJ80" s="145"/>
      <c r="AK80" s="145"/>
      <c r="AL80" s="145"/>
      <c r="AM80" s="145"/>
      <c r="AN80" s="145"/>
      <c r="AO80" s="145"/>
      <c r="AP80" s="145"/>
      <c r="AQ80" s="131">
        <f t="shared" si="664"/>
        <v>156519514</v>
      </c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</row>
    <row r="81" spans="2:87">
      <c r="B81" s="151" t="s">
        <v>133</v>
      </c>
      <c r="C81" s="145">
        <v>0</v>
      </c>
      <c r="D81" s="145">
        <v>0</v>
      </c>
      <c r="E81" s="145">
        <v>0</v>
      </c>
      <c r="F81" s="145">
        <v>0</v>
      </c>
      <c r="G81" s="145">
        <v>0</v>
      </c>
      <c r="H81" s="145">
        <v>0</v>
      </c>
      <c r="I81" s="145">
        <v>0</v>
      </c>
      <c r="J81" s="145">
        <v>0</v>
      </c>
      <c r="K81" s="145">
        <v>0</v>
      </c>
      <c r="L81" s="145">
        <v>0</v>
      </c>
      <c r="M81" s="145">
        <v>0</v>
      </c>
      <c r="N81" s="145">
        <v>0</v>
      </c>
      <c r="O81" s="145">
        <v>0</v>
      </c>
      <c r="P81" s="145">
        <v>0</v>
      </c>
      <c r="Q81" s="145">
        <v>0</v>
      </c>
      <c r="R81" s="145">
        <v>0</v>
      </c>
      <c r="S81" s="145">
        <v>0</v>
      </c>
      <c r="T81" s="145">
        <v>0</v>
      </c>
      <c r="U81" s="145">
        <v>0</v>
      </c>
      <c r="V81" s="145">
        <v>0</v>
      </c>
      <c r="W81" s="145">
        <v>0</v>
      </c>
      <c r="X81" s="145">
        <v>0</v>
      </c>
      <c r="Y81" s="145">
        <v>0</v>
      </c>
      <c r="Z81" s="145">
        <v>0</v>
      </c>
      <c r="AA81" s="145">
        <v>0</v>
      </c>
      <c r="AB81" s="145">
        <v>0</v>
      </c>
      <c r="AC81" s="145">
        <v>0</v>
      </c>
      <c r="AD81" s="145">
        <v>0</v>
      </c>
      <c r="AE81" s="145">
        <v>0</v>
      </c>
      <c r="AF81" s="145">
        <v>0</v>
      </c>
      <c r="AG81" s="145">
        <v>0</v>
      </c>
      <c r="AH81" s="145"/>
      <c r="AI81" s="145"/>
      <c r="AJ81" s="145"/>
      <c r="AK81" s="145"/>
      <c r="AL81" s="145"/>
      <c r="AM81" s="145"/>
      <c r="AN81" s="145"/>
      <c r="AO81" s="145"/>
      <c r="AP81" s="145"/>
      <c r="AQ81" s="131">
        <f t="shared" si="664"/>
        <v>0</v>
      </c>
      <c r="AU81" s="146"/>
      <c r="AV81" s="146"/>
      <c r="AW81" s="146"/>
      <c r="AX81" s="146"/>
      <c r="AY81" s="146"/>
      <c r="AZ81" s="146"/>
      <c r="BA81" s="146"/>
      <c r="BB81" s="146"/>
      <c r="BC81" s="146"/>
      <c r="BD81" s="146"/>
      <c r="BE81" s="146"/>
      <c r="BF81" s="146"/>
      <c r="BG81" s="146"/>
      <c r="BH81" s="146"/>
      <c r="BI81" s="146"/>
      <c r="BJ81" s="146"/>
      <c r="BK81" s="146"/>
      <c r="BL81" s="146"/>
      <c r="BM81" s="146"/>
      <c r="BN81" s="146"/>
      <c r="BO81" s="146"/>
      <c r="BP81" s="146"/>
      <c r="BQ81" s="146"/>
      <c r="BR81" s="146"/>
      <c r="BS81" s="146"/>
      <c r="BT81" s="146"/>
      <c r="BU81" s="146"/>
      <c r="BV81" s="146"/>
      <c r="BW81" s="146"/>
      <c r="BX81" s="146"/>
      <c r="BY81" s="146"/>
      <c r="BZ81" s="146"/>
      <c r="CA81" s="146"/>
      <c r="CB81" s="146"/>
      <c r="CC81" s="146"/>
      <c r="CD81" s="146"/>
      <c r="CE81" s="146"/>
      <c r="CF81" s="146"/>
      <c r="CG81" s="146"/>
      <c r="CH81" s="146"/>
      <c r="CI81" s="146"/>
    </row>
    <row r="82" spans="2:87">
      <c r="B82" s="151" t="s">
        <v>134</v>
      </c>
      <c r="C82" s="145">
        <v>0</v>
      </c>
      <c r="D82" s="145">
        <v>0</v>
      </c>
      <c r="E82" s="145">
        <v>0</v>
      </c>
      <c r="F82" s="145">
        <v>0</v>
      </c>
      <c r="G82" s="145">
        <v>0</v>
      </c>
      <c r="H82" s="145">
        <v>0</v>
      </c>
      <c r="I82" s="145">
        <v>0</v>
      </c>
      <c r="J82" s="145">
        <v>0</v>
      </c>
      <c r="K82" s="145">
        <v>0</v>
      </c>
      <c r="L82" s="145">
        <v>0</v>
      </c>
      <c r="M82" s="145">
        <v>120239</v>
      </c>
      <c r="N82" s="145">
        <v>0</v>
      </c>
      <c r="O82" s="145">
        <v>434</v>
      </c>
      <c r="P82" s="145">
        <v>292196</v>
      </c>
      <c r="Q82" s="145">
        <v>0</v>
      </c>
      <c r="R82" s="145">
        <v>0</v>
      </c>
      <c r="S82" s="145">
        <v>0</v>
      </c>
      <c r="T82" s="145">
        <v>0</v>
      </c>
      <c r="U82" s="145">
        <v>0</v>
      </c>
      <c r="V82" s="145">
        <v>0</v>
      </c>
      <c r="W82" s="145">
        <v>0</v>
      </c>
      <c r="X82" s="145">
        <v>823767</v>
      </c>
      <c r="Y82" s="145">
        <v>0</v>
      </c>
      <c r="Z82" s="145">
        <v>0</v>
      </c>
      <c r="AA82" s="145">
        <v>0</v>
      </c>
      <c r="AB82" s="145">
        <v>0</v>
      </c>
      <c r="AC82" s="145">
        <v>0</v>
      </c>
      <c r="AD82" s="145">
        <v>0</v>
      </c>
      <c r="AE82" s="145">
        <v>0</v>
      </c>
      <c r="AF82" s="145">
        <v>88810</v>
      </c>
      <c r="AG82" s="145">
        <v>865064</v>
      </c>
      <c r="AH82" s="145"/>
      <c r="AI82" s="145"/>
      <c r="AJ82" s="145"/>
      <c r="AK82" s="145"/>
      <c r="AL82" s="145"/>
      <c r="AM82" s="145"/>
      <c r="AN82" s="145"/>
      <c r="AO82" s="145"/>
      <c r="AP82" s="145"/>
      <c r="AQ82" s="131">
        <f t="shared" si="664"/>
        <v>2190510</v>
      </c>
      <c r="AU82" s="146"/>
      <c r="AV82" s="146"/>
      <c r="AW82" s="146"/>
      <c r="AX82" s="146"/>
      <c r="AY82" s="146"/>
      <c r="AZ82" s="146"/>
      <c r="BA82" s="146"/>
      <c r="BB82" s="146"/>
      <c r="BC82" s="146"/>
      <c r="BD82" s="146"/>
      <c r="BE82" s="146"/>
      <c r="BF82" s="146"/>
      <c r="BG82" s="146"/>
      <c r="BH82" s="146"/>
      <c r="BI82" s="146"/>
      <c r="BJ82" s="146"/>
      <c r="BK82" s="146"/>
      <c r="BL82" s="146"/>
      <c r="BM82" s="146"/>
      <c r="BN82" s="146"/>
      <c r="BO82" s="146"/>
      <c r="BP82" s="146"/>
      <c r="BQ82" s="146"/>
      <c r="BR82" s="146"/>
      <c r="BS82" s="146"/>
      <c r="BT82" s="146"/>
      <c r="BU82" s="146"/>
      <c r="BV82" s="146"/>
      <c r="BW82" s="146"/>
      <c r="BX82" s="146"/>
      <c r="BY82" s="146"/>
      <c r="BZ82" s="146"/>
      <c r="CA82" s="146"/>
      <c r="CB82" s="146"/>
      <c r="CC82" s="146"/>
      <c r="CD82" s="146"/>
      <c r="CE82" s="146"/>
      <c r="CF82" s="146"/>
      <c r="CG82" s="146"/>
      <c r="CH82" s="146"/>
      <c r="CI82" s="146"/>
    </row>
    <row r="83" spans="2:87">
      <c r="B83" s="151" t="s">
        <v>135</v>
      </c>
      <c r="C83" s="145">
        <v>0</v>
      </c>
      <c r="D83" s="145">
        <v>0</v>
      </c>
      <c r="E83" s="145">
        <v>0</v>
      </c>
      <c r="F83" s="145">
        <v>0</v>
      </c>
      <c r="G83" s="145">
        <v>0</v>
      </c>
      <c r="H83" s="145">
        <v>173114</v>
      </c>
      <c r="I83" s="145">
        <v>0</v>
      </c>
      <c r="J83" s="145">
        <v>0</v>
      </c>
      <c r="K83" s="145">
        <v>0</v>
      </c>
      <c r="L83" s="145">
        <v>90199</v>
      </c>
      <c r="M83" s="145">
        <v>799413</v>
      </c>
      <c r="N83" s="145">
        <v>0</v>
      </c>
      <c r="O83" s="145">
        <v>0</v>
      </c>
      <c r="P83" s="145">
        <v>0</v>
      </c>
      <c r="Q83" s="145">
        <v>9365</v>
      </c>
      <c r="R83" s="145">
        <v>0</v>
      </c>
      <c r="S83" s="145">
        <v>0</v>
      </c>
      <c r="T83" s="145">
        <v>8851079</v>
      </c>
      <c r="U83" s="145">
        <v>8575694</v>
      </c>
      <c r="V83" s="145">
        <v>0</v>
      </c>
      <c r="W83" s="145">
        <v>0</v>
      </c>
      <c r="X83" s="145">
        <v>0</v>
      </c>
      <c r="Y83" s="145">
        <v>0</v>
      </c>
      <c r="Z83" s="145">
        <v>0</v>
      </c>
      <c r="AA83" s="145">
        <v>692300</v>
      </c>
      <c r="AB83" s="145">
        <v>0</v>
      </c>
      <c r="AC83" s="145">
        <v>190</v>
      </c>
      <c r="AD83" s="145">
        <v>3088457</v>
      </c>
      <c r="AE83" s="145">
        <v>971877</v>
      </c>
      <c r="AF83" s="145">
        <v>2560973</v>
      </c>
      <c r="AG83" s="145">
        <v>0</v>
      </c>
      <c r="AH83" s="145"/>
      <c r="AI83" s="145"/>
      <c r="AJ83" s="145"/>
      <c r="AK83" s="145"/>
      <c r="AL83" s="145"/>
      <c r="AM83" s="145"/>
      <c r="AN83" s="145"/>
      <c r="AO83" s="145"/>
      <c r="AP83" s="145"/>
      <c r="AQ83" s="131">
        <f t="shared" si="664"/>
        <v>25812661</v>
      </c>
      <c r="AU83" s="146"/>
      <c r="AV83" s="146"/>
      <c r="AW83" s="146"/>
      <c r="AX83" s="146"/>
      <c r="AY83" s="146"/>
      <c r="AZ83" s="146"/>
      <c r="BA83" s="146"/>
      <c r="BB83" s="146"/>
      <c r="BC83" s="146"/>
      <c r="BD83" s="146"/>
      <c r="BE83" s="146"/>
      <c r="BF83" s="146"/>
      <c r="BG83" s="146"/>
      <c r="BH83" s="146"/>
      <c r="BI83" s="146"/>
      <c r="BJ83" s="146"/>
      <c r="BK83" s="146"/>
      <c r="BL83" s="146"/>
      <c r="BM83" s="146"/>
      <c r="BN83" s="146"/>
      <c r="BO83" s="146"/>
      <c r="BP83" s="146"/>
      <c r="BQ83" s="146"/>
      <c r="BR83" s="146"/>
      <c r="BS83" s="146"/>
      <c r="BT83" s="146"/>
      <c r="BU83" s="146"/>
      <c r="BV83" s="146"/>
      <c r="BW83" s="146"/>
      <c r="BX83" s="146"/>
      <c r="BY83" s="146"/>
      <c r="BZ83" s="146"/>
      <c r="CA83" s="146"/>
      <c r="CB83" s="146"/>
      <c r="CC83" s="146"/>
      <c r="CD83" s="146"/>
      <c r="CE83" s="146"/>
      <c r="CF83" s="146"/>
      <c r="CG83" s="146"/>
      <c r="CH83" s="146"/>
      <c r="CI83" s="146"/>
    </row>
    <row r="84" spans="2:87">
      <c r="B84" s="150" t="s">
        <v>136</v>
      </c>
      <c r="C84" s="145">
        <v>2410992</v>
      </c>
      <c r="D84" s="145">
        <v>380882</v>
      </c>
      <c r="E84" s="145">
        <v>1030562</v>
      </c>
      <c r="F84" s="145">
        <v>2147858</v>
      </c>
      <c r="G84" s="145">
        <v>3836336</v>
      </c>
      <c r="H84" s="145">
        <v>118750</v>
      </c>
      <c r="I84" s="145">
        <v>1385283</v>
      </c>
      <c r="J84" s="145">
        <v>2225344</v>
      </c>
      <c r="K84" s="145">
        <v>61727</v>
      </c>
      <c r="L84" s="145">
        <v>331769</v>
      </c>
      <c r="M84" s="145">
        <v>1755676</v>
      </c>
      <c r="N84" s="145">
        <v>0</v>
      </c>
      <c r="O84" s="145">
        <v>861524</v>
      </c>
      <c r="P84" s="145">
        <v>8070018</v>
      </c>
      <c r="Q84" s="145">
        <v>3006106</v>
      </c>
      <c r="R84" s="145">
        <v>355795</v>
      </c>
      <c r="S84" s="145">
        <v>654921</v>
      </c>
      <c r="T84" s="145">
        <v>0</v>
      </c>
      <c r="U84" s="145">
        <v>27372</v>
      </c>
      <c r="V84" s="145">
        <v>0</v>
      </c>
      <c r="W84" s="145">
        <v>696110</v>
      </c>
      <c r="X84" s="145">
        <v>15890475</v>
      </c>
      <c r="Y84" s="145">
        <v>32145</v>
      </c>
      <c r="Z84" s="145">
        <v>2287041</v>
      </c>
      <c r="AA84" s="145">
        <v>450253</v>
      </c>
      <c r="AB84" s="145">
        <v>168157</v>
      </c>
      <c r="AC84" s="145">
        <v>182895</v>
      </c>
      <c r="AD84" s="145">
        <v>0</v>
      </c>
      <c r="AE84" s="145">
        <v>12699312</v>
      </c>
      <c r="AF84" s="145">
        <v>13825825</v>
      </c>
      <c r="AG84" s="145">
        <v>6677014</v>
      </c>
      <c r="AH84" s="145"/>
      <c r="AI84" s="145"/>
      <c r="AJ84" s="145"/>
      <c r="AK84" s="145"/>
      <c r="AL84" s="145"/>
      <c r="AM84" s="145"/>
      <c r="AN84" s="145"/>
      <c r="AO84" s="145"/>
      <c r="AP84" s="145"/>
      <c r="AQ84" s="131">
        <f t="shared" si="664"/>
        <v>81570142</v>
      </c>
      <c r="AU84" s="140">
        <f>C84-SUM(C85:C87,C90)</f>
        <v>0</v>
      </c>
      <c r="AV84" s="140">
        <f t="shared" ref="AV84:CI84" si="669">D84-SUM(D85:D87,D90)</f>
        <v>0</v>
      </c>
      <c r="AW84" s="140">
        <f t="shared" si="669"/>
        <v>0</v>
      </c>
      <c r="AX84" s="140">
        <f t="shared" si="669"/>
        <v>0</v>
      </c>
      <c r="AY84" s="140">
        <f t="shared" si="669"/>
        <v>0</v>
      </c>
      <c r="AZ84" s="140">
        <f t="shared" si="669"/>
        <v>0</v>
      </c>
      <c r="BA84" s="140">
        <f t="shared" si="669"/>
        <v>0</v>
      </c>
      <c r="BB84" s="140">
        <f t="shared" si="669"/>
        <v>0</v>
      </c>
      <c r="BC84" s="140">
        <f t="shared" si="669"/>
        <v>0</v>
      </c>
      <c r="BD84" s="140">
        <f t="shared" si="669"/>
        <v>0</v>
      </c>
      <c r="BE84" s="140">
        <f t="shared" si="669"/>
        <v>0</v>
      </c>
      <c r="BF84" s="140">
        <f t="shared" si="669"/>
        <v>0</v>
      </c>
      <c r="BG84" s="140">
        <f t="shared" si="669"/>
        <v>0</v>
      </c>
      <c r="BH84" s="140">
        <f t="shared" si="669"/>
        <v>0</v>
      </c>
      <c r="BI84" s="140">
        <f t="shared" si="669"/>
        <v>0</v>
      </c>
      <c r="BJ84" s="140">
        <f t="shared" si="669"/>
        <v>0</v>
      </c>
      <c r="BK84" s="140">
        <f t="shared" si="669"/>
        <v>0</v>
      </c>
      <c r="BL84" s="140">
        <f t="shared" si="669"/>
        <v>0</v>
      </c>
      <c r="BM84" s="140">
        <f t="shared" si="669"/>
        <v>0</v>
      </c>
      <c r="BN84" s="140">
        <f t="shared" si="669"/>
        <v>0</v>
      </c>
      <c r="BO84" s="140">
        <f t="shared" si="669"/>
        <v>0</v>
      </c>
      <c r="BP84" s="140">
        <f t="shared" si="669"/>
        <v>0</v>
      </c>
      <c r="BQ84" s="140">
        <f t="shared" si="669"/>
        <v>0</v>
      </c>
      <c r="BR84" s="140">
        <f t="shared" si="669"/>
        <v>0</v>
      </c>
      <c r="BS84" s="140">
        <f t="shared" si="669"/>
        <v>0</v>
      </c>
      <c r="BT84" s="140">
        <f t="shared" si="669"/>
        <v>0</v>
      </c>
      <c r="BU84" s="140">
        <f t="shared" si="669"/>
        <v>0</v>
      </c>
      <c r="BV84" s="140">
        <f t="shared" si="669"/>
        <v>0</v>
      </c>
      <c r="BW84" s="140">
        <f t="shared" si="669"/>
        <v>0</v>
      </c>
      <c r="BX84" s="140">
        <f t="shared" si="669"/>
        <v>0</v>
      </c>
      <c r="BY84" s="140">
        <f t="shared" si="669"/>
        <v>0</v>
      </c>
      <c r="BZ84" s="140">
        <f t="shared" si="669"/>
        <v>0</v>
      </c>
      <c r="CA84" s="140">
        <f t="shared" si="669"/>
        <v>0</v>
      </c>
      <c r="CB84" s="140">
        <f t="shared" si="669"/>
        <v>0</v>
      </c>
      <c r="CC84" s="140">
        <f t="shared" si="669"/>
        <v>0</v>
      </c>
      <c r="CD84" s="140">
        <f t="shared" si="669"/>
        <v>0</v>
      </c>
      <c r="CE84" s="140">
        <f t="shared" si="669"/>
        <v>0</v>
      </c>
      <c r="CF84" s="140">
        <f t="shared" si="669"/>
        <v>0</v>
      </c>
      <c r="CG84" s="140">
        <f t="shared" si="669"/>
        <v>0</v>
      </c>
      <c r="CH84" s="140">
        <f t="shared" si="669"/>
        <v>0</v>
      </c>
      <c r="CI84" s="140">
        <f t="shared" si="669"/>
        <v>0</v>
      </c>
    </row>
    <row r="85" spans="2:87">
      <c r="B85" s="151" t="s">
        <v>137</v>
      </c>
      <c r="C85" s="145">
        <v>0</v>
      </c>
      <c r="D85" s="145">
        <v>28852</v>
      </c>
      <c r="E85" s="145">
        <v>0</v>
      </c>
      <c r="F85" s="145">
        <v>980266</v>
      </c>
      <c r="G85" s="145">
        <v>1080118</v>
      </c>
      <c r="H85" s="145">
        <v>1002</v>
      </c>
      <c r="I85" s="145">
        <v>1300037</v>
      </c>
      <c r="J85" s="145">
        <v>102236</v>
      </c>
      <c r="K85" s="145">
        <v>61727</v>
      </c>
      <c r="L85" s="145">
        <v>177408</v>
      </c>
      <c r="M85" s="145">
        <v>1278488</v>
      </c>
      <c r="N85" s="145">
        <v>0</v>
      </c>
      <c r="O85" s="145">
        <v>0</v>
      </c>
      <c r="P85" s="145">
        <v>139936</v>
      </c>
      <c r="Q85" s="145">
        <v>2435338</v>
      </c>
      <c r="R85" s="145">
        <v>355795</v>
      </c>
      <c r="S85" s="145">
        <v>62795</v>
      </c>
      <c r="T85" s="145">
        <v>0</v>
      </c>
      <c r="U85" s="145">
        <v>3467</v>
      </c>
      <c r="V85" s="145">
        <v>0</v>
      </c>
      <c r="W85" s="145">
        <v>31099</v>
      </c>
      <c r="X85" s="145">
        <v>3224611</v>
      </c>
      <c r="Y85" s="145">
        <v>0</v>
      </c>
      <c r="Z85" s="145">
        <v>0</v>
      </c>
      <c r="AA85" s="145">
        <v>121677</v>
      </c>
      <c r="AB85" s="145">
        <v>0</v>
      </c>
      <c r="AC85" s="145">
        <v>77769</v>
      </c>
      <c r="AD85" s="145">
        <v>0</v>
      </c>
      <c r="AE85" s="145">
        <v>1870256</v>
      </c>
      <c r="AF85" s="145">
        <v>5267468</v>
      </c>
      <c r="AG85" s="145">
        <v>2790043</v>
      </c>
      <c r="AH85" s="145"/>
      <c r="AI85" s="145"/>
      <c r="AJ85" s="145"/>
      <c r="AK85" s="145"/>
      <c r="AL85" s="145"/>
      <c r="AM85" s="145"/>
      <c r="AN85" s="145"/>
      <c r="AO85" s="145"/>
      <c r="AP85" s="145"/>
      <c r="AQ85" s="131">
        <f t="shared" si="664"/>
        <v>21390388</v>
      </c>
      <c r="AU85" s="146"/>
      <c r="AV85" s="146"/>
      <c r="AW85" s="146"/>
      <c r="AX85" s="146"/>
      <c r="AY85" s="146"/>
      <c r="AZ85" s="146"/>
      <c r="BA85" s="146"/>
      <c r="BB85" s="146"/>
      <c r="BC85" s="146"/>
      <c r="BD85" s="146"/>
      <c r="BE85" s="146"/>
      <c r="BF85" s="146"/>
      <c r="BG85" s="146"/>
      <c r="BH85" s="146"/>
      <c r="BI85" s="146"/>
      <c r="BJ85" s="146"/>
      <c r="BK85" s="146"/>
      <c r="BL85" s="146"/>
      <c r="BM85" s="146"/>
      <c r="BN85" s="146"/>
      <c r="BO85" s="146"/>
      <c r="BP85" s="146"/>
      <c r="BQ85" s="146"/>
      <c r="BR85" s="146"/>
      <c r="BS85" s="146"/>
      <c r="BT85" s="146"/>
      <c r="BU85" s="146"/>
      <c r="BV85" s="146"/>
      <c r="BW85" s="146"/>
      <c r="BX85" s="146"/>
      <c r="BY85" s="146"/>
      <c r="BZ85" s="146"/>
      <c r="CA85" s="146"/>
      <c r="CB85" s="146"/>
      <c r="CC85" s="146"/>
      <c r="CD85" s="146"/>
      <c r="CE85" s="146"/>
      <c r="CF85" s="146"/>
      <c r="CG85" s="146"/>
      <c r="CH85" s="146"/>
      <c r="CI85" s="146"/>
    </row>
    <row r="86" spans="2:87">
      <c r="B86" s="151" t="s">
        <v>138</v>
      </c>
      <c r="C86" s="145">
        <v>1371030</v>
      </c>
      <c r="D86" s="145">
        <v>352030</v>
      </c>
      <c r="E86" s="145">
        <v>1030562</v>
      </c>
      <c r="F86" s="145">
        <v>1167592</v>
      </c>
      <c r="G86" s="145">
        <v>2756218</v>
      </c>
      <c r="H86" s="145">
        <v>117748</v>
      </c>
      <c r="I86" s="145">
        <v>85246</v>
      </c>
      <c r="J86" s="145">
        <v>2123108</v>
      </c>
      <c r="K86" s="145">
        <v>0</v>
      </c>
      <c r="L86" s="145">
        <v>154361</v>
      </c>
      <c r="M86" s="145">
        <v>477188</v>
      </c>
      <c r="N86" s="145">
        <v>0</v>
      </c>
      <c r="O86" s="145">
        <v>861524</v>
      </c>
      <c r="P86" s="145">
        <v>7926781</v>
      </c>
      <c r="Q86" s="145">
        <v>570768</v>
      </c>
      <c r="R86" s="145">
        <v>0</v>
      </c>
      <c r="S86" s="145">
        <v>592126</v>
      </c>
      <c r="T86" s="145">
        <v>0</v>
      </c>
      <c r="U86" s="145">
        <v>23905</v>
      </c>
      <c r="V86" s="145">
        <v>0</v>
      </c>
      <c r="W86" s="145">
        <v>379941</v>
      </c>
      <c r="X86" s="145">
        <v>12238502</v>
      </c>
      <c r="Y86" s="145">
        <v>15043</v>
      </c>
      <c r="Z86" s="145">
        <v>1004832</v>
      </c>
      <c r="AA86" s="145">
        <v>328576</v>
      </c>
      <c r="AB86" s="145">
        <v>96452</v>
      </c>
      <c r="AC86" s="145">
        <v>105126</v>
      </c>
      <c r="AD86" s="145">
        <v>0</v>
      </c>
      <c r="AE86" s="145">
        <v>10829056</v>
      </c>
      <c r="AF86" s="145">
        <v>8558357</v>
      </c>
      <c r="AG86" s="145">
        <v>3886971</v>
      </c>
      <c r="AH86" s="145"/>
      <c r="AI86" s="145"/>
      <c r="AJ86" s="145"/>
      <c r="AK86" s="145"/>
      <c r="AL86" s="145"/>
      <c r="AM86" s="145"/>
      <c r="AN86" s="145"/>
      <c r="AO86" s="145"/>
      <c r="AP86" s="145"/>
      <c r="AQ86" s="131">
        <f t="shared" si="664"/>
        <v>57053043</v>
      </c>
      <c r="AU86" s="146"/>
      <c r="AV86" s="146"/>
      <c r="AW86" s="146"/>
      <c r="AX86" s="146"/>
      <c r="AY86" s="146"/>
      <c r="AZ86" s="146"/>
      <c r="BA86" s="146"/>
      <c r="BB86" s="146"/>
      <c r="BC86" s="146"/>
      <c r="BD86" s="146"/>
      <c r="BE86" s="146"/>
      <c r="BF86" s="146"/>
      <c r="BG86" s="146"/>
      <c r="BH86" s="146"/>
      <c r="BI86" s="146"/>
      <c r="BJ86" s="146"/>
      <c r="BK86" s="146"/>
      <c r="BL86" s="146"/>
      <c r="BM86" s="146"/>
      <c r="BN86" s="146"/>
      <c r="BO86" s="146"/>
      <c r="BP86" s="146"/>
      <c r="BQ86" s="146"/>
      <c r="BR86" s="146"/>
      <c r="BS86" s="146"/>
      <c r="BT86" s="146"/>
      <c r="BU86" s="146"/>
      <c r="BV86" s="146"/>
      <c r="BW86" s="146"/>
      <c r="BX86" s="146"/>
      <c r="BY86" s="146"/>
      <c r="BZ86" s="146"/>
      <c r="CA86" s="146"/>
      <c r="CB86" s="146"/>
      <c r="CC86" s="146"/>
      <c r="CD86" s="146"/>
      <c r="CE86" s="146"/>
      <c r="CF86" s="146"/>
      <c r="CG86" s="146"/>
      <c r="CH86" s="146"/>
      <c r="CI86" s="146"/>
    </row>
    <row r="87" spans="2:87">
      <c r="B87" s="151" t="s">
        <v>139</v>
      </c>
      <c r="C87" s="145">
        <v>939948</v>
      </c>
      <c r="D87" s="145">
        <v>0</v>
      </c>
      <c r="E87" s="145">
        <v>0</v>
      </c>
      <c r="F87" s="145">
        <v>0</v>
      </c>
      <c r="G87" s="145">
        <v>0</v>
      </c>
      <c r="H87" s="145">
        <v>0</v>
      </c>
      <c r="I87" s="145">
        <v>0</v>
      </c>
      <c r="J87" s="145">
        <v>0</v>
      </c>
      <c r="K87" s="145">
        <v>0</v>
      </c>
      <c r="L87" s="145">
        <v>0</v>
      </c>
      <c r="M87" s="145">
        <v>0</v>
      </c>
      <c r="N87" s="145">
        <v>0</v>
      </c>
      <c r="O87" s="145">
        <v>0</v>
      </c>
      <c r="P87" s="145">
        <v>0</v>
      </c>
      <c r="Q87" s="145">
        <v>0</v>
      </c>
      <c r="R87" s="145">
        <v>0</v>
      </c>
      <c r="S87" s="145">
        <v>0</v>
      </c>
      <c r="T87" s="145">
        <v>0</v>
      </c>
      <c r="U87" s="145">
        <v>0</v>
      </c>
      <c r="V87" s="145">
        <v>0</v>
      </c>
      <c r="W87" s="145">
        <v>0</v>
      </c>
      <c r="X87" s="145">
        <v>427362</v>
      </c>
      <c r="Y87" s="145">
        <v>0</v>
      </c>
      <c r="Z87" s="145">
        <v>1282209</v>
      </c>
      <c r="AA87" s="145">
        <v>0</v>
      </c>
      <c r="AB87" s="145">
        <v>0</v>
      </c>
      <c r="AC87" s="145">
        <v>0</v>
      </c>
      <c r="AD87" s="145">
        <v>0</v>
      </c>
      <c r="AE87" s="145">
        <v>0</v>
      </c>
      <c r="AF87" s="145">
        <v>0</v>
      </c>
      <c r="AG87" s="145">
        <v>0</v>
      </c>
      <c r="AH87" s="145"/>
      <c r="AI87" s="145"/>
      <c r="AJ87" s="145"/>
      <c r="AK87" s="145"/>
      <c r="AL87" s="145"/>
      <c r="AM87" s="145"/>
      <c r="AN87" s="145"/>
      <c r="AO87" s="145"/>
      <c r="AP87" s="145"/>
      <c r="AQ87" s="131">
        <f t="shared" si="664"/>
        <v>2649519</v>
      </c>
      <c r="AU87" s="140">
        <f t="shared" ref="AU87:BS87" si="670">C87-SUM(C88:C89)</f>
        <v>0</v>
      </c>
      <c r="AV87" s="140">
        <f t="shared" si="670"/>
        <v>0</v>
      </c>
      <c r="AW87" s="140">
        <f t="shared" si="670"/>
        <v>0</v>
      </c>
      <c r="AX87" s="140">
        <f t="shared" si="670"/>
        <v>0</v>
      </c>
      <c r="AY87" s="140">
        <f t="shared" si="670"/>
        <v>0</v>
      </c>
      <c r="AZ87" s="140">
        <f t="shared" si="670"/>
        <v>0</v>
      </c>
      <c r="BA87" s="140">
        <f t="shared" si="670"/>
        <v>0</v>
      </c>
      <c r="BB87" s="140">
        <f t="shared" si="670"/>
        <v>0</v>
      </c>
      <c r="BC87" s="140">
        <f t="shared" si="670"/>
        <v>0</v>
      </c>
      <c r="BD87" s="140">
        <f t="shared" si="670"/>
        <v>0</v>
      </c>
      <c r="BE87" s="140">
        <f t="shared" si="670"/>
        <v>0</v>
      </c>
      <c r="BF87" s="140">
        <f t="shared" si="670"/>
        <v>0</v>
      </c>
      <c r="BG87" s="140">
        <f t="shared" si="670"/>
        <v>0</v>
      </c>
      <c r="BH87" s="140">
        <f t="shared" si="670"/>
        <v>0</v>
      </c>
      <c r="BI87" s="140">
        <f t="shared" si="670"/>
        <v>0</v>
      </c>
      <c r="BJ87" s="140">
        <f t="shared" si="670"/>
        <v>0</v>
      </c>
      <c r="BK87" s="140">
        <f t="shared" si="670"/>
        <v>0</v>
      </c>
      <c r="BL87" s="140">
        <f t="shared" si="670"/>
        <v>0</v>
      </c>
      <c r="BM87" s="140">
        <f t="shared" si="670"/>
        <v>0</v>
      </c>
      <c r="BN87" s="140">
        <f t="shared" si="670"/>
        <v>0</v>
      </c>
      <c r="BO87" s="140">
        <f t="shared" si="670"/>
        <v>0</v>
      </c>
      <c r="BP87" s="140">
        <f t="shared" si="670"/>
        <v>0</v>
      </c>
      <c r="BQ87" s="140">
        <f t="shared" si="670"/>
        <v>0</v>
      </c>
      <c r="BR87" s="140">
        <f t="shared" si="670"/>
        <v>0</v>
      </c>
      <c r="BS87" s="140">
        <f t="shared" si="670"/>
        <v>0</v>
      </c>
      <c r="BT87" s="140">
        <f t="shared" ref="BT87:CI87" si="671">AB87-SUM(AB88:AB89)</f>
        <v>0</v>
      </c>
      <c r="BU87" s="140">
        <f t="shared" si="671"/>
        <v>0</v>
      </c>
      <c r="BV87" s="140">
        <f t="shared" si="671"/>
        <v>0</v>
      </c>
      <c r="BW87" s="140">
        <f t="shared" si="671"/>
        <v>0</v>
      </c>
      <c r="BX87" s="140">
        <f t="shared" si="671"/>
        <v>0</v>
      </c>
      <c r="BY87" s="140">
        <f t="shared" si="671"/>
        <v>0</v>
      </c>
      <c r="BZ87" s="140">
        <f t="shared" si="671"/>
        <v>0</v>
      </c>
      <c r="CA87" s="140">
        <f t="shared" si="671"/>
        <v>0</v>
      </c>
      <c r="CB87" s="140">
        <f t="shared" si="671"/>
        <v>0</v>
      </c>
      <c r="CC87" s="140">
        <f t="shared" si="671"/>
        <v>0</v>
      </c>
      <c r="CD87" s="140">
        <f t="shared" si="671"/>
        <v>0</v>
      </c>
      <c r="CE87" s="140">
        <f t="shared" si="671"/>
        <v>0</v>
      </c>
      <c r="CF87" s="140">
        <f t="shared" si="671"/>
        <v>0</v>
      </c>
      <c r="CG87" s="140">
        <f t="shared" si="671"/>
        <v>0</v>
      </c>
      <c r="CH87" s="140">
        <f t="shared" si="671"/>
        <v>0</v>
      </c>
      <c r="CI87" s="140">
        <f t="shared" si="671"/>
        <v>0</v>
      </c>
    </row>
    <row r="88" spans="2:87">
      <c r="B88" s="152" t="s">
        <v>140</v>
      </c>
      <c r="C88" s="145">
        <v>939948</v>
      </c>
      <c r="D88" s="145">
        <v>0</v>
      </c>
      <c r="E88" s="145">
        <v>0</v>
      </c>
      <c r="F88" s="145">
        <v>0</v>
      </c>
      <c r="G88" s="145">
        <v>0</v>
      </c>
      <c r="H88" s="145">
        <v>0</v>
      </c>
      <c r="I88" s="145">
        <v>0</v>
      </c>
      <c r="J88" s="145">
        <v>0</v>
      </c>
      <c r="K88" s="145">
        <v>0</v>
      </c>
      <c r="L88" s="145">
        <v>0</v>
      </c>
      <c r="M88" s="145">
        <v>0</v>
      </c>
      <c r="N88" s="145">
        <v>0</v>
      </c>
      <c r="O88" s="145">
        <v>0</v>
      </c>
      <c r="P88" s="145">
        <v>0</v>
      </c>
      <c r="Q88" s="145">
        <v>0</v>
      </c>
      <c r="R88" s="145">
        <v>0</v>
      </c>
      <c r="S88" s="145">
        <v>0</v>
      </c>
      <c r="T88" s="145">
        <v>0</v>
      </c>
      <c r="U88" s="145">
        <v>0</v>
      </c>
      <c r="V88" s="145">
        <v>0</v>
      </c>
      <c r="W88" s="145">
        <v>0</v>
      </c>
      <c r="X88" s="145">
        <v>427362</v>
      </c>
      <c r="Y88" s="145">
        <v>0</v>
      </c>
      <c r="Z88" s="145">
        <v>1282209</v>
      </c>
      <c r="AA88" s="145">
        <v>0</v>
      </c>
      <c r="AB88" s="145">
        <v>0</v>
      </c>
      <c r="AC88" s="145">
        <v>0</v>
      </c>
      <c r="AD88" s="145">
        <v>0</v>
      </c>
      <c r="AE88" s="145">
        <v>0</v>
      </c>
      <c r="AF88" s="145">
        <v>0</v>
      </c>
      <c r="AG88" s="145">
        <v>0</v>
      </c>
      <c r="AH88" s="145"/>
      <c r="AI88" s="145"/>
      <c r="AJ88" s="145"/>
      <c r="AK88" s="145"/>
      <c r="AL88" s="145"/>
      <c r="AM88" s="145"/>
      <c r="AN88" s="145"/>
      <c r="AO88" s="145"/>
      <c r="AP88" s="145"/>
      <c r="AQ88" s="131">
        <f t="shared" si="664"/>
        <v>2649519</v>
      </c>
      <c r="AU88" s="140"/>
      <c r="AV88" s="140"/>
      <c r="AW88" s="140"/>
      <c r="AX88" s="140"/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I88" s="140"/>
    </row>
    <row r="89" spans="2:87">
      <c r="B89" s="152" t="s">
        <v>141</v>
      </c>
      <c r="C89" s="145">
        <v>0</v>
      </c>
      <c r="D89" s="145">
        <v>0</v>
      </c>
      <c r="E89" s="145">
        <v>0</v>
      </c>
      <c r="F89" s="145">
        <v>0</v>
      </c>
      <c r="G89" s="145">
        <v>0</v>
      </c>
      <c r="H89" s="145">
        <v>0</v>
      </c>
      <c r="I89" s="145">
        <v>0</v>
      </c>
      <c r="J89" s="145">
        <v>0</v>
      </c>
      <c r="K89" s="145">
        <v>0</v>
      </c>
      <c r="L89" s="145">
        <v>0</v>
      </c>
      <c r="M89" s="145">
        <v>0</v>
      </c>
      <c r="N89" s="145">
        <v>0</v>
      </c>
      <c r="O89" s="145">
        <v>0</v>
      </c>
      <c r="P89" s="145">
        <v>0</v>
      </c>
      <c r="Q89" s="145">
        <v>0</v>
      </c>
      <c r="R89" s="145">
        <v>0</v>
      </c>
      <c r="S89" s="145">
        <v>0</v>
      </c>
      <c r="T89" s="145">
        <v>0</v>
      </c>
      <c r="U89" s="145">
        <v>0</v>
      </c>
      <c r="V89" s="145">
        <v>0</v>
      </c>
      <c r="W89" s="145">
        <v>0</v>
      </c>
      <c r="X89" s="145">
        <v>0</v>
      </c>
      <c r="Y89" s="145">
        <v>0</v>
      </c>
      <c r="Z89" s="145">
        <v>0</v>
      </c>
      <c r="AA89" s="145">
        <v>0</v>
      </c>
      <c r="AB89" s="145">
        <v>0</v>
      </c>
      <c r="AC89" s="145">
        <v>0</v>
      </c>
      <c r="AD89" s="145">
        <v>0</v>
      </c>
      <c r="AE89" s="145">
        <v>0</v>
      </c>
      <c r="AF89" s="145">
        <v>0</v>
      </c>
      <c r="AG89" s="145">
        <v>0</v>
      </c>
      <c r="AH89" s="145"/>
      <c r="AI89" s="145"/>
      <c r="AJ89" s="145"/>
      <c r="AK89" s="145"/>
      <c r="AL89" s="145"/>
      <c r="AM89" s="145"/>
      <c r="AN89" s="145"/>
      <c r="AO89" s="145"/>
      <c r="AP89" s="145"/>
      <c r="AQ89" s="131">
        <f t="shared" si="664"/>
        <v>0</v>
      </c>
      <c r="AU89" s="146"/>
      <c r="AV89" s="146"/>
      <c r="AW89" s="146"/>
      <c r="AX89" s="146"/>
      <c r="AY89" s="146"/>
      <c r="AZ89" s="146"/>
      <c r="BA89" s="146"/>
      <c r="BB89" s="146"/>
      <c r="BC89" s="146"/>
      <c r="BD89" s="146"/>
      <c r="BE89" s="146"/>
      <c r="BF89" s="146"/>
      <c r="BG89" s="146"/>
      <c r="BH89" s="146"/>
      <c r="BI89" s="146"/>
      <c r="BJ89" s="146"/>
      <c r="BK89" s="146"/>
      <c r="BL89" s="146"/>
      <c r="BM89" s="146"/>
      <c r="BN89" s="146"/>
      <c r="BO89" s="146"/>
      <c r="BP89" s="146"/>
      <c r="BQ89" s="146"/>
      <c r="BR89" s="146"/>
      <c r="BS89" s="146"/>
      <c r="BT89" s="146"/>
      <c r="BU89" s="146"/>
      <c r="BV89" s="146"/>
      <c r="BW89" s="146"/>
      <c r="BX89" s="146"/>
      <c r="BY89" s="146"/>
      <c r="BZ89" s="146"/>
      <c r="CA89" s="146"/>
      <c r="CB89" s="146"/>
      <c r="CC89" s="146"/>
      <c r="CD89" s="146"/>
      <c r="CE89" s="146"/>
      <c r="CF89" s="146"/>
      <c r="CG89" s="146"/>
      <c r="CH89" s="146"/>
      <c r="CI89" s="146"/>
    </row>
    <row r="90" spans="2:87">
      <c r="B90" s="151" t="s">
        <v>142</v>
      </c>
      <c r="C90" s="145">
        <v>100014</v>
      </c>
      <c r="D90" s="145">
        <v>0</v>
      </c>
      <c r="E90" s="145">
        <v>0</v>
      </c>
      <c r="F90" s="145">
        <v>0</v>
      </c>
      <c r="G90" s="145">
        <v>0</v>
      </c>
      <c r="H90" s="145">
        <v>0</v>
      </c>
      <c r="I90" s="145">
        <v>0</v>
      </c>
      <c r="J90" s="145">
        <v>0</v>
      </c>
      <c r="K90" s="145">
        <v>0</v>
      </c>
      <c r="L90" s="145">
        <v>0</v>
      </c>
      <c r="M90" s="145">
        <v>0</v>
      </c>
      <c r="N90" s="145">
        <v>0</v>
      </c>
      <c r="O90" s="145">
        <v>0</v>
      </c>
      <c r="P90" s="145">
        <v>3301</v>
      </c>
      <c r="Q90" s="145">
        <v>0</v>
      </c>
      <c r="R90" s="145">
        <v>0</v>
      </c>
      <c r="S90" s="145">
        <v>0</v>
      </c>
      <c r="T90" s="145">
        <v>0</v>
      </c>
      <c r="U90" s="145">
        <v>0</v>
      </c>
      <c r="V90" s="145">
        <v>0</v>
      </c>
      <c r="W90" s="145">
        <v>285070</v>
      </c>
      <c r="X90" s="145">
        <v>0</v>
      </c>
      <c r="Y90" s="145">
        <v>17102</v>
      </c>
      <c r="Z90" s="145">
        <v>0</v>
      </c>
      <c r="AA90" s="145">
        <v>0</v>
      </c>
      <c r="AB90" s="145">
        <v>71705</v>
      </c>
      <c r="AC90" s="145">
        <v>0</v>
      </c>
      <c r="AD90" s="145">
        <v>0</v>
      </c>
      <c r="AE90" s="145">
        <v>0</v>
      </c>
      <c r="AF90" s="145">
        <v>0</v>
      </c>
      <c r="AG90" s="145">
        <v>0</v>
      </c>
      <c r="AH90" s="145"/>
      <c r="AI90" s="145"/>
      <c r="AJ90" s="145"/>
      <c r="AK90" s="145"/>
      <c r="AL90" s="145"/>
      <c r="AM90" s="145"/>
      <c r="AN90" s="145"/>
      <c r="AO90" s="145"/>
      <c r="AP90" s="145"/>
      <c r="AQ90" s="131">
        <f t="shared" si="664"/>
        <v>477192</v>
      </c>
      <c r="AU90" s="146"/>
      <c r="AV90" s="146"/>
      <c r="AW90" s="146"/>
      <c r="AX90" s="146"/>
      <c r="AY90" s="146"/>
      <c r="AZ90" s="146"/>
      <c r="BA90" s="146"/>
      <c r="BB90" s="146"/>
      <c r="BC90" s="146"/>
      <c r="BD90" s="146"/>
      <c r="BE90" s="146"/>
      <c r="BF90" s="146"/>
      <c r="BG90" s="146"/>
      <c r="BH90" s="146"/>
      <c r="BI90" s="146"/>
      <c r="BJ90" s="146"/>
      <c r="BK90" s="146"/>
      <c r="BL90" s="146"/>
      <c r="BM90" s="146"/>
      <c r="BN90" s="146"/>
      <c r="BO90" s="146"/>
      <c r="BP90" s="146"/>
      <c r="BQ90" s="146"/>
      <c r="BR90" s="146"/>
      <c r="BS90" s="146"/>
      <c r="BT90" s="146"/>
      <c r="BU90" s="146"/>
      <c r="BV90" s="146"/>
      <c r="BW90" s="146"/>
      <c r="BX90" s="146"/>
      <c r="BY90" s="146"/>
      <c r="BZ90" s="146"/>
      <c r="CA90" s="146"/>
      <c r="CB90" s="146"/>
      <c r="CC90" s="146"/>
      <c r="CD90" s="146"/>
      <c r="CE90" s="146"/>
      <c r="CF90" s="146"/>
      <c r="CG90" s="146"/>
      <c r="CH90" s="146"/>
      <c r="CI90" s="146"/>
    </row>
    <row r="91" spans="2:87">
      <c r="B91" s="149" t="s">
        <v>143</v>
      </c>
      <c r="C91" s="142">
        <v>3712019</v>
      </c>
      <c r="D91" s="142">
        <v>13204608</v>
      </c>
      <c r="E91" s="142">
        <v>7484334</v>
      </c>
      <c r="F91" s="142">
        <v>12437085</v>
      </c>
      <c r="G91" s="142">
        <v>39580859</v>
      </c>
      <c r="H91" s="142">
        <v>8156284</v>
      </c>
      <c r="I91" s="142">
        <v>23749982</v>
      </c>
      <c r="J91" s="142">
        <v>17394290</v>
      </c>
      <c r="K91" s="142">
        <v>360652</v>
      </c>
      <c r="L91" s="142">
        <v>7161595</v>
      </c>
      <c r="M91" s="142">
        <v>69437073</v>
      </c>
      <c r="N91" s="142">
        <v>25086475</v>
      </c>
      <c r="O91" s="142">
        <v>15696600</v>
      </c>
      <c r="P91" s="142">
        <v>8891141</v>
      </c>
      <c r="Q91" s="142">
        <v>14753317</v>
      </c>
      <c r="R91" s="142">
        <v>91661</v>
      </c>
      <c r="S91" s="142">
        <v>786541</v>
      </c>
      <c r="T91" s="142">
        <v>649906</v>
      </c>
      <c r="U91" s="142">
        <v>1731198</v>
      </c>
      <c r="V91" s="142">
        <v>28789</v>
      </c>
      <c r="W91" s="142">
        <v>671925</v>
      </c>
      <c r="X91" s="142">
        <v>55001676</v>
      </c>
      <c r="Y91" s="142">
        <v>4995997</v>
      </c>
      <c r="Z91" s="142">
        <v>9314487</v>
      </c>
      <c r="AA91" s="142">
        <v>10429238</v>
      </c>
      <c r="AB91" s="142">
        <v>15579127</v>
      </c>
      <c r="AC91" s="142">
        <v>6966402</v>
      </c>
      <c r="AD91" s="142">
        <v>840810</v>
      </c>
      <c r="AE91" s="142">
        <v>12680091</v>
      </c>
      <c r="AF91" s="142">
        <v>15294615</v>
      </c>
      <c r="AG91" s="142">
        <v>10452585</v>
      </c>
      <c r="AH91" s="142"/>
      <c r="AI91" s="142"/>
      <c r="AJ91" s="142"/>
      <c r="AK91" s="142"/>
      <c r="AL91" s="142"/>
      <c r="AM91" s="142"/>
      <c r="AN91" s="142"/>
      <c r="AO91" s="142"/>
      <c r="AP91" s="142"/>
      <c r="AQ91" s="131">
        <f t="shared" si="664"/>
        <v>412621362</v>
      </c>
      <c r="AU91" s="140">
        <f t="shared" ref="AU91:BS91" si="672">C91-SUM(C92:C93)</f>
        <v>0</v>
      </c>
      <c r="AV91" s="140">
        <f t="shared" si="672"/>
        <v>0</v>
      </c>
      <c r="AW91" s="140">
        <f t="shared" si="672"/>
        <v>0</v>
      </c>
      <c r="AX91" s="140">
        <f t="shared" si="672"/>
        <v>0</v>
      </c>
      <c r="AY91" s="140">
        <f t="shared" si="672"/>
        <v>0</v>
      </c>
      <c r="AZ91" s="140">
        <f t="shared" si="672"/>
        <v>0</v>
      </c>
      <c r="BA91" s="140">
        <f t="shared" si="672"/>
        <v>0</v>
      </c>
      <c r="BB91" s="140">
        <f t="shared" si="672"/>
        <v>0</v>
      </c>
      <c r="BC91" s="140">
        <f t="shared" si="672"/>
        <v>0</v>
      </c>
      <c r="BD91" s="140">
        <f t="shared" si="672"/>
        <v>0</v>
      </c>
      <c r="BE91" s="140">
        <f t="shared" si="672"/>
        <v>0</v>
      </c>
      <c r="BF91" s="140">
        <f t="shared" si="672"/>
        <v>0</v>
      </c>
      <c r="BG91" s="140">
        <f t="shared" si="672"/>
        <v>0</v>
      </c>
      <c r="BH91" s="140">
        <f t="shared" si="672"/>
        <v>0</v>
      </c>
      <c r="BI91" s="140">
        <f t="shared" si="672"/>
        <v>0</v>
      </c>
      <c r="BJ91" s="140">
        <f t="shared" si="672"/>
        <v>0</v>
      </c>
      <c r="BK91" s="140">
        <f t="shared" si="672"/>
        <v>0</v>
      </c>
      <c r="BL91" s="140">
        <f t="shared" si="672"/>
        <v>0</v>
      </c>
      <c r="BM91" s="140">
        <f t="shared" si="672"/>
        <v>0</v>
      </c>
      <c r="BN91" s="140">
        <f t="shared" si="672"/>
        <v>0</v>
      </c>
      <c r="BO91" s="140">
        <f t="shared" si="672"/>
        <v>0</v>
      </c>
      <c r="BP91" s="140">
        <f t="shared" si="672"/>
        <v>0</v>
      </c>
      <c r="BQ91" s="140">
        <f t="shared" si="672"/>
        <v>0</v>
      </c>
      <c r="BR91" s="140">
        <f t="shared" si="672"/>
        <v>0</v>
      </c>
      <c r="BS91" s="140">
        <f t="shared" si="672"/>
        <v>0</v>
      </c>
      <c r="BT91" s="140">
        <f t="shared" ref="BT91:CI91" si="673">AB91-SUM(AB92:AB93)</f>
        <v>0</v>
      </c>
      <c r="BU91" s="140">
        <f t="shared" si="673"/>
        <v>0</v>
      </c>
      <c r="BV91" s="140">
        <f t="shared" si="673"/>
        <v>0</v>
      </c>
      <c r="BW91" s="140">
        <f t="shared" si="673"/>
        <v>0</v>
      </c>
      <c r="BX91" s="140">
        <f t="shared" si="673"/>
        <v>0</v>
      </c>
      <c r="BY91" s="140">
        <f t="shared" si="673"/>
        <v>0</v>
      </c>
      <c r="BZ91" s="140">
        <f t="shared" si="673"/>
        <v>0</v>
      </c>
      <c r="CA91" s="140">
        <f t="shared" si="673"/>
        <v>0</v>
      </c>
      <c r="CB91" s="140">
        <f t="shared" si="673"/>
        <v>0</v>
      </c>
      <c r="CC91" s="140">
        <f t="shared" si="673"/>
        <v>0</v>
      </c>
      <c r="CD91" s="140">
        <f t="shared" si="673"/>
        <v>0</v>
      </c>
      <c r="CE91" s="140">
        <f t="shared" si="673"/>
        <v>0</v>
      </c>
      <c r="CF91" s="140">
        <f t="shared" si="673"/>
        <v>0</v>
      </c>
      <c r="CG91" s="140">
        <f t="shared" si="673"/>
        <v>0</v>
      </c>
      <c r="CH91" s="140">
        <f t="shared" si="673"/>
        <v>0</v>
      </c>
      <c r="CI91" s="140">
        <f t="shared" si="673"/>
        <v>0</v>
      </c>
    </row>
    <row r="92" spans="2:87">
      <c r="B92" s="150" t="s">
        <v>144</v>
      </c>
      <c r="C92" s="145">
        <v>15642</v>
      </c>
      <c r="D92" s="145">
        <v>73028</v>
      </c>
      <c r="E92" s="145">
        <v>2143148</v>
      </c>
      <c r="F92" s="145">
        <v>343445</v>
      </c>
      <c r="G92" s="145">
        <v>14533</v>
      </c>
      <c r="H92" s="145">
        <v>241302</v>
      </c>
      <c r="I92" s="145">
        <v>6551</v>
      </c>
      <c r="J92" s="145">
        <v>0</v>
      </c>
      <c r="K92" s="145">
        <v>0</v>
      </c>
      <c r="L92" s="145">
        <v>0</v>
      </c>
      <c r="M92" s="145">
        <v>0</v>
      </c>
      <c r="N92" s="145">
        <v>558037</v>
      </c>
      <c r="O92" s="145">
        <v>49106</v>
      </c>
      <c r="P92" s="145">
        <v>1541783</v>
      </c>
      <c r="Q92" s="145">
        <v>1045852</v>
      </c>
      <c r="R92" s="145">
        <v>0</v>
      </c>
      <c r="S92" s="145">
        <v>26923</v>
      </c>
      <c r="T92" s="145">
        <v>0</v>
      </c>
      <c r="U92" s="145">
        <v>0</v>
      </c>
      <c r="V92" s="145">
        <v>0</v>
      </c>
      <c r="W92" s="145">
        <v>298785</v>
      </c>
      <c r="X92" s="145">
        <v>4423084</v>
      </c>
      <c r="Y92" s="145">
        <v>3488278</v>
      </c>
      <c r="Z92" s="145">
        <v>301371</v>
      </c>
      <c r="AA92" s="145">
        <v>3651532</v>
      </c>
      <c r="AB92" s="145">
        <v>342913</v>
      </c>
      <c r="AC92" s="145">
        <v>0</v>
      </c>
      <c r="AD92" s="145">
        <v>49826</v>
      </c>
      <c r="AE92" s="145">
        <v>1809932</v>
      </c>
      <c r="AF92" s="145">
        <v>3114289</v>
      </c>
      <c r="AG92" s="145">
        <v>1747518</v>
      </c>
      <c r="AH92" s="145"/>
      <c r="AI92" s="145"/>
      <c r="AJ92" s="145"/>
      <c r="AK92" s="145"/>
      <c r="AL92" s="145"/>
      <c r="AM92" s="145"/>
      <c r="AN92" s="145"/>
      <c r="AO92" s="145"/>
      <c r="AP92" s="145"/>
      <c r="AQ92" s="131">
        <f t="shared" si="664"/>
        <v>25286878</v>
      </c>
      <c r="AU92" s="146"/>
      <c r="AV92" s="146"/>
      <c r="AW92" s="146"/>
      <c r="AX92" s="146"/>
      <c r="AY92" s="146"/>
      <c r="AZ92" s="146"/>
      <c r="BA92" s="146"/>
      <c r="BB92" s="146"/>
      <c r="BC92" s="146"/>
      <c r="BD92" s="146"/>
      <c r="BE92" s="146"/>
      <c r="BF92" s="146"/>
      <c r="BG92" s="146"/>
      <c r="BH92" s="146"/>
      <c r="BI92" s="146"/>
      <c r="BJ92" s="146"/>
      <c r="BK92" s="146"/>
      <c r="BL92" s="146"/>
      <c r="BM92" s="146"/>
      <c r="BN92" s="146"/>
      <c r="BO92" s="146"/>
      <c r="BP92" s="146"/>
      <c r="BQ92" s="146"/>
      <c r="BR92" s="146"/>
      <c r="BS92" s="146"/>
      <c r="BT92" s="146"/>
      <c r="BU92" s="146"/>
      <c r="BV92" s="146"/>
      <c r="BW92" s="146"/>
      <c r="BX92" s="146"/>
      <c r="BY92" s="146"/>
      <c r="BZ92" s="146"/>
      <c r="CA92" s="146"/>
      <c r="CB92" s="146"/>
      <c r="CC92" s="146"/>
      <c r="CD92" s="146"/>
      <c r="CE92" s="146"/>
      <c r="CF92" s="146"/>
      <c r="CG92" s="146"/>
      <c r="CH92" s="146"/>
      <c r="CI92" s="146"/>
    </row>
    <row r="93" spans="2:87">
      <c r="B93" s="150" t="s">
        <v>145</v>
      </c>
      <c r="C93" s="145">
        <v>3696377</v>
      </c>
      <c r="D93" s="145">
        <v>13131580</v>
      </c>
      <c r="E93" s="145">
        <v>5341186</v>
      </c>
      <c r="F93" s="145">
        <v>12093640</v>
      </c>
      <c r="G93" s="145">
        <v>39566326</v>
      </c>
      <c r="H93" s="145">
        <v>7914982</v>
      </c>
      <c r="I93" s="145">
        <v>23743431</v>
      </c>
      <c r="J93" s="145">
        <v>17394290</v>
      </c>
      <c r="K93" s="145">
        <v>360652</v>
      </c>
      <c r="L93" s="145">
        <v>7161595</v>
      </c>
      <c r="M93" s="145">
        <v>69437073</v>
      </c>
      <c r="N93" s="145">
        <v>24528438</v>
      </c>
      <c r="O93" s="145">
        <v>15647494</v>
      </c>
      <c r="P93" s="145">
        <v>7349358</v>
      </c>
      <c r="Q93" s="145">
        <v>13707465</v>
      </c>
      <c r="R93" s="145">
        <v>91661</v>
      </c>
      <c r="S93" s="145">
        <v>759618</v>
      </c>
      <c r="T93" s="145">
        <v>649906</v>
      </c>
      <c r="U93" s="145">
        <v>1731198</v>
      </c>
      <c r="V93" s="145">
        <v>28789</v>
      </c>
      <c r="W93" s="145">
        <v>373140</v>
      </c>
      <c r="X93" s="145">
        <v>50578592</v>
      </c>
      <c r="Y93" s="145">
        <v>1507719</v>
      </c>
      <c r="Z93" s="145">
        <v>9013116</v>
      </c>
      <c r="AA93" s="145">
        <v>6777706</v>
      </c>
      <c r="AB93" s="145">
        <v>15236214</v>
      </c>
      <c r="AC93" s="145">
        <v>6966402</v>
      </c>
      <c r="AD93" s="145">
        <v>790984</v>
      </c>
      <c r="AE93" s="145">
        <v>10870159</v>
      </c>
      <c r="AF93" s="145">
        <v>12180326</v>
      </c>
      <c r="AG93" s="145">
        <v>8705067</v>
      </c>
      <c r="AH93" s="145"/>
      <c r="AI93" s="145"/>
      <c r="AJ93" s="145"/>
      <c r="AK93" s="145"/>
      <c r="AL93" s="145"/>
      <c r="AM93" s="145"/>
      <c r="AN93" s="145"/>
      <c r="AO93" s="145"/>
      <c r="AP93" s="145"/>
      <c r="AQ93" s="131">
        <f t="shared" si="664"/>
        <v>387334484</v>
      </c>
      <c r="AU93" s="140">
        <f t="shared" ref="AU93:BS93" si="674">C93-SUM(C94,C97:C101)</f>
        <v>0</v>
      </c>
      <c r="AV93" s="140">
        <f t="shared" si="674"/>
        <v>0</v>
      </c>
      <c r="AW93" s="140">
        <f t="shared" si="674"/>
        <v>0</v>
      </c>
      <c r="AX93" s="140">
        <f t="shared" si="674"/>
        <v>0</v>
      </c>
      <c r="AY93" s="140">
        <f t="shared" si="674"/>
        <v>0</v>
      </c>
      <c r="AZ93" s="140">
        <f t="shared" si="674"/>
        <v>0</v>
      </c>
      <c r="BA93" s="140">
        <f t="shared" si="674"/>
        <v>0</v>
      </c>
      <c r="BB93" s="140">
        <f t="shared" si="674"/>
        <v>0</v>
      </c>
      <c r="BC93" s="140">
        <f t="shared" si="674"/>
        <v>0</v>
      </c>
      <c r="BD93" s="140">
        <f t="shared" si="674"/>
        <v>0</v>
      </c>
      <c r="BE93" s="140">
        <f t="shared" si="674"/>
        <v>0</v>
      </c>
      <c r="BF93" s="140">
        <f t="shared" si="674"/>
        <v>0</v>
      </c>
      <c r="BG93" s="140">
        <f t="shared" si="674"/>
        <v>0</v>
      </c>
      <c r="BH93" s="140">
        <f t="shared" si="674"/>
        <v>0</v>
      </c>
      <c r="BI93" s="140">
        <f t="shared" si="674"/>
        <v>0</v>
      </c>
      <c r="BJ93" s="140">
        <f t="shared" si="674"/>
        <v>0</v>
      </c>
      <c r="BK93" s="140">
        <f t="shared" si="674"/>
        <v>0</v>
      </c>
      <c r="BL93" s="140">
        <f t="shared" si="674"/>
        <v>1</v>
      </c>
      <c r="BM93" s="140">
        <f t="shared" si="674"/>
        <v>0</v>
      </c>
      <c r="BN93" s="140">
        <f t="shared" si="674"/>
        <v>0</v>
      </c>
      <c r="BO93" s="140">
        <f t="shared" si="674"/>
        <v>0</v>
      </c>
      <c r="BP93" s="140">
        <f t="shared" si="674"/>
        <v>0</v>
      </c>
      <c r="BQ93" s="140">
        <f t="shared" si="674"/>
        <v>0</v>
      </c>
      <c r="BR93" s="140">
        <f t="shared" si="674"/>
        <v>-1</v>
      </c>
      <c r="BS93" s="140">
        <f t="shared" si="674"/>
        <v>0</v>
      </c>
      <c r="BT93" s="140">
        <f t="shared" ref="BT93:CI93" si="675">AB93-SUM(AB94,AB97:AB101)</f>
        <v>0</v>
      </c>
      <c r="BU93" s="140">
        <f t="shared" si="675"/>
        <v>0</v>
      </c>
      <c r="BV93" s="140">
        <f t="shared" si="675"/>
        <v>0</v>
      </c>
      <c r="BW93" s="140">
        <f t="shared" si="675"/>
        <v>0</v>
      </c>
      <c r="BX93" s="140">
        <f t="shared" si="675"/>
        <v>0</v>
      </c>
      <c r="BY93" s="140">
        <f t="shared" si="675"/>
        <v>0</v>
      </c>
      <c r="BZ93" s="140">
        <f t="shared" si="675"/>
        <v>0</v>
      </c>
      <c r="CA93" s="140">
        <f t="shared" si="675"/>
        <v>0</v>
      </c>
      <c r="CB93" s="140">
        <f t="shared" si="675"/>
        <v>0</v>
      </c>
      <c r="CC93" s="140">
        <f t="shared" si="675"/>
        <v>0</v>
      </c>
      <c r="CD93" s="140">
        <f t="shared" si="675"/>
        <v>0</v>
      </c>
      <c r="CE93" s="140">
        <f t="shared" si="675"/>
        <v>0</v>
      </c>
      <c r="CF93" s="140">
        <f t="shared" si="675"/>
        <v>0</v>
      </c>
      <c r="CG93" s="140">
        <f t="shared" si="675"/>
        <v>0</v>
      </c>
      <c r="CH93" s="140">
        <f t="shared" si="675"/>
        <v>0</v>
      </c>
      <c r="CI93" s="140">
        <f t="shared" si="675"/>
        <v>0</v>
      </c>
    </row>
    <row r="94" spans="2:87">
      <c r="B94" s="151" t="s">
        <v>146</v>
      </c>
      <c r="C94" s="145">
        <v>403417</v>
      </c>
      <c r="D94" s="145">
        <v>3809624</v>
      </c>
      <c r="E94" s="145">
        <v>2600706</v>
      </c>
      <c r="F94" s="145">
        <v>787375</v>
      </c>
      <c r="G94" s="145">
        <v>6077065</v>
      </c>
      <c r="H94" s="145">
        <v>1223590</v>
      </c>
      <c r="I94" s="145">
        <v>1455477</v>
      </c>
      <c r="J94" s="145">
        <v>4429122</v>
      </c>
      <c r="K94" s="145">
        <v>125824</v>
      </c>
      <c r="L94" s="145">
        <v>4063768</v>
      </c>
      <c r="M94" s="145">
        <v>5203907</v>
      </c>
      <c r="N94" s="145">
        <v>20397771</v>
      </c>
      <c r="O94" s="145">
        <v>2341171</v>
      </c>
      <c r="P94" s="145">
        <v>441298</v>
      </c>
      <c r="Q94" s="145">
        <v>3678639</v>
      </c>
      <c r="R94" s="145">
        <v>20362</v>
      </c>
      <c r="S94" s="145">
        <v>38567</v>
      </c>
      <c r="T94" s="145">
        <v>22652</v>
      </c>
      <c r="U94" s="145">
        <v>8137</v>
      </c>
      <c r="V94" s="145">
        <v>3846</v>
      </c>
      <c r="W94" s="145">
        <v>22809</v>
      </c>
      <c r="X94" s="145">
        <v>3740024</v>
      </c>
      <c r="Y94" s="145">
        <v>43611</v>
      </c>
      <c r="Z94" s="145">
        <v>1340939</v>
      </c>
      <c r="AA94" s="145">
        <v>2933506</v>
      </c>
      <c r="AB94" s="145">
        <v>295302</v>
      </c>
      <c r="AC94" s="145">
        <v>3148188</v>
      </c>
      <c r="AD94" s="145">
        <v>691222</v>
      </c>
      <c r="AE94" s="145">
        <v>1466782</v>
      </c>
      <c r="AF94" s="145">
        <v>4057654</v>
      </c>
      <c r="AG94" s="145">
        <v>835803</v>
      </c>
      <c r="AH94" s="145"/>
      <c r="AI94" s="145"/>
      <c r="AJ94" s="145"/>
      <c r="AK94" s="145"/>
      <c r="AL94" s="145"/>
      <c r="AM94" s="145"/>
      <c r="AN94" s="145"/>
      <c r="AO94" s="145"/>
      <c r="AP94" s="145"/>
      <c r="AQ94" s="131">
        <f t="shared" si="664"/>
        <v>75708158</v>
      </c>
      <c r="AU94" s="140">
        <f t="shared" ref="AU94:BS94" si="676">C94-SUM(C95:C96)</f>
        <v>0</v>
      </c>
      <c r="AV94" s="140">
        <f t="shared" si="676"/>
        <v>0</v>
      </c>
      <c r="AW94" s="140">
        <f t="shared" si="676"/>
        <v>0</v>
      </c>
      <c r="AX94" s="140">
        <f t="shared" si="676"/>
        <v>0</v>
      </c>
      <c r="AY94" s="140">
        <f t="shared" si="676"/>
        <v>0</v>
      </c>
      <c r="AZ94" s="140">
        <f t="shared" si="676"/>
        <v>0</v>
      </c>
      <c r="BA94" s="140">
        <f t="shared" si="676"/>
        <v>0</v>
      </c>
      <c r="BB94" s="140">
        <f t="shared" si="676"/>
        <v>0</v>
      </c>
      <c r="BC94" s="140">
        <f t="shared" si="676"/>
        <v>0</v>
      </c>
      <c r="BD94" s="140">
        <f t="shared" si="676"/>
        <v>0</v>
      </c>
      <c r="BE94" s="140">
        <f t="shared" si="676"/>
        <v>0</v>
      </c>
      <c r="BF94" s="140">
        <f t="shared" si="676"/>
        <v>0</v>
      </c>
      <c r="BG94" s="140">
        <f t="shared" si="676"/>
        <v>0</v>
      </c>
      <c r="BH94" s="140">
        <f t="shared" si="676"/>
        <v>0</v>
      </c>
      <c r="BI94" s="140">
        <f t="shared" si="676"/>
        <v>0</v>
      </c>
      <c r="BJ94" s="140">
        <f t="shared" si="676"/>
        <v>0</v>
      </c>
      <c r="BK94" s="140">
        <f t="shared" si="676"/>
        <v>0</v>
      </c>
      <c r="BL94" s="140">
        <f t="shared" si="676"/>
        <v>0</v>
      </c>
      <c r="BM94" s="140">
        <f t="shared" si="676"/>
        <v>0</v>
      </c>
      <c r="BN94" s="140">
        <f t="shared" si="676"/>
        <v>0</v>
      </c>
      <c r="BO94" s="140">
        <f t="shared" si="676"/>
        <v>0</v>
      </c>
      <c r="BP94" s="140">
        <f t="shared" si="676"/>
        <v>0</v>
      </c>
      <c r="BQ94" s="140">
        <f t="shared" si="676"/>
        <v>0</v>
      </c>
      <c r="BR94" s="140">
        <f t="shared" si="676"/>
        <v>0</v>
      </c>
      <c r="BS94" s="140">
        <f t="shared" si="676"/>
        <v>-1</v>
      </c>
      <c r="BT94" s="140">
        <f t="shared" ref="BT94:CI94" si="677">AB94-SUM(AB95:AB96)</f>
        <v>0</v>
      </c>
      <c r="BU94" s="140">
        <f t="shared" si="677"/>
        <v>0</v>
      </c>
      <c r="BV94" s="140">
        <f t="shared" si="677"/>
        <v>0</v>
      </c>
      <c r="BW94" s="140">
        <f t="shared" si="677"/>
        <v>0</v>
      </c>
      <c r="BX94" s="140">
        <f t="shared" si="677"/>
        <v>0</v>
      </c>
      <c r="BY94" s="140">
        <f t="shared" si="677"/>
        <v>0</v>
      </c>
      <c r="BZ94" s="140">
        <f t="shared" si="677"/>
        <v>0</v>
      </c>
      <c r="CA94" s="140">
        <f t="shared" si="677"/>
        <v>0</v>
      </c>
      <c r="CB94" s="140">
        <f t="shared" si="677"/>
        <v>0</v>
      </c>
      <c r="CC94" s="140">
        <f t="shared" si="677"/>
        <v>0</v>
      </c>
      <c r="CD94" s="140">
        <f t="shared" si="677"/>
        <v>0</v>
      </c>
      <c r="CE94" s="140">
        <f t="shared" si="677"/>
        <v>0</v>
      </c>
      <c r="CF94" s="140">
        <f t="shared" si="677"/>
        <v>0</v>
      </c>
      <c r="CG94" s="140">
        <f t="shared" si="677"/>
        <v>0</v>
      </c>
      <c r="CH94" s="140">
        <f t="shared" si="677"/>
        <v>0</v>
      </c>
      <c r="CI94" s="140">
        <f t="shared" si="677"/>
        <v>-1</v>
      </c>
    </row>
    <row r="95" spans="2:87">
      <c r="B95" s="152" t="s">
        <v>147</v>
      </c>
      <c r="C95" s="145">
        <v>403417</v>
      </c>
      <c r="D95" s="145">
        <v>3809624</v>
      </c>
      <c r="E95" s="145">
        <v>2600706</v>
      </c>
      <c r="F95" s="145">
        <v>437584</v>
      </c>
      <c r="G95" s="145">
        <v>2899039</v>
      </c>
      <c r="H95" s="145">
        <v>1223590</v>
      </c>
      <c r="I95" s="145">
        <v>1425487</v>
      </c>
      <c r="J95" s="145">
        <v>3806080</v>
      </c>
      <c r="K95" s="145">
        <v>125824</v>
      </c>
      <c r="L95" s="145">
        <v>4063768</v>
      </c>
      <c r="M95" s="145">
        <v>820631</v>
      </c>
      <c r="N95" s="145">
        <v>231127</v>
      </c>
      <c r="O95" s="145">
        <v>443176</v>
      </c>
      <c r="P95" s="145">
        <v>441298</v>
      </c>
      <c r="Q95" s="145">
        <v>1433269</v>
      </c>
      <c r="R95" s="145">
        <v>20362</v>
      </c>
      <c r="S95" s="145">
        <v>38567</v>
      </c>
      <c r="T95" s="145">
        <v>22652</v>
      </c>
      <c r="U95" s="145">
        <v>8137</v>
      </c>
      <c r="V95" s="145">
        <v>3846</v>
      </c>
      <c r="W95" s="145">
        <v>16388</v>
      </c>
      <c r="X95" s="145">
        <v>1893164</v>
      </c>
      <c r="Y95" s="145">
        <v>43611</v>
      </c>
      <c r="Z95" s="145">
        <v>1340939</v>
      </c>
      <c r="AA95" s="145">
        <v>271947</v>
      </c>
      <c r="AB95" s="145">
        <v>295302</v>
      </c>
      <c r="AC95" s="145">
        <v>619914</v>
      </c>
      <c r="AD95" s="145">
        <v>685787</v>
      </c>
      <c r="AE95" s="145">
        <v>1466782</v>
      </c>
      <c r="AF95" s="145">
        <v>4023049</v>
      </c>
      <c r="AG95" s="145">
        <v>827050</v>
      </c>
      <c r="AH95" s="145"/>
      <c r="AI95" s="145"/>
      <c r="AJ95" s="145"/>
      <c r="AK95" s="145"/>
      <c r="AL95" s="145"/>
      <c r="AM95" s="145"/>
      <c r="AN95" s="145"/>
      <c r="AO95" s="145"/>
      <c r="AP95" s="145"/>
      <c r="AQ95" s="131">
        <f t="shared" si="664"/>
        <v>35742117</v>
      </c>
      <c r="AU95" s="146"/>
      <c r="AV95" s="146"/>
      <c r="AW95" s="146"/>
      <c r="AX95" s="146"/>
      <c r="AY95" s="146"/>
      <c r="AZ95" s="146"/>
      <c r="BA95" s="146"/>
      <c r="BB95" s="146"/>
      <c r="BC95" s="146"/>
      <c r="BD95" s="146"/>
      <c r="BE95" s="146"/>
      <c r="BF95" s="146"/>
      <c r="BG95" s="146"/>
      <c r="BH95" s="146"/>
      <c r="BI95" s="146"/>
      <c r="BJ95" s="146"/>
      <c r="BK95" s="146"/>
      <c r="BL95" s="146"/>
      <c r="BM95" s="146"/>
      <c r="BN95" s="146"/>
      <c r="BO95" s="146"/>
      <c r="BP95" s="146"/>
      <c r="BQ95" s="146"/>
      <c r="BR95" s="146"/>
      <c r="BS95" s="146"/>
      <c r="BT95" s="146"/>
      <c r="BU95" s="146"/>
      <c r="BV95" s="146"/>
      <c r="BW95" s="146"/>
      <c r="BX95" s="146"/>
      <c r="BY95" s="146"/>
      <c r="BZ95" s="146"/>
      <c r="CA95" s="146"/>
      <c r="CB95" s="146"/>
      <c r="CC95" s="146"/>
      <c r="CD95" s="146"/>
      <c r="CE95" s="146"/>
      <c r="CF95" s="146"/>
      <c r="CG95" s="146"/>
      <c r="CH95" s="146"/>
      <c r="CI95" s="146"/>
    </row>
    <row r="96" spans="2:87">
      <c r="B96" s="152" t="s">
        <v>148</v>
      </c>
      <c r="C96" s="145">
        <v>0</v>
      </c>
      <c r="D96" s="145">
        <v>0</v>
      </c>
      <c r="E96" s="145">
        <v>0</v>
      </c>
      <c r="F96" s="145">
        <v>349791</v>
      </c>
      <c r="G96" s="145">
        <v>3178026</v>
      </c>
      <c r="H96" s="145">
        <v>0</v>
      </c>
      <c r="I96" s="145">
        <v>29990</v>
      </c>
      <c r="J96" s="145">
        <v>623042</v>
      </c>
      <c r="K96" s="145">
        <v>0</v>
      </c>
      <c r="L96" s="145">
        <v>0</v>
      </c>
      <c r="M96" s="145">
        <v>4383276</v>
      </c>
      <c r="N96" s="145">
        <v>20166644</v>
      </c>
      <c r="O96" s="145">
        <v>1897995</v>
      </c>
      <c r="P96" s="145">
        <v>0</v>
      </c>
      <c r="Q96" s="145">
        <v>2245370</v>
      </c>
      <c r="R96" s="145">
        <v>0</v>
      </c>
      <c r="S96" s="145">
        <v>0</v>
      </c>
      <c r="T96" s="145">
        <v>0</v>
      </c>
      <c r="U96" s="145">
        <v>0</v>
      </c>
      <c r="V96" s="145">
        <v>0</v>
      </c>
      <c r="W96" s="145">
        <v>6421</v>
      </c>
      <c r="X96" s="145">
        <v>1846860</v>
      </c>
      <c r="Y96" s="145">
        <v>0</v>
      </c>
      <c r="Z96" s="145">
        <v>0</v>
      </c>
      <c r="AA96" s="145">
        <v>2661560</v>
      </c>
      <c r="AB96" s="145">
        <v>0</v>
      </c>
      <c r="AC96" s="145">
        <v>2528274</v>
      </c>
      <c r="AD96" s="145">
        <v>5435</v>
      </c>
      <c r="AE96" s="145">
        <v>0</v>
      </c>
      <c r="AF96" s="145">
        <v>34605</v>
      </c>
      <c r="AG96" s="145">
        <v>8753</v>
      </c>
      <c r="AH96" s="145"/>
      <c r="AI96" s="145"/>
      <c r="AJ96" s="145"/>
      <c r="AK96" s="145"/>
      <c r="AL96" s="145"/>
      <c r="AM96" s="145"/>
      <c r="AN96" s="145"/>
      <c r="AO96" s="145"/>
      <c r="AP96" s="145"/>
      <c r="AQ96" s="131">
        <f t="shared" si="664"/>
        <v>39966042</v>
      </c>
      <c r="AU96" s="146"/>
      <c r="AV96" s="146"/>
      <c r="AW96" s="146"/>
      <c r="AX96" s="146"/>
      <c r="AY96" s="146"/>
      <c r="AZ96" s="146"/>
      <c r="BA96" s="146"/>
      <c r="BB96" s="146"/>
      <c r="BC96" s="146"/>
      <c r="BD96" s="146"/>
      <c r="BE96" s="146"/>
      <c r="BF96" s="146"/>
      <c r="BG96" s="146"/>
      <c r="BH96" s="146"/>
      <c r="BI96" s="146"/>
      <c r="BJ96" s="146"/>
      <c r="BK96" s="146"/>
      <c r="BL96" s="146"/>
      <c r="BM96" s="146"/>
      <c r="BN96" s="146"/>
      <c r="BO96" s="146"/>
      <c r="BP96" s="146"/>
      <c r="BQ96" s="146"/>
      <c r="BR96" s="146"/>
      <c r="BS96" s="146"/>
      <c r="BT96" s="146"/>
      <c r="BU96" s="146"/>
      <c r="BV96" s="146"/>
      <c r="BW96" s="146"/>
      <c r="BX96" s="146"/>
      <c r="BY96" s="146"/>
      <c r="BZ96" s="146"/>
      <c r="CA96" s="146"/>
      <c r="CB96" s="146"/>
      <c r="CC96" s="146"/>
      <c r="CD96" s="146"/>
      <c r="CE96" s="146"/>
      <c r="CF96" s="146"/>
      <c r="CG96" s="146"/>
      <c r="CH96" s="146"/>
      <c r="CI96" s="146"/>
    </row>
    <row r="97" spans="2:87">
      <c r="B97" s="151" t="s">
        <v>149</v>
      </c>
      <c r="C97" s="145">
        <v>5617</v>
      </c>
      <c r="D97" s="145">
        <v>0</v>
      </c>
      <c r="E97" s="145">
        <v>1931367</v>
      </c>
      <c r="F97" s="145">
        <v>1043967</v>
      </c>
      <c r="G97" s="145">
        <v>1170313</v>
      </c>
      <c r="H97" s="145">
        <v>109629</v>
      </c>
      <c r="I97" s="145">
        <v>905998</v>
      </c>
      <c r="J97" s="145">
        <v>125374</v>
      </c>
      <c r="K97" s="145">
        <v>31504</v>
      </c>
      <c r="L97" s="145">
        <v>0</v>
      </c>
      <c r="M97" s="145">
        <v>296155</v>
      </c>
      <c r="N97" s="145">
        <v>122</v>
      </c>
      <c r="O97" s="145">
        <v>2096172</v>
      </c>
      <c r="P97" s="145">
        <v>198882</v>
      </c>
      <c r="Q97" s="145">
        <v>623536</v>
      </c>
      <c r="R97" s="145">
        <v>0</v>
      </c>
      <c r="S97" s="145">
        <v>771</v>
      </c>
      <c r="T97" s="145">
        <v>0</v>
      </c>
      <c r="U97" s="145">
        <v>0</v>
      </c>
      <c r="V97" s="145">
        <v>7132</v>
      </c>
      <c r="W97" s="145">
        <v>0</v>
      </c>
      <c r="X97" s="145">
        <v>7584406</v>
      </c>
      <c r="Y97" s="145">
        <v>0</v>
      </c>
      <c r="Z97" s="145">
        <v>0</v>
      </c>
      <c r="AA97" s="145">
        <v>172696</v>
      </c>
      <c r="AB97" s="145">
        <v>51549</v>
      </c>
      <c r="AC97" s="145">
        <v>74974</v>
      </c>
      <c r="AD97" s="145">
        <v>36535</v>
      </c>
      <c r="AE97" s="145">
        <v>4255390</v>
      </c>
      <c r="AF97" s="145">
        <v>6500</v>
      </c>
      <c r="AG97" s="145">
        <v>3823688</v>
      </c>
      <c r="AH97" s="145"/>
      <c r="AI97" s="145"/>
      <c r="AJ97" s="145"/>
      <c r="AK97" s="145"/>
      <c r="AL97" s="145"/>
      <c r="AM97" s="145"/>
      <c r="AN97" s="145"/>
      <c r="AO97" s="145"/>
      <c r="AP97" s="145"/>
      <c r="AQ97" s="131">
        <f t="shared" si="664"/>
        <v>24552277</v>
      </c>
      <c r="AU97" s="140"/>
      <c r="AV97" s="140"/>
      <c r="AW97" s="140"/>
      <c r="AX97" s="140"/>
      <c r="AY97" s="140"/>
      <c r="AZ97" s="140"/>
      <c r="BA97" s="140"/>
      <c r="BB97" s="140"/>
      <c r="BC97" s="140"/>
      <c r="BD97" s="140"/>
      <c r="BE97" s="140"/>
      <c r="BF97" s="140"/>
      <c r="BG97" s="140"/>
      <c r="BH97" s="140"/>
      <c r="BI97" s="140"/>
      <c r="BJ97" s="140"/>
      <c r="BK97" s="140"/>
      <c r="BL97" s="140"/>
      <c r="BM97" s="140"/>
      <c r="BN97" s="140"/>
      <c r="BO97" s="140"/>
      <c r="BP97" s="140"/>
      <c r="BQ97" s="140"/>
      <c r="BR97" s="140"/>
      <c r="BS97" s="140"/>
      <c r="BT97" s="140"/>
      <c r="BU97" s="140"/>
      <c r="BV97" s="140"/>
      <c r="BW97" s="140"/>
      <c r="BX97" s="140"/>
      <c r="BY97" s="140"/>
      <c r="BZ97" s="140"/>
      <c r="CA97" s="140"/>
      <c r="CB97" s="140"/>
      <c r="CC97" s="140"/>
      <c r="CD97" s="140"/>
      <c r="CE97" s="140"/>
      <c r="CF97" s="140"/>
      <c r="CG97" s="140"/>
      <c r="CH97" s="140"/>
      <c r="CI97" s="140"/>
    </row>
    <row r="98" spans="2:87">
      <c r="B98" s="151" t="s">
        <v>150</v>
      </c>
      <c r="C98" s="145">
        <v>1034685</v>
      </c>
      <c r="D98" s="145">
        <v>1931135</v>
      </c>
      <c r="E98" s="145">
        <v>91950</v>
      </c>
      <c r="F98" s="145">
        <v>2200218</v>
      </c>
      <c r="G98" s="145">
        <v>1487245</v>
      </c>
      <c r="H98" s="145">
        <v>17565</v>
      </c>
      <c r="I98" s="145">
        <v>5050412</v>
      </c>
      <c r="J98" s="145">
        <v>374956</v>
      </c>
      <c r="K98" s="145">
        <v>0</v>
      </c>
      <c r="L98" s="145">
        <v>1171</v>
      </c>
      <c r="M98" s="145">
        <v>725018</v>
      </c>
      <c r="N98" s="145">
        <v>0</v>
      </c>
      <c r="O98" s="145">
        <v>32489</v>
      </c>
      <c r="P98" s="145">
        <v>225872</v>
      </c>
      <c r="Q98" s="145">
        <v>1170</v>
      </c>
      <c r="R98" s="145">
        <v>0</v>
      </c>
      <c r="S98" s="145">
        <v>113011</v>
      </c>
      <c r="T98" s="145">
        <v>0</v>
      </c>
      <c r="U98" s="145">
        <v>0</v>
      </c>
      <c r="V98" s="145">
        <v>10814</v>
      </c>
      <c r="W98" s="145">
        <v>130737</v>
      </c>
      <c r="X98" s="145">
        <v>7910713</v>
      </c>
      <c r="Y98" s="145">
        <v>0</v>
      </c>
      <c r="Z98" s="145">
        <v>703582</v>
      </c>
      <c r="AA98" s="145">
        <v>60922</v>
      </c>
      <c r="AB98" s="145">
        <v>34985</v>
      </c>
      <c r="AC98" s="145">
        <v>109272</v>
      </c>
      <c r="AD98" s="145">
        <v>0</v>
      </c>
      <c r="AE98" s="145">
        <v>1589786</v>
      </c>
      <c r="AF98" s="145">
        <v>1028174</v>
      </c>
      <c r="AG98" s="145">
        <v>3463058</v>
      </c>
      <c r="AH98" s="145"/>
      <c r="AI98" s="145"/>
      <c r="AJ98" s="145"/>
      <c r="AK98" s="145"/>
      <c r="AL98" s="145"/>
      <c r="AM98" s="145"/>
      <c r="AN98" s="145"/>
      <c r="AO98" s="145"/>
      <c r="AP98" s="145"/>
      <c r="AQ98" s="131">
        <f t="shared" si="664"/>
        <v>28328940</v>
      </c>
      <c r="AU98" s="140"/>
      <c r="AV98" s="140"/>
      <c r="AW98" s="140"/>
      <c r="AX98" s="140"/>
      <c r="AY98" s="140"/>
      <c r="AZ98" s="140"/>
      <c r="BA98" s="140"/>
      <c r="BB98" s="140"/>
      <c r="BC98" s="140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140"/>
      <c r="BV98" s="140"/>
      <c r="BW98" s="140"/>
      <c r="BX98" s="140"/>
      <c r="BY98" s="140"/>
      <c r="BZ98" s="140"/>
      <c r="CA98" s="140"/>
      <c r="CB98" s="140"/>
      <c r="CC98" s="140"/>
      <c r="CD98" s="140"/>
      <c r="CE98" s="140"/>
      <c r="CF98" s="140"/>
      <c r="CG98" s="140"/>
      <c r="CH98" s="140"/>
      <c r="CI98" s="140"/>
    </row>
    <row r="99" spans="2:87">
      <c r="B99" s="151" t="s">
        <v>151</v>
      </c>
      <c r="C99" s="145">
        <v>11762</v>
      </c>
      <c r="D99" s="145">
        <v>143086</v>
      </c>
      <c r="E99" s="145">
        <v>88317</v>
      </c>
      <c r="F99" s="145">
        <v>554539</v>
      </c>
      <c r="G99" s="145">
        <v>264976</v>
      </c>
      <c r="H99" s="145">
        <v>353419</v>
      </c>
      <c r="I99" s="145">
        <v>900504</v>
      </c>
      <c r="J99" s="145">
        <v>6562247</v>
      </c>
      <c r="K99" s="145">
        <v>0</v>
      </c>
      <c r="L99" s="145">
        <v>4502</v>
      </c>
      <c r="M99" s="145">
        <v>5771711</v>
      </c>
      <c r="N99" s="145">
        <v>378903</v>
      </c>
      <c r="O99" s="145">
        <v>1692943</v>
      </c>
      <c r="P99" s="145">
        <v>1251925</v>
      </c>
      <c r="Q99" s="145">
        <v>567941</v>
      </c>
      <c r="R99" s="145">
        <v>67897</v>
      </c>
      <c r="S99" s="145">
        <v>98753</v>
      </c>
      <c r="T99" s="145">
        <v>27408</v>
      </c>
      <c r="U99" s="145">
        <v>649732</v>
      </c>
      <c r="V99" s="145">
        <v>4850</v>
      </c>
      <c r="W99" s="145">
        <v>25804</v>
      </c>
      <c r="X99" s="145">
        <v>1092329</v>
      </c>
      <c r="Y99" s="145">
        <v>1115239</v>
      </c>
      <c r="Z99" s="145">
        <v>2546585</v>
      </c>
      <c r="AA99" s="145">
        <v>85811</v>
      </c>
      <c r="AB99" s="145">
        <v>286474</v>
      </c>
      <c r="AC99" s="145">
        <v>75062</v>
      </c>
      <c r="AD99" s="145">
        <v>11408</v>
      </c>
      <c r="AE99" s="145">
        <v>256107</v>
      </c>
      <c r="AF99" s="145">
        <v>75533</v>
      </c>
      <c r="AG99" s="145">
        <v>468499</v>
      </c>
      <c r="AH99" s="145"/>
      <c r="AI99" s="145"/>
      <c r="AJ99" s="145"/>
      <c r="AK99" s="145"/>
      <c r="AL99" s="145"/>
      <c r="AM99" s="145"/>
      <c r="AN99" s="145"/>
      <c r="AO99" s="145"/>
      <c r="AP99" s="145"/>
      <c r="AQ99" s="131">
        <f t="shared" si="664"/>
        <v>25434266</v>
      </c>
      <c r="AU99" s="146"/>
      <c r="AV99" s="146"/>
      <c r="AW99" s="146"/>
      <c r="AX99" s="146"/>
      <c r="AY99" s="146"/>
      <c r="AZ99" s="146"/>
      <c r="BA99" s="146"/>
      <c r="BB99" s="146"/>
      <c r="BC99" s="146"/>
      <c r="BD99" s="146"/>
      <c r="BE99" s="146"/>
      <c r="BF99" s="146"/>
      <c r="BG99" s="146"/>
      <c r="BH99" s="146"/>
      <c r="BI99" s="146"/>
      <c r="BJ99" s="146"/>
      <c r="BK99" s="146"/>
      <c r="BL99" s="146"/>
      <c r="BM99" s="146"/>
      <c r="BN99" s="146"/>
      <c r="BO99" s="146"/>
      <c r="BP99" s="146"/>
      <c r="BQ99" s="146"/>
      <c r="BR99" s="146"/>
      <c r="BS99" s="146"/>
      <c r="BT99" s="146"/>
      <c r="BU99" s="146"/>
      <c r="BV99" s="146"/>
      <c r="BW99" s="146"/>
      <c r="BX99" s="146"/>
      <c r="BY99" s="146"/>
      <c r="BZ99" s="146"/>
      <c r="CA99" s="146"/>
      <c r="CB99" s="146"/>
      <c r="CC99" s="146"/>
      <c r="CD99" s="146"/>
      <c r="CE99" s="146"/>
      <c r="CF99" s="146"/>
      <c r="CG99" s="146"/>
      <c r="CH99" s="146"/>
      <c r="CI99" s="146"/>
    </row>
    <row r="100" spans="2:87">
      <c r="B100" s="151" t="s">
        <v>152</v>
      </c>
      <c r="C100" s="145">
        <v>0</v>
      </c>
      <c r="D100" s="145">
        <v>0</v>
      </c>
      <c r="E100" s="145">
        <v>0</v>
      </c>
      <c r="F100" s="145">
        <v>0</v>
      </c>
      <c r="G100" s="145">
        <v>0</v>
      </c>
      <c r="H100" s="145">
        <v>0</v>
      </c>
      <c r="I100" s="145">
        <v>0</v>
      </c>
      <c r="J100" s="145">
        <v>0</v>
      </c>
      <c r="K100" s="145">
        <v>0</v>
      </c>
      <c r="L100" s="145">
        <v>0</v>
      </c>
      <c r="M100" s="145">
        <v>0</v>
      </c>
      <c r="N100" s="145">
        <v>0</v>
      </c>
      <c r="O100" s="145">
        <v>0</v>
      </c>
      <c r="P100" s="145">
        <v>0</v>
      </c>
      <c r="Q100" s="145">
        <v>0</v>
      </c>
      <c r="R100" s="145">
        <v>0</v>
      </c>
      <c r="S100" s="145">
        <v>3659</v>
      </c>
      <c r="T100" s="145">
        <v>599845</v>
      </c>
      <c r="U100" s="145">
        <v>0</v>
      </c>
      <c r="V100" s="145">
        <v>0</v>
      </c>
      <c r="W100" s="145">
        <v>0</v>
      </c>
      <c r="X100" s="145">
        <v>544785</v>
      </c>
      <c r="Y100" s="145">
        <v>0</v>
      </c>
      <c r="Z100" s="145">
        <v>0</v>
      </c>
      <c r="AA100" s="145">
        <v>25822</v>
      </c>
      <c r="AB100" s="145">
        <v>0</v>
      </c>
      <c r="AC100" s="145">
        <v>0</v>
      </c>
      <c r="AD100" s="145">
        <v>0</v>
      </c>
      <c r="AE100" s="145">
        <v>0</v>
      </c>
      <c r="AF100" s="145">
        <v>0</v>
      </c>
      <c r="AG100" s="145">
        <v>0</v>
      </c>
      <c r="AH100" s="145"/>
      <c r="AI100" s="145"/>
      <c r="AJ100" s="145"/>
      <c r="AK100" s="145"/>
      <c r="AL100" s="145"/>
      <c r="AM100" s="145"/>
      <c r="AN100" s="145"/>
      <c r="AO100" s="145"/>
      <c r="AP100" s="145"/>
      <c r="AQ100" s="131">
        <f t="shared" si="664"/>
        <v>1174111</v>
      </c>
      <c r="AU100" s="146"/>
      <c r="AV100" s="146"/>
      <c r="AW100" s="146"/>
      <c r="AX100" s="146"/>
      <c r="AY100" s="146"/>
      <c r="AZ100" s="146"/>
      <c r="BA100" s="146"/>
      <c r="BB100" s="146"/>
      <c r="BC100" s="146"/>
      <c r="BD100" s="146"/>
      <c r="BE100" s="146"/>
      <c r="BF100" s="146"/>
      <c r="BG100" s="146"/>
      <c r="BH100" s="146"/>
      <c r="BI100" s="146"/>
      <c r="BJ100" s="146"/>
      <c r="BK100" s="146"/>
      <c r="BL100" s="146"/>
      <c r="BM100" s="146"/>
      <c r="BN100" s="146"/>
      <c r="BO100" s="146"/>
      <c r="BP100" s="146"/>
      <c r="BQ100" s="146"/>
      <c r="BR100" s="146"/>
      <c r="BS100" s="146"/>
      <c r="BT100" s="146"/>
      <c r="BU100" s="146"/>
      <c r="BV100" s="146"/>
      <c r="BW100" s="146"/>
      <c r="BX100" s="146"/>
      <c r="BY100" s="146"/>
      <c r="BZ100" s="146"/>
      <c r="CA100" s="146"/>
      <c r="CB100" s="146"/>
      <c r="CC100" s="146"/>
      <c r="CD100" s="146"/>
      <c r="CE100" s="146"/>
      <c r="CF100" s="146"/>
      <c r="CG100" s="146"/>
      <c r="CH100" s="146"/>
      <c r="CI100" s="146"/>
    </row>
    <row r="101" spans="2:87">
      <c r="B101" s="151" t="s">
        <v>153</v>
      </c>
      <c r="C101" s="145">
        <v>2240896</v>
      </c>
      <c r="D101" s="145">
        <v>7247735</v>
      </c>
      <c r="E101" s="145">
        <v>628846</v>
      </c>
      <c r="F101" s="145">
        <v>7507541</v>
      </c>
      <c r="G101" s="145">
        <v>30566727</v>
      </c>
      <c r="H101" s="145">
        <v>6210779</v>
      </c>
      <c r="I101" s="145">
        <v>15431040</v>
      </c>
      <c r="J101" s="145">
        <v>5902591</v>
      </c>
      <c r="K101" s="145">
        <v>203324</v>
      </c>
      <c r="L101" s="145">
        <v>3092154</v>
      </c>
      <c r="M101" s="145">
        <v>57440282</v>
      </c>
      <c r="N101" s="145">
        <v>3751642</v>
      </c>
      <c r="O101" s="145">
        <v>9484719</v>
      </c>
      <c r="P101" s="145">
        <v>5231381</v>
      </c>
      <c r="Q101" s="145">
        <v>8836179</v>
      </c>
      <c r="R101" s="145">
        <v>3402</v>
      </c>
      <c r="S101" s="145">
        <v>504857</v>
      </c>
      <c r="T101" s="145">
        <v>0</v>
      </c>
      <c r="U101" s="145">
        <v>1073329</v>
      </c>
      <c r="V101" s="145">
        <v>2147</v>
      </c>
      <c r="W101" s="145">
        <v>193790</v>
      </c>
      <c r="X101" s="145">
        <v>29706335</v>
      </c>
      <c r="Y101" s="145">
        <v>348869</v>
      </c>
      <c r="Z101" s="145">
        <v>4422011</v>
      </c>
      <c r="AA101" s="145">
        <v>3498949</v>
      </c>
      <c r="AB101" s="145">
        <v>14567904</v>
      </c>
      <c r="AC101" s="145">
        <v>3558906</v>
      </c>
      <c r="AD101" s="145">
        <v>51819</v>
      </c>
      <c r="AE101" s="145">
        <v>3302094</v>
      </c>
      <c r="AF101" s="145">
        <v>7012465</v>
      </c>
      <c r="AG101" s="145">
        <v>114019</v>
      </c>
      <c r="AH101" s="145"/>
      <c r="AI101" s="145"/>
      <c r="AJ101" s="145"/>
      <c r="AK101" s="145"/>
      <c r="AL101" s="145"/>
      <c r="AM101" s="145"/>
      <c r="AN101" s="145"/>
      <c r="AO101" s="145"/>
      <c r="AP101" s="145"/>
      <c r="AQ101" s="131">
        <f t="shared" si="664"/>
        <v>232136732</v>
      </c>
      <c r="AU101" s="146"/>
      <c r="AV101" s="146"/>
      <c r="AW101" s="146"/>
      <c r="AX101" s="146"/>
      <c r="AY101" s="146"/>
      <c r="AZ101" s="146"/>
      <c r="BA101" s="146"/>
      <c r="BB101" s="146"/>
      <c r="BC101" s="146"/>
      <c r="BD101" s="146"/>
      <c r="BE101" s="146"/>
      <c r="BF101" s="146"/>
      <c r="BG101" s="146"/>
      <c r="BH101" s="146"/>
      <c r="BI101" s="146"/>
      <c r="BJ101" s="146"/>
      <c r="BK101" s="146"/>
      <c r="BL101" s="146"/>
      <c r="BM101" s="146"/>
      <c r="BN101" s="146"/>
      <c r="BO101" s="146"/>
      <c r="BP101" s="146"/>
      <c r="BQ101" s="146"/>
      <c r="BR101" s="146"/>
      <c r="BS101" s="146"/>
      <c r="BT101" s="146"/>
      <c r="BU101" s="146"/>
      <c r="BV101" s="146"/>
      <c r="BW101" s="146"/>
      <c r="BX101" s="146"/>
      <c r="BY101" s="146"/>
      <c r="BZ101" s="146"/>
      <c r="CA101" s="146"/>
      <c r="CB101" s="146"/>
      <c r="CC101" s="146"/>
      <c r="CD101" s="146"/>
      <c r="CE101" s="146"/>
      <c r="CF101" s="146"/>
      <c r="CG101" s="146"/>
      <c r="CH101" s="146"/>
      <c r="CI101" s="146"/>
    </row>
    <row r="102" spans="2:87">
      <c r="B102" s="149" t="s">
        <v>154</v>
      </c>
      <c r="C102" s="142">
        <v>8080676</v>
      </c>
      <c r="D102" s="142">
        <v>29819474</v>
      </c>
      <c r="E102" s="142">
        <v>54898113</v>
      </c>
      <c r="F102" s="142">
        <v>20214419</v>
      </c>
      <c r="G102" s="142">
        <v>223736694</v>
      </c>
      <c r="H102" s="142">
        <v>26091889</v>
      </c>
      <c r="I102" s="142">
        <v>42654756</v>
      </c>
      <c r="J102" s="142">
        <v>92772621</v>
      </c>
      <c r="K102" s="142">
        <v>2772181</v>
      </c>
      <c r="L102" s="142">
        <v>62621063</v>
      </c>
      <c r="M102" s="142">
        <v>379636521</v>
      </c>
      <c r="N102" s="142">
        <v>180758147</v>
      </c>
      <c r="O102" s="142">
        <v>114057803</v>
      </c>
      <c r="P102" s="142">
        <v>69857871</v>
      </c>
      <c r="Q102" s="142">
        <v>57059434</v>
      </c>
      <c r="R102" s="142">
        <v>3541189</v>
      </c>
      <c r="S102" s="142">
        <v>21459891</v>
      </c>
      <c r="T102" s="142">
        <v>85985352</v>
      </c>
      <c r="U102" s="142">
        <v>80468747</v>
      </c>
      <c r="V102" s="142">
        <v>2190502</v>
      </c>
      <c r="W102" s="142">
        <v>3539074</v>
      </c>
      <c r="X102" s="142">
        <v>232745090</v>
      </c>
      <c r="Y102" s="142">
        <v>120423657</v>
      </c>
      <c r="Z102" s="142">
        <v>58165625</v>
      </c>
      <c r="AA102" s="142">
        <v>94989869</v>
      </c>
      <c r="AB102" s="142">
        <v>132981442</v>
      </c>
      <c r="AC102" s="142">
        <v>40130516</v>
      </c>
      <c r="AD102" s="142">
        <v>16369455</v>
      </c>
      <c r="AE102" s="142">
        <v>69339788</v>
      </c>
      <c r="AF102" s="142">
        <v>65562478</v>
      </c>
      <c r="AG102" s="142">
        <v>145806876</v>
      </c>
      <c r="AH102" s="142"/>
      <c r="AI102" s="142"/>
      <c r="AJ102" s="142"/>
      <c r="AK102" s="142"/>
      <c r="AL102" s="142"/>
      <c r="AM102" s="142"/>
      <c r="AN102" s="142"/>
      <c r="AO102" s="142"/>
      <c r="AP102" s="142"/>
      <c r="AQ102" s="131">
        <f t="shared" si="664"/>
        <v>2538731213</v>
      </c>
      <c r="AU102" s="140">
        <f t="shared" ref="AU102:BS102" si="678">C102-SUM(C103:C105,C109)</f>
        <v>0</v>
      </c>
      <c r="AV102" s="140">
        <f t="shared" si="678"/>
        <v>0</v>
      </c>
      <c r="AW102" s="140">
        <f t="shared" si="678"/>
        <v>0</v>
      </c>
      <c r="AX102" s="140">
        <f t="shared" si="678"/>
        <v>0</v>
      </c>
      <c r="AY102" s="140">
        <f t="shared" si="678"/>
        <v>0</v>
      </c>
      <c r="AZ102" s="140">
        <f t="shared" si="678"/>
        <v>0</v>
      </c>
      <c r="BA102" s="140">
        <f t="shared" si="678"/>
        <v>0</v>
      </c>
      <c r="BB102" s="140">
        <f t="shared" si="678"/>
        <v>0</v>
      </c>
      <c r="BC102" s="140">
        <f t="shared" si="678"/>
        <v>0</v>
      </c>
      <c r="BD102" s="140">
        <f t="shared" si="678"/>
        <v>0</v>
      </c>
      <c r="BE102" s="140">
        <f t="shared" si="678"/>
        <v>0</v>
      </c>
      <c r="BF102" s="140">
        <f t="shared" si="678"/>
        <v>0</v>
      </c>
      <c r="BG102" s="140">
        <f t="shared" si="678"/>
        <v>0</v>
      </c>
      <c r="BH102" s="140">
        <f t="shared" si="678"/>
        <v>0</v>
      </c>
      <c r="BI102" s="140">
        <f t="shared" si="678"/>
        <v>0</v>
      </c>
      <c r="BJ102" s="140">
        <f t="shared" si="678"/>
        <v>0</v>
      </c>
      <c r="BK102" s="140">
        <f t="shared" si="678"/>
        <v>0</v>
      </c>
      <c r="BL102" s="140">
        <f t="shared" si="678"/>
        <v>0</v>
      </c>
      <c r="BM102" s="140">
        <f t="shared" si="678"/>
        <v>0</v>
      </c>
      <c r="BN102" s="140">
        <f t="shared" si="678"/>
        <v>0</v>
      </c>
      <c r="BO102" s="140">
        <f t="shared" si="678"/>
        <v>0</v>
      </c>
      <c r="BP102" s="140">
        <f t="shared" si="678"/>
        <v>0</v>
      </c>
      <c r="BQ102" s="140">
        <f t="shared" si="678"/>
        <v>0</v>
      </c>
      <c r="BR102" s="140">
        <f t="shared" si="678"/>
        <v>-1</v>
      </c>
      <c r="BS102" s="140">
        <f t="shared" si="678"/>
        <v>0</v>
      </c>
      <c r="BT102" s="140">
        <f t="shared" ref="BT102:CI102" si="679">AB102-SUM(AB103:AB105,AB109)</f>
        <v>0</v>
      </c>
      <c r="BU102" s="140">
        <f t="shared" si="679"/>
        <v>0</v>
      </c>
      <c r="BV102" s="140">
        <f t="shared" si="679"/>
        <v>0</v>
      </c>
      <c r="BW102" s="140">
        <f t="shared" si="679"/>
        <v>0</v>
      </c>
      <c r="BX102" s="140">
        <f t="shared" si="679"/>
        <v>0</v>
      </c>
      <c r="BY102" s="140">
        <f t="shared" si="679"/>
        <v>0</v>
      </c>
      <c r="BZ102" s="140">
        <f t="shared" si="679"/>
        <v>0</v>
      </c>
      <c r="CA102" s="140">
        <f t="shared" si="679"/>
        <v>0</v>
      </c>
      <c r="CB102" s="140">
        <f t="shared" si="679"/>
        <v>0</v>
      </c>
      <c r="CC102" s="140">
        <f t="shared" si="679"/>
        <v>0</v>
      </c>
      <c r="CD102" s="140">
        <f t="shared" si="679"/>
        <v>0</v>
      </c>
      <c r="CE102" s="140">
        <f t="shared" si="679"/>
        <v>0</v>
      </c>
      <c r="CF102" s="140">
        <f t="shared" si="679"/>
        <v>0</v>
      </c>
      <c r="CG102" s="140">
        <f t="shared" si="679"/>
        <v>0</v>
      </c>
      <c r="CH102" s="140">
        <f t="shared" si="679"/>
        <v>0</v>
      </c>
      <c r="CI102" s="140">
        <f t="shared" si="679"/>
        <v>-1</v>
      </c>
    </row>
    <row r="103" spans="2:87">
      <c r="B103" s="150" t="s">
        <v>155</v>
      </c>
      <c r="C103" s="145">
        <v>5351899</v>
      </c>
      <c r="D103" s="145">
        <v>2492199</v>
      </c>
      <c r="E103" s="145">
        <v>12512604</v>
      </c>
      <c r="F103" s="145">
        <v>7545015</v>
      </c>
      <c r="G103" s="145">
        <v>159350293</v>
      </c>
      <c r="H103" s="145">
        <v>10688829</v>
      </c>
      <c r="I103" s="145">
        <v>25890715</v>
      </c>
      <c r="J103" s="145">
        <v>44718799</v>
      </c>
      <c r="K103" s="145">
        <v>2949591</v>
      </c>
      <c r="L103" s="145">
        <v>53644951</v>
      </c>
      <c r="M103" s="145">
        <v>119027489</v>
      </c>
      <c r="N103" s="145">
        <v>141048381</v>
      </c>
      <c r="O103" s="145">
        <v>127378510</v>
      </c>
      <c r="P103" s="145">
        <v>86381669</v>
      </c>
      <c r="Q103" s="145">
        <v>14957699</v>
      </c>
      <c r="R103" s="145">
        <v>2310610</v>
      </c>
      <c r="S103" s="145">
        <v>2479696</v>
      </c>
      <c r="T103" s="145">
        <v>0</v>
      </c>
      <c r="U103" s="145">
        <v>0</v>
      </c>
      <c r="V103" s="145">
        <v>2223560</v>
      </c>
      <c r="W103" s="145">
        <v>7776912</v>
      </c>
      <c r="X103" s="145">
        <v>246506253</v>
      </c>
      <c r="Y103" s="145">
        <v>0</v>
      </c>
      <c r="Z103" s="145">
        <v>45134828</v>
      </c>
      <c r="AA103" s="145">
        <v>65413632</v>
      </c>
      <c r="AB103" s="145">
        <v>72048688</v>
      </c>
      <c r="AC103" s="145">
        <v>32320507</v>
      </c>
      <c r="AD103" s="145">
        <v>4335415</v>
      </c>
      <c r="AE103" s="145">
        <v>56582937</v>
      </c>
      <c r="AF103" s="145">
        <v>57426824</v>
      </c>
      <c r="AG103" s="145">
        <v>111183929</v>
      </c>
      <c r="AH103" s="145"/>
      <c r="AI103" s="145"/>
      <c r="AJ103" s="145"/>
      <c r="AK103" s="145"/>
      <c r="AL103" s="145"/>
      <c r="AM103" s="145"/>
      <c r="AN103" s="145"/>
      <c r="AO103" s="145"/>
      <c r="AP103" s="145"/>
      <c r="AQ103" s="131">
        <f t="shared" si="664"/>
        <v>1519682434</v>
      </c>
      <c r="AU103" s="146"/>
      <c r="AV103" s="146"/>
      <c r="AW103" s="146"/>
      <c r="AX103" s="146"/>
      <c r="AY103" s="146"/>
      <c r="AZ103" s="146"/>
      <c r="BA103" s="146"/>
      <c r="BB103" s="146"/>
      <c r="BC103" s="146"/>
      <c r="BD103" s="146"/>
      <c r="BE103" s="146"/>
      <c r="BF103" s="146"/>
      <c r="BG103" s="146"/>
      <c r="BH103" s="146"/>
      <c r="BI103" s="146"/>
      <c r="BJ103" s="146"/>
      <c r="BK103" s="146"/>
      <c r="BL103" s="146"/>
      <c r="BM103" s="146"/>
      <c r="BN103" s="146"/>
      <c r="BO103" s="146"/>
      <c r="BP103" s="146"/>
      <c r="BQ103" s="146"/>
      <c r="BR103" s="146"/>
      <c r="BS103" s="146"/>
      <c r="BT103" s="146"/>
      <c r="BU103" s="146"/>
      <c r="BV103" s="146"/>
      <c r="BW103" s="146"/>
      <c r="BX103" s="146"/>
      <c r="BY103" s="146"/>
      <c r="BZ103" s="146"/>
      <c r="CA103" s="146"/>
      <c r="CB103" s="146"/>
      <c r="CC103" s="146"/>
      <c r="CD103" s="146"/>
      <c r="CE103" s="146"/>
      <c r="CF103" s="146"/>
      <c r="CG103" s="146"/>
      <c r="CH103" s="146"/>
      <c r="CI103" s="146"/>
    </row>
    <row r="104" spans="2:87">
      <c r="B104" s="150" t="s">
        <v>156</v>
      </c>
      <c r="C104" s="145">
        <v>5864</v>
      </c>
      <c r="D104" s="145">
        <v>759050</v>
      </c>
      <c r="E104" s="145">
        <v>-286499</v>
      </c>
      <c r="F104" s="145">
        <v>79451</v>
      </c>
      <c r="G104" s="145">
        <v>8187708</v>
      </c>
      <c r="H104" s="145">
        <v>26799</v>
      </c>
      <c r="I104" s="145">
        <v>45864</v>
      </c>
      <c r="J104" s="145">
        <v>4555956</v>
      </c>
      <c r="K104" s="145">
        <v>166201</v>
      </c>
      <c r="L104" s="145">
        <v>4572038</v>
      </c>
      <c r="M104" s="145">
        <v>22184304</v>
      </c>
      <c r="N104" s="145">
        <v>-23111648</v>
      </c>
      <c r="O104" s="145">
        <v>17118334</v>
      </c>
      <c r="P104" s="145">
        <v>8367328</v>
      </c>
      <c r="Q104" s="145">
        <v>593138</v>
      </c>
      <c r="R104" s="145">
        <v>0</v>
      </c>
      <c r="S104" s="145">
        <v>0</v>
      </c>
      <c r="T104" s="145">
        <v>81737940</v>
      </c>
      <c r="U104" s="145">
        <v>71507122</v>
      </c>
      <c r="V104" s="145">
        <v>0</v>
      </c>
      <c r="W104" s="145">
        <v>-1023710</v>
      </c>
      <c r="X104" s="145">
        <v>-70733914</v>
      </c>
      <c r="Y104" s="145">
        <v>0</v>
      </c>
      <c r="Z104" s="145">
        <v>3679836</v>
      </c>
      <c r="AA104" s="145">
        <v>544875</v>
      </c>
      <c r="AB104" s="145">
        <v>15437334</v>
      </c>
      <c r="AC104" s="145">
        <v>13930894</v>
      </c>
      <c r="AD104" s="145">
        <v>0</v>
      </c>
      <c r="AE104" s="145">
        <v>7049513</v>
      </c>
      <c r="AF104" s="145">
        <v>-1344162</v>
      </c>
      <c r="AG104" s="145">
        <v>0</v>
      </c>
      <c r="AH104" s="145"/>
      <c r="AI104" s="145"/>
      <c r="AJ104" s="145"/>
      <c r="AK104" s="145"/>
      <c r="AL104" s="145"/>
      <c r="AM104" s="145"/>
      <c r="AN104" s="145"/>
      <c r="AO104" s="145"/>
      <c r="AP104" s="145"/>
      <c r="AQ104" s="131">
        <f t="shared" si="664"/>
        <v>164049616</v>
      </c>
      <c r="AU104" s="140"/>
      <c r="AV104" s="140"/>
      <c r="AW104" s="140"/>
      <c r="AX104" s="140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140"/>
      <c r="BV104" s="140"/>
      <c r="BW104" s="140"/>
      <c r="BX104" s="140"/>
      <c r="BY104" s="140"/>
      <c r="BZ104" s="140"/>
      <c r="CA104" s="140"/>
      <c r="CB104" s="140"/>
      <c r="CC104" s="140"/>
      <c r="CD104" s="140"/>
      <c r="CE104" s="140"/>
      <c r="CF104" s="140"/>
      <c r="CG104" s="140"/>
      <c r="CH104" s="140"/>
      <c r="CI104" s="140"/>
    </row>
    <row r="105" spans="2:87">
      <c r="B105" s="150" t="s">
        <v>157</v>
      </c>
      <c r="C105" s="145">
        <v>2722913</v>
      </c>
      <c r="D105" s="145">
        <v>26568225</v>
      </c>
      <c r="E105" s="145">
        <v>42672008</v>
      </c>
      <c r="F105" s="145">
        <v>12589953</v>
      </c>
      <c r="G105" s="145">
        <v>56198693</v>
      </c>
      <c r="H105" s="145">
        <v>15376261</v>
      </c>
      <c r="I105" s="145">
        <v>16718177</v>
      </c>
      <c r="J105" s="145">
        <v>43497866</v>
      </c>
      <c r="K105" s="145">
        <v>-343611</v>
      </c>
      <c r="L105" s="145">
        <v>4404074</v>
      </c>
      <c r="M105" s="145">
        <v>238424728</v>
      </c>
      <c r="N105" s="145">
        <v>62821414</v>
      </c>
      <c r="O105" s="145">
        <v>-30439041</v>
      </c>
      <c r="P105" s="145">
        <v>-24891126</v>
      </c>
      <c r="Q105" s="145">
        <v>41508597</v>
      </c>
      <c r="R105" s="145">
        <v>1230579</v>
      </c>
      <c r="S105" s="145">
        <v>18980195</v>
      </c>
      <c r="T105" s="145">
        <v>4247412</v>
      </c>
      <c r="U105" s="145">
        <v>8960412</v>
      </c>
      <c r="V105" s="145">
        <v>-33058</v>
      </c>
      <c r="W105" s="145">
        <v>-3214128</v>
      </c>
      <c r="X105" s="145">
        <v>56972751</v>
      </c>
      <c r="Y105" s="145">
        <v>120423657</v>
      </c>
      <c r="Z105" s="145">
        <v>9350962</v>
      </c>
      <c r="AA105" s="145">
        <v>29031362</v>
      </c>
      <c r="AB105" s="145">
        <v>45495420</v>
      </c>
      <c r="AC105" s="145">
        <v>-6120885</v>
      </c>
      <c r="AD105" s="145">
        <v>12034040</v>
      </c>
      <c r="AE105" s="145">
        <v>5707338</v>
      </c>
      <c r="AF105" s="145">
        <v>9479816</v>
      </c>
      <c r="AG105" s="145">
        <v>34622947</v>
      </c>
      <c r="AH105" s="145"/>
      <c r="AI105" s="145"/>
      <c r="AJ105" s="145"/>
      <c r="AK105" s="145"/>
      <c r="AL105" s="145"/>
      <c r="AM105" s="145"/>
      <c r="AN105" s="145"/>
      <c r="AO105" s="145"/>
      <c r="AP105" s="145"/>
      <c r="AQ105" s="131">
        <f t="shared" si="664"/>
        <v>854997951</v>
      </c>
      <c r="AU105" s="140">
        <f>C105-(C106+C107-C108)</f>
        <v>0</v>
      </c>
      <c r="AV105" s="140">
        <f t="shared" ref="AV105:BS105" si="680">D105-(D106+D107-D108)</f>
        <v>0</v>
      </c>
      <c r="AW105" s="140">
        <f t="shared" si="680"/>
        <v>0</v>
      </c>
      <c r="AX105" s="140">
        <f t="shared" si="680"/>
        <v>0</v>
      </c>
      <c r="AY105" s="140">
        <f t="shared" si="680"/>
        <v>0</v>
      </c>
      <c r="AZ105" s="140">
        <f t="shared" si="680"/>
        <v>0</v>
      </c>
      <c r="BA105" s="140">
        <f t="shared" si="680"/>
        <v>0</v>
      </c>
      <c r="BB105" s="140">
        <f t="shared" si="680"/>
        <v>0</v>
      </c>
      <c r="BC105" s="140">
        <f t="shared" si="680"/>
        <v>0</v>
      </c>
      <c r="BD105" s="140">
        <f t="shared" si="680"/>
        <v>0</v>
      </c>
      <c r="BE105" s="140">
        <f t="shared" si="680"/>
        <v>0</v>
      </c>
      <c r="BF105" s="140">
        <f t="shared" si="680"/>
        <v>0</v>
      </c>
      <c r="BG105" s="140">
        <f t="shared" si="680"/>
        <v>0</v>
      </c>
      <c r="BH105" s="140">
        <f t="shared" si="680"/>
        <v>0</v>
      </c>
      <c r="BI105" s="140">
        <f t="shared" si="680"/>
        <v>0</v>
      </c>
      <c r="BJ105" s="140">
        <f t="shared" si="680"/>
        <v>0</v>
      </c>
      <c r="BK105" s="140">
        <f t="shared" si="680"/>
        <v>0</v>
      </c>
      <c r="BL105" s="140">
        <f t="shared" si="680"/>
        <v>0</v>
      </c>
      <c r="BM105" s="140">
        <f t="shared" si="680"/>
        <v>0</v>
      </c>
      <c r="BN105" s="140">
        <f t="shared" si="680"/>
        <v>0</v>
      </c>
      <c r="BO105" s="140">
        <f t="shared" si="680"/>
        <v>0</v>
      </c>
      <c r="BP105" s="140">
        <f t="shared" si="680"/>
        <v>0</v>
      </c>
      <c r="BQ105" s="140">
        <f t="shared" si="680"/>
        <v>0</v>
      </c>
      <c r="BR105" s="140">
        <f t="shared" si="680"/>
        <v>0</v>
      </c>
      <c r="BS105" s="140">
        <f t="shared" si="680"/>
        <v>0</v>
      </c>
      <c r="BT105" s="140">
        <f t="shared" ref="BT105:CI105" si="681">AB105-(AB106+AB107-AB108)</f>
        <v>0</v>
      </c>
      <c r="BU105" s="140">
        <f t="shared" si="681"/>
        <v>0</v>
      </c>
      <c r="BV105" s="140">
        <f t="shared" si="681"/>
        <v>0</v>
      </c>
      <c r="BW105" s="140">
        <f t="shared" si="681"/>
        <v>0</v>
      </c>
      <c r="BX105" s="140">
        <f t="shared" si="681"/>
        <v>0</v>
      </c>
      <c r="BY105" s="140">
        <f t="shared" si="681"/>
        <v>0</v>
      </c>
      <c r="BZ105" s="140">
        <f t="shared" si="681"/>
        <v>0</v>
      </c>
      <c r="CA105" s="140">
        <f t="shared" si="681"/>
        <v>0</v>
      </c>
      <c r="CB105" s="140">
        <f t="shared" si="681"/>
        <v>0</v>
      </c>
      <c r="CC105" s="140">
        <f t="shared" si="681"/>
        <v>0</v>
      </c>
      <c r="CD105" s="140">
        <f t="shared" si="681"/>
        <v>0</v>
      </c>
      <c r="CE105" s="140">
        <f t="shared" si="681"/>
        <v>0</v>
      </c>
      <c r="CF105" s="140">
        <f t="shared" si="681"/>
        <v>0</v>
      </c>
      <c r="CG105" s="140">
        <f t="shared" si="681"/>
        <v>0</v>
      </c>
      <c r="CH105" s="140">
        <f t="shared" si="681"/>
        <v>0</v>
      </c>
      <c r="CI105" s="140">
        <f t="shared" si="681"/>
        <v>0</v>
      </c>
    </row>
    <row r="106" spans="2:87">
      <c r="B106" s="151" t="s">
        <v>158</v>
      </c>
      <c r="C106" s="145">
        <v>1259792</v>
      </c>
      <c r="D106" s="145">
        <v>11594332</v>
      </c>
      <c r="E106" s="145">
        <v>24172993</v>
      </c>
      <c r="F106" s="145">
        <v>7695867</v>
      </c>
      <c r="G106" s="145">
        <v>37441341</v>
      </c>
      <c r="H106" s="145">
        <v>-202336</v>
      </c>
      <c r="I106" s="145">
        <v>10208059</v>
      </c>
      <c r="J106" s="145">
        <v>39097118</v>
      </c>
      <c r="K106" s="145">
        <v>618</v>
      </c>
      <c r="L106" s="145">
        <v>-462827</v>
      </c>
      <c r="M106" s="145">
        <v>220248872</v>
      </c>
      <c r="N106" s="145">
        <v>54820503</v>
      </c>
      <c r="O106" s="145">
        <v>-21793303</v>
      </c>
      <c r="P106" s="145">
        <v>-28076372</v>
      </c>
      <c r="Q106" s="145">
        <v>33760120</v>
      </c>
      <c r="R106" s="145">
        <v>1066627</v>
      </c>
      <c r="S106" s="145">
        <v>15826867</v>
      </c>
      <c r="T106" s="145">
        <v>0</v>
      </c>
      <c r="U106" s="145">
        <v>10066</v>
      </c>
      <c r="V106" s="145">
        <v>0</v>
      </c>
      <c r="W106" s="145">
        <v>-3368669</v>
      </c>
      <c r="X106" s="145">
        <v>39606684</v>
      </c>
      <c r="Y106" s="145">
        <v>114118125</v>
      </c>
      <c r="Z106" s="145">
        <v>4319290</v>
      </c>
      <c r="AA106" s="145">
        <v>23601147</v>
      </c>
      <c r="AB106" s="145">
        <v>29305868</v>
      </c>
      <c r="AC106" s="145">
        <v>-11133382</v>
      </c>
      <c r="AD106" s="145">
        <v>6158797</v>
      </c>
      <c r="AE106" s="145">
        <v>7275562</v>
      </c>
      <c r="AF106" s="145">
        <v>3328012</v>
      </c>
      <c r="AG106" s="145">
        <v>13636110</v>
      </c>
      <c r="AH106" s="145"/>
      <c r="AI106" s="145"/>
      <c r="AJ106" s="145"/>
      <c r="AK106" s="145"/>
      <c r="AL106" s="145"/>
      <c r="AM106" s="145"/>
      <c r="AN106" s="145"/>
      <c r="AO106" s="145"/>
      <c r="AP106" s="145"/>
      <c r="AQ106" s="131">
        <f t="shared" si="664"/>
        <v>633515881</v>
      </c>
      <c r="AU106" s="146"/>
      <c r="AV106" s="146"/>
      <c r="AW106" s="146"/>
      <c r="AX106" s="146"/>
      <c r="AY106" s="146"/>
      <c r="AZ106" s="146"/>
      <c r="BA106" s="146"/>
      <c r="BB106" s="146"/>
      <c r="BC106" s="146"/>
      <c r="BD106" s="146"/>
      <c r="BE106" s="146"/>
      <c r="BF106" s="146"/>
      <c r="BG106" s="146"/>
      <c r="BH106" s="146"/>
      <c r="BI106" s="146"/>
      <c r="BJ106" s="146"/>
      <c r="BK106" s="146"/>
      <c r="BL106" s="146"/>
      <c r="BM106" s="146"/>
      <c r="BN106" s="146"/>
      <c r="BO106" s="146"/>
      <c r="BP106" s="146"/>
      <c r="BQ106" s="146"/>
      <c r="BR106" s="146"/>
      <c r="BS106" s="146"/>
      <c r="BT106" s="146"/>
      <c r="BU106" s="146"/>
      <c r="BV106" s="146"/>
      <c r="BW106" s="146"/>
      <c r="BX106" s="146"/>
      <c r="BY106" s="146"/>
      <c r="BZ106" s="146"/>
      <c r="CA106" s="146"/>
      <c r="CB106" s="146"/>
      <c r="CC106" s="146"/>
      <c r="CD106" s="146"/>
      <c r="CE106" s="146"/>
      <c r="CF106" s="146"/>
      <c r="CG106" s="146"/>
      <c r="CH106" s="146"/>
      <c r="CI106" s="146"/>
    </row>
    <row r="107" spans="2:87">
      <c r="B107" s="151" t="s">
        <v>159</v>
      </c>
      <c r="C107" s="145">
        <v>1463121</v>
      </c>
      <c r="D107" s="145">
        <v>14973893</v>
      </c>
      <c r="E107" s="145">
        <v>18499015</v>
      </c>
      <c r="F107" s="145">
        <v>4894086</v>
      </c>
      <c r="G107" s="145">
        <v>18757352</v>
      </c>
      <c r="H107" s="145">
        <v>21578597</v>
      </c>
      <c r="I107" s="145">
        <v>6510118</v>
      </c>
      <c r="J107" s="145">
        <v>6286783</v>
      </c>
      <c r="K107" s="145">
        <v>-344229</v>
      </c>
      <c r="L107" s="145">
        <v>4866901</v>
      </c>
      <c r="M107" s="145">
        <v>18175856</v>
      </c>
      <c r="N107" s="145">
        <v>8000911</v>
      </c>
      <c r="O107" s="145">
        <v>-8645738</v>
      </c>
      <c r="P107" s="145">
        <v>3185246</v>
      </c>
      <c r="Q107" s="145">
        <v>7748477</v>
      </c>
      <c r="R107" s="145">
        <v>163952</v>
      </c>
      <c r="S107" s="145">
        <v>3153328</v>
      </c>
      <c r="T107" s="145">
        <v>4247412</v>
      </c>
      <c r="U107" s="145">
        <v>8950346</v>
      </c>
      <c r="V107" s="145">
        <v>-33058</v>
      </c>
      <c r="W107" s="145">
        <v>154541</v>
      </c>
      <c r="X107" s="145">
        <v>17366067</v>
      </c>
      <c r="Y107" s="145">
        <v>6305532</v>
      </c>
      <c r="Z107" s="145">
        <v>5031672</v>
      </c>
      <c r="AA107" s="145">
        <v>7757450</v>
      </c>
      <c r="AB107" s="145">
        <v>16189552</v>
      </c>
      <c r="AC107" s="145">
        <v>5012497</v>
      </c>
      <c r="AD107" s="145">
        <v>5875243</v>
      </c>
      <c r="AE107" s="145">
        <v>8397269</v>
      </c>
      <c r="AF107" s="145">
        <v>6151804</v>
      </c>
      <c r="AG107" s="145">
        <v>20986837</v>
      </c>
      <c r="AH107" s="145"/>
      <c r="AI107" s="145"/>
      <c r="AJ107" s="145"/>
      <c r="AK107" s="145"/>
      <c r="AL107" s="145"/>
      <c r="AM107" s="145"/>
      <c r="AN107" s="145"/>
      <c r="AO107" s="145"/>
      <c r="AP107" s="145"/>
      <c r="AQ107" s="131">
        <f t="shared" si="664"/>
        <v>241660833</v>
      </c>
      <c r="AU107" s="146"/>
      <c r="AV107" s="146"/>
      <c r="AW107" s="146"/>
      <c r="AX107" s="146"/>
      <c r="AY107" s="146"/>
      <c r="AZ107" s="146"/>
      <c r="BA107" s="146"/>
      <c r="BB107" s="146"/>
      <c r="BC107" s="146"/>
      <c r="BD107" s="146"/>
      <c r="BE107" s="146"/>
      <c r="BF107" s="146"/>
      <c r="BG107" s="146"/>
      <c r="BH107" s="146"/>
      <c r="BI107" s="146"/>
      <c r="BJ107" s="146"/>
      <c r="BK107" s="146"/>
      <c r="BL107" s="146"/>
      <c r="BM107" s="146"/>
      <c r="BN107" s="146"/>
      <c r="BO107" s="146"/>
      <c r="BP107" s="146"/>
      <c r="BQ107" s="146"/>
      <c r="BR107" s="146"/>
      <c r="BS107" s="146"/>
      <c r="BT107" s="146"/>
      <c r="BU107" s="146"/>
      <c r="BV107" s="146"/>
      <c r="BW107" s="146"/>
      <c r="BX107" s="146"/>
      <c r="BY107" s="146"/>
      <c r="BZ107" s="146"/>
      <c r="CA107" s="146"/>
      <c r="CB107" s="146"/>
      <c r="CC107" s="146"/>
      <c r="CD107" s="146"/>
      <c r="CE107" s="146"/>
      <c r="CF107" s="146"/>
      <c r="CG107" s="146"/>
      <c r="CH107" s="146"/>
      <c r="CI107" s="146"/>
    </row>
    <row r="108" spans="2:87">
      <c r="B108" s="151" t="s">
        <v>160</v>
      </c>
      <c r="C108" s="145">
        <v>0</v>
      </c>
      <c r="D108" s="145">
        <v>0</v>
      </c>
      <c r="E108" s="145">
        <v>0</v>
      </c>
      <c r="F108" s="145">
        <v>0</v>
      </c>
      <c r="G108" s="145">
        <v>0</v>
      </c>
      <c r="H108" s="145">
        <v>6000000</v>
      </c>
      <c r="I108" s="145">
        <v>0</v>
      </c>
      <c r="J108" s="145">
        <v>1886035</v>
      </c>
      <c r="K108" s="145">
        <v>0</v>
      </c>
      <c r="L108" s="145">
        <v>0</v>
      </c>
      <c r="M108" s="145">
        <v>0</v>
      </c>
      <c r="N108" s="145">
        <v>0</v>
      </c>
      <c r="O108" s="145">
        <v>0</v>
      </c>
      <c r="P108" s="145">
        <v>0</v>
      </c>
      <c r="Q108" s="145">
        <v>0</v>
      </c>
      <c r="R108" s="145">
        <v>0</v>
      </c>
      <c r="S108" s="145">
        <v>0</v>
      </c>
      <c r="T108" s="145">
        <v>0</v>
      </c>
      <c r="U108" s="145">
        <v>0</v>
      </c>
      <c r="V108" s="145">
        <v>0</v>
      </c>
      <c r="W108" s="145">
        <v>0</v>
      </c>
      <c r="X108" s="145">
        <v>0</v>
      </c>
      <c r="Y108" s="145">
        <v>0</v>
      </c>
      <c r="Z108" s="145">
        <v>0</v>
      </c>
      <c r="AA108" s="145">
        <v>2327235</v>
      </c>
      <c r="AB108" s="145">
        <v>0</v>
      </c>
      <c r="AC108" s="145">
        <v>0</v>
      </c>
      <c r="AD108" s="145">
        <v>0</v>
      </c>
      <c r="AE108" s="145">
        <v>9965493</v>
      </c>
      <c r="AF108" s="145">
        <v>0</v>
      </c>
      <c r="AG108" s="145">
        <v>0</v>
      </c>
      <c r="AH108" s="145"/>
      <c r="AI108" s="145"/>
      <c r="AJ108" s="145"/>
      <c r="AK108" s="145"/>
      <c r="AL108" s="145"/>
      <c r="AM108" s="145"/>
      <c r="AN108" s="145"/>
      <c r="AO108" s="145"/>
      <c r="AP108" s="145"/>
      <c r="AQ108" s="131">
        <f t="shared" si="664"/>
        <v>20178763</v>
      </c>
      <c r="AU108" s="140"/>
      <c r="AV108" s="140"/>
      <c r="AW108" s="140"/>
      <c r="AX108" s="140"/>
      <c r="AY108" s="140"/>
      <c r="AZ108" s="140"/>
      <c r="BA108" s="140"/>
      <c r="BB108" s="140"/>
      <c r="BC108" s="140"/>
      <c r="BD108" s="140"/>
      <c r="BE108" s="140"/>
      <c r="BF108" s="140"/>
      <c r="BG108" s="140"/>
      <c r="BH108" s="140"/>
      <c r="BI108" s="140"/>
      <c r="BJ108" s="140"/>
      <c r="BK108" s="140"/>
      <c r="BL108" s="140"/>
      <c r="BM108" s="140"/>
      <c r="BN108" s="140"/>
      <c r="BO108" s="140"/>
      <c r="BP108" s="140"/>
      <c r="BQ108" s="140"/>
      <c r="BR108" s="140"/>
      <c r="BS108" s="140"/>
      <c r="BT108" s="140"/>
      <c r="BU108" s="140"/>
      <c r="BV108" s="140"/>
      <c r="BW108" s="140"/>
      <c r="BX108" s="140"/>
      <c r="BY108" s="140"/>
      <c r="BZ108" s="140"/>
      <c r="CA108" s="140"/>
      <c r="CB108" s="140"/>
      <c r="CC108" s="140"/>
      <c r="CD108" s="140"/>
      <c r="CE108" s="140"/>
      <c r="CF108" s="140"/>
      <c r="CG108" s="140"/>
      <c r="CH108" s="140"/>
      <c r="CI108" s="140"/>
    </row>
    <row r="109" spans="2:87">
      <c r="B109" s="150" t="s">
        <v>161</v>
      </c>
      <c r="C109" s="145">
        <v>0</v>
      </c>
      <c r="D109" s="145">
        <v>0</v>
      </c>
      <c r="E109" s="145">
        <v>0</v>
      </c>
      <c r="F109" s="145">
        <v>0</v>
      </c>
      <c r="G109" s="145">
        <v>0</v>
      </c>
      <c r="H109" s="145">
        <v>0</v>
      </c>
      <c r="I109" s="145">
        <v>0</v>
      </c>
      <c r="J109" s="145">
        <v>0</v>
      </c>
      <c r="K109" s="145">
        <v>0</v>
      </c>
      <c r="L109" s="145">
        <v>0</v>
      </c>
      <c r="M109" s="145">
        <v>0</v>
      </c>
      <c r="N109" s="145">
        <v>0</v>
      </c>
      <c r="O109" s="145">
        <v>0</v>
      </c>
      <c r="P109" s="145">
        <v>0</v>
      </c>
      <c r="Q109" s="145">
        <v>0</v>
      </c>
      <c r="R109" s="145">
        <v>0</v>
      </c>
      <c r="S109" s="145">
        <v>0</v>
      </c>
      <c r="T109" s="145">
        <v>0</v>
      </c>
      <c r="U109" s="145">
        <v>1213</v>
      </c>
      <c r="V109" s="145">
        <v>0</v>
      </c>
      <c r="W109" s="145">
        <v>0</v>
      </c>
      <c r="X109" s="145">
        <v>0</v>
      </c>
      <c r="Y109" s="145">
        <v>0</v>
      </c>
      <c r="Z109" s="145">
        <v>0</v>
      </c>
      <c r="AA109" s="145">
        <v>0</v>
      </c>
      <c r="AB109" s="145">
        <v>0</v>
      </c>
      <c r="AC109" s="145">
        <v>0</v>
      </c>
      <c r="AD109" s="145">
        <v>0</v>
      </c>
      <c r="AE109" s="145">
        <v>0</v>
      </c>
      <c r="AF109" s="145">
        <v>0</v>
      </c>
      <c r="AG109" s="145">
        <v>0</v>
      </c>
      <c r="AH109" s="145"/>
      <c r="AI109" s="145"/>
      <c r="AJ109" s="145"/>
      <c r="AK109" s="145"/>
      <c r="AL109" s="145"/>
      <c r="AM109" s="145"/>
      <c r="AN109" s="145"/>
      <c r="AO109" s="145"/>
      <c r="AP109" s="145"/>
      <c r="AQ109" s="131">
        <f t="shared" si="664"/>
        <v>1213</v>
      </c>
      <c r="AU109" s="146"/>
      <c r="AV109" s="146"/>
      <c r="AW109" s="146"/>
      <c r="AX109" s="146"/>
      <c r="AY109" s="146"/>
      <c r="AZ109" s="146"/>
      <c r="BA109" s="146"/>
      <c r="BB109" s="146"/>
      <c r="BC109" s="146"/>
      <c r="BD109" s="146"/>
      <c r="BE109" s="146"/>
      <c r="BF109" s="146"/>
      <c r="BG109" s="146"/>
      <c r="BH109" s="146"/>
      <c r="BI109" s="146"/>
      <c r="BJ109" s="146"/>
      <c r="BK109" s="146"/>
      <c r="BL109" s="146"/>
      <c r="BM109" s="146"/>
      <c r="BN109" s="146"/>
      <c r="BO109" s="146"/>
      <c r="BP109" s="146"/>
      <c r="BQ109" s="146"/>
      <c r="BR109" s="146"/>
      <c r="BS109" s="146"/>
      <c r="BT109" s="146"/>
      <c r="BU109" s="146"/>
      <c r="BV109" s="146"/>
      <c r="BW109" s="146"/>
      <c r="BX109" s="146"/>
      <c r="BY109" s="146"/>
      <c r="BZ109" s="146"/>
      <c r="CA109" s="146"/>
      <c r="CB109" s="146"/>
      <c r="CC109" s="146"/>
      <c r="CD109" s="146"/>
      <c r="CE109" s="146"/>
      <c r="CF109" s="146"/>
      <c r="CG109" s="146"/>
      <c r="CH109" s="146"/>
      <c r="CI109" s="146"/>
    </row>
    <row r="110" spans="2:87">
      <c r="B110" s="153" t="s">
        <v>162</v>
      </c>
      <c r="C110" s="142">
        <v>24992216</v>
      </c>
      <c r="D110" s="142">
        <v>106888942</v>
      </c>
      <c r="E110" s="142">
        <v>201994497</v>
      </c>
      <c r="F110" s="142">
        <v>145099168</v>
      </c>
      <c r="G110" s="142">
        <v>2055292306</v>
      </c>
      <c r="H110" s="142">
        <v>114667101</v>
      </c>
      <c r="I110" s="142">
        <v>95745463</v>
      </c>
      <c r="J110" s="142">
        <v>1324564587</v>
      </c>
      <c r="K110" s="142">
        <v>4931254</v>
      </c>
      <c r="L110" s="142">
        <v>443879216</v>
      </c>
      <c r="M110" s="142">
        <v>3354521168</v>
      </c>
      <c r="N110" s="142">
        <v>2012827022</v>
      </c>
      <c r="O110" s="142">
        <v>1937501086</v>
      </c>
      <c r="P110" s="142">
        <v>876874087</v>
      </c>
      <c r="Q110" s="142">
        <v>848214709</v>
      </c>
      <c r="R110" s="142">
        <v>5024013</v>
      </c>
      <c r="S110" s="142">
        <v>30814125</v>
      </c>
      <c r="T110" s="142">
        <v>187569280</v>
      </c>
      <c r="U110" s="142">
        <v>110941781</v>
      </c>
      <c r="V110" s="142">
        <v>2265946</v>
      </c>
      <c r="W110" s="142">
        <v>36467880</v>
      </c>
      <c r="X110" s="142">
        <v>2929215285</v>
      </c>
      <c r="Y110" s="142">
        <v>192053992</v>
      </c>
      <c r="Z110" s="142">
        <v>591765502</v>
      </c>
      <c r="AA110" s="142">
        <v>1147680118</v>
      </c>
      <c r="AB110" s="142">
        <v>2103857129</v>
      </c>
      <c r="AC110" s="142">
        <v>547734483</v>
      </c>
      <c r="AD110" s="142">
        <v>34384373</v>
      </c>
      <c r="AE110" s="142">
        <v>873161302</v>
      </c>
      <c r="AF110" s="142">
        <v>486692429</v>
      </c>
      <c r="AG110" s="142">
        <v>321441680</v>
      </c>
      <c r="AH110" s="142"/>
      <c r="AI110" s="142"/>
      <c r="AJ110" s="142"/>
      <c r="AK110" s="142"/>
      <c r="AL110" s="142"/>
      <c r="AM110" s="142"/>
      <c r="AN110" s="142"/>
      <c r="AO110" s="142"/>
      <c r="AP110" s="142"/>
      <c r="AQ110" s="131">
        <f t="shared" si="664"/>
        <v>23149062140</v>
      </c>
      <c r="AU110" s="140">
        <f t="shared" ref="AU110:BS110" si="682">C110-SUM(C68,C102)</f>
        <v>0</v>
      </c>
      <c r="AV110" s="140">
        <f t="shared" si="682"/>
        <v>0</v>
      </c>
      <c r="AW110" s="140">
        <f t="shared" si="682"/>
        <v>0</v>
      </c>
      <c r="AX110" s="140">
        <f t="shared" si="682"/>
        <v>0</v>
      </c>
      <c r="AY110" s="140">
        <f t="shared" si="682"/>
        <v>0</v>
      </c>
      <c r="AZ110" s="140">
        <f t="shared" si="682"/>
        <v>0</v>
      </c>
      <c r="BA110" s="140">
        <f t="shared" si="682"/>
        <v>0</v>
      </c>
      <c r="BB110" s="140">
        <f t="shared" si="682"/>
        <v>0</v>
      </c>
      <c r="BC110" s="140">
        <f t="shared" si="682"/>
        <v>0</v>
      </c>
      <c r="BD110" s="140">
        <f t="shared" si="682"/>
        <v>0</v>
      </c>
      <c r="BE110" s="140">
        <f t="shared" si="682"/>
        <v>0</v>
      </c>
      <c r="BF110" s="140">
        <f t="shared" si="682"/>
        <v>0</v>
      </c>
      <c r="BG110" s="140">
        <f t="shared" si="682"/>
        <v>0</v>
      </c>
      <c r="BH110" s="140">
        <f t="shared" si="682"/>
        <v>0</v>
      </c>
      <c r="BI110" s="140">
        <f t="shared" si="682"/>
        <v>0</v>
      </c>
      <c r="BJ110" s="140">
        <f t="shared" si="682"/>
        <v>1</v>
      </c>
      <c r="BK110" s="140">
        <f t="shared" si="682"/>
        <v>0</v>
      </c>
      <c r="BL110" s="140">
        <f t="shared" si="682"/>
        <v>0</v>
      </c>
      <c r="BM110" s="140">
        <f t="shared" si="682"/>
        <v>0</v>
      </c>
      <c r="BN110" s="140">
        <f t="shared" si="682"/>
        <v>0</v>
      </c>
      <c r="BO110" s="140">
        <f t="shared" si="682"/>
        <v>0</v>
      </c>
      <c r="BP110" s="140">
        <f t="shared" si="682"/>
        <v>0</v>
      </c>
      <c r="BQ110" s="140">
        <f t="shared" si="682"/>
        <v>0</v>
      </c>
      <c r="BR110" s="140">
        <f t="shared" si="682"/>
        <v>1</v>
      </c>
      <c r="BS110" s="140">
        <f t="shared" si="682"/>
        <v>0</v>
      </c>
      <c r="BT110" s="140">
        <f t="shared" ref="BT110:CI110" si="683">AB110-SUM(AB68,AB102)</f>
        <v>0</v>
      </c>
      <c r="BU110" s="140">
        <f t="shared" si="683"/>
        <v>0</v>
      </c>
      <c r="BV110" s="140">
        <f t="shared" si="683"/>
        <v>0</v>
      </c>
      <c r="BW110" s="140">
        <f t="shared" si="683"/>
        <v>0</v>
      </c>
      <c r="BX110" s="140">
        <f t="shared" si="683"/>
        <v>0</v>
      </c>
      <c r="BY110" s="140">
        <f t="shared" si="683"/>
        <v>0</v>
      </c>
      <c r="BZ110" s="140">
        <f t="shared" si="683"/>
        <v>0</v>
      </c>
      <c r="CA110" s="140">
        <f t="shared" si="683"/>
        <v>0</v>
      </c>
      <c r="CB110" s="140">
        <f t="shared" si="683"/>
        <v>0</v>
      </c>
      <c r="CC110" s="140">
        <f t="shared" si="683"/>
        <v>0</v>
      </c>
      <c r="CD110" s="140">
        <f t="shared" si="683"/>
        <v>0</v>
      </c>
      <c r="CE110" s="140">
        <f t="shared" si="683"/>
        <v>0</v>
      </c>
      <c r="CF110" s="140">
        <f t="shared" si="683"/>
        <v>0</v>
      </c>
      <c r="CG110" s="140">
        <f t="shared" si="683"/>
        <v>0</v>
      </c>
      <c r="CH110" s="140">
        <f t="shared" si="683"/>
        <v>0</v>
      </c>
      <c r="CI110" s="140">
        <f t="shared" si="683"/>
        <v>2</v>
      </c>
    </row>
    <row r="113" spans="2:87" ht="18.75" customHeight="1">
      <c r="B113" s="230" t="s">
        <v>171</v>
      </c>
      <c r="C113" s="231"/>
      <c r="D113" s="231"/>
      <c r="E113" s="231"/>
      <c r="F113" s="231"/>
      <c r="G113" s="231"/>
      <c r="H113" s="231"/>
      <c r="I113" s="231"/>
      <c r="J113" s="231"/>
      <c r="K113" s="231"/>
      <c r="L113" s="231"/>
      <c r="M113" s="231"/>
      <c r="N113" s="231"/>
      <c r="O113" s="231"/>
      <c r="P113" s="231"/>
      <c r="Q113" s="231"/>
      <c r="R113" s="231"/>
      <c r="S113" s="231"/>
      <c r="T113" s="231"/>
      <c r="U113" s="231"/>
      <c r="V113" s="231"/>
      <c r="W113" s="231"/>
      <c r="X113" s="231"/>
      <c r="Y113" s="231"/>
      <c r="Z113" s="231"/>
      <c r="AA113" s="231"/>
      <c r="AB113" s="231"/>
      <c r="AC113" s="231"/>
      <c r="AD113" s="231"/>
      <c r="AE113" s="231"/>
      <c r="AF113" s="231"/>
      <c r="AG113" s="231"/>
      <c r="AH113" s="231"/>
      <c r="AI113" s="231"/>
      <c r="AJ113" s="231"/>
      <c r="AK113" s="231"/>
      <c r="AL113" s="231"/>
      <c r="AM113" s="231"/>
      <c r="AN113" s="231"/>
      <c r="AO113" s="231"/>
      <c r="AP113" s="231"/>
      <c r="AQ113" s="232"/>
    </row>
    <row r="114" spans="2:87" s="163" customFormat="1">
      <c r="B114" s="188"/>
      <c r="C114" s="178">
        <f>COUNTIF($C$115:$AP$115,C115)</f>
        <v>1</v>
      </c>
      <c r="D114" s="178">
        <f t="shared" ref="D114:AP114" si="684">COUNTIF($C$115:$AP$115,D115)</f>
        <v>1</v>
      </c>
      <c r="E114" s="178">
        <f t="shared" si="684"/>
        <v>1</v>
      </c>
      <c r="F114" s="178">
        <f t="shared" si="684"/>
        <v>1</v>
      </c>
      <c r="G114" s="178">
        <f t="shared" si="684"/>
        <v>1</v>
      </c>
      <c r="H114" s="178">
        <f t="shared" si="684"/>
        <v>1</v>
      </c>
      <c r="I114" s="178">
        <f t="shared" si="684"/>
        <v>1</v>
      </c>
      <c r="J114" s="178">
        <f t="shared" si="684"/>
        <v>1</v>
      </c>
      <c r="K114" s="178">
        <f t="shared" si="684"/>
        <v>1</v>
      </c>
      <c r="L114" s="178">
        <f t="shared" si="684"/>
        <v>1</v>
      </c>
      <c r="M114" s="178">
        <f t="shared" si="684"/>
        <v>1</v>
      </c>
      <c r="N114" s="178">
        <f t="shared" si="684"/>
        <v>1</v>
      </c>
      <c r="O114" s="178">
        <f t="shared" si="684"/>
        <v>1</v>
      </c>
      <c r="P114" s="178">
        <f t="shared" si="684"/>
        <v>1</v>
      </c>
      <c r="Q114" s="178">
        <f t="shared" si="684"/>
        <v>1</v>
      </c>
      <c r="R114" s="178">
        <f t="shared" si="684"/>
        <v>1</v>
      </c>
      <c r="S114" s="178">
        <f t="shared" si="684"/>
        <v>1</v>
      </c>
      <c r="T114" s="178">
        <f t="shared" si="684"/>
        <v>1</v>
      </c>
      <c r="U114" s="178">
        <f t="shared" si="684"/>
        <v>1</v>
      </c>
      <c r="V114" s="178">
        <f t="shared" si="684"/>
        <v>1</v>
      </c>
      <c r="W114" s="178">
        <f t="shared" si="684"/>
        <v>1</v>
      </c>
      <c r="X114" s="178">
        <f t="shared" si="684"/>
        <v>1</v>
      </c>
      <c r="Y114" s="178">
        <f t="shared" si="684"/>
        <v>1</v>
      </c>
      <c r="Z114" s="178">
        <f t="shared" si="684"/>
        <v>1</v>
      </c>
      <c r="AA114" s="178">
        <f t="shared" si="684"/>
        <v>1</v>
      </c>
      <c r="AB114" s="178">
        <f t="shared" si="684"/>
        <v>1</v>
      </c>
      <c r="AC114" s="178">
        <f t="shared" si="684"/>
        <v>1</v>
      </c>
      <c r="AD114" s="178">
        <f t="shared" si="684"/>
        <v>1</v>
      </c>
      <c r="AE114" s="178">
        <f t="shared" si="684"/>
        <v>1</v>
      </c>
      <c r="AF114" s="178">
        <f t="shared" si="684"/>
        <v>1</v>
      </c>
      <c r="AG114" s="178">
        <f t="shared" si="684"/>
        <v>1</v>
      </c>
      <c r="AH114" s="178">
        <f t="shared" si="684"/>
        <v>9</v>
      </c>
      <c r="AI114" s="178">
        <f t="shared" si="684"/>
        <v>9</v>
      </c>
      <c r="AJ114" s="178">
        <f t="shared" si="684"/>
        <v>9</v>
      </c>
      <c r="AK114" s="178">
        <f t="shared" si="684"/>
        <v>9</v>
      </c>
      <c r="AL114" s="178">
        <f t="shared" si="684"/>
        <v>9</v>
      </c>
      <c r="AM114" s="178">
        <f t="shared" si="684"/>
        <v>9</v>
      </c>
      <c r="AN114" s="178">
        <f t="shared" si="684"/>
        <v>9</v>
      </c>
      <c r="AO114" s="178">
        <f t="shared" si="684"/>
        <v>9</v>
      </c>
      <c r="AP114" s="178">
        <f t="shared" si="684"/>
        <v>9</v>
      </c>
      <c r="AQ114" s="188"/>
      <c r="AU114" s="179"/>
      <c r="AV114" s="179"/>
      <c r="AW114" s="179"/>
      <c r="AX114" s="179"/>
      <c r="AY114" s="179"/>
      <c r="AZ114" s="179"/>
      <c r="BA114" s="179"/>
      <c r="BB114" s="179"/>
      <c r="BC114" s="179"/>
      <c r="BD114" s="179"/>
      <c r="BE114" s="179"/>
      <c r="BF114" s="179"/>
      <c r="BG114" s="179"/>
      <c r="BH114" s="179"/>
      <c r="BI114" s="179"/>
      <c r="BJ114" s="179"/>
      <c r="BK114" s="179"/>
      <c r="BL114" s="179"/>
      <c r="BM114" s="179"/>
      <c r="BN114" s="179"/>
      <c r="BO114" s="179"/>
      <c r="BP114" s="179"/>
      <c r="BQ114" s="179"/>
      <c r="BR114" s="179"/>
      <c r="BS114" s="179"/>
      <c r="BT114" s="179"/>
      <c r="BU114" s="179"/>
      <c r="BV114" s="179"/>
      <c r="BW114" s="179"/>
      <c r="BX114" s="179"/>
      <c r="BY114" s="179"/>
      <c r="BZ114" s="179"/>
      <c r="CA114" s="179"/>
      <c r="CB114" s="179"/>
      <c r="CC114" s="179"/>
      <c r="CD114" s="179"/>
      <c r="CE114" s="179"/>
      <c r="CF114" s="179"/>
      <c r="CG114" s="179"/>
      <c r="CH114" s="179"/>
      <c r="CI114" s="179"/>
    </row>
    <row r="115" spans="2:87" s="163" customFormat="1" hidden="1">
      <c r="B115" s="164"/>
      <c r="C115" s="176">
        <f>SUM(C117:C178)</f>
        <v>89910000</v>
      </c>
      <c r="D115" s="176">
        <f t="shared" ref="D115:AP115" si="685">SUM(D117:D178)</f>
        <v>448823119</v>
      </c>
      <c r="E115" s="176">
        <f t="shared" si="685"/>
        <v>356443083</v>
      </c>
      <c r="F115" s="176">
        <f t="shared" si="685"/>
        <v>273944340</v>
      </c>
      <c r="G115" s="176">
        <f t="shared" si="685"/>
        <v>1088484430</v>
      </c>
      <c r="H115" s="176">
        <f t="shared" si="685"/>
        <v>465319568</v>
      </c>
      <c r="I115" s="176">
        <f t="shared" si="685"/>
        <v>327719765</v>
      </c>
      <c r="J115" s="176">
        <f t="shared" si="685"/>
        <v>993977128</v>
      </c>
      <c r="K115" s="176">
        <f t="shared" si="685"/>
        <v>27287476</v>
      </c>
      <c r="L115" s="176">
        <f t="shared" si="685"/>
        <v>225928589</v>
      </c>
      <c r="M115" s="176">
        <f t="shared" si="685"/>
        <v>1494182573</v>
      </c>
      <c r="N115" s="176">
        <f t="shared" si="685"/>
        <v>490575595</v>
      </c>
      <c r="O115" s="176">
        <f t="shared" si="685"/>
        <v>1110111869</v>
      </c>
      <c r="P115" s="176">
        <f t="shared" si="685"/>
        <v>623293296</v>
      </c>
      <c r="Q115" s="176">
        <f t="shared" si="685"/>
        <v>684210510</v>
      </c>
      <c r="R115" s="176">
        <f t="shared" si="685"/>
        <v>2927193</v>
      </c>
      <c r="S115" s="176">
        <f t="shared" si="685"/>
        <v>67342210</v>
      </c>
      <c r="T115" s="176">
        <f t="shared" si="685"/>
        <v>101854342</v>
      </c>
      <c r="U115" s="176">
        <f t="shared" si="685"/>
        <v>114570156</v>
      </c>
      <c r="V115" s="176">
        <f t="shared" si="685"/>
        <v>336524</v>
      </c>
      <c r="W115" s="176">
        <f t="shared" si="685"/>
        <v>14998154</v>
      </c>
      <c r="X115" s="176">
        <f t="shared" si="685"/>
        <v>2117755276</v>
      </c>
      <c r="Y115" s="176">
        <f t="shared" si="685"/>
        <v>134665919</v>
      </c>
      <c r="Z115" s="176">
        <f t="shared" si="685"/>
        <v>402384270</v>
      </c>
      <c r="AA115" s="176">
        <f t="shared" si="685"/>
        <v>678057657</v>
      </c>
      <c r="AB115" s="176">
        <f t="shared" si="685"/>
        <v>838728380</v>
      </c>
      <c r="AC115" s="176">
        <f t="shared" si="685"/>
        <v>284604212</v>
      </c>
      <c r="AD115" s="176">
        <f t="shared" si="685"/>
        <v>119692957</v>
      </c>
      <c r="AE115" s="176">
        <f t="shared" si="685"/>
        <v>632145145</v>
      </c>
      <c r="AF115" s="176">
        <f t="shared" si="685"/>
        <v>604732131</v>
      </c>
      <c r="AG115" s="176">
        <f t="shared" si="685"/>
        <v>503136916</v>
      </c>
      <c r="AH115" s="176">
        <f t="shared" si="685"/>
        <v>0</v>
      </c>
      <c r="AI115" s="176">
        <f t="shared" si="685"/>
        <v>0</v>
      </c>
      <c r="AJ115" s="176">
        <f t="shared" si="685"/>
        <v>0</v>
      </c>
      <c r="AK115" s="176">
        <f t="shared" si="685"/>
        <v>0</v>
      </c>
      <c r="AL115" s="176">
        <f t="shared" si="685"/>
        <v>0</v>
      </c>
      <c r="AM115" s="176">
        <f t="shared" si="685"/>
        <v>0</v>
      </c>
      <c r="AN115" s="176">
        <f t="shared" si="685"/>
        <v>0</v>
      </c>
      <c r="AO115" s="176">
        <f t="shared" si="685"/>
        <v>0</v>
      </c>
      <c r="AP115" s="176">
        <f t="shared" si="685"/>
        <v>0</v>
      </c>
      <c r="AQ115" s="164"/>
      <c r="AU115" s="179"/>
      <c r="AV115" s="179"/>
      <c r="AW115" s="179"/>
      <c r="AX115" s="179"/>
      <c r="AY115" s="179"/>
      <c r="AZ115" s="179"/>
      <c r="BA115" s="179"/>
      <c r="BB115" s="179"/>
      <c r="BC115" s="179"/>
      <c r="BD115" s="179"/>
      <c r="BE115" s="179"/>
      <c r="BF115" s="179"/>
      <c r="BG115" s="179"/>
      <c r="BH115" s="179"/>
      <c r="BI115" s="179"/>
      <c r="BJ115" s="179"/>
      <c r="BK115" s="179"/>
      <c r="BL115" s="179"/>
      <c r="BM115" s="179"/>
      <c r="BN115" s="179"/>
      <c r="BO115" s="179"/>
      <c r="BP115" s="179"/>
      <c r="BQ115" s="179"/>
      <c r="BR115" s="179"/>
      <c r="BS115" s="179"/>
      <c r="BT115" s="179"/>
      <c r="BU115" s="179"/>
      <c r="BV115" s="179"/>
      <c r="BW115" s="179"/>
      <c r="BX115" s="179"/>
      <c r="BY115" s="179"/>
      <c r="BZ115" s="179"/>
      <c r="CA115" s="179"/>
      <c r="CB115" s="179"/>
      <c r="CC115" s="179"/>
      <c r="CD115" s="179"/>
      <c r="CE115" s="179"/>
      <c r="CF115" s="179"/>
      <c r="CG115" s="179"/>
      <c r="CH115" s="179"/>
      <c r="CI115" s="179"/>
    </row>
    <row r="116" spans="2:87" s="191" customFormat="1" ht="22.5">
      <c r="B116" s="138"/>
      <c r="C116" s="138" t="str">
        <f>C7</f>
        <v>Ace Vida</v>
      </c>
      <c r="D116" s="138" t="str">
        <f t="shared" ref="D116:AQ116" si="686">D7</f>
        <v>BanChile</v>
      </c>
      <c r="E116" s="138" t="str">
        <f t="shared" si="686"/>
        <v>BBVA Vida</v>
      </c>
      <c r="F116" s="138" t="str">
        <f t="shared" si="686"/>
        <v>BCI Seguros Vida</v>
      </c>
      <c r="G116" s="138" t="str">
        <f t="shared" si="686"/>
        <v>BICE Vida</v>
      </c>
      <c r="H116" s="138" t="str">
        <f t="shared" si="686"/>
        <v>Cámara</v>
      </c>
      <c r="I116" s="138" t="str">
        <f t="shared" si="686"/>
        <v>Cardif</v>
      </c>
      <c r="J116" s="138" t="str">
        <f t="shared" si="686"/>
        <v>Chilena Consolidada</v>
      </c>
      <c r="K116" s="138" t="str">
        <f t="shared" si="686"/>
        <v>CLC</v>
      </c>
      <c r="L116" s="138" t="str">
        <f t="shared" si="686"/>
        <v>CN Life</v>
      </c>
      <c r="M116" s="138" t="str">
        <f t="shared" si="686"/>
        <v>Consorcio Nacional</v>
      </c>
      <c r="N116" s="138" t="str">
        <f t="shared" si="686"/>
        <v>CorpSeguros</v>
      </c>
      <c r="O116" s="138" t="str">
        <f t="shared" si="686"/>
        <v>CorpVida</v>
      </c>
      <c r="P116" s="138" t="str">
        <f t="shared" si="686"/>
        <v>Cruz del Sur</v>
      </c>
      <c r="Q116" s="138" t="str">
        <f t="shared" si="686"/>
        <v>EuroAmérica</v>
      </c>
      <c r="R116" s="138" t="str">
        <f t="shared" si="686"/>
        <v>Huelen</v>
      </c>
      <c r="S116" s="138" t="str">
        <f t="shared" si="686"/>
        <v>Itaú</v>
      </c>
      <c r="T116" s="138" t="str">
        <f t="shared" si="686"/>
        <v>M. de Carabineros</v>
      </c>
      <c r="U116" s="138" t="str">
        <f t="shared" si="686"/>
        <v>M. del Ej. y Av.</v>
      </c>
      <c r="V116" s="138" t="str">
        <f t="shared" si="686"/>
        <v>Magallanes Vida</v>
      </c>
      <c r="W116" s="138" t="str">
        <f t="shared" si="686"/>
        <v>Mapfre Vida</v>
      </c>
      <c r="X116" s="138" t="str">
        <f t="shared" si="686"/>
        <v>Metlife</v>
      </c>
      <c r="Y116" s="138" t="str">
        <f t="shared" si="686"/>
        <v>Mutual de Seguros</v>
      </c>
      <c r="Z116" s="138" t="str">
        <f t="shared" si="686"/>
        <v>Ohio National</v>
      </c>
      <c r="AA116" s="138" t="str">
        <f t="shared" si="686"/>
        <v>Penta Vida</v>
      </c>
      <c r="AB116" s="138" t="str">
        <f t="shared" si="686"/>
        <v>Principal</v>
      </c>
      <c r="AC116" s="138" t="str">
        <f t="shared" si="686"/>
        <v>Renta Nacional</v>
      </c>
      <c r="AD116" s="138" t="str">
        <f t="shared" si="686"/>
        <v>Rigel</v>
      </c>
      <c r="AE116" s="138" t="str">
        <f t="shared" si="686"/>
        <v>Security Previsión</v>
      </c>
      <c r="AF116" s="138" t="str">
        <f t="shared" si="686"/>
        <v>Sura</v>
      </c>
      <c r="AG116" s="138" t="str">
        <f t="shared" si="686"/>
        <v>Zurich Santander</v>
      </c>
      <c r="AH116" s="138">
        <f t="shared" si="686"/>
        <v>0</v>
      </c>
      <c r="AI116" s="138">
        <f t="shared" si="686"/>
        <v>0</v>
      </c>
      <c r="AJ116" s="138">
        <f t="shared" si="686"/>
        <v>0</v>
      </c>
      <c r="AK116" s="138">
        <f t="shared" si="686"/>
        <v>0</v>
      </c>
      <c r="AL116" s="138">
        <f t="shared" si="686"/>
        <v>0</v>
      </c>
      <c r="AM116" s="138">
        <f t="shared" si="686"/>
        <v>0</v>
      </c>
      <c r="AN116" s="138">
        <f t="shared" si="686"/>
        <v>0</v>
      </c>
      <c r="AO116" s="138">
        <f t="shared" si="686"/>
        <v>0</v>
      </c>
      <c r="AP116" s="138">
        <f t="shared" si="686"/>
        <v>0</v>
      </c>
      <c r="AQ116" s="138" t="str">
        <f t="shared" si="686"/>
        <v>Mercado</v>
      </c>
      <c r="AU116" s="192"/>
      <c r="AV116" s="192"/>
      <c r="AW116" s="192"/>
      <c r="AX116" s="192"/>
      <c r="AY116" s="192"/>
      <c r="AZ116" s="192"/>
      <c r="BA116" s="192"/>
      <c r="BB116" s="192"/>
      <c r="BC116" s="192"/>
      <c r="BD116" s="192"/>
      <c r="BE116" s="192"/>
      <c r="BF116" s="192"/>
      <c r="BG116" s="192"/>
      <c r="BH116" s="192"/>
      <c r="BI116" s="192"/>
      <c r="BJ116" s="192"/>
      <c r="BK116" s="192"/>
      <c r="BL116" s="192"/>
      <c r="BM116" s="192"/>
      <c r="BN116" s="192"/>
      <c r="BO116" s="192"/>
      <c r="BP116" s="192"/>
      <c r="BQ116" s="192"/>
      <c r="BR116" s="192"/>
      <c r="BS116" s="192"/>
      <c r="BT116" s="192"/>
      <c r="BU116" s="192"/>
      <c r="BV116" s="192"/>
      <c r="BW116" s="192"/>
      <c r="BX116" s="192"/>
      <c r="BY116" s="192"/>
      <c r="BZ116" s="192"/>
      <c r="CA116" s="192"/>
      <c r="CB116" s="192"/>
      <c r="CC116" s="192"/>
      <c r="CD116" s="192"/>
      <c r="CE116" s="192"/>
      <c r="CF116" s="192"/>
      <c r="CG116" s="192"/>
      <c r="CH116" s="192"/>
      <c r="CI116" s="192"/>
    </row>
    <row r="117" spans="2:87">
      <c r="B117" s="154" t="s">
        <v>172</v>
      </c>
      <c r="C117" s="142">
        <v>10255345</v>
      </c>
      <c r="D117" s="142">
        <v>56071049</v>
      </c>
      <c r="E117" s="142">
        <v>23589270</v>
      </c>
      <c r="F117" s="142">
        <v>19721163</v>
      </c>
      <c r="G117" s="142">
        <v>-40861681</v>
      </c>
      <c r="H117" s="142">
        <v>28246837</v>
      </c>
      <c r="I117" s="142">
        <v>50098703</v>
      </c>
      <c r="J117" s="142">
        <v>-20676394</v>
      </c>
      <c r="K117" s="142">
        <v>567913</v>
      </c>
      <c r="L117" s="142">
        <v>-9893183</v>
      </c>
      <c r="M117" s="142">
        <v>-74245054</v>
      </c>
      <c r="N117" s="142">
        <v>-56344934</v>
      </c>
      <c r="O117" s="142">
        <v>-53915316</v>
      </c>
      <c r="P117" s="142">
        <v>-17002946</v>
      </c>
      <c r="Q117" s="193">
        <v>-24380791</v>
      </c>
      <c r="R117" s="142">
        <v>255131</v>
      </c>
      <c r="S117" s="142">
        <v>5528270</v>
      </c>
      <c r="T117" s="142">
        <v>1022560</v>
      </c>
      <c r="U117" s="142">
        <v>4241456</v>
      </c>
      <c r="V117" s="142">
        <v>-11889</v>
      </c>
      <c r="W117" s="142">
        <v>-646544</v>
      </c>
      <c r="X117" s="142">
        <v>-34928507</v>
      </c>
      <c r="Y117" s="142">
        <v>7878636</v>
      </c>
      <c r="Z117" s="142">
        <v>1811292</v>
      </c>
      <c r="AA117" s="142">
        <v>-40342603</v>
      </c>
      <c r="AB117" s="142">
        <v>-53249032</v>
      </c>
      <c r="AC117" s="142">
        <v>-14735444</v>
      </c>
      <c r="AD117" s="142">
        <v>7046086</v>
      </c>
      <c r="AE117" s="142">
        <v>-15066582</v>
      </c>
      <c r="AF117" s="142">
        <v>6126113</v>
      </c>
      <c r="AG117" s="142">
        <v>39823808</v>
      </c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31">
        <f>SUM(C117:AP117)</f>
        <v>-194017268</v>
      </c>
      <c r="AU117" s="135">
        <f t="shared" ref="AU117:BD117" si="687">C117-(C118-SUM(C122,C129,C133,C137,C142:C144))</f>
        <v>0</v>
      </c>
      <c r="AV117" s="135">
        <f t="shared" si="687"/>
        <v>0</v>
      </c>
      <c r="AW117" s="135">
        <f t="shared" si="687"/>
        <v>0</v>
      </c>
      <c r="AX117" s="135">
        <f t="shared" si="687"/>
        <v>0</v>
      </c>
      <c r="AY117" s="135">
        <f t="shared" si="687"/>
        <v>0</v>
      </c>
      <c r="AZ117" s="135">
        <f t="shared" si="687"/>
        <v>0</v>
      </c>
      <c r="BA117" s="135">
        <f t="shared" si="687"/>
        <v>0</v>
      </c>
      <c r="BB117" s="135">
        <f t="shared" si="687"/>
        <v>0</v>
      </c>
      <c r="BC117" s="135">
        <f t="shared" si="687"/>
        <v>0</v>
      </c>
      <c r="BD117" s="135">
        <f t="shared" si="687"/>
        <v>0</v>
      </c>
      <c r="BE117" s="135">
        <f t="shared" ref="BE117:BT117" si="688">M117-(M118-SUM(M122,M129,M133,M137,M142:M144))</f>
        <v>0</v>
      </c>
      <c r="BF117" s="135">
        <f t="shared" si="688"/>
        <v>0</v>
      </c>
      <c r="BG117" s="135">
        <f t="shared" si="688"/>
        <v>0</v>
      </c>
      <c r="BH117" s="135">
        <f t="shared" si="688"/>
        <v>0</v>
      </c>
      <c r="BI117" s="135">
        <f t="shared" si="688"/>
        <v>0</v>
      </c>
      <c r="BJ117" s="135">
        <f t="shared" si="688"/>
        <v>0</v>
      </c>
      <c r="BK117" s="135">
        <f t="shared" si="688"/>
        <v>0</v>
      </c>
      <c r="BL117" s="135">
        <f t="shared" si="688"/>
        <v>0</v>
      </c>
      <c r="BM117" s="135">
        <f t="shared" si="688"/>
        <v>0</v>
      </c>
      <c r="BN117" s="135">
        <f t="shared" si="688"/>
        <v>-1</v>
      </c>
      <c r="BO117" s="135">
        <f t="shared" si="688"/>
        <v>0</v>
      </c>
      <c r="BP117" s="135">
        <f t="shared" si="688"/>
        <v>0</v>
      </c>
      <c r="BQ117" s="135">
        <f t="shared" si="688"/>
        <v>0</v>
      </c>
      <c r="BR117" s="135">
        <f t="shared" si="688"/>
        <v>1</v>
      </c>
      <c r="BS117" s="135">
        <f t="shared" si="688"/>
        <v>-1</v>
      </c>
      <c r="BT117" s="135">
        <f t="shared" si="688"/>
        <v>0</v>
      </c>
      <c r="BU117" s="135">
        <f t="shared" ref="BU117:CI117" si="689">AC117-(AC118-SUM(AC122,AC129,AC133,AC137,AC142:AC144))</f>
        <v>0</v>
      </c>
      <c r="BV117" s="135">
        <f t="shared" si="689"/>
        <v>0</v>
      </c>
      <c r="BW117" s="135">
        <f t="shared" si="689"/>
        <v>0</v>
      </c>
      <c r="BX117" s="135">
        <f t="shared" si="689"/>
        <v>0</v>
      </c>
      <c r="BY117" s="135">
        <f t="shared" si="689"/>
        <v>0</v>
      </c>
      <c r="BZ117" s="135">
        <f t="shared" si="689"/>
        <v>0</v>
      </c>
      <c r="CA117" s="135">
        <f t="shared" si="689"/>
        <v>0</v>
      </c>
      <c r="CB117" s="135">
        <f t="shared" si="689"/>
        <v>0</v>
      </c>
      <c r="CC117" s="135">
        <f t="shared" si="689"/>
        <v>0</v>
      </c>
      <c r="CD117" s="135">
        <f t="shared" si="689"/>
        <v>0</v>
      </c>
      <c r="CE117" s="135">
        <f t="shared" si="689"/>
        <v>0</v>
      </c>
      <c r="CF117" s="135">
        <f t="shared" si="689"/>
        <v>0</v>
      </c>
      <c r="CG117" s="135">
        <f t="shared" si="689"/>
        <v>0</v>
      </c>
      <c r="CH117" s="135">
        <f t="shared" si="689"/>
        <v>0</v>
      </c>
      <c r="CI117" s="135">
        <f t="shared" si="689"/>
        <v>-1</v>
      </c>
    </row>
    <row r="118" spans="2:87">
      <c r="B118" s="155" t="s">
        <v>173</v>
      </c>
      <c r="C118" s="145">
        <v>14308483</v>
      </c>
      <c r="D118" s="145">
        <v>79124627</v>
      </c>
      <c r="E118" s="145">
        <v>62432489</v>
      </c>
      <c r="F118" s="145">
        <v>53061521</v>
      </c>
      <c r="G118" s="145">
        <v>163233148</v>
      </c>
      <c r="H118" s="145">
        <v>93174120</v>
      </c>
      <c r="I118" s="145">
        <v>61988012</v>
      </c>
      <c r="J118" s="145">
        <v>197057828</v>
      </c>
      <c r="K118" s="145">
        <v>6760149</v>
      </c>
      <c r="L118" s="145">
        <v>35862352</v>
      </c>
      <c r="M118" s="145">
        <v>227738734</v>
      </c>
      <c r="N118" s="145">
        <v>46341549</v>
      </c>
      <c r="O118" s="145">
        <v>210884888</v>
      </c>
      <c r="P118" s="145">
        <v>109774033</v>
      </c>
      <c r="Q118" s="194">
        <v>113470727</v>
      </c>
      <c r="R118" s="145">
        <v>308987</v>
      </c>
      <c r="S118" s="145">
        <v>11435056</v>
      </c>
      <c r="T118" s="145">
        <v>14563372</v>
      </c>
      <c r="U118" s="145">
        <v>13855929</v>
      </c>
      <c r="V118" s="145">
        <v>45588</v>
      </c>
      <c r="W118" s="145">
        <v>1549732</v>
      </c>
      <c r="X118" s="145">
        <v>403599893</v>
      </c>
      <c r="Y118" s="145">
        <v>21204708</v>
      </c>
      <c r="Z118" s="145">
        <v>70727938</v>
      </c>
      <c r="AA118" s="145">
        <v>109696897</v>
      </c>
      <c r="AB118" s="145">
        <v>114522902</v>
      </c>
      <c r="AC118" s="145">
        <v>43036283</v>
      </c>
      <c r="AD118" s="145">
        <v>23651652</v>
      </c>
      <c r="AE118" s="145">
        <v>104031949</v>
      </c>
      <c r="AF118" s="145">
        <v>107970055</v>
      </c>
      <c r="AG118" s="145">
        <v>86956671</v>
      </c>
      <c r="AH118" s="145"/>
      <c r="AI118" s="145"/>
      <c r="AJ118" s="145"/>
      <c r="AK118" s="145"/>
      <c r="AL118" s="145"/>
      <c r="AM118" s="145"/>
      <c r="AN118" s="145"/>
      <c r="AO118" s="145"/>
      <c r="AP118" s="145"/>
      <c r="AQ118" s="131">
        <f t="shared" ref="AQ118:AQ178" si="690">SUM(C118:AP118)</f>
        <v>2602370272</v>
      </c>
      <c r="AU118" s="135">
        <f t="shared" ref="AU118:BD118" si="691">C118-(C119+C120-C121)</f>
        <v>0</v>
      </c>
      <c r="AV118" s="135">
        <f t="shared" si="691"/>
        <v>0</v>
      </c>
      <c r="AW118" s="135">
        <f t="shared" si="691"/>
        <v>0</v>
      </c>
      <c r="AX118" s="135">
        <f t="shared" si="691"/>
        <v>0</v>
      </c>
      <c r="AY118" s="135">
        <f t="shared" si="691"/>
        <v>0</v>
      </c>
      <c r="AZ118" s="135">
        <f t="shared" si="691"/>
        <v>0</v>
      </c>
      <c r="BA118" s="135">
        <f t="shared" si="691"/>
        <v>0</v>
      </c>
      <c r="BB118" s="135">
        <f t="shared" si="691"/>
        <v>0</v>
      </c>
      <c r="BC118" s="135">
        <f t="shared" si="691"/>
        <v>0</v>
      </c>
      <c r="BD118" s="135">
        <f t="shared" si="691"/>
        <v>0</v>
      </c>
      <c r="BE118" s="135">
        <f t="shared" ref="BE118:BT118" si="692">M118-(M119+M120-M121)</f>
        <v>0</v>
      </c>
      <c r="BF118" s="135">
        <f t="shared" si="692"/>
        <v>0</v>
      </c>
      <c r="BG118" s="135">
        <f t="shared" si="692"/>
        <v>0</v>
      </c>
      <c r="BH118" s="135">
        <f t="shared" si="692"/>
        <v>0</v>
      </c>
      <c r="BI118" s="135">
        <f t="shared" si="692"/>
        <v>0</v>
      </c>
      <c r="BJ118" s="135">
        <f t="shared" si="692"/>
        <v>0</v>
      </c>
      <c r="BK118" s="135">
        <f t="shared" si="692"/>
        <v>0</v>
      </c>
      <c r="BL118" s="135">
        <f t="shared" si="692"/>
        <v>0</v>
      </c>
      <c r="BM118" s="135">
        <f t="shared" si="692"/>
        <v>0</v>
      </c>
      <c r="BN118" s="135">
        <f t="shared" si="692"/>
        <v>0</v>
      </c>
      <c r="BO118" s="135">
        <f t="shared" si="692"/>
        <v>0</v>
      </c>
      <c r="BP118" s="135">
        <f t="shared" si="692"/>
        <v>0</v>
      </c>
      <c r="BQ118" s="135">
        <f t="shared" si="692"/>
        <v>0</v>
      </c>
      <c r="BR118" s="135">
        <f t="shared" si="692"/>
        <v>0</v>
      </c>
      <c r="BS118" s="135">
        <f t="shared" si="692"/>
        <v>0</v>
      </c>
      <c r="BT118" s="135">
        <f t="shared" si="692"/>
        <v>0</v>
      </c>
      <c r="BU118" s="135">
        <f t="shared" ref="BU118:CI118" si="693">AC118-(AC119+AC120-AC121)</f>
        <v>0</v>
      </c>
      <c r="BV118" s="135">
        <f t="shared" si="693"/>
        <v>0</v>
      </c>
      <c r="BW118" s="135">
        <f t="shared" si="693"/>
        <v>0</v>
      </c>
      <c r="BX118" s="135">
        <f t="shared" si="693"/>
        <v>0</v>
      </c>
      <c r="BY118" s="135">
        <f t="shared" si="693"/>
        <v>0</v>
      </c>
      <c r="BZ118" s="135">
        <f t="shared" si="693"/>
        <v>0</v>
      </c>
      <c r="CA118" s="135">
        <f t="shared" si="693"/>
        <v>0</v>
      </c>
      <c r="CB118" s="135">
        <f t="shared" si="693"/>
        <v>0</v>
      </c>
      <c r="CC118" s="135">
        <f t="shared" si="693"/>
        <v>0</v>
      </c>
      <c r="CD118" s="135">
        <f t="shared" si="693"/>
        <v>0</v>
      </c>
      <c r="CE118" s="135">
        <f t="shared" si="693"/>
        <v>0</v>
      </c>
      <c r="CF118" s="135">
        <f t="shared" si="693"/>
        <v>0</v>
      </c>
      <c r="CG118" s="135">
        <f t="shared" si="693"/>
        <v>0</v>
      </c>
      <c r="CH118" s="135">
        <f t="shared" si="693"/>
        <v>0</v>
      </c>
      <c r="CI118" s="135">
        <f t="shared" si="693"/>
        <v>0</v>
      </c>
    </row>
    <row r="119" spans="2:87">
      <c r="B119" s="156" t="s">
        <v>174</v>
      </c>
      <c r="C119" s="145">
        <v>18851135</v>
      </c>
      <c r="D119" s="145">
        <v>86704651</v>
      </c>
      <c r="E119" s="145">
        <v>65033818</v>
      </c>
      <c r="F119" s="145">
        <v>54806179</v>
      </c>
      <c r="G119" s="145">
        <v>165241788</v>
      </c>
      <c r="H119" s="145">
        <v>93226539</v>
      </c>
      <c r="I119" s="145">
        <v>60916570</v>
      </c>
      <c r="J119" s="145">
        <v>199389835</v>
      </c>
      <c r="K119" s="145">
        <v>6760149</v>
      </c>
      <c r="L119" s="145">
        <v>35933440</v>
      </c>
      <c r="M119" s="145">
        <v>228690557</v>
      </c>
      <c r="N119" s="145">
        <v>46341549</v>
      </c>
      <c r="O119" s="145">
        <v>211079901</v>
      </c>
      <c r="P119" s="145">
        <v>118536763</v>
      </c>
      <c r="Q119" s="194">
        <v>119394537</v>
      </c>
      <c r="R119" s="145">
        <v>308987</v>
      </c>
      <c r="S119" s="145">
        <v>13070690</v>
      </c>
      <c r="T119" s="145">
        <v>14563372</v>
      </c>
      <c r="U119" s="145">
        <v>13925764</v>
      </c>
      <c r="V119" s="145">
        <v>45588</v>
      </c>
      <c r="W119" s="145">
        <v>2442871</v>
      </c>
      <c r="X119" s="145">
        <v>409000762</v>
      </c>
      <c r="Y119" s="145">
        <v>21250711</v>
      </c>
      <c r="Z119" s="145">
        <v>71250128</v>
      </c>
      <c r="AA119" s="145">
        <v>110716062</v>
      </c>
      <c r="AB119" s="145">
        <v>114753035</v>
      </c>
      <c r="AC119" s="145">
        <v>43081442</v>
      </c>
      <c r="AD119" s="145">
        <v>23651652</v>
      </c>
      <c r="AE119" s="145">
        <v>110547152</v>
      </c>
      <c r="AF119" s="145">
        <v>127778956</v>
      </c>
      <c r="AG119" s="145">
        <v>91795169</v>
      </c>
      <c r="AH119" s="145"/>
      <c r="AI119" s="145"/>
      <c r="AJ119" s="145"/>
      <c r="AK119" s="145"/>
      <c r="AL119" s="145"/>
      <c r="AM119" s="145"/>
      <c r="AN119" s="145"/>
      <c r="AO119" s="145"/>
      <c r="AP119" s="145"/>
      <c r="AQ119" s="131">
        <f t="shared" si="690"/>
        <v>2679089752</v>
      </c>
    </row>
    <row r="120" spans="2:87">
      <c r="B120" s="156" t="s">
        <v>175</v>
      </c>
      <c r="C120" s="145">
        <v>0</v>
      </c>
      <c r="D120" s="145">
        <v>0</v>
      </c>
      <c r="E120" s="145">
        <v>0</v>
      </c>
      <c r="F120" s="145">
        <v>0</v>
      </c>
      <c r="G120" s="145">
        <v>0</v>
      </c>
      <c r="H120" s="145">
        <v>0</v>
      </c>
      <c r="I120" s="145">
        <v>1071442</v>
      </c>
      <c r="J120" s="145">
        <v>0</v>
      </c>
      <c r="K120" s="145">
        <v>0</v>
      </c>
      <c r="L120" s="145">
        <v>0</v>
      </c>
      <c r="M120" s="145">
        <v>0</v>
      </c>
      <c r="N120" s="145">
        <v>0</v>
      </c>
      <c r="O120" s="145">
        <v>0</v>
      </c>
      <c r="P120" s="145">
        <v>0</v>
      </c>
      <c r="Q120" s="194">
        <v>0</v>
      </c>
      <c r="R120" s="145">
        <v>0</v>
      </c>
      <c r="S120" s="145">
        <v>0</v>
      </c>
      <c r="T120" s="145">
        <v>0</v>
      </c>
      <c r="U120" s="145">
        <v>0</v>
      </c>
      <c r="V120" s="145">
        <v>0</v>
      </c>
      <c r="W120" s="145">
        <v>0</v>
      </c>
      <c r="X120" s="145">
        <v>0</v>
      </c>
      <c r="Y120" s="145">
        <v>0</v>
      </c>
      <c r="Z120" s="145">
        <v>31495</v>
      </c>
      <c r="AA120" s="145">
        <v>0</v>
      </c>
      <c r="AB120" s="145">
        <v>0</v>
      </c>
      <c r="AC120" s="145">
        <v>0</v>
      </c>
      <c r="AD120" s="145">
        <v>0</v>
      </c>
      <c r="AE120" s="145">
        <v>0</v>
      </c>
      <c r="AF120" s="145">
        <v>0</v>
      </c>
      <c r="AG120" s="145">
        <v>0</v>
      </c>
      <c r="AH120" s="145"/>
      <c r="AI120" s="145"/>
      <c r="AJ120" s="145"/>
      <c r="AK120" s="145"/>
      <c r="AL120" s="145"/>
      <c r="AM120" s="145"/>
      <c r="AN120" s="145"/>
      <c r="AO120" s="145"/>
      <c r="AP120" s="145"/>
      <c r="AQ120" s="131">
        <f t="shared" si="690"/>
        <v>1102937</v>
      </c>
    </row>
    <row r="121" spans="2:87">
      <c r="B121" s="156" t="s">
        <v>176</v>
      </c>
      <c r="C121" s="145">
        <v>4542652</v>
      </c>
      <c r="D121" s="145">
        <v>7580024</v>
      </c>
      <c r="E121" s="145">
        <v>2601329</v>
      </c>
      <c r="F121" s="145">
        <v>1744658</v>
      </c>
      <c r="G121" s="145">
        <v>2008640</v>
      </c>
      <c r="H121" s="145">
        <v>52419</v>
      </c>
      <c r="I121" s="145">
        <v>0</v>
      </c>
      <c r="J121" s="145">
        <v>2332007</v>
      </c>
      <c r="K121" s="145">
        <v>0</v>
      </c>
      <c r="L121" s="145">
        <v>71088</v>
      </c>
      <c r="M121" s="145">
        <v>951823</v>
      </c>
      <c r="N121" s="145">
        <v>0</v>
      </c>
      <c r="O121" s="145">
        <v>195013</v>
      </c>
      <c r="P121" s="145">
        <v>8762730</v>
      </c>
      <c r="Q121" s="194">
        <v>5923810</v>
      </c>
      <c r="R121" s="145">
        <v>0</v>
      </c>
      <c r="S121" s="145">
        <v>1635634</v>
      </c>
      <c r="T121" s="145">
        <v>0</v>
      </c>
      <c r="U121" s="145">
        <v>69835</v>
      </c>
      <c r="V121" s="145">
        <v>0</v>
      </c>
      <c r="W121" s="145">
        <v>893139</v>
      </c>
      <c r="X121" s="145">
        <v>5400869</v>
      </c>
      <c r="Y121" s="145">
        <v>46003</v>
      </c>
      <c r="Z121" s="145">
        <v>553685</v>
      </c>
      <c r="AA121" s="145">
        <v>1019165</v>
      </c>
      <c r="AB121" s="145">
        <v>230133</v>
      </c>
      <c r="AC121" s="145">
        <v>45159</v>
      </c>
      <c r="AD121" s="145">
        <v>0</v>
      </c>
      <c r="AE121" s="145">
        <v>6515203</v>
      </c>
      <c r="AF121" s="145">
        <v>19808901</v>
      </c>
      <c r="AG121" s="145">
        <v>4838498</v>
      </c>
      <c r="AH121" s="145"/>
      <c r="AI121" s="145"/>
      <c r="AJ121" s="145"/>
      <c r="AK121" s="145"/>
      <c r="AL121" s="145"/>
      <c r="AM121" s="145"/>
      <c r="AN121" s="145"/>
      <c r="AO121" s="145"/>
      <c r="AP121" s="145"/>
      <c r="AQ121" s="131">
        <f t="shared" si="690"/>
        <v>77822417</v>
      </c>
    </row>
    <row r="122" spans="2:87">
      <c r="B122" s="155" t="s">
        <v>177</v>
      </c>
      <c r="C122" s="145">
        <v>1946851</v>
      </c>
      <c r="D122" s="145">
        <v>-2434142</v>
      </c>
      <c r="E122" s="145">
        <v>1755117</v>
      </c>
      <c r="F122" s="145">
        <v>3547832</v>
      </c>
      <c r="G122" s="145">
        <v>3379622</v>
      </c>
      <c r="H122" s="145">
        <v>-1310877</v>
      </c>
      <c r="I122" s="145">
        <v>-1863258</v>
      </c>
      <c r="J122" s="145">
        <v>2877342</v>
      </c>
      <c r="K122" s="145">
        <v>460213</v>
      </c>
      <c r="L122" s="145">
        <v>-588211</v>
      </c>
      <c r="M122" s="145">
        <v>32130067</v>
      </c>
      <c r="N122" s="145">
        <v>0</v>
      </c>
      <c r="O122" s="145">
        <v>16027756</v>
      </c>
      <c r="P122" s="145">
        <v>9645882</v>
      </c>
      <c r="Q122" s="194">
        <v>20010615</v>
      </c>
      <c r="R122" s="145">
        <v>-45084</v>
      </c>
      <c r="S122" s="145">
        <v>2151583</v>
      </c>
      <c r="T122" s="145">
        <v>4015578</v>
      </c>
      <c r="U122" s="145">
        <v>1389116</v>
      </c>
      <c r="V122" s="145">
        <v>32969</v>
      </c>
      <c r="W122" s="145">
        <v>-59433</v>
      </c>
      <c r="X122" s="145">
        <v>20690188</v>
      </c>
      <c r="Y122" s="145">
        <v>2253615</v>
      </c>
      <c r="Z122" s="145">
        <v>3401123</v>
      </c>
      <c r="AA122" s="145">
        <v>5114573</v>
      </c>
      <c r="AB122" s="145">
        <v>5850395</v>
      </c>
      <c r="AC122" s="145">
        <v>33411</v>
      </c>
      <c r="AD122" s="145">
        <v>65556</v>
      </c>
      <c r="AE122" s="145">
        <v>14357351</v>
      </c>
      <c r="AF122" s="145">
        <v>23479249</v>
      </c>
      <c r="AG122" s="145">
        <v>-15360733</v>
      </c>
      <c r="AH122" s="145"/>
      <c r="AI122" s="145"/>
      <c r="AJ122" s="145"/>
      <c r="AK122" s="145"/>
      <c r="AL122" s="145"/>
      <c r="AM122" s="145"/>
      <c r="AN122" s="145"/>
      <c r="AO122" s="145"/>
      <c r="AP122" s="145"/>
      <c r="AQ122" s="131">
        <f t="shared" si="690"/>
        <v>152954266</v>
      </c>
      <c r="AU122" s="135">
        <f t="shared" ref="AU122:BD122" si="694">C122-SUM(C123:C128)</f>
        <v>0</v>
      </c>
      <c r="AV122" s="135">
        <f t="shared" si="694"/>
        <v>0</v>
      </c>
      <c r="AW122" s="135">
        <f t="shared" si="694"/>
        <v>0</v>
      </c>
      <c r="AX122" s="135">
        <f t="shared" si="694"/>
        <v>0</v>
      </c>
      <c r="AY122" s="135">
        <f t="shared" si="694"/>
        <v>0</v>
      </c>
      <c r="AZ122" s="135">
        <f t="shared" si="694"/>
        <v>0</v>
      </c>
      <c r="BA122" s="135">
        <f t="shared" si="694"/>
        <v>0</v>
      </c>
      <c r="BB122" s="135">
        <f t="shared" si="694"/>
        <v>0</v>
      </c>
      <c r="BC122" s="135">
        <f t="shared" si="694"/>
        <v>0</v>
      </c>
      <c r="BD122" s="135">
        <f t="shared" si="694"/>
        <v>0</v>
      </c>
      <c r="BE122" s="135">
        <f t="shared" ref="BE122:BT122" si="695">M122-SUM(M123:M128)</f>
        <v>0</v>
      </c>
      <c r="BF122" s="135">
        <f t="shared" si="695"/>
        <v>0</v>
      </c>
      <c r="BG122" s="135">
        <f t="shared" si="695"/>
        <v>0</v>
      </c>
      <c r="BH122" s="135">
        <f t="shared" si="695"/>
        <v>0</v>
      </c>
      <c r="BI122" s="135">
        <f t="shared" si="695"/>
        <v>0</v>
      </c>
      <c r="BJ122" s="135">
        <f t="shared" si="695"/>
        <v>0</v>
      </c>
      <c r="BK122" s="135">
        <f t="shared" si="695"/>
        <v>0</v>
      </c>
      <c r="BL122" s="135">
        <f t="shared" si="695"/>
        <v>0</v>
      </c>
      <c r="BM122" s="135">
        <f t="shared" si="695"/>
        <v>0</v>
      </c>
      <c r="BN122" s="135">
        <f t="shared" si="695"/>
        <v>-1</v>
      </c>
      <c r="BO122" s="135">
        <f t="shared" si="695"/>
        <v>0</v>
      </c>
      <c r="BP122" s="135">
        <f t="shared" si="695"/>
        <v>0</v>
      </c>
      <c r="BQ122" s="135">
        <f t="shared" si="695"/>
        <v>0</v>
      </c>
      <c r="BR122" s="135">
        <f t="shared" si="695"/>
        <v>1</v>
      </c>
      <c r="BS122" s="135">
        <f t="shared" si="695"/>
        <v>-1</v>
      </c>
      <c r="BT122" s="135">
        <f t="shared" si="695"/>
        <v>0</v>
      </c>
      <c r="BU122" s="135">
        <f t="shared" ref="BU122:CI122" si="696">AC122-SUM(AC123:AC128)</f>
        <v>0</v>
      </c>
      <c r="BV122" s="135">
        <f t="shared" si="696"/>
        <v>0</v>
      </c>
      <c r="BW122" s="135">
        <f t="shared" si="696"/>
        <v>0</v>
      </c>
      <c r="BX122" s="135">
        <f t="shared" si="696"/>
        <v>0</v>
      </c>
      <c r="BY122" s="135">
        <f t="shared" si="696"/>
        <v>0</v>
      </c>
      <c r="BZ122" s="135">
        <f t="shared" si="696"/>
        <v>0</v>
      </c>
      <c r="CA122" s="135">
        <f t="shared" si="696"/>
        <v>0</v>
      </c>
      <c r="CB122" s="135">
        <f t="shared" si="696"/>
        <v>0</v>
      </c>
      <c r="CC122" s="135">
        <f t="shared" si="696"/>
        <v>0</v>
      </c>
      <c r="CD122" s="135">
        <f t="shared" si="696"/>
        <v>0</v>
      </c>
      <c r="CE122" s="135">
        <f t="shared" si="696"/>
        <v>0</v>
      </c>
      <c r="CF122" s="135">
        <f t="shared" si="696"/>
        <v>0</v>
      </c>
      <c r="CG122" s="135">
        <f t="shared" si="696"/>
        <v>0</v>
      </c>
      <c r="CH122" s="135">
        <f t="shared" si="696"/>
        <v>0</v>
      </c>
      <c r="CI122" s="135">
        <f t="shared" si="696"/>
        <v>-1</v>
      </c>
    </row>
    <row r="123" spans="2:87">
      <c r="B123" s="156" t="s">
        <v>178</v>
      </c>
      <c r="C123" s="145">
        <v>1946851</v>
      </c>
      <c r="D123" s="145">
        <v>-12087637</v>
      </c>
      <c r="E123" s="145">
        <v>54003</v>
      </c>
      <c r="F123" s="145">
        <v>2461606</v>
      </c>
      <c r="G123" s="145">
        <v>-385559</v>
      </c>
      <c r="H123" s="145">
        <v>1280720</v>
      </c>
      <c r="I123" s="145">
        <v>-1026565</v>
      </c>
      <c r="J123" s="145">
        <v>-286035</v>
      </c>
      <c r="K123" s="145">
        <v>460213</v>
      </c>
      <c r="L123" s="145">
        <v>-1324</v>
      </c>
      <c r="M123" s="145">
        <v>1197464</v>
      </c>
      <c r="N123" s="145">
        <v>0</v>
      </c>
      <c r="O123" s="145">
        <v>1814367</v>
      </c>
      <c r="P123" s="145">
        <v>902864</v>
      </c>
      <c r="Q123" s="194">
        <v>2309000</v>
      </c>
      <c r="R123" s="145">
        <v>-69952</v>
      </c>
      <c r="S123" s="145">
        <v>1691254</v>
      </c>
      <c r="T123" s="145">
        <v>-210910</v>
      </c>
      <c r="U123" s="145">
        <v>459917</v>
      </c>
      <c r="V123" s="145">
        <v>22806</v>
      </c>
      <c r="W123" s="145">
        <v>-13615</v>
      </c>
      <c r="X123" s="145">
        <v>7306541</v>
      </c>
      <c r="Y123" s="145">
        <v>793695</v>
      </c>
      <c r="Z123" s="145">
        <v>-1340266</v>
      </c>
      <c r="AA123" s="145">
        <v>108946</v>
      </c>
      <c r="AB123" s="145">
        <v>5648</v>
      </c>
      <c r="AC123" s="145">
        <v>35481</v>
      </c>
      <c r="AD123" s="145">
        <v>0</v>
      </c>
      <c r="AE123" s="145">
        <v>1373461</v>
      </c>
      <c r="AF123" s="145">
        <v>860078</v>
      </c>
      <c r="AG123" s="145">
        <v>1187141</v>
      </c>
      <c r="AH123" s="145"/>
      <c r="AI123" s="145"/>
      <c r="AJ123" s="145"/>
      <c r="AK123" s="145"/>
      <c r="AL123" s="145"/>
      <c r="AM123" s="145"/>
      <c r="AN123" s="145"/>
      <c r="AO123" s="145"/>
      <c r="AP123" s="145"/>
      <c r="AQ123" s="131">
        <f t="shared" si="690"/>
        <v>10850193</v>
      </c>
    </row>
    <row r="124" spans="2:87">
      <c r="B124" s="156" t="s">
        <v>179</v>
      </c>
      <c r="C124" s="145">
        <v>0</v>
      </c>
      <c r="D124" s="145">
        <v>9640980</v>
      </c>
      <c r="E124" s="145">
        <v>1701114</v>
      </c>
      <c r="F124" s="145">
        <v>-45578</v>
      </c>
      <c r="G124" s="145">
        <v>356598</v>
      </c>
      <c r="H124" s="145">
        <v>0</v>
      </c>
      <c r="I124" s="145">
        <v>-836693</v>
      </c>
      <c r="J124" s="145">
        <v>260482</v>
      </c>
      <c r="K124" s="145">
        <v>0</v>
      </c>
      <c r="L124" s="145">
        <v>-547670</v>
      </c>
      <c r="M124" s="145">
        <v>1292963</v>
      </c>
      <c r="N124" s="145">
        <v>0</v>
      </c>
      <c r="O124" s="145">
        <v>3759840</v>
      </c>
      <c r="P124" s="145">
        <v>-702360</v>
      </c>
      <c r="Q124" s="194">
        <v>-408978</v>
      </c>
      <c r="R124" s="145">
        <v>24868</v>
      </c>
      <c r="S124" s="145">
        <v>460329</v>
      </c>
      <c r="T124" s="145">
        <v>-3498537</v>
      </c>
      <c r="U124" s="145">
        <v>1731999</v>
      </c>
      <c r="V124" s="145">
        <v>10164</v>
      </c>
      <c r="W124" s="145">
        <v>-40430</v>
      </c>
      <c r="X124" s="145">
        <v>3926772</v>
      </c>
      <c r="Y124" s="145">
        <v>644798</v>
      </c>
      <c r="Z124" s="145">
        <v>3598883</v>
      </c>
      <c r="AA124" s="145">
        <v>645939</v>
      </c>
      <c r="AB124" s="145">
        <v>0</v>
      </c>
      <c r="AC124" s="145">
        <v>-2509</v>
      </c>
      <c r="AD124" s="145">
        <v>0</v>
      </c>
      <c r="AE124" s="145">
        <v>783986</v>
      </c>
      <c r="AF124" s="145">
        <v>-391346</v>
      </c>
      <c r="AG124" s="145">
        <v>-90571</v>
      </c>
      <c r="AH124" s="145"/>
      <c r="AI124" s="145"/>
      <c r="AJ124" s="145"/>
      <c r="AK124" s="145"/>
      <c r="AL124" s="145"/>
      <c r="AM124" s="145"/>
      <c r="AN124" s="145"/>
      <c r="AO124" s="145"/>
      <c r="AP124" s="145"/>
      <c r="AQ124" s="131">
        <f t="shared" si="690"/>
        <v>22275043</v>
      </c>
    </row>
    <row r="125" spans="2:87">
      <c r="B125" s="156" t="s">
        <v>180</v>
      </c>
      <c r="C125" s="145">
        <v>0</v>
      </c>
      <c r="D125" s="145">
        <v>12515</v>
      </c>
      <c r="E125" s="145">
        <v>0</v>
      </c>
      <c r="F125" s="145">
        <v>1131804</v>
      </c>
      <c r="G125" s="145">
        <v>3408583</v>
      </c>
      <c r="H125" s="145">
        <v>0</v>
      </c>
      <c r="I125" s="145">
        <v>0</v>
      </c>
      <c r="J125" s="145">
        <v>2902895</v>
      </c>
      <c r="K125" s="145">
        <v>0</v>
      </c>
      <c r="L125" s="145">
        <v>0</v>
      </c>
      <c r="M125" s="145">
        <v>29349674</v>
      </c>
      <c r="N125" s="145">
        <v>0</v>
      </c>
      <c r="O125" s="145">
        <v>10453115</v>
      </c>
      <c r="P125" s="145">
        <v>9266476</v>
      </c>
      <c r="Q125" s="194">
        <v>18101228</v>
      </c>
      <c r="R125" s="145">
        <v>0</v>
      </c>
      <c r="S125" s="145">
        <v>0</v>
      </c>
      <c r="T125" s="145">
        <v>0</v>
      </c>
      <c r="U125" s="145">
        <v>0</v>
      </c>
      <c r="V125" s="145">
        <v>0</v>
      </c>
      <c r="W125" s="145">
        <v>-5388</v>
      </c>
      <c r="X125" s="145">
        <v>8633108</v>
      </c>
      <c r="Y125" s="145">
        <v>815122</v>
      </c>
      <c r="Z125" s="145">
        <v>1142505</v>
      </c>
      <c r="AA125" s="145">
        <v>4359689</v>
      </c>
      <c r="AB125" s="145">
        <v>5844747</v>
      </c>
      <c r="AC125" s="145">
        <v>2144</v>
      </c>
      <c r="AD125" s="145">
        <v>0</v>
      </c>
      <c r="AE125" s="145">
        <v>11228027</v>
      </c>
      <c r="AF125" s="145">
        <v>22485990</v>
      </c>
      <c r="AG125" s="145">
        <v>-17322367</v>
      </c>
      <c r="AH125" s="145"/>
      <c r="AI125" s="145"/>
      <c r="AJ125" s="145"/>
      <c r="AK125" s="145"/>
      <c r="AL125" s="145"/>
      <c r="AM125" s="145"/>
      <c r="AN125" s="145"/>
      <c r="AO125" s="145"/>
      <c r="AP125" s="145"/>
      <c r="AQ125" s="131">
        <f t="shared" si="690"/>
        <v>111809867</v>
      </c>
    </row>
    <row r="126" spans="2:87">
      <c r="B126" s="156" t="s">
        <v>181</v>
      </c>
      <c r="C126" s="145">
        <v>0</v>
      </c>
      <c r="D126" s="145">
        <v>0</v>
      </c>
      <c r="E126" s="145">
        <v>0</v>
      </c>
      <c r="F126" s="145">
        <v>0</v>
      </c>
      <c r="G126" s="145">
        <v>0</v>
      </c>
      <c r="H126" s="145">
        <v>0</v>
      </c>
      <c r="I126" s="145">
        <v>0</v>
      </c>
      <c r="J126" s="145">
        <v>0</v>
      </c>
      <c r="K126" s="145">
        <v>0</v>
      </c>
      <c r="L126" s="145">
        <v>0</v>
      </c>
      <c r="M126" s="145">
        <v>0</v>
      </c>
      <c r="N126" s="145">
        <v>0</v>
      </c>
      <c r="O126" s="145">
        <v>0</v>
      </c>
      <c r="P126" s="145">
        <v>0</v>
      </c>
      <c r="Q126" s="194">
        <v>0</v>
      </c>
      <c r="R126" s="145">
        <v>0</v>
      </c>
      <c r="S126" s="145">
        <v>0</v>
      </c>
      <c r="T126" s="145">
        <v>0</v>
      </c>
      <c r="U126" s="145">
        <v>0</v>
      </c>
      <c r="V126" s="145">
        <v>0</v>
      </c>
      <c r="W126" s="145">
        <v>0</v>
      </c>
      <c r="X126" s="145">
        <v>0</v>
      </c>
      <c r="Y126" s="145">
        <v>0</v>
      </c>
      <c r="Z126" s="145">
        <v>0</v>
      </c>
      <c r="AA126" s="145">
        <v>0</v>
      </c>
      <c r="AB126" s="145">
        <v>0</v>
      </c>
      <c r="AC126" s="145">
        <v>0</v>
      </c>
      <c r="AD126" s="145">
        <v>0</v>
      </c>
      <c r="AE126" s="145">
        <v>0</v>
      </c>
      <c r="AF126" s="145">
        <v>0</v>
      </c>
      <c r="AG126" s="145">
        <v>0</v>
      </c>
      <c r="AH126" s="145"/>
      <c r="AI126" s="145"/>
      <c r="AJ126" s="145"/>
      <c r="AK126" s="145"/>
      <c r="AL126" s="145"/>
      <c r="AM126" s="145"/>
      <c r="AN126" s="145"/>
      <c r="AO126" s="145"/>
      <c r="AP126" s="145"/>
      <c r="AQ126" s="131">
        <f t="shared" si="690"/>
        <v>0</v>
      </c>
    </row>
    <row r="127" spans="2:87">
      <c r="B127" s="156" t="s">
        <v>182</v>
      </c>
      <c r="C127" s="145">
        <v>0</v>
      </c>
      <c r="D127" s="145">
        <v>0</v>
      </c>
      <c r="E127" s="145">
        <v>0</v>
      </c>
      <c r="F127" s="145">
        <v>0</v>
      </c>
      <c r="G127" s="145">
        <v>0</v>
      </c>
      <c r="H127" s="145">
        <v>-2591597</v>
      </c>
      <c r="I127" s="145">
        <v>0</v>
      </c>
      <c r="J127" s="145">
        <v>0</v>
      </c>
      <c r="K127" s="145">
        <v>0</v>
      </c>
      <c r="L127" s="145">
        <v>0</v>
      </c>
      <c r="M127" s="145">
        <v>120104</v>
      </c>
      <c r="N127" s="145">
        <v>0</v>
      </c>
      <c r="O127" s="145">
        <v>434</v>
      </c>
      <c r="P127" s="145">
        <v>178902</v>
      </c>
      <c r="Q127" s="194">
        <v>9365</v>
      </c>
      <c r="R127" s="145">
        <v>0</v>
      </c>
      <c r="S127" s="145">
        <v>0</v>
      </c>
      <c r="T127" s="145">
        <v>0</v>
      </c>
      <c r="U127" s="145">
        <v>0</v>
      </c>
      <c r="V127" s="145">
        <v>0</v>
      </c>
      <c r="W127" s="145">
        <v>0</v>
      </c>
      <c r="X127" s="145">
        <v>823767</v>
      </c>
      <c r="Y127" s="145">
        <v>0</v>
      </c>
      <c r="Z127" s="145">
        <v>0</v>
      </c>
      <c r="AA127" s="145">
        <v>0</v>
      </c>
      <c r="AB127" s="145">
        <v>0</v>
      </c>
      <c r="AC127" s="145">
        <v>0</v>
      </c>
      <c r="AD127" s="145">
        <v>0</v>
      </c>
      <c r="AE127" s="145">
        <v>0</v>
      </c>
      <c r="AF127" s="145">
        <v>88988</v>
      </c>
      <c r="AG127" s="145">
        <v>865064</v>
      </c>
      <c r="AH127" s="145"/>
      <c r="AI127" s="145"/>
      <c r="AJ127" s="145"/>
      <c r="AK127" s="145"/>
      <c r="AL127" s="145"/>
      <c r="AM127" s="145"/>
      <c r="AN127" s="145"/>
      <c r="AO127" s="145"/>
      <c r="AP127" s="145"/>
      <c r="AQ127" s="131">
        <f t="shared" si="690"/>
        <v>-504973</v>
      </c>
    </row>
    <row r="128" spans="2:87">
      <c r="B128" s="156" t="s">
        <v>183</v>
      </c>
      <c r="C128" s="145">
        <v>0</v>
      </c>
      <c r="D128" s="145">
        <v>0</v>
      </c>
      <c r="E128" s="145">
        <v>0</v>
      </c>
      <c r="F128" s="145">
        <v>0</v>
      </c>
      <c r="G128" s="145">
        <v>0</v>
      </c>
      <c r="H128" s="145">
        <v>0</v>
      </c>
      <c r="I128" s="145">
        <v>0</v>
      </c>
      <c r="J128" s="145">
        <v>0</v>
      </c>
      <c r="K128" s="145">
        <v>0</v>
      </c>
      <c r="L128" s="145">
        <v>-39217</v>
      </c>
      <c r="M128" s="145">
        <v>169862</v>
      </c>
      <c r="N128" s="145">
        <v>0</v>
      </c>
      <c r="O128" s="145">
        <v>0</v>
      </c>
      <c r="P128" s="145">
        <v>0</v>
      </c>
      <c r="Q128" s="194">
        <v>0</v>
      </c>
      <c r="R128" s="145">
        <v>0</v>
      </c>
      <c r="S128" s="145">
        <v>0</v>
      </c>
      <c r="T128" s="145">
        <v>7725025</v>
      </c>
      <c r="U128" s="145">
        <v>-802800</v>
      </c>
      <c r="V128" s="145">
        <v>0</v>
      </c>
      <c r="W128" s="145">
        <v>0</v>
      </c>
      <c r="X128" s="145">
        <v>0</v>
      </c>
      <c r="Y128" s="145">
        <v>0</v>
      </c>
      <c r="Z128" s="145">
        <v>0</v>
      </c>
      <c r="AA128" s="145">
        <v>0</v>
      </c>
      <c r="AB128" s="145">
        <v>0</v>
      </c>
      <c r="AC128" s="145">
        <v>-1705</v>
      </c>
      <c r="AD128" s="145">
        <v>65556</v>
      </c>
      <c r="AE128" s="145">
        <v>971877</v>
      </c>
      <c r="AF128" s="145">
        <v>435539</v>
      </c>
      <c r="AG128" s="145">
        <v>0</v>
      </c>
      <c r="AH128" s="145"/>
      <c r="AI128" s="145"/>
      <c r="AJ128" s="145"/>
      <c r="AK128" s="145"/>
      <c r="AL128" s="145"/>
      <c r="AM128" s="145"/>
      <c r="AN128" s="145"/>
      <c r="AO128" s="145"/>
      <c r="AP128" s="145"/>
      <c r="AQ128" s="131">
        <f t="shared" si="690"/>
        <v>8524137</v>
      </c>
    </row>
    <row r="129" spans="2:87">
      <c r="B129" s="155" t="s">
        <v>184</v>
      </c>
      <c r="C129" s="145">
        <v>2348546</v>
      </c>
      <c r="D129" s="145">
        <v>18286079</v>
      </c>
      <c r="E129" s="145">
        <v>2532048</v>
      </c>
      <c r="F129" s="145">
        <v>17705964</v>
      </c>
      <c r="G129" s="145">
        <v>34307888</v>
      </c>
      <c r="H129" s="145">
        <v>64208922</v>
      </c>
      <c r="I129" s="145">
        <v>3287086</v>
      </c>
      <c r="J129" s="145">
        <v>81897992</v>
      </c>
      <c r="K129" s="145">
        <v>5191506</v>
      </c>
      <c r="L129" s="145">
        <v>1435138</v>
      </c>
      <c r="M129" s="145">
        <v>27627737</v>
      </c>
      <c r="N129" s="145">
        <v>0</v>
      </c>
      <c r="O129" s="145">
        <v>14518223</v>
      </c>
      <c r="P129" s="145">
        <v>26505768</v>
      </c>
      <c r="Q129" s="194">
        <v>45972828</v>
      </c>
      <c r="R129" s="145">
        <v>98940</v>
      </c>
      <c r="S129" s="145">
        <v>3360357</v>
      </c>
      <c r="T129" s="145">
        <v>9518638</v>
      </c>
      <c r="U129" s="145">
        <v>8108656</v>
      </c>
      <c r="V129" s="145">
        <v>13686</v>
      </c>
      <c r="W129" s="145">
        <v>849628</v>
      </c>
      <c r="X129" s="145">
        <v>72841110</v>
      </c>
      <c r="Y129" s="145">
        <v>7043377</v>
      </c>
      <c r="Z129" s="145">
        <v>17803950</v>
      </c>
      <c r="AA129" s="145">
        <v>7724422</v>
      </c>
      <c r="AB129" s="145">
        <v>1420603</v>
      </c>
      <c r="AC129" s="145">
        <v>91650</v>
      </c>
      <c r="AD129" s="145">
        <v>16335885</v>
      </c>
      <c r="AE129" s="145">
        <v>45837486</v>
      </c>
      <c r="AF129" s="145">
        <v>46102914</v>
      </c>
      <c r="AG129" s="145">
        <v>44048731</v>
      </c>
      <c r="AH129" s="145"/>
      <c r="AI129" s="145"/>
      <c r="AJ129" s="145"/>
      <c r="AK129" s="145"/>
      <c r="AL129" s="145"/>
      <c r="AM129" s="145"/>
      <c r="AN129" s="145"/>
      <c r="AO129" s="145"/>
      <c r="AP129" s="145"/>
      <c r="AQ129" s="131">
        <f t="shared" si="690"/>
        <v>627025758</v>
      </c>
      <c r="AU129" s="135">
        <f t="shared" ref="AU129:BD129" si="697">C129-(C130-C131+C132)</f>
        <v>0</v>
      </c>
      <c r="AV129" s="135">
        <f t="shared" si="697"/>
        <v>0</v>
      </c>
      <c r="AW129" s="135">
        <f t="shared" si="697"/>
        <v>0</v>
      </c>
      <c r="AX129" s="135">
        <f t="shared" si="697"/>
        <v>0</v>
      </c>
      <c r="AY129" s="135">
        <f t="shared" si="697"/>
        <v>0</v>
      </c>
      <c r="AZ129" s="135">
        <f t="shared" si="697"/>
        <v>0</v>
      </c>
      <c r="BA129" s="135">
        <f t="shared" si="697"/>
        <v>0</v>
      </c>
      <c r="BB129" s="135">
        <f t="shared" si="697"/>
        <v>0</v>
      </c>
      <c r="BC129" s="135">
        <f t="shared" si="697"/>
        <v>0</v>
      </c>
      <c r="BD129" s="135">
        <f t="shared" si="697"/>
        <v>0</v>
      </c>
      <c r="BE129" s="135">
        <f t="shared" ref="BE129:BT129" si="698">M129-(M130-M131+M132)</f>
        <v>0</v>
      </c>
      <c r="BF129" s="135">
        <f t="shared" si="698"/>
        <v>0</v>
      </c>
      <c r="BG129" s="135">
        <f t="shared" si="698"/>
        <v>0</v>
      </c>
      <c r="BH129" s="135">
        <f t="shared" si="698"/>
        <v>0</v>
      </c>
      <c r="BI129" s="135">
        <f t="shared" si="698"/>
        <v>0</v>
      </c>
      <c r="BJ129" s="135">
        <f t="shared" si="698"/>
        <v>0</v>
      </c>
      <c r="BK129" s="135">
        <f t="shared" si="698"/>
        <v>0</v>
      </c>
      <c r="BL129" s="135">
        <f t="shared" si="698"/>
        <v>0</v>
      </c>
      <c r="BM129" s="135">
        <f t="shared" si="698"/>
        <v>0</v>
      </c>
      <c r="BN129" s="135">
        <f t="shared" si="698"/>
        <v>0</v>
      </c>
      <c r="BO129" s="135">
        <f t="shared" si="698"/>
        <v>0</v>
      </c>
      <c r="BP129" s="135">
        <f t="shared" si="698"/>
        <v>0</v>
      </c>
      <c r="BQ129" s="135">
        <f t="shared" si="698"/>
        <v>0</v>
      </c>
      <c r="BR129" s="135">
        <f t="shared" si="698"/>
        <v>0</v>
      </c>
      <c r="BS129" s="135">
        <f t="shared" si="698"/>
        <v>0</v>
      </c>
      <c r="BT129" s="135">
        <f t="shared" si="698"/>
        <v>0</v>
      </c>
      <c r="BU129" s="135">
        <f t="shared" ref="BU129:CI129" si="699">AC129-(AC130-AC131+AC132)</f>
        <v>0</v>
      </c>
      <c r="BV129" s="135">
        <f t="shared" si="699"/>
        <v>0</v>
      </c>
      <c r="BW129" s="135">
        <f t="shared" si="699"/>
        <v>0</v>
      </c>
      <c r="BX129" s="135">
        <f t="shared" si="699"/>
        <v>0</v>
      </c>
      <c r="BY129" s="135">
        <f t="shared" si="699"/>
        <v>0</v>
      </c>
      <c r="BZ129" s="135">
        <f t="shared" si="699"/>
        <v>0</v>
      </c>
      <c r="CA129" s="135">
        <f t="shared" si="699"/>
        <v>0</v>
      </c>
      <c r="CB129" s="135">
        <f t="shared" si="699"/>
        <v>0</v>
      </c>
      <c r="CC129" s="135">
        <f t="shared" si="699"/>
        <v>0</v>
      </c>
      <c r="CD129" s="135">
        <f t="shared" si="699"/>
        <v>0</v>
      </c>
      <c r="CE129" s="135">
        <f t="shared" si="699"/>
        <v>0</v>
      </c>
      <c r="CF129" s="135">
        <f t="shared" si="699"/>
        <v>0</v>
      </c>
      <c r="CG129" s="135">
        <f t="shared" si="699"/>
        <v>0</v>
      </c>
      <c r="CH129" s="135">
        <f t="shared" si="699"/>
        <v>0</v>
      </c>
      <c r="CI129" s="135">
        <f t="shared" si="699"/>
        <v>0</v>
      </c>
    </row>
    <row r="130" spans="2:87">
      <c r="B130" s="156" t="s">
        <v>185</v>
      </c>
      <c r="C130" s="145">
        <v>3604204</v>
      </c>
      <c r="D130" s="145">
        <v>25014663</v>
      </c>
      <c r="E130" s="145">
        <v>2425124</v>
      </c>
      <c r="F130" s="145">
        <v>19848612</v>
      </c>
      <c r="G130" s="145">
        <v>36402866</v>
      </c>
      <c r="H130" s="145">
        <v>64208922</v>
      </c>
      <c r="I130" s="145">
        <v>2941376</v>
      </c>
      <c r="J130" s="145">
        <v>83664292</v>
      </c>
      <c r="K130" s="145">
        <v>5191506</v>
      </c>
      <c r="L130" s="145">
        <v>1437565</v>
      </c>
      <c r="M130" s="145">
        <v>28371180</v>
      </c>
      <c r="N130" s="145">
        <v>0</v>
      </c>
      <c r="O130" s="145">
        <v>15007663</v>
      </c>
      <c r="P130" s="145">
        <v>34490370</v>
      </c>
      <c r="Q130" s="194">
        <v>47025253</v>
      </c>
      <c r="R130" s="145">
        <v>98940</v>
      </c>
      <c r="S130" s="145">
        <v>4257535</v>
      </c>
      <c r="T130" s="145">
        <v>9518638</v>
      </c>
      <c r="U130" s="145">
        <v>8192532</v>
      </c>
      <c r="V130" s="145">
        <v>13686</v>
      </c>
      <c r="W130" s="145">
        <v>1608140</v>
      </c>
      <c r="X130" s="145">
        <v>74136512</v>
      </c>
      <c r="Y130" s="145">
        <v>7071144</v>
      </c>
      <c r="Z130" s="145">
        <v>18400324</v>
      </c>
      <c r="AA130" s="145">
        <v>7843505</v>
      </c>
      <c r="AB130" s="145">
        <v>1362559</v>
      </c>
      <c r="AC130" s="145">
        <v>96992</v>
      </c>
      <c r="AD130" s="145">
        <v>16335885</v>
      </c>
      <c r="AE130" s="145">
        <v>51693738</v>
      </c>
      <c r="AF130" s="145">
        <v>59013059</v>
      </c>
      <c r="AG130" s="145">
        <v>49948561</v>
      </c>
      <c r="AH130" s="145"/>
      <c r="AI130" s="145"/>
      <c r="AJ130" s="145"/>
      <c r="AK130" s="145"/>
      <c r="AL130" s="145"/>
      <c r="AM130" s="145"/>
      <c r="AN130" s="145"/>
      <c r="AO130" s="145"/>
      <c r="AP130" s="145"/>
      <c r="AQ130" s="131">
        <f t="shared" si="690"/>
        <v>679225346</v>
      </c>
    </row>
    <row r="131" spans="2:87">
      <c r="B131" s="156" t="s">
        <v>186</v>
      </c>
      <c r="C131" s="145">
        <v>1255658</v>
      </c>
      <c r="D131" s="145">
        <v>6728584</v>
      </c>
      <c r="E131" s="145">
        <v>-106924</v>
      </c>
      <c r="F131" s="145">
        <v>2142648</v>
      </c>
      <c r="G131" s="145">
        <v>2094978</v>
      </c>
      <c r="H131" s="145">
        <v>0</v>
      </c>
      <c r="I131" s="145">
        <v>150178</v>
      </c>
      <c r="J131" s="145">
        <v>1766300</v>
      </c>
      <c r="K131" s="145">
        <v>0</v>
      </c>
      <c r="L131" s="145">
        <v>0</v>
      </c>
      <c r="M131" s="145">
        <v>743443</v>
      </c>
      <c r="N131" s="145">
        <v>0</v>
      </c>
      <c r="O131" s="145">
        <v>489440</v>
      </c>
      <c r="P131" s="145">
        <v>7984602</v>
      </c>
      <c r="Q131" s="194">
        <v>1052425</v>
      </c>
      <c r="R131" s="145">
        <v>0</v>
      </c>
      <c r="S131" s="145">
        <v>897178</v>
      </c>
      <c r="T131" s="145">
        <v>0</v>
      </c>
      <c r="U131" s="145">
        <v>83876</v>
      </c>
      <c r="V131" s="145">
        <v>0</v>
      </c>
      <c r="W131" s="145">
        <v>758512</v>
      </c>
      <c r="X131" s="145">
        <v>1295402</v>
      </c>
      <c r="Y131" s="145">
        <v>27767</v>
      </c>
      <c r="Z131" s="145">
        <v>606539</v>
      </c>
      <c r="AA131" s="145">
        <v>119083</v>
      </c>
      <c r="AB131" s="145">
        <v>-58044</v>
      </c>
      <c r="AC131" s="145">
        <v>5342</v>
      </c>
      <c r="AD131" s="145">
        <v>0</v>
      </c>
      <c r="AE131" s="145">
        <v>5856252</v>
      </c>
      <c r="AF131" s="145">
        <v>12910145</v>
      </c>
      <c r="AG131" s="145">
        <v>5899830</v>
      </c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31">
        <f t="shared" si="690"/>
        <v>52703214</v>
      </c>
    </row>
    <row r="132" spans="2:87">
      <c r="B132" s="156" t="s">
        <v>187</v>
      </c>
      <c r="C132" s="145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145">
        <v>495888</v>
      </c>
      <c r="J132" s="145">
        <v>0</v>
      </c>
      <c r="K132" s="145">
        <v>0</v>
      </c>
      <c r="L132" s="145">
        <v>-2427</v>
      </c>
      <c r="M132" s="145">
        <v>0</v>
      </c>
      <c r="N132" s="145">
        <v>0</v>
      </c>
      <c r="O132" s="145">
        <v>0</v>
      </c>
      <c r="P132" s="145">
        <v>0</v>
      </c>
      <c r="Q132" s="194">
        <v>0</v>
      </c>
      <c r="R132" s="145">
        <v>0</v>
      </c>
      <c r="S132" s="145">
        <v>0</v>
      </c>
      <c r="T132" s="145">
        <v>0</v>
      </c>
      <c r="U132" s="145">
        <v>0</v>
      </c>
      <c r="V132" s="145">
        <v>0</v>
      </c>
      <c r="W132" s="145">
        <v>0</v>
      </c>
      <c r="X132" s="145">
        <v>0</v>
      </c>
      <c r="Y132" s="145">
        <v>0</v>
      </c>
      <c r="Z132" s="145">
        <v>10165</v>
      </c>
      <c r="AA132" s="145">
        <v>0</v>
      </c>
      <c r="AB132" s="145">
        <v>0</v>
      </c>
      <c r="AC132" s="145">
        <v>0</v>
      </c>
      <c r="AD132" s="145">
        <v>0</v>
      </c>
      <c r="AE132" s="145">
        <v>0</v>
      </c>
      <c r="AF132" s="145">
        <v>0</v>
      </c>
      <c r="AG132" s="145">
        <v>0</v>
      </c>
      <c r="AH132" s="145"/>
      <c r="AI132" s="145"/>
      <c r="AJ132" s="145"/>
      <c r="AK132" s="145"/>
      <c r="AL132" s="145"/>
      <c r="AM132" s="145"/>
      <c r="AN132" s="145"/>
      <c r="AO132" s="145"/>
      <c r="AP132" s="145"/>
      <c r="AQ132" s="131">
        <f t="shared" si="690"/>
        <v>503626</v>
      </c>
    </row>
    <row r="133" spans="2:87">
      <c r="B133" s="155" t="s">
        <v>188</v>
      </c>
      <c r="C133" s="145">
        <v>0</v>
      </c>
      <c r="D133" s="145">
        <v>0</v>
      </c>
      <c r="E133" s="145">
        <v>31194477</v>
      </c>
      <c r="F133" s="145">
        <v>1631739</v>
      </c>
      <c r="G133" s="145">
        <v>157198996</v>
      </c>
      <c r="H133" s="145">
        <v>0</v>
      </c>
      <c r="I133" s="145">
        <v>0</v>
      </c>
      <c r="J133" s="145">
        <v>118911648</v>
      </c>
      <c r="K133" s="145">
        <v>0</v>
      </c>
      <c r="L133" s="145">
        <v>44720273</v>
      </c>
      <c r="M133" s="145">
        <v>227302299</v>
      </c>
      <c r="N133" s="145">
        <v>102046616</v>
      </c>
      <c r="O133" s="145">
        <v>220534628</v>
      </c>
      <c r="P133" s="145">
        <v>86837789</v>
      </c>
      <c r="Q133" s="194">
        <v>64763976</v>
      </c>
      <c r="R133" s="145">
        <v>0</v>
      </c>
      <c r="S133" s="145">
        <v>0</v>
      </c>
      <c r="T133" s="145">
        <v>0</v>
      </c>
      <c r="U133" s="145">
        <v>0</v>
      </c>
      <c r="V133" s="145">
        <v>0</v>
      </c>
      <c r="W133" s="145">
        <v>1191901</v>
      </c>
      <c r="X133" s="145">
        <v>303186913</v>
      </c>
      <c r="Y133" s="145">
        <v>2371802</v>
      </c>
      <c r="Z133" s="145">
        <v>45234850</v>
      </c>
      <c r="AA133" s="145">
        <v>134023870</v>
      </c>
      <c r="AB133" s="145">
        <v>159206230</v>
      </c>
      <c r="AC133" s="145">
        <v>56941448</v>
      </c>
      <c r="AD133" s="145">
        <v>0</v>
      </c>
      <c r="AE133" s="145">
        <v>50345858</v>
      </c>
      <c r="AF133" s="145">
        <v>27030552</v>
      </c>
      <c r="AG133" s="145">
        <v>0</v>
      </c>
      <c r="AH133" s="145"/>
      <c r="AI133" s="145"/>
      <c r="AJ133" s="145"/>
      <c r="AK133" s="145"/>
      <c r="AL133" s="145"/>
      <c r="AM133" s="145"/>
      <c r="AN133" s="145"/>
      <c r="AO133" s="145"/>
      <c r="AP133" s="145"/>
      <c r="AQ133" s="131">
        <f t="shared" si="690"/>
        <v>1834675865</v>
      </c>
      <c r="AU133" s="135">
        <f t="shared" ref="AU133:BD133" si="700">C133-(C134-C135+C136)</f>
        <v>0</v>
      </c>
      <c r="AV133" s="135">
        <f t="shared" si="700"/>
        <v>0</v>
      </c>
      <c r="AW133" s="135">
        <f t="shared" si="700"/>
        <v>0</v>
      </c>
      <c r="AX133" s="135">
        <f t="shared" si="700"/>
        <v>0</v>
      </c>
      <c r="AY133" s="135">
        <f t="shared" si="700"/>
        <v>0</v>
      </c>
      <c r="AZ133" s="135">
        <f t="shared" si="700"/>
        <v>0</v>
      </c>
      <c r="BA133" s="135">
        <f t="shared" si="700"/>
        <v>0</v>
      </c>
      <c r="BB133" s="135">
        <f t="shared" si="700"/>
        <v>0</v>
      </c>
      <c r="BC133" s="135">
        <f t="shared" si="700"/>
        <v>0</v>
      </c>
      <c r="BD133" s="135">
        <f t="shared" si="700"/>
        <v>0</v>
      </c>
      <c r="BE133" s="135">
        <f t="shared" ref="BE133:BT133" si="701">M133-(M134-M135+M136)</f>
        <v>0</v>
      </c>
      <c r="BF133" s="135">
        <f t="shared" si="701"/>
        <v>0</v>
      </c>
      <c r="BG133" s="135">
        <f t="shared" si="701"/>
        <v>0</v>
      </c>
      <c r="BH133" s="135">
        <f t="shared" si="701"/>
        <v>0</v>
      </c>
      <c r="BI133" s="135">
        <f t="shared" si="701"/>
        <v>0</v>
      </c>
      <c r="BJ133" s="135">
        <f t="shared" si="701"/>
        <v>0</v>
      </c>
      <c r="BK133" s="135">
        <f t="shared" si="701"/>
        <v>0</v>
      </c>
      <c r="BL133" s="135">
        <f t="shared" si="701"/>
        <v>0</v>
      </c>
      <c r="BM133" s="135">
        <f t="shared" si="701"/>
        <v>0</v>
      </c>
      <c r="BN133" s="135">
        <f t="shared" si="701"/>
        <v>0</v>
      </c>
      <c r="BO133" s="135">
        <f t="shared" si="701"/>
        <v>0</v>
      </c>
      <c r="BP133" s="135">
        <f t="shared" si="701"/>
        <v>0</v>
      </c>
      <c r="BQ133" s="135">
        <f t="shared" si="701"/>
        <v>0</v>
      </c>
      <c r="BR133" s="135">
        <f t="shared" si="701"/>
        <v>0</v>
      </c>
      <c r="BS133" s="135">
        <f t="shared" si="701"/>
        <v>0</v>
      </c>
      <c r="BT133" s="135">
        <f t="shared" si="701"/>
        <v>0</v>
      </c>
      <c r="BU133" s="135">
        <f t="shared" ref="BU133:CI133" si="702">AC133-(AC134-AC135+AC136)</f>
        <v>0</v>
      </c>
      <c r="BV133" s="135">
        <f t="shared" si="702"/>
        <v>0</v>
      </c>
      <c r="BW133" s="135">
        <f t="shared" si="702"/>
        <v>0</v>
      </c>
      <c r="BX133" s="135">
        <f t="shared" si="702"/>
        <v>0</v>
      </c>
      <c r="BY133" s="135">
        <f t="shared" si="702"/>
        <v>0</v>
      </c>
      <c r="BZ133" s="135">
        <f t="shared" si="702"/>
        <v>0</v>
      </c>
      <c r="CA133" s="135">
        <f t="shared" si="702"/>
        <v>0</v>
      </c>
      <c r="CB133" s="135">
        <f t="shared" si="702"/>
        <v>0</v>
      </c>
      <c r="CC133" s="135">
        <f t="shared" si="702"/>
        <v>0</v>
      </c>
      <c r="CD133" s="135">
        <f t="shared" si="702"/>
        <v>0</v>
      </c>
      <c r="CE133" s="135">
        <f t="shared" si="702"/>
        <v>0</v>
      </c>
      <c r="CF133" s="135">
        <f t="shared" si="702"/>
        <v>0</v>
      </c>
      <c r="CG133" s="135">
        <f t="shared" si="702"/>
        <v>0</v>
      </c>
      <c r="CH133" s="135">
        <f t="shared" si="702"/>
        <v>0</v>
      </c>
      <c r="CI133" s="135">
        <f t="shared" si="702"/>
        <v>0</v>
      </c>
    </row>
    <row r="134" spans="2:87">
      <c r="B134" s="156" t="s">
        <v>189</v>
      </c>
      <c r="C134" s="145">
        <v>0</v>
      </c>
      <c r="D134" s="145">
        <v>0</v>
      </c>
      <c r="E134" s="145">
        <v>32896373</v>
      </c>
      <c r="F134" s="145">
        <v>1717470</v>
      </c>
      <c r="G134" s="145">
        <v>157198996</v>
      </c>
      <c r="H134" s="145">
        <v>0</v>
      </c>
      <c r="I134" s="145">
        <v>0</v>
      </c>
      <c r="J134" s="145">
        <v>119118580</v>
      </c>
      <c r="K134" s="145">
        <v>0</v>
      </c>
      <c r="L134" s="145">
        <v>44725111</v>
      </c>
      <c r="M134" s="145">
        <v>224934308</v>
      </c>
      <c r="N134" s="145">
        <v>102046616</v>
      </c>
      <c r="O134" s="145">
        <v>222295179</v>
      </c>
      <c r="P134" s="145">
        <v>86837254</v>
      </c>
      <c r="Q134" s="194">
        <v>64763976</v>
      </c>
      <c r="R134" s="145">
        <v>0</v>
      </c>
      <c r="S134" s="145">
        <v>0</v>
      </c>
      <c r="T134" s="145">
        <v>0</v>
      </c>
      <c r="U134" s="145">
        <v>0</v>
      </c>
      <c r="V134" s="145">
        <v>0</v>
      </c>
      <c r="W134" s="145">
        <v>1191901</v>
      </c>
      <c r="X134" s="145">
        <v>303186913</v>
      </c>
      <c r="Y134" s="145">
        <v>2371802</v>
      </c>
      <c r="Z134" s="145">
        <v>45234850</v>
      </c>
      <c r="AA134" s="145">
        <v>134023870</v>
      </c>
      <c r="AB134" s="145">
        <v>167699568</v>
      </c>
      <c r="AC134" s="145">
        <v>57594168</v>
      </c>
      <c r="AD134" s="145">
        <v>0</v>
      </c>
      <c r="AE134" s="145">
        <v>50345858</v>
      </c>
      <c r="AF134" s="145">
        <v>27030552</v>
      </c>
      <c r="AG134" s="145">
        <v>0</v>
      </c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31">
        <f t="shared" si="690"/>
        <v>1845213345</v>
      </c>
    </row>
    <row r="135" spans="2:87">
      <c r="B135" s="156" t="s">
        <v>190</v>
      </c>
      <c r="C135" s="145">
        <v>0</v>
      </c>
      <c r="D135" s="145">
        <v>0</v>
      </c>
      <c r="E135" s="145">
        <v>1701896</v>
      </c>
      <c r="F135" s="145">
        <v>85731</v>
      </c>
      <c r="G135" s="145">
        <v>0</v>
      </c>
      <c r="H135" s="145">
        <v>0</v>
      </c>
      <c r="I135" s="145">
        <v>0</v>
      </c>
      <c r="J135" s="145">
        <v>206932</v>
      </c>
      <c r="K135" s="145">
        <v>0</v>
      </c>
      <c r="L135" s="145">
        <v>-77030</v>
      </c>
      <c r="M135" s="145">
        <v>0</v>
      </c>
      <c r="N135" s="145">
        <v>0</v>
      </c>
      <c r="O135" s="145">
        <v>1760551</v>
      </c>
      <c r="P135" s="145">
        <v>-535</v>
      </c>
      <c r="Q135" s="194">
        <v>0</v>
      </c>
      <c r="R135" s="145">
        <v>0</v>
      </c>
      <c r="S135" s="145">
        <v>0</v>
      </c>
      <c r="T135" s="145">
        <v>0</v>
      </c>
      <c r="U135" s="145">
        <v>0</v>
      </c>
      <c r="V135" s="145">
        <v>0</v>
      </c>
      <c r="W135" s="145">
        <v>0</v>
      </c>
      <c r="X135" s="145">
        <v>0</v>
      </c>
      <c r="Y135" s="145">
        <v>0</v>
      </c>
      <c r="Z135" s="145">
        <v>0</v>
      </c>
      <c r="AA135" s="145">
        <v>0</v>
      </c>
      <c r="AB135" s="145">
        <v>8513204</v>
      </c>
      <c r="AC135" s="145">
        <v>652720</v>
      </c>
      <c r="AD135" s="145">
        <v>0</v>
      </c>
      <c r="AE135" s="145">
        <v>0</v>
      </c>
      <c r="AF135" s="145">
        <v>0</v>
      </c>
      <c r="AG135" s="145">
        <v>0</v>
      </c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31">
        <f t="shared" si="690"/>
        <v>12843469</v>
      </c>
    </row>
    <row r="136" spans="2:87">
      <c r="B136" s="156" t="s">
        <v>191</v>
      </c>
      <c r="C136" s="145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145">
        <v>0</v>
      </c>
      <c r="K136" s="145">
        <v>0</v>
      </c>
      <c r="L136" s="145">
        <v>-81868</v>
      </c>
      <c r="M136" s="145">
        <v>2367991</v>
      </c>
      <c r="N136" s="145">
        <v>0</v>
      </c>
      <c r="O136" s="145">
        <v>0</v>
      </c>
      <c r="P136" s="145">
        <v>0</v>
      </c>
      <c r="Q136" s="194">
        <v>0</v>
      </c>
      <c r="R136" s="145">
        <v>0</v>
      </c>
      <c r="S136" s="145">
        <v>0</v>
      </c>
      <c r="T136" s="145">
        <v>0</v>
      </c>
      <c r="U136" s="145">
        <v>0</v>
      </c>
      <c r="V136" s="145">
        <v>0</v>
      </c>
      <c r="W136" s="145">
        <v>0</v>
      </c>
      <c r="X136" s="145">
        <v>0</v>
      </c>
      <c r="Y136" s="145">
        <v>0</v>
      </c>
      <c r="Z136" s="145">
        <v>0</v>
      </c>
      <c r="AA136" s="145">
        <v>0</v>
      </c>
      <c r="AB136" s="145">
        <v>19866</v>
      </c>
      <c r="AC136" s="145">
        <v>0</v>
      </c>
      <c r="AD136" s="145">
        <v>0</v>
      </c>
      <c r="AE136" s="145">
        <v>0</v>
      </c>
      <c r="AF136" s="145">
        <v>0</v>
      </c>
      <c r="AG136" s="145">
        <v>0</v>
      </c>
      <c r="AH136" s="145"/>
      <c r="AI136" s="145"/>
      <c r="AJ136" s="145"/>
      <c r="AK136" s="145"/>
      <c r="AL136" s="145"/>
      <c r="AM136" s="145"/>
      <c r="AN136" s="145"/>
      <c r="AO136" s="145"/>
      <c r="AP136" s="145"/>
      <c r="AQ136" s="131">
        <f t="shared" si="690"/>
        <v>2305989</v>
      </c>
    </row>
    <row r="137" spans="2:87">
      <c r="B137" s="155" t="s">
        <v>192</v>
      </c>
      <c r="C137" s="145">
        <v>-339561</v>
      </c>
      <c r="D137" s="145">
        <v>7061682</v>
      </c>
      <c r="E137" s="145">
        <v>2467810</v>
      </c>
      <c r="F137" s="145">
        <v>9867892</v>
      </c>
      <c r="G137" s="145">
        <v>8489571</v>
      </c>
      <c r="H137" s="145">
        <v>684972</v>
      </c>
      <c r="I137" s="145">
        <v>10431354</v>
      </c>
      <c r="J137" s="145">
        <v>13642541</v>
      </c>
      <c r="K137" s="145">
        <v>540517</v>
      </c>
      <c r="L137" s="145">
        <v>165059</v>
      </c>
      <c r="M137" s="145">
        <v>14555462</v>
      </c>
      <c r="N137" s="145">
        <v>639867</v>
      </c>
      <c r="O137" s="145">
        <v>12261722</v>
      </c>
      <c r="P137" s="145">
        <v>4021927</v>
      </c>
      <c r="Q137" s="194">
        <v>7005066</v>
      </c>
      <c r="R137" s="145">
        <v>0</v>
      </c>
      <c r="S137" s="145">
        <v>246307</v>
      </c>
      <c r="T137" s="145">
        <v>6596</v>
      </c>
      <c r="U137" s="145">
        <v>66101</v>
      </c>
      <c r="V137" s="145">
        <v>10821</v>
      </c>
      <c r="W137" s="145">
        <v>161006</v>
      </c>
      <c r="X137" s="145">
        <v>29426412</v>
      </c>
      <c r="Y137" s="145">
        <v>1602852</v>
      </c>
      <c r="Z137" s="145">
        <v>2562839</v>
      </c>
      <c r="AA137" s="145">
        <v>3209403</v>
      </c>
      <c r="AB137" s="145">
        <v>1294486</v>
      </c>
      <c r="AC137" s="145">
        <v>705218</v>
      </c>
      <c r="AD137" s="145">
        <v>0</v>
      </c>
      <c r="AE137" s="145">
        <v>8573567</v>
      </c>
      <c r="AF137" s="145">
        <v>5092594</v>
      </c>
      <c r="AG137" s="145">
        <v>18041175</v>
      </c>
      <c r="AH137" s="145"/>
      <c r="AI137" s="145"/>
      <c r="AJ137" s="145"/>
      <c r="AK137" s="145"/>
      <c r="AL137" s="145"/>
      <c r="AM137" s="145"/>
      <c r="AN137" s="145"/>
      <c r="AO137" s="145"/>
      <c r="AP137" s="145"/>
      <c r="AQ137" s="131">
        <f t="shared" si="690"/>
        <v>162495258</v>
      </c>
      <c r="AU137" s="135">
        <f t="shared" ref="AU137:BD137" si="703">C137-(SUM(C138:C140)-C141)</f>
        <v>0</v>
      </c>
      <c r="AV137" s="135">
        <f t="shared" si="703"/>
        <v>0</v>
      </c>
      <c r="AW137" s="135">
        <f t="shared" si="703"/>
        <v>0</v>
      </c>
      <c r="AX137" s="135">
        <f t="shared" si="703"/>
        <v>0</v>
      </c>
      <c r="AY137" s="135">
        <f t="shared" si="703"/>
        <v>0</v>
      </c>
      <c r="AZ137" s="135">
        <f t="shared" si="703"/>
        <v>0</v>
      </c>
      <c r="BA137" s="135">
        <f t="shared" si="703"/>
        <v>0</v>
      </c>
      <c r="BB137" s="135">
        <f t="shared" si="703"/>
        <v>0</v>
      </c>
      <c r="BC137" s="135">
        <f t="shared" si="703"/>
        <v>0</v>
      </c>
      <c r="BD137" s="135">
        <f t="shared" si="703"/>
        <v>0</v>
      </c>
      <c r="BE137" s="135">
        <f t="shared" ref="BE137:BT137" si="704">M137-(SUM(M138:M140)-M141)</f>
        <v>0</v>
      </c>
      <c r="BF137" s="135">
        <f t="shared" si="704"/>
        <v>0</v>
      </c>
      <c r="BG137" s="135">
        <f t="shared" si="704"/>
        <v>0</v>
      </c>
      <c r="BH137" s="135">
        <f t="shared" si="704"/>
        <v>0</v>
      </c>
      <c r="BI137" s="135">
        <f t="shared" si="704"/>
        <v>0</v>
      </c>
      <c r="BJ137" s="135">
        <f t="shared" si="704"/>
        <v>0</v>
      </c>
      <c r="BK137" s="135">
        <f t="shared" si="704"/>
        <v>0</v>
      </c>
      <c r="BL137" s="135">
        <f t="shared" si="704"/>
        <v>0</v>
      </c>
      <c r="BM137" s="135">
        <f t="shared" si="704"/>
        <v>0</v>
      </c>
      <c r="BN137" s="135">
        <f t="shared" si="704"/>
        <v>0</v>
      </c>
      <c r="BO137" s="135">
        <f t="shared" si="704"/>
        <v>0</v>
      </c>
      <c r="BP137" s="135">
        <f t="shared" si="704"/>
        <v>0</v>
      </c>
      <c r="BQ137" s="135">
        <f t="shared" si="704"/>
        <v>0</v>
      </c>
      <c r="BR137" s="135">
        <f t="shared" si="704"/>
        <v>-1</v>
      </c>
      <c r="BS137" s="135">
        <f t="shared" si="704"/>
        <v>0</v>
      </c>
      <c r="BT137" s="135">
        <f t="shared" si="704"/>
        <v>0</v>
      </c>
      <c r="BU137" s="135">
        <f t="shared" ref="BU137:CI137" si="705">AC137-(SUM(AC138:AC140)-AC141)</f>
        <v>0</v>
      </c>
      <c r="BV137" s="135">
        <f t="shared" si="705"/>
        <v>0</v>
      </c>
      <c r="BW137" s="135">
        <f t="shared" si="705"/>
        <v>0</v>
      </c>
      <c r="BX137" s="135">
        <f t="shared" si="705"/>
        <v>0</v>
      </c>
      <c r="BY137" s="135">
        <f t="shared" si="705"/>
        <v>0</v>
      </c>
      <c r="BZ137" s="135">
        <f t="shared" si="705"/>
        <v>0</v>
      </c>
      <c r="CA137" s="135">
        <f t="shared" si="705"/>
        <v>0</v>
      </c>
      <c r="CB137" s="135">
        <f t="shared" si="705"/>
        <v>0</v>
      </c>
      <c r="CC137" s="135">
        <f t="shared" si="705"/>
        <v>0</v>
      </c>
      <c r="CD137" s="135">
        <f t="shared" si="705"/>
        <v>0</v>
      </c>
      <c r="CE137" s="135">
        <f t="shared" si="705"/>
        <v>0</v>
      </c>
      <c r="CF137" s="135">
        <f t="shared" si="705"/>
        <v>0</v>
      </c>
      <c r="CG137" s="135">
        <f t="shared" si="705"/>
        <v>0</v>
      </c>
      <c r="CH137" s="135">
        <f t="shared" si="705"/>
        <v>0</v>
      </c>
      <c r="CI137" s="135">
        <f t="shared" si="705"/>
        <v>-1</v>
      </c>
    </row>
    <row r="138" spans="2:87">
      <c r="B138" s="156" t="s">
        <v>193</v>
      </c>
      <c r="C138" s="145">
        <v>0</v>
      </c>
      <c r="D138" s="145">
        <v>2702</v>
      </c>
      <c r="E138" s="145">
        <v>0</v>
      </c>
      <c r="F138" s="145">
        <v>0</v>
      </c>
      <c r="G138" s="145">
        <v>2046220</v>
      </c>
      <c r="H138" s="145">
        <v>673104</v>
      </c>
      <c r="I138" s="145">
        <v>0</v>
      </c>
      <c r="J138" s="145">
        <v>11955474</v>
      </c>
      <c r="K138" s="145">
        <v>540517</v>
      </c>
      <c r="L138" s="145">
        <v>0</v>
      </c>
      <c r="M138" s="145">
        <v>12345255</v>
      </c>
      <c r="N138" s="145">
        <v>256522</v>
      </c>
      <c r="O138" s="145">
        <v>7022967</v>
      </c>
      <c r="P138" s="145">
        <v>2365505</v>
      </c>
      <c r="Q138" s="194">
        <v>4390225</v>
      </c>
      <c r="R138" s="145">
        <v>0</v>
      </c>
      <c r="S138" s="145">
        <v>617687</v>
      </c>
      <c r="T138" s="145">
        <v>6596</v>
      </c>
      <c r="U138" s="145">
        <v>66101</v>
      </c>
      <c r="V138" s="145">
        <v>8226</v>
      </c>
      <c r="W138" s="145">
        <v>98282</v>
      </c>
      <c r="X138" s="145">
        <v>11471944</v>
      </c>
      <c r="Y138" s="145">
        <v>418180</v>
      </c>
      <c r="Z138" s="145">
        <v>322089</v>
      </c>
      <c r="AA138" s="145">
        <v>2011318</v>
      </c>
      <c r="AB138" s="145">
        <v>978883</v>
      </c>
      <c r="AC138" s="145">
        <v>1644</v>
      </c>
      <c r="AD138" s="145">
        <v>0</v>
      </c>
      <c r="AE138" s="145">
        <v>6039626</v>
      </c>
      <c r="AF138" s="145">
        <v>3404825</v>
      </c>
      <c r="AG138" s="145">
        <v>0</v>
      </c>
      <c r="AH138" s="145"/>
      <c r="AI138" s="145"/>
      <c r="AJ138" s="145"/>
      <c r="AK138" s="145"/>
      <c r="AL138" s="145"/>
      <c r="AM138" s="145"/>
      <c r="AN138" s="145"/>
      <c r="AO138" s="145"/>
      <c r="AP138" s="145"/>
      <c r="AQ138" s="131">
        <f t="shared" si="690"/>
        <v>67043892</v>
      </c>
    </row>
    <row r="139" spans="2:87">
      <c r="B139" s="156" t="s">
        <v>194</v>
      </c>
      <c r="C139" s="145">
        <v>2971921</v>
      </c>
      <c r="D139" s="145">
        <v>7109921</v>
      </c>
      <c r="E139" s="145">
        <v>2467471</v>
      </c>
      <c r="F139" s="145">
        <v>9909828</v>
      </c>
      <c r="G139" s="145">
        <v>6443351</v>
      </c>
      <c r="H139" s="145">
        <v>17829</v>
      </c>
      <c r="I139" s="145">
        <v>10431354</v>
      </c>
      <c r="J139" s="145">
        <v>1774592</v>
      </c>
      <c r="K139" s="145">
        <v>0</v>
      </c>
      <c r="L139" s="145">
        <v>165059</v>
      </c>
      <c r="M139" s="145">
        <v>2210207</v>
      </c>
      <c r="N139" s="145">
        <v>383345</v>
      </c>
      <c r="O139" s="145">
        <v>5244181</v>
      </c>
      <c r="P139" s="145">
        <v>2554476</v>
      </c>
      <c r="Q139" s="194">
        <v>2990937</v>
      </c>
      <c r="R139" s="145">
        <v>0</v>
      </c>
      <c r="S139" s="145">
        <v>0</v>
      </c>
      <c r="T139" s="145">
        <v>0</v>
      </c>
      <c r="U139" s="145">
        <v>0</v>
      </c>
      <c r="V139" s="145">
        <v>2595</v>
      </c>
      <c r="W139" s="145">
        <v>286615</v>
      </c>
      <c r="X139" s="145">
        <v>18464498</v>
      </c>
      <c r="Y139" s="145">
        <v>1187182</v>
      </c>
      <c r="Z139" s="145">
        <v>2256173</v>
      </c>
      <c r="AA139" s="145">
        <v>1198085</v>
      </c>
      <c r="AB139" s="145">
        <v>315603</v>
      </c>
      <c r="AC139" s="145">
        <v>708769</v>
      </c>
      <c r="AD139" s="145">
        <v>0</v>
      </c>
      <c r="AE139" s="145">
        <v>2533941</v>
      </c>
      <c r="AF139" s="145">
        <v>2734328</v>
      </c>
      <c r="AG139" s="145">
        <v>18041175</v>
      </c>
      <c r="AH139" s="145"/>
      <c r="AI139" s="145"/>
      <c r="AJ139" s="145"/>
      <c r="AK139" s="145"/>
      <c r="AL139" s="145"/>
      <c r="AM139" s="145"/>
      <c r="AN139" s="145"/>
      <c r="AO139" s="145"/>
      <c r="AP139" s="145"/>
      <c r="AQ139" s="131">
        <f t="shared" si="690"/>
        <v>102403436</v>
      </c>
    </row>
    <row r="140" spans="2:87">
      <c r="B140" s="156" t="s">
        <v>195</v>
      </c>
      <c r="C140" s="145">
        <v>0</v>
      </c>
      <c r="D140" s="145">
        <v>0</v>
      </c>
      <c r="E140" s="145">
        <v>0</v>
      </c>
      <c r="F140" s="145">
        <v>0</v>
      </c>
      <c r="G140" s="145">
        <v>0</v>
      </c>
      <c r="H140" s="145">
        <v>0</v>
      </c>
      <c r="I140" s="145">
        <v>0</v>
      </c>
      <c r="J140" s="145">
        <v>0</v>
      </c>
      <c r="K140" s="145">
        <v>0</v>
      </c>
      <c r="L140" s="145">
        <v>0</v>
      </c>
      <c r="M140" s="145">
        <v>0</v>
      </c>
      <c r="N140" s="145">
        <v>0</v>
      </c>
      <c r="O140" s="145">
        <v>0</v>
      </c>
      <c r="P140" s="145">
        <v>0</v>
      </c>
      <c r="Q140" s="194">
        <v>0</v>
      </c>
      <c r="R140" s="145">
        <v>0</v>
      </c>
      <c r="S140" s="145">
        <v>0</v>
      </c>
      <c r="T140" s="145">
        <v>0</v>
      </c>
      <c r="U140" s="145">
        <v>0</v>
      </c>
      <c r="V140" s="145">
        <v>0</v>
      </c>
      <c r="W140" s="145">
        <v>0</v>
      </c>
      <c r="X140" s="145">
        <v>0</v>
      </c>
      <c r="Y140" s="145">
        <v>0</v>
      </c>
      <c r="Z140" s="145">
        <v>0</v>
      </c>
      <c r="AA140" s="145">
        <v>0</v>
      </c>
      <c r="AB140" s="145">
        <v>0</v>
      </c>
      <c r="AC140" s="145">
        <v>0</v>
      </c>
      <c r="AD140" s="145">
        <v>0</v>
      </c>
      <c r="AE140" s="145">
        <v>0</v>
      </c>
      <c r="AF140" s="145">
        <v>0</v>
      </c>
      <c r="AG140" s="145">
        <v>0</v>
      </c>
      <c r="AH140" s="145"/>
      <c r="AI140" s="145"/>
      <c r="AJ140" s="145"/>
      <c r="AK140" s="145"/>
      <c r="AL140" s="145"/>
      <c r="AM140" s="145"/>
      <c r="AN140" s="145"/>
      <c r="AO140" s="145"/>
      <c r="AP140" s="145"/>
      <c r="AQ140" s="131">
        <f t="shared" si="690"/>
        <v>0</v>
      </c>
    </row>
    <row r="141" spans="2:87">
      <c r="B141" s="156" t="s">
        <v>196</v>
      </c>
      <c r="C141" s="145">
        <v>3311482</v>
      </c>
      <c r="D141" s="145">
        <v>50941</v>
      </c>
      <c r="E141" s="145">
        <v>-339</v>
      </c>
      <c r="F141" s="145">
        <v>41936</v>
      </c>
      <c r="G141" s="145">
        <v>0</v>
      </c>
      <c r="H141" s="145">
        <v>5961</v>
      </c>
      <c r="I141" s="145">
        <v>0</v>
      </c>
      <c r="J141" s="145">
        <v>87525</v>
      </c>
      <c r="K141" s="145">
        <v>0</v>
      </c>
      <c r="L141" s="145">
        <v>0</v>
      </c>
      <c r="M141" s="145">
        <v>0</v>
      </c>
      <c r="N141" s="145">
        <v>0</v>
      </c>
      <c r="O141" s="145">
        <v>5426</v>
      </c>
      <c r="P141" s="145">
        <v>898054</v>
      </c>
      <c r="Q141" s="194">
        <v>376096</v>
      </c>
      <c r="R141" s="145">
        <v>0</v>
      </c>
      <c r="S141" s="145">
        <v>371380</v>
      </c>
      <c r="T141" s="145">
        <v>0</v>
      </c>
      <c r="U141" s="145">
        <v>0</v>
      </c>
      <c r="V141" s="145">
        <v>0</v>
      </c>
      <c r="W141" s="145">
        <v>223891</v>
      </c>
      <c r="X141" s="145">
        <v>510030</v>
      </c>
      <c r="Y141" s="145">
        <v>2510</v>
      </c>
      <c r="Z141" s="145">
        <v>15422</v>
      </c>
      <c r="AA141" s="145">
        <v>0</v>
      </c>
      <c r="AB141" s="145">
        <v>0</v>
      </c>
      <c r="AC141" s="145">
        <v>5195</v>
      </c>
      <c r="AD141" s="145">
        <v>0</v>
      </c>
      <c r="AE141" s="145">
        <v>0</v>
      </c>
      <c r="AF141" s="145">
        <v>1046559</v>
      </c>
      <c r="AG141" s="145">
        <v>0</v>
      </c>
      <c r="AH141" s="145"/>
      <c r="AI141" s="145"/>
      <c r="AJ141" s="145"/>
      <c r="AK141" s="145"/>
      <c r="AL141" s="145"/>
      <c r="AM141" s="145"/>
      <c r="AN141" s="145"/>
      <c r="AO141" s="145"/>
      <c r="AP141" s="145"/>
      <c r="AQ141" s="131">
        <f t="shared" si="690"/>
        <v>6952069</v>
      </c>
    </row>
    <row r="142" spans="2:87">
      <c r="B142" s="155" t="s">
        <v>197</v>
      </c>
      <c r="C142" s="145">
        <v>0</v>
      </c>
      <c r="D142" s="145">
        <v>0</v>
      </c>
      <c r="E142" s="145">
        <v>283150</v>
      </c>
      <c r="F142" s="145">
        <v>178119</v>
      </c>
      <c r="G142" s="145">
        <v>273926</v>
      </c>
      <c r="H142" s="145">
        <v>31388</v>
      </c>
      <c r="I142" s="145">
        <v>223200</v>
      </c>
      <c r="J142" s="145">
        <v>0</v>
      </c>
      <c r="K142" s="145">
        <v>0</v>
      </c>
      <c r="L142" s="145">
        <v>23841</v>
      </c>
      <c r="M142" s="145">
        <v>264648</v>
      </c>
      <c r="N142" s="145">
        <v>0</v>
      </c>
      <c r="O142" s="145">
        <v>682230</v>
      </c>
      <c r="P142" s="145">
        <v>11402</v>
      </c>
      <c r="Q142" s="194">
        <v>56748</v>
      </c>
      <c r="R142" s="145">
        <v>0</v>
      </c>
      <c r="S142" s="145">
        <v>0</v>
      </c>
      <c r="T142" s="145">
        <v>0</v>
      </c>
      <c r="U142" s="145">
        <v>44225</v>
      </c>
      <c r="V142" s="145">
        <v>0</v>
      </c>
      <c r="W142" s="145">
        <v>26218</v>
      </c>
      <c r="X142" s="145">
        <v>0</v>
      </c>
      <c r="Y142" s="145">
        <v>13038</v>
      </c>
      <c r="Z142" s="145">
        <v>0</v>
      </c>
      <c r="AA142" s="145">
        <v>0</v>
      </c>
      <c r="AB142" s="145">
        <v>0</v>
      </c>
      <c r="AC142" s="145">
        <v>0</v>
      </c>
      <c r="AD142" s="145">
        <v>0</v>
      </c>
      <c r="AE142" s="145">
        <v>0</v>
      </c>
      <c r="AF142" s="145">
        <v>40595</v>
      </c>
      <c r="AG142" s="145">
        <v>302407</v>
      </c>
      <c r="AH142" s="145"/>
      <c r="AI142" s="145"/>
      <c r="AJ142" s="145"/>
      <c r="AK142" s="145"/>
      <c r="AL142" s="145"/>
      <c r="AM142" s="145"/>
      <c r="AN142" s="145"/>
      <c r="AO142" s="145"/>
      <c r="AP142" s="145"/>
      <c r="AQ142" s="131">
        <f t="shared" si="690"/>
        <v>2455135</v>
      </c>
    </row>
    <row r="143" spans="2:87">
      <c r="B143" s="155" t="s">
        <v>198</v>
      </c>
      <c r="C143" s="145">
        <v>0</v>
      </c>
      <c r="D143" s="145">
        <v>206678</v>
      </c>
      <c r="E143" s="145">
        <v>610617</v>
      </c>
      <c r="F143" s="145">
        <v>30955</v>
      </c>
      <c r="G143" s="145">
        <v>122538</v>
      </c>
      <c r="H143" s="145">
        <v>1100235</v>
      </c>
      <c r="I143" s="145">
        <v>4339</v>
      </c>
      <c r="J143" s="145">
        <v>13575</v>
      </c>
      <c r="K143" s="145">
        <v>0</v>
      </c>
      <c r="L143" s="145">
        <v>0</v>
      </c>
      <c r="M143" s="145">
        <v>97916</v>
      </c>
      <c r="N143" s="145">
        <v>0</v>
      </c>
      <c r="O143" s="145">
        <v>53260</v>
      </c>
      <c r="P143" s="145">
        <v>40271</v>
      </c>
      <c r="Q143" s="194">
        <v>202532</v>
      </c>
      <c r="R143" s="145">
        <v>0</v>
      </c>
      <c r="S143" s="145">
        <v>15854</v>
      </c>
      <c r="T143" s="145">
        <v>0</v>
      </c>
      <c r="U143" s="145">
        <v>7466</v>
      </c>
      <c r="V143" s="145">
        <v>0</v>
      </c>
      <c r="W143" s="145">
        <v>18998</v>
      </c>
      <c r="X143" s="145">
        <v>1894510</v>
      </c>
      <c r="Y143" s="145">
        <v>3183</v>
      </c>
      <c r="Z143" s="145">
        <v>29894</v>
      </c>
      <c r="AA143" s="145">
        <v>6752</v>
      </c>
      <c r="AB143" s="145">
        <v>5209</v>
      </c>
      <c r="AC143" s="145">
        <v>0</v>
      </c>
      <c r="AD143" s="145">
        <v>204125</v>
      </c>
      <c r="AE143" s="145">
        <v>47212</v>
      </c>
      <c r="AF143" s="145">
        <v>29055</v>
      </c>
      <c r="AG143" s="145">
        <v>101283</v>
      </c>
      <c r="AH143" s="145"/>
      <c r="AI143" s="145"/>
      <c r="AJ143" s="145"/>
      <c r="AK143" s="145"/>
      <c r="AL143" s="145"/>
      <c r="AM143" s="145"/>
      <c r="AN143" s="145"/>
      <c r="AO143" s="145"/>
      <c r="AP143" s="145"/>
      <c r="AQ143" s="131">
        <f t="shared" si="690"/>
        <v>4846457</v>
      </c>
    </row>
    <row r="144" spans="2:87">
      <c r="B144" s="155" t="s">
        <v>199</v>
      </c>
      <c r="C144" s="145">
        <v>97302</v>
      </c>
      <c r="D144" s="145">
        <v>-66719</v>
      </c>
      <c r="E144" s="145">
        <v>0</v>
      </c>
      <c r="F144" s="145">
        <v>377857</v>
      </c>
      <c r="G144" s="145">
        <v>322288</v>
      </c>
      <c r="H144" s="145">
        <v>212643</v>
      </c>
      <c r="I144" s="145">
        <v>-193412</v>
      </c>
      <c r="J144" s="145">
        <v>391124</v>
      </c>
      <c r="K144" s="145">
        <v>0</v>
      </c>
      <c r="L144" s="145">
        <v>-565</v>
      </c>
      <c r="M144" s="145">
        <v>5659</v>
      </c>
      <c r="N144" s="145">
        <v>0</v>
      </c>
      <c r="O144" s="145">
        <v>722385</v>
      </c>
      <c r="P144" s="145">
        <v>-286060</v>
      </c>
      <c r="Q144" s="194">
        <v>-160247</v>
      </c>
      <c r="R144" s="145">
        <v>0</v>
      </c>
      <c r="S144" s="145">
        <v>132685</v>
      </c>
      <c r="T144" s="145">
        <v>0</v>
      </c>
      <c r="U144" s="145">
        <v>-1091</v>
      </c>
      <c r="V144" s="145">
        <v>0</v>
      </c>
      <c r="W144" s="145">
        <v>7958</v>
      </c>
      <c r="X144" s="145">
        <v>10489267</v>
      </c>
      <c r="Y144" s="145">
        <v>38205</v>
      </c>
      <c r="Z144" s="145">
        <v>-116009</v>
      </c>
      <c r="AA144" s="145">
        <v>-39521</v>
      </c>
      <c r="AB144" s="145">
        <v>-4989</v>
      </c>
      <c r="AC144" s="145">
        <v>0</v>
      </c>
      <c r="AD144" s="145">
        <v>0</v>
      </c>
      <c r="AE144" s="145">
        <v>-62943</v>
      </c>
      <c r="AF144" s="145">
        <v>68983</v>
      </c>
      <c r="AG144" s="145">
        <v>0</v>
      </c>
      <c r="AH144" s="145"/>
      <c r="AI144" s="145"/>
      <c r="AJ144" s="145"/>
      <c r="AK144" s="145"/>
      <c r="AL144" s="145"/>
      <c r="AM144" s="145"/>
      <c r="AN144" s="145"/>
      <c r="AO144" s="145"/>
      <c r="AP144" s="145"/>
      <c r="AQ144" s="131">
        <f t="shared" si="690"/>
        <v>11934800</v>
      </c>
    </row>
    <row r="145" spans="2:87">
      <c r="B145" s="154" t="s">
        <v>200</v>
      </c>
      <c r="C145" s="142">
        <v>8610559</v>
      </c>
      <c r="D145" s="142">
        <v>40308525</v>
      </c>
      <c r="E145" s="142">
        <v>6422292</v>
      </c>
      <c r="F145" s="142">
        <v>19366832</v>
      </c>
      <c r="G145" s="142">
        <v>19924792</v>
      </c>
      <c r="H145" s="142">
        <v>4834430</v>
      </c>
      <c r="I145" s="142">
        <v>45397726</v>
      </c>
      <c r="J145" s="142">
        <v>15639385</v>
      </c>
      <c r="K145" s="142">
        <v>1091920</v>
      </c>
      <c r="L145" s="142">
        <v>723813</v>
      </c>
      <c r="M145" s="142">
        <v>25157736</v>
      </c>
      <c r="N145" s="142">
        <v>3948506</v>
      </c>
      <c r="O145" s="142">
        <v>18721304</v>
      </c>
      <c r="P145" s="142">
        <v>10947919</v>
      </c>
      <c r="Q145" s="193">
        <v>11455052</v>
      </c>
      <c r="R145" s="142">
        <v>273627</v>
      </c>
      <c r="S145" s="142">
        <v>2447677</v>
      </c>
      <c r="T145" s="142">
        <v>1877274</v>
      </c>
      <c r="U145" s="142">
        <v>2763332</v>
      </c>
      <c r="V145" s="142">
        <v>68592</v>
      </c>
      <c r="W145" s="142">
        <v>652030</v>
      </c>
      <c r="X145" s="142">
        <v>44704786</v>
      </c>
      <c r="Y145" s="142">
        <v>6332422</v>
      </c>
      <c r="Z145" s="142">
        <v>15869399</v>
      </c>
      <c r="AA145" s="142">
        <v>6832118</v>
      </c>
      <c r="AB145" s="142">
        <v>7473306</v>
      </c>
      <c r="AC145" s="142">
        <v>2714754</v>
      </c>
      <c r="AD145" s="142">
        <v>834180</v>
      </c>
      <c r="AE145" s="142">
        <v>13414639</v>
      </c>
      <c r="AF145" s="142">
        <v>13423587</v>
      </c>
      <c r="AG145" s="142">
        <v>24384271</v>
      </c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31">
        <f t="shared" si="690"/>
        <v>376616785</v>
      </c>
      <c r="AU145" s="135">
        <f t="shared" ref="AU145:BD145" si="706">C145-SUM(C146:C147)</f>
        <v>0</v>
      </c>
      <c r="AV145" s="135">
        <f t="shared" si="706"/>
        <v>0</v>
      </c>
      <c r="AW145" s="135">
        <f t="shared" si="706"/>
        <v>0</v>
      </c>
      <c r="AX145" s="135">
        <f t="shared" si="706"/>
        <v>0</v>
      </c>
      <c r="AY145" s="135">
        <f t="shared" si="706"/>
        <v>0</v>
      </c>
      <c r="AZ145" s="135">
        <f t="shared" si="706"/>
        <v>0</v>
      </c>
      <c r="BA145" s="135">
        <f t="shared" si="706"/>
        <v>0</v>
      </c>
      <c r="BB145" s="135">
        <f t="shared" si="706"/>
        <v>0</v>
      </c>
      <c r="BC145" s="135">
        <f t="shared" si="706"/>
        <v>0</v>
      </c>
      <c r="BD145" s="135">
        <f t="shared" si="706"/>
        <v>0</v>
      </c>
      <c r="BE145" s="135">
        <f t="shared" ref="BE145:BT145" si="707">M145-SUM(M146:M147)</f>
        <v>0</v>
      </c>
      <c r="BF145" s="135">
        <f t="shared" si="707"/>
        <v>0</v>
      </c>
      <c r="BG145" s="135">
        <f t="shared" si="707"/>
        <v>0</v>
      </c>
      <c r="BH145" s="135">
        <f t="shared" si="707"/>
        <v>0</v>
      </c>
      <c r="BI145" s="135">
        <f t="shared" si="707"/>
        <v>0</v>
      </c>
      <c r="BJ145" s="135">
        <f t="shared" si="707"/>
        <v>0</v>
      </c>
      <c r="BK145" s="135">
        <f t="shared" si="707"/>
        <v>0</v>
      </c>
      <c r="BL145" s="135">
        <f t="shared" si="707"/>
        <v>0</v>
      </c>
      <c r="BM145" s="135">
        <f t="shared" si="707"/>
        <v>0</v>
      </c>
      <c r="BN145" s="135">
        <f t="shared" si="707"/>
        <v>1</v>
      </c>
      <c r="BO145" s="135">
        <f t="shared" si="707"/>
        <v>0</v>
      </c>
      <c r="BP145" s="135">
        <f t="shared" si="707"/>
        <v>0</v>
      </c>
      <c r="BQ145" s="135">
        <f t="shared" si="707"/>
        <v>0</v>
      </c>
      <c r="BR145" s="135">
        <f t="shared" si="707"/>
        <v>0</v>
      </c>
      <c r="BS145" s="135">
        <f t="shared" si="707"/>
        <v>0</v>
      </c>
      <c r="BT145" s="135">
        <f t="shared" si="707"/>
        <v>0</v>
      </c>
      <c r="BU145" s="135">
        <f t="shared" ref="BU145:CI145" si="708">AC145-SUM(AC146:AC147)</f>
        <v>0</v>
      </c>
      <c r="BV145" s="135">
        <f t="shared" si="708"/>
        <v>0</v>
      </c>
      <c r="BW145" s="135">
        <f t="shared" si="708"/>
        <v>0</v>
      </c>
      <c r="BX145" s="135">
        <f t="shared" si="708"/>
        <v>0</v>
      </c>
      <c r="BY145" s="135">
        <f t="shared" si="708"/>
        <v>0</v>
      </c>
      <c r="BZ145" s="135">
        <f t="shared" si="708"/>
        <v>0</v>
      </c>
      <c r="CA145" s="135">
        <f t="shared" si="708"/>
        <v>0</v>
      </c>
      <c r="CB145" s="135">
        <f t="shared" si="708"/>
        <v>0</v>
      </c>
      <c r="CC145" s="135">
        <f t="shared" si="708"/>
        <v>0</v>
      </c>
      <c r="CD145" s="135">
        <f t="shared" si="708"/>
        <v>0</v>
      </c>
      <c r="CE145" s="135">
        <f t="shared" si="708"/>
        <v>0</v>
      </c>
      <c r="CF145" s="135">
        <f t="shared" si="708"/>
        <v>0</v>
      </c>
      <c r="CG145" s="135">
        <f t="shared" si="708"/>
        <v>0</v>
      </c>
      <c r="CH145" s="135">
        <f t="shared" si="708"/>
        <v>0</v>
      </c>
      <c r="CI145" s="135">
        <f t="shared" si="708"/>
        <v>1</v>
      </c>
    </row>
    <row r="146" spans="2:87">
      <c r="B146" s="155" t="s">
        <v>201</v>
      </c>
      <c r="C146" s="145">
        <v>91471</v>
      </c>
      <c r="D146" s="145">
        <v>1046868</v>
      </c>
      <c r="E146" s="145">
        <v>626172</v>
      </c>
      <c r="F146" s="145">
        <v>3561425</v>
      </c>
      <c r="G146" s="145">
        <v>9514619</v>
      </c>
      <c r="H146" s="145">
        <v>2276447</v>
      </c>
      <c r="I146" s="145">
        <v>2848262</v>
      </c>
      <c r="J146" s="145">
        <v>6151862</v>
      </c>
      <c r="K146" s="145">
        <v>580281</v>
      </c>
      <c r="L146" s="145">
        <v>144760</v>
      </c>
      <c r="M146" s="145">
        <v>13650105</v>
      </c>
      <c r="N146" s="145">
        <v>918327</v>
      </c>
      <c r="O146" s="145">
        <v>5817492</v>
      </c>
      <c r="P146" s="145">
        <v>5051781</v>
      </c>
      <c r="Q146" s="194">
        <v>4280420</v>
      </c>
      <c r="R146" s="145">
        <v>198759</v>
      </c>
      <c r="S146" s="145">
        <v>630387</v>
      </c>
      <c r="T146" s="145">
        <v>1299584</v>
      </c>
      <c r="U146" s="145">
        <v>1926320</v>
      </c>
      <c r="V146" s="145">
        <v>49002</v>
      </c>
      <c r="W146" s="145">
        <v>339043</v>
      </c>
      <c r="X146" s="145">
        <v>13813546</v>
      </c>
      <c r="Y146" s="145">
        <v>4506414</v>
      </c>
      <c r="Z146" s="145">
        <v>2657103</v>
      </c>
      <c r="AA146" s="145">
        <v>3286421</v>
      </c>
      <c r="AB146" s="145">
        <v>1991924</v>
      </c>
      <c r="AC146" s="145">
        <v>349488</v>
      </c>
      <c r="AD146" s="145">
        <v>145004</v>
      </c>
      <c r="AE146" s="145">
        <v>4482423</v>
      </c>
      <c r="AF146" s="145">
        <v>4231047</v>
      </c>
      <c r="AG146" s="145">
        <v>1296891</v>
      </c>
      <c r="AH146" s="145"/>
      <c r="AI146" s="145"/>
      <c r="AJ146" s="145"/>
      <c r="AK146" s="145"/>
      <c r="AL146" s="145"/>
      <c r="AM146" s="145"/>
      <c r="AN146" s="145"/>
      <c r="AO146" s="145"/>
      <c r="AP146" s="145"/>
      <c r="AQ146" s="131">
        <f t="shared" si="690"/>
        <v>97763648</v>
      </c>
    </row>
    <row r="147" spans="2:87">
      <c r="B147" s="155" t="s">
        <v>202</v>
      </c>
      <c r="C147" s="145">
        <v>8519088</v>
      </c>
      <c r="D147" s="145">
        <v>39261657</v>
      </c>
      <c r="E147" s="145">
        <v>5796120</v>
      </c>
      <c r="F147" s="145">
        <v>15805407</v>
      </c>
      <c r="G147" s="145">
        <v>10410173</v>
      </c>
      <c r="H147" s="145">
        <v>2557983</v>
      </c>
      <c r="I147" s="145">
        <v>42549464</v>
      </c>
      <c r="J147" s="145">
        <v>9487523</v>
      </c>
      <c r="K147" s="145">
        <v>511639</v>
      </c>
      <c r="L147" s="145">
        <v>579053</v>
      </c>
      <c r="M147" s="145">
        <v>11507631</v>
      </c>
      <c r="N147" s="145">
        <v>3030179</v>
      </c>
      <c r="O147" s="145">
        <v>12903812</v>
      </c>
      <c r="P147" s="145">
        <v>5896138</v>
      </c>
      <c r="Q147" s="194">
        <v>7174632</v>
      </c>
      <c r="R147" s="145">
        <v>74868</v>
      </c>
      <c r="S147" s="145">
        <v>1817290</v>
      </c>
      <c r="T147" s="145">
        <v>577690</v>
      </c>
      <c r="U147" s="145">
        <v>837012</v>
      </c>
      <c r="V147" s="145">
        <v>19589</v>
      </c>
      <c r="W147" s="145">
        <v>312987</v>
      </c>
      <c r="X147" s="145">
        <v>30891240</v>
      </c>
      <c r="Y147" s="145">
        <v>1826008</v>
      </c>
      <c r="Z147" s="145">
        <v>13212296</v>
      </c>
      <c r="AA147" s="145">
        <v>3545697</v>
      </c>
      <c r="AB147" s="145">
        <v>5481382</v>
      </c>
      <c r="AC147" s="145">
        <v>2365266</v>
      </c>
      <c r="AD147" s="145">
        <v>689176</v>
      </c>
      <c r="AE147" s="145">
        <v>8932216</v>
      </c>
      <c r="AF147" s="145">
        <v>9192540</v>
      </c>
      <c r="AG147" s="145">
        <v>23087380</v>
      </c>
      <c r="AH147" s="145"/>
      <c r="AI147" s="145"/>
      <c r="AJ147" s="145"/>
      <c r="AK147" s="145"/>
      <c r="AL147" s="145"/>
      <c r="AM147" s="145"/>
      <c r="AN147" s="145"/>
      <c r="AO147" s="145"/>
      <c r="AP147" s="145"/>
      <c r="AQ147" s="131">
        <f t="shared" si="690"/>
        <v>278853136</v>
      </c>
    </row>
    <row r="148" spans="2:87">
      <c r="B148" s="154" t="s">
        <v>203</v>
      </c>
      <c r="C148" s="142">
        <v>216178</v>
      </c>
      <c r="D148" s="142">
        <v>2753725</v>
      </c>
      <c r="E148" s="142">
        <v>7543303</v>
      </c>
      <c r="F148" s="142">
        <v>4084093</v>
      </c>
      <c r="G148" s="142">
        <v>84969370</v>
      </c>
      <c r="H148" s="142">
        <v>3279788</v>
      </c>
      <c r="I148" s="142">
        <v>2925205</v>
      </c>
      <c r="J148" s="142">
        <v>39152817</v>
      </c>
      <c r="K148" s="142">
        <v>52504</v>
      </c>
      <c r="L148" s="142">
        <v>16812137</v>
      </c>
      <c r="M148" s="142">
        <v>127374690</v>
      </c>
      <c r="N148" s="142">
        <v>69669939</v>
      </c>
      <c r="O148" s="142">
        <v>67865194</v>
      </c>
      <c r="P148" s="142">
        <v>31023993</v>
      </c>
      <c r="Q148" s="193">
        <v>45315003</v>
      </c>
      <c r="R148" s="142">
        <v>214594</v>
      </c>
      <c r="S148" s="142">
        <v>567405</v>
      </c>
      <c r="T148" s="142">
        <v>5376046</v>
      </c>
      <c r="U148" s="142">
        <v>7134572</v>
      </c>
      <c r="V148" s="142">
        <v>46450</v>
      </c>
      <c r="W148" s="142">
        <v>910020</v>
      </c>
      <c r="X148" s="142">
        <v>100790357</v>
      </c>
      <c r="Y148" s="142">
        <v>5689116</v>
      </c>
      <c r="Z148" s="142">
        <v>20345640</v>
      </c>
      <c r="AA148" s="142">
        <v>46740211</v>
      </c>
      <c r="AB148" s="142">
        <v>76026326</v>
      </c>
      <c r="AC148" s="142">
        <v>22956568</v>
      </c>
      <c r="AD148" s="142">
        <v>998123</v>
      </c>
      <c r="AE148" s="142">
        <v>37675820</v>
      </c>
      <c r="AF148" s="142">
        <v>21492646</v>
      </c>
      <c r="AG148" s="142">
        <v>9591910</v>
      </c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31">
        <f t="shared" si="690"/>
        <v>859593743</v>
      </c>
      <c r="AU148" s="135">
        <f t="shared" ref="AU148:BD148" si="709">C148-SUM(C149,C152,C155,C160)+C161</f>
        <v>0</v>
      </c>
      <c r="AV148" s="135">
        <f t="shared" si="709"/>
        <v>0</v>
      </c>
      <c r="AW148" s="135">
        <f t="shared" si="709"/>
        <v>0</v>
      </c>
      <c r="AX148" s="135">
        <f t="shared" si="709"/>
        <v>0</v>
      </c>
      <c r="AY148" s="135">
        <f t="shared" si="709"/>
        <v>0</v>
      </c>
      <c r="AZ148" s="135">
        <f t="shared" si="709"/>
        <v>0</v>
      </c>
      <c r="BA148" s="135">
        <f t="shared" si="709"/>
        <v>0</v>
      </c>
      <c r="BB148" s="135">
        <f t="shared" si="709"/>
        <v>0</v>
      </c>
      <c r="BC148" s="135">
        <f t="shared" si="709"/>
        <v>0</v>
      </c>
      <c r="BD148" s="135">
        <f t="shared" si="709"/>
        <v>0</v>
      </c>
      <c r="BE148" s="135">
        <f t="shared" ref="BE148:BT148" si="710">M148-SUM(M149,M152,M155,M160)+M161</f>
        <v>0</v>
      </c>
      <c r="BF148" s="135">
        <f t="shared" si="710"/>
        <v>0</v>
      </c>
      <c r="BG148" s="135">
        <f t="shared" si="710"/>
        <v>0</v>
      </c>
      <c r="BH148" s="135">
        <f t="shared" si="710"/>
        <v>0</v>
      </c>
      <c r="BI148" s="135">
        <f t="shared" si="710"/>
        <v>0</v>
      </c>
      <c r="BJ148" s="135">
        <f t="shared" si="710"/>
        <v>0</v>
      </c>
      <c r="BK148" s="135">
        <f t="shared" si="710"/>
        <v>0</v>
      </c>
      <c r="BL148" s="135">
        <f t="shared" si="710"/>
        <v>0</v>
      </c>
      <c r="BM148" s="135">
        <f t="shared" si="710"/>
        <v>0</v>
      </c>
      <c r="BN148" s="135">
        <f t="shared" si="710"/>
        <v>0</v>
      </c>
      <c r="BO148" s="135">
        <f t="shared" si="710"/>
        <v>0</v>
      </c>
      <c r="BP148" s="135">
        <f t="shared" si="710"/>
        <v>0</v>
      </c>
      <c r="BQ148" s="135">
        <f t="shared" si="710"/>
        <v>0</v>
      </c>
      <c r="BR148" s="135">
        <f t="shared" si="710"/>
        <v>0</v>
      </c>
      <c r="BS148" s="135">
        <f t="shared" si="710"/>
        <v>0</v>
      </c>
      <c r="BT148" s="135">
        <f t="shared" si="710"/>
        <v>0</v>
      </c>
      <c r="BU148" s="135">
        <f t="shared" ref="BU148:CI148" si="711">AC148-SUM(AC149,AC152,AC155,AC160)+AC161</f>
        <v>0</v>
      </c>
      <c r="BV148" s="135">
        <f t="shared" si="711"/>
        <v>0</v>
      </c>
      <c r="BW148" s="135">
        <f t="shared" si="711"/>
        <v>0</v>
      </c>
      <c r="BX148" s="135">
        <f t="shared" si="711"/>
        <v>0</v>
      </c>
      <c r="BY148" s="135">
        <f t="shared" si="711"/>
        <v>0</v>
      </c>
      <c r="BZ148" s="135">
        <f t="shared" si="711"/>
        <v>0</v>
      </c>
      <c r="CA148" s="135">
        <f t="shared" si="711"/>
        <v>0</v>
      </c>
      <c r="CB148" s="135">
        <f t="shared" si="711"/>
        <v>0</v>
      </c>
      <c r="CC148" s="135">
        <f t="shared" si="711"/>
        <v>0</v>
      </c>
      <c r="CD148" s="135">
        <f t="shared" si="711"/>
        <v>0</v>
      </c>
      <c r="CE148" s="135">
        <f t="shared" si="711"/>
        <v>0</v>
      </c>
      <c r="CF148" s="135">
        <f t="shared" si="711"/>
        <v>0</v>
      </c>
      <c r="CG148" s="135">
        <f t="shared" si="711"/>
        <v>0</v>
      </c>
      <c r="CH148" s="135">
        <f t="shared" si="711"/>
        <v>0</v>
      </c>
      <c r="CI148" s="135">
        <f t="shared" si="711"/>
        <v>0</v>
      </c>
    </row>
    <row r="149" spans="2:87">
      <c r="B149" s="155" t="s">
        <v>204</v>
      </c>
      <c r="C149" s="145">
        <v>0</v>
      </c>
      <c r="D149" s="145">
        <v>775002</v>
      </c>
      <c r="E149" s="145">
        <v>-339704</v>
      </c>
      <c r="F149" s="145">
        <v>410646</v>
      </c>
      <c r="G149" s="145">
        <v>14276941</v>
      </c>
      <c r="H149" s="145">
        <v>335606</v>
      </c>
      <c r="I149" s="145">
        <v>257897</v>
      </c>
      <c r="J149" s="145">
        <v>486800</v>
      </c>
      <c r="K149" s="145">
        <v>8752</v>
      </c>
      <c r="L149" s="145">
        <v>611296</v>
      </c>
      <c r="M149" s="145">
        <v>4791510</v>
      </c>
      <c r="N149" s="145">
        <v>10662162</v>
      </c>
      <c r="O149" s="145">
        <v>29303074</v>
      </c>
      <c r="P149" s="145">
        <v>3425283</v>
      </c>
      <c r="Q149" s="194">
        <v>11603663</v>
      </c>
      <c r="R149" s="145">
        <v>215892</v>
      </c>
      <c r="S149" s="145">
        <v>0</v>
      </c>
      <c r="T149" s="145">
        <v>0</v>
      </c>
      <c r="U149" s="145">
        <v>6743151</v>
      </c>
      <c r="V149" s="145">
        <v>0</v>
      </c>
      <c r="W149" s="145">
        <v>7681</v>
      </c>
      <c r="X149" s="145">
        <v>962383</v>
      </c>
      <c r="Y149" s="145">
        <v>314754</v>
      </c>
      <c r="Z149" s="145">
        <v>172672</v>
      </c>
      <c r="AA149" s="145">
        <v>2659625</v>
      </c>
      <c r="AB149" s="145">
        <v>43014</v>
      </c>
      <c r="AC149" s="145">
        <v>10563178</v>
      </c>
      <c r="AD149" s="145">
        <v>199826</v>
      </c>
      <c r="AE149" s="145">
        <v>-8887</v>
      </c>
      <c r="AF149" s="145">
        <v>-800081</v>
      </c>
      <c r="AG149" s="145">
        <v>1384602</v>
      </c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31">
        <f t="shared" si="690"/>
        <v>99066738</v>
      </c>
      <c r="AU149" s="135">
        <f t="shared" ref="AU149:BD149" si="712">C149-SUM(C150:C151)</f>
        <v>0</v>
      </c>
      <c r="AV149" s="135">
        <f t="shared" si="712"/>
        <v>0</v>
      </c>
      <c r="AW149" s="135">
        <f t="shared" si="712"/>
        <v>0</v>
      </c>
      <c r="AX149" s="135">
        <f t="shared" si="712"/>
        <v>0</v>
      </c>
      <c r="AY149" s="135">
        <f t="shared" si="712"/>
        <v>0</v>
      </c>
      <c r="AZ149" s="135">
        <f t="shared" si="712"/>
        <v>0</v>
      </c>
      <c r="BA149" s="135">
        <f t="shared" si="712"/>
        <v>0</v>
      </c>
      <c r="BB149" s="135">
        <f t="shared" si="712"/>
        <v>0</v>
      </c>
      <c r="BC149" s="135">
        <f t="shared" si="712"/>
        <v>0</v>
      </c>
      <c r="BD149" s="135">
        <f t="shared" si="712"/>
        <v>0</v>
      </c>
      <c r="BE149" s="135">
        <f t="shared" ref="BE149:BT149" si="713">M149-SUM(M150:M151)</f>
        <v>0</v>
      </c>
      <c r="BF149" s="135">
        <f t="shared" si="713"/>
        <v>0</v>
      </c>
      <c r="BG149" s="135">
        <f t="shared" si="713"/>
        <v>0</v>
      </c>
      <c r="BH149" s="135">
        <f t="shared" si="713"/>
        <v>0</v>
      </c>
      <c r="BI149" s="135">
        <f t="shared" si="713"/>
        <v>0</v>
      </c>
      <c r="BJ149" s="135">
        <f t="shared" si="713"/>
        <v>0</v>
      </c>
      <c r="BK149" s="135">
        <f t="shared" si="713"/>
        <v>0</v>
      </c>
      <c r="BL149" s="135">
        <f t="shared" si="713"/>
        <v>0</v>
      </c>
      <c r="BM149" s="135">
        <f t="shared" si="713"/>
        <v>0</v>
      </c>
      <c r="BN149" s="135">
        <f t="shared" si="713"/>
        <v>0</v>
      </c>
      <c r="BO149" s="135">
        <f t="shared" si="713"/>
        <v>0</v>
      </c>
      <c r="BP149" s="135">
        <f t="shared" si="713"/>
        <v>0</v>
      </c>
      <c r="BQ149" s="135">
        <f t="shared" si="713"/>
        <v>0</v>
      </c>
      <c r="BR149" s="135">
        <f t="shared" si="713"/>
        <v>1</v>
      </c>
      <c r="BS149" s="135">
        <f t="shared" si="713"/>
        <v>0</v>
      </c>
      <c r="BT149" s="135">
        <f t="shared" si="713"/>
        <v>0</v>
      </c>
      <c r="BU149" s="135">
        <f t="shared" ref="BU149:CI149" si="714">AC149-SUM(AC150:AC151)</f>
        <v>0</v>
      </c>
      <c r="BV149" s="135">
        <f t="shared" si="714"/>
        <v>0</v>
      </c>
      <c r="BW149" s="135">
        <f t="shared" si="714"/>
        <v>0</v>
      </c>
      <c r="BX149" s="135">
        <f t="shared" si="714"/>
        <v>0</v>
      </c>
      <c r="BY149" s="135">
        <f t="shared" si="714"/>
        <v>0</v>
      </c>
      <c r="BZ149" s="135">
        <f t="shared" si="714"/>
        <v>0</v>
      </c>
      <c r="CA149" s="135">
        <f t="shared" si="714"/>
        <v>0</v>
      </c>
      <c r="CB149" s="135">
        <f t="shared" si="714"/>
        <v>0</v>
      </c>
      <c r="CC149" s="135">
        <f t="shared" si="714"/>
        <v>0</v>
      </c>
      <c r="CD149" s="135">
        <f t="shared" si="714"/>
        <v>0</v>
      </c>
      <c r="CE149" s="135">
        <f t="shared" si="714"/>
        <v>0</v>
      </c>
      <c r="CF149" s="135">
        <f t="shared" si="714"/>
        <v>0</v>
      </c>
      <c r="CG149" s="135">
        <f t="shared" si="714"/>
        <v>0</v>
      </c>
      <c r="CH149" s="135">
        <f t="shared" si="714"/>
        <v>0</v>
      </c>
      <c r="CI149" s="135">
        <f t="shared" si="714"/>
        <v>1</v>
      </c>
    </row>
    <row r="150" spans="2:87">
      <c r="B150" s="156" t="s">
        <v>205</v>
      </c>
      <c r="C150" s="145">
        <v>0</v>
      </c>
      <c r="D150" s="145">
        <v>61190</v>
      </c>
      <c r="E150" s="145">
        <v>0</v>
      </c>
      <c r="F150" s="145">
        <v>0</v>
      </c>
      <c r="G150" s="145">
        <v>350431</v>
      </c>
      <c r="H150" s="145">
        <v>0</v>
      </c>
      <c r="I150" s="145">
        <v>0</v>
      </c>
      <c r="J150" s="145">
        <v>0</v>
      </c>
      <c r="K150" s="145">
        <v>0</v>
      </c>
      <c r="L150" s="145">
        <v>188704</v>
      </c>
      <c r="M150" s="145">
        <v>1654789</v>
      </c>
      <c r="N150" s="145">
        <v>5795620</v>
      </c>
      <c r="O150" s="145">
        <v>9576229</v>
      </c>
      <c r="P150" s="145">
        <v>-136693</v>
      </c>
      <c r="Q150" s="194">
        <v>-86517</v>
      </c>
      <c r="R150" s="145">
        <v>4865</v>
      </c>
      <c r="S150" s="145">
        <v>0</v>
      </c>
      <c r="T150" s="145">
        <v>0</v>
      </c>
      <c r="U150" s="145">
        <v>0</v>
      </c>
      <c r="V150" s="145">
        <v>0</v>
      </c>
      <c r="W150" s="145">
        <v>95230</v>
      </c>
      <c r="X150" s="145">
        <v>475133</v>
      </c>
      <c r="Y150" s="145">
        <v>0</v>
      </c>
      <c r="Z150" s="145">
        <v>-229568</v>
      </c>
      <c r="AA150" s="145">
        <v>360615</v>
      </c>
      <c r="AB150" s="145">
        <v>-20718</v>
      </c>
      <c r="AC150" s="145">
        <v>10237684</v>
      </c>
      <c r="AD150" s="145">
        <v>0</v>
      </c>
      <c r="AE150" s="145">
        <v>15443</v>
      </c>
      <c r="AF150" s="145">
        <v>0</v>
      </c>
      <c r="AG150" s="145">
        <v>0</v>
      </c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31">
        <f t="shared" si="690"/>
        <v>28342437</v>
      </c>
    </row>
    <row r="151" spans="2:87">
      <c r="B151" s="156" t="s">
        <v>206</v>
      </c>
      <c r="C151" s="145">
        <v>0</v>
      </c>
      <c r="D151" s="145">
        <v>713812</v>
      </c>
      <c r="E151" s="145">
        <v>-339704</v>
      </c>
      <c r="F151" s="145">
        <v>410646</v>
      </c>
      <c r="G151" s="145">
        <v>13926510</v>
      </c>
      <c r="H151" s="145">
        <v>335606</v>
      </c>
      <c r="I151" s="145">
        <v>257897</v>
      </c>
      <c r="J151" s="145">
        <v>486800</v>
      </c>
      <c r="K151" s="145">
        <v>8752</v>
      </c>
      <c r="L151" s="145">
        <v>422592</v>
      </c>
      <c r="M151" s="145">
        <v>3136721</v>
      </c>
      <c r="N151" s="145">
        <v>4866542</v>
      </c>
      <c r="O151" s="145">
        <v>19726845</v>
      </c>
      <c r="P151" s="145">
        <v>3561976</v>
      </c>
      <c r="Q151" s="194">
        <v>11690180</v>
      </c>
      <c r="R151" s="145">
        <v>211027</v>
      </c>
      <c r="S151" s="145">
        <v>0</v>
      </c>
      <c r="T151" s="145">
        <v>0</v>
      </c>
      <c r="U151" s="145">
        <v>6743151</v>
      </c>
      <c r="V151" s="145">
        <v>0</v>
      </c>
      <c r="W151" s="145">
        <v>-87549</v>
      </c>
      <c r="X151" s="145">
        <v>487250</v>
      </c>
      <c r="Y151" s="145">
        <v>314754</v>
      </c>
      <c r="Z151" s="145">
        <v>402239</v>
      </c>
      <c r="AA151" s="145">
        <v>2299010</v>
      </c>
      <c r="AB151" s="145">
        <v>63732</v>
      </c>
      <c r="AC151" s="145">
        <v>325494</v>
      </c>
      <c r="AD151" s="145">
        <v>199826</v>
      </c>
      <c r="AE151" s="145">
        <v>-24330</v>
      </c>
      <c r="AF151" s="145">
        <v>-800081</v>
      </c>
      <c r="AG151" s="145">
        <v>1384602</v>
      </c>
      <c r="AH151" s="145"/>
      <c r="AI151" s="145"/>
      <c r="AJ151" s="145"/>
      <c r="AK151" s="145"/>
      <c r="AL151" s="145"/>
      <c r="AM151" s="145"/>
      <c r="AN151" s="145"/>
      <c r="AO151" s="145"/>
      <c r="AP151" s="145"/>
      <c r="AQ151" s="131">
        <f t="shared" si="690"/>
        <v>70724300</v>
      </c>
    </row>
    <row r="152" spans="2:87">
      <c r="B152" s="155" t="s">
        <v>207</v>
      </c>
      <c r="C152" s="145">
        <v>0</v>
      </c>
      <c r="D152" s="145">
        <v>-54521</v>
      </c>
      <c r="E152" s="145">
        <v>0</v>
      </c>
      <c r="F152" s="145">
        <v>0</v>
      </c>
      <c r="G152" s="145">
        <v>2464815</v>
      </c>
      <c r="H152" s="145">
        <v>601965</v>
      </c>
      <c r="I152" s="145">
        <v>-265486</v>
      </c>
      <c r="J152" s="145">
        <v>-56160</v>
      </c>
      <c r="K152" s="145">
        <v>0</v>
      </c>
      <c r="L152" s="145">
        <v>825338</v>
      </c>
      <c r="M152" s="145">
        <v>8458886</v>
      </c>
      <c r="N152" s="145">
        <v>-3313195</v>
      </c>
      <c r="O152" s="145">
        <v>-19878596</v>
      </c>
      <c r="P152" s="145">
        <v>2823313</v>
      </c>
      <c r="Q152" s="194">
        <v>-951522</v>
      </c>
      <c r="R152" s="145">
        <v>250</v>
      </c>
      <c r="S152" s="145">
        <v>0</v>
      </c>
      <c r="T152" s="145">
        <v>-39337</v>
      </c>
      <c r="U152" s="145">
        <v>-35653</v>
      </c>
      <c r="V152" s="145">
        <v>7476</v>
      </c>
      <c r="W152" s="145">
        <v>31908</v>
      </c>
      <c r="X152" s="145">
        <v>-1927270</v>
      </c>
      <c r="Y152" s="145">
        <v>215826</v>
      </c>
      <c r="Z152" s="145">
        <v>201240</v>
      </c>
      <c r="AA152" s="145">
        <v>10267223</v>
      </c>
      <c r="AB152" s="145">
        <v>-219209</v>
      </c>
      <c r="AC152" s="145">
        <v>-305958</v>
      </c>
      <c r="AD152" s="145">
        <v>93306</v>
      </c>
      <c r="AE152" s="145">
        <v>-743871</v>
      </c>
      <c r="AF152" s="145">
        <v>67958</v>
      </c>
      <c r="AG152" s="145">
        <v>1943847</v>
      </c>
      <c r="AH152" s="145"/>
      <c r="AI152" s="145"/>
      <c r="AJ152" s="145"/>
      <c r="AK152" s="145"/>
      <c r="AL152" s="145"/>
      <c r="AM152" s="145"/>
      <c r="AN152" s="145"/>
      <c r="AO152" s="145"/>
      <c r="AP152" s="145"/>
      <c r="AQ152" s="131">
        <f t="shared" si="690"/>
        <v>212573</v>
      </c>
      <c r="AU152" s="135">
        <f t="shared" ref="AU152:BD152" si="715">C152-SUM(C153:C154)</f>
        <v>0</v>
      </c>
      <c r="AV152" s="135">
        <f t="shared" si="715"/>
        <v>0</v>
      </c>
      <c r="AW152" s="135">
        <f t="shared" si="715"/>
        <v>0</v>
      </c>
      <c r="AX152" s="135">
        <f t="shared" si="715"/>
        <v>0</v>
      </c>
      <c r="AY152" s="135">
        <f t="shared" si="715"/>
        <v>0</v>
      </c>
      <c r="AZ152" s="135">
        <f t="shared" si="715"/>
        <v>0</v>
      </c>
      <c r="BA152" s="135">
        <f t="shared" si="715"/>
        <v>0</v>
      </c>
      <c r="BB152" s="135">
        <f t="shared" si="715"/>
        <v>0</v>
      </c>
      <c r="BC152" s="135">
        <f t="shared" si="715"/>
        <v>0</v>
      </c>
      <c r="BD152" s="135">
        <f t="shared" si="715"/>
        <v>0</v>
      </c>
      <c r="BE152" s="135">
        <f t="shared" ref="BE152:BT152" si="716">M152-SUM(M153:M154)</f>
        <v>0</v>
      </c>
      <c r="BF152" s="135">
        <f t="shared" si="716"/>
        <v>0</v>
      </c>
      <c r="BG152" s="135">
        <f t="shared" si="716"/>
        <v>0</v>
      </c>
      <c r="BH152" s="135">
        <f t="shared" si="716"/>
        <v>0</v>
      </c>
      <c r="BI152" s="135">
        <f t="shared" si="716"/>
        <v>0</v>
      </c>
      <c r="BJ152" s="135">
        <f t="shared" si="716"/>
        <v>0</v>
      </c>
      <c r="BK152" s="135">
        <f t="shared" si="716"/>
        <v>0</v>
      </c>
      <c r="BL152" s="135">
        <f t="shared" si="716"/>
        <v>0</v>
      </c>
      <c r="BM152" s="135">
        <f t="shared" si="716"/>
        <v>0</v>
      </c>
      <c r="BN152" s="135">
        <f t="shared" si="716"/>
        <v>0</v>
      </c>
      <c r="BO152" s="135">
        <f t="shared" si="716"/>
        <v>0</v>
      </c>
      <c r="BP152" s="135">
        <f t="shared" si="716"/>
        <v>0</v>
      </c>
      <c r="BQ152" s="135">
        <f t="shared" si="716"/>
        <v>0</v>
      </c>
      <c r="BR152" s="135">
        <f t="shared" si="716"/>
        <v>0</v>
      </c>
      <c r="BS152" s="135">
        <f t="shared" si="716"/>
        <v>0</v>
      </c>
      <c r="BT152" s="135">
        <f t="shared" si="716"/>
        <v>0</v>
      </c>
      <c r="BU152" s="135">
        <f t="shared" ref="BU152:CI152" si="717">AC152-SUM(AC153:AC154)</f>
        <v>0</v>
      </c>
      <c r="BV152" s="135">
        <f t="shared" si="717"/>
        <v>0</v>
      </c>
      <c r="BW152" s="135">
        <f t="shared" si="717"/>
        <v>0</v>
      </c>
      <c r="BX152" s="135">
        <f t="shared" si="717"/>
        <v>0</v>
      </c>
      <c r="BY152" s="135">
        <f t="shared" si="717"/>
        <v>0</v>
      </c>
      <c r="BZ152" s="135">
        <f t="shared" si="717"/>
        <v>0</v>
      </c>
      <c r="CA152" s="135">
        <f t="shared" si="717"/>
        <v>0</v>
      </c>
      <c r="CB152" s="135">
        <f t="shared" si="717"/>
        <v>0</v>
      </c>
      <c r="CC152" s="135">
        <f t="shared" si="717"/>
        <v>0</v>
      </c>
      <c r="CD152" s="135">
        <f t="shared" si="717"/>
        <v>0</v>
      </c>
      <c r="CE152" s="135">
        <f t="shared" si="717"/>
        <v>0</v>
      </c>
      <c r="CF152" s="135">
        <f t="shared" si="717"/>
        <v>0</v>
      </c>
      <c r="CG152" s="135">
        <f t="shared" si="717"/>
        <v>0</v>
      </c>
      <c r="CH152" s="135">
        <f t="shared" si="717"/>
        <v>0</v>
      </c>
      <c r="CI152" s="135">
        <f t="shared" si="717"/>
        <v>0</v>
      </c>
    </row>
    <row r="153" spans="2:87">
      <c r="B153" s="156" t="s">
        <v>208</v>
      </c>
      <c r="C153" s="145">
        <v>0</v>
      </c>
      <c r="D153" s="145">
        <v>0</v>
      </c>
      <c r="E153" s="145">
        <v>0</v>
      </c>
      <c r="F153" s="145">
        <v>0</v>
      </c>
      <c r="G153" s="145">
        <v>247442</v>
      </c>
      <c r="H153" s="145">
        <v>0</v>
      </c>
      <c r="I153" s="145">
        <v>0</v>
      </c>
      <c r="J153" s="145">
        <v>0</v>
      </c>
      <c r="K153" s="145">
        <v>0</v>
      </c>
      <c r="L153" s="145">
        <v>0</v>
      </c>
      <c r="M153" s="145">
        <v>1683902</v>
      </c>
      <c r="N153" s="145">
        <v>-38696</v>
      </c>
      <c r="O153" s="145">
        <v>14212</v>
      </c>
      <c r="P153" s="145">
        <v>426517</v>
      </c>
      <c r="Q153" s="194">
        <v>133123</v>
      </c>
      <c r="R153" s="145">
        <v>250</v>
      </c>
      <c r="S153" s="145">
        <v>0</v>
      </c>
      <c r="T153" s="145">
        <v>0</v>
      </c>
      <c r="U153" s="145">
        <v>2694</v>
      </c>
      <c r="V153" s="145">
        <v>0</v>
      </c>
      <c r="W153" s="145">
        <v>0</v>
      </c>
      <c r="X153" s="145">
        <v>0</v>
      </c>
      <c r="Y153" s="145">
        <v>0</v>
      </c>
      <c r="Z153" s="145">
        <v>0</v>
      </c>
      <c r="AA153" s="145">
        <v>0</v>
      </c>
      <c r="AB153" s="145">
        <v>-342776</v>
      </c>
      <c r="AC153" s="145">
        <v>0</v>
      </c>
      <c r="AD153" s="145">
        <v>0</v>
      </c>
      <c r="AE153" s="145">
        <v>-6212</v>
      </c>
      <c r="AF153" s="145">
        <v>67958</v>
      </c>
      <c r="AG153" s="145">
        <v>0</v>
      </c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31">
        <f t="shared" si="690"/>
        <v>2188414</v>
      </c>
    </row>
    <row r="154" spans="2:87">
      <c r="B154" s="156" t="s">
        <v>209</v>
      </c>
      <c r="C154" s="145">
        <v>0</v>
      </c>
      <c r="D154" s="145">
        <v>-54521</v>
      </c>
      <c r="E154" s="145">
        <v>0</v>
      </c>
      <c r="F154" s="145">
        <v>0</v>
      </c>
      <c r="G154" s="145">
        <v>2217373</v>
      </c>
      <c r="H154" s="145">
        <v>601965</v>
      </c>
      <c r="I154" s="145">
        <v>-265486</v>
      </c>
      <c r="J154" s="145">
        <v>-56160</v>
      </c>
      <c r="K154" s="145">
        <v>0</v>
      </c>
      <c r="L154" s="145">
        <v>825338</v>
      </c>
      <c r="M154" s="145">
        <v>6774984</v>
      </c>
      <c r="N154" s="145">
        <v>-3274499</v>
      </c>
      <c r="O154" s="145">
        <v>-19892808</v>
      </c>
      <c r="P154" s="145">
        <v>2396796</v>
      </c>
      <c r="Q154" s="194">
        <v>-1084645</v>
      </c>
      <c r="R154" s="145">
        <v>0</v>
      </c>
      <c r="S154" s="145">
        <v>0</v>
      </c>
      <c r="T154" s="145">
        <v>-39337</v>
      </c>
      <c r="U154" s="145">
        <v>-38347</v>
      </c>
      <c r="V154" s="145">
        <v>7476</v>
      </c>
      <c r="W154" s="145">
        <v>31908</v>
      </c>
      <c r="X154" s="145">
        <v>-1927270</v>
      </c>
      <c r="Y154" s="145">
        <v>215826</v>
      </c>
      <c r="Z154" s="145">
        <v>201240</v>
      </c>
      <c r="AA154" s="145">
        <v>10267223</v>
      </c>
      <c r="AB154" s="145">
        <v>123567</v>
      </c>
      <c r="AC154" s="145">
        <v>-305958</v>
      </c>
      <c r="AD154" s="145">
        <v>93306</v>
      </c>
      <c r="AE154" s="145">
        <v>-737659</v>
      </c>
      <c r="AF154" s="145">
        <v>0</v>
      </c>
      <c r="AG154" s="145">
        <v>1943847</v>
      </c>
      <c r="AH154" s="145"/>
      <c r="AI154" s="145"/>
      <c r="AJ154" s="145"/>
      <c r="AK154" s="145"/>
      <c r="AL154" s="145"/>
      <c r="AM154" s="145"/>
      <c r="AN154" s="145"/>
      <c r="AO154" s="145"/>
      <c r="AP154" s="145"/>
      <c r="AQ154" s="131">
        <f t="shared" si="690"/>
        <v>-1975841</v>
      </c>
    </row>
    <row r="155" spans="2:87">
      <c r="B155" s="155" t="s">
        <v>210</v>
      </c>
      <c r="C155" s="145">
        <v>216178</v>
      </c>
      <c r="D155" s="145">
        <v>2033244</v>
      </c>
      <c r="E155" s="145">
        <v>7883007</v>
      </c>
      <c r="F155" s="145">
        <v>3286334</v>
      </c>
      <c r="G155" s="145">
        <v>68296360</v>
      </c>
      <c r="H155" s="145">
        <v>2342217</v>
      </c>
      <c r="I155" s="145">
        <v>2943959</v>
      </c>
      <c r="J155" s="145">
        <v>40178230</v>
      </c>
      <c r="K155" s="145">
        <v>90531</v>
      </c>
      <c r="L155" s="145">
        <v>15375503</v>
      </c>
      <c r="M155" s="145">
        <v>94355684</v>
      </c>
      <c r="N155" s="145">
        <v>62316677</v>
      </c>
      <c r="O155" s="145">
        <v>56133782</v>
      </c>
      <c r="P155" s="145">
        <v>23954396</v>
      </c>
      <c r="Q155" s="194">
        <v>30276020</v>
      </c>
      <c r="R155" s="145">
        <v>-1548</v>
      </c>
      <c r="S155" s="145">
        <v>594719</v>
      </c>
      <c r="T155" s="145">
        <v>6364897</v>
      </c>
      <c r="U155" s="145">
        <v>488964</v>
      </c>
      <c r="V155" s="145">
        <v>38974</v>
      </c>
      <c r="W155" s="145">
        <v>894540</v>
      </c>
      <c r="X155" s="145">
        <v>94946716</v>
      </c>
      <c r="Y155" s="145">
        <v>5107795</v>
      </c>
      <c r="Z155" s="145">
        <v>20341480</v>
      </c>
      <c r="AA155" s="145">
        <v>31155454</v>
      </c>
      <c r="AB155" s="145">
        <v>75750641</v>
      </c>
      <c r="AC155" s="145">
        <v>12861927</v>
      </c>
      <c r="AD155" s="145">
        <v>704991</v>
      </c>
      <c r="AE155" s="145">
        <v>35853631</v>
      </c>
      <c r="AF155" s="145">
        <v>9963875</v>
      </c>
      <c r="AG155" s="145">
        <v>4355382</v>
      </c>
      <c r="AH155" s="145"/>
      <c r="AI155" s="145"/>
      <c r="AJ155" s="145"/>
      <c r="AK155" s="145"/>
      <c r="AL155" s="145"/>
      <c r="AM155" s="145"/>
      <c r="AN155" s="145"/>
      <c r="AO155" s="145"/>
      <c r="AP155" s="145"/>
      <c r="AQ155" s="131">
        <f t="shared" si="690"/>
        <v>709104560</v>
      </c>
      <c r="AU155" s="135">
        <f t="shared" ref="AU155:BD155" si="718">C155-(SUM(C156:C157)-SUM(C158:C159))</f>
        <v>0</v>
      </c>
      <c r="AV155" s="135">
        <f t="shared" si="718"/>
        <v>0</v>
      </c>
      <c r="AW155" s="135">
        <f t="shared" si="718"/>
        <v>0</v>
      </c>
      <c r="AX155" s="135">
        <f t="shared" si="718"/>
        <v>0</v>
      </c>
      <c r="AY155" s="135">
        <f t="shared" si="718"/>
        <v>0</v>
      </c>
      <c r="AZ155" s="135">
        <f t="shared" si="718"/>
        <v>0</v>
      </c>
      <c r="BA155" s="135">
        <f t="shared" si="718"/>
        <v>0</v>
      </c>
      <c r="BB155" s="135">
        <f t="shared" si="718"/>
        <v>0</v>
      </c>
      <c r="BC155" s="135">
        <f t="shared" si="718"/>
        <v>0</v>
      </c>
      <c r="BD155" s="135">
        <f t="shared" si="718"/>
        <v>0</v>
      </c>
      <c r="BE155" s="135">
        <f t="shared" ref="BE155:BT155" si="719">M155-(SUM(M156:M157)-SUM(M158:M159))</f>
        <v>0</v>
      </c>
      <c r="BF155" s="135">
        <f t="shared" si="719"/>
        <v>0</v>
      </c>
      <c r="BG155" s="135">
        <f t="shared" si="719"/>
        <v>0</v>
      </c>
      <c r="BH155" s="135">
        <f t="shared" si="719"/>
        <v>0</v>
      </c>
      <c r="BI155" s="135">
        <f t="shared" si="719"/>
        <v>0</v>
      </c>
      <c r="BJ155" s="135">
        <f t="shared" si="719"/>
        <v>0</v>
      </c>
      <c r="BK155" s="135">
        <f t="shared" si="719"/>
        <v>0</v>
      </c>
      <c r="BL155" s="135">
        <f t="shared" si="719"/>
        <v>0</v>
      </c>
      <c r="BM155" s="135">
        <f t="shared" si="719"/>
        <v>0</v>
      </c>
      <c r="BN155" s="135">
        <f t="shared" si="719"/>
        <v>0</v>
      </c>
      <c r="BO155" s="135">
        <f t="shared" si="719"/>
        <v>0</v>
      </c>
      <c r="BP155" s="135">
        <f t="shared" si="719"/>
        <v>0</v>
      </c>
      <c r="BQ155" s="135">
        <f t="shared" si="719"/>
        <v>0</v>
      </c>
      <c r="BR155" s="135">
        <f t="shared" si="719"/>
        <v>-1</v>
      </c>
      <c r="BS155" s="135">
        <f t="shared" si="719"/>
        <v>0</v>
      </c>
      <c r="BT155" s="135">
        <f t="shared" si="719"/>
        <v>0</v>
      </c>
      <c r="BU155" s="135">
        <f t="shared" ref="BU155:CI155" si="720">AC155-(SUM(AC156:AC157)-SUM(AC158:AC159))</f>
        <v>0</v>
      </c>
      <c r="BV155" s="135">
        <f t="shared" si="720"/>
        <v>0</v>
      </c>
      <c r="BW155" s="135">
        <f t="shared" si="720"/>
        <v>0</v>
      </c>
      <c r="BX155" s="135">
        <f t="shared" si="720"/>
        <v>0</v>
      </c>
      <c r="BY155" s="135">
        <f t="shared" si="720"/>
        <v>0</v>
      </c>
      <c r="BZ155" s="135">
        <f t="shared" si="720"/>
        <v>0</v>
      </c>
      <c r="CA155" s="135">
        <f t="shared" si="720"/>
        <v>0</v>
      </c>
      <c r="CB155" s="135">
        <f t="shared" si="720"/>
        <v>0</v>
      </c>
      <c r="CC155" s="135">
        <f t="shared" si="720"/>
        <v>0</v>
      </c>
      <c r="CD155" s="135">
        <f t="shared" si="720"/>
        <v>0</v>
      </c>
      <c r="CE155" s="135">
        <f t="shared" si="720"/>
        <v>0</v>
      </c>
      <c r="CF155" s="135">
        <f t="shared" si="720"/>
        <v>0</v>
      </c>
      <c r="CG155" s="135">
        <f t="shared" si="720"/>
        <v>0</v>
      </c>
      <c r="CH155" s="135">
        <f t="shared" si="720"/>
        <v>0</v>
      </c>
      <c r="CI155" s="135">
        <f t="shared" si="720"/>
        <v>-1</v>
      </c>
    </row>
    <row r="156" spans="2:87">
      <c r="B156" s="156" t="s">
        <v>211</v>
      </c>
      <c r="C156" s="145">
        <v>0</v>
      </c>
      <c r="D156" s="145">
        <v>0</v>
      </c>
      <c r="E156" s="145">
        <v>0</v>
      </c>
      <c r="F156" s="145">
        <v>591076</v>
      </c>
      <c r="G156" s="145">
        <v>15512462</v>
      </c>
      <c r="H156" s="145">
        <v>0</v>
      </c>
      <c r="I156" s="145">
        <v>10524</v>
      </c>
      <c r="J156" s="145">
        <v>6376331</v>
      </c>
      <c r="K156" s="145">
        <v>0</v>
      </c>
      <c r="L156" s="145">
        <v>1476614</v>
      </c>
      <c r="M156" s="145">
        <v>22699689</v>
      </c>
      <c r="N156" s="145">
        <v>322004</v>
      </c>
      <c r="O156" s="145">
        <v>5450809</v>
      </c>
      <c r="P156" s="145">
        <v>4196164</v>
      </c>
      <c r="Q156" s="194">
        <v>5609349</v>
      </c>
      <c r="R156" s="145">
        <v>0</v>
      </c>
      <c r="S156" s="145">
        <v>0</v>
      </c>
      <c r="T156" s="145">
        <v>1817010</v>
      </c>
      <c r="U156" s="145">
        <v>316698</v>
      </c>
      <c r="V156" s="145">
        <v>0</v>
      </c>
      <c r="W156" s="145">
        <v>0</v>
      </c>
      <c r="X156" s="145">
        <v>20919620</v>
      </c>
      <c r="Y156" s="145">
        <v>90465</v>
      </c>
      <c r="Z156" s="145">
        <v>2971406</v>
      </c>
      <c r="AA156" s="145">
        <v>7174044</v>
      </c>
      <c r="AB156" s="145">
        <v>12589816</v>
      </c>
      <c r="AC156" s="145">
        <v>1312837</v>
      </c>
      <c r="AD156" s="145">
        <v>0</v>
      </c>
      <c r="AE156" s="145">
        <v>3770796</v>
      </c>
      <c r="AF156" s="145">
        <v>6747737</v>
      </c>
      <c r="AG156" s="145">
        <v>0</v>
      </c>
      <c r="AH156" s="145"/>
      <c r="AI156" s="145"/>
      <c r="AJ156" s="145"/>
      <c r="AK156" s="145"/>
      <c r="AL156" s="145"/>
      <c r="AM156" s="145"/>
      <c r="AN156" s="145"/>
      <c r="AO156" s="145"/>
      <c r="AP156" s="145"/>
      <c r="AQ156" s="131">
        <f t="shared" si="690"/>
        <v>119955451</v>
      </c>
    </row>
    <row r="157" spans="2:87">
      <c r="B157" s="156" t="s">
        <v>212</v>
      </c>
      <c r="C157" s="145">
        <v>216178</v>
      </c>
      <c r="D157" s="145">
        <v>2076148</v>
      </c>
      <c r="E157" s="145">
        <v>7884014</v>
      </c>
      <c r="F157" s="145">
        <v>3010024</v>
      </c>
      <c r="G157" s="145">
        <v>56741180</v>
      </c>
      <c r="H157" s="145">
        <v>2379048</v>
      </c>
      <c r="I157" s="145">
        <v>2979925</v>
      </c>
      <c r="J157" s="145">
        <v>34747510</v>
      </c>
      <c r="K157" s="145">
        <v>90531</v>
      </c>
      <c r="L157" s="145">
        <v>13939815</v>
      </c>
      <c r="M157" s="145">
        <v>75267573</v>
      </c>
      <c r="N157" s="145">
        <v>62256943</v>
      </c>
      <c r="O157" s="145">
        <v>51652286</v>
      </c>
      <c r="P157" s="145">
        <v>21467789</v>
      </c>
      <c r="Q157" s="194">
        <v>26219159</v>
      </c>
      <c r="R157" s="145">
        <v>0</v>
      </c>
      <c r="S157" s="145">
        <v>594719</v>
      </c>
      <c r="T157" s="145">
        <v>5436170</v>
      </c>
      <c r="U157" s="145">
        <v>269777</v>
      </c>
      <c r="V157" s="145">
        <v>39375</v>
      </c>
      <c r="W157" s="145">
        <v>914138</v>
      </c>
      <c r="X157" s="145">
        <v>78645248</v>
      </c>
      <c r="Y157" s="145">
        <v>5162381</v>
      </c>
      <c r="Z157" s="145">
        <v>17840605</v>
      </c>
      <c r="AA157" s="145">
        <v>24307602</v>
      </c>
      <c r="AB157" s="145">
        <v>64486351</v>
      </c>
      <c r="AC157" s="145">
        <v>12133080</v>
      </c>
      <c r="AD157" s="145">
        <v>704991</v>
      </c>
      <c r="AE157" s="145">
        <v>32947707</v>
      </c>
      <c r="AF157" s="145">
        <v>5022948</v>
      </c>
      <c r="AG157" s="145">
        <v>4462314</v>
      </c>
      <c r="AH157" s="145"/>
      <c r="AI157" s="145"/>
      <c r="AJ157" s="145"/>
      <c r="AK157" s="145"/>
      <c r="AL157" s="145"/>
      <c r="AM157" s="145"/>
      <c r="AN157" s="145"/>
      <c r="AO157" s="145"/>
      <c r="AP157" s="145"/>
      <c r="AQ157" s="131">
        <f t="shared" si="690"/>
        <v>613895529</v>
      </c>
    </row>
    <row r="158" spans="2:87">
      <c r="B158" s="156" t="s">
        <v>213</v>
      </c>
      <c r="C158" s="145">
        <v>0</v>
      </c>
      <c r="D158" s="145">
        <v>7799</v>
      </c>
      <c r="E158" s="145">
        <v>0</v>
      </c>
      <c r="F158" s="145">
        <v>168180</v>
      </c>
      <c r="G158" s="145">
        <v>723907</v>
      </c>
      <c r="H158" s="145">
        <v>0</v>
      </c>
      <c r="I158" s="145">
        <v>25760</v>
      </c>
      <c r="J158" s="145">
        <v>334169</v>
      </c>
      <c r="K158" s="145">
        <v>0</v>
      </c>
      <c r="L158" s="145">
        <v>14052</v>
      </c>
      <c r="M158" s="145">
        <v>1936686</v>
      </c>
      <c r="N158" s="145">
        <v>262270</v>
      </c>
      <c r="O158" s="145">
        <v>933108</v>
      </c>
      <c r="P158" s="145">
        <v>532239</v>
      </c>
      <c r="Q158" s="194">
        <v>603490</v>
      </c>
      <c r="R158" s="145">
        <v>1548</v>
      </c>
      <c r="S158" s="145">
        <v>0</v>
      </c>
      <c r="T158" s="145">
        <v>885865</v>
      </c>
      <c r="U158" s="145">
        <v>64421</v>
      </c>
      <c r="V158" s="145">
        <v>0</v>
      </c>
      <c r="W158" s="145">
        <v>14185</v>
      </c>
      <c r="X158" s="145">
        <v>1007348</v>
      </c>
      <c r="Y158" s="145">
        <v>82343</v>
      </c>
      <c r="Z158" s="145">
        <v>238411</v>
      </c>
      <c r="AA158" s="145">
        <v>54280</v>
      </c>
      <c r="AB158" s="145">
        <v>198073</v>
      </c>
      <c r="AC158" s="145">
        <v>104135</v>
      </c>
      <c r="AD158" s="145">
        <v>0</v>
      </c>
      <c r="AE158" s="145">
        <v>301243</v>
      </c>
      <c r="AF158" s="145">
        <v>935657</v>
      </c>
      <c r="AG158" s="145">
        <v>0</v>
      </c>
      <c r="AH158" s="145"/>
      <c r="AI158" s="145"/>
      <c r="AJ158" s="145"/>
      <c r="AK158" s="145"/>
      <c r="AL158" s="145"/>
      <c r="AM158" s="145"/>
      <c r="AN158" s="145"/>
      <c r="AO158" s="145"/>
      <c r="AP158" s="145"/>
      <c r="AQ158" s="131">
        <f t="shared" si="690"/>
        <v>9429169</v>
      </c>
    </row>
    <row r="159" spans="2:87">
      <c r="B159" s="156" t="s">
        <v>214</v>
      </c>
      <c r="C159" s="145">
        <v>0</v>
      </c>
      <c r="D159" s="145">
        <v>35105</v>
      </c>
      <c r="E159" s="145">
        <v>1007</v>
      </c>
      <c r="F159" s="145">
        <v>146586</v>
      </c>
      <c r="G159" s="145">
        <v>3233375</v>
      </c>
      <c r="H159" s="145">
        <v>36831</v>
      </c>
      <c r="I159" s="145">
        <v>20730</v>
      </c>
      <c r="J159" s="145">
        <v>611442</v>
      </c>
      <c r="K159" s="145">
        <v>0</v>
      </c>
      <c r="L159" s="145">
        <v>26874</v>
      </c>
      <c r="M159" s="145">
        <v>1674892</v>
      </c>
      <c r="N159" s="145">
        <v>0</v>
      </c>
      <c r="O159" s="145">
        <v>36205</v>
      </c>
      <c r="P159" s="145">
        <v>1177318</v>
      </c>
      <c r="Q159" s="194">
        <v>948998</v>
      </c>
      <c r="R159" s="145">
        <v>0</v>
      </c>
      <c r="S159" s="145">
        <v>0</v>
      </c>
      <c r="T159" s="145">
        <v>2418</v>
      </c>
      <c r="U159" s="145">
        <v>33090</v>
      </c>
      <c r="V159" s="145">
        <v>401</v>
      </c>
      <c r="W159" s="145">
        <v>5413</v>
      </c>
      <c r="X159" s="145">
        <v>3610804</v>
      </c>
      <c r="Y159" s="145">
        <v>62708</v>
      </c>
      <c r="Z159" s="145">
        <v>232119</v>
      </c>
      <c r="AA159" s="145">
        <v>271912</v>
      </c>
      <c r="AB159" s="145">
        <v>1127453</v>
      </c>
      <c r="AC159" s="145">
        <v>479855</v>
      </c>
      <c r="AD159" s="145">
        <v>0</v>
      </c>
      <c r="AE159" s="145">
        <v>563629</v>
      </c>
      <c r="AF159" s="145">
        <v>871153</v>
      </c>
      <c r="AG159" s="145">
        <v>106932</v>
      </c>
      <c r="AH159" s="145"/>
      <c r="AI159" s="145"/>
      <c r="AJ159" s="145"/>
      <c r="AK159" s="145"/>
      <c r="AL159" s="145"/>
      <c r="AM159" s="145"/>
      <c r="AN159" s="145"/>
      <c r="AO159" s="145"/>
      <c r="AP159" s="145"/>
      <c r="AQ159" s="131">
        <f t="shared" si="690"/>
        <v>15317250</v>
      </c>
    </row>
    <row r="160" spans="2:87">
      <c r="B160" s="155" t="s">
        <v>215</v>
      </c>
      <c r="C160" s="145">
        <v>0</v>
      </c>
      <c r="D160" s="145">
        <v>0</v>
      </c>
      <c r="E160" s="145">
        <v>0</v>
      </c>
      <c r="F160" s="145">
        <v>479452</v>
      </c>
      <c r="G160" s="145">
        <v>0</v>
      </c>
      <c r="H160" s="145">
        <v>0</v>
      </c>
      <c r="I160" s="145">
        <v>0</v>
      </c>
      <c r="J160" s="145">
        <v>-1463701</v>
      </c>
      <c r="K160" s="145">
        <v>0</v>
      </c>
      <c r="L160" s="145">
        <v>0</v>
      </c>
      <c r="M160" s="145">
        <v>19949323</v>
      </c>
      <c r="N160" s="145">
        <v>0</v>
      </c>
      <c r="O160" s="145">
        <v>2135061</v>
      </c>
      <c r="P160" s="145">
        <v>1665665</v>
      </c>
      <c r="Q160" s="194">
        <v>4386842</v>
      </c>
      <c r="R160" s="145">
        <v>0</v>
      </c>
      <c r="S160" s="145">
        <v>0</v>
      </c>
      <c r="T160" s="145">
        <v>0</v>
      </c>
      <c r="U160" s="145">
        <v>0</v>
      </c>
      <c r="V160" s="145">
        <v>0</v>
      </c>
      <c r="W160" s="145">
        <v>-1141</v>
      </c>
      <c r="X160" s="145">
        <v>4914491</v>
      </c>
      <c r="Y160" s="145">
        <v>74774</v>
      </c>
      <c r="Z160" s="145">
        <v>53065</v>
      </c>
      <c r="AA160" s="145">
        <v>2201863</v>
      </c>
      <c r="AB160" s="145">
        <v>504005</v>
      </c>
      <c r="AC160" s="145">
        <v>0</v>
      </c>
      <c r="AD160" s="145">
        <v>0</v>
      </c>
      <c r="AE160" s="145">
        <v>2209378</v>
      </c>
      <c r="AF160" s="145">
        <v>12260894</v>
      </c>
      <c r="AG160" s="145">
        <v>1908079</v>
      </c>
      <c r="AH160" s="145"/>
      <c r="AI160" s="145"/>
      <c r="AJ160" s="145"/>
      <c r="AK160" s="145"/>
      <c r="AL160" s="145"/>
      <c r="AM160" s="145"/>
      <c r="AN160" s="145"/>
      <c r="AO160" s="145"/>
      <c r="AP160" s="145"/>
      <c r="AQ160" s="131">
        <f t="shared" si="690"/>
        <v>51278050</v>
      </c>
    </row>
    <row r="161" spans="2:87">
      <c r="B161" s="155" t="s">
        <v>216</v>
      </c>
      <c r="C161" s="145">
        <v>0</v>
      </c>
      <c r="D161" s="145">
        <v>0</v>
      </c>
      <c r="E161" s="145">
        <v>0</v>
      </c>
      <c r="F161" s="145">
        <v>92339</v>
      </c>
      <c r="G161" s="145">
        <v>68746</v>
      </c>
      <c r="H161" s="145">
        <v>0</v>
      </c>
      <c r="I161" s="145">
        <v>11165</v>
      </c>
      <c r="J161" s="145">
        <v>-7648</v>
      </c>
      <c r="K161" s="145">
        <v>46779</v>
      </c>
      <c r="L161" s="145">
        <v>0</v>
      </c>
      <c r="M161" s="145">
        <v>180713</v>
      </c>
      <c r="N161" s="145">
        <v>-4295</v>
      </c>
      <c r="O161" s="145">
        <v>-171873</v>
      </c>
      <c r="P161" s="145">
        <v>844664</v>
      </c>
      <c r="Q161" s="194">
        <v>0</v>
      </c>
      <c r="R161" s="145">
        <v>0</v>
      </c>
      <c r="S161" s="145">
        <v>27314</v>
      </c>
      <c r="T161" s="145">
        <v>949514</v>
      </c>
      <c r="U161" s="145">
        <v>61890</v>
      </c>
      <c r="V161" s="145">
        <v>0</v>
      </c>
      <c r="W161" s="145">
        <v>22968</v>
      </c>
      <c r="X161" s="145">
        <v>-1894037</v>
      </c>
      <c r="Y161" s="145">
        <v>24033</v>
      </c>
      <c r="Z161" s="145">
        <v>422817</v>
      </c>
      <c r="AA161" s="145">
        <v>-456046</v>
      </c>
      <c r="AB161" s="145">
        <v>52125</v>
      </c>
      <c r="AC161" s="145">
        <v>162579</v>
      </c>
      <c r="AD161" s="145">
        <v>0</v>
      </c>
      <c r="AE161" s="145">
        <v>-365569</v>
      </c>
      <c r="AF161" s="145">
        <v>0</v>
      </c>
      <c r="AG161" s="145">
        <v>0</v>
      </c>
      <c r="AH161" s="145"/>
      <c r="AI161" s="145"/>
      <c r="AJ161" s="145"/>
      <c r="AK161" s="145"/>
      <c r="AL161" s="145"/>
      <c r="AM161" s="145"/>
      <c r="AN161" s="145"/>
      <c r="AO161" s="145"/>
      <c r="AP161" s="145"/>
      <c r="AQ161" s="131">
        <f t="shared" si="690"/>
        <v>68178</v>
      </c>
    </row>
    <row r="162" spans="2:87">
      <c r="B162" s="157" t="s">
        <v>217</v>
      </c>
      <c r="C162" s="142">
        <v>1860964</v>
      </c>
      <c r="D162" s="142">
        <v>18516249</v>
      </c>
      <c r="E162" s="142">
        <v>24710281</v>
      </c>
      <c r="F162" s="142">
        <v>4438424</v>
      </c>
      <c r="G162" s="142">
        <v>24182897</v>
      </c>
      <c r="H162" s="142">
        <v>26692195</v>
      </c>
      <c r="I162" s="142">
        <v>7626182</v>
      </c>
      <c r="J162" s="142">
        <v>2837038</v>
      </c>
      <c r="K162" s="142">
        <v>-471503</v>
      </c>
      <c r="L162" s="142">
        <v>6195141</v>
      </c>
      <c r="M162" s="142">
        <v>27971900</v>
      </c>
      <c r="N162" s="142">
        <v>9376499</v>
      </c>
      <c r="O162" s="142">
        <v>-4771426</v>
      </c>
      <c r="P162" s="142">
        <v>3073128</v>
      </c>
      <c r="Q162" s="193">
        <v>9479160</v>
      </c>
      <c r="R162" s="142">
        <v>196097</v>
      </c>
      <c r="S162" s="142">
        <v>3647998</v>
      </c>
      <c r="T162" s="142">
        <v>4521331</v>
      </c>
      <c r="U162" s="142">
        <v>8612696</v>
      </c>
      <c r="V162" s="142">
        <v>-34030</v>
      </c>
      <c r="W162" s="142">
        <v>-388554</v>
      </c>
      <c r="X162" s="142">
        <v>21157064</v>
      </c>
      <c r="Y162" s="142">
        <v>7235330</v>
      </c>
      <c r="Z162" s="142">
        <v>6287533</v>
      </c>
      <c r="AA162" s="142">
        <v>-434509</v>
      </c>
      <c r="AB162" s="142">
        <v>15303988</v>
      </c>
      <c r="AC162" s="142">
        <v>5506370</v>
      </c>
      <c r="AD162" s="142">
        <v>7210029</v>
      </c>
      <c r="AE162" s="142">
        <v>9194599</v>
      </c>
      <c r="AF162" s="142">
        <v>14195172</v>
      </c>
      <c r="AG162" s="142">
        <v>25031447</v>
      </c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31">
        <f t="shared" si="690"/>
        <v>288959690</v>
      </c>
      <c r="AU162" s="135">
        <f t="shared" ref="AU162:BD162" si="721">C162-(C117-C145+C148)</f>
        <v>0</v>
      </c>
      <c r="AV162" s="135">
        <f t="shared" si="721"/>
        <v>0</v>
      </c>
      <c r="AW162" s="135">
        <f t="shared" si="721"/>
        <v>0</v>
      </c>
      <c r="AX162" s="135">
        <f t="shared" si="721"/>
        <v>0</v>
      </c>
      <c r="AY162" s="135">
        <f t="shared" si="721"/>
        <v>0</v>
      </c>
      <c r="AZ162" s="135">
        <f t="shared" si="721"/>
        <v>0</v>
      </c>
      <c r="BA162" s="135">
        <f t="shared" si="721"/>
        <v>0</v>
      </c>
      <c r="BB162" s="135">
        <f t="shared" si="721"/>
        <v>0</v>
      </c>
      <c r="BC162" s="135">
        <f t="shared" si="721"/>
        <v>0</v>
      </c>
      <c r="BD162" s="135">
        <f t="shared" si="721"/>
        <v>0</v>
      </c>
      <c r="BE162" s="135">
        <f t="shared" ref="BE162:BT162" si="722">M162-(M117-M145+M148)</f>
        <v>0</v>
      </c>
      <c r="BF162" s="135">
        <f t="shared" si="722"/>
        <v>0</v>
      </c>
      <c r="BG162" s="135">
        <f t="shared" si="722"/>
        <v>0</v>
      </c>
      <c r="BH162" s="135">
        <f t="shared" si="722"/>
        <v>0</v>
      </c>
      <c r="BI162" s="135">
        <f t="shared" si="722"/>
        <v>0</v>
      </c>
      <c r="BJ162" s="135">
        <f t="shared" si="722"/>
        <v>-1</v>
      </c>
      <c r="BK162" s="135">
        <f t="shared" si="722"/>
        <v>0</v>
      </c>
      <c r="BL162" s="135">
        <f t="shared" si="722"/>
        <v>-1</v>
      </c>
      <c r="BM162" s="135">
        <f t="shared" si="722"/>
        <v>0</v>
      </c>
      <c r="BN162" s="135">
        <f t="shared" si="722"/>
        <v>1</v>
      </c>
      <c r="BO162" s="135">
        <f t="shared" si="722"/>
        <v>0</v>
      </c>
      <c r="BP162" s="135">
        <f t="shared" si="722"/>
        <v>0</v>
      </c>
      <c r="BQ162" s="135">
        <f t="shared" si="722"/>
        <v>0</v>
      </c>
      <c r="BR162" s="135">
        <f t="shared" si="722"/>
        <v>0</v>
      </c>
      <c r="BS162" s="135">
        <f t="shared" si="722"/>
        <v>1</v>
      </c>
      <c r="BT162" s="135">
        <f t="shared" si="722"/>
        <v>0</v>
      </c>
      <c r="BU162" s="135">
        <f t="shared" ref="BU162:CI162" si="723">AC162-(AC117-AC145+AC148)</f>
        <v>0</v>
      </c>
      <c r="BV162" s="135">
        <f t="shared" si="723"/>
        <v>0</v>
      </c>
      <c r="BW162" s="135">
        <f t="shared" si="723"/>
        <v>0</v>
      </c>
      <c r="BX162" s="135">
        <f t="shared" si="723"/>
        <v>0</v>
      </c>
      <c r="BY162" s="135">
        <f t="shared" si="723"/>
        <v>0</v>
      </c>
      <c r="BZ162" s="135">
        <f t="shared" si="723"/>
        <v>0</v>
      </c>
      <c r="CA162" s="135">
        <f t="shared" si="723"/>
        <v>0</v>
      </c>
      <c r="CB162" s="135">
        <f t="shared" si="723"/>
        <v>0</v>
      </c>
      <c r="CC162" s="135">
        <f t="shared" si="723"/>
        <v>0</v>
      </c>
      <c r="CD162" s="135">
        <f t="shared" si="723"/>
        <v>0</v>
      </c>
      <c r="CE162" s="135">
        <f t="shared" si="723"/>
        <v>0</v>
      </c>
      <c r="CF162" s="135">
        <f t="shared" si="723"/>
        <v>0</v>
      </c>
      <c r="CG162" s="135">
        <f t="shared" si="723"/>
        <v>0</v>
      </c>
      <c r="CH162" s="135">
        <f t="shared" si="723"/>
        <v>0</v>
      </c>
      <c r="CI162" s="135">
        <f t="shared" si="723"/>
        <v>0</v>
      </c>
    </row>
    <row r="163" spans="2:87">
      <c r="B163" s="151" t="s">
        <v>218</v>
      </c>
      <c r="C163" s="145">
        <v>-24001</v>
      </c>
      <c r="D163" s="145">
        <v>9499</v>
      </c>
      <c r="E163" s="145">
        <v>0</v>
      </c>
      <c r="F163" s="145">
        <v>54785</v>
      </c>
      <c r="G163" s="145">
        <v>2032085</v>
      </c>
      <c r="H163" s="145">
        <v>126154</v>
      </c>
      <c r="I163" s="145">
        <v>109168</v>
      </c>
      <c r="J163" s="145">
        <v>-353658</v>
      </c>
      <c r="K163" s="145">
        <v>0</v>
      </c>
      <c r="L163" s="145">
        <v>-539171</v>
      </c>
      <c r="M163" s="145">
        <v>660131</v>
      </c>
      <c r="N163" s="145">
        <v>-2562319</v>
      </c>
      <c r="O163" s="145">
        <v>480272</v>
      </c>
      <c r="P163" s="145">
        <v>690437</v>
      </c>
      <c r="Q163" s="194">
        <v>1927725</v>
      </c>
      <c r="R163" s="145">
        <v>0</v>
      </c>
      <c r="S163" s="145">
        <v>-4325</v>
      </c>
      <c r="T163" s="145">
        <v>-3125973</v>
      </c>
      <c r="U163" s="145">
        <v>14979</v>
      </c>
      <c r="V163" s="145">
        <v>0</v>
      </c>
      <c r="W163" s="145">
        <v>-7440</v>
      </c>
      <c r="X163" s="145">
        <v>473801</v>
      </c>
      <c r="Y163" s="145">
        <v>-2385842</v>
      </c>
      <c r="Z163" s="145">
        <v>-40684</v>
      </c>
      <c r="AA163" s="145">
        <v>4494331</v>
      </c>
      <c r="AB163" s="145">
        <v>-499852</v>
      </c>
      <c r="AC163" s="145">
        <v>-102203</v>
      </c>
      <c r="AD163" s="145">
        <v>0</v>
      </c>
      <c r="AE163" s="145">
        <v>482695</v>
      </c>
      <c r="AF163" s="145">
        <v>511088</v>
      </c>
      <c r="AG163" s="145">
        <v>2971</v>
      </c>
      <c r="AH163" s="145"/>
      <c r="AI163" s="145"/>
      <c r="AJ163" s="145"/>
      <c r="AK163" s="145"/>
      <c r="AL163" s="145"/>
      <c r="AM163" s="145"/>
      <c r="AN163" s="145"/>
      <c r="AO163" s="145"/>
      <c r="AP163" s="145"/>
      <c r="AQ163" s="131">
        <f t="shared" si="690"/>
        <v>2424653</v>
      </c>
      <c r="AU163" s="135">
        <f t="shared" ref="AU163:BD163" si="724">C163-(C164-C165)</f>
        <v>0</v>
      </c>
      <c r="AV163" s="135">
        <f t="shared" si="724"/>
        <v>0</v>
      </c>
      <c r="AW163" s="135">
        <f t="shared" si="724"/>
        <v>0</v>
      </c>
      <c r="AX163" s="135">
        <f t="shared" si="724"/>
        <v>0</v>
      </c>
      <c r="AY163" s="135">
        <f t="shared" si="724"/>
        <v>0</v>
      </c>
      <c r="AZ163" s="135">
        <f t="shared" si="724"/>
        <v>0</v>
      </c>
      <c r="BA163" s="135">
        <f t="shared" si="724"/>
        <v>0</v>
      </c>
      <c r="BB163" s="135">
        <f t="shared" si="724"/>
        <v>0</v>
      </c>
      <c r="BC163" s="135">
        <f t="shared" si="724"/>
        <v>0</v>
      </c>
      <c r="BD163" s="135">
        <f t="shared" si="724"/>
        <v>0</v>
      </c>
      <c r="BE163" s="135">
        <f t="shared" ref="BE163:BT163" si="725">M163-(M164-M165)</f>
        <v>0</v>
      </c>
      <c r="BF163" s="135">
        <f t="shared" si="725"/>
        <v>0</v>
      </c>
      <c r="BG163" s="135">
        <f t="shared" si="725"/>
        <v>0</v>
      </c>
      <c r="BH163" s="135">
        <f t="shared" si="725"/>
        <v>0</v>
      </c>
      <c r="BI163" s="135">
        <f t="shared" si="725"/>
        <v>0</v>
      </c>
      <c r="BJ163" s="135">
        <f t="shared" si="725"/>
        <v>0</v>
      </c>
      <c r="BK163" s="135">
        <f t="shared" si="725"/>
        <v>0</v>
      </c>
      <c r="BL163" s="135">
        <f t="shared" si="725"/>
        <v>0</v>
      </c>
      <c r="BM163" s="135">
        <f t="shared" si="725"/>
        <v>0</v>
      </c>
      <c r="BN163" s="135">
        <f t="shared" si="725"/>
        <v>0</v>
      </c>
      <c r="BO163" s="135">
        <f t="shared" si="725"/>
        <v>0</v>
      </c>
      <c r="BP163" s="135">
        <f t="shared" si="725"/>
        <v>0</v>
      </c>
      <c r="BQ163" s="135">
        <f t="shared" si="725"/>
        <v>0</v>
      </c>
      <c r="BR163" s="135">
        <f t="shared" si="725"/>
        <v>0</v>
      </c>
      <c r="BS163" s="135">
        <f t="shared" si="725"/>
        <v>-1</v>
      </c>
      <c r="BT163" s="135">
        <f t="shared" si="725"/>
        <v>0</v>
      </c>
      <c r="BU163" s="135">
        <f t="shared" ref="BU163:CI163" si="726">AC163-(AC164-AC165)</f>
        <v>0</v>
      </c>
      <c r="BV163" s="135">
        <f t="shared" si="726"/>
        <v>0</v>
      </c>
      <c r="BW163" s="135">
        <f t="shared" si="726"/>
        <v>0</v>
      </c>
      <c r="BX163" s="135">
        <f t="shared" si="726"/>
        <v>0</v>
      </c>
      <c r="BY163" s="135">
        <f t="shared" si="726"/>
        <v>0</v>
      </c>
      <c r="BZ163" s="135">
        <f t="shared" si="726"/>
        <v>0</v>
      </c>
      <c r="CA163" s="135">
        <f t="shared" si="726"/>
        <v>0</v>
      </c>
      <c r="CB163" s="135">
        <f t="shared" si="726"/>
        <v>0</v>
      </c>
      <c r="CC163" s="135">
        <f t="shared" si="726"/>
        <v>0</v>
      </c>
      <c r="CD163" s="135">
        <f t="shared" si="726"/>
        <v>0</v>
      </c>
      <c r="CE163" s="135">
        <f t="shared" si="726"/>
        <v>0</v>
      </c>
      <c r="CF163" s="135">
        <f t="shared" si="726"/>
        <v>0</v>
      </c>
      <c r="CG163" s="135">
        <f t="shared" si="726"/>
        <v>0</v>
      </c>
      <c r="CH163" s="135">
        <f t="shared" si="726"/>
        <v>0</v>
      </c>
      <c r="CI163" s="135">
        <f t="shared" si="726"/>
        <v>-1</v>
      </c>
    </row>
    <row r="164" spans="2:87">
      <c r="B164" s="152" t="s">
        <v>219</v>
      </c>
      <c r="C164" s="145">
        <v>446</v>
      </c>
      <c r="D164" s="145">
        <v>9499</v>
      </c>
      <c r="E164" s="145">
        <v>0</v>
      </c>
      <c r="F164" s="145">
        <v>94809</v>
      </c>
      <c r="G164" s="145">
        <v>2333977</v>
      </c>
      <c r="H164" s="145">
        <v>129267</v>
      </c>
      <c r="I164" s="145">
        <v>110815</v>
      </c>
      <c r="J164" s="145">
        <v>0</v>
      </c>
      <c r="K164" s="145">
        <v>0</v>
      </c>
      <c r="L164" s="145">
        <v>35797</v>
      </c>
      <c r="M164" s="145">
        <v>2377673</v>
      </c>
      <c r="N164" s="145">
        <v>2922</v>
      </c>
      <c r="O164" s="145">
        <v>1807444</v>
      </c>
      <c r="P164" s="145">
        <v>815462</v>
      </c>
      <c r="Q164" s="194">
        <v>2067376</v>
      </c>
      <c r="R164" s="145">
        <v>0</v>
      </c>
      <c r="S164" s="145">
        <v>0</v>
      </c>
      <c r="T164" s="145">
        <v>0</v>
      </c>
      <c r="U164" s="145">
        <v>14979</v>
      </c>
      <c r="V164" s="145">
        <v>0</v>
      </c>
      <c r="W164" s="145">
        <v>7812</v>
      </c>
      <c r="X164" s="145">
        <v>1132234</v>
      </c>
      <c r="Y164" s="145">
        <v>0</v>
      </c>
      <c r="Z164" s="145">
        <v>14</v>
      </c>
      <c r="AA164" s="145">
        <v>6945794</v>
      </c>
      <c r="AB164" s="145">
        <v>58753</v>
      </c>
      <c r="AC164" s="145">
        <v>39200</v>
      </c>
      <c r="AD164" s="145">
        <v>0</v>
      </c>
      <c r="AE164" s="145">
        <v>488710</v>
      </c>
      <c r="AF164" s="145">
        <v>438150</v>
      </c>
      <c r="AG164" s="145">
        <v>4117</v>
      </c>
      <c r="AH164" s="145"/>
      <c r="AI164" s="145"/>
      <c r="AJ164" s="145"/>
      <c r="AK164" s="145"/>
      <c r="AL164" s="145"/>
      <c r="AM164" s="145"/>
      <c r="AN164" s="145"/>
      <c r="AO164" s="145"/>
      <c r="AP164" s="145"/>
      <c r="AQ164" s="131">
        <f t="shared" si="690"/>
        <v>18915250</v>
      </c>
    </row>
    <row r="165" spans="2:87">
      <c r="B165" s="152" t="s">
        <v>220</v>
      </c>
      <c r="C165" s="145">
        <v>24447</v>
      </c>
      <c r="D165" s="145">
        <v>0</v>
      </c>
      <c r="E165" s="145">
        <v>0</v>
      </c>
      <c r="F165" s="145">
        <v>40024</v>
      </c>
      <c r="G165" s="145">
        <v>301892</v>
      </c>
      <c r="H165" s="145">
        <v>3113</v>
      </c>
      <c r="I165" s="145">
        <v>1647</v>
      </c>
      <c r="J165" s="145">
        <v>353658</v>
      </c>
      <c r="K165" s="145">
        <v>0</v>
      </c>
      <c r="L165" s="145">
        <v>574968</v>
      </c>
      <c r="M165" s="145">
        <v>1717542</v>
      </c>
      <c r="N165" s="145">
        <v>2565241</v>
      </c>
      <c r="O165" s="145">
        <v>1327172</v>
      </c>
      <c r="P165" s="145">
        <v>125025</v>
      </c>
      <c r="Q165" s="194">
        <v>139651</v>
      </c>
      <c r="R165" s="145">
        <v>0</v>
      </c>
      <c r="S165" s="145">
        <v>4325</v>
      </c>
      <c r="T165" s="145">
        <v>3125973</v>
      </c>
      <c r="U165" s="145">
        <v>0</v>
      </c>
      <c r="V165" s="145">
        <v>0</v>
      </c>
      <c r="W165" s="145">
        <v>15252</v>
      </c>
      <c r="X165" s="145">
        <v>658433</v>
      </c>
      <c r="Y165" s="145">
        <v>2385842</v>
      </c>
      <c r="Z165" s="145">
        <v>40698</v>
      </c>
      <c r="AA165" s="145">
        <v>2451462</v>
      </c>
      <c r="AB165" s="145">
        <v>558605</v>
      </c>
      <c r="AC165" s="145">
        <v>141403</v>
      </c>
      <c r="AD165" s="145">
        <v>0</v>
      </c>
      <c r="AE165" s="145">
        <v>6015</v>
      </c>
      <c r="AF165" s="145">
        <v>-72938</v>
      </c>
      <c r="AG165" s="145">
        <v>1146</v>
      </c>
      <c r="AH165" s="145"/>
      <c r="AI165" s="145"/>
      <c r="AJ165" s="145"/>
      <c r="AK165" s="145"/>
      <c r="AL165" s="145"/>
      <c r="AM165" s="145"/>
      <c r="AN165" s="145"/>
      <c r="AO165" s="145"/>
      <c r="AP165" s="145"/>
      <c r="AQ165" s="131">
        <f t="shared" si="690"/>
        <v>16490596</v>
      </c>
    </row>
    <row r="166" spans="2:87">
      <c r="B166" s="151" t="s">
        <v>221</v>
      </c>
      <c r="C166" s="145">
        <v>-9191</v>
      </c>
      <c r="D166" s="145">
        <v>-205877</v>
      </c>
      <c r="E166" s="145">
        <v>0</v>
      </c>
      <c r="F166" s="145">
        <v>-48721</v>
      </c>
      <c r="G166" s="145">
        <v>-5768931</v>
      </c>
      <c r="H166" s="145">
        <v>75</v>
      </c>
      <c r="I166" s="145">
        <v>5803</v>
      </c>
      <c r="J166" s="145">
        <v>3509604</v>
      </c>
      <c r="K166" s="145">
        <v>30614</v>
      </c>
      <c r="L166" s="145">
        <v>-670157</v>
      </c>
      <c r="M166" s="145">
        <v>-5737310</v>
      </c>
      <c r="N166" s="145">
        <v>89421</v>
      </c>
      <c r="O166" s="145">
        <v>-1319468</v>
      </c>
      <c r="P166" s="145">
        <v>622951</v>
      </c>
      <c r="Q166" s="194">
        <v>-7376417</v>
      </c>
      <c r="R166" s="145">
        <v>0</v>
      </c>
      <c r="S166" s="145">
        <v>-4328</v>
      </c>
      <c r="T166" s="145">
        <v>0</v>
      </c>
      <c r="U166" s="145">
        <v>0</v>
      </c>
      <c r="V166" s="145">
        <v>0</v>
      </c>
      <c r="W166" s="145">
        <v>-353</v>
      </c>
      <c r="X166" s="145">
        <v>-4209683</v>
      </c>
      <c r="Y166" s="145">
        <v>0</v>
      </c>
      <c r="Z166" s="145">
        <v>-466088</v>
      </c>
      <c r="AA166" s="145">
        <v>-1113033</v>
      </c>
      <c r="AB166" s="145">
        <v>60980</v>
      </c>
      <c r="AC166" s="145">
        <v>623</v>
      </c>
      <c r="AD166" s="145">
        <v>0</v>
      </c>
      <c r="AE166" s="145">
        <v>-677099</v>
      </c>
      <c r="AF166" s="145">
        <v>-6917512</v>
      </c>
      <c r="AG166" s="145">
        <v>-59312</v>
      </c>
      <c r="AH166" s="145"/>
      <c r="AI166" s="145"/>
      <c r="AJ166" s="145"/>
      <c r="AK166" s="145"/>
      <c r="AL166" s="145"/>
      <c r="AM166" s="145"/>
      <c r="AN166" s="145"/>
      <c r="AO166" s="145"/>
      <c r="AP166" s="145"/>
      <c r="AQ166" s="131">
        <f t="shared" si="690"/>
        <v>-30263409</v>
      </c>
    </row>
    <row r="167" spans="2:87">
      <c r="B167" s="151" t="s">
        <v>222</v>
      </c>
      <c r="C167" s="145">
        <v>-10617</v>
      </c>
      <c r="D167" s="145">
        <v>303161</v>
      </c>
      <c r="E167" s="145">
        <v>-1767375</v>
      </c>
      <c r="F167" s="145">
        <v>1400327</v>
      </c>
      <c r="G167" s="145">
        <v>530601</v>
      </c>
      <c r="H167" s="145">
        <v>116432</v>
      </c>
      <c r="I167" s="145">
        <v>18870</v>
      </c>
      <c r="J167" s="145">
        <v>0</v>
      </c>
      <c r="K167" s="145">
        <v>0</v>
      </c>
      <c r="L167" s="145">
        <v>73388</v>
      </c>
      <c r="M167" s="145">
        <v>-1750158</v>
      </c>
      <c r="N167" s="145">
        <v>55368</v>
      </c>
      <c r="O167" s="145">
        <v>-2923044</v>
      </c>
      <c r="P167" s="145">
        <v>-1623470</v>
      </c>
      <c r="Q167" s="194">
        <v>3907009</v>
      </c>
      <c r="R167" s="145">
        <v>0</v>
      </c>
      <c r="S167" s="145">
        <v>238404</v>
      </c>
      <c r="T167" s="145">
        <v>2852053</v>
      </c>
      <c r="U167" s="145">
        <v>322671</v>
      </c>
      <c r="V167" s="145">
        <v>33</v>
      </c>
      <c r="W167" s="145">
        <v>440949</v>
      </c>
      <c r="X167" s="145">
        <v>1519249</v>
      </c>
      <c r="Y167" s="145">
        <v>1456044</v>
      </c>
      <c r="Z167" s="145">
        <v>499856</v>
      </c>
      <c r="AA167" s="145">
        <v>6551959</v>
      </c>
      <c r="AB167" s="145">
        <v>1095368</v>
      </c>
      <c r="AC167" s="145">
        <v>-351865</v>
      </c>
      <c r="AD167" s="145">
        <v>56167</v>
      </c>
      <c r="AE167" s="145">
        <v>673050</v>
      </c>
      <c r="AF167" s="145">
        <v>-325217</v>
      </c>
      <c r="AG167" s="145">
        <v>764533</v>
      </c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31">
        <f t="shared" si="690"/>
        <v>14123746</v>
      </c>
    </row>
    <row r="168" spans="2:87">
      <c r="B168" s="150" t="s">
        <v>223</v>
      </c>
      <c r="C168" s="145">
        <v>1817155</v>
      </c>
      <c r="D168" s="145">
        <v>18623032</v>
      </c>
      <c r="E168" s="145">
        <v>22942906</v>
      </c>
      <c r="F168" s="145">
        <v>5844815</v>
      </c>
      <c r="G168" s="145">
        <v>20976652</v>
      </c>
      <c r="H168" s="145">
        <v>26934856</v>
      </c>
      <c r="I168" s="145">
        <v>7760023</v>
      </c>
      <c r="J168" s="145">
        <v>5992984</v>
      </c>
      <c r="K168" s="145">
        <v>-440889</v>
      </c>
      <c r="L168" s="145">
        <v>5059201</v>
      </c>
      <c r="M168" s="145">
        <v>21144563</v>
      </c>
      <c r="N168" s="145">
        <v>6958969</v>
      </c>
      <c r="O168" s="145">
        <v>-8533666</v>
      </c>
      <c r="P168" s="145">
        <v>2763046</v>
      </c>
      <c r="Q168" s="194">
        <v>7937477</v>
      </c>
      <c r="R168" s="145">
        <v>196097</v>
      </c>
      <c r="S168" s="145">
        <v>3877749</v>
      </c>
      <c r="T168" s="145">
        <v>4247412</v>
      </c>
      <c r="U168" s="145">
        <v>8950346</v>
      </c>
      <c r="V168" s="145">
        <v>-33998</v>
      </c>
      <c r="W168" s="145">
        <v>44602</v>
      </c>
      <c r="X168" s="145">
        <v>18940431</v>
      </c>
      <c r="Y168" s="145">
        <v>6305532</v>
      </c>
      <c r="Z168" s="145">
        <v>6280618</v>
      </c>
      <c r="AA168" s="145">
        <v>9498748</v>
      </c>
      <c r="AB168" s="145">
        <v>15960484</v>
      </c>
      <c r="AC168" s="145">
        <v>5052925</v>
      </c>
      <c r="AD168" s="145">
        <v>7266196</v>
      </c>
      <c r="AE168" s="145">
        <v>9673245</v>
      </c>
      <c r="AF168" s="145">
        <v>7463531</v>
      </c>
      <c r="AG168" s="145">
        <v>25739639</v>
      </c>
      <c r="AH168" s="145"/>
      <c r="AI168" s="145"/>
      <c r="AJ168" s="145"/>
      <c r="AK168" s="145"/>
      <c r="AL168" s="145"/>
      <c r="AM168" s="145"/>
      <c r="AN168" s="145"/>
      <c r="AO168" s="145"/>
      <c r="AP168" s="145"/>
      <c r="AQ168" s="131">
        <f t="shared" si="690"/>
        <v>275244681</v>
      </c>
      <c r="AU168" s="135">
        <f t="shared" ref="AU168:BD168" si="727">C168-SUM(C162:C163,C166:C167)</f>
        <v>0</v>
      </c>
      <c r="AV168" s="135">
        <f t="shared" si="727"/>
        <v>0</v>
      </c>
      <c r="AW168" s="135">
        <f t="shared" si="727"/>
        <v>0</v>
      </c>
      <c r="AX168" s="135">
        <f t="shared" si="727"/>
        <v>0</v>
      </c>
      <c r="AY168" s="135">
        <f t="shared" si="727"/>
        <v>0</v>
      </c>
      <c r="AZ168" s="135">
        <f t="shared" si="727"/>
        <v>0</v>
      </c>
      <c r="BA168" s="135">
        <f t="shared" si="727"/>
        <v>0</v>
      </c>
      <c r="BB168" s="135">
        <f t="shared" si="727"/>
        <v>0</v>
      </c>
      <c r="BC168" s="135">
        <f t="shared" si="727"/>
        <v>0</v>
      </c>
      <c r="BD168" s="135">
        <f t="shared" si="727"/>
        <v>0</v>
      </c>
      <c r="BE168" s="135">
        <f t="shared" ref="BE168:BT168" si="728">M168-SUM(M162:M163,M166:M167)</f>
        <v>0</v>
      </c>
      <c r="BF168" s="135">
        <f t="shared" si="728"/>
        <v>0</v>
      </c>
      <c r="BG168" s="135">
        <f t="shared" si="728"/>
        <v>0</v>
      </c>
      <c r="BH168" s="135">
        <f t="shared" si="728"/>
        <v>0</v>
      </c>
      <c r="BI168" s="135">
        <f t="shared" si="728"/>
        <v>0</v>
      </c>
      <c r="BJ168" s="135">
        <f t="shared" si="728"/>
        <v>0</v>
      </c>
      <c r="BK168" s="135">
        <f t="shared" si="728"/>
        <v>0</v>
      </c>
      <c r="BL168" s="135">
        <f t="shared" si="728"/>
        <v>1</v>
      </c>
      <c r="BM168" s="135">
        <f t="shared" si="728"/>
        <v>0</v>
      </c>
      <c r="BN168" s="135">
        <f t="shared" si="728"/>
        <v>-1</v>
      </c>
      <c r="BO168" s="135">
        <f t="shared" si="728"/>
        <v>0</v>
      </c>
      <c r="BP168" s="135">
        <f t="shared" si="728"/>
        <v>0</v>
      </c>
      <c r="BQ168" s="135">
        <f t="shared" si="728"/>
        <v>0</v>
      </c>
      <c r="BR168" s="135">
        <f t="shared" si="728"/>
        <v>1</v>
      </c>
      <c r="BS168" s="135">
        <f t="shared" si="728"/>
        <v>0</v>
      </c>
      <c r="BT168" s="135">
        <f t="shared" si="728"/>
        <v>0</v>
      </c>
      <c r="BU168" s="135">
        <f t="shared" ref="BU168:CI168" si="729">AC168-SUM(AC162:AC163,AC166:AC167)</f>
        <v>0</v>
      </c>
      <c r="BV168" s="135">
        <f t="shared" si="729"/>
        <v>0</v>
      </c>
      <c r="BW168" s="135">
        <f t="shared" si="729"/>
        <v>0</v>
      </c>
      <c r="BX168" s="135">
        <f t="shared" si="729"/>
        <v>0</v>
      </c>
      <c r="BY168" s="135">
        <f t="shared" si="729"/>
        <v>0</v>
      </c>
      <c r="BZ168" s="135">
        <f t="shared" si="729"/>
        <v>0</v>
      </c>
      <c r="CA168" s="135">
        <f t="shared" si="729"/>
        <v>0</v>
      </c>
      <c r="CB168" s="135">
        <f t="shared" si="729"/>
        <v>0</v>
      </c>
      <c r="CC168" s="135">
        <f t="shared" si="729"/>
        <v>0</v>
      </c>
      <c r="CD168" s="135">
        <f t="shared" si="729"/>
        <v>0</v>
      </c>
      <c r="CE168" s="135">
        <f t="shared" si="729"/>
        <v>0</v>
      </c>
      <c r="CF168" s="135">
        <f t="shared" si="729"/>
        <v>0</v>
      </c>
      <c r="CG168" s="135">
        <f t="shared" si="729"/>
        <v>0</v>
      </c>
      <c r="CH168" s="135">
        <f t="shared" si="729"/>
        <v>0</v>
      </c>
      <c r="CI168" s="135">
        <f t="shared" si="729"/>
        <v>1</v>
      </c>
    </row>
    <row r="169" spans="2:87">
      <c r="B169" s="150" t="s">
        <v>224</v>
      </c>
      <c r="C169" s="145">
        <v>0</v>
      </c>
      <c r="D169" s="145">
        <v>0</v>
      </c>
      <c r="E169" s="145">
        <v>0</v>
      </c>
      <c r="F169" s="145">
        <v>0</v>
      </c>
      <c r="G169" s="145">
        <v>0</v>
      </c>
      <c r="H169" s="145">
        <v>0</v>
      </c>
      <c r="I169" s="145">
        <v>0</v>
      </c>
      <c r="J169" s="145">
        <v>0</v>
      </c>
      <c r="K169" s="145">
        <v>0</v>
      </c>
      <c r="L169" s="145">
        <v>0</v>
      </c>
      <c r="M169" s="145">
        <v>0</v>
      </c>
      <c r="N169" s="145">
        <v>0</v>
      </c>
      <c r="O169" s="145">
        <v>0</v>
      </c>
      <c r="P169" s="145">
        <v>0</v>
      </c>
      <c r="Q169" s="194">
        <v>0</v>
      </c>
      <c r="R169" s="145">
        <v>0</v>
      </c>
      <c r="S169" s="145">
        <v>0</v>
      </c>
      <c r="T169" s="145">
        <v>0</v>
      </c>
      <c r="U169" s="145">
        <v>0</v>
      </c>
      <c r="V169" s="145">
        <v>0</v>
      </c>
      <c r="W169" s="145">
        <v>0</v>
      </c>
      <c r="X169" s="145">
        <v>0</v>
      </c>
      <c r="Y169" s="145">
        <v>0</v>
      </c>
      <c r="Z169" s="145">
        <v>0</v>
      </c>
      <c r="AA169" s="145">
        <v>0</v>
      </c>
      <c r="AB169" s="145">
        <v>0</v>
      </c>
      <c r="AC169" s="145">
        <v>0</v>
      </c>
      <c r="AD169" s="145">
        <v>0</v>
      </c>
      <c r="AE169" s="145">
        <v>0</v>
      </c>
      <c r="AF169" s="145">
        <v>0</v>
      </c>
      <c r="AG169" s="145">
        <v>0</v>
      </c>
      <c r="AH169" s="145"/>
      <c r="AI169" s="145"/>
      <c r="AJ169" s="145"/>
      <c r="AK169" s="145"/>
      <c r="AL169" s="145"/>
      <c r="AM169" s="145"/>
      <c r="AN169" s="145"/>
      <c r="AO169" s="145"/>
      <c r="AP169" s="145"/>
      <c r="AQ169" s="131">
        <f t="shared" si="690"/>
        <v>0</v>
      </c>
    </row>
    <row r="170" spans="2:87">
      <c r="B170" s="150" t="s">
        <v>225</v>
      </c>
      <c r="C170" s="145">
        <v>354034</v>
      </c>
      <c r="D170" s="145">
        <v>3649139</v>
      </c>
      <c r="E170" s="145">
        <v>4443891</v>
      </c>
      <c r="F170" s="145">
        <v>950729</v>
      </c>
      <c r="G170" s="145">
        <v>2219300</v>
      </c>
      <c r="H170" s="145">
        <v>5356259</v>
      </c>
      <c r="I170" s="145">
        <v>1249905</v>
      </c>
      <c r="J170" s="145">
        <v>-293799</v>
      </c>
      <c r="K170" s="145">
        <v>-96660</v>
      </c>
      <c r="L170" s="145">
        <v>192300</v>
      </c>
      <c r="M170" s="145">
        <v>2968707</v>
      </c>
      <c r="N170" s="145">
        <v>-1041942</v>
      </c>
      <c r="O170" s="145">
        <v>112072</v>
      </c>
      <c r="P170" s="145">
        <v>-422200</v>
      </c>
      <c r="Q170" s="194">
        <v>189000</v>
      </c>
      <c r="R170" s="145">
        <v>32146</v>
      </c>
      <c r="S170" s="145">
        <v>724421</v>
      </c>
      <c r="T170" s="145">
        <v>0</v>
      </c>
      <c r="U170" s="145">
        <v>0</v>
      </c>
      <c r="V170" s="145">
        <v>-940</v>
      </c>
      <c r="W170" s="145">
        <v>-109939</v>
      </c>
      <c r="X170" s="145">
        <v>1574364</v>
      </c>
      <c r="Y170" s="145">
        <v>0</v>
      </c>
      <c r="Z170" s="145">
        <v>1248946</v>
      </c>
      <c r="AA170" s="145">
        <v>1741298</v>
      </c>
      <c r="AB170" s="145">
        <v>-229068</v>
      </c>
      <c r="AC170" s="145">
        <v>40428</v>
      </c>
      <c r="AD170" s="145">
        <v>1390953</v>
      </c>
      <c r="AE170" s="145">
        <v>1275976</v>
      </c>
      <c r="AF170" s="145">
        <v>1311727</v>
      </c>
      <c r="AG170" s="145">
        <v>4752802</v>
      </c>
      <c r="AH170" s="145"/>
      <c r="AI170" s="145"/>
      <c r="AJ170" s="145"/>
      <c r="AK170" s="145"/>
      <c r="AL170" s="145"/>
      <c r="AM170" s="145"/>
      <c r="AN170" s="145"/>
      <c r="AO170" s="145"/>
      <c r="AP170" s="145"/>
      <c r="AQ170" s="131">
        <f t="shared" si="690"/>
        <v>33583849</v>
      </c>
    </row>
    <row r="171" spans="2:87">
      <c r="B171" s="149" t="s">
        <v>226</v>
      </c>
      <c r="C171" s="142">
        <v>1463121</v>
      </c>
      <c r="D171" s="142">
        <v>14973893</v>
      </c>
      <c r="E171" s="142">
        <v>18499015</v>
      </c>
      <c r="F171" s="142">
        <v>4894086</v>
      </c>
      <c r="G171" s="142">
        <v>18757352</v>
      </c>
      <c r="H171" s="142">
        <v>21578597</v>
      </c>
      <c r="I171" s="142">
        <v>6510118</v>
      </c>
      <c r="J171" s="142">
        <v>6286783</v>
      </c>
      <c r="K171" s="142">
        <v>-344229</v>
      </c>
      <c r="L171" s="142">
        <v>4866901</v>
      </c>
      <c r="M171" s="142">
        <v>18175856</v>
      </c>
      <c r="N171" s="142">
        <v>8000911</v>
      </c>
      <c r="O171" s="142">
        <v>-8645738</v>
      </c>
      <c r="P171" s="142">
        <v>3185246</v>
      </c>
      <c r="Q171" s="193">
        <v>7748477</v>
      </c>
      <c r="R171" s="142">
        <v>163952</v>
      </c>
      <c r="S171" s="142">
        <v>3153328</v>
      </c>
      <c r="T171" s="142">
        <v>4247412</v>
      </c>
      <c r="U171" s="142">
        <v>8950346</v>
      </c>
      <c r="V171" s="142">
        <v>-33058</v>
      </c>
      <c r="W171" s="142">
        <v>154541</v>
      </c>
      <c r="X171" s="142">
        <v>17366067</v>
      </c>
      <c r="Y171" s="142">
        <v>6305532</v>
      </c>
      <c r="Z171" s="142">
        <v>5031672</v>
      </c>
      <c r="AA171" s="142">
        <v>7757450</v>
      </c>
      <c r="AB171" s="142">
        <v>16189552</v>
      </c>
      <c r="AC171" s="142">
        <v>5012497</v>
      </c>
      <c r="AD171" s="142">
        <v>5875243</v>
      </c>
      <c r="AE171" s="142">
        <v>8397269</v>
      </c>
      <c r="AF171" s="142">
        <v>6151804</v>
      </c>
      <c r="AG171" s="142">
        <v>20986837</v>
      </c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31">
        <f t="shared" si="690"/>
        <v>241660833</v>
      </c>
      <c r="AU171" s="135">
        <f t="shared" ref="AU171:BD171" si="730">C171-(SUM(C168:C169)-C170)</f>
        <v>0</v>
      </c>
      <c r="AV171" s="135">
        <f t="shared" si="730"/>
        <v>0</v>
      </c>
      <c r="AW171" s="135">
        <f t="shared" si="730"/>
        <v>0</v>
      </c>
      <c r="AX171" s="135">
        <f t="shared" si="730"/>
        <v>0</v>
      </c>
      <c r="AY171" s="135">
        <f t="shared" si="730"/>
        <v>0</v>
      </c>
      <c r="AZ171" s="135">
        <f t="shared" si="730"/>
        <v>0</v>
      </c>
      <c r="BA171" s="135">
        <f t="shared" si="730"/>
        <v>0</v>
      </c>
      <c r="BB171" s="135">
        <f t="shared" si="730"/>
        <v>0</v>
      </c>
      <c r="BC171" s="135">
        <f t="shared" si="730"/>
        <v>0</v>
      </c>
      <c r="BD171" s="135">
        <f t="shared" si="730"/>
        <v>0</v>
      </c>
      <c r="BE171" s="135">
        <f t="shared" ref="BE171:BT171" si="731">M171-(SUM(M168:M169)-M170)</f>
        <v>0</v>
      </c>
      <c r="BF171" s="135">
        <f t="shared" si="731"/>
        <v>0</v>
      </c>
      <c r="BG171" s="135">
        <f t="shared" si="731"/>
        <v>0</v>
      </c>
      <c r="BH171" s="135">
        <f t="shared" si="731"/>
        <v>0</v>
      </c>
      <c r="BI171" s="135">
        <f t="shared" si="731"/>
        <v>0</v>
      </c>
      <c r="BJ171" s="135">
        <f t="shared" si="731"/>
        <v>1</v>
      </c>
      <c r="BK171" s="135">
        <f t="shared" si="731"/>
        <v>0</v>
      </c>
      <c r="BL171" s="135">
        <f t="shared" si="731"/>
        <v>0</v>
      </c>
      <c r="BM171" s="135">
        <f t="shared" si="731"/>
        <v>0</v>
      </c>
      <c r="BN171" s="135">
        <f t="shared" si="731"/>
        <v>0</v>
      </c>
      <c r="BO171" s="135">
        <f t="shared" si="731"/>
        <v>0</v>
      </c>
      <c r="BP171" s="135">
        <f t="shared" si="731"/>
        <v>0</v>
      </c>
      <c r="BQ171" s="135">
        <f t="shared" si="731"/>
        <v>0</v>
      </c>
      <c r="BR171" s="135">
        <f t="shared" si="731"/>
        <v>0</v>
      </c>
      <c r="BS171" s="135">
        <f t="shared" si="731"/>
        <v>0</v>
      </c>
      <c r="BT171" s="135">
        <f t="shared" si="731"/>
        <v>0</v>
      </c>
      <c r="BU171" s="135">
        <f t="shared" ref="BU171:CI171" si="732">AC171-(SUM(AC168:AC169)-AC170)</f>
        <v>0</v>
      </c>
      <c r="BV171" s="135">
        <f t="shared" si="732"/>
        <v>0</v>
      </c>
      <c r="BW171" s="135">
        <f t="shared" si="732"/>
        <v>0</v>
      </c>
      <c r="BX171" s="135">
        <f t="shared" si="732"/>
        <v>0</v>
      </c>
      <c r="BY171" s="135">
        <f t="shared" si="732"/>
        <v>0</v>
      </c>
      <c r="BZ171" s="135">
        <f t="shared" si="732"/>
        <v>0</v>
      </c>
      <c r="CA171" s="135">
        <f t="shared" si="732"/>
        <v>0</v>
      </c>
      <c r="CB171" s="135">
        <f t="shared" si="732"/>
        <v>0</v>
      </c>
      <c r="CC171" s="135">
        <f t="shared" si="732"/>
        <v>0</v>
      </c>
      <c r="CD171" s="135">
        <f t="shared" si="732"/>
        <v>0</v>
      </c>
      <c r="CE171" s="135">
        <f t="shared" si="732"/>
        <v>0</v>
      </c>
      <c r="CF171" s="135">
        <f t="shared" si="732"/>
        <v>0</v>
      </c>
      <c r="CG171" s="135">
        <f t="shared" si="732"/>
        <v>0</v>
      </c>
      <c r="CH171" s="135">
        <f t="shared" si="732"/>
        <v>0</v>
      </c>
      <c r="CI171" s="135">
        <f t="shared" si="732"/>
        <v>1</v>
      </c>
    </row>
    <row r="172" spans="2:87">
      <c r="B172" s="150" t="s">
        <v>227</v>
      </c>
      <c r="C172" s="145">
        <v>0</v>
      </c>
      <c r="D172" s="145">
        <v>0</v>
      </c>
      <c r="E172" s="145">
        <v>0</v>
      </c>
      <c r="F172" s="145">
        <v>0</v>
      </c>
      <c r="G172" s="145">
        <v>0</v>
      </c>
      <c r="H172" s="145">
        <v>0</v>
      </c>
      <c r="I172" s="145">
        <v>0</v>
      </c>
      <c r="J172" s="145">
        <v>0</v>
      </c>
      <c r="K172" s="145">
        <v>0</v>
      </c>
      <c r="L172" s="145">
        <v>0</v>
      </c>
      <c r="M172" s="145">
        <v>0</v>
      </c>
      <c r="N172" s="145">
        <v>0</v>
      </c>
      <c r="O172" s="145">
        <v>0</v>
      </c>
      <c r="P172" s="145">
        <v>0</v>
      </c>
      <c r="Q172" s="194">
        <v>0</v>
      </c>
      <c r="R172" s="145">
        <v>0</v>
      </c>
      <c r="S172" s="145">
        <v>0</v>
      </c>
      <c r="T172" s="145">
        <v>0</v>
      </c>
      <c r="U172" s="145">
        <v>0</v>
      </c>
      <c r="V172" s="145">
        <v>0</v>
      </c>
      <c r="W172" s="145">
        <v>0</v>
      </c>
      <c r="X172" s="145">
        <v>0</v>
      </c>
      <c r="Y172" s="145">
        <v>0</v>
      </c>
      <c r="Z172" s="145">
        <v>0</v>
      </c>
      <c r="AA172" s="145">
        <v>0</v>
      </c>
      <c r="AB172" s="145">
        <v>0</v>
      </c>
      <c r="AC172" s="145">
        <v>0</v>
      </c>
      <c r="AD172" s="145">
        <v>0</v>
      </c>
      <c r="AE172" s="145">
        <v>0</v>
      </c>
      <c r="AF172" s="145">
        <v>0</v>
      </c>
      <c r="AG172" s="145">
        <v>0</v>
      </c>
      <c r="AH172" s="145"/>
      <c r="AI172" s="145"/>
      <c r="AJ172" s="145"/>
      <c r="AK172" s="145"/>
      <c r="AL172" s="145"/>
      <c r="AM172" s="145"/>
      <c r="AN172" s="145"/>
      <c r="AO172" s="145"/>
      <c r="AP172" s="145"/>
      <c r="AQ172" s="131">
        <f t="shared" si="690"/>
        <v>0</v>
      </c>
    </row>
    <row r="173" spans="2:87">
      <c r="B173" s="150" t="s">
        <v>228</v>
      </c>
      <c r="C173" s="145">
        <v>0</v>
      </c>
      <c r="D173" s="145">
        <v>0</v>
      </c>
      <c r="E173" s="145">
        <v>0</v>
      </c>
      <c r="F173" s="145">
        <v>0</v>
      </c>
      <c r="G173" s="145">
        <v>0</v>
      </c>
      <c r="H173" s="145">
        <v>0</v>
      </c>
      <c r="I173" s="145">
        <v>0</v>
      </c>
      <c r="J173" s="145">
        <v>0</v>
      </c>
      <c r="K173" s="145">
        <v>0</v>
      </c>
      <c r="L173" s="145">
        <v>0</v>
      </c>
      <c r="M173" s="145">
        <v>0</v>
      </c>
      <c r="N173" s="145">
        <v>0</v>
      </c>
      <c r="O173" s="145">
        <v>0</v>
      </c>
      <c r="P173" s="145">
        <v>0</v>
      </c>
      <c r="Q173" s="194">
        <v>0</v>
      </c>
      <c r="R173" s="145">
        <v>0</v>
      </c>
      <c r="S173" s="145">
        <v>0</v>
      </c>
      <c r="T173" s="145">
        <v>0</v>
      </c>
      <c r="U173" s="145">
        <v>1213</v>
      </c>
      <c r="V173" s="145">
        <v>0</v>
      </c>
      <c r="W173" s="145">
        <v>0</v>
      </c>
      <c r="X173" s="145">
        <v>0</v>
      </c>
      <c r="Y173" s="145">
        <v>0</v>
      </c>
      <c r="Z173" s="145">
        <v>0</v>
      </c>
      <c r="AA173" s="145">
        <v>0</v>
      </c>
      <c r="AB173" s="145">
        <v>0</v>
      </c>
      <c r="AC173" s="145">
        <v>0</v>
      </c>
      <c r="AD173" s="145">
        <v>0</v>
      </c>
      <c r="AE173" s="145">
        <v>0</v>
      </c>
      <c r="AF173" s="145">
        <v>0</v>
      </c>
      <c r="AG173" s="145">
        <v>0</v>
      </c>
      <c r="AH173" s="145"/>
      <c r="AI173" s="145"/>
      <c r="AJ173" s="145"/>
      <c r="AK173" s="145"/>
      <c r="AL173" s="145"/>
      <c r="AM173" s="145"/>
      <c r="AN173" s="145"/>
      <c r="AO173" s="145"/>
      <c r="AP173" s="145"/>
      <c r="AQ173" s="131">
        <f t="shared" si="690"/>
        <v>1213</v>
      </c>
    </row>
    <row r="174" spans="2:87">
      <c r="B174" s="150" t="s">
        <v>229</v>
      </c>
      <c r="C174" s="145">
        <v>0</v>
      </c>
      <c r="D174" s="145">
        <v>0</v>
      </c>
      <c r="E174" s="145">
        <v>0</v>
      </c>
      <c r="F174" s="145">
        <v>0</v>
      </c>
      <c r="G174" s="145">
        <v>0</v>
      </c>
      <c r="H174" s="145">
        <v>0</v>
      </c>
      <c r="I174" s="145">
        <v>0</v>
      </c>
      <c r="J174" s="145">
        <v>0</v>
      </c>
      <c r="K174" s="145">
        <v>0</v>
      </c>
      <c r="L174" s="145">
        <v>0</v>
      </c>
      <c r="M174" s="145">
        <v>0</v>
      </c>
      <c r="N174" s="145">
        <v>0</v>
      </c>
      <c r="O174" s="145">
        <v>0</v>
      </c>
      <c r="P174" s="145">
        <v>0</v>
      </c>
      <c r="Q174" s="194">
        <v>0</v>
      </c>
      <c r="R174" s="145">
        <v>0</v>
      </c>
      <c r="S174" s="145">
        <v>0</v>
      </c>
      <c r="T174" s="145">
        <v>0</v>
      </c>
      <c r="U174" s="145">
        <v>0</v>
      </c>
      <c r="V174" s="145">
        <v>0</v>
      </c>
      <c r="W174" s="145">
        <v>0</v>
      </c>
      <c r="X174" s="145">
        <v>0</v>
      </c>
      <c r="Y174" s="145">
        <v>0</v>
      </c>
      <c r="Z174" s="145">
        <v>0</v>
      </c>
      <c r="AA174" s="145">
        <v>0</v>
      </c>
      <c r="AB174" s="145">
        <v>0</v>
      </c>
      <c r="AC174" s="145">
        <v>0</v>
      </c>
      <c r="AD174" s="145">
        <v>0</v>
      </c>
      <c r="AE174" s="145">
        <v>0</v>
      </c>
      <c r="AF174" s="145">
        <v>0</v>
      </c>
      <c r="AG174" s="145">
        <v>0</v>
      </c>
      <c r="AH174" s="145"/>
      <c r="AI174" s="145"/>
      <c r="AJ174" s="145"/>
      <c r="AK174" s="145"/>
      <c r="AL174" s="145"/>
      <c r="AM174" s="145"/>
      <c r="AN174" s="145"/>
      <c r="AO174" s="145"/>
      <c r="AP174" s="145"/>
      <c r="AQ174" s="131">
        <f t="shared" si="690"/>
        <v>0</v>
      </c>
    </row>
    <row r="175" spans="2:87">
      <c r="B175" s="150" t="s">
        <v>230</v>
      </c>
      <c r="C175" s="145">
        <v>0</v>
      </c>
      <c r="D175" s="145">
        <v>0</v>
      </c>
      <c r="E175" s="145">
        <v>0</v>
      </c>
      <c r="F175" s="145">
        <v>0</v>
      </c>
      <c r="G175" s="145">
        <v>0</v>
      </c>
      <c r="H175" s="145">
        <v>0</v>
      </c>
      <c r="I175" s="145">
        <v>0</v>
      </c>
      <c r="J175" s="145">
        <v>0</v>
      </c>
      <c r="K175" s="145">
        <v>0</v>
      </c>
      <c r="L175" s="145">
        <v>0</v>
      </c>
      <c r="M175" s="145">
        <v>0</v>
      </c>
      <c r="N175" s="145">
        <v>0</v>
      </c>
      <c r="O175" s="145">
        <v>0</v>
      </c>
      <c r="P175" s="145">
        <v>0</v>
      </c>
      <c r="Q175" s="194">
        <v>0</v>
      </c>
      <c r="R175" s="145">
        <v>0</v>
      </c>
      <c r="S175" s="145">
        <v>0</v>
      </c>
      <c r="T175" s="145">
        <v>0</v>
      </c>
      <c r="U175" s="145">
        <v>0</v>
      </c>
      <c r="V175" s="145">
        <v>0</v>
      </c>
      <c r="W175" s="145">
        <v>0</v>
      </c>
      <c r="X175" s="145">
        <v>0</v>
      </c>
      <c r="Y175" s="145">
        <v>0</v>
      </c>
      <c r="Z175" s="145">
        <v>0</v>
      </c>
      <c r="AA175" s="145">
        <v>0</v>
      </c>
      <c r="AB175" s="145">
        <v>0</v>
      </c>
      <c r="AC175" s="145">
        <v>0</v>
      </c>
      <c r="AD175" s="145">
        <v>0</v>
      </c>
      <c r="AE175" s="145">
        <v>0</v>
      </c>
      <c r="AF175" s="145">
        <v>0</v>
      </c>
      <c r="AG175" s="145">
        <v>0</v>
      </c>
      <c r="AH175" s="145"/>
      <c r="AI175" s="145"/>
      <c r="AJ175" s="145"/>
      <c r="AK175" s="145"/>
      <c r="AL175" s="145"/>
      <c r="AM175" s="145"/>
      <c r="AN175" s="145"/>
      <c r="AO175" s="145"/>
      <c r="AP175" s="145"/>
      <c r="AQ175" s="131">
        <f t="shared" si="690"/>
        <v>0</v>
      </c>
    </row>
    <row r="176" spans="2:87">
      <c r="B176" s="150" t="s">
        <v>231</v>
      </c>
      <c r="C176" s="145">
        <v>0</v>
      </c>
      <c r="D176" s="145">
        <v>0</v>
      </c>
      <c r="E176" s="145">
        <v>0</v>
      </c>
      <c r="F176" s="145">
        <v>0</v>
      </c>
      <c r="G176" s="145">
        <v>0</v>
      </c>
      <c r="H176" s="145">
        <v>0</v>
      </c>
      <c r="I176" s="145">
        <v>0</v>
      </c>
      <c r="J176" s="145">
        <v>0</v>
      </c>
      <c r="K176" s="145">
        <v>0</v>
      </c>
      <c r="L176" s="145">
        <v>0</v>
      </c>
      <c r="M176" s="145">
        <v>0</v>
      </c>
      <c r="N176" s="145">
        <v>0</v>
      </c>
      <c r="O176" s="145">
        <v>0</v>
      </c>
      <c r="P176" s="145">
        <v>0</v>
      </c>
      <c r="Q176" s="194">
        <v>0</v>
      </c>
      <c r="R176" s="145">
        <v>0</v>
      </c>
      <c r="S176" s="145">
        <v>0</v>
      </c>
      <c r="T176" s="145">
        <v>0</v>
      </c>
      <c r="U176" s="145">
        <v>0</v>
      </c>
      <c r="V176" s="145">
        <v>0</v>
      </c>
      <c r="W176" s="145">
        <v>0</v>
      </c>
      <c r="X176" s="145">
        <v>0</v>
      </c>
      <c r="Y176" s="145">
        <v>0</v>
      </c>
      <c r="Z176" s="145">
        <v>0</v>
      </c>
      <c r="AA176" s="145">
        <v>0</v>
      </c>
      <c r="AB176" s="145">
        <v>0</v>
      </c>
      <c r="AC176" s="145">
        <v>0</v>
      </c>
      <c r="AD176" s="145">
        <v>0</v>
      </c>
      <c r="AE176" s="145">
        <v>0</v>
      </c>
      <c r="AF176" s="145">
        <v>0</v>
      </c>
      <c r="AG176" s="145">
        <v>0</v>
      </c>
      <c r="AH176" s="145"/>
      <c r="AI176" s="145"/>
      <c r="AJ176" s="145"/>
      <c r="AK176" s="145"/>
      <c r="AL176" s="145"/>
      <c r="AM176" s="145"/>
      <c r="AN176" s="145"/>
      <c r="AO176" s="145"/>
      <c r="AP176" s="145"/>
      <c r="AQ176" s="131">
        <f t="shared" si="690"/>
        <v>0</v>
      </c>
    </row>
    <row r="177" spans="2:87">
      <c r="B177" s="158" t="s">
        <v>232</v>
      </c>
      <c r="C177" s="145">
        <v>0</v>
      </c>
      <c r="D177" s="145">
        <v>0</v>
      </c>
      <c r="E177" s="145">
        <v>0</v>
      </c>
      <c r="F177" s="145">
        <v>0</v>
      </c>
      <c r="G177" s="145">
        <v>0</v>
      </c>
      <c r="H177" s="145">
        <v>0</v>
      </c>
      <c r="I177" s="145">
        <v>0</v>
      </c>
      <c r="J177" s="145">
        <v>0</v>
      </c>
      <c r="K177" s="145">
        <v>0</v>
      </c>
      <c r="L177" s="145">
        <v>0</v>
      </c>
      <c r="M177" s="145">
        <v>0</v>
      </c>
      <c r="N177" s="145">
        <v>0</v>
      </c>
      <c r="O177" s="145">
        <v>0</v>
      </c>
      <c r="P177" s="145">
        <v>0</v>
      </c>
      <c r="Q177" s="194">
        <v>0</v>
      </c>
      <c r="R177" s="145">
        <v>0</v>
      </c>
      <c r="S177" s="145">
        <v>0</v>
      </c>
      <c r="T177" s="145">
        <v>0</v>
      </c>
      <c r="U177" s="145">
        <v>1213</v>
      </c>
      <c r="V177" s="145">
        <v>0</v>
      </c>
      <c r="W177" s="145">
        <v>0</v>
      </c>
      <c r="X177" s="145">
        <v>0</v>
      </c>
      <c r="Y177" s="145">
        <v>0</v>
      </c>
      <c r="Z177" s="145">
        <v>0</v>
      </c>
      <c r="AA177" s="145">
        <v>0</v>
      </c>
      <c r="AB177" s="145">
        <v>0</v>
      </c>
      <c r="AC177" s="145">
        <v>0</v>
      </c>
      <c r="AD177" s="145">
        <v>0</v>
      </c>
      <c r="AE177" s="145">
        <v>0</v>
      </c>
      <c r="AF177" s="145">
        <v>0</v>
      </c>
      <c r="AG177" s="145">
        <v>0</v>
      </c>
      <c r="AH177" s="145"/>
      <c r="AI177" s="145"/>
      <c r="AJ177" s="145"/>
      <c r="AK177" s="145"/>
      <c r="AL177" s="145"/>
      <c r="AM177" s="145"/>
      <c r="AN177" s="145"/>
      <c r="AO177" s="145"/>
      <c r="AP177" s="145"/>
      <c r="AQ177" s="131">
        <f t="shared" si="690"/>
        <v>1213</v>
      </c>
      <c r="AU177" s="135">
        <f t="shared" ref="AU177:BD177" si="733">C177-SUM(C172:C176)</f>
        <v>0</v>
      </c>
      <c r="AV177" s="135">
        <f t="shared" si="733"/>
        <v>0</v>
      </c>
      <c r="AW177" s="135">
        <f t="shared" si="733"/>
        <v>0</v>
      </c>
      <c r="AX177" s="135">
        <f t="shared" si="733"/>
        <v>0</v>
      </c>
      <c r="AY177" s="135">
        <f t="shared" si="733"/>
        <v>0</v>
      </c>
      <c r="AZ177" s="135">
        <f t="shared" si="733"/>
        <v>0</v>
      </c>
      <c r="BA177" s="135">
        <f t="shared" si="733"/>
        <v>0</v>
      </c>
      <c r="BB177" s="135">
        <f t="shared" si="733"/>
        <v>0</v>
      </c>
      <c r="BC177" s="135">
        <f t="shared" si="733"/>
        <v>0</v>
      </c>
      <c r="BD177" s="135">
        <f t="shared" si="733"/>
        <v>0</v>
      </c>
      <c r="BE177" s="135">
        <f t="shared" ref="BE177:BT177" si="734">M177-SUM(M172:M176)</f>
        <v>0</v>
      </c>
      <c r="BF177" s="135">
        <f t="shared" si="734"/>
        <v>0</v>
      </c>
      <c r="BG177" s="135">
        <f t="shared" si="734"/>
        <v>0</v>
      </c>
      <c r="BH177" s="135">
        <f t="shared" si="734"/>
        <v>0</v>
      </c>
      <c r="BI177" s="135">
        <f t="shared" si="734"/>
        <v>0</v>
      </c>
      <c r="BJ177" s="135">
        <f t="shared" si="734"/>
        <v>0</v>
      </c>
      <c r="BK177" s="135">
        <f t="shared" si="734"/>
        <v>0</v>
      </c>
      <c r="BL177" s="135">
        <f t="shared" si="734"/>
        <v>0</v>
      </c>
      <c r="BM177" s="135">
        <f t="shared" si="734"/>
        <v>0</v>
      </c>
      <c r="BN177" s="135">
        <f t="shared" si="734"/>
        <v>0</v>
      </c>
      <c r="BO177" s="135">
        <f t="shared" si="734"/>
        <v>0</v>
      </c>
      <c r="BP177" s="135">
        <f t="shared" si="734"/>
        <v>0</v>
      </c>
      <c r="BQ177" s="135">
        <f t="shared" si="734"/>
        <v>0</v>
      </c>
      <c r="BR177" s="135">
        <f t="shared" si="734"/>
        <v>0</v>
      </c>
      <c r="BS177" s="135">
        <f t="shared" si="734"/>
        <v>0</v>
      </c>
      <c r="BT177" s="135">
        <f t="shared" si="734"/>
        <v>0</v>
      </c>
      <c r="BU177" s="135">
        <f t="shared" ref="BU177:CI177" si="735">AC177-SUM(AC172:AC176)</f>
        <v>0</v>
      </c>
      <c r="BV177" s="135">
        <f t="shared" si="735"/>
        <v>0</v>
      </c>
      <c r="BW177" s="135">
        <f t="shared" si="735"/>
        <v>0</v>
      </c>
      <c r="BX177" s="135">
        <f t="shared" si="735"/>
        <v>0</v>
      </c>
      <c r="BY177" s="135">
        <f t="shared" si="735"/>
        <v>0</v>
      </c>
      <c r="BZ177" s="135">
        <f t="shared" si="735"/>
        <v>0</v>
      </c>
      <c r="CA177" s="135">
        <f t="shared" si="735"/>
        <v>0</v>
      </c>
      <c r="CB177" s="135">
        <f t="shared" si="735"/>
        <v>0</v>
      </c>
      <c r="CC177" s="135">
        <f t="shared" si="735"/>
        <v>0</v>
      </c>
      <c r="CD177" s="135">
        <f t="shared" si="735"/>
        <v>0</v>
      </c>
      <c r="CE177" s="135">
        <f t="shared" si="735"/>
        <v>0</v>
      </c>
      <c r="CF177" s="135">
        <f t="shared" si="735"/>
        <v>0</v>
      </c>
      <c r="CG177" s="135">
        <f t="shared" si="735"/>
        <v>0</v>
      </c>
      <c r="CH177" s="135">
        <f t="shared" si="735"/>
        <v>0</v>
      </c>
      <c r="CI177" s="135">
        <f t="shared" si="735"/>
        <v>0</v>
      </c>
    </row>
    <row r="178" spans="2:87">
      <c r="B178" s="153" t="s">
        <v>233</v>
      </c>
      <c r="C178" s="142">
        <v>1463121</v>
      </c>
      <c r="D178" s="142">
        <v>14973893</v>
      </c>
      <c r="E178" s="142">
        <v>18499015</v>
      </c>
      <c r="F178" s="142">
        <v>4894086</v>
      </c>
      <c r="G178" s="142">
        <v>18757352</v>
      </c>
      <c r="H178" s="142">
        <v>21578597</v>
      </c>
      <c r="I178" s="142">
        <v>6510118</v>
      </c>
      <c r="J178" s="142">
        <v>6286783</v>
      </c>
      <c r="K178" s="142">
        <v>-344229</v>
      </c>
      <c r="L178" s="142">
        <v>4866901</v>
      </c>
      <c r="M178" s="142">
        <v>18175856</v>
      </c>
      <c r="N178" s="142">
        <v>8000911</v>
      </c>
      <c r="O178" s="142">
        <v>-8645738</v>
      </c>
      <c r="P178" s="142">
        <v>3185246</v>
      </c>
      <c r="Q178" s="193">
        <v>7748477</v>
      </c>
      <c r="R178" s="142">
        <v>163952</v>
      </c>
      <c r="S178" s="142">
        <v>3153328</v>
      </c>
      <c r="T178" s="142">
        <v>4247412</v>
      </c>
      <c r="U178" s="142">
        <v>8951559</v>
      </c>
      <c r="V178" s="142">
        <v>-33058</v>
      </c>
      <c r="W178" s="142">
        <v>154541</v>
      </c>
      <c r="X178" s="142">
        <v>17366067</v>
      </c>
      <c r="Y178" s="142">
        <v>6305532</v>
      </c>
      <c r="Z178" s="142">
        <v>5031672</v>
      </c>
      <c r="AA178" s="142">
        <v>7757450</v>
      </c>
      <c r="AB178" s="142">
        <v>16189552</v>
      </c>
      <c r="AC178" s="142">
        <v>5012497</v>
      </c>
      <c r="AD178" s="142">
        <v>5875243</v>
      </c>
      <c r="AE178" s="142">
        <v>8397269</v>
      </c>
      <c r="AF178" s="142">
        <v>6151804</v>
      </c>
      <c r="AG178" s="142">
        <v>20986837</v>
      </c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31">
        <f t="shared" si="690"/>
        <v>241662046</v>
      </c>
      <c r="AU178" s="159">
        <f t="shared" ref="AU178:BT178" si="736">C178-SUM(C171,C177)</f>
        <v>0</v>
      </c>
      <c r="AV178" s="159">
        <f t="shared" si="736"/>
        <v>0</v>
      </c>
      <c r="AW178" s="159">
        <f t="shared" si="736"/>
        <v>0</v>
      </c>
      <c r="AX178" s="159">
        <f t="shared" si="736"/>
        <v>0</v>
      </c>
      <c r="AY178" s="159">
        <f t="shared" si="736"/>
        <v>0</v>
      </c>
      <c r="AZ178" s="159">
        <f t="shared" si="736"/>
        <v>0</v>
      </c>
      <c r="BA178" s="159">
        <f t="shared" si="736"/>
        <v>0</v>
      </c>
      <c r="BB178" s="159">
        <f t="shared" si="736"/>
        <v>0</v>
      </c>
      <c r="BC178" s="159">
        <f t="shared" si="736"/>
        <v>0</v>
      </c>
      <c r="BD178" s="159">
        <f t="shared" si="736"/>
        <v>0</v>
      </c>
      <c r="BE178" s="159">
        <f t="shared" si="736"/>
        <v>0</v>
      </c>
      <c r="BF178" s="135">
        <f t="shared" si="736"/>
        <v>0</v>
      </c>
      <c r="BG178" s="135">
        <f t="shared" si="736"/>
        <v>0</v>
      </c>
      <c r="BH178" s="135">
        <f t="shared" si="736"/>
        <v>0</v>
      </c>
      <c r="BI178" s="135">
        <f t="shared" si="736"/>
        <v>0</v>
      </c>
      <c r="BJ178" s="135">
        <f t="shared" si="736"/>
        <v>0</v>
      </c>
      <c r="BK178" s="135">
        <f t="shared" si="736"/>
        <v>0</v>
      </c>
      <c r="BL178" s="135">
        <f t="shared" si="736"/>
        <v>0</v>
      </c>
      <c r="BM178" s="135">
        <f t="shared" si="736"/>
        <v>0</v>
      </c>
      <c r="BN178" s="135">
        <f t="shared" si="736"/>
        <v>0</v>
      </c>
      <c r="BO178" s="135">
        <f t="shared" si="736"/>
        <v>0</v>
      </c>
      <c r="BP178" s="135">
        <f t="shared" si="736"/>
        <v>0</v>
      </c>
      <c r="BQ178" s="135">
        <f t="shared" si="736"/>
        <v>0</v>
      </c>
      <c r="BR178" s="135">
        <f t="shared" si="736"/>
        <v>0</v>
      </c>
      <c r="BS178" s="135">
        <f t="shared" si="736"/>
        <v>0</v>
      </c>
      <c r="BT178" s="135">
        <f t="shared" si="736"/>
        <v>0</v>
      </c>
      <c r="BU178" s="135">
        <f t="shared" ref="BU178:CI178" si="737">AC178-SUM(AC171,AC177)</f>
        <v>0</v>
      </c>
      <c r="BV178" s="135">
        <f t="shared" si="737"/>
        <v>0</v>
      </c>
      <c r="BW178" s="135">
        <f t="shared" si="737"/>
        <v>0</v>
      </c>
      <c r="BX178" s="135">
        <f t="shared" si="737"/>
        <v>0</v>
      </c>
      <c r="BY178" s="135">
        <f t="shared" si="737"/>
        <v>0</v>
      </c>
      <c r="BZ178" s="135">
        <f t="shared" si="737"/>
        <v>0</v>
      </c>
      <c r="CA178" s="135">
        <f t="shared" si="737"/>
        <v>0</v>
      </c>
      <c r="CB178" s="135">
        <f t="shared" si="737"/>
        <v>0</v>
      </c>
      <c r="CC178" s="135">
        <f t="shared" si="737"/>
        <v>0</v>
      </c>
      <c r="CD178" s="135">
        <f t="shared" si="737"/>
        <v>0</v>
      </c>
      <c r="CE178" s="135">
        <f t="shared" si="737"/>
        <v>0</v>
      </c>
      <c r="CF178" s="135">
        <f t="shared" si="737"/>
        <v>0</v>
      </c>
      <c r="CG178" s="135">
        <f t="shared" si="737"/>
        <v>0</v>
      </c>
      <c r="CH178" s="135">
        <f t="shared" si="737"/>
        <v>0</v>
      </c>
      <c r="CI178" s="135">
        <f t="shared" si="737"/>
        <v>0</v>
      </c>
    </row>
    <row r="181" spans="2:87" ht="18.75" customHeight="1">
      <c r="B181" s="230" t="s">
        <v>234</v>
      </c>
      <c r="C181" s="231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1"/>
      <c r="T181" s="231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1"/>
      <c r="AI181" s="231"/>
      <c r="AJ181" s="231"/>
      <c r="AK181" s="231"/>
      <c r="AL181" s="231"/>
      <c r="AM181" s="231"/>
      <c r="AN181" s="231"/>
      <c r="AO181" s="231"/>
      <c r="AP181" s="231"/>
      <c r="AQ181" s="232"/>
    </row>
    <row r="182" spans="2:87" s="163" customFormat="1">
      <c r="B182" s="188"/>
      <c r="C182" s="178">
        <f>COUNTIF($C$183:$AP$183,C183)</f>
        <v>1</v>
      </c>
      <c r="D182" s="178">
        <f t="shared" ref="D182:AP182" si="738">COUNTIF($C$183:$AP$183,D183)</f>
        <v>1</v>
      </c>
      <c r="E182" s="178">
        <f t="shared" si="738"/>
        <v>1</v>
      </c>
      <c r="F182" s="178">
        <f t="shared" si="738"/>
        <v>1</v>
      </c>
      <c r="G182" s="178">
        <f t="shared" si="738"/>
        <v>1</v>
      </c>
      <c r="H182" s="178">
        <f t="shared" si="738"/>
        <v>1</v>
      </c>
      <c r="I182" s="178">
        <f t="shared" si="738"/>
        <v>1</v>
      </c>
      <c r="J182" s="178">
        <f t="shared" si="738"/>
        <v>1</v>
      </c>
      <c r="K182" s="178">
        <f t="shared" si="738"/>
        <v>1</v>
      </c>
      <c r="L182" s="178">
        <f t="shared" si="738"/>
        <v>1</v>
      </c>
      <c r="M182" s="178">
        <f t="shared" si="738"/>
        <v>1</v>
      </c>
      <c r="N182" s="178">
        <f t="shared" si="738"/>
        <v>1</v>
      </c>
      <c r="O182" s="178">
        <f t="shared" si="738"/>
        <v>1</v>
      </c>
      <c r="P182" s="178">
        <f t="shared" si="738"/>
        <v>1</v>
      </c>
      <c r="Q182" s="178">
        <f t="shared" si="738"/>
        <v>1</v>
      </c>
      <c r="R182" s="178">
        <f t="shared" si="738"/>
        <v>1</v>
      </c>
      <c r="S182" s="178">
        <f t="shared" si="738"/>
        <v>1</v>
      </c>
      <c r="T182" s="178">
        <f t="shared" si="738"/>
        <v>1</v>
      </c>
      <c r="U182" s="178">
        <f t="shared" si="738"/>
        <v>1</v>
      </c>
      <c r="V182" s="178">
        <f t="shared" si="738"/>
        <v>1</v>
      </c>
      <c r="W182" s="178">
        <f t="shared" si="738"/>
        <v>1</v>
      </c>
      <c r="X182" s="178">
        <f t="shared" si="738"/>
        <v>1</v>
      </c>
      <c r="Y182" s="178">
        <f t="shared" si="738"/>
        <v>1</v>
      </c>
      <c r="Z182" s="178">
        <f t="shared" si="738"/>
        <v>1</v>
      </c>
      <c r="AA182" s="178">
        <f t="shared" si="738"/>
        <v>1</v>
      </c>
      <c r="AB182" s="178">
        <f t="shared" si="738"/>
        <v>1</v>
      </c>
      <c r="AC182" s="178">
        <f t="shared" si="738"/>
        <v>1</v>
      </c>
      <c r="AD182" s="178">
        <f t="shared" si="738"/>
        <v>1</v>
      </c>
      <c r="AE182" s="178">
        <f t="shared" si="738"/>
        <v>1</v>
      </c>
      <c r="AF182" s="178">
        <f t="shared" si="738"/>
        <v>1</v>
      </c>
      <c r="AG182" s="178">
        <f t="shared" si="738"/>
        <v>1</v>
      </c>
      <c r="AH182" s="178">
        <f t="shared" si="738"/>
        <v>9</v>
      </c>
      <c r="AI182" s="178">
        <f t="shared" si="738"/>
        <v>9</v>
      </c>
      <c r="AJ182" s="178">
        <f t="shared" si="738"/>
        <v>9</v>
      </c>
      <c r="AK182" s="178">
        <f t="shared" si="738"/>
        <v>9</v>
      </c>
      <c r="AL182" s="178">
        <f t="shared" si="738"/>
        <v>9</v>
      </c>
      <c r="AM182" s="178">
        <f t="shared" si="738"/>
        <v>9</v>
      </c>
      <c r="AN182" s="178">
        <f t="shared" si="738"/>
        <v>9</v>
      </c>
      <c r="AO182" s="178">
        <f t="shared" si="738"/>
        <v>9</v>
      </c>
      <c r="AP182" s="178">
        <f t="shared" si="738"/>
        <v>9</v>
      </c>
      <c r="AQ182" s="188"/>
      <c r="AU182" s="179"/>
      <c r="AV182" s="179"/>
      <c r="AW182" s="179"/>
      <c r="AX182" s="179"/>
      <c r="AY182" s="179"/>
      <c r="AZ182" s="179"/>
      <c r="BA182" s="179"/>
      <c r="BB182" s="179"/>
      <c r="BC182" s="179"/>
      <c r="BD182" s="179"/>
      <c r="BE182" s="179"/>
      <c r="BF182" s="179"/>
      <c r="BG182" s="179"/>
      <c r="BH182" s="179"/>
      <c r="BI182" s="179"/>
      <c r="BJ182" s="179"/>
      <c r="BK182" s="179"/>
      <c r="BL182" s="179"/>
      <c r="BM182" s="179"/>
      <c r="BN182" s="179"/>
      <c r="BO182" s="179"/>
      <c r="BP182" s="179"/>
      <c r="BQ182" s="179"/>
      <c r="BR182" s="179"/>
      <c r="BS182" s="179"/>
      <c r="BT182" s="179"/>
      <c r="BU182" s="179"/>
      <c r="BV182" s="179"/>
      <c r="BW182" s="179"/>
      <c r="BX182" s="179"/>
      <c r="BY182" s="179"/>
      <c r="BZ182" s="179"/>
      <c r="CA182" s="179"/>
      <c r="CB182" s="179"/>
      <c r="CC182" s="179"/>
      <c r="CD182" s="179"/>
      <c r="CE182" s="179"/>
      <c r="CF182" s="179"/>
      <c r="CG182" s="179"/>
      <c r="CH182" s="179"/>
      <c r="CI182" s="179"/>
    </row>
    <row r="183" spans="2:87" s="163" customFormat="1" hidden="1">
      <c r="B183" s="164"/>
      <c r="C183" s="176">
        <f>SUM(C185:C243)</f>
        <v>112759277</v>
      </c>
      <c r="D183" s="176">
        <f t="shared" ref="D183:AP183" si="739">SUM(D185:D243)</f>
        <v>841205614</v>
      </c>
      <c r="E183" s="176">
        <f t="shared" si="739"/>
        <v>2111376424</v>
      </c>
      <c r="F183" s="176">
        <f t="shared" si="739"/>
        <v>496437017</v>
      </c>
      <c r="G183" s="176">
        <f t="shared" si="739"/>
        <v>12436036561</v>
      </c>
      <c r="H183" s="176">
        <f t="shared" si="739"/>
        <v>740382118</v>
      </c>
      <c r="I183" s="176">
        <f t="shared" si="739"/>
        <v>432364923</v>
      </c>
      <c r="J183" s="176">
        <f t="shared" si="739"/>
        <v>4076603171</v>
      </c>
      <c r="K183" s="176">
        <f t="shared" si="739"/>
        <v>45034314</v>
      </c>
      <c r="L183" s="176">
        <f t="shared" si="739"/>
        <v>4029390611</v>
      </c>
      <c r="M183" s="176">
        <f t="shared" si="739"/>
        <v>17457650301</v>
      </c>
      <c r="N183" s="176">
        <f t="shared" si="739"/>
        <v>7178017267</v>
      </c>
      <c r="O183" s="176">
        <f t="shared" si="739"/>
        <v>2917254388</v>
      </c>
      <c r="P183" s="176">
        <f t="shared" si="739"/>
        <v>1126500779</v>
      </c>
      <c r="Q183" s="176">
        <f t="shared" si="739"/>
        <v>685955059</v>
      </c>
      <c r="R183" s="176">
        <f t="shared" si="739"/>
        <v>31440710</v>
      </c>
      <c r="S183" s="176">
        <f t="shared" si="739"/>
        <v>248395605</v>
      </c>
      <c r="T183" s="176">
        <f t="shared" si="739"/>
        <v>159608426</v>
      </c>
      <c r="U183" s="176">
        <f t="shared" si="739"/>
        <v>534366018</v>
      </c>
      <c r="V183" s="176">
        <f t="shared" si="739"/>
        <v>12190508</v>
      </c>
      <c r="W183" s="176">
        <f t="shared" si="739"/>
        <v>29460174</v>
      </c>
      <c r="X183" s="176">
        <f t="shared" si="739"/>
        <v>4287042927</v>
      </c>
      <c r="Y183" s="176">
        <f t="shared" si="739"/>
        <v>244041503</v>
      </c>
      <c r="Z183" s="176">
        <f t="shared" si="739"/>
        <v>1891501737</v>
      </c>
      <c r="AA183" s="176">
        <f t="shared" si="739"/>
        <v>6469094436</v>
      </c>
      <c r="AB183" s="176">
        <f t="shared" si="739"/>
        <v>1732687266</v>
      </c>
      <c r="AC183" s="176">
        <f t="shared" si="739"/>
        <v>2109968128</v>
      </c>
      <c r="AD183" s="176">
        <f t="shared" si="739"/>
        <v>342150193</v>
      </c>
      <c r="AE183" s="176">
        <f t="shared" si="739"/>
        <v>3504540598</v>
      </c>
      <c r="AF183" s="176">
        <f t="shared" si="739"/>
        <v>1334469218</v>
      </c>
      <c r="AG183" s="176">
        <f t="shared" si="739"/>
        <v>1499801808</v>
      </c>
      <c r="AH183" s="176">
        <f t="shared" si="739"/>
        <v>0</v>
      </c>
      <c r="AI183" s="176">
        <f t="shared" si="739"/>
        <v>0</v>
      </c>
      <c r="AJ183" s="176">
        <f t="shared" si="739"/>
        <v>0</v>
      </c>
      <c r="AK183" s="176">
        <f t="shared" si="739"/>
        <v>0</v>
      </c>
      <c r="AL183" s="176">
        <f t="shared" si="739"/>
        <v>0</v>
      </c>
      <c r="AM183" s="176">
        <f t="shared" si="739"/>
        <v>0</v>
      </c>
      <c r="AN183" s="176">
        <f t="shared" si="739"/>
        <v>0</v>
      </c>
      <c r="AO183" s="176">
        <f t="shared" si="739"/>
        <v>0</v>
      </c>
      <c r="AP183" s="176">
        <f t="shared" si="739"/>
        <v>0</v>
      </c>
      <c r="AQ183" s="164"/>
      <c r="AU183" s="179"/>
      <c r="AV183" s="179"/>
      <c r="AW183" s="179"/>
      <c r="AX183" s="179"/>
      <c r="AY183" s="179"/>
      <c r="AZ183" s="179"/>
      <c r="BA183" s="179"/>
      <c r="BB183" s="179"/>
      <c r="BC183" s="179"/>
      <c r="BD183" s="179"/>
      <c r="BE183" s="179"/>
      <c r="BF183" s="179"/>
      <c r="BG183" s="179"/>
      <c r="BH183" s="179"/>
      <c r="BI183" s="179"/>
      <c r="BJ183" s="179"/>
      <c r="BK183" s="179"/>
      <c r="BL183" s="179"/>
      <c r="BM183" s="179"/>
      <c r="BN183" s="179"/>
      <c r="BO183" s="179"/>
      <c r="BP183" s="179"/>
      <c r="BQ183" s="179"/>
      <c r="BR183" s="179"/>
      <c r="BS183" s="179"/>
      <c r="BT183" s="179"/>
      <c r="BU183" s="179"/>
      <c r="BV183" s="179"/>
      <c r="BW183" s="179"/>
      <c r="BX183" s="179"/>
      <c r="BY183" s="179"/>
      <c r="BZ183" s="179"/>
      <c r="CA183" s="179"/>
      <c r="CB183" s="179"/>
      <c r="CC183" s="179"/>
      <c r="CD183" s="179"/>
      <c r="CE183" s="179"/>
      <c r="CF183" s="179"/>
      <c r="CG183" s="179"/>
      <c r="CH183" s="179"/>
      <c r="CI183" s="179"/>
    </row>
    <row r="184" spans="2:87" s="191" customFormat="1" ht="22.5">
      <c r="B184" s="138"/>
      <c r="C184" s="138" t="str">
        <f>C7</f>
        <v>Ace Vida</v>
      </c>
      <c r="D184" s="138" t="str">
        <f t="shared" ref="D184:AQ184" si="740">D7</f>
        <v>BanChile</v>
      </c>
      <c r="E184" s="138" t="str">
        <f t="shared" si="740"/>
        <v>BBVA Vida</v>
      </c>
      <c r="F184" s="138" t="str">
        <f t="shared" si="740"/>
        <v>BCI Seguros Vida</v>
      </c>
      <c r="G184" s="138" t="str">
        <f t="shared" si="740"/>
        <v>BICE Vida</v>
      </c>
      <c r="H184" s="138" t="str">
        <f t="shared" si="740"/>
        <v>Cámara</v>
      </c>
      <c r="I184" s="138" t="str">
        <f t="shared" si="740"/>
        <v>Cardif</v>
      </c>
      <c r="J184" s="138" t="str">
        <f t="shared" si="740"/>
        <v>Chilena Consolidada</v>
      </c>
      <c r="K184" s="138" t="str">
        <f t="shared" si="740"/>
        <v>CLC</v>
      </c>
      <c r="L184" s="138" t="str">
        <f t="shared" si="740"/>
        <v>CN Life</v>
      </c>
      <c r="M184" s="138" t="str">
        <f t="shared" si="740"/>
        <v>Consorcio Nacional</v>
      </c>
      <c r="N184" s="138" t="str">
        <f t="shared" si="740"/>
        <v>CorpSeguros</v>
      </c>
      <c r="O184" s="138" t="str">
        <f t="shared" si="740"/>
        <v>CorpVida</v>
      </c>
      <c r="P184" s="138" t="str">
        <f t="shared" si="740"/>
        <v>Cruz del Sur</v>
      </c>
      <c r="Q184" s="138" t="str">
        <f t="shared" si="740"/>
        <v>EuroAmérica</v>
      </c>
      <c r="R184" s="138" t="str">
        <f t="shared" si="740"/>
        <v>Huelen</v>
      </c>
      <c r="S184" s="138" t="str">
        <f t="shared" si="740"/>
        <v>Itaú</v>
      </c>
      <c r="T184" s="138" t="str">
        <f t="shared" si="740"/>
        <v>M. de Carabineros</v>
      </c>
      <c r="U184" s="138" t="str">
        <f t="shared" si="740"/>
        <v>M. del Ej. y Av.</v>
      </c>
      <c r="V184" s="138" t="str">
        <f t="shared" si="740"/>
        <v>Magallanes Vida</v>
      </c>
      <c r="W184" s="138" t="str">
        <f t="shared" si="740"/>
        <v>Mapfre Vida</v>
      </c>
      <c r="X184" s="138" t="str">
        <f t="shared" si="740"/>
        <v>Metlife</v>
      </c>
      <c r="Y184" s="138" t="str">
        <f t="shared" si="740"/>
        <v>Mutual de Seguros</v>
      </c>
      <c r="Z184" s="138" t="str">
        <f t="shared" si="740"/>
        <v>Ohio National</v>
      </c>
      <c r="AA184" s="138" t="str">
        <f t="shared" si="740"/>
        <v>Penta Vida</v>
      </c>
      <c r="AB184" s="138" t="str">
        <f t="shared" si="740"/>
        <v>Principal</v>
      </c>
      <c r="AC184" s="138" t="str">
        <f t="shared" si="740"/>
        <v>Renta Nacional</v>
      </c>
      <c r="AD184" s="138" t="str">
        <f t="shared" si="740"/>
        <v>Rigel</v>
      </c>
      <c r="AE184" s="138" t="str">
        <f t="shared" si="740"/>
        <v>Security Previsión</v>
      </c>
      <c r="AF184" s="138" t="str">
        <f t="shared" si="740"/>
        <v>Sura</v>
      </c>
      <c r="AG184" s="138" t="str">
        <f t="shared" si="740"/>
        <v>Zurich Santander</v>
      </c>
      <c r="AH184" s="138">
        <f t="shared" si="740"/>
        <v>0</v>
      </c>
      <c r="AI184" s="138">
        <f t="shared" si="740"/>
        <v>0</v>
      </c>
      <c r="AJ184" s="138">
        <f t="shared" si="740"/>
        <v>0</v>
      </c>
      <c r="AK184" s="138">
        <f t="shared" si="740"/>
        <v>0</v>
      </c>
      <c r="AL184" s="138">
        <f t="shared" si="740"/>
        <v>0</v>
      </c>
      <c r="AM184" s="138">
        <f t="shared" si="740"/>
        <v>0</v>
      </c>
      <c r="AN184" s="138">
        <f t="shared" si="740"/>
        <v>0</v>
      </c>
      <c r="AO184" s="138">
        <f t="shared" si="740"/>
        <v>0</v>
      </c>
      <c r="AP184" s="138">
        <f t="shared" si="740"/>
        <v>0</v>
      </c>
      <c r="AQ184" s="138" t="str">
        <f t="shared" si="740"/>
        <v>Mercado</v>
      </c>
      <c r="AU184" s="192"/>
      <c r="AV184" s="192"/>
      <c r="AW184" s="192"/>
      <c r="AX184" s="192"/>
      <c r="AY184" s="192"/>
      <c r="AZ184" s="192"/>
      <c r="BA184" s="192"/>
      <c r="BB184" s="192"/>
      <c r="BC184" s="192"/>
      <c r="BD184" s="192"/>
      <c r="BE184" s="192"/>
      <c r="BF184" s="192"/>
      <c r="BG184" s="192"/>
      <c r="BH184" s="192"/>
      <c r="BI184" s="192"/>
      <c r="BJ184" s="192"/>
      <c r="BK184" s="192"/>
      <c r="BL184" s="192"/>
      <c r="BM184" s="192"/>
      <c r="BN184" s="192"/>
      <c r="BO184" s="192"/>
      <c r="BP184" s="192"/>
      <c r="BQ184" s="192"/>
      <c r="BR184" s="192"/>
      <c r="BS184" s="192"/>
      <c r="BT184" s="192"/>
      <c r="BU184" s="192"/>
      <c r="BV184" s="192"/>
      <c r="BW184" s="192"/>
      <c r="BX184" s="192"/>
      <c r="BY184" s="192"/>
      <c r="BZ184" s="192"/>
      <c r="CA184" s="192"/>
      <c r="CB184" s="192"/>
      <c r="CC184" s="192"/>
      <c r="CD184" s="192"/>
      <c r="CE184" s="192"/>
      <c r="CF184" s="192"/>
      <c r="CG184" s="192"/>
      <c r="CH184" s="192"/>
      <c r="CI184" s="192"/>
    </row>
    <row r="185" spans="2:87">
      <c r="B185" s="150" t="s">
        <v>235</v>
      </c>
      <c r="C185" s="145">
        <v>20631366</v>
      </c>
      <c r="D185" s="145">
        <v>87965542</v>
      </c>
      <c r="E185" s="145">
        <v>53009390</v>
      </c>
      <c r="F185" s="145">
        <v>70061231</v>
      </c>
      <c r="G185" s="145">
        <v>171706088</v>
      </c>
      <c r="H185" s="145">
        <v>121110253</v>
      </c>
      <c r="I185" s="145">
        <v>63449286</v>
      </c>
      <c r="J185" s="145">
        <v>127085425</v>
      </c>
      <c r="K185" s="145">
        <v>10947694</v>
      </c>
      <c r="L185" s="145">
        <v>24348275</v>
      </c>
      <c r="M185" s="145">
        <v>230160356</v>
      </c>
      <c r="N185" s="145">
        <v>46344329</v>
      </c>
      <c r="O185" s="145">
        <v>204334130</v>
      </c>
      <c r="P185" s="145">
        <v>120645167</v>
      </c>
      <c r="Q185" s="145">
        <v>121464121</v>
      </c>
      <c r="R185" s="145">
        <v>327459</v>
      </c>
      <c r="S185" s="145">
        <v>13798823</v>
      </c>
      <c r="T185" s="145">
        <v>13816198</v>
      </c>
      <c r="U185" s="145">
        <v>13927441</v>
      </c>
      <c r="V185" s="145">
        <v>32098</v>
      </c>
      <c r="W185" s="145">
        <v>2139362</v>
      </c>
      <c r="X185" s="145">
        <v>406203444</v>
      </c>
      <c r="Y185" s="145">
        <v>20954028</v>
      </c>
      <c r="Z185" s="145">
        <v>76422010</v>
      </c>
      <c r="AA185" s="145">
        <v>136265946</v>
      </c>
      <c r="AB185" s="145">
        <v>112317334</v>
      </c>
      <c r="AC185" s="145">
        <v>46774793</v>
      </c>
      <c r="AD185" s="145">
        <v>30243047</v>
      </c>
      <c r="AE185" s="145">
        <v>95134521</v>
      </c>
      <c r="AF185" s="145">
        <v>136810449</v>
      </c>
      <c r="AG185" s="145">
        <v>77799968</v>
      </c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31">
        <f>SUM(C185:AP185)</f>
        <v>2656229574</v>
      </c>
    </row>
    <row r="186" spans="2:87">
      <c r="B186" s="150" t="s">
        <v>236</v>
      </c>
      <c r="C186" s="145">
        <v>0</v>
      </c>
      <c r="D186" s="145">
        <v>0</v>
      </c>
      <c r="E186" s="145">
        <v>1000</v>
      </c>
      <c r="F186" s="145">
        <v>0</v>
      </c>
      <c r="G186" s="145">
        <v>0</v>
      </c>
      <c r="H186" s="145">
        <v>0</v>
      </c>
      <c r="I186" s="145">
        <v>756385</v>
      </c>
      <c r="J186" s="145">
        <v>0</v>
      </c>
      <c r="K186" s="145">
        <v>0</v>
      </c>
      <c r="L186" s="145">
        <v>0</v>
      </c>
      <c r="M186" s="145">
        <v>0</v>
      </c>
      <c r="N186" s="145">
        <v>0</v>
      </c>
      <c r="O186" s="145">
        <v>0</v>
      </c>
      <c r="P186" s="145">
        <v>0</v>
      </c>
      <c r="Q186" s="145">
        <v>0</v>
      </c>
      <c r="R186" s="145">
        <v>0</v>
      </c>
      <c r="S186" s="145">
        <v>0</v>
      </c>
      <c r="T186" s="145">
        <v>0</v>
      </c>
      <c r="U186" s="145">
        <v>0</v>
      </c>
      <c r="V186" s="145">
        <v>0</v>
      </c>
      <c r="W186" s="145">
        <v>0</v>
      </c>
      <c r="X186" s="145">
        <v>0</v>
      </c>
      <c r="Y186" s="145">
        <v>0</v>
      </c>
      <c r="Z186" s="145">
        <v>21051</v>
      </c>
      <c r="AA186" s="145">
        <v>0</v>
      </c>
      <c r="AB186" s="145">
        <v>0</v>
      </c>
      <c r="AC186" s="145">
        <v>0</v>
      </c>
      <c r="AD186" s="145">
        <v>0</v>
      </c>
      <c r="AE186" s="145">
        <v>0</v>
      </c>
      <c r="AF186" s="145">
        <v>0</v>
      </c>
      <c r="AG186" s="145">
        <v>0</v>
      </c>
      <c r="AH186" s="145"/>
      <c r="AI186" s="145"/>
      <c r="AJ186" s="145"/>
      <c r="AK186" s="145"/>
      <c r="AL186" s="145"/>
      <c r="AM186" s="145"/>
      <c r="AN186" s="145"/>
      <c r="AO186" s="145"/>
      <c r="AP186" s="145"/>
      <c r="AQ186" s="131">
        <f t="shared" ref="AQ186:AQ243" si="741">SUM(C186:AP186)</f>
        <v>778436</v>
      </c>
    </row>
    <row r="187" spans="2:87">
      <c r="B187" s="150" t="s">
        <v>237</v>
      </c>
      <c r="C187" s="145">
        <v>0</v>
      </c>
      <c r="D187" s="145">
        <v>173693</v>
      </c>
      <c r="E187" s="145">
        <v>15153364</v>
      </c>
      <c r="F187" s="145">
        <v>0</v>
      </c>
      <c r="G187" s="145">
        <v>0</v>
      </c>
      <c r="H187" s="145">
        <v>197086</v>
      </c>
      <c r="I187" s="145">
        <v>90945</v>
      </c>
      <c r="J187" s="145">
        <v>1453178</v>
      </c>
      <c r="K187" s="145">
        <v>0</v>
      </c>
      <c r="L187" s="145">
        <v>0</v>
      </c>
      <c r="M187" s="145">
        <v>6364527</v>
      </c>
      <c r="N187" s="145">
        <v>179</v>
      </c>
      <c r="O187" s="145">
        <v>24437</v>
      </c>
      <c r="P187" s="145">
        <v>0</v>
      </c>
      <c r="Q187" s="145">
        <v>220602</v>
      </c>
      <c r="R187" s="145">
        <v>0</v>
      </c>
      <c r="S187" s="145">
        <v>0</v>
      </c>
      <c r="T187" s="145">
        <v>0</v>
      </c>
      <c r="U187" s="145">
        <v>0</v>
      </c>
      <c r="V187" s="145">
        <v>0</v>
      </c>
      <c r="W187" s="145">
        <v>0</v>
      </c>
      <c r="X187" s="145">
        <v>0</v>
      </c>
      <c r="Y187" s="145">
        <v>0</v>
      </c>
      <c r="Z187" s="145">
        <v>0</v>
      </c>
      <c r="AA187" s="145">
        <v>0</v>
      </c>
      <c r="AB187" s="145">
        <v>0</v>
      </c>
      <c r="AC187" s="145">
        <v>11202430</v>
      </c>
      <c r="AD187" s="145">
        <v>0</v>
      </c>
      <c r="AE187" s="145">
        <v>0</v>
      </c>
      <c r="AF187" s="145">
        <v>-290565</v>
      </c>
      <c r="AG187" s="145">
        <v>218580</v>
      </c>
      <c r="AH187" s="145"/>
      <c r="AI187" s="145"/>
      <c r="AJ187" s="145"/>
      <c r="AK187" s="145"/>
      <c r="AL187" s="145"/>
      <c r="AM187" s="145"/>
      <c r="AN187" s="145"/>
      <c r="AO187" s="145"/>
      <c r="AP187" s="145"/>
      <c r="AQ187" s="131">
        <f t="shared" si="741"/>
        <v>34808456</v>
      </c>
    </row>
    <row r="188" spans="2:87">
      <c r="B188" s="150" t="s">
        <v>238</v>
      </c>
      <c r="C188" s="145">
        <v>559657</v>
      </c>
      <c r="D188" s="145">
        <v>0</v>
      </c>
      <c r="E188" s="145">
        <v>252601</v>
      </c>
      <c r="F188" s="145">
        <v>104109</v>
      </c>
      <c r="G188" s="145">
        <v>285876</v>
      </c>
      <c r="H188" s="145">
        <v>0</v>
      </c>
      <c r="I188" s="145">
        <v>0</v>
      </c>
      <c r="J188" s="145">
        <v>0</v>
      </c>
      <c r="K188" s="145">
        <v>0</v>
      </c>
      <c r="L188" s="145">
        <v>56604</v>
      </c>
      <c r="M188" s="145">
        <v>429457</v>
      </c>
      <c r="N188" s="145">
        <v>0</v>
      </c>
      <c r="O188" s="145">
        <v>13996528</v>
      </c>
      <c r="P188" s="145">
        <v>2331928</v>
      </c>
      <c r="Q188" s="145">
        <v>4594227</v>
      </c>
      <c r="R188" s="145">
        <v>0</v>
      </c>
      <c r="S188" s="145">
        <v>616843</v>
      </c>
      <c r="T188" s="145">
        <v>0</v>
      </c>
      <c r="U188" s="145">
        <v>179885</v>
      </c>
      <c r="V188" s="145">
        <v>0</v>
      </c>
      <c r="W188" s="145">
        <v>201914</v>
      </c>
      <c r="X188" s="145">
        <v>425839</v>
      </c>
      <c r="Y188" s="145">
        <v>0</v>
      </c>
      <c r="Z188" s="145">
        <v>368054</v>
      </c>
      <c r="AA188" s="145">
        <v>0</v>
      </c>
      <c r="AB188" s="145">
        <v>90193</v>
      </c>
      <c r="AC188" s="145">
        <v>0</v>
      </c>
      <c r="AD188" s="145">
        <v>0</v>
      </c>
      <c r="AE188" s="145">
        <v>15012</v>
      </c>
      <c r="AF188" s="145">
        <v>8701254</v>
      </c>
      <c r="AG188" s="145">
        <v>687778</v>
      </c>
      <c r="AH188" s="145"/>
      <c r="AI188" s="145"/>
      <c r="AJ188" s="145"/>
      <c r="AK188" s="145"/>
      <c r="AL188" s="145"/>
      <c r="AM188" s="145"/>
      <c r="AN188" s="145"/>
      <c r="AO188" s="145"/>
      <c r="AP188" s="145"/>
      <c r="AQ188" s="131">
        <f t="shared" si="741"/>
        <v>33897759</v>
      </c>
    </row>
    <row r="189" spans="2:87">
      <c r="B189" s="150" t="s">
        <v>239</v>
      </c>
      <c r="C189" s="145">
        <v>3311482</v>
      </c>
      <c r="D189" s="145">
        <v>0</v>
      </c>
      <c r="E189" s="145">
        <v>4089290</v>
      </c>
      <c r="F189" s="145">
        <v>0</v>
      </c>
      <c r="G189" s="145">
        <v>0</v>
      </c>
      <c r="H189" s="145">
        <v>0</v>
      </c>
      <c r="I189" s="145">
        <v>0</v>
      </c>
      <c r="J189" s="145">
        <v>0</v>
      </c>
      <c r="K189" s="145">
        <v>0</v>
      </c>
      <c r="L189" s="145">
        <v>0</v>
      </c>
      <c r="M189" s="145">
        <v>0</v>
      </c>
      <c r="N189" s="145">
        <v>0</v>
      </c>
      <c r="O189" s="145">
        <v>2062</v>
      </c>
      <c r="P189" s="145">
        <v>0</v>
      </c>
      <c r="Q189" s="145">
        <v>0</v>
      </c>
      <c r="R189" s="145">
        <v>0</v>
      </c>
      <c r="S189" s="145">
        <v>0</v>
      </c>
      <c r="T189" s="145">
        <v>0</v>
      </c>
      <c r="U189" s="145">
        <v>0</v>
      </c>
      <c r="V189" s="145">
        <v>0</v>
      </c>
      <c r="W189" s="145">
        <v>0</v>
      </c>
      <c r="X189" s="145">
        <v>242341</v>
      </c>
      <c r="Y189" s="145">
        <v>0</v>
      </c>
      <c r="Z189" s="145">
        <v>12801</v>
      </c>
      <c r="AA189" s="145">
        <v>0</v>
      </c>
      <c r="AB189" s="145">
        <v>0</v>
      </c>
      <c r="AC189" s="145">
        <v>0</v>
      </c>
      <c r="AD189" s="145">
        <v>0</v>
      </c>
      <c r="AE189" s="145">
        <v>0</v>
      </c>
      <c r="AF189" s="145">
        <v>1596305</v>
      </c>
      <c r="AG189" s="145">
        <v>0</v>
      </c>
      <c r="AH189" s="145"/>
      <c r="AI189" s="145"/>
      <c r="AJ189" s="145"/>
      <c r="AK189" s="145"/>
      <c r="AL189" s="145"/>
      <c r="AM189" s="145"/>
      <c r="AN189" s="145"/>
      <c r="AO189" s="145"/>
      <c r="AP189" s="145"/>
      <c r="AQ189" s="131">
        <f t="shared" si="741"/>
        <v>9254281</v>
      </c>
    </row>
    <row r="190" spans="2:87">
      <c r="B190" s="150" t="s">
        <v>240</v>
      </c>
      <c r="C190" s="145">
        <v>0</v>
      </c>
      <c r="D190" s="145">
        <v>506379</v>
      </c>
      <c r="E190" s="145">
        <v>229855807</v>
      </c>
      <c r="F190" s="145">
        <v>36803691</v>
      </c>
      <c r="G190" s="145">
        <v>1201393114</v>
      </c>
      <c r="H190" s="145">
        <v>62074935</v>
      </c>
      <c r="I190" s="145">
        <v>761361</v>
      </c>
      <c r="J190" s="145">
        <v>515248758</v>
      </c>
      <c r="K190" s="145">
        <v>774</v>
      </c>
      <c r="L190" s="145">
        <v>293496062</v>
      </c>
      <c r="M190" s="145">
        <v>1690091192</v>
      </c>
      <c r="N190" s="145">
        <v>1172650138</v>
      </c>
      <c r="O190" s="145">
        <v>23088929</v>
      </c>
      <c r="P190" s="145">
        <v>2669031</v>
      </c>
      <c r="Q190" s="145">
        <v>21088363</v>
      </c>
      <c r="R190" s="145">
        <v>0</v>
      </c>
      <c r="S190" s="145">
        <v>0</v>
      </c>
      <c r="T190" s="145">
        <v>1122377</v>
      </c>
      <c r="U190" s="145">
        <v>2163812</v>
      </c>
      <c r="V190" s="145">
        <v>211269</v>
      </c>
      <c r="W190" s="145">
        <v>4934948</v>
      </c>
      <c r="X190" s="145">
        <v>49532306</v>
      </c>
      <c r="Y190" s="145">
        <v>3535324</v>
      </c>
      <c r="Z190" s="145">
        <v>340894859</v>
      </c>
      <c r="AA190" s="145">
        <v>53791282</v>
      </c>
      <c r="AB190" s="145">
        <v>5316188</v>
      </c>
      <c r="AC190" s="145">
        <v>0</v>
      </c>
      <c r="AD190" s="145">
        <v>55089298</v>
      </c>
      <c r="AE190" s="145">
        <v>213931</v>
      </c>
      <c r="AF190" s="145">
        <v>117017492</v>
      </c>
      <c r="AG190" s="145">
        <v>0</v>
      </c>
      <c r="AH190" s="145"/>
      <c r="AI190" s="145"/>
      <c r="AJ190" s="145"/>
      <c r="AK190" s="145"/>
      <c r="AL190" s="145"/>
      <c r="AM190" s="145"/>
      <c r="AN190" s="145"/>
      <c r="AO190" s="145"/>
      <c r="AP190" s="145"/>
      <c r="AQ190" s="131">
        <f t="shared" si="741"/>
        <v>5883551620</v>
      </c>
    </row>
    <row r="191" spans="2:87">
      <c r="B191" s="150" t="s">
        <v>241</v>
      </c>
      <c r="C191" s="145">
        <v>0</v>
      </c>
      <c r="D191" s="145">
        <v>261814</v>
      </c>
      <c r="E191" s="145">
        <v>224077224</v>
      </c>
      <c r="F191" s="145">
        <v>14690302</v>
      </c>
      <c r="G191" s="145">
        <v>1697019423</v>
      </c>
      <c r="H191" s="145">
        <v>0</v>
      </c>
      <c r="I191" s="145">
        <v>36130425</v>
      </c>
      <c r="J191" s="145">
        <v>359163748</v>
      </c>
      <c r="K191" s="145">
        <v>0</v>
      </c>
      <c r="L191" s="145">
        <v>86246424</v>
      </c>
      <c r="M191" s="145">
        <v>1558891450</v>
      </c>
      <c r="N191" s="145">
        <v>561791384</v>
      </c>
      <c r="O191" s="145">
        <v>340225469</v>
      </c>
      <c r="P191" s="145">
        <v>142428150</v>
      </c>
      <c r="Q191" s="145">
        <v>14458065</v>
      </c>
      <c r="R191" s="145">
        <v>0</v>
      </c>
      <c r="S191" s="145">
        <v>0</v>
      </c>
      <c r="T191" s="145">
        <v>1627678</v>
      </c>
      <c r="U191" s="145">
        <v>79366153</v>
      </c>
      <c r="V191" s="145">
        <v>0</v>
      </c>
      <c r="W191" s="145">
        <v>0</v>
      </c>
      <c r="X191" s="145">
        <v>527445212</v>
      </c>
      <c r="Y191" s="145">
        <v>22719276</v>
      </c>
      <c r="Z191" s="145">
        <v>36158657</v>
      </c>
      <c r="AA191" s="145">
        <v>1420482831</v>
      </c>
      <c r="AB191" s="145">
        <v>280400871</v>
      </c>
      <c r="AC191" s="145">
        <v>447280350</v>
      </c>
      <c r="AD191" s="145">
        <v>0</v>
      </c>
      <c r="AE191" s="145">
        <v>773806675</v>
      </c>
      <c r="AF191" s="145">
        <v>45687445</v>
      </c>
      <c r="AG191" s="145">
        <v>293545026</v>
      </c>
      <c r="AH191" s="145"/>
      <c r="AI191" s="145"/>
      <c r="AJ191" s="145"/>
      <c r="AK191" s="145"/>
      <c r="AL191" s="145"/>
      <c r="AM191" s="145"/>
      <c r="AN191" s="145"/>
      <c r="AO191" s="145"/>
      <c r="AP191" s="145"/>
      <c r="AQ191" s="131">
        <f t="shared" si="741"/>
        <v>8963904052</v>
      </c>
    </row>
    <row r="192" spans="2:87">
      <c r="B192" s="150" t="s">
        <v>242</v>
      </c>
      <c r="C192" s="145">
        <v>0</v>
      </c>
      <c r="D192" s="145">
        <v>0</v>
      </c>
      <c r="E192" s="145">
        <v>0</v>
      </c>
      <c r="F192" s="145">
        <v>0</v>
      </c>
      <c r="G192" s="145">
        <v>25137103</v>
      </c>
      <c r="H192" s="145">
        <v>0</v>
      </c>
      <c r="I192" s="145">
        <v>12162</v>
      </c>
      <c r="J192" s="145">
        <v>8377773</v>
      </c>
      <c r="K192" s="145">
        <v>0</v>
      </c>
      <c r="L192" s="145">
        <v>768312</v>
      </c>
      <c r="M192" s="145">
        <v>2624</v>
      </c>
      <c r="N192" s="145">
        <v>0</v>
      </c>
      <c r="O192" s="145">
        <v>0</v>
      </c>
      <c r="P192" s="145">
        <v>1013714</v>
      </c>
      <c r="Q192" s="145">
        <v>124731</v>
      </c>
      <c r="R192" s="145">
        <v>4196</v>
      </c>
      <c r="S192" s="145">
        <v>0</v>
      </c>
      <c r="T192" s="145">
        <v>0</v>
      </c>
      <c r="U192" s="145">
        <v>316028</v>
      </c>
      <c r="V192" s="145">
        <v>0</v>
      </c>
      <c r="W192" s="145">
        <v>0</v>
      </c>
      <c r="X192" s="145">
        <v>59433602</v>
      </c>
      <c r="Y192" s="145">
        <v>0</v>
      </c>
      <c r="Z192" s="145">
        <v>0</v>
      </c>
      <c r="AA192" s="145">
        <v>0</v>
      </c>
      <c r="AB192" s="145">
        <v>0</v>
      </c>
      <c r="AC192" s="145">
        <v>15704848</v>
      </c>
      <c r="AD192" s="145">
        <v>0</v>
      </c>
      <c r="AE192" s="145">
        <v>0</v>
      </c>
      <c r="AF192" s="145">
        <v>7339904</v>
      </c>
      <c r="AG192" s="145">
        <v>0</v>
      </c>
      <c r="AH192" s="145"/>
      <c r="AI192" s="145"/>
      <c r="AJ192" s="145"/>
      <c r="AK192" s="145"/>
      <c r="AL192" s="145"/>
      <c r="AM192" s="145"/>
      <c r="AN192" s="145"/>
      <c r="AO192" s="145"/>
      <c r="AP192" s="145"/>
      <c r="AQ192" s="131">
        <f t="shared" si="741"/>
        <v>118234997</v>
      </c>
    </row>
    <row r="193" spans="2:87">
      <c r="B193" s="150" t="s">
        <v>243</v>
      </c>
      <c r="C193" s="145">
        <v>0</v>
      </c>
      <c r="D193" s="145">
        <v>0</v>
      </c>
      <c r="E193" s="145">
        <v>0</v>
      </c>
      <c r="F193" s="145">
        <v>0</v>
      </c>
      <c r="G193" s="145">
        <v>0</v>
      </c>
      <c r="H193" s="145">
        <v>0</v>
      </c>
      <c r="I193" s="145">
        <v>0</v>
      </c>
      <c r="J193" s="145">
        <v>982340</v>
      </c>
      <c r="K193" s="145">
        <v>0</v>
      </c>
      <c r="L193" s="145">
        <v>0</v>
      </c>
      <c r="M193" s="145">
        <v>3578059</v>
      </c>
      <c r="N193" s="145">
        <v>1326644</v>
      </c>
      <c r="O193" s="145">
        <v>6539177</v>
      </c>
      <c r="P193" s="145">
        <v>1000475</v>
      </c>
      <c r="Q193" s="145">
        <v>0</v>
      </c>
      <c r="R193" s="145">
        <v>0</v>
      </c>
      <c r="S193" s="145">
        <v>0</v>
      </c>
      <c r="T193" s="145">
        <v>1065655</v>
      </c>
      <c r="U193" s="145">
        <v>6878400</v>
      </c>
      <c r="V193" s="145">
        <v>30409</v>
      </c>
      <c r="W193" s="145">
        <v>0</v>
      </c>
      <c r="X193" s="145">
        <v>1051704</v>
      </c>
      <c r="Y193" s="145">
        <v>5078678</v>
      </c>
      <c r="Z193" s="145">
        <v>11044029</v>
      </c>
      <c r="AA193" s="145">
        <v>1393684</v>
      </c>
      <c r="AB193" s="145">
        <v>2593155</v>
      </c>
      <c r="AC193" s="145">
        <v>0</v>
      </c>
      <c r="AD193" s="145">
        <v>199826</v>
      </c>
      <c r="AE193" s="145">
        <v>1407183</v>
      </c>
      <c r="AF193" s="145">
        <v>12575</v>
      </c>
      <c r="AG193" s="145">
        <v>0</v>
      </c>
      <c r="AH193" s="145"/>
      <c r="AI193" s="145"/>
      <c r="AJ193" s="145"/>
      <c r="AK193" s="145"/>
      <c r="AL193" s="145"/>
      <c r="AM193" s="145"/>
      <c r="AN193" s="145"/>
      <c r="AO193" s="145"/>
      <c r="AP193" s="145"/>
      <c r="AQ193" s="131">
        <f t="shared" si="741"/>
        <v>44181993</v>
      </c>
    </row>
    <row r="194" spans="2:87">
      <c r="B194" s="150" t="s">
        <v>244</v>
      </c>
      <c r="C194" s="145">
        <v>0</v>
      </c>
      <c r="D194" s="145">
        <v>0</v>
      </c>
      <c r="E194" s="145">
        <v>0</v>
      </c>
      <c r="F194" s="145">
        <v>0</v>
      </c>
      <c r="G194" s="145">
        <v>-6200520</v>
      </c>
      <c r="H194" s="145">
        <v>0</v>
      </c>
      <c r="I194" s="145">
        <v>0</v>
      </c>
      <c r="J194" s="145">
        <v>303445</v>
      </c>
      <c r="K194" s="145">
        <v>0</v>
      </c>
      <c r="L194" s="145">
        <v>40014</v>
      </c>
      <c r="M194" s="145">
        <v>2630652</v>
      </c>
      <c r="N194" s="145">
        <v>213058</v>
      </c>
      <c r="O194" s="145">
        <v>177512</v>
      </c>
      <c r="P194" s="145">
        <v>220257</v>
      </c>
      <c r="Q194" s="145">
        <v>0</v>
      </c>
      <c r="R194" s="145">
        <v>75166</v>
      </c>
      <c r="S194" s="145">
        <v>0</v>
      </c>
      <c r="T194" s="145">
        <v>494957</v>
      </c>
      <c r="U194" s="145">
        <v>26113722</v>
      </c>
      <c r="V194" s="145">
        <v>0</v>
      </c>
      <c r="W194" s="145">
        <v>0</v>
      </c>
      <c r="X194" s="145">
        <v>0</v>
      </c>
      <c r="Y194" s="145">
        <v>3399492</v>
      </c>
      <c r="Z194" s="145">
        <v>1433762</v>
      </c>
      <c r="AA194" s="145">
        <v>0</v>
      </c>
      <c r="AB194" s="145">
        <v>2105486</v>
      </c>
      <c r="AC194" s="145">
        <v>3328591</v>
      </c>
      <c r="AD194" s="145">
        <v>0</v>
      </c>
      <c r="AE194" s="145">
        <v>695229</v>
      </c>
      <c r="AF194" s="145">
        <v>0</v>
      </c>
      <c r="AG194" s="145">
        <v>1780631</v>
      </c>
      <c r="AH194" s="145"/>
      <c r="AI194" s="145"/>
      <c r="AJ194" s="145"/>
      <c r="AK194" s="145"/>
      <c r="AL194" s="145"/>
      <c r="AM194" s="145"/>
      <c r="AN194" s="145"/>
      <c r="AO194" s="145"/>
      <c r="AP194" s="145"/>
      <c r="AQ194" s="131">
        <f t="shared" si="741"/>
        <v>36811454</v>
      </c>
    </row>
    <row r="195" spans="2:87">
      <c r="B195" s="150" t="s">
        <v>245</v>
      </c>
      <c r="C195" s="145">
        <v>0</v>
      </c>
      <c r="D195" s="145">
        <v>0</v>
      </c>
      <c r="E195" s="145">
        <v>1000</v>
      </c>
      <c r="F195" s="145">
        <v>0</v>
      </c>
      <c r="G195" s="145">
        <v>447321</v>
      </c>
      <c r="H195" s="145">
        <v>51182</v>
      </c>
      <c r="I195" s="145">
        <v>0</v>
      </c>
      <c r="J195" s="145">
        <v>281047</v>
      </c>
      <c r="K195" s="145">
        <v>0</v>
      </c>
      <c r="L195" s="145">
        <v>97253</v>
      </c>
      <c r="M195" s="145">
        <v>23</v>
      </c>
      <c r="N195" s="145">
        <v>453163</v>
      </c>
      <c r="O195" s="145">
        <v>0</v>
      </c>
      <c r="P195" s="145">
        <v>1792025</v>
      </c>
      <c r="Q195" s="145">
        <v>0</v>
      </c>
      <c r="R195" s="145">
        <v>0</v>
      </c>
      <c r="S195" s="145">
        <v>0</v>
      </c>
      <c r="T195" s="145">
        <v>19628</v>
      </c>
      <c r="U195" s="145">
        <v>5014</v>
      </c>
      <c r="V195" s="145">
        <v>0</v>
      </c>
      <c r="W195" s="145">
        <v>0</v>
      </c>
      <c r="X195" s="145">
        <v>510030</v>
      </c>
      <c r="Y195" s="145">
        <v>0</v>
      </c>
      <c r="Z195" s="145">
        <v>398922</v>
      </c>
      <c r="AA195" s="145">
        <v>-255447</v>
      </c>
      <c r="AB195" s="145">
        <v>0</v>
      </c>
      <c r="AC195" s="145">
        <v>0</v>
      </c>
      <c r="AD195" s="145">
        <v>0</v>
      </c>
      <c r="AE195" s="145">
        <v>0</v>
      </c>
      <c r="AF195" s="145">
        <v>0</v>
      </c>
      <c r="AG195" s="145">
        <v>575673</v>
      </c>
      <c r="AH195" s="145"/>
      <c r="AI195" s="145"/>
      <c r="AJ195" s="145"/>
      <c r="AK195" s="145"/>
      <c r="AL195" s="145"/>
      <c r="AM195" s="145"/>
      <c r="AN195" s="145"/>
      <c r="AO195" s="145"/>
      <c r="AP195" s="145"/>
      <c r="AQ195" s="131">
        <f t="shared" si="741"/>
        <v>4376834</v>
      </c>
    </row>
    <row r="196" spans="2:87">
      <c r="B196" s="149" t="s">
        <v>246</v>
      </c>
      <c r="C196" s="142">
        <v>24502505</v>
      </c>
      <c r="D196" s="142">
        <v>88907428</v>
      </c>
      <c r="E196" s="142">
        <v>526439676</v>
      </c>
      <c r="F196" s="142">
        <v>121659333</v>
      </c>
      <c r="G196" s="142">
        <v>3089788405</v>
      </c>
      <c r="H196" s="142">
        <v>183433456</v>
      </c>
      <c r="I196" s="142">
        <v>101200564</v>
      </c>
      <c r="J196" s="142">
        <v>1012895714</v>
      </c>
      <c r="K196" s="142">
        <v>10948468</v>
      </c>
      <c r="L196" s="142">
        <v>405052944</v>
      </c>
      <c r="M196" s="142">
        <v>3492148340</v>
      </c>
      <c r="N196" s="142">
        <v>1782778895</v>
      </c>
      <c r="O196" s="142">
        <v>588388244</v>
      </c>
      <c r="P196" s="142">
        <v>272100747</v>
      </c>
      <c r="Q196" s="142">
        <v>161950109</v>
      </c>
      <c r="R196" s="142">
        <v>406820</v>
      </c>
      <c r="S196" s="142">
        <v>14415666</v>
      </c>
      <c r="T196" s="142">
        <v>18146494</v>
      </c>
      <c r="U196" s="142">
        <v>128950455</v>
      </c>
      <c r="V196" s="142">
        <v>273777</v>
      </c>
      <c r="W196" s="142">
        <v>7276224</v>
      </c>
      <c r="X196" s="142">
        <v>1044844478</v>
      </c>
      <c r="Y196" s="142">
        <v>55686798</v>
      </c>
      <c r="Z196" s="142">
        <v>466754144</v>
      </c>
      <c r="AA196" s="142">
        <v>1611678295</v>
      </c>
      <c r="AB196" s="142">
        <v>402823227</v>
      </c>
      <c r="AC196" s="142">
        <v>524291012</v>
      </c>
      <c r="AD196" s="142">
        <v>85532171</v>
      </c>
      <c r="AE196" s="142">
        <v>871272551</v>
      </c>
      <c r="AF196" s="142">
        <v>316874859</v>
      </c>
      <c r="AG196" s="142">
        <v>374607656</v>
      </c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31">
        <f t="shared" si="741"/>
        <v>17786029455</v>
      </c>
      <c r="AU196" s="135">
        <f t="shared" ref="AU196:BD196" si="742">C196-SUM(C185:C195)</f>
        <v>0</v>
      </c>
      <c r="AV196" s="135">
        <f t="shared" si="742"/>
        <v>0</v>
      </c>
      <c r="AW196" s="135">
        <f t="shared" si="742"/>
        <v>0</v>
      </c>
      <c r="AX196" s="135">
        <f t="shared" si="742"/>
        <v>0</v>
      </c>
      <c r="AY196" s="135">
        <f t="shared" si="742"/>
        <v>0</v>
      </c>
      <c r="AZ196" s="135">
        <f t="shared" si="742"/>
        <v>0</v>
      </c>
      <c r="BA196" s="135">
        <f t="shared" si="742"/>
        <v>0</v>
      </c>
      <c r="BB196" s="135">
        <f t="shared" si="742"/>
        <v>0</v>
      </c>
      <c r="BC196" s="135">
        <f t="shared" si="742"/>
        <v>0</v>
      </c>
      <c r="BD196" s="135">
        <f t="shared" si="742"/>
        <v>0</v>
      </c>
      <c r="BE196" s="135">
        <f t="shared" ref="BE196:BX196" si="743">M196-SUM(M185:M195)</f>
        <v>0</v>
      </c>
      <c r="BF196" s="135">
        <f t="shared" si="743"/>
        <v>0</v>
      </c>
      <c r="BG196" s="135">
        <f t="shared" si="743"/>
        <v>0</v>
      </c>
      <c r="BH196" s="135">
        <f t="shared" si="743"/>
        <v>0</v>
      </c>
      <c r="BI196" s="135">
        <f t="shared" si="743"/>
        <v>0</v>
      </c>
      <c r="BJ196" s="135">
        <f t="shared" si="743"/>
        <v>-1</v>
      </c>
      <c r="BK196" s="135">
        <f t="shared" si="743"/>
        <v>0</v>
      </c>
      <c r="BL196" s="135">
        <f t="shared" si="743"/>
        <v>1</v>
      </c>
      <c r="BM196" s="135">
        <f t="shared" si="743"/>
        <v>0</v>
      </c>
      <c r="BN196" s="135">
        <f t="shared" si="743"/>
        <v>1</v>
      </c>
      <c r="BO196" s="135">
        <f t="shared" si="743"/>
        <v>0</v>
      </c>
      <c r="BP196" s="135">
        <f t="shared" si="743"/>
        <v>0</v>
      </c>
      <c r="BQ196" s="135">
        <f t="shared" si="743"/>
        <v>0</v>
      </c>
      <c r="BR196" s="135">
        <f t="shared" si="743"/>
        <v>-1</v>
      </c>
      <c r="BS196" s="135">
        <f t="shared" si="743"/>
        <v>-1</v>
      </c>
      <c r="BT196" s="135">
        <f t="shared" si="743"/>
        <v>0</v>
      </c>
      <c r="BU196" s="135">
        <f t="shared" si="743"/>
        <v>0</v>
      </c>
      <c r="BV196" s="135">
        <f t="shared" si="743"/>
        <v>0</v>
      </c>
      <c r="BW196" s="135">
        <f t="shared" si="743"/>
        <v>0</v>
      </c>
      <c r="BX196" s="135">
        <f t="shared" si="743"/>
        <v>0</v>
      </c>
      <c r="BY196" s="135">
        <f t="shared" ref="BY196:CI196" si="744">AG196-SUM(AG185:AG195)</f>
        <v>0</v>
      </c>
      <c r="BZ196" s="135">
        <f t="shared" si="744"/>
        <v>0</v>
      </c>
      <c r="CA196" s="135">
        <f t="shared" si="744"/>
        <v>0</v>
      </c>
      <c r="CB196" s="135">
        <f t="shared" si="744"/>
        <v>0</v>
      </c>
      <c r="CC196" s="135">
        <f t="shared" si="744"/>
        <v>0</v>
      </c>
      <c r="CD196" s="135">
        <f t="shared" si="744"/>
        <v>0</v>
      </c>
      <c r="CE196" s="135">
        <f t="shared" si="744"/>
        <v>0</v>
      </c>
      <c r="CF196" s="135">
        <f t="shared" si="744"/>
        <v>0</v>
      </c>
      <c r="CG196" s="135">
        <f t="shared" si="744"/>
        <v>0</v>
      </c>
      <c r="CH196" s="135">
        <f t="shared" si="744"/>
        <v>0</v>
      </c>
      <c r="CI196" s="135">
        <f t="shared" si="744"/>
        <v>-1</v>
      </c>
    </row>
    <row r="197" spans="2:87">
      <c r="B197" s="150" t="s">
        <v>247</v>
      </c>
      <c r="C197" s="145">
        <v>6883644</v>
      </c>
      <c r="D197" s="145">
        <v>2853224</v>
      </c>
      <c r="E197" s="145">
        <v>1374783</v>
      </c>
      <c r="F197" s="145">
        <v>333745</v>
      </c>
      <c r="G197" s="145">
        <v>1365221</v>
      </c>
      <c r="H197" s="145">
        <v>0</v>
      </c>
      <c r="I197" s="145">
        <v>0</v>
      </c>
      <c r="J197" s="145">
        <v>2524268</v>
      </c>
      <c r="K197" s="145">
        <v>0</v>
      </c>
      <c r="L197" s="145">
        <v>0</v>
      </c>
      <c r="M197" s="145">
        <v>629067</v>
      </c>
      <c r="N197" s="145">
        <v>2779</v>
      </c>
      <c r="O197" s="145">
        <v>2046317</v>
      </c>
      <c r="P197" s="145">
        <v>7837941</v>
      </c>
      <c r="Q197" s="145">
        <v>6537533</v>
      </c>
      <c r="R197" s="145">
        <v>113281</v>
      </c>
      <c r="S197" s="145">
        <v>1587505</v>
      </c>
      <c r="T197" s="145">
        <v>0</v>
      </c>
      <c r="U197" s="145">
        <v>0</v>
      </c>
      <c r="V197" s="145">
        <v>0</v>
      </c>
      <c r="W197" s="145">
        <v>319570</v>
      </c>
      <c r="X197" s="145">
        <v>209316553</v>
      </c>
      <c r="Y197" s="145">
        <v>34123</v>
      </c>
      <c r="Z197" s="145">
        <v>1087999</v>
      </c>
      <c r="AA197" s="145">
        <v>0</v>
      </c>
      <c r="AB197" s="145">
        <v>0</v>
      </c>
      <c r="AC197" s="145">
        <v>0</v>
      </c>
      <c r="AD197" s="145">
        <v>0</v>
      </c>
      <c r="AE197" s="145">
        <v>0</v>
      </c>
      <c r="AF197" s="145">
        <v>21337333</v>
      </c>
      <c r="AG197" s="145">
        <v>790845</v>
      </c>
      <c r="AH197" s="145"/>
      <c r="AI197" s="145"/>
      <c r="AJ197" s="145"/>
      <c r="AK197" s="145"/>
      <c r="AL197" s="145"/>
      <c r="AM197" s="145"/>
      <c r="AN197" s="145"/>
      <c r="AO197" s="145"/>
      <c r="AP197" s="145"/>
      <c r="AQ197" s="131">
        <f t="shared" si="741"/>
        <v>266975731</v>
      </c>
    </row>
    <row r="198" spans="2:87">
      <c r="B198" s="150" t="s">
        <v>248</v>
      </c>
      <c r="C198" s="145">
        <v>3354604</v>
      </c>
      <c r="D198" s="145">
        <v>27295715</v>
      </c>
      <c r="E198" s="145">
        <v>62103821</v>
      </c>
      <c r="F198" s="145">
        <v>17065275</v>
      </c>
      <c r="G198" s="145">
        <v>139537964</v>
      </c>
      <c r="H198" s="145">
        <v>82472598</v>
      </c>
      <c r="I198" s="145">
        <v>7253401</v>
      </c>
      <c r="J198" s="145">
        <v>86576030</v>
      </c>
      <c r="K198" s="145">
        <v>6305399</v>
      </c>
      <c r="L198" s="145">
        <v>21175363</v>
      </c>
      <c r="M198" s="145">
        <v>173729845</v>
      </c>
      <c r="N198" s="145">
        <v>54647259</v>
      </c>
      <c r="O198" s="145">
        <v>97367218</v>
      </c>
      <c r="P198" s="145">
        <v>62665721</v>
      </c>
      <c r="Q198" s="145">
        <v>91067086</v>
      </c>
      <c r="R198" s="145">
        <v>0</v>
      </c>
      <c r="S198" s="145">
        <v>3620065</v>
      </c>
      <c r="T198" s="145">
        <v>9222369</v>
      </c>
      <c r="U198" s="145">
        <v>8090668</v>
      </c>
      <c r="V198" s="145">
        <v>0</v>
      </c>
      <c r="W198" s="145">
        <v>3108289</v>
      </c>
      <c r="X198" s="145">
        <v>28707695</v>
      </c>
      <c r="Y198" s="145">
        <v>9159488</v>
      </c>
      <c r="Z198" s="145">
        <v>52956518</v>
      </c>
      <c r="AA198" s="145">
        <v>55756489</v>
      </c>
      <c r="AB198" s="145">
        <v>104307935</v>
      </c>
      <c r="AC198" s="145">
        <v>39712787</v>
      </c>
      <c r="AD198" s="145">
        <v>22097546</v>
      </c>
      <c r="AE198" s="145">
        <v>78035328</v>
      </c>
      <c r="AF198" s="145">
        <v>71779019</v>
      </c>
      <c r="AG198" s="145">
        <v>22966816</v>
      </c>
      <c r="AH198" s="145"/>
      <c r="AI198" s="145"/>
      <c r="AJ198" s="145"/>
      <c r="AK198" s="145"/>
      <c r="AL198" s="145"/>
      <c r="AM198" s="145"/>
      <c r="AN198" s="145"/>
      <c r="AO198" s="145"/>
      <c r="AP198" s="145"/>
      <c r="AQ198" s="131">
        <f t="shared" si="741"/>
        <v>1442138311</v>
      </c>
    </row>
    <row r="199" spans="2:87">
      <c r="B199" s="150" t="s">
        <v>249</v>
      </c>
      <c r="C199" s="145">
        <v>1959391</v>
      </c>
      <c r="D199" s="145">
        <v>8224045</v>
      </c>
      <c r="E199" s="145">
        <v>5938051</v>
      </c>
      <c r="F199" s="145">
        <v>11774892</v>
      </c>
      <c r="G199" s="145">
        <v>4724546</v>
      </c>
      <c r="H199" s="145">
        <v>0</v>
      </c>
      <c r="I199" s="145">
        <v>9980959</v>
      </c>
      <c r="J199" s="145">
        <v>7930801</v>
      </c>
      <c r="K199" s="145">
        <v>0</v>
      </c>
      <c r="L199" s="145">
        <v>147367</v>
      </c>
      <c r="M199" s="145">
        <v>117076</v>
      </c>
      <c r="N199" s="145">
        <v>580096</v>
      </c>
      <c r="O199" s="145">
        <v>11321304</v>
      </c>
      <c r="P199" s="145">
        <v>3296147</v>
      </c>
      <c r="Q199" s="145">
        <v>5917337</v>
      </c>
      <c r="R199" s="145">
        <v>0</v>
      </c>
      <c r="S199" s="145">
        <v>611822</v>
      </c>
      <c r="T199" s="145">
        <v>0</v>
      </c>
      <c r="U199" s="145">
        <v>48395</v>
      </c>
      <c r="V199" s="145">
        <v>0</v>
      </c>
      <c r="W199" s="145">
        <v>286586</v>
      </c>
      <c r="X199" s="145">
        <v>0</v>
      </c>
      <c r="Y199" s="145">
        <v>1605362</v>
      </c>
      <c r="Z199" s="145">
        <v>2684684</v>
      </c>
      <c r="AA199" s="145">
        <v>1218496</v>
      </c>
      <c r="AB199" s="145">
        <v>1868436</v>
      </c>
      <c r="AC199" s="145">
        <v>685166</v>
      </c>
      <c r="AD199" s="145">
        <v>0</v>
      </c>
      <c r="AE199" s="145">
        <v>8561287</v>
      </c>
      <c r="AF199" s="145">
        <v>3801866</v>
      </c>
      <c r="AG199" s="145">
        <v>39663376</v>
      </c>
      <c r="AH199" s="145"/>
      <c r="AI199" s="145"/>
      <c r="AJ199" s="145"/>
      <c r="AK199" s="145"/>
      <c r="AL199" s="145"/>
      <c r="AM199" s="145"/>
      <c r="AN199" s="145"/>
      <c r="AO199" s="145"/>
      <c r="AP199" s="145"/>
      <c r="AQ199" s="131">
        <f t="shared" si="741"/>
        <v>132947488</v>
      </c>
    </row>
    <row r="200" spans="2:87">
      <c r="B200" s="150" t="s">
        <v>250</v>
      </c>
      <c r="C200" s="145">
        <v>0</v>
      </c>
      <c r="D200" s="145">
        <v>0</v>
      </c>
      <c r="E200" s="145">
        <v>0</v>
      </c>
      <c r="F200" s="145">
        <v>0</v>
      </c>
      <c r="G200" s="145">
        <v>0</v>
      </c>
      <c r="H200" s="145">
        <v>0</v>
      </c>
      <c r="I200" s="145">
        <v>0</v>
      </c>
      <c r="J200" s="145">
        <v>0</v>
      </c>
      <c r="K200" s="145">
        <v>0</v>
      </c>
      <c r="L200" s="145">
        <v>0</v>
      </c>
      <c r="M200" s="145">
        <v>0</v>
      </c>
      <c r="N200" s="145">
        <v>0</v>
      </c>
      <c r="O200" s="145">
        <v>0</v>
      </c>
      <c r="P200" s="145">
        <v>0</v>
      </c>
      <c r="Q200" s="145">
        <v>0</v>
      </c>
      <c r="R200" s="145">
        <v>0</v>
      </c>
      <c r="S200" s="145">
        <v>0</v>
      </c>
      <c r="T200" s="145">
        <v>0</v>
      </c>
      <c r="U200" s="145">
        <v>0</v>
      </c>
      <c r="V200" s="145">
        <v>0</v>
      </c>
      <c r="W200" s="145">
        <v>0</v>
      </c>
      <c r="X200" s="145">
        <v>48924596</v>
      </c>
      <c r="Y200" s="145">
        <v>0</v>
      </c>
      <c r="Z200" s="145">
        <v>0</v>
      </c>
      <c r="AA200" s="145">
        <v>0</v>
      </c>
      <c r="AB200" s="145">
        <v>0</v>
      </c>
      <c r="AC200" s="145">
        <v>0</v>
      </c>
      <c r="AD200" s="145">
        <v>0</v>
      </c>
      <c r="AE200" s="145">
        <v>0</v>
      </c>
      <c r="AF200" s="145">
        <v>0</v>
      </c>
      <c r="AG200" s="145">
        <v>0</v>
      </c>
      <c r="AH200" s="145"/>
      <c r="AI200" s="145"/>
      <c r="AJ200" s="145"/>
      <c r="AK200" s="145"/>
      <c r="AL200" s="145"/>
      <c r="AM200" s="145"/>
      <c r="AN200" s="145"/>
      <c r="AO200" s="145"/>
      <c r="AP200" s="145"/>
      <c r="AQ200" s="131">
        <f t="shared" si="741"/>
        <v>48924596</v>
      </c>
    </row>
    <row r="201" spans="2:87">
      <c r="B201" s="150" t="s">
        <v>251</v>
      </c>
      <c r="C201" s="145">
        <v>0</v>
      </c>
      <c r="D201" s="145">
        <v>0</v>
      </c>
      <c r="E201" s="145">
        <v>316368479</v>
      </c>
      <c r="F201" s="145">
        <v>36663888</v>
      </c>
      <c r="G201" s="145">
        <v>1243716364</v>
      </c>
      <c r="H201" s="145">
        <v>60917466</v>
      </c>
      <c r="I201" s="145">
        <v>2372225</v>
      </c>
      <c r="J201" s="145">
        <v>512697401</v>
      </c>
      <c r="K201" s="145">
        <v>0</v>
      </c>
      <c r="L201" s="145">
        <v>291518115</v>
      </c>
      <c r="M201" s="145">
        <v>1795045965</v>
      </c>
      <c r="N201" s="145">
        <v>1170339169</v>
      </c>
      <c r="O201" s="145">
        <v>12508973</v>
      </c>
      <c r="P201" s="145">
        <v>9335420</v>
      </c>
      <c r="Q201" s="145">
        <v>6939814</v>
      </c>
      <c r="R201" s="145">
        <v>0</v>
      </c>
      <c r="S201" s="145">
        <v>0</v>
      </c>
      <c r="T201" s="145">
        <v>0</v>
      </c>
      <c r="U201" s="145">
        <v>1369062</v>
      </c>
      <c r="V201" s="145">
        <v>1700000</v>
      </c>
      <c r="W201" s="145">
        <v>2724686</v>
      </c>
      <c r="X201" s="145">
        <v>613792751</v>
      </c>
      <c r="Y201" s="145">
        <v>1072536</v>
      </c>
      <c r="Z201" s="145">
        <v>345547942</v>
      </c>
      <c r="AA201" s="145">
        <v>45627498</v>
      </c>
      <c r="AB201" s="145">
        <v>13891254</v>
      </c>
      <c r="AC201" s="145">
        <v>1007</v>
      </c>
      <c r="AD201" s="145">
        <v>60402280</v>
      </c>
      <c r="AE201" s="145">
        <v>337</v>
      </c>
      <c r="AF201" s="145">
        <v>135995065</v>
      </c>
      <c r="AG201" s="145">
        <v>239232455</v>
      </c>
      <c r="AH201" s="145"/>
      <c r="AI201" s="145"/>
      <c r="AJ201" s="145"/>
      <c r="AK201" s="145"/>
      <c r="AL201" s="145"/>
      <c r="AM201" s="145"/>
      <c r="AN201" s="145"/>
      <c r="AO201" s="145"/>
      <c r="AP201" s="145"/>
      <c r="AQ201" s="131">
        <f t="shared" si="741"/>
        <v>6919780152</v>
      </c>
    </row>
    <row r="202" spans="2:87">
      <c r="B202" s="150" t="s">
        <v>252</v>
      </c>
      <c r="C202" s="145">
        <v>0</v>
      </c>
      <c r="D202" s="145">
        <v>0</v>
      </c>
      <c r="E202" s="145">
        <v>108732461</v>
      </c>
      <c r="F202" s="145">
        <v>16924844</v>
      </c>
      <c r="G202" s="145">
        <v>1611079990</v>
      </c>
      <c r="H202" s="145">
        <v>0</v>
      </c>
      <c r="I202" s="145">
        <v>32011109</v>
      </c>
      <c r="J202" s="145">
        <v>373692147</v>
      </c>
      <c r="K202" s="145">
        <v>0</v>
      </c>
      <c r="L202" s="145">
        <v>99586718</v>
      </c>
      <c r="M202" s="145">
        <v>1572001990</v>
      </c>
      <c r="N202" s="145">
        <v>507127886</v>
      </c>
      <c r="O202" s="145">
        <v>403784000</v>
      </c>
      <c r="P202" s="145">
        <v>150549366</v>
      </c>
      <c r="Q202" s="145">
        <v>33496214</v>
      </c>
      <c r="R202" s="145">
        <v>0</v>
      </c>
      <c r="S202" s="145">
        <v>0</v>
      </c>
      <c r="T202" s="145">
        <v>0</v>
      </c>
      <c r="U202" s="145">
        <v>87664692</v>
      </c>
      <c r="V202" s="145">
        <v>0</v>
      </c>
      <c r="W202" s="145">
        <v>0</v>
      </c>
      <c r="X202" s="145">
        <v>74349341</v>
      </c>
      <c r="Y202" s="145">
        <v>26501521</v>
      </c>
      <c r="Z202" s="145">
        <v>48085821</v>
      </c>
      <c r="AA202" s="145">
        <v>1500088934</v>
      </c>
      <c r="AB202" s="145">
        <v>276525145</v>
      </c>
      <c r="AC202" s="145">
        <v>452680188</v>
      </c>
      <c r="AD202" s="145">
        <v>0</v>
      </c>
      <c r="AE202" s="145">
        <v>738110845</v>
      </c>
      <c r="AF202" s="145">
        <v>50914951</v>
      </c>
      <c r="AG202" s="145">
        <v>58609790</v>
      </c>
      <c r="AH202" s="145"/>
      <c r="AI202" s="145"/>
      <c r="AJ202" s="145"/>
      <c r="AK202" s="145"/>
      <c r="AL202" s="145"/>
      <c r="AM202" s="145"/>
      <c r="AN202" s="145"/>
      <c r="AO202" s="145"/>
      <c r="AP202" s="145"/>
      <c r="AQ202" s="131">
        <f t="shared" si="741"/>
        <v>8222517953</v>
      </c>
    </row>
    <row r="203" spans="2:87">
      <c r="B203" s="150" t="s">
        <v>253</v>
      </c>
      <c r="C203" s="145">
        <v>0</v>
      </c>
      <c r="D203" s="145">
        <v>0</v>
      </c>
      <c r="E203" s="145">
        <v>0</v>
      </c>
      <c r="F203" s="145">
        <v>0</v>
      </c>
      <c r="G203" s="145">
        <v>58704667</v>
      </c>
      <c r="H203" s="145">
        <v>0</v>
      </c>
      <c r="I203" s="145">
        <v>0</v>
      </c>
      <c r="J203" s="145">
        <v>466438</v>
      </c>
      <c r="K203" s="145">
        <v>0</v>
      </c>
      <c r="L203" s="145">
        <v>0</v>
      </c>
      <c r="M203" s="145">
        <v>1581292</v>
      </c>
      <c r="N203" s="145">
        <v>0</v>
      </c>
      <c r="O203" s="145">
        <v>0</v>
      </c>
      <c r="P203" s="145">
        <v>10384663</v>
      </c>
      <c r="Q203" s="145">
        <v>712211</v>
      </c>
      <c r="R203" s="145">
        <v>0</v>
      </c>
      <c r="S203" s="145">
        <v>0</v>
      </c>
      <c r="T203" s="145">
        <v>29159</v>
      </c>
      <c r="U203" s="145">
        <v>72621</v>
      </c>
      <c r="V203" s="145">
        <v>0</v>
      </c>
      <c r="W203" s="145">
        <v>0</v>
      </c>
      <c r="X203" s="145">
        <v>29998095</v>
      </c>
      <c r="Y203" s="145">
        <v>0</v>
      </c>
      <c r="Z203" s="145">
        <v>0</v>
      </c>
      <c r="AA203" s="145">
        <v>0</v>
      </c>
      <c r="AB203" s="145">
        <v>0</v>
      </c>
      <c r="AC203" s="145">
        <v>24801549</v>
      </c>
      <c r="AD203" s="145">
        <v>0</v>
      </c>
      <c r="AE203" s="145">
        <v>0</v>
      </c>
      <c r="AF203" s="145">
        <v>865364</v>
      </c>
      <c r="AG203" s="145">
        <v>0</v>
      </c>
      <c r="AH203" s="145"/>
      <c r="AI203" s="145"/>
      <c r="AJ203" s="145"/>
      <c r="AK203" s="145"/>
      <c r="AL203" s="145"/>
      <c r="AM203" s="145"/>
      <c r="AN203" s="145"/>
      <c r="AO203" s="145"/>
      <c r="AP203" s="145"/>
      <c r="AQ203" s="131">
        <f t="shared" si="741"/>
        <v>127616059</v>
      </c>
    </row>
    <row r="204" spans="2:87">
      <c r="B204" s="150" t="s">
        <v>254</v>
      </c>
      <c r="C204" s="145">
        <v>497783</v>
      </c>
      <c r="D204" s="145">
        <v>3858662</v>
      </c>
      <c r="E204" s="145">
        <v>1439601</v>
      </c>
      <c r="F204" s="145">
        <v>3511376</v>
      </c>
      <c r="G204" s="145">
        <v>10066942</v>
      </c>
      <c r="H204" s="145">
        <v>8339431</v>
      </c>
      <c r="I204" s="145">
        <v>2735844</v>
      </c>
      <c r="J204" s="145">
        <v>1796060</v>
      </c>
      <c r="K204" s="145">
        <v>1100303</v>
      </c>
      <c r="L204" s="145">
        <v>2002704</v>
      </c>
      <c r="M204" s="145">
        <v>3902620</v>
      </c>
      <c r="N204" s="145">
        <v>1288721</v>
      </c>
      <c r="O204" s="145">
        <v>2783965</v>
      </c>
      <c r="P204" s="145">
        <v>2663440</v>
      </c>
      <c r="Q204" s="145">
        <v>7436328</v>
      </c>
      <c r="R204" s="145">
        <v>39600</v>
      </c>
      <c r="S204" s="145">
        <v>1562510</v>
      </c>
      <c r="T204" s="145">
        <v>23374</v>
      </c>
      <c r="U204" s="145">
        <v>187692</v>
      </c>
      <c r="V204" s="145">
        <v>0</v>
      </c>
      <c r="W204" s="145">
        <v>157754</v>
      </c>
      <c r="X204" s="145">
        <v>47483388</v>
      </c>
      <c r="Y204" s="145">
        <v>500469</v>
      </c>
      <c r="Z204" s="145">
        <v>1272956</v>
      </c>
      <c r="AA204" s="145">
        <v>-658975</v>
      </c>
      <c r="AB204" s="145">
        <v>2412270</v>
      </c>
      <c r="AC204" s="145">
        <v>200521</v>
      </c>
      <c r="AD204" s="145">
        <v>1797669</v>
      </c>
      <c r="AE204" s="145">
        <v>5474402</v>
      </c>
      <c r="AF204" s="145">
        <v>6617802</v>
      </c>
      <c r="AG204" s="145">
        <v>8755749</v>
      </c>
      <c r="AH204" s="145"/>
      <c r="AI204" s="145"/>
      <c r="AJ204" s="145"/>
      <c r="AK204" s="145"/>
      <c r="AL204" s="145"/>
      <c r="AM204" s="145"/>
      <c r="AN204" s="145"/>
      <c r="AO204" s="145"/>
      <c r="AP204" s="145"/>
      <c r="AQ204" s="131">
        <f t="shared" si="741"/>
        <v>129250961</v>
      </c>
    </row>
    <row r="205" spans="2:87">
      <c r="B205" s="150" t="s">
        <v>255</v>
      </c>
      <c r="C205" s="145">
        <v>8631933</v>
      </c>
      <c r="D205" s="145">
        <v>41923703</v>
      </c>
      <c r="E205" s="145">
        <v>13241095</v>
      </c>
      <c r="F205" s="145">
        <v>31148320</v>
      </c>
      <c r="G205" s="145">
        <v>23737068</v>
      </c>
      <c r="H205" s="145">
        <v>5288134</v>
      </c>
      <c r="I205" s="145">
        <v>46754198</v>
      </c>
      <c r="J205" s="145">
        <v>21685299</v>
      </c>
      <c r="K205" s="145">
        <v>2030770</v>
      </c>
      <c r="L205" s="145">
        <v>2863880</v>
      </c>
      <c r="M205" s="145">
        <v>44070042</v>
      </c>
      <c r="N205" s="145">
        <v>14363335</v>
      </c>
      <c r="O205" s="145">
        <v>19263151</v>
      </c>
      <c r="P205" s="145">
        <v>7019100</v>
      </c>
      <c r="Q205" s="145">
        <v>11438839</v>
      </c>
      <c r="R205" s="145">
        <v>252340</v>
      </c>
      <c r="S205" s="145">
        <v>3306187</v>
      </c>
      <c r="T205" s="145">
        <v>2307248</v>
      </c>
      <c r="U205" s="145">
        <v>2759091</v>
      </c>
      <c r="V205" s="145">
        <v>63615</v>
      </c>
      <c r="W205" s="145">
        <v>747403</v>
      </c>
      <c r="X205" s="145">
        <v>3088286</v>
      </c>
      <c r="Y205" s="145">
        <v>5012810</v>
      </c>
      <c r="Z205" s="145">
        <v>16468097</v>
      </c>
      <c r="AA205" s="145">
        <v>8547588</v>
      </c>
      <c r="AB205" s="145">
        <v>9575353</v>
      </c>
      <c r="AC205" s="145">
        <v>5234536</v>
      </c>
      <c r="AD205" s="145">
        <v>1186982</v>
      </c>
      <c r="AE205" s="145">
        <v>13414638</v>
      </c>
      <c r="AF205" s="145">
        <v>16882233</v>
      </c>
      <c r="AG205" s="145">
        <v>4258027</v>
      </c>
      <c r="AH205" s="145"/>
      <c r="AI205" s="145"/>
      <c r="AJ205" s="145"/>
      <c r="AK205" s="145"/>
      <c r="AL205" s="145"/>
      <c r="AM205" s="145"/>
      <c r="AN205" s="145"/>
      <c r="AO205" s="145"/>
      <c r="AP205" s="145"/>
      <c r="AQ205" s="131">
        <f t="shared" si="741"/>
        <v>386563301</v>
      </c>
    </row>
    <row r="206" spans="2:87">
      <c r="B206" s="150" t="s">
        <v>256</v>
      </c>
      <c r="C206" s="145">
        <v>-216178</v>
      </c>
      <c r="D206" s="145">
        <v>0</v>
      </c>
      <c r="E206" s="145">
        <v>63477</v>
      </c>
      <c r="F206" s="145">
        <v>4628686</v>
      </c>
      <c r="G206" s="145">
        <v>-11534158</v>
      </c>
      <c r="H206" s="145">
        <v>1321280</v>
      </c>
      <c r="I206" s="145">
        <v>0</v>
      </c>
      <c r="J206" s="145">
        <v>1377788</v>
      </c>
      <c r="K206" s="145">
        <v>0</v>
      </c>
      <c r="L206" s="145">
        <v>3777247</v>
      </c>
      <c r="M206" s="145">
        <v>91497</v>
      </c>
      <c r="N206" s="145">
        <v>1550173</v>
      </c>
      <c r="O206" s="145">
        <v>2455238</v>
      </c>
      <c r="P206" s="145">
        <v>170824</v>
      </c>
      <c r="Q206" s="145">
        <v>17855</v>
      </c>
      <c r="R206" s="145">
        <v>0</v>
      </c>
      <c r="S206" s="145">
        <v>0</v>
      </c>
      <c r="T206" s="145">
        <v>30378</v>
      </c>
      <c r="U206" s="145">
        <v>28574103</v>
      </c>
      <c r="V206" s="145">
        <v>0</v>
      </c>
      <c r="W206" s="145">
        <v>0</v>
      </c>
      <c r="X206" s="145">
        <v>0</v>
      </c>
      <c r="Y206" s="145">
        <v>6216845</v>
      </c>
      <c r="Z206" s="145">
        <v>1034106</v>
      </c>
      <c r="AA206" s="145">
        <v>0</v>
      </c>
      <c r="AB206" s="145">
        <v>1520</v>
      </c>
      <c r="AC206" s="145">
        <v>3714989</v>
      </c>
      <c r="AD206" s="145">
        <v>45154</v>
      </c>
      <c r="AE206" s="145">
        <v>0</v>
      </c>
      <c r="AF206" s="145">
        <v>0</v>
      </c>
      <c r="AG206" s="145">
        <v>20975</v>
      </c>
      <c r="AH206" s="145"/>
      <c r="AI206" s="145"/>
      <c r="AJ206" s="145"/>
      <c r="AK206" s="145"/>
      <c r="AL206" s="145"/>
      <c r="AM206" s="145"/>
      <c r="AN206" s="145"/>
      <c r="AO206" s="145"/>
      <c r="AP206" s="145"/>
      <c r="AQ206" s="131">
        <f t="shared" si="741"/>
        <v>43341799</v>
      </c>
    </row>
    <row r="207" spans="2:87">
      <c r="B207" s="149" t="s">
        <v>257</v>
      </c>
      <c r="C207" s="142">
        <v>21111177</v>
      </c>
      <c r="D207" s="142">
        <v>84155349</v>
      </c>
      <c r="E207" s="142">
        <v>509261768</v>
      </c>
      <c r="F207" s="142">
        <v>122051026</v>
      </c>
      <c r="G207" s="142">
        <v>3081398604</v>
      </c>
      <c r="H207" s="142">
        <v>158338909</v>
      </c>
      <c r="I207" s="142">
        <v>101107736</v>
      </c>
      <c r="J207" s="142">
        <v>1008746232</v>
      </c>
      <c r="K207" s="142">
        <v>9436472</v>
      </c>
      <c r="L207" s="142">
        <v>421071394</v>
      </c>
      <c r="M207" s="142">
        <v>3591169394</v>
      </c>
      <c r="N207" s="142">
        <v>1749899418</v>
      </c>
      <c r="O207" s="142">
        <v>551530166</v>
      </c>
      <c r="P207" s="142">
        <v>253922622</v>
      </c>
      <c r="Q207" s="142">
        <v>163563217</v>
      </c>
      <c r="R207" s="142">
        <v>405220</v>
      </c>
      <c r="S207" s="142">
        <v>10688089</v>
      </c>
      <c r="T207" s="142">
        <v>11612528</v>
      </c>
      <c r="U207" s="142">
        <v>128766324</v>
      </c>
      <c r="V207" s="142">
        <v>1763615</v>
      </c>
      <c r="W207" s="142">
        <v>7344288</v>
      </c>
      <c r="X207" s="142">
        <v>1055660705</v>
      </c>
      <c r="Y207" s="142">
        <v>50103154</v>
      </c>
      <c r="Z207" s="142">
        <v>469138123</v>
      </c>
      <c r="AA207" s="142">
        <v>1610580030</v>
      </c>
      <c r="AB207" s="142">
        <v>408581913</v>
      </c>
      <c r="AC207" s="142">
        <v>527030743</v>
      </c>
      <c r="AD207" s="142">
        <v>85529631</v>
      </c>
      <c r="AE207" s="142">
        <v>843596837</v>
      </c>
      <c r="AF207" s="142">
        <v>308193633</v>
      </c>
      <c r="AG207" s="142">
        <v>374298033</v>
      </c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31">
        <f t="shared" si="741"/>
        <v>17720056350</v>
      </c>
      <c r="AU207" s="135">
        <f t="shared" ref="AU207:BD207" si="745">C207-SUM(C197:C206)</f>
        <v>0</v>
      </c>
      <c r="AV207" s="135">
        <f t="shared" si="745"/>
        <v>0</v>
      </c>
      <c r="AW207" s="135">
        <f t="shared" si="745"/>
        <v>0</v>
      </c>
      <c r="AX207" s="135">
        <f t="shared" si="745"/>
        <v>0</v>
      </c>
      <c r="AY207" s="135">
        <f t="shared" si="745"/>
        <v>0</v>
      </c>
      <c r="AZ207" s="135">
        <f t="shared" si="745"/>
        <v>0</v>
      </c>
      <c r="BA207" s="135">
        <f t="shared" si="745"/>
        <v>0</v>
      </c>
      <c r="BB207" s="135">
        <f t="shared" si="745"/>
        <v>0</v>
      </c>
      <c r="BC207" s="135">
        <f t="shared" si="745"/>
        <v>0</v>
      </c>
      <c r="BD207" s="135">
        <f t="shared" si="745"/>
        <v>0</v>
      </c>
      <c r="BE207" s="135">
        <f t="shared" ref="BE207:BX207" si="746">M207-SUM(M197:M206)</f>
        <v>0</v>
      </c>
      <c r="BF207" s="135">
        <f t="shared" si="746"/>
        <v>0</v>
      </c>
      <c r="BG207" s="135">
        <f t="shared" si="746"/>
        <v>0</v>
      </c>
      <c r="BH207" s="135">
        <f t="shared" si="746"/>
        <v>0</v>
      </c>
      <c r="BI207" s="135">
        <f t="shared" si="746"/>
        <v>0</v>
      </c>
      <c r="BJ207" s="135">
        <f t="shared" si="746"/>
        <v>-1</v>
      </c>
      <c r="BK207" s="135">
        <f t="shared" si="746"/>
        <v>0</v>
      </c>
      <c r="BL207" s="135">
        <f t="shared" si="746"/>
        <v>0</v>
      </c>
      <c r="BM207" s="135">
        <f t="shared" si="746"/>
        <v>0</v>
      </c>
      <c r="BN207" s="135">
        <f t="shared" si="746"/>
        <v>0</v>
      </c>
      <c r="BO207" s="135">
        <f t="shared" si="746"/>
        <v>0</v>
      </c>
      <c r="BP207" s="135">
        <f t="shared" si="746"/>
        <v>0</v>
      </c>
      <c r="BQ207" s="135">
        <f t="shared" si="746"/>
        <v>0</v>
      </c>
      <c r="BR207" s="135">
        <f t="shared" si="746"/>
        <v>0</v>
      </c>
      <c r="BS207" s="135">
        <f t="shared" si="746"/>
        <v>0</v>
      </c>
      <c r="BT207" s="135">
        <f t="shared" si="746"/>
        <v>0</v>
      </c>
      <c r="BU207" s="135">
        <f t="shared" si="746"/>
        <v>0</v>
      </c>
      <c r="BV207" s="135">
        <f t="shared" si="746"/>
        <v>0</v>
      </c>
      <c r="BW207" s="135">
        <f t="shared" si="746"/>
        <v>0</v>
      </c>
      <c r="BX207" s="135">
        <f t="shared" si="746"/>
        <v>0</v>
      </c>
      <c r="BY207" s="135">
        <f t="shared" ref="BY207:CI207" si="747">AG207-SUM(AG197:AG206)</f>
        <v>0</v>
      </c>
      <c r="BZ207" s="135">
        <f t="shared" si="747"/>
        <v>0</v>
      </c>
      <c r="CA207" s="135">
        <f t="shared" si="747"/>
        <v>0</v>
      </c>
      <c r="CB207" s="135">
        <f t="shared" si="747"/>
        <v>0</v>
      </c>
      <c r="CC207" s="135">
        <f t="shared" si="747"/>
        <v>0</v>
      </c>
      <c r="CD207" s="135">
        <f t="shared" si="747"/>
        <v>0</v>
      </c>
      <c r="CE207" s="135">
        <f t="shared" si="747"/>
        <v>0</v>
      </c>
      <c r="CF207" s="135">
        <f t="shared" si="747"/>
        <v>0</v>
      </c>
      <c r="CG207" s="135">
        <f t="shared" si="747"/>
        <v>0</v>
      </c>
      <c r="CH207" s="135">
        <f t="shared" si="747"/>
        <v>0</v>
      </c>
      <c r="CI207" s="135">
        <f t="shared" si="747"/>
        <v>-1</v>
      </c>
    </row>
    <row r="208" spans="2:87">
      <c r="B208" s="153" t="s">
        <v>258</v>
      </c>
      <c r="C208" s="142">
        <v>3391328</v>
      </c>
      <c r="D208" s="142">
        <v>4752079</v>
      </c>
      <c r="E208" s="142">
        <v>17177908</v>
      </c>
      <c r="F208" s="142">
        <v>-391693</v>
      </c>
      <c r="G208" s="142">
        <v>8389801</v>
      </c>
      <c r="H208" s="142">
        <v>25094547</v>
      </c>
      <c r="I208" s="142">
        <v>92828</v>
      </c>
      <c r="J208" s="142">
        <v>4149482</v>
      </c>
      <c r="K208" s="142">
        <v>1511996</v>
      </c>
      <c r="L208" s="142">
        <v>-16018450</v>
      </c>
      <c r="M208" s="142">
        <v>-99021054</v>
      </c>
      <c r="N208" s="142">
        <v>32879477</v>
      </c>
      <c r="O208" s="142">
        <v>36858078</v>
      </c>
      <c r="P208" s="142">
        <v>18178125</v>
      </c>
      <c r="Q208" s="142">
        <v>-1613108</v>
      </c>
      <c r="R208" s="142">
        <v>1600</v>
      </c>
      <c r="S208" s="142">
        <v>3727577</v>
      </c>
      <c r="T208" s="142">
        <v>6533965</v>
      </c>
      <c r="U208" s="142">
        <v>184131</v>
      </c>
      <c r="V208" s="142">
        <v>-1489839</v>
      </c>
      <c r="W208" s="142">
        <v>-68064</v>
      </c>
      <c r="X208" s="142">
        <v>-10816227</v>
      </c>
      <c r="Y208" s="142">
        <v>5583644</v>
      </c>
      <c r="Z208" s="142">
        <v>-2383979</v>
      </c>
      <c r="AA208" s="142">
        <v>1098265</v>
      </c>
      <c r="AB208" s="142">
        <v>-5758686</v>
      </c>
      <c r="AC208" s="142">
        <v>-2739731</v>
      </c>
      <c r="AD208" s="142">
        <v>2540</v>
      </c>
      <c r="AE208" s="142">
        <v>27675714</v>
      </c>
      <c r="AF208" s="142">
        <v>8681226</v>
      </c>
      <c r="AG208" s="142">
        <v>309623</v>
      </c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31">
        <f t="shared" si="741"/>
        <v>65973103</v>
      </c>
      <c r="AU208" s="135">
        <f t="shared" ref="AU208:BD208" si="748">C208-(C196-C207)</f>
        <v>0</v>
      </c>
      <c r="AV208" s="135">
        <f t="shared" si="748"/>
        <v>0</v>
      </c>
      <c r="AW208" s="135">
        <f t="shared" si="748"/>
        <v>0</v>
      </c>
      <c r="AX208" s="135">
        <f t="shared" si="748"/>
        <v>0</v>
      </c>
      <c r="AY208" s="135">
        <f t="shared" si="748"/>
        <v>0</v>
      </c>
      <c r="AZ208" s="135">
        <f t="shared" si="748"/>
        <v>0</v>
      </c>
      <c r="BA208" s="135">
        <f t="shared" si="748"/>
        <v>0</v>
      </c>
      <c r="BB208" s="135">
        <f t="shared" si="748"/>
        <v>0</v>
      </c>
      <c r="BC208" s="135">
        <f t="shared" si="748"/>
        <v>0</v>
      </c>
      <c r="BD208" s="135">
        <f t="shared" si="748"/>
        <v>0</v>
      </c>
      <c r="BE208" s="135">
        <f t="shared" ref="BE208:BX208" si="749">M208-(M196-M207)</f>
        <v>0</v>
      </c>
      <c r="BF208" s="135">
        <f t="shared" si="749"/>
        <v>0</v>
      </c>
      <c r="BG208" s="135">
        <f t="shared" si="749"/>
        <v>0</v>
      </c>
      <c r="BH208" s="135">
        <f t="shared" si="749"/>
        <v>0</v>
      </c>
      <c r="BI208" s="135">
        <f t="shared" si="749"/>
        <v>0</v>
      </c>
      <c r="BJ208" s="135">
        <f t="shared" si="749"/>
        <v>0</v>
      </c>
      <c r="BK208" s="135">
        <f t="shared" si="749"/>
        <v>0</v>
      </c>
      <c r="BL208" s="135">
        <f t="shared" si="749"/>
        <v>-1</v>
      </c>
      <c r="BM208" s="135">
        <f t="shared" si="749"/>
        <v>0</v>
      </c>
      <c r="BN208" s="135">
        <f t="shared" si="749"/>
        <v>-1</v>
      </c>
      <c r="BO208" s="135">
        <f t="shared" si="749"/>
        <v>0</v>
      </c>
      <c r="BP208" s="135">
        <f t="shared" si="749"/>
        <v>0</v>
      </c>
      <c r="BQ208" s="135">
        <f t="shared" si="749"/>
        <v>0</v>
      </c>
      <c r="BR208" s="135">
        <f t="shared" si="749"/>
        <v>0</v>
      </c>
      <c r="BS208" s="135">
        <f t="shared" si="749"/>
        <v>0</v>
      </c>
      <c r="BT208" s="135">
        <f t="shared" si="749"/>
        <v>0</v>
      </c>
      <c r="BU208" s="135">
        <f t="shared" si="749"/>
        <v>0</v>
      </c>
      <c r="BV208" s="135">
        <f t="shared" si="749"/>
        <v>0</v>
      </c>
      <c r="BW208" s="135">
        <f t="shared" si="749"/>
        <v>0</v>
      </c>
      <c r="BX208" s="135">
        <f t="shared" si="749"/>
        <v>0</v>
      </c>
      <c r="BY208" s="135">
        <f t="shared" ref="BY208:CI208" si="750">AG208-(AG196-AG207)</f>
        <v>0</v>
      </c>
      <c r="BZ208" s="135">
        <f t="shared" si="750"/>
        <v>0</v>
      </c>
      <c r="CA208" s="135">
        <f t="shared" si="750"/>
        <v>0</v>
      </c>
      <c r="CB208" s="135">
        <f t="shared" si="750"/>
        <v>0</v>
      </c>
      <c r="CC208" s="135">
        <f t="shared" si="750"/>
        <v>0</v>
      </c>
      <c r="CD208" s="135">
        <f t="shared" si="750"/>
        <v>0</v>
      </c>
      <c r="CE208" s="135">
        <f t="shared" si="750"/>
        <v>0</v>
      </c>
      <c r="CF208" s="135">
        <f t="shared" si="750"/>
        <v>0</v>
      </c>
      <c r="CG208" s="135">
        <f t="shared" si="750"/>
        <v>0</v>
      </c>
      <c r="CH208" s="135">
        <f t="shared" si="750"/>
        <v>0</v>
      </c>
      <c r="CI208" s="135">
        <f t="shared" si="750"/>
        <v>-2</v>
      </c>
    </row>
    <row r="209" spans="2:87">
      <c r="B209" s="150" t="s">
        <v>259</v>
      </c>
      <c r="C209" s="145">
        <v>0</v>
      </c>
      <c r="D209" s="145">
        <v>0</v>
      </c>
      <c r="E209" s="145">
        <v>0</v>
      </c>
      <c r="F209" s="145">
        <v>0</v>
      </c>
      <c r="G209" s="145">
        <v>228496</v>
      </c>
      <c r="H209" s="145">
        <v>5357</v>
      </c>
      <c r="I209" s="145">
        <v>0</v>
      </c>
      <c r="J209" s="145">
        <v>0</v>
      </c>
      <c r="K209" s="145">
        <v>0</v>
      </c>
      <c r="L209" s="145">
        <v>0</v>
      </c>
      <c r="M209" s="145">
        <v>96423</v>
      </c>
      <c r="N209" s="145">
        <v>0</v>
      </c>
      <c r="O209" s="145">
        <v>0</v>
      </c>
      <c r="P209" s="145">
        <v>686</v>
      </c>
      <c r="Q209" s="145">
        <v>0</v>
      </c>
      <c r="R209" s="145">
        <v>0</v>
      </c>
      <c r="S209" s="145">
        <v>0</v>
      </c>
      <c r="T209" s="145">
        <v>0</v>
      </c>
      <c r="U209" s="145">
        <v>0</v>
      </c>
      <c r="V209" s="145">
        <v>0</v>
      </c>
      <c r="W209" s="145">
        <v>0</v>
      </c>
      <c r="X209" s="145">
        <v>6932</v>
      </c>
      <c r="Y209" s="145">
        <v>0</v>
      </c>
      <c r="Z209" s="145">
        <v>0</v>
      </c>
      <c r="AA209" s="145">
        <v>-78</v>
      </c>
      <c r="AB209" s="145">
        <v>0</v>
      </c>
      <c r="AC209" s="145">
        <v>0</v>
      </c>
      <c r="AD209" s="145">
        <v>0</v>
      </c>
      <c r="AE209" s="145">
        <v>10538</v>
      </c>
      <c r="AF209" s="145">
        <v>0</v>
      </c>
      <c r="AG209" s="145">
        <v>0</v>
      </c>
      <c r="AH209" s="145"/>
      <c r="AI209" s="145"/>
      <c r="AJ209" s="145"/>
      <c r="AK209" s="145"/>
      <c r="AL209" s="145"/>
      <c r="AM209" s="145"/>
      <c r="AN209" s="145"/>
      <c r="AO209" s="145"/>
      <c r="AP209" s="145"/>
      <c r="AQ209" s="131">
        <f t="shared" si="741"/>
        <v>348354</v>
      </c>
    </row>
    <row r="210" spans="2:87">
      <c r="B210" s="150" t="s">
        <v>260</v>
      </c>
      <c r="C210" s="145">
        <v>0</v>
      </c>
      <c r="D210" s="145">
        <v>0</v>
      </c>
      <c r="E210" s="145">
        <v>0</v>
      </c>
      <c r="F210" s="145">
        <v>583094</v>
      </c>
      <c r="G210" s="145">
        <v>17207859</v>
      </c>
      <c r="H210" s="145">
        <v>0</v>
      </c>
      <c r="I210" s="145">
        <v>0</v>
      </c>
      <c r="J210" s="145">
        <v>0</v>
      </c>
      <c r="K210" s="145">
        <v>82044</v>
      </c>
      <c r="L210" s="145">
        <v>2320056</v>
      </c>
      <c r="M210" s="145">
        <v>86985200</v>
      </c>
      <c r="N210" s="145">
        <v>6794754</v>
      </c>
      <c r="O210" s="145">
        <v>10749388</v>
      </c>
      <c r="P210" s="145">
        <v>2916903</v>
      </c>
      <c r="Q210" s="145">
        <v>6512768</v>
      </c>
      <c r="R210" s="145">
        <v>0</v>
      </c>
      <c r="S210" s="145">
        <v>0</v>
      </c>
      <c r="T210" s="145">
        <v>585698</v>
      </c>
      <c r="U210" s="145">
        <v>0</v>
      </c>
      <c r="V210" s="145">
        <v>0</v>
      </c>
      <c r="W210" s="145">
        <v>0</v>
      </c>
      <c r="X210" s="145">
        <v>14454132</v>
      </c>
      <c r="Y210" s="145">
        <v>85373</v>
      </c>
      <c r="Z210" s="145">
        <v>4479542</v>
      </c>
      <c r="AA210" s="145">
        <v>-19510208</v>
      </c>
      <c r="AB210" s="145">
        <v>17800740</v>
      </c>
      <c r="AC210" s="145">
        <v>2568372</v>
      </c>
      <c r="AD210" s="145">
        <v>0</v>
      </c>
      <c r="AE210" s="145">
        <v>3770796</v>
      </c>
      <c r="AF210" s="145">
        <v>0</v>
      </c>
      <c r="AG210" s="145">
        <v>0</v>
      </c>
      <c r="AH210" s="145"/>
      <c r="AI210" s="145"/>
      <c r="AJ210" s="145"/>
      <c r="AK210" s="145"/>
      <c r="AL210" s="145"/>
      <c r="AM210" s="145"/>
      <c r="AN210" s="145"/>
      <c r="AO210" s="145"/>
      <c r="AP210" s="145"/>
      <c r="AQ210" s="131">
        <f t="shared" si="741"/>
        <v>158386511</v>
      </c>
    </row>
    <row r="211" spans="2:87">
      <c r="B211" s="150" t="s">
        <v>261</v>
      </c>
      <c r="C211" s="145">
        <v>0</v>
      </c>
      <c r="D211" s="145">
        <v>0</v>
      </c>
      <c r="E211" s="145">
        <v>0</v>
      </c>
      <c r="F211" s="145">
        <v>0</v>
      </c>
      <c r="G211" s="145">
        <v>0</v>
      </c>
      <c r="H211" s="145">
        <v>0</v>
      </c>
      <c r="I211" s="145">
        <v>0</v>
      </c>
      <c r="J211" s="145">
        <v>0</v>
      </c>
      <c r="K211" s="145">
        <v>0</v>
      </c>
      <c r="L211" s="145">
        <v>0</v>
      </c>
      <c r="M211" s="145">
        <v>0</v>
      </c>
      <c r="N211" s="145">
        <v>0</v>
      </c>
      <c r="O211" s="145">
        <v>0</v>
      </c>
      <c r="P211" s="145">
        <v>0</v>
      </c>
      <c r="Q211" s="145">
        <v>0</v>
      </c>
      <c r="R211" s="145">
        <v>0</v>
      </c>
      <c r="S211" s="145">
        <v>0</v>
      </c>
      <c r="T211" s="145">
        <v>0</v>
      </c>
      <c r="U211" s="145">
        <v>0</v>
      </c>
      <c r="V211" s="145">
        <v>0</v>
      </c>
      <c r="W211" s="145">
        <v>0</v>
      </c>
      <c r="X211" s="145">
        <v>0</v>
      </c>
      <c r="Y211" s="145">
        <v>0</v>
      </c>
      <c r="Z211" s="145">
        <v>0</v>
      </c>
      <c r="AA211" s="145">
        <v>0</v>
      </c>
      <c r="AB211" s="145">
        <v>0</v>
      </c>
      <c r="AC211" s="145">
        <v>0</v>
      </c>
      <c r="AD211" s="145">
        <v>0</v>
      </c>
      <c r="AE211" s="145">
        <v>21909</v>
      </c>
      <c r="AF211" s="145">
        <v>0</v>
      </c>
      <c r="AG211" s="145">
        <v>0</v>
      </c>
      <c r="AH211" s="145"/>
      <c r="AI211" s="145"/>
      <c r="AJ211" s="145"/>
      <c r="AK211" s="145"/>
      <c r="AL211" s="145"/>
      <c r="AM211" s="145"/>
      <c r="AN211" s="145"/>
      <c r="AO211" s="145"/>
      <c r="AP211" s="145"/>
      <c r="AQ211" s="131">
        <f t="shared" si="741"/>
        <v>21909</v>
      </c>
    </row>
    <row r="212" spans="2:87">
      <c r="B212" s="150" t="s">
        <v>262</v>
      </c>
      <c r="C212" s="145">
        <v>0</v>
      </c>
      <c r="D212" s="145">
        <v>0</v>
      </c>
      <c r="E212" s="145">
        <v>0</v>
      </c>
      <c r="F212" s="145">
        <v>0</v>
      </c>
      <c r="G212" s="145">
        <v>0</v>
      </c>
      <c r="H212" s="145">
        <v>0</v>
      </c>
      <c r="I212" s="145">
        <v>0</v>
      </c>
      <c r="J212" s="145">
        <v>0</v>
      </c>
      <c r="K212" s="145">
        <v>0</v>
      </c>
      <c r="L212" s="145">
        <v>0</v>
      </c>
      <c r="M212" s="145">
        <v>0</v>
      </c>
      <c r="N212" s="145">
        <v>103300</v>
      </c>
      <c r="O212" s="145">
        <v>0</v>
      </c>
      <c r="P212" s="145">
        <v>0</v>
      </c>
      <c r="Q212" s="145">
        <v>0</v>
      </c>
      <c r="R212" s="145">
        <v>0</v>
      </c>
      <c r="S212" s="145">
        <v>47307814</v>
      </c>
      <c r="T212" s="145">
        <v>0</v>
      </c>
      <c r="U212" s="145">
        <v>0</v>
      </c>
      <c r="V212" s="145">
        <v>0</v>
      </c>
      <c r="W212" s="145">
        <v>0</v>
      </c>
      <c r="X212" s="145">
        <v>0</v>
      </c>
      <c r="Y212" s="145">
        <v>0</v>
      </c>
      <c r="Z212" s="145">
        <v>0</v>
      </c>
      <c r="AA212" s="145">
        <v>0</v>
      </c>
      <c r="AB212" s="145">
        <v>0</v>
      </c>
      <c r="AC212" s="145">
        <v>0</v>
      </c>
      <c r="AD212" s="145">
        <v>0</v>
      </c>
      <c r="AE212" s="145">
        <v>0</v>
      </c>
      <c r="AF212" s="145">
        <v>0</v>
      </c>
      <c r="AG212" s="145">
        <v>0</v>
      </c>
      <c r="AH212" s="145"/>
      <c r="AI212" s="145"/>
      <c r="AJ212" s="145"/>
      <c r="AK212" s="145"/>
      <c r="AL212" s="145"/>
      <c r="AM212" s="145"/>
      <c r="AN212" s="145"/>
      <c r="AO212" s="145"/>
      <c r="AP212" s="145"/>
      <c r="AQ212" s="131">
        <f t="shared" si="741"/>
        <v>47411114</v>
      </c>
    </row>
    <row r="213" spans="2:87">
      <c r="B213" s="150" t="s">
        <v>263</v>
      </c>
      <c r="C213" s="145">
        <v>0</v>
      </c>
      <c r="D213" s="145">
        <v>0</v>
      </c>
      <c r="E213" s="145">
        <v>0</v>
      </c>
      <c r="F213" s="145">
        <v>0</v>
      </c>
      <c r="G213" s="145">
        <v>0</v>
      </c>
      <c r="H213" s="145">
        <v>69432</v>
      </c>
      <c r="I213" s="145">
        <v>0</v>
      </c>
      <c r="J213" s="145">
        <v>0</v>
      </c>
      <c r="K213" s="145">
        <v>0</v>
      </c>
      <c r="L213" s="145">
        <v>0</v>
      </c>
      <c r="M213" s="145">
        <v>0</v>
      </c>
      <c r="N213" s="145">
        <v>0</v>
      </c>
      <c r="O213" s="145">
        <v>0</v>
      </c>
      <c r="P213" s="145">
        <v>0</v>
      </c>
      <c r="Q213" s="145">
        <v>0</v>
      </c>
      <c r="R213" s="145">
        <v>0</v>
      </c>
      <c r="S213" s="145">
        <v>0</v>
      </c>
      <c r="T213" s="145">
        <v>0</v>
      </c>
      <c r="U213" s="145">
        <v>0</v>
      </c>
      <c r="V213" s="145">
        <v>0</v>
      </c>
      <c r="W213" s="145">
        <v>0</v>
      </c>
      <c r="X213" s="145">
        <v>0</v>
      </c>
      <c r="Y213" s="145">
        <v>0</v>
      </c>
      <c r="Z213" s="145">
        <v>0</v>
      </c>
      <c r="AA213" s="145">
        <v>0</v>
      </c>
      <c r="AB213" s="145">
        <v>0</v>
      </c>
      <c r="AC213" s="145">
        <v>0</v>
      </c>
      <c r="AD213" s="145">
        <v>0</v>
      </c>
      <c r="AE213" s="145">
        <v>0</v>
      </c>
      <c r="AF213" s="145">
        <v>0</v>
      </c>
      <c r="AG213" s="145">
        <v>0</v>
      </c>
      <c r="AH213" s="145"/>
      <c r="AI213" s="145"/>
      <c r="AJ213" s="145"/>
      <c r="AK213" s="145"/>
      <c r="AL213" s="145"/>
      <c r="AM213" s="145"/>
      <c r="AN213" s="145"/>
      <c r="AO213" s="145"/>
      <c r="AP213" s="145"/>
      <c r="AQ213" s="131">
        <f t="shared" si="741"/>
        <v>69432</v>
      </c>
    </row>
    <row r="214" spans="2:87">
      <c r="B214" s="150" t="s">
        <v>264</v>
      </c>
      <c r="C214" s="145">
        <v>0</v>
      </c>
      <c r="D214" s="145">
        <v>106727902</v>
      </c>
      <c r="E214" s="145">
        <v>0</v>
      </c>
      <c r="F214" s="145">
        <v>0</v>
      </c>
      <c r="G214" s="145">
        <v>0</v>
      </c>
      <c r="H214" s="145">
        <v>0</v>
      </c>
      <c r="I214" s="145">
        <v>0</v>
      </c>
      <c r="J214" s="145">
        <v>290790</v>
      </c>
      <c r="K214" s="145">
        <v>0</v>
      </c>
      <c r="L214" s="145">
        <v>0</v>
      </c>
      <c r="M214" s="145">
        <v>0</v>
      </c>
      <c r="N214" s="145">
        <v>139410</v>
      </c>
      <c r="O214" s="145">
        <v>201272</v>
      </c>
      <c r="P214" s="145">
        <v>0</v>
      </c>
      <c r="Q214" s="145">
        <v>0</v>
      </c>
      <c r="R214" s="145">
        <v>4959242</v>
      </c>
      <c r="S214" s="145">
        <v>0</v>
      </c>
      <c r="T214" s="145">
        <v>0</v>
      </c>
      <c r="U214" s="145">
        <v>0</v>
      </c>
      <c r="V214" s="145">
        <v>0</v>
      </c>
      <c r="W214" s="145">
        <v>0</v>
      </c>
      <c r="X214" s="145">
        <v>0</v>
      </c>
      <c r="Y214" s="145">
        <v>0</v>
      </c>
      <c r="Z214" s="145">
        <v>0</v>
      </c>
      <c r="AA214" s="145">
        <v>9909432</v>
      </c>
      <c r="AB214" s="145">
        <v>0</v>
      </c>
      <c r="AC214" s="145">
        <v>0</v>
      </c>
      <c r="AD214" s="145">
        <v>0</v>
      </c>
      <c r="AE214" s="145">
        <v>0</v>
      </c>
      <c r="AF214" s="145">
        <v>0</v>
      </c>
      <c r="AG214" s="145">
        <v>0</v>
      </c>
      <c r="AH214" s="145"/>
      <c r="AI214" s="145"/>
      <c r="AJ214" s="145"/>
      <c r="AK214" s="145"/>
      <c r="AL214" s="145"/>
      <c r="AM214" s="145"/>
      <c r="AN214" s="145"/>
      <c r="AO214" s="145"/>
      <c r="AP214" s="145"/>
      <c r="AQ214" s="131">
        <f t="shared" si="741"/>
        <v>122228048</v>
      </c>
    </row>
    <row r="215" spans="2:87">
      <c r="B215" s="149" t="s">
        <v>265</v>
      </c>
      <c r="C215" s="142">
        <v>0</v>
      </c>
      <c r="D215" s="142">
        <v>106727902</v>
      </c>
      <c r="E215" s="142">
        <v>0</v>
      </c>
      <c r="F215" s="142">
        <v>583094</v>
      </c>
      <c r="G215" s="142">
        <v>17436355</v>
      </c>
      <c r="H215" s="142">
        <v>74789</v>
      </c>
      <c r="I215" s="142">
        <v>0</v>
      </c>
      <c r="J215" s="142">
        <v>290790</v>
      </c>
      <c r="K215" s="142">
        <v>82044</v>
      </c>
      <c r="L215" s="142">
        <v>2320056</v>
      </c>
      <c r="M215" s="142">
        <v>87081623</v>
      </c>
      <c r="N215" s="142">
        <v>7037464</v>
      </c>
      <c r="O215" s="142">
        <v>10950660</v>
      </c>
      <c r="P215" s="142">
        <v>2917589</v>
      </c>
      <c r="Q215" s="142">
        <v>6512768</v>
      </c>
      <c r="R215" s="142">
        <v>4959242</v>
      </c>
      <c r="S215" s="142">
        <v>47307814</v>
      </c>
      <c r="T215" s="142">
        <v>585698</v>
      </c>
      <c r="U215" s="142">
        <v>0</v>
      </c>
      <c r="V215" s="142">
        <v>0</v>
      </c>
      <c r="W215" s="142">
        <v>0</v>
      </c>
      <c r="X215" s="142">
        <v>14461064</v>
      </c>
      <c r="Y215" s="142">
        <v>85373</v>
      </c>
      <c r="Z215" s="142">
        <v>4479542</v>
      </c>
      <c r="AA215" s="142">
        <v>-9600854</v>
      </c>
      <c r="AB215" s="142">
        <v>17800740</v>
      </c>
      <c r="AC215" s="142">
        <v>2568372</v>
      </c>
      <c r="AD215" s="142">
        <v>0</v>
      </c>
      <c r="AE215" s="142">
        <v>3803243</v>
      </c>
      <c r="AF215" s="142">
        <v>0</v>
      </c>
      <c r="AG215" s="142">
        <v>0</v>
      </c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31">
        <f t="shared" si="741"/>
        <v>328465368</v>
      </c>
      <c r="AU215" s="135">
        <f t="shared" ref="AU215:BD215" si="751">C215-SUM(C209:C214)</f>
        <v>0</v>
      </c>
      <c r="AV215" s="135">
        <f t="shared" si="751"/>
        <v>0</v>
      </c>
      <c r="AW215" s="135">
        <f t="shared" si="751"/>
        <v>0</v>
      </c>
      <c r="AX215" s="135">
        <f t="shared" si="751"/>
        <v>0</v>
      </c>
      <c r="AY215" s="135">
        <f t="shared" si="751"/>
        <v>0</v>
      </c>
      <c r="AZ215" s="135">
        <f t="shared" si="751"/>
        <v>0</v>
      </c>
      <c r="BA215" s="135">
        <f t="shared" si="751"/>
        <v>0</v>
      </c>
      <c r="BB215" s="135">
        <f t="shared" si="751"/>
        <v>0</v>
      </c>
      <c r="BC215" s="135">
        <f t="shared" si="751"/>
        <v>0</v>
      </c>
      <c r="BD215" s="135">
        <f t="shared" si="751"/>
        <v>0</v>
      </c>
      <c r="BE215" s="135">
        <f t="shared" ref="BE215:BX215" si="752">M215-SUM(M209:M214)</f>
        <v>0</v>
      </c>
      <c r="BF215" s="135">
        <f t="shared" si="752"/>
        <v>0</v>
      </c>
      <c r="BG215" s="135">
        <f t="shared" si="752"/>
        <v>0</v>
      </c>
      <c r="BH215" s="135">
        <f t="shared" si="752"/>
        <v>0</v>
      </c>
      <c r="BI215" s="135">
        <f t="shared" si="752"/>
        <v>0</v>
      </c>
      <c r="BJ215" s="135">
        <f t="shared" si="752"/>
        <v>0</v>
      </c>
      <c r="BK215" s="135">
        <f t="shared" si="752"/>
        <v>0</v>
      </c>
      <c r="BL215" s="135">
        <f t="shared" si="752"/>
        <v>0</v>
      </c>
      <c r="BM215" s="135">
        <f t="shared" si="752"/>
        <v>0</v>
      </c>
      <c r="BN215" s="135">
        <f t="shared" si="752"/>
        <v>0</v>
      </c>
      <c r="BO215" s="135">
        <f t="shared" si="752"/>
        <v>0</v>
      </c>
      <c r="BP215" s="135">
        <f t="shared" si="752"/>
        <v>0</v>
      </c>
      <c r="BQ215" s="135">
        <f t="shared" si="752"/>
        <v>0</v>
      </c>
      <c r="BR215" s="135">
        <f t="shared" si="752"/>
        <v>0</v>
      </c>
      <c r="BS215" s="135">
        <f t="shared" si="752"/>
        <v>0</v>
      </c>
      <c r="BT215" s="135">
        <f t="shared" si="752"/>
        <v>0</v>
      </c>
      <c r="BU215" s="135">
        <f t="shared" si="752"/>
        <v>0</v>
      </c>
      <c r="BV215" s="135">
        <f t="shared" si="752"/>
        <v>0</v>
      </c>
      <c r="BW215" s="135">
        <f t="shared" si="752"/>
        <v>0</v>
      </c>
      <c r="BX215" s="135">
        <f t="shared" si="752"/>
        <v>0</v>
      </c>
      <c r="BY215" s="135">
        <f t="shared" ref="BY215:CI215" si="753">AG215-SUM(AG209:AG214)</f>
        <v>0</v>
      </c>
      <c r="BZ215" s="135">
        <f t="shared" si="753"/>
        <v>0</v>
      </c>
      <c r="CA215" s="135">
        <f t="shared" si="753"/>
        <v>0</v>
      </c>
      <c r="CB215" s="135">
        <f t="shared" si="753"/>
        <v>0</v>
      </c>
      <c r="CC215" s="135">
        <f t="shared" si="753"/>
        <v>0</v>
      </c>
      <c r="CD215" s="135">
        <f t="shared" si="753"/>
        <v>0</v>
      </c>
      <c r="CE215" s="135">
        <f t="shared" si="753"/>
        <v>0</v>
      </c>
      <c r="CF215" s="135">
        <f t="shared" si="753"/>
        <v>0</v>
      </c>
      <c r="CG215" s="135">
        <f t="shared" si="753"/>
        <v>0</v>
      </c>
      <c r="CH215" s="135">
        <f t="shared" si="753"/>
        <v>0</v>
      </c>
      <c r="CI215" s="135">
        <f t="shared" si="753"/>
        <v>0</v>
      </c>
    </row>
    <row r="216" spans="2:87">
      <c r="B216" s="150" t="s">
        <v>266</v>
      </c>
      <c r="C216" s="145">
        <v>0</v>
      </c>
      <c r="D216" s="145">
        <v>44778</v>
      </c>
      <c r="E216" s="145">
        <v>0</v>
      </c>
      <c r="F216" s="145">
        <v>20207</v>
      </c>
      <c r="G216" s="145">
        <v>129487</v>
      </c>
      <c r="H216" s="145">
        <v>76850</v>
      </c>
      <c r="I216" s="145">
        <v>4652</v>
      </c>
      <c r="J216" s="145">
        <v>570207</v>
      </c>
      <c r="K216" s="145">
        <v>0</v>
      </c>
      <c r="L216" s="145">
        <v>1498</v>
      </c>
      <c r="M216" s="145">
        <v>637116</v>
      </c>
      <c r="N216" s="145">
        <v>0</v>
      </c>
      <c r="O216" s="145">
        <v>0</v>
      </c>
      <c r="P216" s="145">
        <v>0</v>
      </c>
      <c r="Q216" s="145">
        <v>0</v>
      </c>
      <c r="R216" s="145">
        <v>0</v>
      </c>
      <c r="S216" s="145">
        <v>0</v>
      </c>
      <c r="T216" s="145">
        <v>14053</v>
      </c>
      <c r="U216" s="145">
        <v>32270</v>
      </c>
      <c r="V216" s="145">
        <v>0</v>
      </c>
      <c r="W216" s="145">
        <v>0</v>
      </c>
      <c r="X216" s="145">
        <v>207757</v>
      </c>
      <c r="Y216" s="145">
        <v>625307</v>
      </c>
      <c r="Z216" s="145">
        <v>0</v>
      </c>
      <c r="AA216" s="145">
        <v>1710</v>
      </c>
      <c r="AB216" s="145">
        <v>27991</v>
      </c>
      <c r="AC216" s="145">
        <v>0</v>
      </c>
      <c r="AD216" s="145">
        <v>0</v>
      </c>
      <c r="AE216" s="145">
        <v>4022233</v>
      </c>
      <c r="AF216" s="145">
        <v>0</v>
      </c>
      <c r="AG216" s="145">
        <v>0</v>
      </c>
      <c r="AH216" s="145"/>
      <c r="AI216" s="145"/>
      <c r="AJ216" s="145"/>
      <c r="AK216" s="145"/>
      <c r="AL216" s="145"/>
      <c r="AM216" s="145"/>
      <c r="AN216" s="145"/>
      <c r="AO216" s="145"/>
      <c r="AP216" s="145"/>
      <c r="AQ216" s="131">
        <f t="shared" si="741"/>
        <v>6416116</v>
      </c>
    </row>
    <row r="217" spans="2:87">
      <c r="B217" s="150" t="s">
        <v>267</v>
      </c>
      <c r="C217" s="145">
        <v>0</v>
      </c>
      <c r="D217" s="145">
        <v>0</v>
      </c>
      <c r="E217" s="145">
        <v>0</v>
      </c>
      <c r="F217" s="145">
        <v>0</v>
      </c>
      <c r="G217" s="145">
        <v>0</v>
      </c>
      <c r="H217" s="145">
        <v>0</v>
      </c>
      <c r="I217" s="145">
        <v>0</v>
      </c>
      <c r="J217" s="145">
        <v>532669</v>
      </c>
      <c r="K217" s="145">
        <v>530000</v>
      </c>
      <c r="L217" s="145">
        <v>4323854</v>
      </c>
      <c r="M217" s="145">
        <v>85213223</v>
      </c>
      <c r="N217" s="145">
        <v>5568303</v>
      </c>
      <c r="O217" s="145">
        <v>25349309</v>
      </c>
      <c r="P217" s="145">
        <v>20247295</v>
      </c>
      <c r="Q217" s="145">
        <v>112065</v>
      </c>
      <c r="R217" s="145">
        <v>0</v>
      </c>
      <c r="S217" s="145">
        <v>0</v>
      </c>
      <c r="T217" s="145">
        <v>50</v>
      </c>
      <c r="U217" s="145">
        <v>0</v>
      </c>
      <c r="V217" s="145">
        <v>0</v>
      </c>
      <c r="W217" s="145">
        <v>0</v>
      </c>
      <c r="X217" s="145">
        <v>6422416</v>
      </c>
      <c r="Y217" s="145">
        <v>0</v>
      </c>
      <c r="Z217" s="145">
        <v>3251266</v>
      </c>
      <c r="AA217" s="145">
        <v>1989360</v>
      </c>
      <c r="AB217" s="145">
        <v>8088331</v>
      </c>
      <c r="AC217" s="145">
        <v>0</v>
      </c>
      <c r="AD217" s="145">
        <v>0</v>
      </c>
      <c r="AE217" s="145">
        <v>29424050</v>
      </c>
      <c r="AF217" s="145">
        <v>0</v>
      </c>
      <c r="AG217" s="145">
        <v>0</v>
      </c>
      <c r="AH217" s="145"/>
      <c r="AI217" s="145"/>
      <c r="AJ217" s="145"/>
      <c r="AK217" s="145"/>
      <c r="AL217" s="145"/>
      <c r="AM217" s="145"/>
      <c r="AN217" s="145"/>
      <c r="AO217" s="145"/>
      <c r="AP217" s="145"/>
      <c r="AQ217" s="131">
        <f t="shared" si="741"/>
        <v>191052191</v>
      </c>
    </row>
    <row r="218" spans="2:87">
      <c r="B218" s="150" t="s">
        <v>268</v>
      </c>
      <c r="C218" s="145">
        <v>0</v>
      </c>
      <c r="D218" s="145">
        <v>10559</v>
      </c>
      <c r="E218" s="145">
        <v>0</v>
      </c>
      <c r="F218" s="145">
        <v>0</v>
      </c>
      <c r="G218" s="145">
        <v>0</v>
      </c>
      <c r="H218" s="145">
        <v>0</v>
      </c>
      <c r="I218" s="145">
        <v>5272</v>
      </c>
      <c r="J218" s="145">
        <v>0</v>
      </c>
      <c r="K218" s="145">
        <v>0</v>
      </c>
      <c r="L218" s="145">
        <v>0</v>
      </c>
      <c r="M218" s="145">
        <v>0</v>
      </c>
      <c r="N218" s="145">
        <v>0</v>
      </c>
      <c r="O218" s="145">
        <v>0</v>
      </c>
      <c r="P218" s="145">
        <v>0</v>
      </c>
      <c r="Q218" s="145">
        <v>0</v>
      </c>
      <c r="R218" s="145">
        <v>0</v>
      </c>
      <c r="S218" s="145">
        <v>0</v>
      </c>
      <c r="T218" s="145">
        <v>0</v>
      </c>
      <c r="U218" s="145">
        <v>25476</v>
      </c>
      <c r="V218" s="145">
        <v>0</v>
      </c>
      <c r="W218" s="145">
        <v>0</v>
      </c>
      <c r="X218" s="145">
        <v>0</v>
      </c>
      <c r="Y218" s="145">
        <v>121472</v>
      </c>
      <c r="Z218" s="145">
        <v>0</v>
      </c>
      <c r="AA218" s="145">
        <v>0</v>
      </c>
      <c r="AB218" s="145">
        <v>106298</v>
      </c>
      <c r="AC218" s="145">
        <v>0</v>
      </c>
      <c r="AD218" s="145">
        <v>5314</v>
      </c>
      <c r="AE218" s="145">
        <v>219910</v>
      </c>
      <c r="AF218" s="145">
        <v>0</v>
      </c>
      <c r="AG218" s="145">
        <v>170845</v>
      </c>
      <c r="AH218" s="145"/>
      <c r="AI218" s="145"/>
      <c r="AJ218" s="145"/>
      <c r="AK218" s="145"/>
      <c r="AL218" s="145"/>
      <c r="AM218" s="145"/>
      <c r="AN218" s="145"/>
      <c r="AO218" s="145"/>
      <c r="AP218" s="145"/>
      <c r="AQ218" s="131">
        <f t="shared" si="741"/>
        <v>665146</v>
      </c>
    </row>
    <row r="219" spans="2:87">
      <c r="B219" s="150" t="s">
        <v>269</v>
      </c>
      <c r="C219" s="145">
        <v>0</v>
      </c>
      <c r="D219" s="145">
        <v>0</v>
      </c>
      <c r="E219" s="145">
        <v>0</v>
      </c>
      <c r="F219" s="145">
        <v>0</v>
      </c>
      <c r="G219" s="145">
        <v>0</v>
      </c>
      <c r="H219" s="145">
        <v>0</v>
      </c>
      <c r="I219" s="145">
        <v>0</v>
      </c>
      <c r="J219" s="145">
        <v>0</v>
      </c>
      <c r="K219" s="145">
        <v>0</v>
      </c>
      <c r="L219" s="145">
        <v>0</v>
      </c>
      <c r="M219" s="145">
        <v>0</v>
      </c>
      <c r="N219" s="145">
        <v>0</v>
      </c>
      <c r="O219" s="145">
        <v>0</v>
      </c>
      <c r="P219" s="145">
        <v>0</v>
      </c>
      <c r="Q219" s="145">
        <v>0</v>
      </c>
      <c r="R219" s="145">
        <v>0</v>
      </c>
      <c r="S219" s="145">
        <v>50865995</v>
      </c>
      <c r="T219" s="145">
        <v>0</v>
      </c>
      <c r="U219" s="145">
        <v>0</v>
      </c>
      <c r="V219" s="145">
        <v>0</v>
      </c>
      <c r="W219" s="145">
        <v>0</v>
      </c>
      <c r="X219" s="145">
        <v>0</v>
      </c>
      <c r="Y219" s="145">
        <v>0</v>
      </c>
      <c r="Z219" s="145">
        <v>0</v>
      </c>
      <c r="AA219" s="145">
        <v>0</v>
      </c>
      <c r="AB219" s="145">
        <v>0</v>
      </c>
      <c r="AC219" s="145">
        <v>0</v>
      </c>
      <c r="AD219" s="145">
        <v>0</v>
      </c>
      <c r="AE219" s="145">
        <v>0</v>
      </c>
      <c r="AF219" s="145">
        <v>0</v>
      </c>
      <c r="AG219" s="145">
        <v>0</v>
      </c>
      <c r="AH219" s="145"/>
      <c r="AI219" s="145"/>
      <c r="AJ219" s="145"/>
      <c r="AK219" s="145"/>
      <c r="AL219" s="145"/>
      <c r="AM219" s="145"/>
      <c r="AN219" s="145"/>
      <c r="AO219" s="145"/>
      <c r="AP219" s="145"/>
      <c r="AQ219" s="131">
        <f t="shared" si="741"/>
        <v>50865995</v>
      </c>
    </row>
    <row r="220" spans="2:87">
      <c r="B220" s="150" t="s">
        <v>270</v>
      </c>
      <c r="C220" s="145">
        <v>0</v>
      </c>
      <c r="D220" s="145">
        <v>0</v>
      </c>
      <c r="E220" s="145">
        <v>0</v>
      </c>
      <c r="F220" s="145">
        <v>0</v>
      </c>
      <c r="G220" s="145">
        <v>0</v>
      </c>
      <c r="H220" s="145">
        <v>0</v>
      </c>
      <c r="I220" s="145">
        <v>0</v>
      </c>
      <c r="J220" s="145">
        <v>0</v>
      </c>
      <c r="K220" s="145">
        <v>1275000</v>
      </c>
      <c r="L220" s="145">
        <v>0</v>
      </c>
      <c r="M220" s="145">
        <v>0</v>
      </c>
      <c r="N220" s="145">
        <v>0</v>
      </c>
      <c r="O220" s="145">
        <v>0</v>
      </c>
      <c r="P220" s="145">
        <v>474116</v>
      </c>
      <c r="Q220" s="145">
        <v>0</v>
      </c>
      <c r="R220" s="145">
        <v>0</v>
      </c>
      <c r="S220" s="145">
        <v>0</v>
      </c>
      <c r="T220" s="145">
        <v>0</v>
      </c>
      <c r="U220" s="145">
        <v>0</v>
      </c>
      <c r="V220" s="145">
        <v>0</v>
      </c>
      <c r="W220" s="145">
        <v>0</v>
      </c>
      <c r="X220" s="145">
        <v>0</v>
      </c>
      <c r="Y220" s="145">
        <v>0</v>
      </c>
      <c r="Z220" s="145">
        <v>0</v>
      </c>
      <c r="AA220" s="145">
        <v>0</v>
      </c>
      <c r="AB220" s="145">
        <v>1500000</v>
      </c>
      <c r="AC220" s="145">
        <v>0</v>
      </c>
      <c r="AD220" s="145">
        <v>0</v>
      </c>
      <c r="AE220" s="145">
        <v>0</v>
      </c>
      <c r="AF220" s="145">
        <v>0</v>
      </c>
      <c r="AG220" s="145">
        <v>0</v>
      </c>
      <c r="AH220" s="145"/>
      <c r="AI220" s="145"/>
      <c r="AJ220" s="145"/>
      <c r="AK220" s="145"/>
      <c r="AL220" s="145"/>
      <c r="AM220" s="145"/>
      <c r="AN220" s="145"/>
      <c r="AO220" s="145"/>
      <c r="AP220" s="145"/>
      <c r="AQ220" s="131">
        <f t="shared" si="741"/>
        <v>3249116</v>
      </c>
    </row>
    <row r="221" spans="2:87">
      <c r="B221" s="150" t="s">
        <v>271</v>
      </c>
      <c r="C221" s="145">
        <v>7400810</v>
      </c>
      <c r="D221" s="145">
        <v>73354868</v>
      </c>
      <c r="E221" s="145">
        <v>0</v>
      </c>
      <c r="F221" s="145">
        <v>0</v>
      </c>
      <c r="G221" s="145">
        <v>0</v>
      </c>
      <c r="H221" s="145">
        <v>0</v>
      </c>
      <c r="I221" s="145">
        <v>0</v>
      </c>
      <c r="J221" s="145">
        <v>7433</v>
      </c>
      <c r="K221" s="145">
        <v>0</v>
      </c>
      <c r="L221" s="145">
        <v>0</v>
      </c>
      <c r="M221" s="145">
        <v>0</v>
      </c>
      <c r="N221" s="145">
        <v>0</v>
      </c>
      <c r="O221" s="145">
        <v>40085</v>
      </c>
      <c r="P221" s="145">
        <v>0</v>
      </c>
      <c r="Q221" s="145">
        <v>0</v>
      </c>
      <c r="R221" s="145">
        <v>0</v>
      </c>
      <c r="S221" s="145">
        <v>0</v>
      </c>
      <c r="T221" s="145">
        <v>0</v>
      </c>
      <c r="U221" s="145">
        <v>219396</v>
      </c>
      <c r="V221" s="145">
        <v>0</v>
      </c>
      <c r="W221" s="145">
        <v>0</v>
      </c>
      <c r="X221" s="145">
        <v>0</v>
      </c>
      <c r="Y221" s="145">
        <v>0</v>
      </c>
      <c r="Z221" s="145">
        <v>30357</v>
      </c>
      <c r="AA221" s="145">
        <v>2552362</v>
      </c>
      <c r="AB221" s="145">
        <v>0</v>
      </c>
      <c r="AC221" s="145">
        <v>0</v>
      </c>
      <c r="AD221" s="145">
        <v>0</v>
      </c>
      <c r="AE221" s="145">
        <v>0</v>
      </c>
      <c r="AF221" s="145">
        <v>0</v>
      </c>
      <c r="AG221" s="145">
        <v>0</v>
      </c>
      <c r="AH221" s="145"/>
      <c r="AI221" s="145"/>
      <c r="AJ221" s="145"/>
      <c r="AK221" s="145"/>
      <c r="AL221" s="145"/>
      <c r="AM221" s="145"/>
      <c r="AN221" s="145"/>
      <c r="AO221" s="145"/>
      <c r="AP221" s="145"/>
      <c r="AQ221" s="131">
        <f t="shared" si="741"/>
        <v>83605311</v>
      </c>
    </row>
    <row r="222" spans="2:87">
      <c r="B222" s="149" t="s">
        <v>272</v>
      </c>
      <c r="C222" s="142">
        <v>7400810</v>
      </c>
      <c r="D222" s="142">
        <v>73410205</v>
      </c>
      <c r="E222" s="142">
        <v>0</v>
      </c>
      <c r="F222" s="142">
        <v>20207</v>
      </c>
      <c r="G222" s="142">
        <v>129487</v>
      </c>
      <c r="H222" s="142">
        <v>76850</v>
      </c>
      <c r="I222" s="142">
        <v>9924</v>
      </c>
      <c r="J222" s="142">
        <v>1110309</v>
      </c>
      <c r="K222" s="142">
        <v>1805000</v>
      </c>
      <c r="L222" s="142">
        <v>4325352</v>
      </c>
      <c r="M222" s="142">
        <v>85850339</v>
      </c>
      <c r="N222" s="142">
        <v>5568303</v>
      </c>
      <c r="O222" s="142">
        <v>25389394</v>
      </c>
      <c r="P222" s="142">
        <v>20721411</v>
      </c>
      <c r="Q222" s="142">
        <v>112065</v>
      </c>
      <c r="R222" s="142">
        <v>0</v>
      </c>
      <c r="S222" s="142">
        <v>50865995</v>
      </c>
      <c r="T222" s="142">
        <v>14103</v>
      </c>
      <c r="U222" s="142">
        <v>277142</v>
      </c>
      <c r="V222" s="142">
        <v>0</v>
      </c>
      <c r="W222" s="142">
        <v>0</v>
      </c>
      <c r="X222" s="142">
        <v>6630173</v>
      </c>
      <c r="Y222" s="142">
        <v>746779</v>
      </c>
      <c r="Z222" s="142">
        <v>3281623</v>
      </c>
      <c r="AA222" s="142">
        <v>4543432</v>
      </c>
      <c r="AB222" s="142">
        <v>9722620</v>
      </c>
      <c r="AC222" s="142">
        <v>0</v>
      </c>
      <c r="AD222" s="142">
        <v>5314</v>
      </c>
      <c r="AE222" s="142">
        <v>33666193</v>
      </c>
      <c r="AF222" s="142">
        <v>0</v>
      </c>
      <c r="AG222" s="142">
        <v>170845</v>
      </c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31">
        <f t="shared" si="741"/>
        <v>335853875</v>
      </c>
      <c r="AU222" s="135">
        <f t="shared" ref="AU222:BD222" si="754">C222-SUM(C216:C221)</f>
        <v>0</v>
      </c>
      <c r="AV222" s="135">
        <f t="shared" si="754"/>
        <v>0</v>
      </c>
      <c r="AW222" s="135">
        <f t="shared" si="754"/>
        <v>0</v>
      </c>
      <c r="AX222" s="135">
        <f t="shared" si="754"/>
        <v>0</v>
      </c>
      <c r="AY222" s="135">
        <f t="shared" si="754"/>
        <v>0</v>
      </c>
      <c r="AZ222" s="135">
        <f t="shared" si="754"/>
        <v>0</v>
      </c>
      <c r="BA222" s="135">
        <f t="shared" si="754"/>
        <v>0</v>
      </c>
      <c r="BB222" s="135">
        <f t="shared" si="754"/>
        <v>0</v>
      </c>
      <c r="BC222" s="135">
        <f t="shared" si="754"/>
        <v>0</v>
      </c>
      <c r="BD222" s="135">
        <f t="shared" si="754"/>
        <v>0</v>
      </c>
      <c r="BE222" s="135">
        <f t="shared" ref="BE222:BX222" si="755">M222-SUM(M216:M221)</f>
        <v>0</v>
      </c>
      <c r="BF222" s="135">
        <f t="shared" si="755"/>
        <v>0</v>
      </c>
      <c r="BG222" s="135">
        <f t="shared" si="755"/>
        <v>0</v>
      </c>
      <c r="BH222" s="135">
        <f t="shared" si="755"/>
        <v>0</v>
      </c>
      <c r="BI222" s="135">
        <f t="shared" si="755"/>
        <v>0</v>
      </c>
      <c r="BJ222" s="135">
        <f t="shared" si="755"/>
        <v>0</v>
      </c>
      <c r="BK222" s="135">
        <f t="shared" si="755"/>
        <v>0</v>
      </c>
      <c r="BL222" s="135">
        <f t="shared" si="755"/>
        <v>0</v>
      </c>
      <c r="BM222" s="135">
        <f t="shared" si="755"/>
        <v>0</v>
      </c>
      <c r="BN222" s="135">
        <f t="shared" si="755"/>
        <v>0</v>
      </c>
      <c r="BO222" s="135">
        <f t="shared" si="755"/>
        <v>0</v>
      </c>
      <c r="BP222" s="135">
        <f t="shared" si="755"/>
        <v>0</v>
      </c>
      <c r="BQ222" s="135">
        <f t="shared" si="755"/>
        <v>0</v>
      </c>
      <c r="BR222" s="135">
        <f t="shared" si="755"/>
        <v>0</v>
      </c>
      <c r="BS222" s="135">
        <f t="shared" si="755"/>
        <v>0</v>
      </c>
      <c r="BT222" s="135">
        <f t="shared" si="755"/>
        <v>0</v>
      </c>
      <c r="BU222" s="135">
        <f t="shared" si="755"/>
        <v>0</v>
      </c>
      <c r="BV222" s="135">
        <f t="shared" si="755"/>
        <v>0</v>
      </c>
      <c r="BW222" s="135">
        <f t="shared" si="755"/>
        <v>0</v>
      </c>
      <c r="BX222" s="135">
        <f t="shared" si="755"/>
        <v>0</v>
      </c>
      <c r="BY222" s="135">
        <f t="shared" ref="BY222:CI222" si="756">AG222-SUM(AG216:AG221)</f>
        <v>0</v>
      </c>
      <c r="BZ222" s="135">
        <f t="shared" si="756"/>
        <v>0</v>
      </c>
      <c r="CA222" s="135">
        <f t="shared" si="756"/>
        <v>0</v>
      </c>
      <c r="CB222" s="135">
        <f t="shared" si="756"/>
        <v>0</v>
      </c>
      <c r="CC222" s="135">
        <f t="shared" si="756"/>
        <v>0</v>
      </c>
      <c r="CD222" s="135">
        <f t="shared" si="756"/>
        <v>0</v>
      </c>
      <c r="CE222" s="135">
        <f t="shared" si="756"/>
        <v>0</v>
      </c>
      <c r="CF222" s="135">
        <f t="shared" si="756"/>
        <v>0</v>
      </c>
      <c r="CG222" s="135">
        <f t="shared" si="756"/>
        <v>0</v>
      </c>
      <c r="CH222" s="135">
        <f t="shared" si="756"/>
        <v>0</v>
      </c>
      <c r="CI222" s="135">
        <f t="shared" si="756"/>
        <v>0</v>
      </c>
    </row>
    <row r="223" spans="2:87">
      <c r="B223" s="153" t="s">
        <v>273</v>
      </c>
      <c r="C223" s="142">
        <v>-7400810</v>
      </c>
      <c r="D223" s="142">
        <v>33317697</v>
      </c>
      <c r="E223" s="142">
        <v>0</v>
      </c>
      <c r="F223" s="142">
        <v>562887</v>
      </c>
      <c r="G223" s="142">
        <v>17306868</v>
      </c>
      <c r="H223" s="142">
        <v>-2061</v>
      </c>
      <c r="I223" s="142">
        <v>-9924</v>
      </c>
      <c r="J223" s="142">
        <v>-819519</v>
      </c>
      <c r="K223" s="142">
        <v>-1722956</v>
      </c>
      <c r="L223" s="142">
        <v>-2005296</v>
      </c>
      <c r="M223" s="142">
        <v>1231284</v>
      </c>
      <c r="N223" s="142">
        <v>1469161</v>
      </c>
      <c r="O223" s="142">
        <v>-14438734</v>
      </c>
      <c r="P223" s="142">
        <v>-17803822</v>
      </c>
      <c r="Q223" s="142">
        <v>6400703</v>
      </c>
      <c r="R223" s="142">
        <v>4959242</v>
      </c>
      <c r="S223" s="142">
        <v>-3558181</v>
      </c>
      <c r="T223" s="142">
        <v>571595</v>
      </c>
      <c r="U223" s="142">
        <v>-277142</v>
      </c>
      <c r="V223" s="142">
        <v>0</v>
      </c>
      <c r="W223" s="142">
        <v>0</v>
      </c>
      <c r="X223" s="142">
        <v>7830891</v>
      </c>
      <c r="Y223" s="142">
        <v>-661406</v>
      </c>
      <c r="Z223" s="142">
        <v>1197919</v>
      </c>
      <c r="AA223" s="142">
        <v>-14144285</v>
      </c>
      <c r="AB223" s="142">
        <v>8078120</v>
      </c>
      <c r="AC223" s="142">
        <v>2568372</v>
      </c>
      <c r="AD223" s="142">
        <v>-5314</v>
      </c>
      <c r="AE223" s="142">
        <v>-29862950</v>
      </c>
      <c r="AF223" s="142">
        <v>0</v>
      </c>
      <c r="AG223" s="142">
        <v>-170845</v>
      </c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31">
        <f t="shared" si="741"/>
        <v>-7388506</v>
      </c>
      <c r="AU223" s="135">
        <f t="shared" ref="AU223:BD223" si="757">C223-(C215-C222)</f>
        <v>0</v>
      </c>
      <c r="AV223" s="135">
        <f t="shared" si="757"/>
        <v>0</v>
      </c>
      <c r="AW223" s="135">
        <f t="shared" si="757"/>
        <v>0</v>
      </c>
      <c r="AX223" s="135">
        <f t="shared" si="757"/>
        <v>0</v>
      </c>
      <c r="AY223" s="135">
        <f t="shared" si="757"/>
        <v>0</v>
      </c>
      <c r="AZ223" s="135">
        <f t="shared" si="757"/>
        <v>0</v>
      </c>
      <c r="BA223" s="135">
        <f t="shared" si="757"/>
        <v>0</v>
      </c>
      <c r="BB223" s="135">
        <f t="shared" si="757"/>
        <v>0</v>
      </c>
      <c r="BC223" s="135">
        <f t="shared" si="757"/>
        <v>0</v>
      </c>
      <c r="BD223" s="135">
        <f t="shared" si="757"/>
        <v>0</v>
      </c>
      <c r="BE223" s="135">
        <f t="shared" ref="BE223:BX223" si="758">M223-(M215-M222)</f>
        <v>0</v>
      </c>
      <c r="BF223" s="135">
        <f t="shared" si="758"/>
        <v>0</v>
      </c>
      <c r="BG223" s="135">
        <f t="shared" si="758"/>
        <v>0</v>
      </c>
      <c r="BH223" s="135">
        <f t="shared" si="758"/>
        <v>0</v>
      </c>
      <c r="BI223" s="135">
        <f t="shared" si="758"/>
        <v>0</v>
      </c>
      <c r="BJ223" s="135">
        <f t="shared" si="758"/>
        <v>0</v>
      </c>
      <c r="BK223" s="135">
        <f t="shared" si="758"/>
        <v>0</v>
      </c>
      <c r="BL223" s="135">
        <f t="shared" si="758"/>
        <v>0</v>
      </c>
      <c r="BM223" s="135">
        <f t="shared" si="758"/>
        <v>0</v>
      </c>
      <c r="BN223" s="135">
        <f t="shared" si="758"/>
        <v>0</v>
      </c>
      <c r="BO223" s="135">
        <f t="shared" si="758"/>
        <v>0</v>
      </c>
      <c r="BP223" s="135">
        <f t="shared" si="758"/>
        <v>0</v>
      </c>
      <c r="BQ223" s="135">
        <f t="shared" si="758"/>
        <v>0</v>
      </c>
      <c r="BR223" s="135">
        <f t="shared" si="758"/>
        <v>0</v>
      </c>
      <c r="BS223" s="135">
        <f t="shared" si="758"/>
        <v>1</v>
      </c>
      <c r="BT223" s="135">
        <f t="shared" si="758"/>
        <v>0</v>
      </c>
      <c r="BU223" s="135">
        <f t="shared" si="758"/>
        <v>0</v>
      </c>
      <c r="BV223" s="135">
        <f t="shared" si="758"/>
        <v>0</v>
      </c>
      <c r="BW223" s="135">
        <f t="shared" si="758"/>
        <v>0</v>
      </c>
      <c r="BX223" s="135">
        <f t="shared" si="758"/>
        <v>0</v>
      </c>
      <c r="BY223" s="135">
        <f t="shared" ref="BY223:CI223" si="759">AG223-(AG215-AG222)</f>
        <v>0</v>
      </c>
      <c r="BZ223" s="135">
        <f t="shared" si="759"/>
        <v>0</v>
      </c>
      <c r="CA223" s="135">
        <f t="shared" si="759"/>
        <v>0</v>
      </c>
      <c r="CB223" s="135">
        <f t="shared" si="759"/>
        <v>0</v>
      </c>
      <c r="CC223" s="135">
        <f t="shared" si="759"/>
        <v>0</v>
      </c>
      <c r="CD223" s="135">
        <f t="shared" si="759"/>
        <v>0</v>
      </c>
      <c r="CE223" s="135">
        <f t="shared" si="759"/>
        <v>0</v>
      </c>
      <c r="CF223" s="135">
        <f t="shared" si="759"/>
        <v>0</v>
      </c>
      <c r="CG223" s="135">
        <f t="shared" si="759"/>
        <v>0</v>
      </c>
      <c r="CH223" s="135">
        <f t="shared" si="759"/>
        <v>0</v>
      </c>
      <c r="CI223" s="135">
        <f t="shared" si="759"/>
        <v>1</v>
      </c>
    </row>
    <row r="224" spans="2:87">
      <c r="B224" s="150" t="s">
        <v>274</v>
      </c>
      <c r="C224" s="145">
        <v>0</v>
      </c>
      <c r="D224" s="145">
        <v>0</v>
      </c>
      <c r="E224" s="145">
        <v>0</v>
      </c>
      <c r="F224" s="145">
        <v>0</v>
      </c>
      <c r="G224" s="145">
        <v>0</v>
      </c>
      <c r="H224" s="145">
        <v>0</v>
      </c>
      <c r="I224" s="145">
        <v>0</v>
      </c>
      <c r="J224" s="145">
        <v>0</v>
      </c>
      <c r="K224" s="145">
        <v>0</v>
      </c>
      <c r="L224" s="145">
        <v>0</v>
      </c>
      <c r="M224" s="145">
        <v>0</v>
      </c>
      <c r="N224" s="145">
        <v>0</v>
      </c>
      <c r="O224" s="145">
        <v>0</v>
      </c>
      <c r="P224" s="145">
        <v>0</v>
      </c>
      <c r="Q224" s="145">
        <v>0</v>
      </c>
      <c r="R224" s="145">
        <v>0</v>
      </c>
      <c r="S224" s="145">
        <v>0</v>
      </c>
      <c r="T224" s="145">
        <v>0</v>
      </c>
      <c r="U224" s="145">
        <v>0</v>
      </c>
      <c r="V224" s="145">
        <v>0</v>
      </c>
      <c r="W224" s="145">
        <v>0</v>
      </c>
      <c r="X224" s="145">
        <v>0</v>
      </c>
      <c r="Y224" s="145">
        <v>0</v>
      </c>
      <c r="Z224" s="145">
        <v>0</v>
      </c>
      <c r="AA224" s="145">
        <v>0</v>
      </c>
      <c r="AB224" s="145">
        <v>0</v>
      </c>
      <c r="AC224" s="145">
        <v>0</v>
      </c>
      <c r="AD224" s="145">
        <v>0</v>
      </c>
      <c r="AE224" s="145">
        <v>0</v>
      </c>
      <c r="AF224" s="145">
        <v>0</v>
      </c>
      <c r="AG224" s="145">
        <v>0</v>
      </c>
      <c r="AH224" s="145"/>
      <c r="AI224" s="145"/>
      <c r="AJ224" s="145"/>
      <c r="AK224" s="145"/>
      <c r="AL224" s="145"/>
      <c r="AM224" s="145"/>
      <c r="AN224" s="145"/>
      <c r="AO224" s="145"/>
      <c r="AP224" s="145"/>
      <c r="AQ224" s="131">
        <f t="shared" si="741"/>
        <v>0</v>
      </c>
    </row>
    <row r="225" spans="2:87">
      <c r="B225" s="150" t="s">
        <v>275</v>
      </c>
      <c r="C225" s="145">
        <v>0</v>
      </c>
      <c r="D225" s="145">
        <v>0</v>
      </c>
      <c r="E225" s="145">
        <v>0</v>
      </c>
      <c r="F225" s="145">
        <v>0</v>
      </c>
      <c r="G225" s="145">
        <v>0</v>
      </c>
      <c r="H225" s="145">
        <v>0</v>
      </c>
      <c r="I225" s="145">
        <v>0</v>
      </c>
      <c r="J225" s="145">
        <v>0</v>
      </c>
      <c r="K225" s="145">
        <v>0</v>
      </c>
      <c r="L225" s="145">
        <v>0</v>
      </c>
      <c r="M225" s="145">
        <v>1438885</v>
      </c>
      <c r="N225" s="145">
        <v>0</v>
      </c>
      <c r="O225" s="145">
        <v>2629312</v>
      </c>
      <c r="P225" s="145">
        <v>839214</v>
      </c>
      <c r="Q225" s="145">
        <v>0</v>
      </c>
      <c r="R225" s="145">
        <v>0</v>
      </c>
      <c r="S225" s="145">
        <v>0</v>
      </c>
      <c r="T225" s="145">
        <v>0</v>
      </c>
      <c r="U225" s="145">
        <v>0</v>
      </c>
      <c r="V225" s="145">
        <v>0</v>
      </c>
      <c r="W225" s="145">
        <v>0</v>
      </c>
      <c r="X225" s="145">
        <v>9612736</v>
      </c>
      <c r="Y225" s="145">
        <v>0</v>
      </c>
      <c r="Z225" s="145">
        <v>0</v>
      </c>
      <c r="AA225" s="145">
        <v>9182271</v>
      </c>
      <c r="AB225" s="145">
        <v>5246777</v>
      </c>
      <c r="AC225" s="145">
        <v>0</v>
      </c>
      <c r="AD225" s="145">
        <v>0</v>
      </c>
      <c r="AE225" s="145">
        <v>0</v>
      </c>
      <c r="AF225" s="145">
        <v>12689731</v>
      </c>
      <c r="AG225" s="145">
        <v>0</v>
      </c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31">
        <f t="shared" si="741"/>
        <v>41638926</v>
      </c>
    </row>
    <row r="226" spans="2:87">
      <c r="B226" s="150" t="s">
        <v>276</v>
      </c>
      <c r="C226" s="145">
        <v>0</v>
      </c>
      <c r="D226" s="145">
        <v>0</v>
      </c>
      <c r="E226" s="145">
        <v>0</v>
      </c>
      <c r="F226" s="145">
        <v>0</v>
      </c>
      <c r="G226" s="145">
        <v>0</v>
      </c>
      <c r="H226" s="145">
        <v>0</v>
      </c>
      <c r="I226" s="145">
        <v>0</v>
      </c>
      <c r="J226" s="145">
        <v>0</v>
      </c>
      <c r="K226" s="145">
        <v>0</v>
      </c>
      <c r="L226" s="145">
        <v>0</v>
      </c>
      <c r="M226" s="145">
        <v>47073377</v>
      </c>
      <c r="N226" s="145">
        <v>0</v>
      </c>
      <c r="O226" s="145">
        <v>33096839</v>
      </c>
      <c r="P226" s="145">
        <v>0</v>
      </c>
      <c r="Q226" s="145">
        <v>0</v>
      </c>
      <c r="R226" s="145">
        <v>0</v>
      </c>
      <c r="S226" s="145">
        <v>0</v>
      </c>
      <c r="T226" s="145">
        <v>0</v>
      </c>
      <c r="U226" s="145">
        <v>0</v>
      </c>
      <c r="V226" s="145">
        <v>0</v>
      </c>
      <c r="W226" s="145">
        <v>0</v>
      </c>
      <c r="X226" s="145">
        <v>0</v>
      </c>
      <c r="Y226" s="145">
        <v>0</v>
      </c>
      <c r="Z226" s="145">
        <v>0</v>
      </c>
      <c r="AA226" s="145">
        <v>1835905</v>
      </c>
      <c r="AB226" s="145">
        <v>0</v>
      </c>
      <c r="AC226" s="145">
        <v>0</v>
      </c>
      <c r="AD226" s="145">
        <v>0</v>
      </c>
      <c r="AE226" s="145">
        <v>0</v>
      </c>
      <c r="AF226" s="145">
        <v>0</v>
      </c>
      <c r="AG226" s="145">
        <v>0</v>
      </c>
      <c r="AH226" s="145"/>
      <c r="AI226" s="145"/>
      <c r="AJ226" s="145"/>
      <c r="AK226" s="145"/>
      <c r="AL226" s="145"/>
      <c r="AM226" s="145"/>
      <c r="AN226" s="145"/>
      <c r="AO226" s="145"/>
      <c r="AP226" s="145"/>
      <c r="AQ226" s="131">
        <f t="shared" si="741"/>
        <v>82006121</v>
      </c>
    </row>
    <row r="227" spans="2:87">
      <c r="B227" s="150" t="s">
        <v>277</v>
      </c>
      <c r="C227" s="145">
        <v>3120009</v>
      </c>
      <c r="D227" s="145">
        <v>0</v>
      </c>
      <c r="E227" s="145">
        <v>0</v>
      </c>
      <c r="F227" s="145">
        <v>0</v>
      </c>
      <c r="G227" s="145">
        <v>0</v>
      </c>
      <c r="H227" s="145">
        <v>0</v>
      </c>
      <c r="I227" s="145">
        <v>0</v>
      </c>
      <c r="J227" s="145">
        <v>0</v>
      </c>
      <c r="K227" s="145">
        <v>0</v>
      </c>
      <c r="L227" s="145">
        <v>10000001</v>
      </c>
      <c r="M227" s="145">
        <v>89843604</v>
      </c>
      <c r="N227" s="145">
        <v>0</v>
      </c>
      <c r="O227" s="145">
        <v>0</v>
      </c>
      <c r="P227" s="145">
        <v>0</v>
      </c>
      <c r="Q227" s="145">
        <v>0</v>
      </c>
      <c r="R227" s="145">
        <v>0</v>
      </c>
      <c r="S227" s="145">
        <v>0</v>
      </c>
      <c r="T227" s="145">
        <v>302735</v>
      </c>
      <c r="U227" s="145">
        <v>0</v>
      </c>
      <c r="V227" s="145">
        <v>2223560</v>
      </c>
      <c r="W227" s="145">
        <v>0</v>
      </c>
      <c r="X227" s="145">
        <v>0</v>
      </c>
      <c r="Y227" s="145">
        <v>0</v>
      </c>
      <c r="Z227" s="145">
        <v>0</v>
      </c>
      <c r="AA227" s="145">
        <v>0</v>
      </c>
      <c r="AB227" s="145">
        <v>0</v>
      </c>
      <c r="AC227" s="145">
        <v>0</v>
      </c>
      <c r="AD227" s="145">
        <v>0</v>
      </c>
      <c r="AE227" s="145">
        <v>0</v>
      </c>
      <c r="AF227" s="145">
        <v>0</v>
      </c>
      <c r="AG227" s="145">
        <v>0</v>
      </c>
      <c r="AH227" s="145"/>
      <c r="AI227" s="145"/>
      <c r="AJ227" s="145"/>
      <c r="AK227" s="145"/>
      <c r="AL227" s="145"/>
      <c r="AM227" s="145"/>
      <c r="AN227" s="145"/>
      <c r="AO227" s="145"/>
      <c r="AP227" s="145"/>
      <c r="AQ227" s="131">
        <f t="shared" si="741"/>
        <v>105489909</v>
      </c>
    </row>
    <row r="228" spans="2:87">
      <c r="B228" s="150" t="s">
        <v>278</v>
      </c>
      <c r="C228" s="145">
        <v>0</v>
      </c>
      <c r="D228" s="145">
        <v>0</v>
      </c>
      <c r="E228" s="145">
        <v>0</v>
      </c>
      <c r="F228" s="145">
        <v>171879</v>
      </c>
      <c r="G228" s="145">
        <v>0</v>
      </c>
      <c r="H228" s="145">
        <v>0</v>
      </c>
      <c r="I228" s="145">
        <v>0</v>
      </c>
      <c r="J228" s="145">
        <v>573673</v>
      </c>
      <c r="K228" s="145">
        <v>0</v>
      </c>
      <c r="L228" s="145">
        <v>589859623</v>
      </c>
      <c r="M228" s="145">
        <v>645612856</v>
      </c>
      <c r="N228" s="145">
        <v>0</v>
      </c>
      <c r="O228" s="145">
        <v>71294726</v>
      </c>
      <c r="P228" s="145">
        <v>0</v>
      </c>
      <c r="Q228" s="145">
        <v>0</v>
      </c>
      <c r="R228" s="145">
        <v>0</v>
      </c>
      <c r="S228" s="145">
        <v>0</v>
      </c>
      <c r="T228" s="145">
        <v>0</v>
      </c>
      <c r="U228" s="145">
        <v>0</v>
      </c>
      <c r="V228" s="145">
        <v>0</v>
      </c>
      <c r="W228" s="145">
        <v>0</v>
      </c>
      <c r="X228" s="145">
        <v>0</v>
      </c>
      <c r="Y228" s="145">
        <v>0</v>
      </c>
      <c r="Z228" s="145">
        <v>0</v>
      </c>
      <c r="AA228" s="145">
        <v>3375395</v>
      </c>
      <c r="AB228" s="145">
        <v>0</v>
      </c>
      <c r="AC228" s="145">
        <v>0</v>
      </c>
      <c r="AD228" s="145">
        <v>0</v>
      </c>
      <c r="AE228" s="145">
        <v>0</v>
      </c>
      <c r="AF228" s="145">
        <v>0</v>
      </c>
      <c r="AG228" s="145">
        <v>0</v>
      </c>
      <c r="AH228" s="145"/>
      <c r="AI228" s="145"/>
      <c r="AJ228" s="145"/>
      <c r="AK228" s="145"/>
      <c r="AL228" s="145"/>
      <c r="AM228" s="145"/>
      <c r="AN228" s="145"/>
      <c r="AO228" s="145"/>
      <c r="AP228" s="145"/>
      <c r="AQ228" s="131">
        <f t="shared" si="741"/>
        <v>1310888152</v>
      </c>
    </row>
    <row r="229" spans="2:87">
      <c r="B229" s="149" t="s">
        <v>279</v>
      </c>
      <c r="C229" s="142">
        <v>3120009</v>
      </c>
      <c r="D229" s="142">
        <v>0</v>
      </c>
      <c r="E229" s="142">
        <v>0</v>
      </c>
      <c r="F229" s="142">
        <v>171879</v>
      </c>
      <c r="G229" s="142">
        <v>0</v>
      </c>
      <c r="H229" s="142">
        <v>0</v>
      </c>
      <c r="I229" s="142">
        <v>0</v>
      </c>
      <c r="J229" s="142">
        <v>573673</v>
      </c>
      <c r="K229" s="142">
        <v>0</v>
      </c>
      <c r="L229" s="142">
        <v>599859624</v>
      </c>
      <c r="M229" s="142">
        <v>783968722</v>
      </c>
      <c r="N229" s="142">
        <v>0</v>
      </c>
      <c r="O229" s="142">
        <v>107020877</v>
      </c>
      <c r="P229" s="142">
        <v>839214</v>
      </c>
      <c r="Q229" s="142">
        <v>0</v>
      </c>
      <c r="R229" s="142">
        <v>0</v>
      </c>
      <c r="S229" s="142">
        <v>0</v>
      </c>
      <c r="T229" s="142">
        <v>302735</v>
      </c>
      <c r="U229" s="142">
        <v>0</v>
      </c>
      <c r="V229" s="142">
        <v>2223560</v>
      </c>
      <c r="W229" s="142">
        <v>0</v>
      </c>
      <c r="X229" s="142">
        <v>9612736</v>
      </c>
      <c r="Y229" s="142">
        <v>0</v>
      </c>
      <c r="Z229" s="142">
        <v>0</v>
      </c>
      <c r="AA229" s="142">
        <v>14393572</v>
      </c>
      <c r="AB229" s="142">
        <v>5246777</v>
      </c>
      <c r="AC229" s="142">
        <v>0</v>
      </c>
      <c r="AD229" s="142">
        <v>0</v>
      </c>
      <c r="AE229" s="142">
        <v>0</v>
      </c>
      <c r="AF229" s="142">
        <v>12689731</v>
      </c>
      <c r="AG229" s="142">
        <v>0</v>
      </c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31">
        <f t="shared" si="741"/>
        <v>1540023109</v>
      </c>
      <c r="AU229" s="135">
        <f t="shared" ref="AU229:BD229" si="760">C229-SUM(C224:C228)</f>
        <v>0</v>
      </c>
      <c r="AV229" s="135">
        <f t="shared" si="760"/>
        <v>0</v>
      </c>
      <c r="AW229" s="135">
        <f t="shared" si="760"/>
        <v>0</v>
      </c>
      <c r="AX229" s="135">
        <f t="shared" si="760"/>
        <v>0</v>
      </c>
      <c r="AY229" s="135">
        <f t="shared" si="760"/>
        <v>0</v>
      </c>
      <c r="AZ229" s="135">
        <f t="shared" si="760"/>
        <v>0</v>
      </c>
      <c r="BA229" s="135">
        <f t="shared" si="760"/>
        <v>0</v>
      </c>
      <c r="BB229" s="135">
        <f t="shared" si="760"/>
        <v>0</v>
      </c>
      <c r="BC229" s="135">
        <f t="shared" si="760"/>
        <v>0</v>
      </c>
      <c r="BD229" s="135">
        <f t="shared" si="760"/>
        <v>0</v>
      </c>
      <c r="BE229" s="135">
        <f t="shared" ref="BE229:BX229" si="761">M229-SUM(M224:M228)</f>
        <v>0</v>
      </c>
      <c r="BF229" s="135">
        <f t="shared" si="761"/>
        <v>0</v>
      </c>
      <c r="BG229" s="135">
        <f t="shared" si="761"/>
        <v>0</v>
      </c>
      <c r="BH229" s="135">
        <f t="shared" si="761"/>
        <v>0</v>
      </c>
      <c r="BI229" s="135">
        <f t="shared" si="761"/>
        <v>0</v>
      </c>
      <c r="BJ229" s="135">
        <f t="shared" si="761"/>
        <v>0</v>
      </c>
      <c r="BK229" s="135">
        <f t="shared" si="761"/>
        <v>0</v>
      </c>
      <c r="BL229" s="135">
        <f t="shared" si="761"/>
        <v>0</v>
      </c>
      <c r="BM229" s="135">
        <f t="shared" si="761"/>
        <v>0</v>
      </c>
      <c r="BN229" s="135">
        <f t="shared" si="761"/>
        <v>0</v>
      </c>
      <c r="BO229" s="135">
        <f t="shared" si="761"/>
        <v>0</v>
      </c>
      <c r="BP229" s="135">
        <f t="shared" si="761"/>
        <v>0</v>
      </c>
      <c r="BQ229" s="135">
        <f t="shared" si="761"/>
        <v>0</v>
      </c>
      <c r="BR229" s="135">
        <f t="shared" si="761"/>
        <v>0</v>
      </c>
      <c r="BS229" s="135">
        <f t="shared" si="761"/>
        <v>1</v>
      </c>
      <c r="BT229" s="135">
        <f t="shared" si="761"/>
        <v>0</v>
      </c>
      <c r="BU229" s="135">
        <f t="shared" si="761"/>
        <v>0</v>
      </c>
      <c r="BV229" s="135">
        <f t="shared" si="761"/>
        <v>0</v>
      </c>
      <c r="BW229" s="135">
        <f t="shared" si="761"/>
        <v>0</v>
      </c>
      <c r="BX229" s="135">
        <f t="shared" si="761"/>
        <v>0</v>
      </c>
      <c r="BY229" s="135">
        <f t="shared" ref="BY229:CI229" si="762">AG229-SUM(AG224:AG228)</f>
        <v>0</v>
      </c>
      <c r="BZ229" s="135">
        <f t="shared" si="762"/>
        <v>0</v>
      </c>
      <c r="CA229" s="135">
        <f t="shared" si="762"/>
        <v>0</v>
      </c>
      <c r="CB229" s="135">
        <f t="shared" si="762"/>
        <v>0</v>
      </c>
      <c r="CC229" s="135">
        <f t="shared" si="762"/>
        <v>0</v>
      </c>
      <c r="CD229" s="135">
        <f t="shared" si="762"/>
        <v>0</v>
      </c>
      <c r="CE229" s="135">
        <f t="shared" si="762"/>
        <v>0</v>
      </c>
      <c r="CF229" s="135">
        <f t="shared" si="762"/>
        <v>0</v>
      </c>
      <c r="CG229" s="135">
        <f t="shared" si="762"/>
        <v>0</v>
      </c>
      <c r="CH229" s="135">
        <f t="shared" si="762"/>
        <v>0</v>
      </c>
      <c r="CI229" s="135">
        <f t="shared" si="762"/>
        <v>1</v>
      </c>
    </row>
    <row r="230" spans="2:87">
      <c r="B230" s="150" t="s">
        <v>280</v>
      </c>
      <c r="C230" s="145">
        <v>0</v>
      </c>
      <c r="D230" s="145">
        <v>27500000</v>
      </c>
      <c r="E230" s="145">
        <v>17261267</v>
      </c>
      <c r="F230" s="145">
        <v>0</v>
      </c>
      <c r="G230" s="145">
        <v>25754006</v>
      </c>
      <c r="H230" s="145">
        <v>23092293</v>
      </c>
      <c r="I230" s="145">
        <v>0</v>
      </c>
      <c r="J230" s="145">
        <v>0</v>
      </c>
      <c r="K230" s="145">
        <v>392000</v>
      </c>
      <c r="L230" s="145">
        <v>0</v>
      </c>
      <c r="M230" s="145">
        <v>39346</v>
      </c>
      <c r="N230" s="145">
        <v>0</v>
      </c>
      <c r="O230" s="145">
        <v>0</v>
      </c>
      <c r="P230" s="145">
        <v>0</v>
      </c>
      <c r="Q230" s="145">
        <v>0</v>
      </c>
      <c r="R230" s="145">
        <v>14210</v>
      </c>
      <c r="S230" s="145">
        <v>0</v>
      </c>
      <c r="T230" s="145">
        <v>0</v>
      </c>
      <c r="U230" s="145">
        <v>0</v>
      </c>
      <c r="V230" s="145">
        <v>0</v>
      </c>
      <c r="W230" s="145">
        <v>0</v>
      </c>
      <c r="X230" s="145">
        <v>0</v>
      </c>
      <c r="Y230" s="145">
        <v>0</v>
      </c>
      <c r="Z230" s="145">
        <v>0</v>
      </c>
      <c r="AA230" s="145">
        <v>0</v>
      </c>
      <c r="AB230" s="145">
        <v>0</v>
      </c>
      <c r="AC230" s="145">
        <v>0</v>
      </c>
      <c r="AD230" s="145">
        <v>0</v>
      </c>
      <c r="AE230" s="145">
        <v>8153</v>
      </c>
      <c r="AF230" s="145">
        <v>6974842</v>
      </c>
      <c r="AG230" s="145">
        <v>0</v>
      </c>
      <c r="AH230" s="145"/>
      <c r="AI230" s="145"/>
      <c r="AJ230" s="145"/>
      <c r="AK230" s="145"/>
      <c r="AL230" s="145"/>
      <c r="AM230" s="145"/>
      <c r="AN230" s="145"/>
      <c r="AO230" s="145"/>
      <c r="AP230" s="145"/>
      <c r="AQ230" s="131">
        <f t="shared" si="741"/>
        <v>101036117</v>
      </c>
    </row>
    <row r="231" spans="2:87">
      <c r="B231" s="150" t="s">
        <v>281</v>
      </c>
      <c r="C231" s="145">
        <v>0</v>
      </c>
      <c r="D231" s="145">
        <v>0</v>
      </c>
      <c r="E231" s="145">
        <v>0</v>
      </c>
      <c r="F231" s="145">
        <v>0</v>
      </c>
      <c r="G231" s="145">
        <v>0</v>
      </c>
      <c r="H231" s="145">
        <v>1369</v>
      </c>
      <c r="I231" s="145">
        <v>0</v>
      </c>
      <c r="J231" s="145">
        <v>0</v>
      </c>
      <c r="K231" s="145">
        <v>0</v>
      </c>
      <c r="L231" s="145">
        <v>55</v>
      </c>
      <c r="M231" s="145">
        <v>854179</v>
      </c>
      <c r="N231" s="145">
        <v>1236851</v>
      </c>
      <c r="O231" s="145">
        <v>575072</v>
      </c>
      <c r="P231" s="145">
        <v>462716</v>
      </c>
      <c r="Q231" s="145">
        <v>112264</v>
      </c>
      <c r="R231" s="145">
        <v>0</v>
      </c>
      <c r="S231" s="145">
        <v>0</v>
      </c>
      <c r="T231" s="145">
        <v>0</v>
      </c>
      <c r="U231" s="145">
        <v>0</v>
      </c>
      <c r="V231" s="145">
        <v>0</v>
      </c>
      <c r="W231" s="145">
        <v>0</v>
      </c>
      <c r="X231" s="145">
        <v>0</v>
      </c>
      <c r="Y231" s="145">
        <v>0</v>
      </c>
      <c r="Z231" s="145">
        <v>0</v>
      </c>
      <c r="AA231" s="145">
        <v>0</v>
      </c>
      <c r="AB231" s="145">
        <v>479524</v>
      </c>
      <c r="AC231" s="145">
        <v>0</v>
      </c>
      <c r="AD231" s="145">
        <v>0</v>
      </c>
      <c r="AE231" s="145">
        <v>-1732645</v>
      </c>
      <c r="AF231" s="145">
        <v>0</v>
      </c>
      <c r="AG231" s="145">
        <v>0</v>
      </c>
      <c r="AH231" s="145"/>
      <c r="AI231" s="145"/>
      <c r="AJ231" s="145"/>
      <c r="AK231" s="145"/>
      <c r="AL231" s="145"/>
      <c r="AM231" s="145"/>
      <c r="AN231" s="145"/>
      <c r="AO231" s="145"/>
      <c r="AP231" s="145"/>
      <c r="AQ231" s="131">
        <f t="shared" si="741"/>
        <v>1989385</v>
      </c>
    </row>
    <row r="232" spans="2:87">
      <c r="B232" s="150" t="s">
        <v>282</v>
      </c>
      <c r="C232" s="145">
        <v>0</v>
      </c>
      <c r="D232" s="145">
        <v>0</v>
      </c>
      <c r="E232" s="145">
        <v>0</v>
      </c>
      <c r="F232" s="145">
        <v>0</v>
      </c>
      <c r="G232" s="145">
        <v>0</v>
      </c>
      <c r="H232" s="145">
        <v>0</v>
      </c>
      <c r="I232" s="145">
        <v>0</v>
      </c>
      <c r="J232" s="145">
        <v>0</v>
      </c>
      <c r="K232" s="145">
        <v>0</v>
      </c>
      <c r="L232" s="145">
        <v>0</v>
      </c>
      <c r="M232" s="145">
        <v>0</v>
      </c>
      <c r="N232" s="145">
        <v>0</v>
      </c>
      <c r="O232" s="145">
        <v>0</v>
      </c>
      <c r="P232" s="145">
        <v>0</v>
      </c>
      <c r="Q232" s="145">
        <v>0</v>
      </c>
      <c r="R232" s="145">
        <v>0</v>
      </c>
      <c r="S232" s="145">
        <v>0</v>
      </c>
      <c r="T232" s="145">
        <v>3108538</v>
      </c>
      <c r="U232" s="145">
        <v>0</v>
      </c>
      <c r="V232" s="145">
        <v>0</v>
      </c>
      <c r="W232" s="145">
        <v>0</v>
      </c>
      <c r="X232" s="145">
        <v>0</v>
      </c>
      <c r="Y232" s="145">
        <v>0</v>
      </c>
      <c r="Z232" s="145">
        <v>0</v>
      </c>
      <c r="AA232" s="145">
        <v>0</v>
      </c>
      <c r="AB232" s="145">
        <v>0</v>
      </c>
      <c r="AC232" s="145">
        <v>0</v>
      </c>
      <c r="AD232" s="145">
        <v>0</v>
      </c>
      <c r="AE232" s="145">
        <v>0</v>
      </c>
      <c r="AF232" s="145">
        <v>0</v>
      </c>
      <c r="AG232" s="145">
        <v>0</v>
      </c>
      <c r="AH232" s="145"/>
      <c r="AI232" s="145"/>
      <c r="AJ232" s="145"/>
      <c r="AK232" s="145"/>
      <c r="AL232" s="145"/>
      <c r="AM232" s="145"/>
      <c r="AN232" s="145"/>
      <c r="AO232" s="145"/>
      <c r="AP232" s="145"/>
      <c r="AQ232" s="131">
        <f t="shared" si="741"/>
        <v>3108538</v>
      </c>
    </row>
    <row r="233" spans="2:87">
      <c r="B233" s="150" t="s">
        <v>283</v>
      </c>
      <c r="C233" s="145">
        <v>0</v>
      </c>
      <c r="D233" s="145">
        <v>0</v>
      </c>
      <c r="E233" s="145">
        <v>0</v>
      </c>
      <c r="F233" s="145">
        <v>0</v>
      </c>
      <c r="G233" s="145">
        <v>-638921</v>
      </c>
      <c r="H233" s="145">
        <v>0</v>
      </c>
      <c r="I233" s="145">
        <v>42669</v>
      </c>
      <c r="J233" s="145">
        <v>0</v>
      </c>
      <c r="K233" s="145">
        <v>0</v>
      </c>
      <c r="L233" s="145">
        <v>581691711</v>
      </c>
      <c r="M233" s="145">
        <v>191846</v>
      </c>
      <c r="N233" s="145">
        <v>0</v>
      </c>
      <c r="O233" s="145">
        <v>2003385</v>
      </c>
      <c r="P233" s="145">
        <v>549091</v>
      </c>
      <c r="Q233" s="145">
        <v>0</v>
      </c>
      <c r="R233" s="145">
        <v>0</v>
      </c>
      <c r="S233" s="145">
        <v>0</v>
      </c>
      <c r="T233" s="145">
        <v>0</v>
      </c>
      <c r="U233" s="145">
        <v>0</v>
      </c>
      <c r="V233" s="145">
        <v>0</v>
      </c>
      <c r="W233" s="145">
        <v>0</v>
      </c>
      <c r="X233" s="145">
        <v>8969717</v>
      </c>
      <c r="Y233" s="145">
        <v>0</v>
      </c>
      <c r="Z233" s="145">
        <v>0</v>
      </c>
      <c r="AA233" s="145">
        <v>51718</v>
      </c>
      <c r="AB233" s="145">
        <v>8724964</v>
      </c>
      <c r="AC233" s="145">
        <v>0</v>
      </c>
      <c r="AD233" s="145">
        <v>0</v>
      </c>
      <c r="AE233" s="145">
        <v>0</v>
      </c>
      <c r="AF233" s="145">
        <v>10913346</v>
      </c>
      <c r="AG233" s="145">
        <v>0</v>
      </c>
      <c r="AH233" s="145"/>
      <c r="AI233" s="145"/>
      <c r="AJ233" s="145"/>
      <c r="AK233" s="145"/>
      <c r="AL233" s="145"/>
      <c r="AM233" s="145"/>
      <c r="AN233" s="145"/>
      <c r="AO233" s="145"/>
      <c r="AP233" s="145"/>
      <c r="AQ233" s="131">
        <f t="shared" si="741"/>
        <v>612499526</v>
      </c>
    </row>
    <row r="234" spans="2:87">
      <c r="B234" s="150" t="s">
        <v>284</v>
      </c>
      <c r="C234" s="145">
        <v>0</v>
      </c>
      <c r="D234" s="145">
        <v>0</v>
      </c>
      <c r="E234" s="145">
        <v>0</v>
      </c>
      <c r="F234" s="145">
        <v>7905</v>
      </c>
      <c r="G234" s="145">
        <v>0</v>
      </c>
      <c r="H234" s="145">
        <v>0</v>
      </c>
      <c r="I234" s="145">
        <v>0</v>
      </c>
      <c r="J234" s="145">
        <v>855240</v>
      </c>
      <c r="K234" s="145">
        <v>0</v>
      </c>
      <c r="L234" s="145">
        <v>0</v>
      </c>
      <c r="M234" s="145">
        <v>685547071</v>
      </c>
      <c r="N234" s="145">
        <v>470539</v>
      </c>
      <c r="O234" s="145">
        <v>104382451</v>
      </c>
      <c r="P234" s="145">
        <v>3042352</v>
      </c>
      <c r="Q234" s="145">
        <v>1508921</v>
      </c>
      <c r="R234" s="145">
        <v>0</v>
      </c>
      <c r="S234" s="145">
        <v>0</v>
      </c>
      <c r="T234" s="145">
        <v>0</v>
      </c>
      <c r="U234" s="145">
        <v>1288277</v>
      </c>
      <c r="V234" s="145">
        <v>0</v>
      </c>
      <c r="W234" s="145">
        <v>0</v>
      </c>
      <c r="X234" s="145">
        <v>0</v>
      </c>
      <c r="Y234" s="145">
        <v>0</v>
      </c>
      <c r="Z234" s="145">
        <v>0</v>
      </c>
      <c r="AA234" s="145">
        <v>0</v>
      </c>
      <c r="AB234" s="145">
        <v>0</v>
      </c>
      <c r="AC234" s="145">
        <v>0</v>
      </c>
      <c r="AD234" s="145">
        <v>0</v>
      </c>
      <c r="AE234" s="145">
        <v>0</v>
      </c>
      <c r="AF234" s="145">
        <v>0</v>
      </c>
      <c r="AG234" s="145">
        <v>0</v>
      </c>
      <c r="AH234" s="145"/>
      <c r="AI234" s="145"/>
      <c r="AJ234" s="145"/>
      <c r="AK234" s="145"/>
      <c r="AL234" s="145"/>
      <c r="AM234" s="145"/>
      <c r="AN234" s="145"/>
      <c r="AO234" s="145"/>
      <c r="AP234" s="145"/>
      <c r="AQ234" s="131">
        <f t="shared" si="741"/>
        <v>797102756</v>
      </c>
    </row>
    <row r="235" spans="2:87">
      <c r="B235" s="149" t="s">
        <v>285</v>
      </c>
      <c r="C235" s="142">
        <v>0</v>
      </c>
      <c r="D235" s="142">
        <v>27500000</v>
      </c>
      <c r="E235" s="142">
        <v>17261267</v>
      </c>
      <c r="F235" s="142">
        <v>7905</v>
      </c>
      <c r="G235" s="142">
        <v>25115085</v>
      </c>
      <c r="H235" s="142">
        <v>23093662</v>
      </c>
      <c r="I235" s="142">
        <v>42669</v>
      </c>
      <c r="J235" s="142">
        <v>855240</v>
      </c>
      <c r="K235" s="142">
        <v>392000</v>
      </c>
      <c r="L235" s="142">
        <v>581691766</v>
      </c>
      <c r="M235" s="142">
        <v>686632442</v>
      </c>
      <c r="N235" s="142">
        <v>1707390</v>
      </c>
      <c r="O235" s="142">
        <v>106960908</v>
      </c>
      <c r="P235" s="142">
        <v>4054159</v>
      </c>
      <c r="Q235" s="142">
        <v>1621185</v>
      </c>
      <c r="R235" s="142">
        <v>14210</v>
      </c>
      <c r="S235" s="142">
        <v>0</v>
      </c>
      <c r="T235" s="142">
        <v>3108538</v>
      </c>
      <c r="U235" s="142">
        <v>1288277</v>
      </c>
      <c r="V235" s="142">
        <v>0</v>
      </c>
      <c r="W235" s="142">
        <v>0</v>
      </c>
      <c r="X235" s="142">
        <v>8969717</v>
      </c>
      <c r="Y235" s="142">
        <v>0</v>
      </c>
      <c r="Z235" s="142">
        <v>0</v>
      </c>
      <c r="AA235" s="142">
        <v>51718</v>
      </c>
      <c r="AB235" s="142">
        <v>9204488</v>
      </c>
      <c r="AC235" s="142">
        <v>0</v>
      </c>
      <c r="AD235" s="142">
        <v>0</v>
      </c>
      <c r="AE235" s="142">
        <v>-1724492</v>
      </c>
      <c r="AF235" s="142">
        <v>17888188</v>
      </c>
      <c r="AG235" s="142">
        <v>0</v>
      </c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31">
        <f t="shared" si="741"/>
        <v>1515736322</v>
      </c>
      <c r="AU235" s="135">
        <f t="shared" ref="AU235:BD235" si="763">C235-SUM(C230:C234)</f>
        <v>0</v>
      </c>
      <c r="AV235" s="135">
        <f t="shared" si="763"/>
        <v>0</v>
      </c>
      <c r="AW235" s="135">
        <f t="shared" si="763"/>
        <v>0</v>
      </c>
      <c r="AX235" s="135">
        <f t="shared" si="763"/>
        <v>0</v>
      </c>
      <c r="AY235" s="135">
        <f t="shared" si="763"/>
        <v>0</v>
      </c>
      <c r="AZ235" s="135">
        <f t="shared" si="763"/>
        <v>0</v>
      </c>
      <c r="BA235" s="135">
        <f t="shared" si="763"/>
        <v>0</v>
      </c>
      <c r="BB235" s="135">
        <f t="shared" si="763"/>
        <v>0</v>
      </c>
      <c r="BC235" s="135">
        <f t="shared" si="763"/>
        <v>0</v>
      </c>
      <c r="BD235" s="135">
        <f t="shared" si="763"/>
        <v>0</v>
      </c>
      <c r="BE235" s="135">
        <f t="shared" ref="BE235:BX235" si="764">M235-SUM(M230:M234)</f>
        <v>0</v>
      </c>
      <c r="BF235" s="135">
        <f t="shared" si="764"/>
        <v>0</v>
      </c>
      <c r="BG235" s="135">
        <f t="shared" si="764"/>
        <v>0</v>
      </c>
      <c r="BH235" s="135">
        <f t="shared" si="764"/>
        <v>0</v>
      </c>
      <c r="BI235" s="135">
        <f t="shared" si="764"/>
        <v>0</v>
      </c>
      <c r="BJ235" s="135">
        <f t="shared" si="764"/>
        <v>0</v>
      </c>
      <c r="BK235" s="135">
        <f t="shared" si="764"/>
        <v>0</v>
      </c>
      <c r="BL235" s="135">
        <f t="shared" si="764"/>
        <v>0</v>
      </c>
      <c r="BM235" s="135">
        <f t="shared" si="764"/>
        <v>0</v>
      </c>
      <c r="BN235" s="135">
        <f t="shared" si="764"/>
        <v>0</v>
      </c>
      <c r="BO235" s="135">
        <f t="shared" si="764"/>
        <v>0</v>
      </c>
      <c r="BP235" s="135">
        <f t="shared" si="764"/>
        <v>0</v>
      </c>
      <c r="BQ235" s="135">
        <f t="shared" si="764"/>
        <v>0</v>
      </c>
      <c r="BR235" s="135">
        <f t="shared" si="764"/>
        <v>0</v>
      </c>
      <c r="BS235" s="135">
        <f t="shared" si="764"/>
        <v>0</v>
      </c>
      <c r="BT235" s="135">
        <f t="shared" si="764"/>
        <v>0</v>
      </c>
      <c r="BU235" s="135">
        <f t="shared" si="764"/>
        <v>0</v>
      </c>
      <c r="BV235" s="135">
        <f t="shared" si="764"/>
        <v>0</v>
      </c>
      <c r="BW235" s="135">
        <f t="shared" si="764"/>
        <v>0</v>
      </c>
      <c r="BX235" s="135">
        <f t="shared" si="764"/>
        <v>0</v>
      </c>
      <c r="BY235" s="135">
        <f t="shared" ref="BY235:CI235" si="765">AG235-SUM(AG230:AG234)</f>
        <v>0</v>
      </c>
      <c r="BZ235" s="135">
        <f t="shared" si="765"/>
        <v>0</v>
      </c>
      <c r="CA235" s="135">
        <f t="shared" si="765"/>
        <v>0</v>
      </c>
      <c r="CB235" s="135">
        <f t="shared" si="765"/>
        <v>0</v>
      </c>
      <c r="CC235" s="135">
        <f t="shared" si="765"/>
        <v>0</v>
      </c>
      <c r="CD235" s="135">
        <f t="shared" si="765"/>
        <v>0</v>
      </c>
      <c r="CE235" s="135">
        <f t="shared" si="765"/>
        <v>0</v>
      </c>
      <c r="CF235" s="135">
        <f t="shared" si="765"/>
        <v>0</v>
      </c>
      <c r="CG235" s="135">
        <f t="shared" si="765"/>
        <v>0</v>
      </c>
      <c r="CH235" s="135">
        <f t="shared" si="765"/>
        <v>0</v>
      </c>
      <c r="CI235" s="135">
        <f t="shared" si="765"/>
        <v>0</v>
      </c>
    </row>
    <row r="236" spans="2:87">
      <c r="B236" s="153" t="s">
        <v>286</v>
      </c>
      <c r="C236" s="142">
        <v>3120009</v>
      </c>
      <c r="D236" s="142">
        <v>-27500000</v>
      </c>
      <c r="E236" s="142">
        <v>-17261267</v>
      </c>
      <c r="F236" s="142">
        <v>163974</v>
      </c>
      <c r="G236" s="142">
        <v>-25115085</v>
      </c>
      <c r="H236" s="142">
        <v>-23093662</v>
      </c>
      <c r="I236" s="142">
        <v>-42669</v>
      </c>
      <c r="J236" s="142">
        <v>-281567</v>
      </c>
      <c r="K236" s="142">
        <v>-392000</v>
      </c>
      <c r="L236" s="142">
        <v>18167858</v>
      </c>
      <c r="M236" s="142">
        <v>97336280</v>
      </c>
      <c r="N236" s="142">
        <v>-1707390</v>
      </c>
      <c r="O236" s="142">
        <v>59969</v>
      </c>
      <c r="P236" s="142">
        <v>-3214945</v>
      </c>
      <c r="Q236" s="142">
        <v>-1621185</v>
      </c>
      <c r="R236" s="142">
        <v>-14210</v>
      </c>
      <c r="S236" s="142">
        <v>0</v>
      </c>
      <c r="T236" s="142">
        <v>-2805803</v>
      </c>
      <c r="U236" s="142">
        <v>-1288277</v>
      </c>
      <c r="V236" s="142">
        <v>2223560</v>
      </c>
      <c r="W236" s="142">
        <v>0</v>
      </c>
      <c r="X236" s="142">
        <v>643019</v>
      </c>
      <c r="Y236" s="142">
        <v>0</v>
      </c>
      <c r="Z236" s="142">
        <v>0</v>
      </c>
      <c r="AA236" s="142">
        <v>14341854</v>
      </c>
      <c r="AB236" s="142">
        <v>-3957711</v>
      </c>
      <c r="AC236" s="142">
        <v>0</v>
      </c>
      <c r="AD236" s="142">
        <v>0</v>
      </c>
      <c r="AE236" s="142">
        <v>1724492</v>
      </c>
      <c r="AF236" s="142">
        <v>-5198457</v>
      </c>
      <c r="AG236" s="142">
        <v>0</v>
      </c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31">
        <f t="shared" si="741"/>
        <v>24286787</v>
      </c>
      <c r="AU236" s="135">
        <f t="shared" ref="AU236:BD236" si="766">C236-(C229-C235)</f>
        <v>0</v>
      </c>
      <c r="AV236" s="135">
        <f t="shared" si="766"/>
        <v>0</v>
      </c>
      <c r="AW236" s="135">
        <f t="shared" si="766"/>
        <v>0</v>
      </c>
      <c r="AX236" s="135">
        <f t="shared" si="766"/>
        <v>0</v>
      </c>
      <c r="AY236" s="135">
        <f t="shared" si="766"/>
        <v>0</v>
      </c>
      <c r="AZ236" s="135">
        <f t="shared" si="766"/>
        <v>0</v>
      </c>
      <c r="BA236" s="135">
        <f t="shared" si="766"/>
        <v>0</v>
      </c>
      <c r="BB236" s="135">
        <f t="shared" si="766"/>
        <v>0</v>
      </c>
      <c r="BC236" s="135">
        <f t="shared" si="766"/>
        <v>0</v>
      </c>
      <c r="BD236" s="135">
        <f t="shared" si="766"/>
        <v>0</v>
      </c>
      <c r="BE236" s="135">
        <f t="shared" ref="BE236:BX236" si="767">M236-(M229-M235)</f>
        <v>0</v>
      </c>
      <c r="BF236" s="135">
        <f t="shared" si="767"/>
        <v>0</v>
      </c>
      <c r="BG236" s="135">
        <f t="shared" si="767"/>
        <v>0</v>
      </c>
      <c r="BH236" s="135">
        <f t="shared" si="767"/>
        <v>0</v>
      </c>
      <c r="BI236" s="135">
        <f t="shared" si="767"/>
        <v>0</v>
      </c>
      <c r="BJ236" s="135">
        <f t="shared" si="767"/>
        <v>0</v>
      </c>
      <c r="BK236" s="135">
        <f t="shared" si="767"/>
        <v>0</v>
      </c>
      <c r="BL236" s="135">
        <f t="shared" si="767"/>
        <v>0</v>
      </c>
      <c r="BM236" s="135">
        <f t="shared" si="767"/>
        <v>0</v>
      </c>
      <c r="BN236" s="135">
        <f t="shared" si="767"/>
        <v>0</v>
      </c>
      <c r="BO236" s="135">
        <f t="shared" si="767"/>
        <v>0</v>
      </c>
      <c r="BP236" s="135">
        <f t="shared" si="767"/>
        <v>0</v>
      </c>
      <c r="BQ236" s="135">
        <f t="shared" si="767"/>
        <v>0</v>
      </c>
      <c r="BR236" s="135">
        <f t="shared" si="767"/>
        <v>0</v>
      </c>
      <c r="BS236" s="135">
        <f t="shared" si="767"/>
        <v>0</v>
      </c>
      <c r="BT236" s="135">
        <f t="shared" si="767"/>
        <v>0</v>
      </c>
      <c r="BU236" s="135">
        <f t="shared" si="767"/>
        <v>0</v>
      </c>
      <c r="BV236" s="135">
        <f t="shared" si="767"/>
        <v>0</v>
      </c>
      <c r="BW236" s="135">
        <f t="shared" si="767"/>
        <v>0</v>
      </c>
      <c r="BX236" s="135">
        <f t="shared" si="767"/>
        <v>0</v>
      </c>
      <c r="BY236" s="135">
        <f t="shared" ref="BY236:CI236" si="768">AG236-(AG229-AG235)</f>
        <v>0</v>
      </c>
      <c r="BZ236" s="135">
        <f t="shared" si="768"/>
        <v>0</v>
      </c>
      <c r="CA236" s="135">
        <f t="shared" si="768"/>
        <v>0</v>
      </c>
      <c r="CB236" s="135">
        <f t="shared" si="768"/>
        <v>0</v>
      </c>
      <c r="CC236" s="135">
        <f t="shared" si="768"/>
        <v>0</v>
      </c>
      <c r="CD236" s="135">
        <f t="shared" si="768"/>
        <v>0</v>
      </c>
      <c r="CE236" s="135">
        <f t="shared" si="768"/>
        <v>0</v>
      </c>
      <c r="CF236" s="135">
        <f t="shared" si="768"/>
        <v>0</v>
      </c>
      <c r="CG236" s="135">
        <f t="shared" si="768"/>
        <v>0</v>
      </c>
      <c r="CH236" s="135">
        <f t="shared" si="768"/>
        <v>0</v>
      </c>
      <c r="CI236" s="135">
        <f t="shared" si="768"/>
        <v>0</v>
      </c>
    </row>
    <row r="237" spans="2:87">
      <c r="B237" s="160" t="s">
        <v>287</v>
      </c>
      <c r="C237" s="145">
        <v>0</v>
      </c>
      <c r="D237" s="145">
        <v>4024</v>
      </c>
      <c r="E237" s="145">
        <v>0</v>
      </c>
      <c r="F237" s="145">
        <v>-23545</v>
      </c>
      <c r="G237" s="145">
        <v>0</v>
      </c>
      <c r="H237" s="145">
        <v>0</v>
      </c>
      <c r="I237" s="145">
        <v>-5990</v>
      </c>
      <c r="J237" s="145">
        <v>-170875</v>
      </c>
      <c r="K237" s="145">
        <v>0</v>
      </c>
      <c r="L237" s="145">
        <v>0</v>
      </c>
      <c r="M237" s="145">
        <v>0</v>
      </c>
      <c r="N237" s="145">
        <v>-253910</v>
      </c>
      <c r="O237" s="145">
        <v>1148152</v>
      </c>
      <c r="P237" s="145">
        <v>5264521</v>
      </c>
      <c r="Q237" s="145">
        <v>0</v>
      </c>
      <c r="R237" s="145">
        <v>0</v>
      </c>
      <c r="S237" s="145">
        <v>0</v>
      </c>
      <c r="T237" s="145">
        <v>0</v>
      </c>
      <c r="U237" s="145">
        <v>0</v>
      </c>
      <c r="V237" s="145">
        <v>0</v>
      </c>
      <c r="W237" s="145">
        <v>0</v>
      </c>
      <c r="X237" s="145">
        <v>-122676</v>
      </c>
      <c r="Y237" s="145">
        <v>0</v>
      </c>
      <c r="Z237" s="145">
        <v>-169932</v>
      </c>
      <c r="AA237" s="145">
        <v>0</v>
      </c>
      <c r="AB237" s="145">
        <v>0</v>
      </c>
      <c r="AC237" s="145">
        <v>0</v>
      </c>
      <c r="AD237" s="145">
        <v>0</v>
      </c>
      <c r="AE237" s="145">
        <v>0</v>
      </c>
      <c r="AF237" s="145">
        <v>-4487</v>
      </c>
      <c r="AG237" s="145">
        <v>0</v>
      </c>
      <c r="AH237" s="145"/>
      <c r="AI237" s="145"/>
      <c r="AJ237" s="145"/>
      <c r="AK237" s="145"/>
      <c r="AL237" s="145"/>
      <c r="AM237" s="145"/>
      <c r="AN237" s="145"/>
      <c r="AO237" s="145"/>
      <c r="AP237" s="145"/>
      <c r="AQ237" s="131">
        <f t="shared" si="741"/>
        <v>5665282</v>
      </c>
    </row>
    <row r="238" spans="2:87">
      <c r="B238" s="153" t="s">
        <v>288</v>
      </c>
      <c r="C238" s="142">
        <v>-889473</v>
      </c>
      <c r="D238" s="142">
        <v>10573800</v>
      </c>
      <c r="E238" s="142">
        <v>-83359</v>
      </c>
      <c r="F238" s="142">
        <v>311623</v>
      </c>
      <c r="G238" s="142">
        <v>581584</v>
      </c>
      <c r="H238" s="142">
        <v>1998824</v>
      </c>
      <c r="I238" s="142">
        <v>34245</v>
      </c>
      <c r="J238" s="142">
        <v>2877521</v>
      </c>
      <c r="K238" s="142">
        <v>-602960</v>
      </c>
      <c r="L238" s="142">
        <v>144112</v>
      </c>
      <c r="M238" s="142">
        <v>-453490</v>
      </c>
      <c r="N238" s="142">
        <v>32387338</v>
      </c>
      <c r="O238" s="142">
        <v>23627465</v>
      </c>
      <c r="P238" s="142">
        <v>2423879</v>
      </c>
      <c r="Q238" s="142">
        <v>3166410</v>
      </c>
      <c r="R238" s="142">
        <v>4946633</v>
      </c>
      <c r="S238" s="142">
        <v>169396</v>
      </c>
      <c r="T238" s="142">
        <v>4299757</v>
      </c>
      <c r="U238" s="142">
        <v>-1381288</v>
      </c>
      <c r="V238" s="142">
        <v>733721</v>
      </c>
      <c r="W238" s="142">
        <v>-68064</v>
      </c>
      <c r="X238" s="142">
        <v>-2464993</v>
      </c>
      <c r="Y238" s="142">
        <v>4922238</v>
      </c>
      <c r="Z238" s="142">
        <v>-1355991</v>
      </c>
      <c r="AA238" s="142">
        <v>1295834</v>
      </c>
      <c r="AB238" s="142">
        <v>-1638277</v>
      </c>
      <c r="AC238" s="142">
        <v>-171359</v>
      </c>
      <c r="AD238" s="142">
        <v>-2774</v>
      </c>
      <c r="AE238" s="142">
        <v>-462744</v>
      </c>
      <c r="AF238" s="142">
        <v>3478282</v>
      </c>
      <c r="AG238" s="142">
        <v>138778</v>
      </c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31">
        <f t="shared" si="741"/>
        <v>88536668</v>
      </c>
      <c r="AU238" s="159">
        <f t="shared" ref="AU238:BD238" si="769">C238-SUM(C208,C223,C236,C237)</f>
        <v>0</v>
      </c>
      <c r="AV238" s="159">
        <f t="shared" si="769"/>
        <v>0</v>
      </c>
      <c r="AW238" s="159">
        <f t="shared" si="769"/>
        <v>0</v>
      </c>
      <c r="AX238" s="159">
        <f t="shared" si="769"/>
        <v>0</v>
      </c>
      <c r="AY238" s="159">
        <f t="shared" si="769"/>
        <v>0</v>
      </c>
      <c r="AZ238" s="159">
        <f t="shared" si="769"/>
        <v>0</v>
      </c>
      <c r="BA238" s="159">
        <f t="shared" si="769"/>
        <v>0</v>
      </c>
      <c r="BB238" s="159">
        <f t="shared" si="769"/>
        <v>0</v>
      </c>
      <c r="BC238" s="159">
        <f t="shared" si="769"/>
        <v>0</v>
      </c>
      <c r="BD238" s="159">
        <f t="shared" si="769"/>
        <v>0</v>
      </c>
      <c r="BE238" s="159">
        <f t="shared" ref="BE238:BX238" si="770">M238-SUM(M208,M223,M236,M237)</f>
        <v>0</v>
      </c>
      <c r="BF238" s="135">
        <f t="shared" si="770"/>
        <v>0</v>
      </c>
      <c r="BG238" s="135">
        <f t="shared" si="770"/>
        <v>0</v>
      </c>
      <c r="BH238" s="135">
        <f t="shared" si="770"/>
        <v>0</v>
      </c>
      <c r="BI238" s="135">
        <f t="shared" si="770"/>
        <v>0</v>
      </c>
      <c r="BJ238" s="135">
        <f t="shared" si="770"/>
        <v>1</v>
      </c>
      <c r="BK238" s="135">
        <f t="shared" si="770"/>
        <v>0</v>
      </c>
      <c r="BL238" s="135">
        <f t="shared" si="770"/>
        <v>0</v>
      </c>
      <c r="BM238" s="135">
        <f t="shared" si="770"/>
        <v>0</v>
      </c>
      <c r="BN238" s="135">
        <f t="shared" si="770"/>
        <v>0</v>
      </c>
      <c r="BO238" s="135">
        <f t="shared" si="770"/>
        <v>0</v>
      </c>
      <c r="BP238" s="135">
        <f t="shared" si="770"/>
        <v>0</v>
      </c>
      <c r="BQ238" s="135">
        <f t="shared" si="770"/>
        <v>0</v>
      </c>
      <c r="BR238" s="135">
        <f t="shared" si="770"/>
        <v>1</v>
      </c>
      <c r="BS238" s="135">
        <f t="shared" si="770"/>
        <v>0</v>
      </c>
      <c r="BT238" s="135">
        <f t="shared" si="770"/>
        <v>0</v>
      </c>
      <c r="BU238" s="135">
        <f t="shared" si="770"/>
        <v>0</v>
      </c>
      <c r="BV238" s="135">
        <f t="shared" si="770"/>
        <v>0</v>
      </c>
      <c r="BW238" s="135">
        <f t="shared" si="770"/>
        <v>0</v>
      </c>
      <c r="BX238" s="135">
        <f t="shared" si="770"/>
        <v>0</v>
      </c>
      <c r="BY238" s="135">
        <f t="shared" ref="BY238:CI238" si="771">AG238-SUM(AG208,AG223,AG236,AG237)</f>
        <v>0</v>
      </c>
      <c r="BZ238" s="135">
        <f t="shared" si="771"/>
        <v>0</v>
      </c>
      <c r="CA238" s="135">
        <f t="shared" si="771"/>
        <v>0</v>
      </c>
      <c r="CB238" s="135">
        <f t="shared" si="771"/>
        <v>0</v>
      </c>
      <c r="CC238" s="135">
        <f t="shared" si="771"/>
        <v>0</v>
      </c>
      <c r="CD238" s="135">
        <f t="shared" si="771"/>
        <v>0</v>
      </c>
      <c r="CE238" s="135">
        <f t="shared" si="771"/>
        <v>0</v>
      </c>
      <c r="CF238" s="135">
        <f t="shared" si="771"/>
        <v>0</v>
      </c>
      <c r="CG238" s="135">
        <f t="shared" si="771"/>
        <v>0</v>
      </c>
      <c r="CH238" s="135">
        <f t="shared" si="771"/>
        <v>0</v>
      </c>
      <c r="CI238" s="135">
        <f t="shared" si="771"/>
        <v>2</v>
      </c>
    </row>
    <row r="239" spans="2:87">
      <c r="B239" s="153" t="s">
        <v>289</v>
      </c>
      <c r="C239" s="142">
        <v>1349389</v>
      </c>
      <c r="D239" s="142">
        <v>12502882</v>
      </c>
      <c r="E239" s="142">
        <v>1928146</v>
      </c>
      <c r="F239" s="142">
        <v>2067879</v>
      </c>
      <c r="G239" s="142">
        <v>1991451</v>
      </c>
      <c r="H239" s="142">
        <v>783830</v>
      </c>
      <c r="I239" s="142">
        <v>9168719</v>
      </c>
      <c r="J239" s="142">
        <v>5383028</v>
      </c>
      <c r="K239" s="142">
        <v>706062</v>
      </c>
      <c r="L239" s="142">
        <v>57297</v>
      </c>
      <c r="M239" s="142">
        <v>1920847</v>
      </c>
      <c r="N239" s="142">
        <v>3076827</v>
      </c>
      <c r="O239" s="142">
        <v>14088010</v>
      </c>
      <c r="P239" s="142">
        <v>1317475</v>
      </c>
      <c r="Q239" s="142">
        <v>1923577</v>
      </c>
      <c r="R239" s="142">
        <v>27731</v>
      </c>
      <c r="S239" s="142">
        <v>387631</v>
      </c>
      <c r="T239" s="142">
        <v>24008970</v>
      </c>
      <c r="U239" s="142">
        <v>7108924</v>
      </c>
      <c r="V239" s="142">
        <v>733721</v>
      </c>
      <c r="W239" s="142">
        <v>163802</v>
      </c>
      <c r="X239" s="142">
        <v>5515051</v>
      </c>
      <c r="Y239" s="142">
        <v>3702781</v>
      </c>
      <c r="Z239" s="142">
        <v>3206279</v>
      </c>
      <c r="AA239" s="142">
        <v>618715</v>
      </c>
      <c r="AB239" s="142">
        <v>10826948</v>
      </c>
      <c r="AC239" s="142">
        <v>957770</v>
      </c>
      <c r="AD239" s="142">
        <v>9019</v>
      </c>
      <c r="AE239" s="142">
        <v>1720970</v>
      </c>
      <c r="AF239" s="142">
        <v>3087756</v>
      </c>
      <c r="AG239" s="142">
        <v>616203</v>
      </c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31">
        <f t="shared" si="741"/>
        <v>120957690</v>
      </c>
    </row>
    <row r="240" spans="2:87">
      <c r="B240" s="153" t="s">
        <v>290</v>
      </c>
      <c r="C240" s="142">
        <v>459916</v>
      </c>
      <c r="D240" s="142">
        <v>23076682</v>
      </c>
      <c r="E240" s="142">
        <v>1844787</v>
      </c>
      <c r="F240" s="142">
        <v>2379502</v>
      </c>
      <c r="G240" s="142">
        <v>2573035</v>
      </c>
      <c r="H240" s="142">
        <v>2782654</v>
      </c>
      <c r="I240" s="142">
        <v>9202964</v>
      </c>
      <c r="J240" s="142">
        <v>8260548</v>
      </c>
      <c r="K240" s="142">
        <v>103102</v>
      </c>
      <c r="L240" s="142">
        <v>201409</v>
      </c>
      <c r="M240" s="142">
        <v>1467357</v>
      </c>
      <c r="N240" s="142">
        <v>8091412</v>
      </c>
      <c r="O240" s="142">
        <v>37715475</v>
      </c>
      <c r="P240" s="142">
        <v>3741354</v>
      </c>
      <c r="Q240" s="142">
        <v>5089987</v>
      </c>
      <c r="R240" s="142">
        <v>4974364</v>
      </c>
      <c r="S240" s="142">
        <v>557027</v>
      </c>
      <c r="T240" s="142">
        <v>29729875</v>
      </c>
      <c r="U240" s="142">
        <v>5727637</v>
      </c>
      <c r="V240" s="142">
        <v>733721</v>
      </c>
      <c r="W240" s="142">
        <v>95738</v>
      </c>
      <c r="X240" s="142">
        <v>3050058</v>
      </c>
      <c r="Y240" s="142">
        <v>8625019</v>
      </c>
      <c r="Z240" s="142">
        <v>1850288</v>
      </c>
      <c r="AA240" s="142">
        <v>1295833</v>
      </c>
      <c r="AB240" s="142">
        <v>9188671</v>
      </c>
      <c r="AC240" s="142">
        <v>786411</v>
      </c>
      <c r="AD240" s="142">
        <v>6245</v>
      </c>
      <c r="AE240" s="142">
        <v>1258226</v>
      </c>
      <c r="AF240" s="142">
        <v>6566038</v>
      </c>
      <c r="AG240" s="142">
        <v>754981</v>
      </c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31">
        <f t="shared" si="741"/>
        <v>182190316</v>
      </c>
    </row>
    <row r="241" spans="2:87">
      <c r="B241" s="160" t="s">
        <v>291</v>
      </c>
      <c r="C241" s="145">
        <v>0</v>
      </c>
      <c r="D241" s="145">
        <v>654816</v>
      </c>
      <c r="E241" s="145">
        <v>200</v>
      </c>
      <c r="F241" s="145">
        <v>403259</v>
      </c>
      <c r="G241" s="145">
        <v>348641</v>
      </c>
      <c r="H241" s="145">
        <v>2611</v>
      </c>
      <c r="I241" s="145">
        <v>600</v>
      </c>
      <c r="J241" s="145">
        <v>1024176</v>
      </c>
      <c r="K241" s="145">
        <v>483</v>
      </c>
      <c r="L241" s="145">
        <v>0</v>
      </c>
      <c r="M241" s="145">
        <v>174193</v>
      </c>
      <c r="N241" s="145">
        <v>271942</v>
      </c>
      <c r="O241" s="145">
        <v>520162</v>
      </c>
      <c r="P241" s="145">
        <v>0</v>
      </c>
      <c r="Q241" s="145">
        <v>42034</v>
      </c>
      <c r="R241" s="145">
        <v>150</v>
      </c>
      <c r="S241" s="145">
        <v>150</v>
      </c>
      <c r="T241" s="145">
        <v>537528</v>
      </c>
      <c r="U241" s="145">
        <v>19348</v>
      </c>
      <c r="V241" s="145">
        <v>0</v>
      </c>
      <c r="W241" s="145">
        <v>45672</v>
      </c>
      <c r="X241" s="145">
        <v>311565</v>
      </c>
      <c r="Y241" s="145">
        <v>8400</v>
      </c>
      <c r="Z241" s="145">
        <v>836</v>
      </c>
      <c r="AA241" s="145">
        <v>125528</v>
      </c>
      <c r="AB241" s="145">
        <v>3158</v>
      </c>
      <c r="AC241" s="145">
        <v>3597</v>
      </c>
      <c r="AD241" s="145">
        <v>50</v>
      </c>
      <c r="AE241" s="145">
        <v>27981</v>
      </c>
      <c r="AF241" s="145">
        <v>8534</v>
      </c>
      <c r="AG241" s="145">
        <v>0</v>
      </c>
      <c r="AH241" s="145"/>
      <c r="AI241" s="145"/>
      <c r="AJ241" s="145"/>
      <c r="AK241" s="145"/>
      <c r="AL241" s="145"/>
      <c r="AM241" s="145"/>
      <c r="AN241" s="145"/>
      <c r="AO241" s="145"/>
      <c r="AP241" s="145"/>
      <c r="AQ241" s="131">
        <f t="shared" si="741"/>
        <v>4535614</v>
      </c>
    </row>
    <row r="242" spans="2:87">
      <c r="B242" s="160" t="s">
        <v>292</v>
      </c>
      <c r="C242" s="145">
        <v>459916</v>
      </c>
      <c r="D242" s="145">
        <v>168911</v>
      </c>
      <c r="E242" s="145">
        <v>1844587</v>
      </c>
      <c r="F242" s="145">
        <v>1976243</v>
      </c>
      <c r="G242" s="145">
        <v>2224394</v>
      </c>
      <c r="H242" s="145">
        <v>542026</v>
      </c>
      <c r="I242" s="145">
        <v>2896581</v>
      </c>
      <c r="J242" s="145">
        <v>4523651</v>
      </c>
      <c r="K242" s="145">
        <v>102619</v>
      </c>
      <c r="L242" s="145">
        <v>201409</v>
      </c>
      <c r="M242" s="145">
        <v>1293164</v>
      </c>
      <c r="N242" s="145">
        <v>7819470</v>
      </c>
      <c r="O242" s="145">
        <v>7634194</v>
      </c>
      <c r="P242" s="145">
        <v>3741354</v>
      </c>
      <c r="Q242" s="145">
        <v>5047953</v>
      </c>
      <c r="R242" s="145">
        <v>14972</v>
      </c>
      <c r="S242" s="145">
        <v>556877</v>
      </c>
      <c r="T242" s="145">
        <v>2443434</v>
      </c>
      <c r="U242" s="145">
        <v>704570</v>
      </c>
      <c r="V242" s="145">
        <v>95922</v>
      </c>
      <c r="W242" s="145">
        <v>50066</v>
      </c>
      <c r="X242" s="145">
        <v>2738493</v>
      </c>
      <c r="Y242" s="145">
        <v>852962</v>
      </c>
      <c r="Z242" s="145">
        <v>795745</v>
      </c>
      <c r="AA242" s="145">
        <v>1170306</v>
      </c>
      <c r="AB242" s="145">
        <v>2390579</v>
      </c>
      <c r="AC242" s="145">
        <v>782814</v>
      </c>
      <c r="AD242" s="145">
        <v>6195</v>
      </c>
      <c r="AE242" s="145">
        <v>1230245</v>
      </c>
      <c r="AF242" s="145">
        <v>6006713</v>
      </c>
      <c r="AG242" s="145">
        <v>0</v>
      </c>
      <c r="AH242" s="145"/>
      <c r="AI242" s="145"/>
      <c r="AJ242" s="145"/>
      <c r="AK242" s="145"/>
      <c r="AL242" s="145"/>
      <c r="AM242" s="145"/>
      <c r="AN242" s="145"/>
      <c r="AO242" s="145"/>
      <c r="AP242" s="145"/>
      <c r="AQ242" s="131">
        <f t="shared" si="741"/>
        <v>60316365</v>
      </c>
    </row>
    <row r="243" spans="2:87">
      <c r="B243" s="160" t="s">
        <v>293</v>
      </c>
      <c r="C243" s="145">
        <v>0</v>
      </c>
      <c r="D243" s="145">
        <v>22252955</v>
      </c>
      <c r="E243" s="145">
        <v>0</v>
      </c>
      <c r="F243" s="145">
        <v>0</v>
      </c>
      <c r="G243" s="145">
        <v>0</v>
      </c>
      <c r="H243" s="145">
        <v>2238017</v>
      </c>
      <c r="I243" s="145">
        <v>6305783</v>
      </c>
      <c r="J243" s="145">
        <v>2712810</v>
      </c>
      <c r="K243" s="145">
        <v>0</v>
      </c>
      <c r="L243" s="145">
        <v>0</v>
      </c>
      <c r="M243" s="145">
        <v>0</v>
      </c>
      <c r="N243" s="145">
        <v>0</v>
      </c>
      <c r="O243" s="145">
        <v>29561119</v>
      </c>
      <c r="P243" s="145">
        <v>3741354</v>
      </c>
      <c r="Q243" s="145">
        <v>0</v>
      </c>
      <c r="R243" s="145">
        <v>4959242</v>
      </c>
      <c r="S243" s="145">
        <v>0</v>
      </c>
      <c r="T243" s="145">
        <v>26748914</v>
      </c>
      <c r="U243" s="145">
        <v>5003719</v>
      </c>
      <c r="V243" s="145">
        <v>637799</v>
      </c>
      <c r="W243" s="145">
        <v>0</v>
      </c>
      <c r="X243" s="145">
        <v>0</v>
      </c>
      <c r="Y243" s="145">
        <v>7763657</v>
      </c>
      <c r="Z243" s="145">
        <v>1053707</v>
      </c>
      <c r="AA243" s="145">
        <v>0</v>
      </c>
      <c r="AB243" s="145">
        <v>6794934</v>
      </c>
      <c r="AC243" s="145">
        <v>0</v>
      </c>
      <c r="AD243" s="145">
        <v>0</v>
      </c>
      <c r="AE243" s="145">
        <v>0</v>
      </c>
      <c r="AF243" s="145">
        <v>550791</v>
      </c>
      <c r="AG243" s="145">
        <v>0</v>
      </c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31">
        <f t="shared" si="741"/>
        <v>120324801</v>
      </c>
    </row>
    <row r="246" spans="2:87" ht="18.75" customHeight="1">
      <c r="B246" s="230" t="s">
        <v>294</v>
      </c>
      <c r="C246" s="231"/>
      <c r="D246" s="231"/>
      <c r="E246" s="231"/>
      <c r="F246" s="231"/>
      <c r="G246" s="231"/>
      <c r="H246" s="231"/>
      <c r="I246" s="231"/>
      <c r="J246" s="231"/>
      <c r="K246" s="231"/>
      <c r="L246" s="231"/>
      <c r="M246" s="231"/>
      <c r="N246" s="231"/>
      <c r="O246" s="231"/>
      <c r="P246" s="231"/>
      <c r="Q246" s="231"/>
      <c r="R246" s="231"/>
      <c r="S246" s="231"/>
      <c r="T246" s="231"/>
      <c r="U246" s="231"/>
      <c r="V246" s="231"/>
      <c r="W246" s="231"/>
      <c r="X246" s="231"/>
      <c r="Y246" s="231"/>
      <c r="Z246" s="231"/>
      <c r="AA246" s="231"/>
      <c r="AB246" s="231"/>
      <c r="AC246" s="231"/>
      <c r="AD246" s="231"/>
      <c r="AE246" s="231"/>
      <c r="AF246" s="231"/>
      <c r="AG246" s="231"/>
      <c r="AH246" s="231"/>
      <c r="AI246" s="231"/>
      <c r="AJ246" s="231"/>
      <c r="AK246" s="231"/>
      <c r="AL246" s="231"/>
      <c r="AM246" s="231"/>
      <c r="AN246" s="231"/>
      <c r="AO246" s="231"/>
      <c r="AP246" s="231"/>
      <c r="AQ246" s="232"/>
    </row>
    <row r="247" spans="2:87" s="181" customFormat="1">
      <c r="B247" s="189"/>
      <c r="C247" s="184">
        <f>COUNTIF($C$248:$AP$248,C248)</f>
        <v>1</v>
      </c>
      <c r="D247" s="184">
        <f t="shared" ref="D247:AP247" si="772">COUNTIF($C$248:$AP$248,D248)</f>
        <v>1</v>
      </c>
      <c r="E247" s="184">
        <f t="shared" si="772"/>
        <v>1</v>
      </c>
      <c r="F247" s="184">
        <f t="shared" si="772"/>
        <v>1</v>
      </c>
      <c r="G247" s="184">
        <f t="shared" si="772"/>
        <v>1</v>
      </c>
      <c r="H247" s="184">
        <f t="shared" si="772"/>
        <v>1</v>
      </c>
      <c r="I247" s="184">
        <f t="shared" si="772"/>
        <v>1</v>
      </c>
      <c r="J247" s="184">
        <f t="shared" si="772"/>
        <v>1</v>
      </c>
      <c r="K247" s="184">
        <f t="shared" si="772"/>
        <v>1</v>
      </c>
      <c r="L247" s="184">
        <f t="shared" si="772"/>
        <v>1</v>
      </c>
      <c r="M247" s="184">
        <f t="shared" si="772"/>
        <v>1</v>
      </c>
      <c r="N247" s="184">
        <f t="shared" si="772"/>
        <v>1</v>
      </c>
      <c r="O247" s="184">
        <f t="shared" si="772"/>
        <v>1</v>
      </c>
      <c r="P247" s="184">
        <f t="shared" si="772"/>
        <v>1</v>
      </c>
      <c r="Q247" s="184">
        <f t="shared" si="772"/>
        <v>1</v>
      </c>
      <c r="R247" s="184">
        <f t="shared" si="772"/>
        <v>1</v>
      </c>
      <c r="S247" s="184">
        <f t="shared" si="772"/>
        <v>1</v>
      </c>
      <c r="T247" s="184">
        <f t="shared" si="772"/>
        <v>1</v>
      </c>
      <c r="U247" s="184">
        <f t="shared" si="772"/>
        <v>1</v>
      </c>
      <c r="V247" s="184">
        <f t="shared" si="772"/>
        <v>1</v>
      </c>
      <c r="W247" s="184">
        <f t="shared" si="772"/>
        <v>1</v>
      </c>
      <c r="X247" s="184">
        <f t="shared" si="772"/>
        <v>1</v>
      </c>
      <c r="Y247" s="184">
        <f t="shared" si="772"/>
        <v>1</v>
      </c>
      <c r="Z247" s="184">
        <f t="shared" si="772"/>
        <v>1</v>
      </c>
      <c r="AA247" s="184">
        <f t="shared" si="772"/>
        <v>1</v>
      </c>
      <c r="AB247" s="184">
        <f t="shared" si="772"/>
        <v>1</v>
      </c>
      <c r="AC247" s="184">
        <f t="shared" si="772"/>
        <v>1</v>
      </c>
      <c r="AD247" s="184">
        <f t="shared" si="772"/>
        <v>1</v>
      </c>
      <c r="AE247" s="184">
        <f t="shared" si="772"/>
        <v>1</v>
      </c>
      <c r="AF247" s="184">
        <f t="shared" si="772"/>
        <v>1</v>
      </c>
      <c r="AG247" s="184">
        <f t="shared" si="772"/>
        <v>1</v>
      </c>
      <c r="AH247" s="184">
        <f t="shared" si="772"/>
        <v>9</v>
      </c>
      <c r="AI247" s="184">
        <f t="shared" si="772"/>
        <v>9</v>
      </c>
      <c r="AJ247" s="184">
        <f t="shared" si="772"/>
        <v>9</v>
      </c>
      <c r="AK247" s="184">
        <f t="shared" si="772"/>
        <v>9</v>
      </c>
      <c r="AL247" s="184">
        <f t="shared" si="772"/>
        <v>9</v>
      </c>
      <c r="AM247" s="184">
        <f t="shared" si="772"/>
        <v>9</v>
      </c>
      <c r="AN247" s="184">
        <f t="shared" si="772"/>
        <v>9</v>
      </c>
      <c r="AO247" s="184">
        <f t="shared" si="772"/>
        <v>9</v>
      </c>
      <c r="AP247" s="184">
        <f t="shared" si="772"/>
        <v>9</v>
      </c>
      <c r="AQ247" s="189"/>
      <c r="AS247" s="180"/>
      <c r="AU247" s="182"/>
      <c r="AV247" s="182"/>
      <c r="AW247" s="182"/>
      <c r="AX247" s="182"/>
      <c r="AY247" s="182"/>
      <c r="AZ247" s="182"/>
      <c r="BA247" s="182"/>
      <c r="BB247" s="182"/>
      <c r="BC247" s="182"/>
      <c r="BD247" s="182"/>
      <c r="BE247" s="182"/>
      <c r="BF247" s="182"/>
      <c r="BG247" s="182"/>
      <c r="BH247" s="182"/>
      <c r="BI247" s="182"/>
      <c r="BJ247" s="182"/>
      <c r="BK247" s="182"/>
      <c r="BL247" s="182"/>
      <c r="BM247" s="182"/>
      <c r="BN247" s="182"/>
      <c r="BO247" s="182"/>
      <c r="BP247" s="182"/>
      <c r="BQ247" s="182"/>
      <c r="BR247" s="182"/>
      <c r="BS247" s="182"/>
      <c r="BT247" s="182"/>
      <c r="BU247" s="182"/>
      <c r="BV247" s="182"/>
      <c r="BW247" s="182"/>
      <c r="BX247" s="182"/>
      <c r="BY247" s="182"/>
      <c r="BZ247" s="182"/>
      <c r="CA247" s="182"/>
      <c r="CB247" s="182"/>
      <c r="CC247" s="182"/>
      <c r="CD247" s="182"/>
      <c r="CE247" s="182"/>
      <c r="CF247" s="182"/>
      <c r="CG247" s="182"/>
      <c r="CH247" s="182"/>
      <c r="CI247" s="182"/>
    </row>
    <row r="248" spans="2:87" s="181" customFormat="1" hidden="1">
      <c r="B248" s="180"/>
      <c r="C248" s="183">
        <f>SUM(C250:C286)</f>
        <v>18851135</v>
      </c>
      <c r="D248" s="183">
        <f t="shared" ref="D248:AP248" si="773">SUM(D250:D286)</f>
        <v>86704651.245000005</v>
      </c>
      <c r="E248" s="183">
        <f t="shared" si="773"/>
        <v>65033818</v>
      </c>
      <c r="F248" s="183">
        <f t="shared" si="773"/>
        <v>54806179</v>
      </c>
      <c r="G248" s="183">
        <f t="shared" si="773"/>
        <v>165241788</v>
      </c>
      <c r="H248" s="183">
        <f t="shared" si="773"/>
        <v>93226539</v>
      </c>
      <c r="I248" s="183">
        <f t="shared" si="773"/>
        <v>60916570</v>
      </c>
      <c r="J248" s="183">
        <f t="shared" si="773"/>
        <v>199389835</v>
      </c>
      <c r="K248" s="183">
        <f t="shared" si="773"/>
        <v>6760149</v>
      </c>
      <c r="L248" s="183">
        <f t="shared" si="773"/>
        <v>35933440</v>
      </c>
      <c r="M248" s="183">
        <f t="shared" si="773"/>
        <v>228690557</v>
      </c>
      <c r="N248" s="183">
        <f t="shared" si="773"/>
        <v>46341549</v>
      </c>
      <c r="O248" s="183">
        <f t="shared" si="773"/>
        <v>211079901</v>
      </c>
      <c r="P248" s="183">
        <f t="shared" si="773"/>
        <v>118536763</v>
      </c>
      <c r="Q248" s="183">
        <f t="shared" si="773"/>
        <v>119394537</v>
      </c>
      <c r="R248" s="183">
        <f t="shared" si="773"/>
        <v>308987</v>
      </c>
      <c r="S248" s="183">
        <f t="shared" si="773"/>
        <v>13070690</v>
      </c>
      <c r="T248" s="183">
        <f t="shared" si="773"/>
        <v>14563372</v>
      </c>
      <c r="U248" s="183">
        <f t="shared" si="773"/>
        <v>13925764</v>
      </c>
      <c r="V248" s="183">
        <f t="shared" si="773"/>
        <v>45588</v>
      </c>
      <c r="W248" s="183">
        <f t="shared" si="773"/>
        <v>2442871</v>
      </c>
      <c r="X248" s="183">
        <f t="shared" si="773"/>
        <v>409000762</v>
      </c>
      <c r="Y248" s="183">
        <f t="shared" si="773"/>
        <v>21250711</v>
      </c>
      <c r="Z248" s="183">
        <f t="shared" si="773"/>
        <v>71250127.667999998</v>
      </c>
      <c r="AA248" s="183">
        <f t="shared" si="773"/>
        <v>110716062</v>
      </c>
      <c r="AB248" s="183">
        <f t="shared" si="773"/>
        <v>114753035</v>
      </c>
      <c r="AC248" s="183">
        <f t="shared" si="773"/>
        <v>43081442</v>
      </c>
      <c r="AD248" s="183">
        <f t="shared" si="773"/>
        <v>23651652</v>
      </c>
      <c r="AE248" s="183">
        <f t="shared" si="773"/>
        <v>110547152</v>
      </c>
      <c r="AF248" s="183">
        <f t="shared" si="773"/>
        <v>127778956</v>
      </c>
      <c r="AG248" s="183">
        <f t="shared" si="773"/>
        <v>91795169.06400001</v>
      </c>
      <c r="AH248" s="183">
        <f t="shared" si="773"/>
        <v>0</v>
      </c>
      <c r="AI248" s="183">
        <f t="shared" si="773"/>
        <v>0</v>
      </c>
      <c r="AJ248" s="183">
        <f t="shared" si="773"/>
        <v>0</v>
      </c>
      <c r="AK248" s="183">
        <f t="shared" si="773"/>
        <v>0</v>
      </c>
      <c r="AL248" s="183">
        <f t="shared" si="773"/>
        <v>0</v>
      </c>
      <c r="AM248" s="183">
        <f t="shared" si="773"/>
        <v>0</v>
      </c>
      <c r="AN248" s="183">
        <f t="shared" si="773"/>
        <v>0</v>
      </c>
      <c r="AO248" s="183">
        <f t="shared" si="773"/>
        <v>0</v>
      </c>
      <c r="AP248" s="183">
        <f t="shared" si="773"/>
        <v>0</v>
      </c>
      <c r="AQ248" s="180"/>
      <c r="AS248" s="180"/>
      <c r="AU248" s="182"/>
      <c r="AV248" s="182"/>
      <c r="AW248" s="182"/>
      <c r="AX248" s="182"/>
      <c r="AY248" s="182"/>
      <c r="AZ248" s="182"/>
      <c r="BA248" s="182"/>
      <c r="BB248" s="182"/>
      <c r="BC248" s="182"/>
      <c r="BD248" s="182"/>
      <c r="BE248" s="182"/>
      <c r="BF248" s="182"/>
      <c r="BG248" s="182"/>
      <c r="BH248" s="182"/>
      <c r="BI248" s="182"/>
      <c r="BJ248" s="182"/>
      <c r="BK248" s="182"/>
      <c r="BL248" s="182"/>
      <c r="BM248" s="182"/>
      <c r="BN248" s="182"/>
      <c r="BO248" s="182"/>
      <c r="BP248" s="182"/>
      <c r="BQ248" s="182"/>
      <c r="BR248" s="182"/>
      <c r="BS248" s="182"/>
      <c r="BT248" s="182"/>
      <c r="BU248" s="182"/>
      <c r="BV248" s="182"/>
      <c r="BW248" s="182"/>
      <c r="BX248" s="182"/>
      <c r="BY248" s="182"/>
      <c r="BZ248" s="182"/>
      <c r="CA248" s="182"/>
      <c r="CB248" s="182"/>
      <c r="CC248" s="182"/>
      <c r="CD248" s="182"/>
      <c r="CE248" s="182"/>
      <c r="CF248" s="182"/>
      <c r="CG248" s="182"/>
      <c r="CH248" s="182"/>
      <c r="CI248" s="182"/>
    </row>
    <row r="249" spans="2:87" s="195" customFormat="1" ht="22.5">
      <c r="B249" s="138"/>
      <c r="C249" s="138" t="str">
        <f>C7</f>
        <v>Ace Vida</v>
      </c>
      <c r="D249" s="138" t="str">
        <f t="shared" ref="D249:AQ249" si="774">D7</f>
        <v>BanChile</v>
      </c>
      <c r="E249" s="138" t="str">
        <f t="shared" si="774"/>
        <v>BBVA Vida</v>
      </c>
      <c r="F249" s="138" t="str">
        <f t="shared" si="774"/>
        <v>BCI Seguros Vida</v>
      </c>
      <c r="G249" s="138" t="str">
        <f t="shared" si="774"/>
        <v>BICE Vida</v>
      </c>
      <c r="H249" s="138" t="str">
        <f t="shared" si="774"/>
        <v>Cámara</v>
      </c>
      <c r="I249" s="138" t="str">
        <f t="shared" si="774"/>
        <v>Cardif</v>
      </c>
      <c r="J249" s="138" t="str">
        <f t="shared" si="774"/>
        <v>Chilena Consolidada</v>
      </c>
      <c r="K249" s="138" t="str">
        <f t="shared" si="774"/>
        <v>CLC</v>
      </c>
      <c r="L249" s="138" t="str">
        <f t="shared" si="774"/>
        <v>CN Life</v>
      </c>
      <c r="M249" s="138" t="str">
        <f t="shared" si="774"/>
        <v>Consorcio Nacional</v>
      </c>
      <c r="N249" s="138" t="str">
        <f t="shared" si="774"/>
        <v>CorpSeguros</v>
      </c>
      <c r="O249" s="138" t="str">
        <f t="shared" si="774"/>
        <v>CorpVida</v>
      </c>
      <c r="P249" s="138" t="str">
        <f t="shared" si="774"/>
        <v>Cruz del Sur</v>
      </c>
      <c r="Q249" s="138" t="str">
        <f t="shared" si="774"/>
        <v>EuroAmérica</v>
      </c>
      <c r="R249" s="138" t="str">
        <f t="shared" si="774"/>
        <v>Huelen</v>
      </c>
      <c r="S249" s="138" t="str">
        <f t="shared" si="774"/>
        <v>Itaú</v>
      </c>
      <c r="T249" s="138" t="str">
        <f t="shared" si="774"/>
        <v>M. de Carabineros</v>
      </c>
      <c r="U249" s="138" t="str">
        <f t="shared" si="774"/>
        <v>M. del Ej. y Av.</v>
      </c>
      <c r="V249" s="138" t="str">
        <f t="shared" si="774"/>
        <v>Magallanes Vida</v>
      </c>
      <c r="W249" s="138" t="str">
        <f t="shared" si="774"/>
        <v>Mapfre Vida</v>
      </c>
      <c r="X249" s="138" t="str">
        <f t="shared" si="774"/>
        <v>Metlife</v>
      </c>
      <c r="Y249" s="138" t="str">
        <f t="shared" si="774"/>
        <v>Mutual de Seguros</v>
      </c>
      <c r="Z249" s="138" t="str">
        <f t="shared" si="774"/>
        <v>Ohio National</v>
      </c>
      <c r="AA249" s="138" t="str">
        <f t="shared" si="774"/>
        <v>Penta Vida</v>
      </c>
      <c r="AB249" s="138" t="str">
        <f t="shared" si="774"/>
        <v>Principal</v>
      </c>
      <c r="AC249" s="138" t="str">
        <f t="shared" si="774"/>
        <v>Renta Nacional</v>
      </c>
      <c r="AD249" s="138" t="str">
        <f t="shared" si="774"/>
        <v>Rigel</v>
      </c>
      <c r="AE249" s="138" t="str">
        <f t="shared" si="774"/>
        <v>Security Previsión</v>
      </c>
      <c r="AF249" s="138" t="str">
        <f t="shared" si="774"/>
        <v>Sura</v>
      </c>
      <c r="AG249" s="138" t="str">
        <f t="shared" si="774"/>
        <v>Zurich Santander</v>
      </c>
      <c r="AH249" s="138">
        <f t="shared" si="774"/>
        <v>0</v>
      </c>
      <c r="AI249" s="138">
        <f t="shared" si="774"/>
        <v>0</v>
      </c>
      <c r="AJ249" s="138">
        <f t="shared" si="774"/>
        <v>0</v>
      </c>
      <c r="AK249" s="138">
        <f t="shared" si="774"/>
        <v>0</v>
      </c>
      <c r="AL249" s="138">
        <f t="shared" si="774"/>
        <v>0</v>
      </c>
      <c r="AM249" s="138">
        <f t="shared" si="774"/>
        <v>0</v>
      </c>
      <c r="AN249" s="138">
        <f t="shared" si="774"/>
        <v>0</v>
      </c>
      <c r="AO249" s="138">
        <f t="shared" si="774"/>
        <v>0</v>
      </c>
      <c r="AP249" s="138">
        <f t="shared" si="774"/>
        <v>0</v>
      </c>
      <c r="AQ249" s="138" t="str">
        <f t="shared" si="774"/>
        <v>Mercado</v>
      </c>
      <c r="AS249" s="138" t="s">
        <v>339</v>
      </c>
      <c r="AU249" s="196"/>
      <c r="AV249" s="196"/>
      <c r="AW249" s="196"/>
      <c r="AX249" s="196"/>
      <c r="AY249" s="196"/>
      <c r="AZ249" s="196"/>
      <c r="BA249" s="196"/>
      <c r="BB249" s="196"/>
      <c r="BC249" s="196"/>
      <c r="BD249" s="196"/>
      <c r="BE249" s="196"/>
      <c r="BF249" s="196"/>
      <c r="BG249" s="196"/>
      <c r="BH249" s="196"/>
      <c r="BI249" s="196"/>
      <c r="BJ249" s="196"/>
      <c r="BK249" s="196"/>
      <c r="BL249" s="196"/>
      <c r="BM249" s="196"/>
      <c r="BN249" s="196"/>
      <c r="BO249" s="196"/>
      <c r="BP249" s="196"/>
      <c r="BQ249" s="196"/>
      <c r="BR249" s="196"/>
      <c r="BS249" s="196"/>
      <c r="BT249" s="196"/>
      <c r="BU249" s="196"/>
      <c r="BV249" s="196"/>
      <c r="BW249" s="196"/>
      <c r="BX249" s="196"/>
      <c r="BY249" s="196"/>
      <c r="BZ249" s="196"/>
      <c r="CA249" s="196"/>
      <c r="CB249" s="196"/>
      <c r="CC249" s="196"/>
      <c r="CD249" s="196"/>
      <c r="CE249" s="196"/>
      <c r="CF249" s="196"/>
      <c r="CG249" s="196"/>
      <c r="CH249" s="196"/>
      <c r="CI249" s="196"/>
    </row>
    <row r="250" spans="2:87">
      <c r="B250" s="153" t="s">
        <v>407</v>
      </c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27"/>
      <c r="AS250" s="142"/>
    </row>
    <row r="251" spans="2:87">
      <c r="B251" s="161" t="s">
        <v>408</v>
      </c>
      <c r="C251" s="145">
        <v>0</v>
      </c>
      <c r="D251" s="145">
        <v>0</v>
      </c>
      <c r="E251" s="145">
        <v>0</v>
      </c>
      <c r="F251" s="145">
        <v>0</v>
      </c>
      <c r="G251" s="145">
        <v>291896</v>
      </c>
      <c r="H251" s="145">
        <v>0</v>
      </c>
      <c r="I251" s="145">
        <v>0</v>
      </c>
      <c r="J251" s="145">
        <v>361991</v>
      </c>
      <c r="K251" s="145">
        <v>0</v>
      </c>
      <c r="L251" s="145">
        <v>0</v>
      </c>
      <c r="M251" s="145">
        <v>625777</v>
      </c>
      <c r="N251" s="145">
        <v>0</v>
      </c>
      <c r="O251" s="145">
        <v>0</v>
      </c>
      <c r="P251" s="145">
        <v>37831</v>
      </c>
      <c r="Q251" s="145">
        <v>37159</v>
      </c>
      <c r="R251" s="145">
        <v>0</v>
      </c>
      <c r="S251" s="145">
        <v>0</v>
      </c>
      <c r="T251" s="145">
        <v>0</v>
      </c>
      <c r="U251" s="145">
        <v>157973</v>
      </c>
      <c r="V251" s="145">
        <v>0</v>
      </c>
      <c r="W251" s="145">
        <v>0</v>
      </c>
      <c r="X251" s="145">
        <v>502757</v>
      </c>
      <c r="Y251" s="145">
        <v>730130</v>
      </c>
      <c r="Z251" s="145">
        <v>239041.231</v>
      </c>
      <c r="AA251" s="145">
        <v>140102</v>
      </c>
      <c r="AB251" s="145">
        <v>0</v>
      </c>
      <c r="AC251" s="145">
        <v>0</v>
      </c>
      <c r="AD251" s="145">
        <v>0</v>
      </c>
      <c r="AE251" s="145">
        <v>9395</v>
      </c>
      <c r="AF251" s="145">
        <v>13054</v>
      </c>
      <c r="AG251" s="145">
        <v>0</v>
      </c>
      <c r="AH251" s="145"/>
      <c r="AI251" s="145"/>
      <c r="AJ251" s="145"/>
      <c r="AK251" s="145"/>
      <c r="AL251" s="145"/>
      <c r="AM251" s="145"/>
      <c r="AN251" s="145"/>
      <c r="AO251" s="145"/>
      <c r="AP251" s="145"/>
      <c r="AQ251" s="131">
        <f t="shared" ref="AQ251:AQ287" si="775">SUM(C251:AP251)</f>
        <v>3147106.2310000001</v>
      </c>
      <c r="AS251" s="145">
        <v>3456033</v>
      </c>
    </row>
    <row r="252" spans="2:87">
      <c r="B252" s="161" t="s">
        <v>409</v>
      </c>
      <c r="C252" s="145">
        <v>341304</v>
      </c>
      <c r="D252" s="145">
        <v>2275334.8250000002</v>
      </c>
      <c r="E252" s="145">
        <v>0</v>
      </c>
      <c r="F252" s="145">
        <v>675654</v>
      </c>
      <c r="G252" s="145">
        <v>358051</v>
      </c>
      <c r="H252" s="145">
        <v>0</v>
      </c>
      <c r="I252" s="145">
        <v>429949</v>
      </c>
      <c r="J252" s="145">
        <v>716278</v>
      </c>
      <c r="K252" s="145">
        <v>0</v>
      </c>
      <c r="L252" s="145">
        <v>202475</v>
      </c>
      <c r="M252" s="145">
        <v>3386566</v>
      </c>
      <c r="N252" s="145">
        <v>0</v>
      </c>
      <c r="O252" s="145">
        <v>683055</v>
      </c>
      <c r="P252" s="145">
        <v>291931</v>
      </c>
      <c r="Q252" s="145">
        <v>332716</v>
      </c>
      <c r="R252" s="145">
        <v>0</v>
      </c>
      <c r="S252" s="145">
        <v>0</v>
      </c>
      <c r="T252" s="145">
        <v>0</v>
      </c>
      <c r="U252" s="145">
        <v>336800</v>
      </c>
      <c r="V252" s="145">
        <v>0</v>
      </c>
      <c r="W252" s="145">
        <v>453665</v>
      </c>
      <c r="X252" s="145">
        <v>1444654</v>
      </c>
      <c r="Y252" s="145">
        <v>38782</v>
      </c>
      <c r="Z252" s="145">
        <v>1780771.578</v>
      </c>
      <c r="AA252" s="145">
        <v>1174700</v>
      </c>
      <c r="AB252" s="145">
        <v>0</v>
      </c>
      <c r="AC252" s="145">
        <v>0</v>
      </c>
      <c r="AD252" s="145">
        <v>0</v>
      </c>
      <c r="AE252" s="145">
        <v>1300337</v>
      </c>
      <c r="AF252" s="145">
        <v>873668</v>
      </c>
      <c r="AG252" s="145">
        <v>5575555</v>
      </c>
      <c r="AH252" s="145"/>
      <c r="AI252" s="145"/>
      <c r="AJ252" s="145"/>
      <c r="AK252" s="145"/>
      <c r="AL252" s="145"/>
      <c r="AM252" s="145"/>
      <c r="AN252" s="145"/>
      <c r="AO252" s="145"/>
      <c r="AP252" s="145"/>
      <c r="AQ252" s="131">
        <f t="shared" si="775"/>
        <v>22672246.402999997</v>
      </c>
      <c r="AS252" s="145">
        <v>21035800</v>
      </c>
    </row>
    <row r="253" spans="2:87">
      <c r="B253" s="161" t="s">
        <v>410</v>
      </c>
      <c r="C253" s="145">
        <v>0</v>
      </c>
      <c r="D253" s="145">
        <v>59305.529000000002</v>
      </c>
      <c r="E253" s="145">
        <v>0</v>
      </c>
      <c r="F253" s="145">
        <v>3870573</v>
      </c>
      <c r="G253" s="145">
        <v>7960327</v>
      </c>
      <c r="H253" s="145">
        <v>0</v>
      </c>
      <c r="I253" s="145">
        <v>0</v>
      </c>
      <c r="J253" s="145">
        <v>14847529</v>
      </c>
      <c r="K253" s="145">
        <v>0</v>
      </c>
      <c r="L253" s="145">
        <v>0</v>
      </c>
      <c r="M253" s="145">
        <v>29307281</v>
      </c>
      <c r="N253" s="145">
        <v>0</v>
      </c>
      <c r="O253" s="145">
        <v>5585124</v>
      </c>
      <c r="P253" s="145">
        <v>10020587</v>
      </c>
      <c r="Q253" s="145">
        <v>19702506</v>
      </c>
      <c r="R253" s="145">
        <v>0</v>
      </c>
      <c r="S253" s="145">
        <v>0</v>
      </c>
      <c r="T253" s="145">
        <v>0</v>
      </c>
      <c r="U253" s="145">
        <v>0</v>
      </c>
      <c r="V253" s="145">
        <v>0</v>
      </c>
      <c r="W253" s="145">
        <v>98714</v>
      </c>
      <c r="X253" s="145">
        <v>27696537</v>
      </c>
      <c r="Y253" s="145">
        <v>167146</v>
      </c>
      <c r="Z253" s="145">
        <v>1759076</v>
      </c>
      <c r="AA253" s="145">
        <v>11129238</v>
      </c>
      <c r="AB253" s="145">
        <v>8302502</v>
      </c>
      <c r="AC253" s="145">
        <v>8677</v>
      </c>
      <c r="AD253" s="145">
        <v>0</v>
      </c>
      <c r="AE253" s="145">
        <v>9709232</v>
      </c>
      <c r="AF253" s="145">
        <v>22283237</v>
      </c>
      <c r="AG253" s="145">
        <v>46795</v>
      </c>
      <c r="AH253" s="145"/>
      <c r="AI253" s="145"/>
      <c r="AJ253" s="145"/>
      <c r="AK253" s="145"/>
      <c r="AL253" s="145"/>
      <c r="AM253" s="145"/>
      <c r="AN253" s="145"/>
      <c r="AO253" s="145"/>
      <c r="AP253" s="145"/>
      <c r="AQ253" s="131">
        <f t="shared" si="775"/>
        <v>172554386.52899998</v>
      </c>
      <c r="AS253" s="145">
        <v>160433678</v>
      </c>
    </row>
    <row r="254" spans="2:87">
      <c r="B254" s="161" t="s">
        <v>411</v>
      </c>
      <c r="C254" s="145">
        <v>0</v>
      </c>
      <c r="D254" s="145">
        <v>0</v>
      </c>
      <c r="E254" s="145">
        <v>0</v>
      </c>
      <c r="F254" s="145">
        <v>0</v>
      </c>
      <c r="G254" s="145">
        <v>483443</v>
      </c>
      <c r="H254" s="145">
        <v>0</v>
      </c>
      <c r="I254" s="145">
        <v>0</v>
      </c>
      <c r="J254" s="145">
        <v>1131447</v>
      </c>
      <c r="K254" s="145">
        <v>0</v>
      </c>
      <c r="L254" s="145">
        <v>0</v>
      </c>
      <c r="M254" s="145">
        <v>2053856</v>
      </c>
      <c r="N254" s="145">
        <v>0</v>
      </c>
      <c r="O254" s="145">
        <v>0</v>
      </c>
      <c r="P254" s="145">
        <v>776512</v>
      </c>
      <c r="Q254" s="145">
        <v>319752</v>
      </c>
      <c r="R254" s="145">
        <v>0</v>
      </c>
      <c r="S254" s="145">
        <v>0</v>
      </c>
      <c r="T254" s="145">
        <v>2024887</v>
      </c>
      <c r="U254" s="145">
        <v>5141095</v>
      </c>
      <c r="V254" s="145">
        <v>0</v>
      </c>
      <c r="W254" s="145">
        <v>1044</v>
      </c>
      <c r="X254" s="145">
        <v>714766</v>
      </c>
      <c r="Y254" s="145">
        <v>8389499</v>
      </c>
      <c r="Z254" s="145">
        <v>77583.354999999996</v>
      </c>
      <c r="AA254" s="145">
        <v>221</v>
      </c>
      <c r="AB254" s="145">
        <v>0</v>
      </c>
      <c r="AC254" s="145">
        <v>0</v>
      </c>
      <c r="AD254" s="145">
        <v>0</v>
      </c>
      <c r="AE254" s="145">
        <v>700350</v>
      </c>
      <c r="AF254" s="145">
        <v>3650190</v>
      </c>
      <c r="AG254" s="145">
        <v>0</v>
      </c>
      <c r="AH254" s="145"/>
      <c r="AI254" s="145"/>
      <c r="AJ254" s="145"/>
      <c r="AK254" s="145"/>
      <c r="AL254" s="145"/>
      <c r="AM254" s="145"/>
      <c r="AN254" s="145"/>
      <c r="AO254" s="145"/>
      <c r="AP254" s="145"/>
      <c r="AQ254" s="131">
        <f t="shared" si="775"/>
        <v>25464645.355</v>
      </c>
      <c r="AS254" s="145">
        <v>23532225</v>
      </c>
    </row>
    <row r="255" spans="2:87">
      <c r="B255" s="161" t="s">
        <v>412</v>
      </c>
      <c r="C255" s="145">
        <v>0</v>
      </c>
      <c r="D255" s="145">
        <v>387.01100000000002</v>
      </c>
      <c r="E255" s="145">
        <v>0</v>
      </c>
      <c r="F255" s="145">
        <v>0</v>
      </c>
      <c r="G255" s="145">
        <v>788241</v>
      </c>
      <c r="H255" s="145">
        <v>0</v>
      </c>
      <c r="I255" s="145">
        <v>0</v>
      </c>
      <c r="J255" s="145">
        <v>124754</v>
      </c>
      <c r="K255" s="145">
        <v>0</v>
      </c>
      <c r="L255" s="145">
        <v>0</v>
      </c>
      <c r="M255" s="145">
        <v>885849</v>
      </c>
      <c r="N255" s="145">
        <v>0</v>
      </c>
      <c r="O255" s="145">
        <v>3313896</v>
      </c>
      <c r="P255" s="145">
        <v>707244</v>
      </c>
      <c r="Q255" s="145">
        <v>2844386</v>
      </c>
      <c r="R255" s="145">
        <v>0</v>
      </c>
      <c r="S255" s="145">
        <v>0</v>
      </c>
      <c r="T255" s="145">
        <v>0</v>
      </c>
      <c r="U255" s="145">
        <v>0</v>
      </c>
      <c r="V255" s="145">
        <v>0</v>
      </c>
      <c r="W255" s="145">
        <v>0</v>
      </c>
      <c r="X255" s="145">
        <v>4196897</v>
      </c>
      <c r="Y255" s="145">
        <v>2295251</v>
      </c>
      <c r="Z255" s="145">
        <v>94721</v>
      </c>
      <c r="AA255" s="145">
        <v>14611</v>
      </c>
      <c r="AB255" s="145">
        <v>2960198</v>
      </c>
      <c r="AC255" s="145">
        <v>0</v>
      </c>
      <c r="AD255" s="145">
        <v>0</v>
      </c>
      <c r="AE255" s="145">
        <v>2600026</v>
      </c>
      <c r="AF255" s="145">
        <v>64000</v>
      </c>
      <c r="AG255" s="145">
        <v>0</v>
      </c>
      <c r="AH255" s="145"/>
      <c r="AI255" s="145"/>
      <c r="AJ255" s="145"/>
      <c r="AK255" s="145"/>
      <c r="AL255" s="145"/>
      <c r="AM255" s="145"/>
      <c r="AN255" s="145"/>
      <c r="AO255" s="145"/>
      <c r="AP255" s="145"/>
      <c r="AQ255" s="131">
        <f t="shared" si="775"/>
        <v>20890461.011</v>
      </c>
      <c r="AS255" s="145">
        <v>24313186</v>
      </c>
    </row>
    <row r="256" spans="2:87">
      <c r="B256" s="161" t="s">
        <v>413</v>
      </c>
      <c r="C256" s="145">
        <v>0</v>
      </c>
      <c r="D256" s="145">
        <v>0</v>
      </c>
      <c r="E256" s="145">
        <v>0</v>
      </c>
      <c r="F256" s="145">
        <v>0</v>
      </c>
      <c r="G256" s="145">
        <v>0</v>
      </c>
      <c r="H256" s="145">
        <v>0</v>
      </c>
      <c r="I256" s="145">
        <v>0</v>
      </c>
      <c r="J256" s="145">
        <v>0</v>
      </c>
      <c r="K256" s="145">
        <v>0</v>
      </c>
      <c r="L256" s="145">
        <v>0</v>
      </c>
      <c r="M256" s="145">
        <v>0</v>
      </c>
      <c r="N256" s="145">
        <v>0</v>
      </c>
      <c r="O256" s="145">
        <v>0</v>
      </c>
      <c r="P256" s="145">
        <v>0</v>
      </c>
      <c r="Q256" s="145">
        <v>0</v>
      </c>
      <c r="R256" s="145">
        <v>0</v>
      </c>
      <c r="S256" s="145">
        <v>0</v>
      </c>
      <c r="T256" s="145">
        <v>0</v>
      </c>
      <c r="U256" s="145">
        <v>0</v>
      </c>
      <c r="V256" s="145">
        <v>0</v>
      </c>
      <c r="W256" s="145">
        <v>0</v>
      </c>
      <c r="X256" s="145">
        <v>0</v>
      </c>
      <c r="Y256" s="145">
        <v>0</v>
      </c>
      <c r="Z256" s="145">
        <v>0</v>
      </c>
      <c r="AA256" s="145">
        <v>0</v>
      </c>
      <c r="AB256" s="145">
        <v>0</v>
      </c>
      <c r="AC256" s="145">
        <v>0</v>
      </c>
      <c r="AD256" s="145">
        <v>0</v>
      </c>
      <c r="AE256" s="145">
        <v>0</v>
      </c>
      <c r="AF256" s="145">
        <v>0</v>
      </c>
      <c r="AG256" s="145">
        <v>0</v>
      </c>
      <c r="AH256" s="145"/>
      <c r="AI256" s="145"/>
      <c r="AJ256" s="145"/>
      <c r="AK256" s="145"/>
      <c r="AL256" s="145"/>
      <c r="AM256" s="145"/>
      <c r="AN256" s="145"/>
      <c r="AO256" s="145"/>
      <c r="AP256" s="145"/>
      <c r="AQ256" s="131">
        <f t="shared" si="775"/>
        <v>0</v>
      </c>
      <c r="AS256" s="145">
        <v>0</v>
      </c>
    </row>
    <row r="257" spans="2:45">
      <c r="B257" s="161" t="s">
        <v>414</v>
      </c>
      <c r="C257" s="145">
        <v>0</v>
      </c>
      <c r="D257" s="145">
        <v>0</v>
      </c>
      <c r="E257" s="145">
        <v>0</v>
      </c>
      <c r="F257" s="145">
        <v>0</v>
      </c>
      <c r="G257" s="145">
        <v>0</v>
      </c>
      <c r="H257" s="145">
        <v>0</v>
      </c>
      <c r="I257" s="145">
        <v>0</v>
      </c>
      <c r="J257" s="145">
        <v>18228740</v>
      </c>
      <c r="K257" s="145">
        <v>0</v>
      </c>
      <c r="L257" s="145">
        <v>0</v>
      </c>
      <c r="M257" s="145">
        <v>1014648</v>
      </c>
      <c r="N257" s="145">
        <v>0</v>
      </c>
      <c r="O257" s="145">
        <v>579</v>
      </c>
      <c r="P257" s="145">
        <v>0</v>
      </c>
      <c r="Q257" s="145">
        <v>8070</v>
      </c>
      <c r="R257" s="145">
        <v>0</v>
      </c>
      <c r="S257" s="145">
        <v>0</v>
      </c>
      <c r="T257" s="145">
        <v>0</v>
      </c>
      <c r="U257" s="145">
        <v>48552</v>
      </c>
      <c r="V257" s="145">
        <v>0</v>
      </c>
      <c r="W257" s="145">
        <v>20983</v>
      </c>
      <c r="X257" s="145">
        <v>0</v>
      </c>
      <c r="Y257" s="145">
        <v>5408251</v>
      </c>
      <c r="Z257" s="145">
        <v>0</v>
      </c>
      <c r="AA257" s="145">
        <v>0</v>
      </c>
      <c r="AB257" s="145">
        <v>1868</v>
      </c>
      <c r="AC257" s="145">
        <v>7728</v>
      </c>
      <c r="AD257" s="145">
        <v>0</v>
      </c>
      <c r="AE257" s="145">
        <v>4866154</v>
      </c>
      <c r="AF257" s="145">
        <v>0</v>
      </c>
      <c r="AG257" s="145">
        <v>86321</v>
      </c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31">
        <f t="shared" si="775"/>
        <v>29691894</v>
      </c>
      <c r="AS257" s="145">
        <v>26685009</v>
      </c>
    </row>
    <row r="258" spans="2:45">
      <c r="B258" s="161" t="s">
        <v>415</v>
      </c>
      <c r="C258" s="145">
        <v>0</v>
      </c>
      <c r="D258" s="145">
        <v>0</v>
      </c>
      <c r="E258" s="145">
        <v>0</v>
      </c>
      <c r="F258" s="145">
        <v>0</v>
      </c>
      <c r="G258" s="145">
        <v>8370</v>
      </c>
      <c r="H258" s="145">
        <v>0</v>
      </c>
      <c r="I258" s="145">
        <v>61706</v>
      </c>
      <c r="J258" s="145">
        <v>0</v>
      </c>
      <c r="K258" s="145">
        <v>0</v>
      </c>
      <c r="L258" s="145">
        <v>0</v>
      </c>
      <c r="M258" s="145">
        <v>0</v>
      </c>
      <c r="N258" s="145">
        <v>0</v>
      </c>
      <c r="O258" s="145">
        <v>27067</v>
      </c>
      <c r="P258" s="145">
        <v>0</v>
      </c>
      <c r="Q258" s="145">
        <v>14859</v>
      </c>
      <c r="R258" s="145">
        <v>0</v>
      </c>
      <c r="S258" s="145">
        <v>6109</v>
      </c>
      <c r="T258" s="145">
        <v>0</v>
      </c>
      <c r="U258" s="145">
        <v>0</v>
      </c>
      <c r="V258" s="145">
        <v>0</v>
      </c>
      <c r="W258" s="145">
        <v>0</v>
      </c>
      <c r="X258" s="145">
        <v>0</v>
      </c>
      <c r="Y258" s="145">
        <v>0</v>
      </c>
      <c r="Z258" s="145">
        <v>0</v>
      </c>
      <c r="AA258" s="145">
        <v>10648</v>
      </c>
      <c r="AB258" s="145">
        <v>0</v>
      </c>
      <c r="AC258" s="145">
        <v>0</v>
      </c>
      <c r="AD258" s="145">
        <v>0</v>
      </c>
      <c r="AE258" s="145">
        <v>0</v>
      </c>
      <c r="AF258" s="145">
        <v>0</v>
      </c>
      <c r="AG258" s="145">
        <v>0</v>
      </c>
      <c r="AH258" s="145"/>
      <c r="AI258" s="145"/>
      <c r="AJ258" s="145"/>
      <c r="AK258" s="145"/>
      <c r="AL258" s="145"/>
      <c r="AM258" s="145"/>
      <c r="AN258" s="145"/>
      <c r="AO258" s="145"/>
      <c r="AP258" s="145"/>
      <c r="AQ258" s="131">
        <f t="shared" si="775"/>
        <v>128759</v>
      </c>
      <c r="AS258" s="145">
        <v>135140</v>
      </c>
    </row>
    <row r="259" spans="2:45">
      <c r="B259" s="161" t="s">
        <v>416</v>
      </c>
      <c r="C259" s="145">
        <v>40570</v>
      </c>
      <c r="D259" s="145">
        <v>2608792.3670000001</v>
      </c>
      <c r="E259" s="145">
        <v>0</v>
      </c>
      <c r="F259" s="145">
        <v>960797</v>
      </c>
      <c r="G259" s="145">
        <v>765546</v>
      </c>
      <c r="H259" s="145">
        <v>0</v>
      </c>
      <c r="I259" s="145">
        <v>116172</v>
      </c>
      <c r="J259" s="145">
        <v>0</v>
      </c>
      <c r="K259" s="145">
        <v>6760149</v>
      </c>
      <c r="L259" s="145">
        <v>0</v>
      </c>
      <c r="M259" s="145">
        <v>95171</v>
      </c>
      <c r="N259" s="145">
        <v>0</v>
      </c>
      <c r="O259" s="145">
        <v>375811</v>
      </c>
      <c r="P259" s="145">
        <v>695031</v>
      </c>
      <c r="Q259" s="145">
        <v>1124861</v>
      </c>
      <c r="R259" s="145">
        <v>0</v>
      </c>
      <c r="S259" s="145">
        <v>0</v>
      </c>
      <c r="T259" s="145">
        <v>0</v>
      </c>
      <c r="U259" s="145">
        <v>0</v>
      </c>
      <c r="V259" s="145">
        <v>0</v>
      </c>
      <c r="W259" s="145">
        <v>0</v>
      </c>
      <c r="X259" s="145">
        <v>3007554</v>
      </c>
      <c r="Y259" s="145">
        <v>0</v>
      </c>
      <c r="Z259" s="145">
        <v>9933.2369999999992</v>
      </c>
      <c r="AA259" s="145">
        <v>184563</v>
      </c>
      <c r="AB259" s="145">
        <v>0</v>
      </c>
      <c r="AC259" s="145">
        <v>0</v>
      </c>
      <c r="AD259" s="145">
        <v>0</v>
      </c>
      <c r="AE259" s="145">
        <v>344108</v>
      </c>
      <c r="AF259" s="145">
        <v>1903608</v>
      </c>
      <c r="AG259" s="145">
        <v>5349162</v>
      </c>
      <c r="AH259" s="145"/>
      <c r="AI259" s="145"/>
      <c r="AJ259" s="145"/>
      <c r="AK259" s="145"/>
      <c r="AL259" s="145"/>
      <c r="AM259" s="145"/>
      <c r="AN259" s="145"/>
      <c r="AO259" s="145"/>
      <c r="AP259" s="145"/>
      <c r="AQ259" s="131">
        <f t="shared" si="775"/>
        <v>24341828.604000002</v>
      </c>
      <c r="AS259" s="145">
        <v>20049562</v>
      </c>
    </row>
    <row r="260" spans="2:45">
      <c r="B260" s="161" t="s">
        <v>417</v>
      </c>
      <c r="C260" s="145">
        <v>416600</v>
      </c>
      <c r="D260" s="145">
        <v>4030781.31</v>
      </c>
      <c r="E260" s="145">
        <v>565544</v>
      </c>
      <c r="F260" s="145">
        <v>2210331</v>
      </c>
      <c r="G260" s="145">
        <v>221075</v>
      </c>
      <c r="H260" s="145">
        <v>0</v>
      </c>
      <c r="I260" s="145">
        <v>230776</v>
      </c>
      <c r="J260" s="145">
        <v>88206</v>
      </c>
      <c r="K260" s="145">
        <v>0</v>
      </c>
      <c r="L260" s="145">
        <v>0</v>
      </c>
      <c r="M260" s="145">
        <v>301343</v>
      </c>
      <c r="N260" s="145">
        <v>0</v>
      </c>
      <c r="O260" s="145">
        <v>221322</v>
      </c>
      <c r="P260" s="145">
        <v>148022</v>
      </c>
      <c r="Q260" s="145">
        <v>64658</v>
      </c>
      <c r="R260" s="145">
        <v>0</v>
      </c>
      <c r="S260" s="145">
        <v>1998</v>
      </c>
      <c r="T260" s="145">
        <v>0</v>
      </c>
      <c r="U260" s="145">
        <v>0</v>
      </c>
      <c r="V260" s="145">
        <v>0</v>
      </c>
      <c r="W260" s="145">
        <v>157220</v>
      </c>
      <c r="X260" s="145">
        <v>11431579</v>
      </c>
      <c r="Y260" s="145">
        <v>1009</v>
      </c>
      <c r="Z260" s="145">
        <v>4046.25</v>
      </c>
      <c r="AA260" s="145">
        <v>0</v>
      </c>
      <c r="AB260" s="145">
        <v>0</v>
      </c>
      <c r="AC260" s="145">
        <v>0</v>
      </c>
      <c r="AD260" s="145">
        <v>0</v>
      </c>
      <c r="AE260" s="145">
        <v>225639</v>
      </c>
      <c r="AF260" s="145">
        <v>80406</v>
      </c>
      <c r="AG260" s="145">
        <v>7289049</v>
      </c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31">
        <f t="shared" si="775"/>
        <v>27689604.560000002</v>
      </c>
      <c r="AS260" s="145">
        <v>32706256</v>
      </c>
    </row>
    <row r="261" spans="2:45">
      <c r="B261" s="161" t="s">
        <v>418</v>
      </c>
      <c r="C261" s="145">
        <v>0</v>
      </c>
      <c r="D261" s="145">
        <v>42621.875</v>
      </c>
      <c r="E261" s="145">
        <v>0</v>
      </c>
      <c r="F261" s="145">
        <v>0</v>
      </c>
      <c r="G261" s="145">
        <v>0</v>
      </c>
      <c r="H261" s="145">
        <v>0</v>
      </c>
      <c r="I261" s="145">
        <v>0</v>
      </c>
      <c r="J261" s="145">
        <v>0</v>
      </c>
      <c r="K261" s="145">
        <v>0</v>
      </c>
      <c r="L261" s="145">
        <v>0</v>
      </c>
      <c r="M261" s="145">
        <v>38802</v>
      </c>
      <c r="N261" s="145">
        <v>0</v>
      </c>
      <c r="O261" s="145">
        <v>0</v>
      </c>
      <c r="P261" s="145">
        <v>0</v>
      </c>
      <c r="Q261" s="145">
        <v>0</v>
      </c>
      <c r="R261" s="145">
        <v>0</v>
      </c>
      <c r="S261" s="145">
        <v>0</v>
      </c>
      <c r="T261" s="145">
        <v>0</v>
      </c>
      <c r="U261" s="145">
        <v>0</v>
      </c>
      <c r="V261" s="145">
        <v>0</v>
      </c>
      <c r="W261" s="145">
        <v>0</v>
      </c>
      <c r="X261" s="145">
        <v>0</v>
      </c>
      <c r="Y261" s="145">
        <v>0</v>
      </c>
      <c r="Z261" s="145">
        <v>0</v>
      </c>
      <c r="AA261" s="145">
        <v>0</v>
      </c>
      <c r="AB261" s="145">
        <v>0</v>
      </c>
      <c r="AC261" s="145">
        <v>0</v>
      </c>
      <c r="AD261" s="145">
        <v>0</v>
      </c>
      <c r="AE261" s="145">
        <v>0</v>
      </c>
      <c r="AF261" s="145">
        <v>0</v>
      </c>
      <c r="AG261" s="145">
        <v>424205</v>
      </c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31">
        <f t="shared" si="775"/>
        <v>505628.875</v>
      </c>
      <c r="AS261" s="145">
        <v>509202</v>
      </c>
    </row>
    <row r="262" spans="2:45">
      <c r="B262" s="161" t="s">
        <v>419</v>
      </c>
      <c r="C262" s="145">
        <v>0</v>
      </c>
      <c r="D262" s="145">
        <v>0</v>
      </c>
      <c r="E262" s="145">
        <v>0</v>
      </c>
      <c r="F262" s="145">
        <v>1053144</v>
      </c>
      <c r="G262" s="145">
        <v>47816</v>
      </c>
      <c r="H262" s="145">
        <v>0</v>
      </c>
      <c r="I262" s="145">
        <v>462942</v>
      </c>
      <c r="J262" s="145">
        <v>4805</v>
      </c>
      <c r="K262" s="145">
        <v>0</v>
      </c>
      <c r="L262" s="145">
        <v>0</v>
      </c>
      <c r="M262" s="145">
        <v>375753</v>
      </c>
      <c r="N262" s="145">
        <v>0</v>
      </c>
      <c r="O262" s="145">
        <v>5740</v>
      </c>
      <c r="P262" s="145">
        <v>0</v>
      </c>
      <c r="Q262" s="145">
        <v>3053</v>
      </c>
      <c r="R262" s="145">
        <v>0</v>
      </c>
      <c r="S262" s="145">
        <v>0</v>
      </c>
      <c r="T262" s="145">
        <v>0</v>
      </c>
      <c r="U262" s="145">
        <v>0</v>
      </c>
      <c r="V262" s="145">
        <v>0</v>
      </c>
      <c r="W262" s="145">
        <v>7800</v>
      </c>
      <c r="X262" s="145">
        <v>0</v>
      </c>
      <c r="Y262" s="145">
        <v>0</v>
      </c>
      <c r="Z262" s="145">
        <v>0</v>
      </c>
      <c r="AA262" s="145">
        <v>0</v>
      </c>
      <c r="AB262" s="145">
        <v>0</v>
      </c>
      <c r="AC262" s="145">
        <v>0</v>
      </c>
      <c r="AD262" s="145">
        <v>0</v>
      </c>
      <c r="AE262" s="145">
        <v>9115</v>
      </c>
      <c r="AF262" s="145">
        <v>0</v>
      </c>
      <c r="AG262" s="145">
        <v>0</v>
      </c>
      <c r="AH262" s="145"/>
      <c r="AI262" s="145"/>
      <c r="AJ262" s="145"/>
      <c r="AK262" s="145"/>
      <c r="AL262" s="145"/>
      <c r="AM262" s="145"/>
      <c r="AN262" s="145"/>
      <c r="AO262" s="145"/>
      <c r="AP262" s="145"/>
      <c r="AQ262" s="131">
        <f t="shared" si="775"/>
        <v>1970168</v>
      </c>
      <c r="AS262" s="145">
        <v>564063</v>
      </c>
    </row>
    <row r="263" spans="2:45">
      <c r="B263" s="161" t="s">
        <v>420</v>
      </c>
      <c r="C263" s="145">
        <v>0</v>
      </c>
      <c r="D263" s="145">
        <v>0</v>
      </c>
      <c r="E263" s="145">
        <v>0</v>
      </c>
      <c r="F263" s="145">
        <v>0</v>
      </c>
      <c r="G263" s="145">
        <v>0</v>
      </c>
      <c r="H263" s="145">
        <v>0</v>
      </c>
      <c r="I263" s="145">
        <v>0</v>
      </c>
      <c r="J263" s="145">
        <v>0</v>
      </c>
      <c r="K263" s="145">
        <v>0</v>
      </c>
      <c r="L263" s="145">
        <v>0</v>
      </c>
      <c r="M263" s="145">
        <v>0</v>
      </c>
      <c r="N263" s="145">
        <v>0</v>
      </c>
      <c r="O263" s="145">
        <v>0</v>
      </c>
      <c r="P263" s="145">
        <v>0</v>
      </c>
      <c r="Q263" s="145">
        <v>0</v>
      </c>
      <c r="R263" s="145">
        <v>0</v>
      </c>
      <c r="S263" s="145">
        <v>0</v>
      </c>
      <c r="T263" s="145">
        <v>0</v>
      </c>
      <c r="U263" s="145">
        <v>0</v>
      </c>
      <c r="V263" s="145">
        <v>0</v>
      </c>
      <c r="W263" s="145">
        <v>0</v>
      </c>
      <c r="X263" s="145">
        <v>0</v>
      </c>
      <c r="Y263" s="145">
        <v>46211</v>
      </c>
      <c r="Z263" s="145">
        <v>0</v>
      </c>
      <c r="AA263" s="145">
        <v>0</v>
      </c>
      <c r="AB263" s="145">
        <v>0</v>
      </c>
      <c r="AC263" s="145">
        <v>0</v>
      </c>
      <c r="AD263" s="145">
        <v>0</v>
      </c>
      <c r="AE263" s="145">
        <v>0</v>
      </c>
      <c r="AF263" s="145">
        <v>0</v>
      </c>
      <c r="AG263" s="145">
        <v>0</v>
      </c>
      <c r="AH263" s="145"/>
      <c r="AI263" s="145"/>
      <c r="AJ263" s="145"/>
      <c r="AK263" s="145"/>
      <c r="AL263" s="145"/>
      <c r="AM263" s="145"/>
      <c r="AN263" s="145"/>
      <c r="AO263" s="145"/>
      <c r="AP263" s="145"/>
      <c r="AQ263" s="131">
        <f t="shared" si="775"/>
        <v>46211</v>
      </c>
      <c r="AS263" s="145">
        <v>0</v>
      </c>
    </row>
    <row r="264" spans="2:45">
      <c r="B264" s="161" t="s">
        <v>421</v>
      </c>
      <c r="C264" s="145">
        <v>0</v>
      </c>
      <c r="D264" s="145">
        <v>825.67600000000004</v>
      </c>
      <c r="E264" s="145">
        <v>0</v>
      </c>
      <c r="F264" s="145">
        <v>59242</v>
      </c>
      <c r="G264" s="145">
        <v>347336</v>
      </c>
      <c r="H264" s="145">
        <v>0</v>
      </c>
      <c r="I264" s="145">
        <v>0</v>
      </c>
      <c r="J264" s="145">
        <v>8577696</v>
      </c>
      <c r="K264" s="145">
        <v>0</v>
      </c>
      <c r="L264" s="145">
        <v>0</v>
      </c>
      <c r="M264" s="145">
        <v>31964913</v>
      </c>
      <c r="N264" s="145">
        <v>0</v>
      </c>
      <c r="O264" s="145">
        <v>18065064</v>
      </c>
      <c r="P264" s="145">
        <v>8333918</v>
      </c>
      <c r="Q264" s="145">
        <v>17468982</v>
      </c>
      <c r="R264" s="145">
        <v>0</v>
      </c>
      <c r="S264" s="145">
        <v>0</v>
      </c>
      <c r="T264" s="145">
        <v>0</v>
      </c>
      <c r="U264" s="145">
        <v>0</v>
      </c>
      <c r="V264" s="145">
        <v>0</v>
      </c>
      <c r="W264" s="145">
        <v>0</v>
      </c>
      <c r="X264" s="145">
        <v>18865555</v>
      </c>
      <c r="Y264" s="145">
        <v>0</v>
      </c>
      <c r="Z264" s="145">
        <v>0</v>
      </c>
      <c r="AA264" s="145">
        <v>0</v>
      </c>
      <c r="AB264" s="145">
        <v>1668909</v>
      </c>
      <c r="AC264" s="145">
        <v>0</v>
      </c>
      <c r="AD264" s="145">
        <v>0</v>
      </c>
      <c r="AE264" s="145">
        <v>12579276</v>
      </c>
      <c r="AF264" s="145">
        <v>29206720</v>
      </c>
      <c r="AG264" s="145">
        <v>1236121.648</v>
      </c>
      <c r="AH264" s="145"/>
      <c r="AI264" s="145"/>
      <c r="AJ264" s="145"/>
      <c r="AK264" s="145"/>
      <c r="AL264" s="145"/>
      <c r="AM264" s="145"/>
      <c r="AN264" s="145"/>
      <c r="AO264" s="145"/>
      <c r="AP264" s="145"/>
      <c r="AQ264" s="131">
        <f t="shared" si="775"/>
        <v>148374558.324</v>
      </c>
      <c r="AS264" s="145">
        <v>164503538</v>
      </c>
    </row>
    <row r="265" spans="2:45">
      <c r="B265" s="161" t="s">
        <v>422</v>
      </c>
      <c r="C265" s="145">
        <v>0</v>
      </c>
      <c r="D265" s="145">
        <v>0</v>
      </c>
      <c r="E265" s="145">
        <v>0</v>
      </c>
      <c r="F265" s="145">
        <v>0</v>
      </c>
      <c r="G265" s="145">
        <v>0</v>
      </c>
      <c r="H265" s="145">
        <v>0</v>
      </c>
      <c r="I265" s="145">
        <v>0</v>
      </c>
      <c r="J265" s="145">
        <v>52070</v>
      </c>
      <c r="K265" s="145">
        <v>0</v>
      </c>
      <c r="L265" s="145">
        <v>0</v>
      </c>
      <c r="M265" s="145">
        <v>0</v>
      </c>
      <c r="N265" s="145">
        <v>0</v>
      </c>
      <c r="O265" s="145">
        <v>0</v>
      </c>
      <c r="P265" s="145">
        <v>0</v>
      </c>
      <c r="Q265" s="145">
        <v>0</v>
      </c>
      <c r="R265" s="145">
        <v>0</v>
      </c>
      <c r="S265" s="145">
        <v>0</v>
      </c>
      <c r="T265" s="145">
        <v>0</v>
      </c>
      <c r="U265" s="145">
        <v>0</v>
      </c>
      <c r="V265" s="145">
        <v>0</v>
      </c>
      <c r="W265" s="145">
        <v>0</v>
      </c>
      <c r="X265" s="145">
        <v>0</v>
      </c>
      <c r="Y265" s="145">
        <v>0</v>
      </c>
      <c r="Z265" s="145">
        <v>0</v>
      </c>
      <c r="AA265" s="145">
        <v>0</v>
      </c>
      <c r="AB265" s="145">
        <v>0</v>
      </c>
      <c r="AC265" s="145">
        <v>0</v>
      </c>
      <c r="AD265" s="145">
        <v>0</v>
      </c>
      <c r="AE265" s="145">
        <v>0</v>
      </c>
      <c r="AF265" s="145">
        <v>0</v>
      </c>
      <c r="AG265" s="145">
        <v>0</v>
      </c>
      <c r="AH265" s="145"/>
      <c r="AI265" s="145"/>
      <c r="AJ265" s="145"/>
      <c r="AK265" s="145"/>
      <c r="AL265" s="145"/>
      <c r="AM265" s="145"/>
      <c r="AN265" s="145"/>
      <c r="AO265" s="145"/>
      <c r="AP265" s="145"/>
      <c r="AQ265" s="131">
        <f t="shared" si="775"/>
        <v>52070</v>
      </c>
      <c r="AS265" s="145">
        <v>0</v>
      </c>
    </row>
    <row r="266" spans="2:45">
      <c r="B266" s="153" t="s">
        <v>423</v>
      </c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27"/>
      <c r="AS266" s="142"/>
    </row>
    <row r="267" spans="2:45">
      <c r="B267" s="161" t="s">
        <v>424</v>
      </c>
      <c r="C267" s="145">
        <v>0</v>
      </c>
      <c r="D267" s="145">
        <v>0</v>
      </c>
      <c r="E267" s="145">
        <v>0</v>
      </c>
      <c r="F267" s="145">
        <v>0</v>
      </c>
      <c r="G267" s="145">
        <v>0</v>
      </c>
      <c r="H267" s="145">
        <v>0</v>
      </c>
      <c r="I267" s="145">
        <v>0</v>
      </c>
      <c r="J267" s="145">
        <v>6274467</v>
      </c>
      <c r="K267" s="145">
        <v>0</v>
      </c>
      <c r="L267" s="145">
        <v>0</v>
      </c>
      <c r="M267" s="145">
        <v>0</v>
      </c>
      <c r="N267" s="145">
        <v>0</v>
      </c>
      <c r="O267" s="145">
        <v>0</v>
      </c>
      <c r="P267" s="145">
        <v>0</v>
      </c>
      <c r="Q267" s="145">
        <v>0</v>
      </c>
      <c r="R267" s="145">
        <v>0</v>
      </c>
      <c r="S267" s="145">
        <v>0</v>
      </c>
      <c r="T267" s="145">
        <v>3041725</v>
      </c>
      <c r="U267" s="145">
        <v>0</v>
      </c>
      <c r="V267" s="145">
        <v>0</v>
      </c>
      <c r="W267" s="145">
        <v>0</v>
      </c>
      <c r="X267" s="145">
        <v>0</v>
      </c>
      <c r="Y267" s="145">
        <v>0</v>
      </c>
      <c r="Z267" s="145">
        <v>0</v>
      </c>
      <c r="AA267" s="145">
        <v>0</v>
      </c>
      <c r="AB267" s="145">
        <v>0</v>
      </c>
      <c r="AC267" s="145">
        <v>0</v>
      </c>
      <c r="AD267" s="145">
        <v>0</v>
      </c>
      <c r="AE267" s="145">
        <v>0</v>
      </c>
      <c r="AF267" s="145">
        <v>0</v>
      </c>
      <c r="AG267" s="145">
        <v>0</v>
      </c>
      <c r="AH267" s="145"/>
      <c r="AI267" s="145"/>
      <c r="AJ267" s="145"/>
      <c r="AK267" s="145"/>
      <c r="AL267" s="145"/>
      <c r="AM267" s="145"/>
      <c r="AN267" s="145"/>
      <c r="AO267" s="145"/>
      <c r="AP267" s="145"/>
      <c r="AQ267" s="131">
        <f t="shared" si="775"/>
        <v>9316192</v>
      </c>
      <c r="AS267" s="145">
        <v>9914379</v>
      </c>
    </row>
    <row r="268" spans="2:45">
      <c r="B268" s="161" t="s">
        <v>425</v>
      </c>
      <c r="C268" s="145">
        <v>9376927</v>
      </c>
      <c r="D268" s="145">
        <v>2911679.4470000002</v>
      </c>
      <c r="E268" s="145">
        <v>557156</v>
      </c>
      <c r="F268" s="145">
        <v>3870150</v>
      </c>
      <c r="G268" s="145">
        <v>16033540</v>
      </c>
      <c r="H268" s="145">
        <v>128944</v>
      </c>
      <c r="I268" s="145">
        <v>12658347</v>
      </c>
      <c r="J268" s="145">
        <v>0</v>
      </c>
      <c r="K268" s="145">
        <v>0</v>
      </c>
      <c r="L268" s="145">
        <v>0</v>
      </c>
      <c r="M268" s="145">
        <v>1370868</v>
      </c>
      <c r="N268" s="145">
        <v>0</v>
      </c>
      <c r="O268" s="145">
        <v>1746759</v>
      </c>
      <c r="P268" s="145">
        <v>4515143</v>
      </c>
      <c r="Q268" s="145">
        <v>4330237</v>
      </c>
      <c r="R268" s="145">
        <v>0</v>
      </c>
      <c r="S268" s="145">
        <v>3062741</v>
      </c>
      <c r="T268" s="145">
        <v>3207067</v>
      </c>
      <c r="U268" s="145">
        <v>7877095</v>
      </c>
      <c r="V268" s="145">
        <v>14092</v>
      </c>
      <c r="W268" s="145">
        <v>784809</v>
      </c>
      <c r="X268" s="145">
        <v>16129912</v>
      </c>
      <c r="Y268" s="145">
        <v>10302</v>
      </c>
      <c r="Z268" s="145">
        <v>3706112.017</v>
      </c>
      <c r="AA268" s="145">
        <v>80760</v>
      </c>
      <c r="AB268" s="145">
        <v>0</v>
      </c>
      <c r="AC268" s="145">
        <v>9721</v>
      </c>
      <c r="AD268" s="145">
        <v>0</v>
      </c>
      <c r="AE268" s="145">
        <v>3480308</v>
      </c>
      <c r="AF268" s="145">
        <v>18341229</v>
      </c>
      <c r="AG268" s="145">
        <v>8340669</v>
      </c>
      <c r="AH268" s="145"/>
      <c r="AI268" s="145"/>
      <c r="AJ268" s="145"/>
      <c r="AK268" s="145"/>
      <c r="AL268" s="145"/>
      <c r="AM268" s="145"/>
      <c r="AN268" s="145"/>
      <c r="AO268" s="145"/>
      <c r="AP268" s="145"/>
      <c r="AQ268" s="131">
        <f t="shared" si="775"/>
        <v>122544567.464</v>
      </c>
      <c r="AS268" s="145">
        <v>129189967</v>
      </c>
    </row>
    <row r="269" spans="2:45">
      <c r="B269" s="161" t="s">
        <v>426</v>
      </c>
      <c r="C269" s="145">
        <v>0</v>
      </c>
      <c r="D269" s="145">
        <v>0</v>
      </c>
      <c r="E269" s="145">
        <v>0</v>
      </c>
      <c r="F269" s="145">
        <v>0</v>
      </c>
      <c r="G269" s="145">
        <v>0</v>
      </c>
      <c r="H269" s="145">
        <v>0</v>
      </c>
      <c r="I269" s="145">
        <v>0</v>
      </c>
      <c r="J269" s="145">
        <v>0</v>
      </c>
      <c r="K269" s="145">
        <v>0</v>
      </c>
      <c r="L269" s="145">
        <v>0</v>
      </c>
      <c r="M269" s="145">
        <v>0</v>
      </c>
      <c r="N269" s="145">
        <v>0</v>
      </c>
      <c r="O269" s="145">
        <v>0</v>
      </c>
      <c r="P269" s="145">
        <v>98949</v>
      </c>
      <c r="Q269" s="145">
        <v>951571</v>
      </c>
      <c r="R269" s="145">
        <v>0</v>
      </c>
      <c r="S269" s="145">
        <v>0</v>
      </c>
      <c r="T269" s="145">
        <v>0</v>
      </c>
      <c r="U269" s="145">
        <v>0</v>
      </c>
      <c r="V269" s="145">
        <v>0</v>
      </c>
      <c r="W269" s="145">
        <v>0</v>
      </c>
      <c r="X269" s="145">
        <v>0</v>
      </c>
      <c r="Y269" s="145">
        <v>631735</v>
      </c>
      <c r="Z269" s="145">
        <v>0</v>
      </c>
      <c r="AA269" s="145">
        <v>0</v>
      </c>
      <c r="AB269" s="145">
        <v>0</v>
      </c>
      <c r="AC269" s="145">
        <v>0</v>
      </c>
      <c r="AD269" s="145">
        <v>0</v>
      </c>
      <c r="AE269" s="145">
        <v>0</v>
      </c>
      <c r="AF269" s="145">
        <v>0</v>
      </c>
      <c r="AG269" s="145">
        <v>0</v>
      </c>
      <c r="AH269" s="145"/>
      <c r="AI269" s="145"/>
      <c r="AJ269" s="145"/>
      <c r="AK269" s="145"/>
      <c r="AL269" s="145"/>
      <c r="AM269" s="145"/>
      <c r="AN269" s="145"/>
      <c r="AO269" s="145"/>
      <c r="AP269" s="145"/>
      <c r="AQ269" s="131">
        <f t="shared" si="775"/>
        <v>1682255</v>
      </c>
      <c r="AS269" s="145">
        <v>2025769</v>
      </c>
    </row>
    <row r="270" spans="2:45">
      <c r="B270" s="161" t="s">
        <v>427</v>
      </c>
      <c r="C270" s="145">
        <v>0</v>
      </c>
      <c r="D270" s="145">
        <v>0</v>
      </c>
      <c r="E270" s="145">
        <v>0</v>
      </c>
      <c r="F270" s="145">
        <v>0</v>
      </c>
      <c r="G270" s="145">
        <v>0</v>
      </c>
      <c r="H270" s="145">
        <v>0</v>
      </c>
      <c r="I270" s="145">
        <v>0</v>
      </c>
      <c r="J270" s="145">
        <v>0</v>
      </c>
      <c r="K270" s="145">
        <v>0</v>
      </c>
      <c r="L270" s="145">
        <v>0</v>
      </c>
      <c r="M270" s="145">
        <v>0</v>
      </c>
      <c r="N270" s="145">
        <v>0</v>
      </c>
      <c r="O270" s="145">
        <v>0</v>
      </c>
      <c r="P270" s="145">
        <v>0</v>
      </c>
      <c r="Q270" s="145">
        <v>0</v>
      </c>
      <c r="R270" s="145">
        <v>0</v>
      </c>
      <c r="S270" s="145">
        <v>0</v>
      </c>
      <c r="T270" s="145">
        <v>0</v>
      </c>
      <c r="U270" s="145">
        <v>0</v>
      </c>
      <c r="V270" s="145">
        <v>0</v>
      </c>
      <c r="W270" s="145">
        <v>0</v>
      </c>
      <c r="X270" s="145">
        <v>0</v>
      </c>
      <c r="Y270" s="145">
        <v>15695</v>
      </c>
      <c r="Z270" s="145">
        <v>0</v>
      </c>
      <c r="AA270" s="145">
        <v>16784</v>
      </c>
      <c r="AB270" s="145">
        <v>0</v>
      </c>
      <c r="AC270" s="145">
        <v>0</v>
      </c>
      <c r="AD270" s="145">
        <v>0</v>
      </c>
      <c r="AE270" s="145">
        <v>0</v>
      </c>
      <c r="AF270" s="145">
        <v>0</v>
      </c>
      <c r="AG270" s="145">
        <v>0</v>
      </c>
      <c r="AH270" s="145"/>
      <c r="AI270" s="145"/>
      <c r="AJ270" s="145"/>
      <c r="AK270" s="145"/>
      <c r="AL270" s="145"/>
      <c r="AM270" s="145"/>
      <c r="AN270" s="145"/>
      <c r="AO270" s="145"/>
      <c r="AP270" s="145"/>
      <c r="AQ270" s="131">
        <f t="shared" si="775"/>
        <v>32479</v>
      </c>
      <c r="AS270" s="145">
        <v>156337</v>
      </c>
    </row>
    <row r="271" spans="2:45">
      <c r="B271" s="161" t="s">
        <v>428</v>
      </c>
      <c r="C271" s="145">
        <v>0</v>
      </c>
      <c r="D271" s="145">
        <v>0</v>
      </c>
      <c r="E271" s="145">
        <v>0</v>
      </c>
      <c r="F271" s="145">
        <v>0</v>
      </c>
      <c r="G271" s="145">
        <v>0</v>
      </c>
      <c r="H271" s="145">
        <v>0</v>
      </c>
      <c r="I271" s="145">
        <v>0</v>
      </c>
      <c r="J271" s="145">
        <v>0</v>
      </c>
      <c r="K271" s="145">
        <v>0</v>
      </c>
      <c r="L271" s="145">
        <v>0</v>
      </c>
      <c r="M271" s="145">
        <v>0</v>
      </c>
      <c r="N271" s="145">
        <v>0</v>
      </c>
      <c r="O271" s="145">
        <v>0</v>
      </c>
      <c r="P271" s="145">
        <v>0</v>
      </c>
      <c r="Q271" s="145">
        <v>0</v>
      </c>
      <c r="R271" s="145">
        <v>0</v>
      </c>
      <c r="S271" s="145">
        <v>0</v>
      </c>
      <c r="T271" s="145">
        <v>0</v>
      </c>
      <c r="U271" s="145">
        <v>0</v>
      </c>
      <c r="V271" s="145">
        <v>0</v>
      </c>
      <c r="W271" s="145">
        <v>0</v>
      </c>
      <c r="X271" s="145">
        <v>0</v>
      </c>
      <c r="Y271" s="145">
        <v>0</v>
      </c>
      <c r="Z271" s="145">
        <v>0</v>
      </c>
      <c r="AA271" s="145">
        <v>0</v>
      </c>
      <c r="AB271" s="145">
        <v>0</v>
      </c>
      <c r="AC271" s="145">
        <v>0</v>
      </c>
      <c r="AD271" s="145">
        <v>0</v>
      </c>
      <c r="AE271" s="145">
        <v>0</v>
      </c>
      <c r="AF271" s="145">
        <v>0</v>
      </c>
      <c r="AG271" s="145">
        <v>0</v>
      </c>
      <c r="AH271" s="145"/>
      <c r="AI271" s="145"/>
      <c r="AJ271" s="145"/>
      <c r="AK271" s="145"/>
      <c r="AL271" s="145"/>
      <c r="AM271" s="145"/>
      <c r="AN271" s="145"/>
      <c r="AO271" s="145"/>
      <c r="AP271" s="145"/>
      <c r="AQ271" s="131">
        <f t="shared" si="775"/>
        <v>0</v>
      </c>
      <c r="AS271" s="145">
        <v>60597</v>
      </c>
    </row>
    <row r="272" spans="2:45">
      <c r="B272" s="161" t="s">
        <v>429</v>
      </c>
      <c r="C272" s="145">
        <v>0</v>
      </c>
      <c r="D272" s="145">
        <v>0</v>
      </c>
      <c r="E272" s="145">
        <v>0</v>
      </c>
      <c r="F272" s="145">
        <v>0</v>
      </c>
      <c r="G272" s="145">
        <v>95036</v>
      </c>
      <c r="H272" s="145">
        <v>0</v>
      </c>
      <c r="I272" s="145">
        <v>0</v>
      </c>
      <c r="J272" s="145">
        <v>0</v>
      </c>
      <c r="K272" s="145">
        <v>0</v>
      </c>
      <c r="L272" s="145">
        <v>0</v>
      </c>
      <c r="M272" s="145">
        <v>0</v>
      </c>
      <c r="N272" s="145">
        <v>0</v>
      </c>
      <c r="O272" s="145">
        <v>0</v>
      </c>
      <c r="P272" s="145">
        <v>0</v>
      </c>
      <c r="Q272" s="145">
        <v>0</v>
      </c>
      <c r="R272" s="145">
        <v>0</v>
      </c>
      <c r="S272" s="145">
        <v>0</v>
      </c>
      <c r="T272" s="145">
        <v>0</v>
      </c>
      <c r="U272" s="145">
        <v>0</v>
      </c>
      <c r="V272" s="145">
        <v>0</v>
      </c>
      <c r="W272" s="145">
        <v>0</v>
      </c>
      <c r="X272" s="145">
        <v>0</v>
      </c>
      <c r="Y272" s="145">
        <v>0</v>
      </c>
      <c r="Z272" s="145">
        <v>0</v>
      </c>
      <c r="AA272" s="145">
        <v>0</v>
      </c>
      <c r="AB272" s="145">
        <v>0</v>
      </c>
      <c r="AC272" s="145">
        <v>0</v>
      </c>
      <c r="AD272" s="145">
        <v>0</v>
      </c>
      <c r="AE272" s="145">
        <v>0</v>
      </c>
      <c r="AF272" s="145">
        <v>0</v>
      </c>
      <c r="AG272" s="145">
        <v>0</v>
      </c>
      <c r="AH272" s="145"/>
      <c r="AI272" s="145"/>
      <c r="AJ272" s="145"/>
      <c r="AK272" s="145"/>
      <c r="AL272" s="145"/>
      <c r="AM272" s="145"/>
      <c r="AN272" s="145"/>
      <c r="AO272" s="145"/>
      <c r="AP272" s="145"/>
      <c r="AQ272" s="131">
        <f t="shared" si="775"/>
        <v>95036</v>
      </c>
      <c r="AS272" s="145">
        <v>141165</v>
      </c>
    </row>
    <row r="273" spans="2:87">
      <c r="B273" s="161" t="s">
        <v>430</v>
      </c>
      <c r="C273" s="145">
        <v>0</v>
      </c>
      <c r="D273" s="145">
        <v>0</v>
      </c>
      <c r="E273" s="145">
        <v>0</v>
      </c>
      <c r="F273" s="145">
        <v>0</v>
      </c>
      <c r="G273" s="145">
        <v>429828</v>
      </c>
      <c r="H273" s="145">
        <v>0</v>
      </c>
      <c r="I273" s="145">
        <v>0</v>
      </c>
      <c r="J273" s="145">
        <v>0</v>
      </c>
      <c r="K273" s="145">
        <v>0</v>
      </c>
      <c r="L273" s="145">
        <v>0</v>
      </c>
      <c r="M273" s="145">
        <v>0</v>
      </c>
      <c r="N273" s="145">
        <v>0</v>
      </c>
      <c r="O273" s="145">
        <v>0</v>
      </c>
      <c r="P273" s="145">
        <v>0</v>
      </c>
      <c r="Q273" s="145">
        <v>2017323</v>
      </c>
      <c r="R273" s="145">
        <v>0</v>
      </c>
      <c r="S273" s="145">
        <v>0</v>
      </c>
      <c r="T273" s="145">
        <v>0</v>
      </c>
      <c r="U273" s="145">
        <v>0</v>
      </c>
      <c r="V273" s="145">
        <v>0</v>
      </c>
      <c r="W273" s="145">
        <v>0</v>
      </c>
      <c r="X273" s="145">
        <v>0</v>
      </c>
      <c r="Y273" s="145">
        <v>164239</v>
      </c>
      <c r="Z273" s="145">
        <v>0</v>
      </c>
      <c r="AA273" s="145">
        <v>0</v>
      </c>
      <c r="AB273" s="145">
        <v>0</v>
      </c>
      <c r="AC273" s="145">
        <v>0</v>
      </c>
      <c r="AD273" s="145">
        <v>0</v>
      </c>
      <c r="AE273" s="145">
        <v>0</v>
      </c>
      <c r="AF273" s="145">
        <v>0</v>
      </c>
      <c r="AG273" s="145">
        <v>30977</v>
      </c>
      <c r="AH273" s="145"/>
      <c r="AI273" s="145"/>
      <c r="AJ273" s="145"/>
      <c r="AK273" s="145"/>
      <c r="AL273" s="145"/>
      <c r="AM273" s="145"/>
      <c r="AN273" s="145"/>
      <c r="AO273" s="145"/>
      <c r="AP273" s="145"/>
      <c r="AQ273" s="131">
        <f t="shared" si="775"/>
        <v>2642367</v>
      </c>
      <c r="AS273" s="145">
        <v>3784625</v>
      </c>
    </row>
    <row r="274" spans="2:87">
      <c r="B274" s="161" t="s">
        <v>431</v>
      </c>
      <c r="C274" s="145">
        <v>0</v>
      </c>
      <c r="D274" s="145">
        <v>0</v>
      </c>
      <c r="E274" s="145">
        <v>0</v>
      </c>
      <c r="F274" s="145">
        <v>0</v>
      </c>
      <c r="G274" s="145">
        <v>0</v>
      </c>
      <c r="H274" s="145">
        <v>0</v>
      </c>
      <c r="I274" s="145">
        <v>22938</v>
      </c>
      <c r="J274" s="145">
        <v>0</v>
      </c>
      <c r="K274" s="145">
        <v>0</v>
      </c>
      <c r="L274" s="145">
        <v>0</v>
      </c>
      <c r="M274" s="145">
        <v>0</v>
      </c>
      <c r="N274" s="145">
        <v>0</v>
      </c>
      <c r="O274" s="145">
        <v>0</v>
      </c>
      <c r="P274" s="145">
        <v>0</v>
      </c>
      <c r="Q274" s="145">
        <v>0</v>
      </c>
      <c r="R274" s="145">
        <v>0</v>
      </c>
      <c r="S274" s="145">
        <v>20632</v>
      </c>
      <c r="T274" s="145">
        <v>0</v>
      </c>
      <c r="U274" s="145">
        <v>0</v>
      </c>
      <c r="V274" s="145">
        <v>0</v>
      </c>
      <c r="W274" s="145">
        <v>0</v>
      </c>
      <c r="X274" s="145">
        <v>0</v>
      </c>
      <c r="Y274" s="145">
        <v>0</v>
      </c>
      <c r="Z274" s="145">
        <v>0</v>
      </c>
      <c r="AA274" s="145">
        <v>0</v>
      </c>
      <c r="AB274" s="145">
        <v>0</v>
      </c>
      <c r="AC274" s="145">
        <v>0</v>
      </c>
      <c r="AD274" s="145">
        <v>0</v>
      </c>
      <c r="AE274" s="145">
        <v>0</v>
      </c>
      <c r="AF274" s="145">
        <v>0</v>
      </c>
      <c r="AG274" s="145">
        <v>0</v>
      </c>
      <c r="AH274" s="145"/>
      <c r="AI274" s="145"/>
      <c r="AJ274" s="145"/>
      <c r="AK274" s="145"/>
      <c r="AL274" s="145"/>
      <c r="AM274" s="145"/>
      <c r="AN274" s="145"/>
      <c r="AO274" s="145"/>
      <c r="AP274" s="145"/>
      <c r="AQ274" s="131">
        <f t="shared" si="775"/>
        <v>43570</v>
      </c>
      <c r="AS274" s="145">
        <v>12015</v>
      </c>
    </row>
    <row r="275" spans="2:87">
      <c r="B275" s="161" t="s">
        <v>432</v>
      </c>
      <c r="C275" s="145">
        <v>0</v>
      </c>
      <c r="D275" s="145">
        <v>1114518.952</v>
      </c>
      <c r="E275" s="145">
        <v>0</v>
      </c>
      <c r="F275" s="145">
        <v>3448149</v>
      </c>
      <c r="G275" s="145">
        <v>24226921</v>
      </c>
      <c r="H275" s="145">
        <v>6721833</v>
      </c>
      <c r="I275" s="145">
        <v>1776868</v>
      </c>
      <c r="J275" s="145">
        <v>7376175</v>
      </c>
      <c r="K275" s="145">
        <v>0</v>
      </c>
      <c r="L275" s="145">
        <v>0</v>
      </c>
      <c r="M275" s="145">
        <v>5417756</v>
      </c>
      <c r="N275" s="145">
        <v>0</v>
      </c>
      <c r="O275" s="145">
        <v>234701</v>
      </c>
      <c r="P275" s="145">
        <v>13727115</v>
      </c>
      <c r="Q275" s="145">
        <v>26758283</v>
      </c>
      <c r="R275" s="145">
        <v>0</v>
      </c>
      <c r="S275" s="145">
        <v>0</v>
      </c>
      <c r="T275" s="145">
        <v>5416092</v>
      </c>
      <c r="U275" s="145">
        <v>0</v>
      </c>
      <c r="V275" s="145">
        <v>0</v>
      </c>
      <c r="W275" s="145">
        <v>147131</v>
      </c>
      <c r="X275" s="145">
        <v>44058504</v>
      </c>
      <c r="Y275" s="145">
        <v>0</v>
      </c>
      <c r="Z275" s="145">
        <v>17316</v>
      </c>
      <c r="AA275" s="145">
        <v>0</v>
      </c>
      <c r="AB275" s="145">
        <v>0</v>
      </c>
      <c r="AC275" s="145">
        <v>21557</v>
      </c>
      <c r="AD275" s="145">
        <v>0</v>
      </c>
      <c r="AE275" s="145">
        <v>15971674</v>
      </c>
      <c r="AF275" s="145">
        <v>10361999</v>
      </c>
      <c r="AG275" s="145">
        <v>10590.416000000001</v>
      </c>
      <c r="AH275" s="145"/>
      <c r="AI275" s="145"/>
      <c r="AJ275" s="145"/>
      <c r="AK275" s="145"/>
      <c r="AL275" s="145"/>
      <c r="AM275" s="145"/>
      <c r="AN275" s="145"/>
      <c r="AO275" s="145"/>
      <c r="AP275" s="145"/>
      <c r="AQ275" s="131">
        <f t="shared" si="775"/>
        <v>166807183.368</v>
      </c>
      <c r="AS275" s="145">
        <v>136256371</v>
      </c>
    </row>
    <row r="276" spans="2:87">
      <c r="B276" s="161" t="s">
        <v>433</v>
      </c>
      <c r="C276" s="145">
        <v>0</v>
      </c>
      <c r="D276" s="145">
        <v>3167843.2289999998</v>
      </c>
      <c r="E276" s="145">
        <v>592</v>
      </c>
      <c r="F276" s="145">
        <v>468535</v>
      </c>
      <c r="G276" s="145">
        <v>706643</v>
      </c>
      <c r="H276" s="145">
        <v>0</v>
      </c>
      <c r="I276" s="145">
        <v>4272848</v>
      </c>
      <c r="J276" s="145">
        <v>588444</v>
      </c>
      <c r="K276" s="145">
        <v>0</v>
      </c>
      <c r="L276" s="145">
        <v>0</v>
      </c>
      <c r="M276" s="145">
        <v>479994</v>
      </c>
      <c r="N276" s="145">
        <v>0</v>
      </c>
      <c r="O276" s="145">
        <v>594658</v>
      </c>
      <c r="P276" s="145">
        <v>976439</v>
      </c>
      <c r="Q276" s="145">
        <v>165975</v>
      </c>
      <c r="R276" s="145">
        <v>0</v>
      </c>
      <c r="S276" s="145">
        <v>536481</v>
      </c>
      <c r="T276" s="145">
        <v>0</v>
      </c>
      <c r="U276" s="145">
        <v>29092</v>
      </c>
      <c r="V276" s="145">
        <v>0</v>
      </c>
      <c r="W276" s="145">
        <v>645697</v>
      </c>
      <c r="X276" s="145">
        <v>13716547</v>
      </c>
      <c r="Y276" s="145">
        <v>0</v>
      </c>
      <c r="Z276" s="145">
        <v>0</v>
      </c>
      <c r="AA276" s="145">
        <v>0</v>
      </c>
      <c r="AB276" s="145">
        <v>0</v>
      </c>
      <c r="AC276" s="145">
        <v>0</v>
      </c>
      <c r="AD276" s="145">
        <v>0</v>
      </c>
      <c r="AE276" s="145">
        <v>120589</v>
      </c>
      <c r="AF276" s="145">
        <v>244801</v>
      </c>
      <c r="AG276" s="145">
        <v>727456</v>
      </c>
      <c r="AH276" s="145"/>
      <c r="AI276" s="145"/>
      <c r="AJ276" s="145"/>
      <c r="AK276" s="145"/>
      <c r="AL276" s="145"/>
      <c r="AM276" s="145"/>
      <c r="AN276" s="145"/>
      <c r="AO276" s="145"/>
      <c r="AP276" s="145"/>
      <c r="AQ276" s="131">
        <f t="shared" si="775"/>
        <v>27442634.229000002</v>
      </c>
      <c r="AS276" s="145">
        <v>20876899</v>
      </c>
    </row>
    <row r="277" spans="2:87">
      <c r="B277" s="161" t="s">
        <v>434</v>
      </c>
      <c r="C277" s="145">
        <v>0</v>
      </c>
      <c r="D277" s="145">
        <v>0</v>
      </c>
      <c r="E277" s="145">
        <v>0</v>
      </c>
      <c r="F277" s="145">
        <v>0</v>
      </c>
      <c r="G277" s="145">
        <v>0</v>
      </c>
      <c r="H277" s="145">
        <v>0</v>
      </c>
      <c r="I277" s="145">
        <v>124</v>
      </c>
      <c r="J277" s="145">
        <v>0</v>
      </c>
      <c r="K277" s="145">
        <v>0</v>
      </c>
      <c r="L277" s="145">
        <v>0</v>
      </c>
      <c r="M277" s="145">
        <v>0</v>
      </c>
      <c r="N277" s="145">
        <v>0</v>
      </c>
      <c r="O277" s="145">
        <v>0</v>
      </c>
      <c r="P277" s="145">
        <v>0</v>
      </c>
      <c r="Q277" s="145">
        <v>0</v>
      </c>
      <c r="R277" s="145">
        <v>0</v>
      </c>
      <c r="S277" s="145">
        <v>0</v>
      </c>
      <c r="T277" s="145">
        <v>0</v>
      </c>
      <c r="U277" s="145">
        <v>0</v>
      </c>
      <c r="V277" s="145">
        <v>0</v>
      </c>
      <c r="W277" s="145">
        <v>0</v>
      </c>
      <c r="X277" s="145">
        <v>0</v>
      </c>
      <c r="Y277" s="145">
        <v>0</v>
      </c>
      <c r="Z277" s="145">
        <v>0</v>
      </c>
      <c r="AA277" s="145">
        <v>0</v>
      </c>
      <c r="AB277" s="145">
        <v>0</v>
      </c>
      <c r="AC277" s="145">
        <v>0</v>
      </c>
      <c r="AD277" s="145">
        <v>0</v>
      </c>
      <c r="AE277" s="145">
        <v>8714</v>
      </c>
      <c r="AF277" s="145">
        <v>0</v>
      </c>
      <c r="AG277" s="145">
        <v>1257</v>
      </c>
      <c r="AH277" s="145"/>
      <c r="AI277" s="145"/>
      <c r="AJ277" s="145"/>
      <c r="AK277" s="145"/>
      <c r="AL277" s="145"/>
      <c r="AM277" s="145"/>
      <c r="AN277" s="145"/>
      <c r="AO277" s="145"/>
      <c r="AP277" s="145"/>
      <c r="AQ277" s="131">
        <f t="shared" si="775"/>
        <v>10095</v>
      </c>
      <c r="AS277" s="145">
        <v>24272</v>
      </c>
    </row>
    <row r="278" spans="2:87">
      <c r="B278" s="161" t="s">
        <v>435</v>
      </c>
      <c r="C278" s="145">
        <v>8675734</v>
      </c>
      <c r="D278" s="145">
        <v>59191938</v>
      </c>
      <c r="E278" s="145">
        <v>18239347</v>
      </c>
      <c r="F278" s="145">
        <v>38189604</v>
      </c>
      <c r="G278" s="145">
        <v>5508778</v>
      </c>
      <c r="H278" s="145">
        <v>0</v>
      </c>
      <c r="I278" s="145">
        <v>40883900</v>
      </c>
      <c r="J278" s="145">
        <v>1895512</v>
      </c>
      <c r="K278" s="145">
        <v>0</v>
      </c>
      <c r="L278" s="145">
        <v>5536</v>
      </c>
      <c r="M278" s="145">
        <v>2037381</v>
      </c>
      <c r="N278" s="145">
        <v>0</v>
      </c>
      <c r="O278" s="145">
        <v>13110157</v>
      </c>
      <c r="P278" s="145">
        <v>1062048</v>
      </c>
      <c r="Q278" s="145">
        <v>45284</v>
      </c>
      <c r="R278" s="145">
        <v>308987</v>
      </c>
      <c r="S278" s="145">
        <v>9442729</v>
      </c>
      <c r="T278" s="145">
        <v>873601</v>
      </c>
      <c r="U278" s="145">
        <v>0</v>
      </c>
      <c r="V278" s="145">
        <v>31496</v>
      </c>
      <c r="W278" s="145">
        <v>125808</v>
      </c>
      <c r="X278" s="145">
        <v>30268031</v>
      </c>
      <c r="Y278" s="145">
        <v>740</v>
      </c>
      <c r="Z278" s="145">
        <v>11806505</v>
      </c>
      <c r="AA278" s="145">
        <v>738248</v>
      </c>
      <c r="AB278" s="145">
        <v>0</v>
      </c>
      <c r="AC278" s="145">
        <v>101832</v>
      </c>
      <c r="AD278" s="145">
        <v>0</v>
      </c>
      <c r="AE278" s="145">
        <v>4252057</v>
      </c>
      <c r="AF278" s="145">
        <v>17779165</v>
      </c>
      <c r="AG278" s="145">
        <v>62677011</v>
      </c>
      <c r="AH278" s="145"/>
      <c r="AI278" s="145"/>
      <c r="AJ278" s="145"/>
      <c r="AK278" s="145"/>
      <c r="AL278" s="145"/>
      <c r="AM278" s="145"/>
      <c r="AN278" s="145"/>
      <c r="AO278" s="145"/>
      <c r="AP278" s="145"/>
      <c r="AQ278" s="131">
        <f t="shared" si="775"/>
        <v>327251429</v>
      </c>
      <c r="AS278" s="145">
        <v>342963512</v>
      </c>
    </row>
    <row r="279" spans="2:87">
      <c r="B279" s="161" t="s">
        <v>436</v>
      </c>
      <c r="C279" s="145">
        <v>0</v>
      </c>
      <c r="D279" s="145">
        <v>0</v>
      </c>
      <c r="E279" s="145">
        <v>8799</v>
      </c>
      <c r="F279" s="145">
        <v>0</v>
      </c>
      <c r="G279" s="145">
        <v>0</v>
      </c>
      <c r="H279" s="145">
        <v>0</v>
      </c>
      <c r="I279" s="145">
        <v>0</v>
      </c>
      <c r="J279" s="145">
        <v>0</v>
      </c>
      <c r="K279" s="145">
        <v>0</v>
      </c>
      <c r="L279" s="145">
        <v>0</v>
      </c>
      <c r="M279" s="145">
        <v>0</v>
      </c>
      <c r="N279" s="145">
        <v>0</v>
      </c>
      <c r="O279" s="145">
        <v>0</v>
      </c>
      <c r="P279" s="145">
        <v>0</v>
      </c>
      <c r="Q279" s="145">
        <v>0</v>
      </c>
      <c r="R279" s="145">
        <v>0</v>
      </c>
      <c r="S279" s="145">
        <v>0</v>
      </c>
      <c r="T279" s="145">
        <v>0</v>
      </c>
      <c r="U279" s="145">
        <v>335157</v>
      </c>
      <c r="V279" s="145">
        <v>0</v>
      </c>
      <c r="W279" s="145">
        <v>0</v>
      </c>
      <c r="X279" s="145">
        <v>0</v>
      </c>
      <c r="Y279" s="145">
        <v>0</v>
      </c>
      <c r="Z279" s="145">
        <v>0</v>
      </c>
      <c r="AA279" s="145">
        <v>0</v>
      </c>
      <c r="AB279" s="145">
        <v>0</v>
      </c>
      <c r="AC279" s="145">
        <v>0</v>
      </c>
      <c r="AD279" s="145">
        <v>0</v>
      </c>
      <c r="AE279" s="145">
        <v>0</v>
      </c>
      <c r="AF279" s="145">
        <v>0</v>
      </c>
      <c r="AG279" s="145">
        <v>0</v>
      </c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31">
        <f t="shared" si="775"/>
        <v>343956</v>
      </c>
      <c r="AS279" s="145">
        <v>0</v>
      </c>
    </row>
    <row r="280" spans="2:87">
      <c r="B280" s="161" t="s">
        <v>437</v>
      </c>
      <c r="C280" s="145">
        <v>0</v>
      </c>
      <c r="D280" s="145">
        <v>0</v>
      </c>
      <c r="E280" s="145">
        <v>0</v>
      </c>
      <c r="F280" s="145">
        <v>0</v>
      </c>
      <c r="G280" s="145">
        <v>0</v>
      </c>
      <c r="H280" s="145">
        <v>0</v>
      </c>
      <c r="I280" s="145">
        <v>0</v>
      </c>
      <c r="J280" s="145">
        <v>0</v>
      </c>
      <c r="K280" s="145">
        <v>0</v>
      </c>
      <c r="L280" s="145">
        <v>0</v>
      </c>
      <c r="M280" s="145">
        <v>0</v>
      </c>
      <c r="N280" s="145">
        <v>0</v>
      </c>
      <c r="O280" s="145">
        <v>0</v>
      </c>
      <c r="P280" s="145">
        <v>0</v>
      </c>
      <c r="Q280" s="145">
        <v>0</v>
      </c>
      <c r="R280" s="145">
        <v>0</v>
      </c>
      <c r="S280" s="145">
        <v>0</v>
      </c>
      <c r="T280" s="145">
        <v>0</v>
      </c>
      <c r="U280" s="145">
        <v>0</v>
      </c>
      <c r="V280" s="145">
        <v>0</v>
      </c>
      <c r="W280" s="145">
        <v>0</v>
      </c>
      <c r="X280" s="145">
        <v>0</v>
      </c>
      <c r="Y280" s="145">
        <v>3351721</v>
      </c>
      <c r="Z280" s="145">
        <v>0</v>
      </c>
      <c r="AA280" s="145">
        <v>0</v>
      </c>
      <c r="AB280" s="145">
        <v>0</v>
      </c>
      <c r="AC280" s="145">
        <v>0</v>
      </c>
      <c r="AD280" s="145">
        <v>0</v>
      </c>
      <c r="AE280" s="145">
        <v>0</v>
      </c>
      <c r="AF280" s="145">
        <v>0</v>
      </c>
      <c r="AG280" s="145">
        <v>0</v>
      </c>
      <c r="AH280" s="145"/>
      <c r="AI280" s="145"/>
      <c r="AJ280" s="145"/>
      <c r="AK280" s="145"/>
      <c r="AL280" s="145"/>
      <c r="AM280" s="145"/>
      <c r="AN280" s="145"/>
      <c r="AO280" s="145"/>
      <c r="AP280" s="145"/>
      <c r="AQ280" s="131">
        <f t="shared" si="775"/>
        <v>3351721</v>
      </c>
      <c r="AS280" s="145">
        <v>2965252</v>
      </c>
    </row>
    <row r="281" spans="2:87">
      <c r="B281" s="153" t="s">
        <v>438</v>
      </c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27"/>
      <c r="AS281" s="142"/>
    </row>
    <row r="282" spans="2:87">
      <c r="B282" s="161" t="s">
        <v>439</v>
      </c>
      <c r="C282" s="145">
        <v>0</v>
      </c>
      <c r="D282" s="145">
        <v>11300623.024</v>
      </c>
      <c r="E282" s="145">
        <v>44596265</v>
      </c>
      <c r="F282" s="145">
        <v>0</v>
      </c>
      <c r="G282" s="145">
        <v>2674725</v>
      </c>
      <c r="H282" s="145">
        <v>86375762</v>
      </c>
      <c r="I282" s="145">
        <v>0</v>
      </c>
      <c r="J282" s="145">
        <v>52573655</v>
      </c>
      <c r="K282" s="145">
        <v>0</v>
      </c>
      <c r="L282" s="145">
        <v>0</v>
      </c>
      <c r="M282" s="145">
        <v>0</v>
      </c>
      <c r="N282" s="145">
        <v>0</v>
      </c>
      <c r="O282" s="145">
        <v>0</v>
      </c>
      <c r="P282" s="145">
        <v>11465685</v>
      </c>
      <c r="Q282" s="145">
        <v>11383398</v>
      </c>
      <c r="R282" s="145">
        <v>0</v>
      </c>
      <c r="S282" s="145">
        <v>0</v>
      </c>
      <c r="T282" s="145">
        <v>0</v>
      </c>
      <c r="U282" s="145">
        <v>0</v>
      </c>
      <c r="V282" s="145">
        <v>0</v>
      </c>
      <c r="W282" s="145">
        <v>0</v>
      </c>
      <c r="X282" s="145">
        <v>22217645</v>
      </c>
      <c r="Y282" s="145">
        <v>0</v>
      </c>
      <c r="Z282" s="145">
        <v>21018341</v>
      </c>
      <c r="AA282" s="145">
        <v>3522247</v>
      </c>
      <c r="AB282" s="145">
        <v>0</v>
      </c>
      <c r="AC282" s="145">
        <v>24623</v>
      </c>
      <c r="AD282" s="145">
        <v>23651652</v>
      </c>
      <c r="AE282" s="145">
        <v>29735120</v>
      </c>
      <c r="AF282" s="145">
        <v>-2913639</v>
      </c>
      <c r="AG282" s="145">
        <v>0</v>
      </c>
      <c r="AH282" s="145"/>
      <c r="AI282" s="145"/>
      <c r="AJ282" s="145"/>
      <c r="AK282" s="145"/>
      <c r="AL282" s="145"/>
      <c r="AM282" s="145"/>
      <c r="AN282" s="145"/>
      <c r="AO282" s="145"/>
      <c r="AP282" s="145"/>
      <c r="AQ282" s="131">
        <f t="shared" si="775"/>
        <v>317626102.02399999</v>
      </c>
      <c r="AS282" s="145">
        <v>313757199</v>
      </c>
    </row>
    <row r="283" spans="2:87">
      <c r="B283" s="161" t="s">
        <v>440</v>
      </c>
      <c r="C283" s="145">
        <v>0</v>
      </c>
      <c r="D283" s="145">
        <v>0</v>
      </c>
      <c r="E283" s="145">
        <v>0</v>
      </c>
      <c r="F283" s="145">
        <v>0</v>
      </c>
      <c r="G283" s="145">
        <v>52996085</v>
      </c>
      <c r="H283" s="145">
        <v>0</v>
      </c>
      <c r="I283" s="145">
        <v>0</v>
      </c>
      <c r="J283" s="145">
        <v>64337181</v>
      </c>
      <c r="K283" s="145">
        <v>0</v>
      </c>
      <c r="L283" s="145">
        <v>12315241</v>
      </c>
      <c r="M283" s="145">
        <v>105435335</v>
      </c>
      <c r="N283" s="145">
        <v>30843215</v>
      </c>
      <c r="O283" s="145">
        <v>119976042</v>
      </c>
      <c r="P283" s="145">
        <v>47534030</v>
      </c>
      <c r="Q283" s="145">
        <v>23751488</v>
      </c>
      <c r="R283" s="145">
        <v>0</v>
      </c>
      <c r="S283" s="145">
        <v>0</v>
      </c>
      <c r="T283" s="145">
        <v>0</v>
      </c>
      <c r="U283" s="145">
        <v>0</v>
      </c>
      <c r="V283" s="145">
        <v>0</v>
      </c>
      <c r="W283" s="145">
        <v>0</v>
      </c>
      <c r="X283" s="145">
        <v>155663674</v>
      </c>
      <c r="Y283" s="145">
        <v>0</v>
      </c>
      <c r="Z283" s="145">
        <v>18063289</v>
      </c>
      <c r="AA283" s="145">
        <v>56884063</v>
      </c>
      <c r="AB283" s="145">
        <v>80827499</v>
      </c>
      <c r="AC283" s="145">
        <v>27830405</v>
      </c>
      <c r="AD283" s="145">
        <v>0</v>
      </c>
      <c r="AE283" s="145">
        <v>19273452</v>
      </c>
      <c r="AF283" s="145">
        <v>25890518</v>
      </c>
      <c r="AG283" s="145">
        <v>0</v>
      </c>
      <c r="AH283" s="145"/>
      <c r="AI283" s="145"/>
      <c r="AJ283" s="145"/>
      <c r="AK283" s="145"/>
      <c r="AL283" s="145"/>
      <c r="AM283" s="145"/>
      <c r="AN283" s="145"/>
      <c r="AO283" s="145"/>
      <c r="AP283" s="145"/>
      <c r="AQ283" s="131">
        <f t="shared" si="775"/>
        <v>841621517</v>
      </c>
      <c r="AS283" s="145">
        <v>666563694</v>
      </c>
    </row>
    <row r="284" spans="2:87">
      <c r="B284" s="161" t="s">
        <v>441</v>
      </c>
      <c r="C284" s="145">
        <v>0</v>
      </c>
      <c r="D284" s="145">
        <v>0</v>
      </c>
      <c r="E284" s="145">
        <v>844762</v>
      </c>
      <c r="F284" s="145">
        <v>0</v>
      </c>
      <c r="G284" s="145">
        <v>42693017</v>
      </c>
      <c r="H284" s="145">
        <v>0</v>
      </c>
      <c r="I284" s="145">
        <v>0</v>
      </c>
      <c r="J284" s="145">
        <v>16541093</v>
      </c>
      <c r="K284" s="145">
        <v>0</v>
      </c>
      <c r="L284" s="145">
        <v>4387957</v>
      </c>
      <c r="M284" s="145">
        <v>25752197</v>
      </c>
      <c r="N284" s="145">
        <v>13204612</v>
      </c>
      <c r="O284" s="145">
        <v>34374939</v>
      </c>
      <c r="P284" s="145">
        <v>13291978</v>
      </c>
      <c r="Q284" s="145">
        <v>6844770</v>
      </c>
      <c r="R284" s="145">
        <v>0</v>
      </c>
      <c r="S284" s="145">
        <v>0</v>
      </c>
      <c r="T284" s="145">
        <v>0</v>
      </c>
      <c r="U284" s="145">
        <v>0</v>
      </c>
      <c r="V284" s="145">
        <v>0</v>
      </c>
      <c r="W284" s="145">
        <v>0</v>
      </c>
      <c r="X284" s="145">
        <v>32042512</v>
      </c>
      <c r="Y284" s="145">
        <v>0</v>
      </c>
      <c r="Z284" s="145">
        <v>9927421</v>
      </c>
      <c r="AA284" s="145">
        <v>31428649</v>
      </c>
      <c r="AB284" s="145">
        <v>13554472</v>
      </c>
      <c r="AC284" s="145">
        <v>11203233</v>
      </c>
      <c r="AD284" s="145">
        <v>0</v>
      </c>
      <c r="AE284" s="145">
        <v>3486504</v>
      </c>
      <c r="AF284" s="145">
        <v>0</v>
      </c>
      <c r="AG284" s="145">
        <v>0</v>
      </c>
      <c r="AH284" s="145"/>
      <c r="AI284" s="145"/>
      <c r="AJ284" s="145"/>
      <c r="AK284" s="145"/>
      <c r="AL284" s="145"/>
      <c r="AM284" s="145"/>
      <c r="AN284" s="145"/>
      <c r="AO284" s="145"/>
      <c r="AP284" s="145"/>
      <c r="AQ284" s="131">
        <f t="shared" si="775"/>
        <v>259578116</v>
      </c>
      <c r="AS284" s="145">
        <v>237063931</v>
      </c>
    </row>
    <row r="285" spans="2:87">
      <c r="B285" s="161" t="s">
        <v>442</v>
      </c>
      <c r="C285" s="145">
        <v>0</v>
      </c>
      <c r="D285" s="145">
        <v>0</v>
      </c>
      <c r="E285" s="145">
        <v>221353</v>
      </c>
      <c r="F285" s="145">
        <v>0</v>
      </c>
      <c r="G285" s="145">
        <v>8605114</v>
      </c>
      <c r="H285" s="145">
        <v>0</v>
      </c>
      <c r="I285" s="145">
        <v>0</v>
      </c>
      <c r="J285" s="145">
        <v>5669792</v>
      </c>
      <c r="K285" s="145">
        <v>0</v>
      </c>
      <c r="L285" s="145">
        <v>1917300</v>
      </c>
      <c r="M285" s="145">
        <v>18147067</v>
      </c>
      <c r="N285" s="145">
        <v>2293722</v>
      </c>
      <c r="O285" s="145">
        <v>12764987</v>
      </c>
      <c r="P285" s="145">
        <v>4854300</v>
      </c>
      <c r="Q285" s="145">
        <v>1225206</v>
      </c>
      <c r="R285" s="145">
        <v>0</v>
      </c>
      <c r="S285" s="145">
        <v>0</v>
      </c>
      <c r="T285" s="145">
        <v>0</v>
      </c>
      <c r="U285" s="145">
        <v>0</v>
      </c>
      <c r="V285" s="145">
        <v>0</v>
      </c>
      <c r="W285" s="145">
        <v>0</v>
      </c>
      <c r="X285" s="145">
        <v>27043638</v>
      </c>
      <c r="Y285" s="145">
        <v>0</v>
      </c>
      <c r="Z285" s="145">
        <v>2745971</v>
      </c>
      <c r="AA285" s="145">
        <v>5391228</v>
      </c>
      <c r="AB285" s="145">
        <v>7437587</v>
      </c>
      <c r="AC285" s="145">
        <v>3873666</v>
      </c>
      <c r="AD285" s="145">
        <v>0</v>
      </c>
      <c r="AE285" s="145">
        <v>1875102</v>
      </c>
      <c r="AF285" s="145">
        <v>0</v>
      </c>
      <c r="AG285" s="145">
        <v>0</v>
      </c>
      <c r="AH285" s="145"/>
      <c r="AI285" s="145"/>
      <c r="AJ285" s="145"/>
      <c r="AK285" s="145"/>
      <c r="AL285" s="145"/>
      <c r="AM285" s="145"/>
      <c r="AN285" s="145"/>
      <c r="AO285" s="145"/>
      <c r="AP285" s="145"/>
      <c r="AQ285" s="131">
        <f t="shared" si="775"/>
        <v>104066033</v>
      </c>
      <c r="AS285" s="145">
        <v>74306662</v>
      </c>
    </row>
    <row r="286" spans="2:87">
      <c r="B286" s="161" t="s">
        <v>443</v>
      </c>
      <c r="C286" s="145">
        <v>0</v>
      </c>
      <c r="D286" s="145">
        <v>0</v>
      </c>
      <c r="E286" s="145">
        <v>0</v>
      </c>
      <c r="F286" s="145">
        <v>0</v>
      </c>
      <c r="G286" s="145">
        <v>0</v>
      </c>
      <c r="H286" s="145">
        <v>0</v>
      </c>
      <c r="I286" s="145">
        <v>0</v>
      </c>
      <c r="J286" s="145">
        <v>0</v>
      </c>
      <c r="K286" s="145">
        <v>0</v>
      </c>
      <c r="L286" s="145">
        <v>17104931</v>
      </c>
      <c r="M286" s="145">
        <v>0</v>
      </c>
      <c r="N286" s="145">
        <v>0</v>
      </c>
      <c r="O286" s="145">
        <v>0</v>
      </c>
      <c r="P286" s="145">
        <v>0</v>
      </c>
      <c r="Q286" s="145">
        <v>0</v>
      </c>
      <c r="R286" s="145">
        <v>0</v>
      </c>
      <c r="S286" s="145">
        <v>0</v>
      </c>
      <c r="T286" s="145">
        <v>0</v>
      </c>
      <c r="U286" s="145">
        <v>0</v>
      </c>
      <c r="V286" s="145">
        <v>0</v>
      </c>
      <c r="W286" s="145">
        <v>0</v>
      </c>
      <c r="X286" s="145">
        <v>0</v>
      </c>
      <c r="Y286" s="145">
        <v>0</v>
      </c>
      <c r="Z286" s="145">
        <v>0</v>
      </c>
      <c r="AA286" s="145">
        <v>0</v>
      </c>
      <c r="AB286" s="145">
        <v>0</v>
      </c>
      <c r="AC286" s="145">
        <v>0</v>
      </c>
      <c r="AD286" s="145">
        <v>0</v>
      </c>
      <c r="AE286" s="145">
        <v>0</v>
      </c>
      <c r="AF286" s="145">
        <v>0</v>
      </c>
      <c r="AG286" s="145">
        <v>0</v>
      </c>
      <c r="AH286" s="145"/>
      <c r="AI286" s="145"/>
      <c r="AJ286" s="145"/>
      <c r="AK286" s="145"/>
      <c r="AL286" s="145"/>
      <c r="AM286" s="145"/>
      <c r="AN286" s="145"/>
      <c r="AO286" s="145"/>
      <c r="AP286" s="145"/>
      <c r="AQ286" s="131">
        <f t="shared" si="775"/>
        <v>17104931</v>
      </c>
      <c r="AS286" s="145">
        <v>6</v>
      </c>
    </row>
    <row r="287" spans="2:87">
      <c r="B287" s="162" t="s">
        <v>327</v>
      </c>
      <c r="C287" s="132">
        <f>SUM(C250:C286)</f>
        <v>18851135</v>
      </c>
      <c r="D287" s="132">
        <f t="shared" ref="D287:AP287" si="776">SUM(D250:D286)</f>
        <v>86704651.245000005</v>
      </c>
      <c r="E287" s="132">
        <f t="shared" si="776"/>
        <v>65033818</v>
      </c>
      <c r="F287" s="132">
        <f t="shared" si="776"/>
        <v>54806179</v>
      </c>
      <c r="G287" s="132">
        <f t="shared" si="776"/>
        <v>165241788</v>
      </c>
      <c r="H287" s="132">
        <f t="shared" si="776"/>
        <v>93226539</v>
      </c>
      <c r="I287" s="132">
        <f t="shared" si="776"/>
        <v>60916570</v>
      </c>
      <c r="J287" s="132">
        <f t="shared" si="776"/>
        <v>199389835</v>
      </c>
      <c r="K287" s="132">
        <f t="shared" si="776"/>
        <v>6760149</v>
      </c>
      <c r="L287" s="132">
        <f t="shared" si="776"/>
        <v>35933440</v>
      </c>
      <c r="M287" s="132">
        <f t="shared" si="776"/>
        <v>228690557</v>
      </c>
      <c r="N287" s="132">
        <f t="shared" si="776"/>
        <v>46341549</v>
      </c>
      <c r="O287" s="132">
        <f t="shared" si="776"/>
        <v>211079901</v>
      </c>
      <c r="P287" s="132">
        <f t="shared" si="776"/>
        <v>118536763</v>
      </c>
      <c r="Q287" s="132">
        <f t="shared" si="776"/>
        <v>119394537</v>
      </c>
      <c r="R287" s="132">
        <f t="shared" si="776"/>
        <v>308987</v>
      </c>
      <c r="S287" s="132">
        <f t="shared" si="776"/>
        <v>13070690</v>
      </c>
      <c r="T287" s="132">
        <f t="shared" si="776"/>
        <v>14563372</v>
      </c>
      <c r="U287" s="132">
        <f t="shared" si="776"/>
        <v>13925764</v>
      </c>
      <c r="V287" s="132">
        <f t="shared" si="776"/>
        <v>45588</v>
      </c>
      <c r="W287" s="132">
        <f t="shared" si="776"/>
        <v>2442871</v>
      </c>
      <c r="X287" s="132">
        <f t="shared" si="776"/>
        <v>409000762</v>
      </c>
      <c r="Y287" s="132">
        <f t="shared" si="776"/>
        <v>21250711</v>
      </c>
      <c r="Z287" s="132">
        <f t="shared" si="776"/>
        <v>71250127.667999998</v>
      </c>
      <c r="AA287" s="132">
        <f t="shared" si="776"/>
        <v>110716062</v>
      </c>
      <c r="AB287" s="132">
        <f t="shared" si="776"/>
        <v>114753035</v>
      </c>
      <c r="AC287" s="132">
        <f t="shared" si="776"/>
        <v>43081442</v>
      </c>
      <c r="AD287" s="132">
        <f t="shared" si="776"/>
        <v>23651652</v>
      </c>
      <c r="AE287" s="132">
        <f t="shared" si="776"/>
        <v>110547152</v>
      </c>
      <c r="AF287" s="132">
        <f t="shared" si="776"/>
        <v>127778956</v>
      </c>
      <c r="AG287" s="132">
        <f t="shared" si="776"/>
        <v>91795169.06400001</v>
      </c>
      <c r="AH287" s="132">
        <f t="shared" si="776"/>
        <v>0</v>
      </c>
      <c r="AI287" s="132">
        <f t="shared" si="776"/>
        <v>0</v>
      </c>
      <c r="AJ287" s="132">
        <f t="shared" si="776"/>
        <v>0</v>
      </c>
      <c r="AK287" s="132">
        <f t="shared" si="776"/>
        <v>0</v>
      </c>
      <c r="AL287" s="132">
        <f t="shared" si="776"/>
        <v>0</v>
      </c>
      <c r="AM287" s="132">
        <f t="shared" si="776"/>
        <v>0</v>
      </c>
      <c r="AN287" s="132">
        <f t="shared" si="776"/>
        <v>0</v>
      </c>
      <c r="AO287" s="132">
        <f t="shared" si="776"/>
        <v>0</v>
      </c>
      <c r="AP287" s="132">
        <f t="shared" si="776"/>
        <v>0</v>
      </c>
      <c r="AQ287" s="132">
        <f t="shared" si="775"/>
        <v>2679089751.9770002</v>
      </c>
      <c r="AS287" s="132">
        <v>2417986344</v>
      </c>
      <c r="AU287" s="159">
        <f t="shared" ref="AU287:CI287" si="777">C287-C119</f>
        <v>0</v>
      </c>
      <c r="AV287" s="159">
        <f t="shared" si="777"/>
        <v>0.24500000476837158</v>
      </c>
      <c r="AW287" s="159">
        <f t="shared" si="777"/>
        <v>0</v>
      </c>
      <c r="AX287" s="159">
        <f t="shared" si="777"/>
        <v>0</v>
      </c>
      <c r="AY287" s="159">
        <f t="shared" si="777"/>
        <v>0</v>
      </c>
      <c r="AZ287" s="159">
        <f t="shared" si="777"/>
        <v>0</v>
      </c>
      <c r="BA287" s="159">
        <f t="shared" si="777"/>
        <v>0</v>
      </c>
      <c r="BB287" s="159">
        <f t="shared" si="777"/>
        <v>0</v>
      </c>
      <c r="BC287" s="159">
        <f t="shared" si="777"/>
        <v>0</v>
      </c>
      <c r="BD287" s="159">
        <f t="shared" si="777"/>
        <v>0</v>
      </c>
      <c r="BE287" s="159">
        <f t="shared" si="777"/>
        <v>0</v>
      </c>
      <c r="BF287" s="159">
        <f t="shared" si="777"/>
        <v>0</v>
      </c>
      <c r="BG287" s="159">
        <f t="shared" si="777"/>
        <v>0</v>
      </c>
      <c r="BH287" s="159">
        <f t="shared" si="777"/>
        <v>0</v>
      </c>
      <c r="BI287" s="159">
        <f t="shared" si="777"/>
        <v>0</v>
      </c>
      <c r="BJ287" s="159">
        <f t="shared" si="777"/>
        <v>0</v>
      </c>
      <c r="BK287" s="159">
        <f t="shared" si="777"/>
        <v>0</v>
      </c>
      <c r="BL287" s="159">
        <f t="shared" si="777"/>
        <v>0</v>
      </c>
      <c r="BM287" s="159">
        <f t="shared" si="777"/>
        <v>0</v>
      </c>
      <c r="BN287" s="159">
        <f t="shared" si="777"/>
        <v>0</v>
      </c>
      <c r="BO287" s="159">
        <f t="shared" si="777"/>
        <v>0</v>
      </c>
      <c r="BP287" s="159">
        <f>X287-X119</f>
        <v>0</v>
      </c>
      <c r="BQ287" s="159">
        <f t="shared" si="777"/>
        <v>0</v>
      </c>
      <c r="BR287" s="159">
        <f t="shared" si="777"/>
        <v>-0.3320000022649765</v>
      </c>
      <c r="BS287" s="159">
        <f t="shared" si="777"/>
        <v>0</v>
      </c>
      <c r="BT287" s="159">
        <f t="shared" si="777"/>
        <v>0</v>
      </c>
      <c r="BU287" s="159">
        <f t="shared" si="777"/>
        <v>0</v>
      </c>
      <c r="BV287" s="159">
        <f t="shared" si="777"/>
        <v>0</v>
      </c>
      <c r="BW287" s="159">
        <f t="shared" si="777"/>
        <v>0</v>
      </c>
      <c r="BX287" s="159">
        <f t="shared" si="777"/>
        <v>0</v>
      </c>
      <c r="BY287" s="159">
        <f>AG287-AG119</f>
        <v>6.400001049041748E-2</v>
      </c>
      <c r="BZ287" s="159">
        <f t="shared" si="777"/>
        <v>0</v>
      </c>
      <c r="CA287" s="159">
        <f t="shared" si="777"/>
        <v>0</v>
      </c>
      <c r="CB287" s="159">
        <f t="shared" si="777"/>
        <v>0</v>
      </c>
      <c r="CC287" s="159">
        <f t="shared" si="777"/>
        <v>0</v>
      </c>
      <c r="CD287" s="159">
        <f t="shared" si="777"/>
        <v>0</v>
      </c>
      <c r="CE287" s="159">
        <f t="shared" si="777"/>
        <v>0</v>
      </c>
      <c r="CF287" s="159">
        <f t="shared" si="777"/>
        <v>0</v>
      </c>
      <c r="CG287" s="159">
        <f t="shared" si="777"/>
        <v>0</v>
      </c>
      <c r="CH287" s="159">
        <f t="shared" si="777"/>
        <v>0</v>
      </c>
      <c r="CI287" s="159">
        <f t="shared" si="777"/>
        <v>-2.2999763488769531E-2</v>
      </c>
    </row>
    <row r="289" spans="2:87">
      <c r="C289" s="209"/>
      <c r="D289" s="209"/>
      <c r="E289" s="209"/>
      <c r="F289" s="209"/>
      <c r="G289" s="209"/>
      <c r="H289" s="209"/>
      <c r="I289" s="209"/>
      <c r="J289" s="209"/>
      <c r="K289" s="209"/>
      <c r="L289" s="209"/>
      <c r="M289" s="209"/>
      <c r="N289" s="209"/>
      <c r="O289" s="209"/>
      <c r="P289" s="209"/>
      <c r="Q289" s="209"/>
      <c r="R289" s="209"/>
      <c r="S289" s="209"/>
      <c r="T289" s="209"/>
      <c r="U289" s="209"/>
      <c r="V289" s="209"/>
      <c r="W289" s="209"/>
      <c r="X289" s="209"/>
      <c r="Y289" s="209"/>
      <c r="Z289" s="209"/>
      <c r="AA289" s="209"/>
      <c r="AB289" s="209"/>
      <c r="AC289" s="209"/>
      <c r="AD289" s="209"/>
      <c r="AE289" s="209"/>
      <c r="AF289" s="209"/>
      <c r="AG289" s="209"/>
    </row>
    <row r="290" spans="2:87" ht="18.75" customHeight="1">
      <c r="B290" s="230" t="s">
        <v>345</v>
      </c>
      <c r="C290" s="231"/>
      <c r="D290" s="231"/>
      <c r="E290" s="231"/>
      <c r="F290" s="231"/>
      <c r="G290" s="231"/>
      <c r="H290" s="231"/>
      <c r="I290" s="231"/>
      <c r="J290" s="231"/>
      <c r="K290" s="231"/>
      <c r="L290" s="231"/>
      <c r="M290" s="231"/>
      <c r="N290" s="231"/>
      <c r="O290" s="231"/>
      <c r="P290" s="231"/>
      <c r="Q290" s="231"/>
      <c r="R290" s="231"/>
      <c r="S290" s="231"/>
      <c r="T290" s="231"/>
      <c r="U290" s="231"/>
      <c r="V290" s="231"/>
      <c r="W290" s="231"/>
      <c r="X290" s="231"/>
      <c r="Y290" s="231"/>
      <c r="Z290" s="231"/>
      <c r="AA290" s="231"/>
      <c r="AB290" s="231"/>
      <c r="AC290" s="231"/>
      <c r="AD290" s="231"/>
      <c r="AE290" s="231"/>
      <c r="AF290" s="231"/>
      <c r="AG290" s="231"/>
      <c r="AH290" s="231"/>
      <c r="AI290" s="231"/>
      <c r="AJ290" s="231"/>
      <c r="AK290" s="231"/>
      <c r="AL290" s="231"/>
      <c r="AM290" s="231"/>
      <c r="AN290" s="231"/>
      <c r="AO290" s="231"/>
      <c r="AP290" s="231"/>
      <c r="AQ290" s="232"/>
    </row>
    <row r="291" spans="2:87" s="163" customFormat="1">
      <c r="B291" s="188"/>
      <c r="C291" s="178">
        <f t="shared" ref="C291:AP291" si="778">COUNTIF($C$292:$AP$292,C292)</f>
        <v>1</v>
      </c>
      <c r="D291" s="178">
        <f t="shared" si="778"/>
        <v>1</v>
      </c>
      <c r="E291" s="178">
        <f t="shared" si="778"/>
        <v>1</v>
      </c>
      <c r="F291" s="178">
        <f t="shared" si="778"/>
        <v>1</v>
      </c>
      <c r="G291" s="178">
        <f t="shared" si="778"/>
        <v>1</v>
      </c>
      <c r="H291" s="178">
        <f t="shared" si="778"/>
        <v>1</v>
      </c>
      <c r="I291" s="178">
        <f t="shared" si="778"/>
        <v>1</v>
      </c>
      <c r="J291" s="178">
        <f t="shared" si="778"/>
        <v>1</v>
      </c>
      <c r="K291" s="178">
        <f t="shared" si="778"/>
        <v>1</v>
      </c>
      <c r="L291" s="178">
        <f t="shared" si="778"/>
        <v>1</v>
      </c>
      <c r="M291" s="178">
        <f t="shared" si="778"/>
        <v>1</v>
      </c>
      <c r="N291" s="178">
        <f t="shared" si="778"/>
        <v>1</v>
      </c>
      <c r="O291" s="178">
        <f t="shared" si="778"/>
        <v>1</v>
      </c>
      <c r="P291" s="178">
        <f t="shared" si="778"/>
        <v>1</v>
      </c>
      <c r="Q291" s="178">
        <f t="shared" si="778"/>
        <v>1</v>
      </c>
      <c r="R291" s="178">
        <f t="shared" si="778"/>
        <v>1</v>
      </c>
      <c r="S291" s="178">
        <f t="shared" si="778"/>
        <v>1</v>
      </c>
      <c r="T291" s="178">
        <f t="shared" si="778"/>
        <v>1</v>
      </c>
      <c r="U291" s="178">
        <f t="shared" si="778"/>
        <v>1</v>
      </c>
      <c r="V291" s="178">
        <f t="shared" si="778"/>
        <v>1</v>
      </c>
      <c r="W291" s="178">
        <f t="shared" si="778"/>
        <v>1</v>
      </c>
      <c r="X291" s="178">
        <f t="shared" si="778"/>
        <v>1</v>
      </c>
      <c r="Y291" s="178">
        <f t="shared" si="778"/>
        <v>1</v>
      </c>
      <c r="Z291" s="178">
        <f t="shared" si="778"/>
        <v>1</v>
      </c>
      <c r="AA291" s="178">
        <f t="shared" si="778"/>
        <v>1</v>
      </c>
      <c r="AB291" s="178">
        <f t="shared" si="778"/>
        <v>1</v>
      </c>
      <c r="AC291" s="178">
        <f t="shared" si="778"/>
        <v>1</v>
      </c>
      <c r="AD291" s="178">
        <f t="shared" si="778"/>
        <v>1</v>
      </c>
      <c r="AE291" s="178">
        <f t="shared" si="778"/>
        <v>1</v>
      </c>
      <c r="AF291" s="178">
        <f t="shared" si="778"/>
        <v>1</v>
      </c>
      <c r="AG291" s="178">
        <f t="shared" si="778"/>
        <v>1</v>
      </c>
      <c r="AH291" s="178">
        <f t="shared" si="778"/>
        <v>9</v>
      </c>
      <c r="AI291" s="178">
        <f t="shared" si="778"/>
        <v>9</v>
      </c>
      <c r="AJ291" s="178">
        <f t="shared" si="778"/>
        <v>9</v>
      </c>
      <c r="AK291" s="178">
        <f t="shared" si="778"/>
        <v>9</v>
      </c>
      <c r="AL291" s="178">
        <f t="shared" si="778"/>
        <v>9</v>
      </c>
      <c r="AM291" s="178">
        <f t="shared" si="778"/>
        <v>9</v>
      </c>
      <c r="AN291" s="178">
        <f t="shared" si="778"/>
        <v>9</v>
      </c>
      <c r="AO291" s="178">
        <f t="shared" si="778"/>
        <v>9</v>
      </c>
      <c r="AP291" s="178">
        <f t="shared" si="778"/>
        <v>9</v>
      </c>
      <c r="AQ291" s="188"/>
      <c r="AS291" s="164"/>
      <c r="AU291" s="179"/>
      <c r="AV291" s="179"/>
      <c r="AW291" s="179"/>
      <c r="AX291" s="179"/>
      <c r="AY291" s="179"/>
      <c r="AZ291" s="179"/>
      <c r="BA291" s="179"/>
      <c r="BB291" s="179"/>
      <c r="BC291" s="179"/>
      <c r="BD291" s="179"/>
      <c r="BE291" s="179"/>
      <c r="BF291" s="179"/>
      <c r="BG291" s="179"/>
      <c r="BH291" s="179"/>
      <c r="BI291" s="179"/>
      <c r="BJ291" s="179"/>
      <c r="BK291" s="179"/>
      <c r="BL291" s="179"/>
      <c r="BM291" s="179"/>
      <c r="BN291" s="179"/>
      <c r="BO291" s="179"/>
      <c r="BP291" s="179"/>
      <c r="BQ291" s="179"/>
      <c r="BR291" s="179"/>
      <c r="BS291" s="179"/>
      <c r="BT291" s="179"/>
      <c r="BU291" s="179"/>
      <c r="BV291" s="179"/>
      <c r="BW291" s="179"/>
      <c r="BX291" s="179"/>
      <c r="BY291" s="179"/>
      <c r="BZ291" s="179"/>
      <c r="CA291" s="179"/>
      <c r="CB291" s="179"/>
      <c r="CC291" s="179"/>
      <c r="CD291" s="179"/>
      <c r="CE291" s="179"/>
      <c r="CF291" s="179"/>
      <c r="CG291" s="179"/>
      <c r="CH291" s="179"/>
      <c r="CI291" s="179"/>
    </row>
    <row r="292" spans="2:87" s="163" customFormat="1" hidden="1">
      <c r="B292" s="164"/>
      <c r="C292" s="176">
        <f t="shared" ref="C292:AP292" si="779">SUM(C294:C330)</f>
        <v>14308483</v>
      </c>
      <c r="D292" s="176">
        <f t="shared" si="779"/>
        <v>79124627.245000005</v>
      </c>
      <c r="E292" s="176">
        <f t="shared" si="779"/>
        <v>62432489</v>
      </c>
      <c r="F292" s="176">
        <f t="shared" si="779"/>
        <v>53061521</v>
      </c>
      <c r="G292" s="176">
        <f t="shared" si="779"/>
        <v>163233148</v>
      </c>
      <c r="H292" s="176">
        <f t="shared" si="779"/>
        <v>93174120</v>
      </c>
      <c r="I292" s="176">
        <f t="shared" si="779"/>
        <v>61988012</v>
      </c>
      <c r="J292" s="176">
        <f t="shared" si="779"/>
        <v>197057828</v>
      </c>
      <c r="K292" s="176">
        <f t="shared" si="779"/>
        <v>6760149</v>
      </c>
      <c r="L292" s="176">
        <f t="shared" si="779"/>
        <v>35862352</v>
      </c>
      <c r="M292" s="176">
        <f t="shared" si="779"/>
        <v>227738734</v>
      </c>
      <c r="N292" s="176">
        <f t="shared" si="779"/>
        <v>46341549</v>
      </c>
      <c r="O292" s="176">
        <f t="shared" si="779"/>
        <v>210884888</v>
      </c>
      <c r="P292" s="176">
        <f t="shared" si="779"/>
        <v>109774033</v>
      </c>
      <c r="Q292" s="176">
        <f t="shared" si="779"/>
        <v>113470727</v>
      </c>
      <c r="R292" s="176">
        <f t="shared" si="779"/>
        <v>308987</v>
      </c>
      <c r="S292" s="176">
        <f t="shared" si="779"/>
        <v>11435056</v>
      </c>
      <c r="T292" s="176">
        <f t="shared" si="779"/>
        <v>14563372</v>
      </c>
      <c r="U292" s="176">
        <f t="shared" si="779"/>
        <v>13855929</v>
      </c>
      <c r="V292" s="176">
        <f t="shared" si="779"/>
        <v>45588</v>
      </c>
      <c r="W292" s="176">
        <f t="shared" si="779"/>
        <v>1549732</v>
      </c>
      <c r="X292" s="176">
        <f t="shared" si="779"/>
        <v>403599893</v>
      </c>
      <c r="Y292" s="176">
        <f t="shared" si="779"/>
        <v>21204708</v>
      </c>
      <c r="Z292" s="176">
        <f t="shared" si="779"/>
        <v>70727937.974000007</v>
      </c>
      <c r="AA292" s="176">
        <f t="shared" si="779"/>
        <v>109696897</v>
      </c>
      <c r="AB292" s="176">
        <f t="shared" si="779"/>
        <v>114522902</v>
      </c>
      <c r="AC292" s="176">
        <f t="shared" si="779"/>
        <v>43036283</v>
      </c>
      <c r="AD292" s="176">
        <f t="shared" si="779"/>
        <v>23651652</v>
      </c>
      <c r="AE292" s="176">
        <f t="shared" si="779"/>
        <v>104031949</v>
      </c>
      <c r="AF292" s="176">
        <f t="shared" si="779"/>
        <v>107970055</v>
      </c>
      <c r="AG292" s="176">
        <f t="shared" si="779"/>
        <v>86956671.306999996</v>
      </c>
      <c r="AH292" s="176">
        <f t="shared" si="779"/>
        <v>0</v>
      </c>
      <c r="AI292" s="176">
        <f t="shared" si="779"/>
        <v>0</v>
      </c>
      <c r="AJ292" s="176">
        <f t="shared" si="779"/>
        <v>0</v>
      </c>
      <c r="AK292" s="176">
        <f t="shared" si="779"/>
        <v>0</v>
      </c>
      <c r="AL292" s="176">
        <f t="shared" si="779"/>
        <v>0</v>
      </c>
      <c r="AM292" s="176">
        <f t="shared" si="779"/>
        <v>0</v>
      </c>
      <c r="AN292" s="176">
        <f t="shared" si="779"/>
        <v>0</v>
      </c>
      <c r="AO292" s="176">
        <f t="shared" si="779"/>
        <v>0</v>
      </c>
      <c r="AP292" s="176">
        <f t="shared" si="779"/>
        <v>0</v>
      </c>
      <c r="AQ292" s="164"/>
      <c r="AS292" s="164"/>
      <c r="AU292" s="179"/>
      <c r="AV292" s="179"/>
      <c r="AW292" s="179"/>
      <c r="AX292" s="179"/>
      <c r="AY292" s="179"/>
      <c r="AZ292" s="179"/>
      <c r="BA292" s="179"/>
      <c r="BB292" s="179"/>
      <c r="BC292" s="179"/>
      <c r="BD292" s="179"/>
      <c r="BE292" s="179"/>
      <c r="BF292" s="179"/>
      <c r="BG292" s="179"/>
      <c r="BH292" s="179"/>
      <c r="BI292" s="179"/>
      <c r="BJ292" s="179"/>
      <c r="BK292" s="179"/>
      <c r="BL292" s="179"/>
      <c r="BM292" s="179"/>
      <c r="BN292" s="179"/>
      <c r="BO292" s="179"/>
      <c r="BP292" s="179"/>
      <c r="BQ292" s="179"/>
      <c r="BR292" s="179"/>
      <c r="BS292" s="179"/>
      <c r="BT292" s="179"/>
      <c r="BU292" s="179"/>
      <c r="BV292" s="179"/>
      <c r="BW292" s="179"/>
      <c r="BX292" s="179"/>
      <c r="BY292" s="179"/>
      <c r="BZ292" s="179"/>
      <c r="CA292" s="179"/>
      <c r="CB292" s="179"/>
      <c r="CC292" s="179"/>
      <c r="CD292" s="179"/>
      <c r="CE292" s="179"/>
      <c r="CF292" s="179"/>
      <c r="CG292" s="179"/>
      <c r="CH292" s="179"/>
      <c r="CI292" s="179"/>
    </row>
    <row r="293" spans="2:87" s="195" customFormat="1" ht="22.5">
      <c r="B293" s="138"/>
      <c r="C293" s="138" t="str">
        <f>C7</f>
        <v>Ace Vida</v>
      </c>
      <c r="D293" s="138" t="str">
        <f t="shared" ref="D293:AQ293" si="780">D7</f>
        <v>BanChile</v>
      </c>
      <c r="E293" s="138" t="str">
        <f t="shared" si="780"/>
        <v>BBVA Vida</v>
      </c>
      <c r="F293" s="138" t="str">
        <f t="shared" si="780"/>
        <v>BCI Seguros Vida</v>
      </c>
      <c r="G293" s="138" t="str">
        <f t="shared" si="780"/>
        <v>BICE Vida</v>
      </c>
      <c r="H293" s="138" t="str">
        <f t="shared" si="780"/>
        <v>Cámara</v>
      </c>
      <c r="I293" s="138" t="str">
        <f t="shared" si="780"/>
        <v>Cardif</v>
      </c>
      <c r="J293" s="138" t="str">
        <f t="shared" si="780"/>
        <v>Chilena Consolidada</v>
      </c>
      <c r="K293" s="138" t="str">
        <f t="shared" si="780"/>
        <v>CLC</v>
      </c>
      <c r="L293" s="138" t="str">
        <f t="shared" si="780"/>
        <v>CN Life</v>
      </c>
      <c r="M293" s="138" t="str">
        <f t="shared" si="780"/>
        <v>Consorcio Nacional</v>
      </c>
      <c r="N293" s="138" t="str">
        <f t="shared" si="780"/>
        <v>CorpSeguros</v>
      </c>
      <c r="O293" s="138" t="str">
        <f t="shared" si="780"/>
        <v>CorpVida</v>
      </c>
      <c r="P293" s="138" t="str">
        <f t="shared" si="780"/>
        <v>Cruz del Sur</v>
      </c>
      <c r="Q293" s="138" t="str">
        <f t="shared" si="780"/>
        <v>EuroAmérica</v>
      </c>
      <c r="R293" s="138" t="str">
        <f t="shared" si="780"/>
        <v>Huelen</v>
      </c>
      <c r="S293" s="138" t="str">
        <f t="shared" si="780"/>
        <v>Itaú</v>
      </c>
      <c r="T293" s="138" t="str">
        <f t="shared" si="780"/>
        <v>M. de Carabineros</v>
      </c>
      <c r="U293" s="138" t="str">
        <f t="shared" si="780"/>
        <v>M. del Ej. y Av.</v>
      </c>
      <c r="V293" s="138" t="str">
        <f t="shared" si="780"/>
        <v>Magallanes Vida</v>
      </c>
      <c r="W293" s="138" t="str">
        <f t="shared" si="780"/>
        <v>Mapfre Vida</v>
      </c>
      <c r="X293" s="138" t="str">
        <f t="shared" si="780"/>
        <v>Metlife</v>
      </c>
      <c r="Y293" s="138" t="str">
        <f t="shared" si="780"/>
        <v>Mutual de Seguros</v>
      </c>
      <c r="Z293" s="138" t="str">
        <f t="shared" si="780"/>
        <v>Ohio National</v>
      </c>
      <c r="AA293" s="138" t="str">
        <f t="shared" si="780"/>
        <v>Penta Vida</v>
      </c>
      <c r="AB293" s="138" t="str">
        <f t="shared" si="780"/>
        <v>Principal</v>
      </c>
      <c r="AC293" s="138" t="str">
        <f t="shared" si="780"/>
        <v>Renta Nacional</v>
      </c>
      <c r="AD293" s="138" t="str">
        <f t="shared" si="780"/>
        <v>Rigel</v>
      </c>
      <c r="AE293" s="138" t="str">
        <f t="shared" si="780"/>
        <v>Security Previsión</v>
      </c>
      <c r="AF293" s="138" t="str">
        <f t="shared" si="780"/>
        <v>Sura</v>
      </c>
      <c r="AG293" s="138" t="str">
        <f t="shared" si="780"/>
        <v>Zurich Santander</v>
      </c>
      <c r="AH293" s="138">
        <f t="shared" si="780"/>
        <v>0</v>
      </c>
      <c r="AI293" s="138">
        <f t="shared" si="780"/>
        <v>0</v>
      </c>
      <c r="AJ293" s="138">
        <f t="shared" si="780"/>
        <v>0</v>
      </c>
      <c r="AK293" s="138">
        <f t="shared" si="780"/>
        <v>0</v>
      </c>
      <c r="AL293" s="138">
        <f t="shared" si="780"/>
        <v>0</v>
      </c>
      <c r="AM293" s="138">
        <f t="shared" si="780"/>
        <v>0</v>
      </c>
      <c r="AN293" s="138">
        <f t="shared" si="780"/>
        <v>0</v>
      </c>
      <c r="AO293" s="138">
        <f t="shared" si="780"/>
        <v>0</v>
      </c>
      <c r="AP293" s="138">
        <f t="shared" si="780"/>
        <v>0</v>
      </c>
      <c r="AQ293" s="138" t="str">
        <f t="shared" si="780"/>
        <v>Mercado</v>
      </c>
      <c r="AS293" s="138" t="s">
        <v>339</v>
      </c>
      <c r="AU293" s="196"/>
      <c r="AV293" s="196"/>
      <c r="AW293" s="196"/>
      <c r="AX293" s="196"/>
      <c r="AY293" s="196"/>
      <c r="AZ293" s="196"/>
      <c r="BA293" s="196"/>
      <c r="BB293" s="196"/>
      <c r="BC293" s="196"/>
      <c r="BD293" s="196"/>
      <c r="BE293" s="196"/>
      <c r="BF293" s="196"/>
      <c r="BG293" s="196"/>
      <c r="BH293" s="196"/>
      <c r="BI293" s="196"/>
      <c r="BJ293" s="196"/>
      <c r="BK293" s="196"/>
      <c r="BL293" s="196"/>
      <c r="BM293" s="196"/>
      <c r="BN293" s="196"/>
      <c r="BO293" s="196"/>
      <c r="BP293" s="196"/>
      <c r="BQ293" s="196"/>
      <c r="BR293" s="196"/>
      <c r="BS293" s="196"/>
      <c r="BT293" s="196"/>
      <c r="BU293" s="196"/>
      <c r="BV293" s="196"/>
      <c r="BW293" s="196"/>
      <c r="BX293" s="196"/>
      <c r="BY293" s="196"/>
      <c r="BZ293" s="196"/>
      <c r="CA293" s="196"/>
      <c r="CB293" s="196"/>
      <c r="CC293" s="196"/>
      <c r="CD293" s="196"/>
      <c r="CE293" s="196"/>
      <c r="CF293" s="196"/>
      <c r="CG293" s="196"/>
      <c r="CH293" s="196"/>
      <c r="CI293" s="196"/>
    </row>
    <row r="294" spans="2:87">
      <c r="B294" s="153" t="str">
        <f>B250</f>
        <v>Individuales</v>
      </c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27"/>
      <c r="AS294" s="142"/>
    </row>
    <row r="295" spans="2:87">
      <c r="B295" s="161" t="str">
        <f t="shared" ref="B295:B331" si="781">B251</f>
        <v>101 Vida Entera</v>
      </c>
      <c r="C295" s="145">
        <v>0</v>
      </c>
      <c r="D295" s="145">
        <v>0</v>
      </c>
      <c r="E295" s="145">
        <v>0</v>
      </c>
      <c r="F295" s="145">
        <v>0</v>
      </c>
      <c r="G295" s="145">
        <v>287546</v>
      </c>
      <c r="H295" s="145">
        <v>0</v>
      </c>
      <c r="I295" s="145">
        <v>0</v>
      </c>
      <c r="J295" s="145">
        <v>289782</v>
      </c>
      <c r="K295" s="145">
        <v>0</v>
      </c>
      <c r="L295" s="145">
        <v>0</v>
      </c>
      <c r="M295" s="145">
        <v>611263</v>
      </c>
      <c r="N295" s="145">
        <v>0</v>
      </c>
      <c r="O295" s="145">
        <v>0</v>
      </c>
      <c r="P295" s="145">
        <v>37176</v>
      </c>
      <c r="Q295" s="145">
        <v>35295</v>
      </c>
      <c r="R295" s="145">
        <v>0</v>
      </c>
      <c r="S295" s="145">
        <v>0</v>
      </c>
      <c r="T295" s="145">
        <v>0</v>
      </c>
      <c r="U295" s="145">
        <v>157973</v>
      </c>
      <c r="V295" s="145">
        <v>0</v>
      </c>
      <c r="W295" s="145">
        <v>0</v>
      </c>
      <c r="X295" s="145">
        <v>456763</v>
      </c>
      <c r="Y295" s="145">
        <v>726400</v>
      </c>
      <c r="Z295" s="145">
        <v>214121.231</v>
      </c>
      <c r="AA295" s="145">
        <v>106477</v>
      </c>
      <c r="AB295" s="145">
        <v>0</v>
      </c>
      <c r="AC295" s="145">
        <v>0</v>
      </c>
      <c r="AD295" s="145">
        <v>0</v>
      </c>
      <c r="AE295" s="145">
        <v>9395</v>
      </c>
      <c r="AF295" s="145">
        <v>13035</v>
      </c>
      <c r="AG295" s="145">
        <v>0</v>
      </c>
      <c r="AH295" s="145"/>
      <c r="AI295" s="145"/>
      <c r="AJ295" s="145"/>
      <c r="AK295" s="145"/>
      <c r="AL295" s="145"/>
      <c r="AM295" s="145"/>
      <c r="AN295" s="145"/>
      <c r="AO295" s="145"/>
      <c r="AP295" s="145"/>
      <c r="AQ295" s="131">
        <f t="shared" ref="AQ295:AQ309" si="782">SUM(C295:AP295)</f>
        <v>2945226.2310000001</v>
      </c>
      <c r="AS295" s="145">
        <v>3348194</v>
      </c>
    </row>
    <row r="296" spans="2:87">
      <c r="B296" s="161" t="str">
        <f t="shared" si="781"/>
        <v>102 Temporal de Vida</v>
      </c>
      <c r="C296" s="145">
        <v>341304</v>
      </c>
      <c r="D296" s="145">
        <v>2010977.8250000002</v>
      </c>
      <c r="E296" s="145">
        <v>0</v>
      </c>
      <c r="F296" s="145">
        <v>596372</v>
      </c>
      <c r="G296" s="145">
        <v>311279</v>
      </c>
      <c r="H296" s="145">
        <v>0</v>
      </c>
      <c r="I296" s="145">
        <v>429949</v>
      </c>
      <c r="J296" s="145">
        <v>571144</v>
      </c>
      <c r="K296" s="145">
        <v>0</v>
      </c>
      <c r="L296" s="145">
        <v>131439</v>
      </c>
      <c r="M296" s="145">
        <v>2890472</v>
      </c>
      <c r="N296" s="145">
        <v>0</v>
      </c>
      <c r="O296" s="145">
        <v>679872</v>
      </c>
      <c r="P296" s="145">
        <v>254523</v>
      </c>
      <c r="Q296" s="145">
        <v>281240</v>
      </c>
      <c r="R296" s="145">
        <v>0</v>
      </c>
      <c r="S296" s="145">
        <v>0</v>
      </c>
      <c r="T296" s="145">
        <v>0</v>
      </c>
      <c r="U296" s="145">
        <v>286520</v>
      </c>
      <c r="V296" s="145">
        <v>0</v>
      </c>
      <c r="W296" s="145">
        <v>381035</v>
      </c>
      <c r="X296" s="145">
        <v>1420076</v>
      </c>
      <c r="Y296" s="145">
        <v>35479</v>
      </c>
      <c r="Z296" s="145">
        <v>1597395.578</v>
      </c>
      <c r="AA296" s="145">
        <v>855464</v>
      </c>
      <c r="AB296" s="145">
        <v>0</v>
      </c>
      <c r="AC296" s="145">
        <v>0</v>
      </c>
      <c r="AD296" s="145">
        <v>0</v>
      </c>
      <c r="AE296" s="145">
        <v>1193543</v>
      </c>
      <c r="AF296" s="145">
        <v>703700</v>
      </c>
      <c r="AG296" s="145">
        <v>5156643.5907072127</v>
      </c>
      <c r="AH296" s="145"/>
      <c r="AI296" s="145"/>
      <c r="AJ296" s="145"/>
      <c r="AK296" s="145"/>
      <c r="AL296" s="145"/>
      <c r="AM296" s="145"/>
      <c r="AN296" s="145"/>
      <c r="AO296" s="145"/>
      <c r="AP296" s="145"/>
      <c r="AQ296" s="131">
        <f t="shared" si="782"/>
        <v>20128427.99370721</v>
      </c>
      <c r="AS296" s="145">
        <v>18698468</v>
      </c>
    </row>
    <row r="297" spans="2:87">
      <c r="B297" s="161" t="str">
        <f t="shared" si="781"/>
        <v>103 Otros Seguros con CUI</v>
      </c>
      <c r="C297" s="145">
        <v>0</v>
      </c>
      <c r="D297" s="145">
        <v>54974.529000000002</v>
      </c>
      <c r="E297" s="145">
        <v>0</v>
      </c>
      <c r="F297" s="145">
        <v>3832594</v>
      </c>
      <c r="G297" s="145">
        <v>7906177</v>
      </c>
      <c r="H297" s="145">
        <v>0</v>
      </c>
      <c r="I297" s="145">
        <v>0</v>
      </c>
      <c r="J297" s="145">
        <v>14272442</v>
      </c>
      <c r="K297" s="145">
        <v>0</v>
      </c>
      <c r="L297" s="145">
        <v>0</v>
      </c>
      <c r="M297" s="145">
        <v>29168434</v>
      </c>
      <c r="N297" s="145">
        <v>0</v>
      </c>
      <c r="O297" s="145">
        <v>5437524</v>
      </c>
      <c r="P297" s="145">
        <v>9661114</v>
      </c>
      <c r="Q297" s="145">
        <v>19519613</v>
      </c>
      <c r="R297" s="145">
        <v>0</v>
      </c>
      <c r="S297" s="145">
        <v>0</v>
      </c>
      <c r="T297" s="145">
        <v>0</v>
      </c>
      <c r="U297" s="145">
        <v>0</v>
      </c>
      <c r="V297" s="145">
        <v>0</v>
      </c>
      <c r="W297" s="145">
        <v>94058</v>
      </c>
      <c r="X297" s="145">
        <v>27031367</v>
      </c>
      <c r="Y297" s="145">
        <v>165259</v>
      </c>
      <c r="Z297" s="145">
        <v>1670428</v>
      </c>
      <c r="AA297" s="145">
        <v>10632197</v>
      </c>
      <c r="AB297" s="145">
        <v>8097161</v>
      </c>
      <c r="AC297" s="145">
        <v>7629</v>
      </c>
      <c r="AD297" s="145">
        <v>0</v>
      </c>
      <c r="AE297" s="145">
        <v>9379106</v>
      </c>
      <c r="AF297" s="145">
        <v>22157398</v>
      </c>
      <c r="AG297" s="145">
        <v>39254.924933570728</v>
      </c>
      <c r="AH297" s="145"/>
      <c r="AI297" s="145"/>
      <c r="AJ297" s="145"/>
      <c r="AK297" s="145"/>
      <c r="AL297" s="145"/>
      <c r="AM297" s="145"/>
      <c r="AN297" s="145"/>
      <c r="AO297" s="145"/>
      <c r="AP297" s="145"/>
      <c r="AQ297" s="131">
        <f t="shared" si="782"/>
        <v>169126730.45393357</v>
      </c>
      <c r="AS297" s="145">
        <v>157287196</v>
      </c>
    </row>
    <row r="298" spans="2:87">
      <c r="B298" s="161" t="str">
        <f t="shared" si="781"/>
        <v>104 Mixto o Dotal</v>
      </c>
      <c r="C298" s="145">
        <v>0</v>
      </c>
      <c r="D298" s="145">
        <v>0</v>
      </c>
      <c r="E298" s="145">
        <v>0</v>
      </c>
      <c r="F298" s="145">
        <v>0</v>
      </c>
      <c r="G298" s="145">
        <v>479664</v>
      </c>
      <c r="H298" s="145">
        <v>0</v>
      </c>
      <c r="I298" s="145">
        <v>0</v>
      </c>
      <c r="J298" s="145">
        <v>1111847</v>
      </c>
      <c r="K298" s="145">
        <v>0</v>
      </c>
      <c r="L298" s="145">
        <v>0</v>
      </c>
      <c r="M298" s="145">
        <v>2041311</v>
      </c>
      <c r="N298" s="145">
        <v>0</v>
      </c>
      <c r="O298" s="145">
        <v>0</v>
      </c>
      <c r="P298" s="145">
        <v>773460</v>
      </c>
      <c r="Q298" s="145">
        <v>315043</v>
      </c>
      <c r="R298" s="145">
        <v>0</v>
      </c>
      <c r="S298" s="145">
        <v>0</v>
      </c>
      <c r="T298" s="145">
        <v>2024887</v>
      </c>
      <c r="U298" s="145">
        <v>5141095</v>
      </c>
      <c r="V298" s="145">
        <v>0</v>
      </c>
      <c r="W298" s="145">
        <v>1014</v>
      </c>
      <c r="X298" s="145">
        <v>708877</v>
      </c>
      <c r="Y298" s="145">
        <v>8387216</v>
      </c>
      <c r="Z298" s="145">
        <v>72613.354999999996</v>
      </c>
      <c r="AA298" s="145">
        <v>221</v>
      </c>
      <c r="AB298" s="145">
        <v>0</v>
      </c>
      <c r="AC298" s="145">
        <v>0</v>
      </c>
      <c r="AD298" s="145">
        <v>0</v>
      </c>
      <c r="AE298" s="145">
        <v>700350</v>
      </c>
      <c r="AF298" s="145">
        <v>3638256</v>
      </c>
      <c r="AG298" s="145">
        <v>0</v>
      </c>
      <c r="AH298" s="145"/>
      <c r="AI298" s="145"/>
      <c r="AJ298" s="145"/>
      <c r="AK298" s="145"/>
      <c r="AL298" s="145"/>
      <c r="AM298" s="145"/>
      <c r="AN298" s="145"/>
      <c r="AO298" s="145"/>
      <c r="AP298" s="145"/>
      <c r="AQ298" s="131">
        <f t="shared" si="782"/>
        <v>25395854.355</v>
      </c>
      <c r="AS298" s="145">
        <v>23451432</v>
      </c>
    </row>
    <row r="299" spans="2:87">
      <c r="B299" s="161" t="str">
        <f t="shared" si="781"/>
        <v>105 Renta</v>
      </c>
      <c r="C299" s="145">
        <v>0</v>
      </c>
      <c r="D299" s="145">
        <v>387.01100000000002</v>
      </c>
      <c r="E299" s="145">
        <v>0</v>
      </c>
      <c r="F299" s="145">
        <v>0</v>
      </c>
      <c r="G299" s="145">
        <v>788241</v>
      </c>
      <c r="H299" s="145">
        <v>0</v>
      </c>
      <c r="I299" s="145">
        <v>0</v>
      </c>
      <c r="J299" s="145">
        <v>124754</v>
      </c>
      <c r="K299" s="145">
        <v>0</v>
      </c>
      <c r="L299" s="145">
        <v>0</v>
      </c>
      <c r="M299" s="145">
        <v>885849</v>
      </c>
      <c r="N299" s="145">
        <v>0</v>
      </c>
      <c r="O299" s="145">
        <v>3313896</v>
      </c>
      <c r="P299" s="145">
        <v>707244</v>
      </c>
      <c r="Q299" s="145">
        <v>2844386</v>
      </c>
      <c r="R299" s="145">
        <v>0</v>
      </c>
      <c r="S299" s="145">
        <v>0</v>
      </c>
      <c r="T299" s="145">
        <v>0</v>
      </c>
      <c r="U299" s="145">
        <v>0</v>
      </c>
      <c r="V299" s="145">
        <v>0</v>
      </c>
      <c r="W299" s="145">
        <v>0</v>
      </c>
      <c r="X299" s="145">
        <v>4196648</v>
      </c>
      <c r="Y299" s="145">
        <v>2295251</v>
      </c>
      <c r="Z299" s="145">
        <v>94721</v>
      </c>
      <c r="AA299" s="145">
        <v>14611</v>
      </c>
      <c r="AB299" s="145">
        <v>2960198</v>
      </c>
      <c r="AC299" s="145">
        <v>0</v>
      </c>
      <c r="AD299" s="145">
        <v>0</v>
      </c>
      <c r="AE299" s="145">
        <v>2600026</v>
      </c>
      <c r="AF299" s="145">
        <v>64000</v>
      </c>
      <c r="AG299" s="145">
        <v>0</v>
      </c>
      <c r="AH299" s="145"/>
      <c r="AI299" s="145"/>
      <c r="AJ299" s="145"/>
      <c r="AK299" s="145"/>
      <c r="AL299" s="145"/>
      <c r="AM299" s="145"/>
      <c r="AN299" s="145"/>
      <c r="AO299" s="145"/>
      <c r="AP299" s="145"/>
      <c r="AQ299" s="131">
        <f t="shared" si="782"/>
        <v>20890212.011</v>
      </c>
      <c r="AS299" s="145">
        <v>24307287</v>
      </c>
    </row>
    <row r="300" spans="2:87">
      <c r="B300" s="161" t="str">
        <f t="shared" si="781"/>
        <v>106 Dotal Puro o Capital Diferido</v>
      </c>
      <c r="C300" s="145">
        <v>0</v>
      </c>
      <c r="D300" s="145">
        <v>0</v>
      </c>
      <c r="E300" s="145">
        <v>0</v>
      </c>
      <c r="F300" s="145">
        <v>0</v>
      </c>
      <c r="G300" s="145">
        <v>0</v>
      </c>
      <c r="H300" s="145">
        <v>0</v>
      </c>
      <c r="I300" s="145">
        <v>0</v>
      </c>
      <c r="J300" s="145">
        <v>0</v>
      </c>
      <c r="K300" s="145">
        <v>0</v>
      </c>
      <c r="L300" s="145">
        <v>0</v>
      </c>
      <c r="M300" s="145">
        <v>0</v>
      </c>
      <c r="N300" s="145">
        <v>0</v>
      </c>
      <c r="O300" s="145">
        <v>0</v>
      </c>
      <c r="P300" s="145">
        <v>0</v>
      </c>
      <c r="Q300" s="145">
        <v>0</v>
      </c>
      <c r="R300" s="145">
        <v>0</v>
      </c>
      <c r="S300" s="145">
        <v>0</v>
      </c>
      <c r="T300" s="145">
        <v>0</v>
      </c>
      <c r="U300" s="145">
        <v>0</v>
      </c>
      <c r="V300" s="145">
        <v>0</v>
      </c>
      <c r="W300" s="145">
        <v>0</v>
      </c>
      <c r="X300" s="145">
        <v>0</v>
      </c>
      <c r="Y300" s="145">
        <v>0</v>
      </c>
      <c r="Z300" s="145">
        <v>0</v>
      </c>
      <c r="AA300" s="145">
        <v>0</v>
      </c>
      <c r="AB300" s="145">
        <v>0</v>
      </c>
      <c r="AC300" s="145">
        <v>0</v>
      </c>
      <c r="AD300" s="145">
        <v>0</v>
      </c>
      <c r="AE300" s="145">
        <v>0</v>
      </c>
      <c r="AF300" s="145">
        <v>0</v>
      </c>
      <c r="AG300" s="145">
        <v>0</v>
      </c>
      <c r="AH300" s="145"/>
      <c r="AI300" s="145"/>
      <c r="AJ300" s="145"/>
      <c r="AK300" s="145"/>
      <c r="AL300" s="145"/>
      <c r="AM300" s="145"/>
      <c r="AN300" s="145"/>
      <c r="AO300" s="145"/>
      <c r="AP300" s="145"/>
      <c r="AQ300" s="131">
        <f t="shared" si="782"/>
        <v>0</v>
      </c>
      <c r="AS300" s="145">
        <v>0</v>
      </c>
    </row>
    <row r="301" spans="2:87">
      <c r="B301" s="161" t="str">
        <f t="shared" si="781"/>
        <v>107 Protección Familiar</v>
      </c>
      <c r="C301" s="145">
        <v>0</v>
      </c>
      <c r="D301" s="145">
        <v>0</v>
      </c>
      <c r="E301" s="145">
        <v>0</v>
      </c>
      <c r="F301" s="145">
        <v>0</v>
      </c>
      <c r="G301" s="145">
        <v>0</v>
      </c>
      <c r="H301" s="145">
        <v>0</v>
      </c>
      <c r="I301" s="145">
        <v>0</v>
      </c>
      <c r="J301" s="145">
        <v>18168445</v>
      </c>
      <c r="K301" s="145">
        <v>0</v>
      </c>
      <c r="L301" s="145">
        <v>0</v>
      </c>
      <c r="M301" s="145">
        <v>1014648</v>
      </c>
      <c r="N301" s="145">
        <v>0</v>
      </c>
      <c r="O301" s="145">
        <v>579</v>
      </c>
      <c r="P301" s="145">
        <v>0</v>
      </c>
      <c r="Q301" s="145">
        <v>8070</v>
      </c>
      <c r="R301" s="145">
        <v>0</v>
      </c>
      <c r="S301" s="145">
        <v>0</v>
      </c>
      <c r="T301" s="145">
        <v>0</v>
      </c>
      <c r="U301" s="145">
        <v>48552</v>
      </c>
      <c r="V301" s="145">
        <v>0</v>
      </c>
      <c r="W301" s="145">
        <v>20983</v>
      </c>
      <c r="X301" s="145">
        <v>0</v>
      </c>
      <c r="Y301" s="145">
        <v>5393804</v>
      </c>
      <c r="Z301" s="145">
        <v>0</v>
      </c>
      <c r="AA301" s="145">
        <v>0</v>
      </c>
      <c r="AB301" s="145">
        <v>1868</v>
      </c>
      <c r="AC301" s="145">
        <v>7728</v>
      </c>
      <c r="AD301" s="145">
        <v>0</v>
      </c>
      <c r="AE301" s="145">
        <v>4866154</v>
      </c>
      <c r="AF301" s="145">
        <v>0</v>
      </c>
      <c r="AG301" s="145">
        <v>78592.090988987577</v>
      </c>
      <c r="AH301" s="145"/>
      <c r="AI301" s="145"/>
      <c r="AJ301" s="145"/>
      <c r="AK301" s="145"/>
      <c r="AL301" s="145"/>
      <c r="AM301" s="145"/>
      <c r="AN301" s="145"/>
      <c r="AO301" s="145"/>
      <c r="AP301" s="145"/>
      <c r="AQ301" s="131">
        <f t="shared" si="782"/>
        <v>29609423.090988986</v>
      </c>
      <c r="AS301" s="145">
        <v>26660910</v>
      </c>
    </row>
    <row r="302" spans="2:87">
      <c r="B302" s="161" t="str">
        <f t="shared" si="781"/>
        <v>108 Incapacidad o Invalidez</v>
      </c>
      <c r="C302" s="145">
        <v>0</v>
      </c>
      <c r="D302" s="145">
        <v>0</v>
      </c>
      <c r="E302" s="145">
        <v>0</v>
      </c>
      <c r="F302" s="145">
        <v>0</v>
      </c>
      <c r="G302" s="145">
        <v>8370</v>
      </c>
      <c r="H302" s="145">
        <v>0</v>
      </c>
      <c r="I302" s="145">
        <v>61706</v>
      </c>
      <c r="J302" s="145">
        <v>0</v>
      </c>
      <c r="K302" s="145">
        <v>0</v>
      </c>
      <c r="L302" s="145">
        <v>0</v>
      </c>
      <c r="M302" s="145">
        <v>0</v>
      </c>
      <c r="N302" s="145">
        <v>0</v>
      </c>
      <c r="O302" s="145">
        <v>27067</v>
      </c>
      <c r="P302" s="145">
        <v>0</v>
      </c>
      <c r="Q302" s="145">
        <v>10764</v>
      </c>
      <c r="R302" s="145">
        <v>0</v>
      </c>
      <c r="S302" s="145">
        <v>6109</v>
      </c>
      <c r="T302" s="145">
        <v>0</v>
      </c>
      <c r="U302" s="145">
        <v>0</v>
      </c>
      <c r="V302" s="145">
        <v>0</v>
      </c>
      <c r="W302" s="145">
        <v>0</v>
      </c>
      <c r="X302" s="145">
        <v>0</v>
      </c>
      <c r="Y302" s="145">
        <v>0</v>
      </c>
      <c r="Z302" s="145">
        <v>0</v>
      </c>
      <c r="AA302" s="145">
        <v>6700</v>
      </c>
      <c r="AB302" s="145">
        <v>0</v>
      </c>
      <c r="AC302" s="145">
        <v>0</v>
      </c>
      <c r="AD302" s="145">
        <v>0</v>
      </c>
      <c r="AE302" s="145">
        <v>0</v>
      </c>
      <c r="AF302" s="145">
        <v>0</v>
      </c>
      <c r="AG302" s="145">
        <v>0</v>
      </c>
      <c r="AH302" s="145"/>
      <c r="AI302" s="145"/>
      <c r="AJ302" s="145"/>
      <c r="AK302" s="145"/>
      <c r="AL302" s="145"/>
      <c r="AM302" s="145"/>
      <c r="AN302" s="145"/>
      <c r="AO302" s="145"/>
      <c r="AP302" s="145"/>
      <c r="AQ302" s="131">
        <f t="shared" si="782"/>
        <v>120716</v>
      </c>
      <c r="AS302" s="145">
        <v>124618</v>
      </c>
    </row>
    <row r="303" spans="2:87">
      <c r="B303" s="161" t="str">
        <f t="shared" si="781"/>
        <v>109 Salud</v>
      </c>
      <c r="C303" s="145">
        <v>7736</v>
      </c>
      <c r="D303" s="145">
        <v>2089971.3670000001</v>
      </c>
      <c r="E303" s="145">
        <v>0</v>
      </c>
      <c r="F303" s="145">
        <v>960797</v>
      </c>
      <c r="G303" s="145">
        <v>328312</v>
      </c>
      <c r="H303" s="145">
        <v>0</v>
      </c>
      <c r="I303" s="145">
        <v>116172</v>
      </c>
      <c r="J303" s="145">
        <v>0</v>
      </c>
      <c r="K303" s="145">
        <v>6760149</v>
      </c>
      <c r="L303" s="145">
        <v>0</v>
      </c>
      <c r="M303" s="145">
        <v>95171</v>
      </c>
      <c r="N303" s="145">
        <v>0</v>
      </c>
      <c r="O303" s="145">
        <v>375811</v>
      </c>
      <c r="P303" s="145">
        <v>496408</v>
      </c>
      <c r="Q303" s="145">
        <v>1076220</v>
      </c>
      <c r="R303" s="145">
        <v>0</v>
      </c>
      <c r="S303" s="145">
        <v>0</v>
      </c>
      <c r="T303" s="145">
        <v>0</v>
      </c>
      <c r="U303" s="145">
        <v>0</v>
      </c>
      <c r="V303" s="145">
        <v>0</v>
      </c>
      <c r="W303" s="145">
        <v>0</v>
      </c>
      <c r="X303" s="145">
        <v>2673041</v>
      </c>
      <c r="Y303" s="145">
        <v>0</v>
      </c>
      <c r="Z303" s="145">
        <v>6667.2369999999992</v>
      </c>
      <c r="AA303" s="145">
        <v>118513</v>
      </c>
      <c r="AB303" s="145">
        <v>0</v>
      </c>
      <c r="AC303" s="145">
        <v>0</v>
      </c>
      <c r="AD303" s="145">
        <v>0</v>
      </c>
      <c r="AE303" s="145">
        <v>247878</v>
      </c>
      <c r="AF303" s="145">
        <v>1530920</v>
      </c>
      <c r="AG303" s="145">
        <v>4047114.8936210033</v>
      </c>
      <c r="AH303" s="145"/>
      <c r="AI303" s="145"/>
      <c r="AJ303" s="145"/>
      <c r="AK303" s="145"/>
      <c r="AL303" s="145"/>
      <c r="AM303" s="145"/>
      <c r="AN303" s="145"/>
      <c r="AO303" s="145"/>
      <c r="AP303" s="145"/>
      <c r="AQ303" s="131">
        <f t="shared" si="782"/>
        <v>20930881.497621007</v>
      </c>
      <c r="AS303" s="145">
        <v>16455000</v>
      </c>
    </row>
    <row r="304" spans="2:87">
      <c r="B304" s="161" t="str">
        <f t="shared" si="781"/>
        <v>110 Accidentes Personales</v>
      </c>
      <c r="C304" s="145">
        <v>399659</v>
      </c>
      <c r="D304" s="145">
        <v>3923074.31</v>
      </c>
      <c r="E304" s="145">
        <v>289136</v>
      </c>
      <c r="F304" s="145">
        <v>2168029</v>
      </c>
      <c r="G304" s="145">
        <v>221075</v>
      </c>
      <c r="H304" s="145">
        <v>0</v>
      </c>
      <c r="I304" s="145">
        <v>230776</v>
      </c>
      <c r="J304" s="145">
        <v>79307</v>
      </c>
      <c r="K304" s="145">
        <v>0</v>
      </c>
      <c r="L304" s="145">
        <v>0</v>
      </c>
      <c r="M304" s="145">
        <v>260815</v>
      </c>
      <c r="N304" s="145">
        <v>0</v>
      </c>
      <c r="O304" s="145">
        <v>199612</v>
      </c>
      <c r="P304" s="145">
        <v>120355</v>
      </c>
      <c r="Q304" s="145">
        <v>39799</v>
      </c>
      <c r="R304" s="145">
        <v>0</v>
      </c>
      <c r="S304" s="145">
        <v>1998</v>
      </c>
      <c r="T304" s="145">
        <v>0</v>
      </c>
      <c r="U304" s="145">
        <v>0</v>
      </c>
      <c r="V304" s="145">
        <v>0</v>
      </c>
      <c r="W304" s="145">
        <v>128057</v>
      </c>
      <c r="X304" s="145">
        <v>10511503</v>
      </c>
      <c r="Y304" s="145">
        <v>430</v>
      </c>
      <c r="Z304" s="145">
        <v>2478.25</v>
      </c>
      <c r="AA304" s="145">
        <v>0</v>
      </c>
      <c r="AB304" s="145">
        <v>0</v>
      </c>
      <c r="AC304" s="145">
        <v>0</v>
      </c>
      <c r="AD304" s="145">
        <v>0</v>
      </c>
      <c r="AE304" s="145">
        <v>225639</v>
      </c>
      <c r="AF304" s="145">
        <v>80040</v>
      </c>
      <c r="AG304" s="145">
        <v>6861658.1849322999</v>
      </c>
      <c r="AH304" s="145"/>
      <c r="AI304" s="145"/>
      <c r="AJ304" s="145"/>
      <c r="AK304" s="145"/>
      <c r="AL304" s="145"/>
      <c r="AM304" s="145"/>
      <c r="AN304" s="145"/>
      <c r="AO304" s="145"/>
      <c r="AP304" s="145"/>
      <c r="AQ304" s="131">
        <f t="shared" si="782"/>
        <v>25743440.744932301</v>
      </c>
      <c r="AS304" s="145">
        <v>30860988</v>
      </c>
    </row>
    <row r="305" spans="2:45">
      <c r="B305" s="161" t="str">
        <f t="shared" si="781"/>
        <v>111 Asistencia</v>
      </c>
      <c r="C305" s="145">
        <v>0</v>
      </c>
      <c r="D305" s="145">
        <v>42621.875</v>
      </c>
      <c r="E305" s="145">
        <v>0</v>
      </c>
      <c r="F305" s="145">
        <v>0</v>
      </c>
      <c r="G305" s="145">
        <v>0</v>
      </c>
      <c r="H305" s="145">
        <v>0</v>
      </c>
      <c r="I305" s="145">
        <v>0</v>
      </c>
      <c r="J305" s="145">
        <v>0</v>
      </c>
      <c r="K305" s="145">
        <v>0</v>
      </c>
      <c r="L305" s="145">
        <v>0</v>
      </c>
      <c r="M305" s="145">
        <v>38802</v>
      </c>
      <c r="N305" s="145">
        <v>0</v>
      </c>
      <c r="O305" s="145">
        <v>0</v>
      </c>
      <c r="P305" s="145">
        <v>0</v>
      </c>
      <c r="Q305" s="145">
        <v>0</v>
      </c>
      <c r="R305" s="145">
        <v>0</v>
      </c>
      <c r="S305" s="145">
        <v>0</v>
      </c>
      <c r="T305" s="145">
        <v>0</v>
      </c>
      <c r="U305" s="145">
        <v>0</v>
      </c>
      <c r="V305" s="145">
        <v>0</v>
      </c>
      <c r="W305" s="145">
        <v>0</v>
      </c>
      <c r="X305" s="145">
        <v>0</v>
      </c>
      <c r="Y305" s="145">
        <v>0</v>
      </c>
      <c r="Z305" s="145">
        <v>0</v>
      </c>
      <c r="AA305" s="145">
        <v>0</v>
      </c>
      <c r="AB305" s="145">
        <v>0</v>
      </c>
      <c r="AC305" s="145">
        <v>0</v>
      </c>
      <c r="AD305" s="145">
        <v>0</v>
      </c>
      <c r="AE305" s="145">
        <v>0</v>
      </c>
      <c r="AF305" s="145">
        <v>0</v>
      </c>
      <c r="AG305" s="145">
        <v>424205</v>
      </c>
      <c r="AH305" s="145"/>
      <c r="AI305" s="145"/>
      <c r="AJ305" s="145"/>
      <c r="AK305" s="145"/>
      <c r="AL305" s="145"/>
      <c r="AM305" s="145"/>
      <c r="AN305" s="145"/>
      <c r="AO305" s="145"/>
      <c r="AP305" s="145"/>
      <c r="AQ305" s="131">
        <f t="shared" si="782"/>
        <v>505628.875</v>
      </c>
      <c r="AS305" s="145">
        <v>509202</v>
      </c>
    </row>
    <row r="306" spans="2:45">
      <c r="B306" s="161" t="str">
        <f t="shared" si="781"/>
        <v>112 Desgravamen</v>
      </c>
      <c r="C306" s="145">
        <v>0</v>
      </c>
      <c r="D306" s="145">
        <v>0</v>
      </c>
      <c r="E306" s="145">
        <v>0</v>
      </c>
      <c r="F306" s="145">
        <v>824725</v>
      </c>
      <c r="G306" s="145">
        <v>29852</v>
      </c>
      <c r="H306" s="145">
        <v>0</v>
      </c>
      <c r="I306" s="145">
        <v>462942</v>
      </c>
      <c r="J306" s="145">
        <v>2762</v>
      </c>
      <c r="K306" s="145">
        <v>0</v>
      </c>
      <c r="L306" s="145">
        <v>0</v>
      </c>
      <c r="M306" s="145">
        <v>333771</v>
      </c>
      <c r="N306" s="145">
        <v>0</v>
      </c>
      <c r="O306" s="145">
        <v>5740</v>
      </c>
      <c r="P306" s="145">
        <v>0</v>
      </c>
      <c r="Q306" s="145">
        <v>2394</v>
      </c>
      <c r="R306" s="145">
        <v>0</v>
      </c>
      <c r="S306" s="145">
        <v>0</v>
      </c>
      <c r="T306" s="145">
        <v>0</v>
      </c>
      <c r="U306" s="145">
        <v>0</v>
      </c>
      <c r="V306" s="145">
        <v>0</v>
      </c>
      <c r="W306" s="145">
        <v>3470</v>
      </c>
      <c r="X306" s="145">
        <v>0</v>
      </c>
      <c r="Y306" s="145">
        <v>0</v>
      </c>
      <c r="Z306" s="145">
        <v>0</v>
      </c>
      <c r="AA306" s="145">
        <v>0</v>
      </c>
      <c r="AB306" s="145">
        <v>0</v>
      </c>
      <c r="AC306" s="145">
        <v>0</v>
      </c>
      <c r="AD306" s="145">
        <v>0</v>
      </c>
      <c r="AE306" s="145">
        <v>8647</v>
      </c>
      <c r="AF306" s="145">
        <v>0</v>
      </c>
      <c r="AG306" s="145">
        <v>0</v>
      </c>
      <c r="AH306" s="145"/>
      <c r="AI306" s="145"/>
      <c r="AJ306" s="145"/>
      <c r="AK306" s="145"/>
      <c r="AL306" s="145"/>
      <c r="AM306" s="145"/>
      <c r="AN306" s="145"/>
      <c r="AO306" s="145"/>
      <c r="AP306" s="145"/>
      <c r="AQ306" s="131">
        <f t="shared" si="782"/>
        <v>1674303</v>
      </c>
      <c r="AS306" s="145">
        <v>509251</v>
      </c>
    </row>
    <row r="307" spans="2:45">
      <c r="B307" s="161" t="str">
        <f t="shared" si="781"/>
        <v>113 SOAP</v>
      </c>
      <c r="C307" s="145">
        <v>0</v>
      </c>
      <c r="D307" s="145">
        <v>0</v>
      </c>
      <c r="E307" s="145">
        <v>0</v>
      </c>
      <c r="F307" s="145">
        <v>0</v>
      </c>
      <c r="G307" s="145">
        <v>0</v>
      </c>
      <c r="H307" s="145">
        <v>0</v>
      </c>
      <c r="I307" s="145">
        <v>0</v>
      </c>
      <c r="J307" s="145">
        <v>0</v>
      </c>
      <c r="K307" s="145">
        <v>0</v>
      </c>
      <c r="L307" s="145">
        <v>0</v>
      </c>
      <c r="M307" s="145">
        <v>0</v>
      </c>
      <c r="N307" s="145">
        <v>0</v>
      </c>
      <c r="O307" s="145">
        <v>0</v>
      </c>
      <c r="P307" s="145">
        <v>0</v>
      </c>
      <c r="Q307" s="145">
        <v>0</v>
      </c>
      <c r="R307" s="145">
        <v>0</v>
      </c>
      <c r="S307" s="145">
        <v>0</v>
      </c>
      <c r="T307" s="145">
        <v>0</v>
      </c>
      <c r="U307" s="145">
        <v>0</v>
      </c>
      <c r="V307" s="145">
        <v>0</v>
      </c>
      <c r="W307" s="145">
        <v>0</v>
      </c>
      <c r="X307" s="145">
        <v>0</v>
      </c>
      <c r="Y307" s="145">
        <v>46211</v>
      </c>
      <c r="Z307" s="145">
        <v>0</v>
      </c>
      <c r="AA307" s="145">
        <v>0</v>
      </c>
      <c r="AB307" s="145">
        <v>0</v>
      </c>
      <c r="AC307" s="145">
        <v>0</v>
      </c>
      <c r="AD307" s="145">
        <v>0</v>
      </c>
      <c r="AE307" s="145">
        <v>0</v>
      </c>
      <c r="AF307" s="145">
        <v>0</v>
      </c>
      <c r="AG307" s="145">
        <v>0</v>
      </c>
      <c r="AH307" s="145"/>
      <c r="AI307" s="145"/>
      <c r="AJ307" s="145"/>
      <c r="AK307" s="145"/>
      <c r="AL307" s="145"/>
      <c r="AM307" s="145"/>
      <c r="AN307" s="145"/>
      <c r="AO307" s="145"/>
      <c r="AP307" s="145"/>
      <c r="AQ307" s="131">
        <f t="shared" si="782"/>
        <v>46211</v>
      </c>
      <c r="AS307" s="145">
        <v>0</v>
      </c>
    </row>
    <row r="308" spans="2:45">
      <c r="B308" s="161" t="str">
        <f t="shared" si="781"/>
        <v>114 Seguros con APV</v>
      </c>
      <c r="C308" s="145">
        <v>0</v>
      </c>
      <c r="D308" s="145">
        <v>825.67600000000004</v>
      </c>
      <c r="E308" s="145">
        <v>0</v>
      </c>
      <c r="F308" s="145">
        <v>59100</v>
      </c>
      <c r="G308" s="145">
        <v>344638</v>
      </c>
      <c r="H308" s="145">
        <v>0</v>
      </c>
      <c r="I308" s="145">
        <v>0</v>
      </c>
      <c r="J308" s="145">
        <v>8571074</v>
      </c>
      <c r="K308" s="145">
        <v>0</v>
      </c>
      <c r="L308" s="145">
        <v>0</v>
      </c>
      <c r="M308" s="145">
        <v>31905191</v>
      </c>
      <c r="N308" s="145">
        <v>0</v>
      </c>
      <c r="O308" s="145">
        <v>18042587</v>
      </c>
      <c r="P308" s="145">
        <v>8310068</v>
      </c>
      <c r="Q308" s="145">
        <v>17451940</v>
      </c>
      <c r="R308" s="145">
        <v>0</v>
      </c>
      <c r="S308" s="145">
        <v>0</v>
      </c>
      <c r="T308" s="145">
        <v>0</v>
      </c>
      <c r="U308" s="145">
        <v>0</v>
      </c>
      <c r="V308" s="145">
        <v>0</v>
      </c>
      <c r="W308" s="145">
        <v>0</v>
      </c>
      <c r="X308" s="145">
        <v>18814592</v>
      </c>
      <c r="Y308" s="145">
        <v>0</v>
      </c>
      <c r="Z308" s="145">
        <v>0</v>
      </c>
      <c r="AA308" s="145">
        <v>0</v>
      </c>
      <c r="AB308" s="145">
        <v>1644117</v>
      </c>
      <c r="AC308" s="145">
        <v>0</v>
      </c>
      <c r="AD308" s="145">
        <v>0</v>
      </c>
      <c r="AE308" s="145">
        <v>12508475</v>
      </c>
      <c r="AF308" s="145">
        <v>29188832</v>
      </c>
      <c r="AG308" s="145">
        <v>1078618.8492182405</v>
      </c>
      <c r="AH308" s="145"/>
      <c r="AI308" s="145"/>
      <c r="AJ308" s="145"/>
      <c r="AK308" s="145"/>
      <c r="AL308" s="145"/>
      <c r="AM308" s="145"/>
      <c r="AN308" s="145"/>
      <c r="AO308" s="145"/>
      <c r="AP308" s="145"/>
      <c r="AQ308" s="131">
        <f t="shared" si="782"/>
        <v>147920058.52521825</v>
      </c>
      <c r="AS308" s="145">
        <v>164239476</v>
      </c>
    </row>
    <row r="309" spans="2:45">
      <c r="B309" s="161" t="str">
        <f t="shared" si="781"/>
        <v>150 Otros</v>
      </c>
      <c r="C309" s="145">
        <v>0</v>
      </c>
      <c r="D309" s="145">
        <v>0</v>
      </c>
      <c r="E309" s="145">
        <v>0</v>
      </c>
      <c r="F309" s="145">
        <v>0</v>
      </c>
      <c r="G309" s="145">
        <v>0</v>
      </c>
      <c r="H309" s="145">
        <v>0</v>
      </c>
      <c r="I309" s="145">
        <v>0</v>
      </c>
      <c r="J309" s="145">
        <v>52070</v>
      </c>
      <c r="K309" s="145">
        <v>0</v>
      </c>
      <c r="L309" s="145">
        <v>0</v>
      </c>
      <c r="M309" s="145">
        <v>0</v>
      </c>
      <c r="N309" s="145">
        <v>0</v>
      </c>
      <c r="O309" s="145">
        <v>0</v>
      </c>
      <c r="P309" s="145">
        <v>0</v>
      </c>
      <c r="Q309" s="145">
        <v>0</v>
      </c>
      <c r="R309" s="145">
        <v>0</v>
      </c>
      <c r="S309" s="145">
        <v>0</v>
      </c>
      <c r="T309" s="145">
        <v>0</v>
      </c>
      <c r="U309" s="145">
        <v>0</v>
      </c>
      <c r="V309" s="145">
        <v>0</v>
      </c>
      <c r="W309" s="145">
        <v>0</v>
      </c>
      <c r="X309" s="145">
        <v>0</v>
      </c>
      <c r="Y309" s="145">
        <v>0</v>
      </c>
      <c r="Z309" s="145">
        <v>0</v>
      </c>
      <c r="AA309" s="145">
        <v>0</v>
      </c>
      <c r="AB309" s="145">
        <v>0</v>
      </c>
      <c r="AC309" s="145">
        <v>0</v>
      </c>
      <c r="AD309" s="145">
        <v>0</v>
      </c>
      <c r="AE309" s="145">
        <v>0</v>
      </c>
      <c r="AF309" s="145">
        <v>0</v>
      </c>
      <c r="AG309" s="145">
        <v>0</v>
      </c>
      <c r="AH309" s="145"/>
      <c r="AI309" s="145"/>
      <c r="AJ309" s="145"/>
      <c r="AK309" s="145"/>
      <c r="AL309" s="145"/>
      <c r="AM309" s="145"/>
      <c r="AN309" s="145"/>
      <c r="AO309" s="145"/>
      <c r="AP309" s="145"/>
      <c r="AQ309" s="131">
        <f t="shared" si="782"/>
        <v>52070</v>
      </c>
      <c r="AS309" s="145">
        <v>0</v>
      </c>
    </row>
    <row r="310" spans="2:45">
      <c r="B310" s="153" t="str">
        <f t="shared" si="781"/>
        <v>Colectivos</v>
      </c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27"/>
      <c r="AS310" s="142"/>
    </row>
    <row r="311" spans="2:45">
      <c r="B311" s="161" t="str">
        <f t="shared" si="781"/>
        <v>201 Vida Entera</v>
      </c>
      <c r="C311" s="145">
        <v>0</v>
      </c>
      <c r="D311" s="145">
        <v>0</v>
      </c>
      <c r="E311" s="145">
        <v>0</v>
      </c>
      <c r="F311" s="145">
        <v>0</v>
      </c>
      <c r="G311" s="145">
        <v>0</v>
      </c>
      <c r="H311" s="145">
        <v>0</v>
      </c>
      <c r="I311" s="145">
        <v>0</v>
      </c>
      <c r="J311" s="145">
        <v>5910824</v>
      </c>
      <c r="K311" s="145">
        <v>0</v>
      </c>
      <c r="L311" s="145">
        <v>0</v>
      </c>
      <c r="M311" s="145">
        <v>0</v>
      </c>
      <c r="N311" s="145">
        <v>0</v>
      </c>
      <c r="O311" s="145">
        <v>0</v>
      </c>
      <c r="P311" s="145">
        <v>0</v>
      </c>
      <c r="Q311" s="145">
        <v>0</v>
      </c>
      <c r="R311" s="145">
        <v>0</v>
      </c>
      <c r="S311" s="145">
        <v>0</v>
      </c>
      <c r="T311" s="145">
        <v>3041725</v>
      </c>
      <c r="U311" s="145">
        <v>0</v>
      </c>
      <c r="V311" s="145">
        <v>0</v>
      </c>
      <c r="W311" s="145">
        <v>0</v>
      </c>
      <c r="X311" s="145">
        <v>0</v>
      </c>
      <c r="Y311" s="145">
        <v>0</v>
      </c>
      <c r="Z311" s="145">
        <v>0</v>
      </c>
      <c r="AA311" s="145">
        <v>0</v>
      </c>
      <c r="AB311" s="145">
        <v>0</v>
      </c>
      <c r="AC311" s="145">
        <v>0</v>
      </c>
      <c r="AD311" s="145">
        <v>0</v>
      </c>
      <c r="AE311" s="145">
        <v>0</v>
      </c>
      <c r="AF311" s="145">
        <v>0</v>
      </c>
      <c r="AG311" s="145">
        <v>0</v>
      </c>
      <c r="AH311" s="145"/>
      <c r="AI311" s="145"/>
      <c r="AJ311" s="145"/>
      <c r="AK311" s="145"/>
      <c r="AL311" s="145"/>
      <c r="AM311" s="145"/>
      <c r="AN311" s="145"/>
      <c r="AO311" s="145"/>
      <c r="AP311" s="145"/>
      <c r="AQ311" s="131">
        <f t="shared" ref="AQ311:AQ324" si="783">SUM(C311:AP311)</f>
        <v>8952549</v>
      </c>
      <c r="AS311" s="145">
        <v>9616201</v>
      </c>
    </row>
    <row r="312" spans="2:45">
      <c r="B312" s="161" t="str">
        <f t="shared" si="781"/>
        <v>202 Temporal de Vida</v>
      </c>
      <c r="C312" s="145">
        <v>4884050</v>
      </c>
      <c r="D312" s="145">
        <v>2856253.4470000002</v>
      </c>
      <c r="E312" s="145">
        <v>529210</v>
      </c>
      <c r="F312" s="145">
        <v>3761420</v>
      </c>
      <c r="G312" s="145">
        <v>15005895</v>
      </c>
      <c r="H312" s="145">
        <v>117666</v>
      </c>
      <c r="I312" s="145">
        <v>12919731</v>
      </c>
      <c r="J312" s="145">
        <v>0</v>
      </c>
      <c r="K312" s="145">
        <v>0</v>
      </c>
      <c r="L312" s="145">
        <v>0</v>
      </c>
      <c r="M312" s="145">
        <v>1257904</v>
      </c>
      <c r="N312" s="145">
        <v>0</v>
      </c>
      <c r="O312" s="145">
        <v>1746716</v>
      </c>
      <c r="P312" s="145">
        <v>3802929</v>
      </c>
      <c r="Q312" s="145">
        <v>3317784</v>
      </c>
      <c r="R312" s="145">
        <v>0</v>
      </c>
      <c r="S312" s="145">
        <v>2949893</v>
      </c>
      <c r="T312" s="145">
        <v>3207067</v>
      </c>
      <c r="U312" s="145">
        <v>7877095</v>
      </c>
      <c r="V312" s="145">
        <v>14092</v>
      </c>
      <c r="W312" s="145">
        <v>426885</v>
      </c>
      <c r="X312" s="145">
        <v>14961375</v>
      </c>
      <c r="Y312" s="145">
        <v>1941</v>
      </c>
      <c r="Z312" s="145">
        <v>3511477.017</v>
      </c>
      <c r="AA312" s="145">
        <v>80760</v>
      </c>
      <c r="AB312" s="145">
        <v>0</v>
      </c>
      <c r="AC312" s="145">
        <v>7118</v>
      </c>
      <c r="AD312" s="145">
        <v>0</v>
      </c>
      <c r="AE312" s="145">
        <v>2459629</v>
      </c>
      <c r="AF312" s="145">
        <v>12591175</v>
      </c>
      <c r="AG312" s="145">
        <v>8219076.3366432535</v>
      </c>
      <c r="AH312" s="145"/>
      <c r="AI312" s="145"/>
      <c r="AJ312" s="145"/>
      <c r="AK312" s="145"/>
      <c r="AL312" s="145"/>
      <c r="AM312" s="145"/>
      <c r="AN312" s="145"/>
      <c r="AO312" s="145"/>
      <c r="AP312" s="145"/>
      <c r="AQ312" s="131">
        <f t="shared" si="783"/>
        <v>106507141.80064325</v>
      </c>
      <c r="AS312" s="145">
        <v>111978943</v>
      </c>
    </row>
    <row r="313" spans="2:45">
      <c r="B313" s="161" t="str">
        <f t="shared" si="781"/>
        <v>203 Otros Seguros con CUI</v>
      </c>
      <c r="C313" s="145">
        <v>0</v>
      </c>
      <c r="D313" s="145">
        <v>0</v>
      </c>
      <c r="E313" s="145">
        <v>0</v>
      </c>
      <c r="F313" s="145">
        <v>0</v>
      </c>
      <c r="G313" s="145">
        <v>0</v>
      </c>
      <c r="H313" s="145">
        <v>0</v>
      </c>
      <c r="I313" s="145">
        <v>0</v>
      </c>
      <c r="J313" s="145">
        <v>0</v>
      </c>
      <c r="K313" s="145">
        <v>0</v>
      </c>
      <c r="L313" s="145">
        <v>0</v>
      </c>
      <c r="M313" s="145">
        <v>0</v>
      </c>
      <c r="N313" s="145">
        <v>0</v>
      </c>
      <c r="O313" s="145">
        <v>0</v>
      </c>
      <c r="P313" s="145">
        <v>98945</v>
      </c>
      <c r="Q313" s="145">
        <v>951571</v>
      </c>
      <c r="R313" s="145">
        <v>0</v>
      </c>
      <c r="S313" s="145">
        <v>0</v>
      </c>
      <c r="T313" s="145">
        <v>0</v>
      </c>
      <c r="U313" s="145">
        <v>0</v>
      </c>
      <c r="V313" s="145">
        <v>0</v>
      </c>
      <c r="W313" s="145">
        <v>0</v>
      </c>
      <c r="X313" s="145">
        <v>0</v>
      </c>
      <c r="Y313" s="145">
        <v>631735</v>
      </c>
      <c r="Z313" s="145">
        <v>0</v>
      </c>
      <c r="AA313" s="145">
        <v>0</v>
      </c>
      <c r="AB313" s="145">
        <v>0</v>
      </c>
      <c r="AC313" s="145">
        <v>0</v>
      </c>
      <c r="AD313" s="145">
        <v>0</v>
      </c>
      <c r="AE313" s="145">
        <v>0</v>
      </c>
      <c r="AF313" s="145">
        <v>0</v>
      </c>
      <c r="AG313" s="145">
        <v>0</v>
      </c>
      <c r="AH313" s="145"/>
      <c r="AI313" s="145"/>
      <c r="AJ313" s="145"/>
      <c r="AK313" s="145"/>
      <c r="AL313" s="145"/>
      <c r="AM313" s="145"/>
      <c r="AN313" s="145"/>
      <c r="AO313" s="145"/>
      <c r="AP313" s="145"/>
      <c r="AQ313" s="131">
        <f t="shared" si="783"/>
        <v>1682251</v>
      </c>
      <c r="AS313" s="145">
        <v>2025769</v>
      </c>
    </row>
    <row r="314" spans="2:45">
      <c r="B314" s="161" t="str">
        <f t="shared" si="781"/>
        <v>204 Mixto o Dotal</v>
      </c>
      <c r="C314" s="145">
        <v>0</v>
      </c>
      <c r="D314" s="145">
        <v>0</v>
      </c>
      <c r="E314" s="145">
        <v>0</v>
      </c>
      <c r="F314" s="145">
        <v>0</v>
      </c>
      <c r="G314" s="145">
        <v>0</v>
      </c>
      <c r="H314" s="145">
        <v>0</v>
      </c>
      <c r="I314" s="145">
        <v>0</v>
      </c>
      <c r="J314" s="145">
        <v>0</v>
      </c>
      <c r="K314" s="145">
        <v>0</v>
      </c>
      <c r="L314" s="145">
        <v>0</v>
      </c>
      <c r="M314" s="145">
        <v>0</v>
      </c>
      <c r="N314" s="145">
        <v>0</v>
      </c>
      <c r="O314" s="145">
        <v>0</v>
      </c>
      <c r="P314" s="145">
        <v>0</v>
      </c>
      <c r="Q314" s="145">
        <v>0</v>
      </c>
      <c r="R314" s="145">
        <v>0</v>
      </c>
      <c r="S314" s="145">
        <v>0</v>
      </c>
      <c r="T314" s="145">
        <v>0</v>
      </c>
      <c r="U314" s="145">
        <v>0</v>
      </c>
      <c r="V314" s="145">
        <v>0</v>
      </c>
      <c r="W314" s="145">
        <v>0</v>
      </c>
      <c r="X314" s="145">
        <v>0</v>
      </c>
      <c r="Y314" s="145">
        <v>11355</v>
      </c>
      <c r="Z314" s="145">
        <v>0</v>
      </c>
      <c r="AA314" s="145">
        <v>16784</v>
      </c>
      <c r="AB314" s="145">
        <v>0</v>
      </c>
      <c r="AC314" s="145">
        <v>0</v>
      </c>
      <c r="AD314" s="145">
        <v>0</v>
      </c>
      <c r="AE314" s="145">
        <v>0</v>
      </c>
      <c r="AF314" s="145">
        <v>0</v>
      </c>
      <c r="AG314" s="145">
        <v>0</v>
      </c>
      <c r="AH314" s="145"/>
      <c r="AI314" s="145"/>
      <c r="AJ314" s="145"/>
      <c r="AK314" s="145"/>
      <c r="AL314" s="145"/>
      <c r="AM314" s="145"/>
      <c r="AN314" s="145"/>
      <c r="AO314" s="145"/>
      <c r="AP314" s="145"/>
      <c r="AQ314" s="131">
        <f t="shared" si="783"/>
        <v>28139</v>
      </c>
      <c r="AS314" s="145">
        <v>152771</v>
      </c>
    </row>
    <row r="315" spans="2:45">
      <c r="B315" s="161" t="str">
        <f t="shared" si="781"/>
        <v>205 Renta</v>
      </c>
      <c r="C315" s="145">
        <v>0</v>
      </c>
      <c r="D315" s="145">
        <v>0</v>
      </c>
      <c r="E315" s="145">
        <v>0</v>
      </c>
      <c r="F315" s="145">
        <v>0</v>
      </c>
      <c r="G315" s="145">
        <v>0</v>
      </c>
      <c r="H315" s="145">
        <v>0</v>
      </c>
      <c r="I315" s="145">
        <v>0</v>
      </c>
      <c r="J315" s="145">
        <v>0</v>
      </c>
      <c r="K315" s="145">
        <v>0</v>
      </c>
      <c r="L315" s="145">
        <v>0</v>
      </c>
      <c r="M315" s="145">
        <v>0</v>
      </c>
      <c r="N315" s="145">
        <v>0</v>
      </c>
      <c r="O315" s="145">
        <v>0</v>
      </c>
      <c r="P315" s="145">
        <v>0</v>
      </c>
      <c r="Q315" s="145">
        <v>0</v>
      </c>
      <c r="R315" s="145">
        <v>0</v>
      </c>
      <c r="S315" s="145">
        <v>0</v>
      </c>
      <c r="T315" s="145">
        <v>0</v>
      </c>
      <c r="U315" s="145">
        <v>0</v>
      </c>
      <c r="V315" s="145">
        <v>0</v>
      </c>
      <c r="W315" s="145">
        <v>0</v>
      </c>
      <c r="X315" s="145">
        <v>0</v>
      </c>
      <c r="Y315" s="145">
        <v>0</v>
      </c>
      <c r="Z315" s="145">
        <v>0</v>
      </c>
      <c r="AA315" s="145">
        <v>0</v>
      </c>
      <c r="AB315" s="145">
        <v>0</v>
      </c>
      <c r="AC315" s="145">
        <v>0</v>
      </c>
      <c r="AD315" s="145">
        <v>0</v>
      </c>
      <c r="AE315" s="145">
        <v>0</v>
      </c>
      <c r="AF315" s="145">
        <v>0</v>
      </c>
      <c r="AG315" s="145">
        <v>0</v>
      </c>
      <c r="AH315" s="145"/>
      <c r="AI315" s="145"/>
      <c r="AJ315" s="145"/>
      <c r="AK315" s="145"/>
      <c r="AL315" s="145"/>
      <c r="AM315" s="145"/>
      <c r="AN315" s="145"/>
      <c r="AO315" s="145"/>
      <c r="AP315" s="145"/>
      <c r="AQ315" s="131">
        <f t="shared" si="783"/>
        <v>0</v>
      </c>
      <c r="AS315" s="145">
        <v>60597</v>
      </c>
    </row>
    <row r="316" spans="2:45">
      <c r="B316" s="161" t="str">
        <f t="shared" si="781"/>
        <v>206 Dotal Puro o Capital Diferido</v>
      </c>
      <c r="C316" s="145">
        <v>0</v>
      </c>
      <c r="D316" s="145">
        <v>0</v>
      </c>
      <c r="E316" s="145">
        <v>0</v>
      </c>
      <c r="F316" s="145">
        <v>0</v>
      </c>
      <c r="G316" s="145">
        <v>95036</v>
      </c>
      <c r="H316" s="145">
        <v>0</v>
      </c>
      <c r="I316" s="145">
        <v>0</v>
      </c>
      <c r="J316" s="145">
        <v>0</v>
      </c>
      <c r="K316" s="145">
        <v>0</v>
      </c>
      <c r="L316" s="145">
        <v>0</v>
      </c>
      <c r="M316" s="145">
        <v>0</v>
      </c>
      <c r="N316" s="145">
        <v>0</v>
      </c>
      <c r="O316" s="145">
        <v>0</v>
      </c>
      <c r="P316" s="145">
        <v>0</v>
      </c>
      <c r="Q316" s="145">
        <v>0</v>
      </c>
      <c r="R316" s="145">
        <v>0</v>
      </c>
      <c r="S316" s="145">
        <v>0</v>
      </c>
      <c r="T316" s="145">
        <v>0</v>
      </c>
      <c r="U316" s="145">
        <v>0</v>
      </c>
      <c r="V316" s="145">
        <v>0</v>
      </c>
      <c r="W316" s="145">
        <v>0</v>
      </c>
      <c r="X316" s="145">
        <v>0</v>
      </c>
      <c r="Y316" s="145">
        <v>0</v>
      </c>
      <c r="Z316" s="145">
        <v>0</v>
      </c>
      <c r="AA316" s="145">
        <v>0</v>
      </c>
      <c r="AB316" s="145">
        <v>0</v>
      </c>
      <c r="AC316" s="145">
        <v>0</v>
      </c>
      <c r="AD316" s="145">
        <v>0</v>
      </c>
      <c r="AE316" s="145">
        <v>0</v>
      </c>
      <c r="AF316" s="145">
        <v>0</v>
      </c>
      <c r="AG316" s="145">
        <v>0</v>
      </c>
      <c r="AH316" s="145"/>
      <c r="AI316" s="145"/>
      <c r="AJ316" s="145"/>
      <c r="AK316" s="145"/>
      <c r="AL316" s="145"/>
      <c r="AM316" s="145"/>
      <c r="AN316" s="145"/>
      <c r="AO316" s="145"/>
      <c r="AP316" s="145"/>
      <c r="AQ316" s="131">
        <f t="shared" si="783"/>
        <v>95036</v>
      </c>
      <c r="AS316" s="145">
        <v>141165</v>
      </c>
    </row>
    <row r="317" spans="2:45">
      <c r="B317" s="161" t="str">
        <f t="shared" si="781"/>
        <v>207 Protección Familiar</v>
      </c>
      <c r="C317" s="145">
        <v>0</v>
      </c>
      <c r="D317" s="145">
        <v>0</v>
      </c>
      <c r="E317" s="145">
        <v>0</v>
      </c>
      <c r="F317" s="145">
        <v>0</v>
      </c>
      <c r="G317" s="145">
        <v>429828</v>
      </c>
      <c r="H317" s="145">
        <v>0</v>
      </c>
      <c r="I317" s="145">
        <v>0</v>
      </c>
      <c r="J317" s="145">
        <v>0</v>
      </c>
      <c r="K317" s="145">
        <v>0</v>
      </c>
      <c r="L317" s="145">
        <v>0</v>
      </c>
      <c r="M317" s="145">
        <v>0</v>
      </c>
      <c r="N317" s="145">
        <v>0</v>
      </c>
      <c r="O317" s="145">
        <v>0</v>
      </c>
      <c r="P317" s="145">
        <v>0</v>
      </c>
      <c r="Q317" s="145">
        <v>2017323</v>
      </c>
      <c r="R317" s="145">
        <v>0</v>
      </c>
      <c r="S317" s="145">
        <v>0</v>
      </c>
      <c r="T317" s="145">
        <v>0</v>
      </c>
      <c r="U317" s="145">
        <v>0</v>
      </c>
      <c r="V317" s="145">
        <v>0</v>
      </c>
      <c r="W317" s="145">
        <v>0</v>
      </c>
      <c r="X317" s="145">
        <v>0</v>
      </c>
      <c r="Y317" s="145">
        <v>161577</v>
      </c>
      <c r="Z317" s="145">
        <v>0</v>
      </c>
      <c r="AA317" s="145">
        <v>0</v>
      </c>
      <c r="AB317" s="145">
        <v>0</v>
      </c>
      <c r="AC317" s="145">
        <v>0</v>
      </c>
      <c r="AD317" s="145">
        <v>0</v>
      </c>
      <c r="AE317" s="145">
        <v>0</v>
      </c>
      <c r="AF317" s="145">
        <v>0</v>
      </c>
      <c r="AG317" s="145">
        <v>29322.048658549887</v>
      </c>
      <c r="AH317" s="145"/>
      <c r="AI317" s="145"/>
      <c r="AJ317" s="145"/>
      <c r="AK317" s="145"/>
      <c r="AL317" s="145"/>
      <c r="AM317" s="145"/>
      <c r="AN317" s="145"/>
      <c r="AO317" s="145"/>
      <c r="AP317" s="145"/>
      <c r="AQ317" s="131">
        <f t="shared" si="783"/>
        <v>2638050.0486585498</v>
      </c>
      <c r="AS317" s="145">
        <v>3782205</v>
      </c>
    </row>
    <row r="318" spans="2:45">
      <c r="B318" s="161" t="str">
        <f t="shared" si="781"/>
        <v>208 Incapacidad o Invalidez</v>
      </c>
      <c r="C318" s="145">
        <v>0</v>
      </c>
      <c r="D318" s="145">
        <v>0</v>
      </c>
      <c r="E318" s="145">
        <v>0</v>
      </c>
      <c r="F318" s="145">
        <v>0</v>
      </c>
      <c r="G318" s="145">
        <v>0</v>
      </c>
      <c r="H318" s="145">
        <v>0</v>
      </c>
      <c r="I318" s="145">
        <v>22938</v>
      </c>
      <c r="J318" s="145">
        <v>0</v>
      </c>
      <c r="K318" s="145">
        <v>0</v>
      </c>
      <c r="L318" s="145">
        <v>0</v>
      </c>
      <c r="M318" s="145">
        <v>0</v>
      </c>
      <c r="N318" s="145">
        <v>0</v>
      </c>
      <c r="O318" s="145">
        <v>0</v>
      </c>
      <c r="P318" s="145">
        <v>0</v>
      </c>
      <c r="Q318" s="145">
        <v>0</v>
      </c>
      <c r="R318" s="145">
        <v>0</v>
      </c>
      <c r="S318" s="145">
        <v>20632</v>
      </c>
      <c r="T318" s="145">
        <v>0</v>
      </c>
      <c r="U318" s="145">
        <v>0</v>
      </c>
      <c r="V318" s="145">
        <v>0</v>
      </c>
      <c r="W318" s="145">
        <v>0</v>
      </c>
      <c r="X318" s="145">
        <v>0</v>
      </c>
      <c r="Y318" s="145">
        <v>0</v>
      </c>
      <c r="Z318" s="145">
        <v>0</v>
      </c>
      <c r="AA318" s="145">
        <v>0</v>
      </c>
      <c r="AB318" s="145">
        <v>0</v>
      </c>
      <c r="AC318" s="145">
        <v>0</v>
      </c>
      <c r="AD318" s="145">
        <v>0</v>
      </c>
      <c r="AE318" s="145">
        <v>0</v>
      </c>
      <c r="AF318" s="145">
        <v>0</v>
      </c>
      <c r="AG318" s="145">
        <v>0</v>
      </c>
      <c r="AH318" s="145"/>
      <c r="AI318" s="145"/>
      <c r="AJ318" s="145"/>
      <c r="AK318" s="145"/>
      <c r="AL318" s="145"/>
      <c r="AM318" s="145"/>
      <c r="AN318" s="145"/>
      <c r="AO318" s="145"/>
      <c r="AP318" s="145"/>
      <c r="AQ318" s="131">
        <f t="shared" si="783"/>
        <v>43570</v>
      </c>
      <c r="AS318" s="145">
        <v>12015</v>
      </c>
    </row>
    <row r="319" spans="2:45">
      <c r="B319" s="161" t="str">
        <f t="shared" si="781"/>
        <v>209 Salud</v>
      </c>
      <c r="C319" s="145">
        <v>0</v>
      </c>
      <c r="D319" s="145">
        <v>1114518.952</v>
      </c>
      <c r="E319" s="145">
        <v>0</v>
      </c>
      <c r="F319" s="145">
        <v>3440210</v>
      </c>
      <c r="G319" s="145">
        <v>24127485</v>
      </c>
      <c r="H319" s="145">
        <v>6680692</v>
      </c>
      <c r="I319" s="145">
        <v>2461623</v>
      </c>
      <c r="J319" s="145">
        <v>7157606</v>
      </c>
      <c r="K319" s="145">
        <v>0</v>
      </c>
      <c r="L319" s="145">
        <v>0</v>
      </c>
      <c r="M319" s="145">
        <v>5417756</v>
      </c>
      <c r="N319" s="145">
        <v>0</v>
      </c>
      <c r="O319" s="145">
        <v>234701</v>
      </c>
      <c r="P319" s="145">
        <v>11091678</v>
      </c>
      <c r="Q319" s="145">
        <v>26758283</v>
      </c>
      <c r="R319" s="145">
        <v>0</v>
      </c>
      <c r="S319" s="145">
        <v>0</v>
      </c>
      <c r="T319" s="145">
        <v>5416092</v>
      </c>
      <c r="U319" s="145">
        <v>0</v>
      </c>
      <c r="V319" s="145">
        <v>0</v>
      </c>
      <c r="W319" s="145">
        <v>122573</v>
      </c>
      <c r="X319" s="145">
        <v>42589121</v>
      </c>
      <c r="Y319" s="145">
        <v>0</v>
      </c>
      <c r="Z319" s="145">
        <v>17316</v>
      </c>
      <c r="AA319" s="145">
        <v>0</v>
      </c>
      <c r="AB319" s="145">
        <v>0</v>
      </c>
      <c r="AC319" s="145">
        <v>21557</v>
      </c>
      <c r="AD319" s="145">
        <v>0</v>
      </c>
      <c r="AE319" s="145">
        <v>15899037</v>
      </c>
      <c r="AF319" s="145">
        <v>8390889</v>
      </c>
      <c r="AG319" s="145">
        <v>10590.416000000001</v>
      </c>
      <c r="AH319" s="145"/>
      <c r="AI319" s="145"/>
      <c r="AJ319" s="145"/>
      <c r="AK319" s="145"/>
      <c r="AL319" s="145"/>
      <c r="AM319" s="145"/>
      <c r="AN319" s="145"/>
      <c r="AO319" s="145"/>
      <c r="AP319" s="145"/>
      <c r="AQ319" s="131">
        <f t="shared" si="783"/>
        <v>160951728.368</v>
      </c>
      <c r="AS319" s="145">
        <v>132199616</v>
      </c>
    </row>
    <row r="320" spans="2:45">
      <c r="B320" s="161" t="str">
        <f t="shared" si="781"/>
        <v>210 Accidentes Personales</v>
      </c>
      <c r="C320" s="145">
        <v>0</v>
      </c>
      <c r="D320" s="145">
        <v>2915831.2289999998</v>
      </c>
      <c r="E320" s="145">
        <v>592</v>
      </c>
      <c r="F320" s="145">
        <v>466550</v>
      </c>
      <c r="G320" s="145">
        <v>682396</v>
      </c>
      <c r="H320" s="145">
        <v>0</v>
      </c>
      <c r="I320" s="145">
        <v>4398151</v>
      </c>
      <c r="J320" s="145">
        <v>583041</v>
      </c>
      <c r="K320" s="145">
        <v>0</v>
      </c>
      <c r="L320" s="145">
        <v>0</v>
      </c>
      <c r="M320" s="145">
        <v>476279</v>
      </c>
      <c r="N320" s="145">
        <v>0</v>
      </c>
      <c r="O320" s="145">
        <v>594658</v>
      </c>
      <c r="P320" s="145">
        <v>956688</v>
      </c>
      <c r="Q320" s="145">
        <v>130091</v>
      </c>
      <c r="R320" s="145">
        <v>0</v>
      </c>
      <c r="S320" s="145">
        <v>536481</v>
      </c>
      <c r="T320" s="145">
        <v>0</v>
      </c>
      <c r="U320" s="145">
        <v>29092</v>
      </c>
      <c r="V320" s="145">
        <v>0</v>
      </c>
      <c r="W320" s="145">
        <v>290349</v>
      </c>
      <c r="X320" s="145">
        <v>13380888</v>
      </c>
      <c r="Y320" s="145">
        <v>0</v>
      </c>
      <c r="Z320" s="145">
        <v>0</v>
      </c>
      <c r="AA320" s="145">
        <v>0</v>
      </c>
      <c r="AB320" s="145">
        <v>0</v>
      </c>
      <c r="AC320" s="145">
        <v>0</v>
      </c>
      <c r="AD320" s="145">
        <v>0</v>
      </c>
      <c r="AE320" s="145">
        <v>108846</v>
      </c>
      <c r="AF320" s="145">
        <v>244402</v>
      </c>
      <c r="AG320" s="145">
        <v>625412.36455235281</v>
      </c>
      <c r="AH320" s="145"/>
      <c r="AI320" s="145"/>
      <c r="AJ320" s="145"/>
      <c r="AK320" s="145"/>
      <c r="AL320" s="145"/>
      <c r="AM320" s="145"/>
      <c r="AN320" s="145"/>
      <c r="AO320" s="145"/>
      <c r="AP320" s="145"/>
      <c r="AQ320" s="131">
        <f t="shared" si="783"/>
        <v>26419747.593552355</v>
      </c>
      <c r="AS320" s="145">
        <v>20215382</v>
      </c>
    </row>
    <row r="321" spans="2:87">
      <c r="B321" s="161" t="str">
        <f t="shared" si="781"/>
        <v>211 Asistencia</v>
      </c>
      <c r="C321" s="145">
        <v>0</v>
      </c>
      <c r="D321" s="145">
        <v>0</v>
      </c>
      <c r="E321" s="145">
        <v>0</v>
      </c>
      <c r="F321" s="145">
        <v>0</v>
      </c>
      <c r="G321" s="145">
        <v>0</v>
      </c>
      <c r="H321" s="145">
        <v>0</v>
      </c>
      <c r="I321" s="145">
        <v>124</v>
      </c>
      <c r="J321" s="145">
        <v>0</v>
      </c>
      <c r="K321" s="145">
        <v>0</v>
      </c>
      <c r="L321" s="145">
        <v>0</v>
      </c>
      <c r="M321" s="145">
        <v>0</v>
      </c>
      <c r="N321" s="145">
        <v>0</v>
      </c>
      <c r="O321" s="145">
        <v>0</v>
      </c>
      <c r="P321" s="145">
        <v>0</v>
      </c>
      <c r="Q321" s="145">
        <v>0</v>
      </c>
      <c r="R321" s="145">
        <v>0</v>
      </c>
      <c r="S321" s="145">
        <v>0</v>
      </c>
      <c r="T321" s="145">
        <v>0</v>
      </c>
      <c r="U321" s="145">
        <v>0</v>
      </c>
      <c r="V321" s="145">
        <v>0</v>
      </c>
      <c r="W321" s="145">
        <v>0</v>
      </c>
      <c r="X321" s="145">
        <v>0</v>
      </c>
      <c r="Y321" s="145">
        <v>0</v>
      </c>
      <c r="Z321" s="145">
        <v>0</v>
      </c>
      <c r="AA321" s="145">
        <v>0</v>
      </c>
      <c r="AB321" s="145">
        <v>0</v>
      </c>
      <c r="AC321" s="145">
        <v>0</v>
      </c>
      <c r="AD321" s="145">
        <v>0</v>
      </c>
      <c r="AE321" s="145">
        <v>8714</v>
      </c>
      <c r="AF321" s="145">
        <v>0</v>
      </c>
      <c r="AG321" s="145">
        <v>1257</v>
      </c>
      <c r="AH321" s="145"/>
      <c r="AI321" s="145"/>
      <c r="AJ321" s="145"/>
      <c r="AK321" s="145"/>
      <c r="AL321" s="145"/>
      <c r="AM321" s="145"/>
      <c r="AN321" s="145"/>
      <c r="AO321" s="145"/>
      <c r="AP321" s="145"/>
      <c r="AQ321" s="131">
        <f t="shared" si="783"/>
        <v>10095</v>
      </c>
      <c r="AS321" s="145">
        <v>24272</v>
      </c>
    </row>
    <row r="322" spans="2:87">
      <c r="B322" s="161" t="str">
        <f t="shared" si="781"/>
        <v>212 Desgravamen</v>
      </c>
      <c r="C322" s="145">
        <v>8675734</v>
      </c>
      <c r="D322" s="145">
        <v>57271656</v>
      </c>
      <c r="E322" s="145">
        <v>18232424</v>
      </c>
      <c r="F322" s="145">
        <v>36951724</v>
      </c>
      <c r="G322" s="145">
        <v>5218413</v>
      </c>
      <c r="H322" s="145">
        <v>0</v>
      </c>
      <c r="I322" s="145">
        <v>40883900</v>
      </c>
      <c r="J322" s="145">
        <v>1890401</v>
      </c>
      <c r="K322" s="145">
        <v>0</v>
      </c>
      <c r="L322" s="145">
        <v>5484</v>
      </c>
      <c r="M322" s="145">
        <v>2006469</v>
      </c>
      <c r="N322" s="145">
        <v>0</v>
      </c>
      <c r="O322" s="145">
        <v>13110157</v>
      </c>
      <c r="P322" s="145">
        <v>602416</v>
      </c>
      <c r="Q322" s="145">
        <v>45280</v>
      </c>
      <c r="R322" s="145">
        <v>308987</v>
      </c>
      <c r="S322" s="145">
        <v>7919943</v>
      </c>
      <c r="T322" s="145">
        <v>873601</v>
      </c>
      <c r="U322" s="145">
        <v>0</v>
      </c>
      <c r="V322" s="145">
        <v>31496</v>
      </c>
      <c r="W322" s="145">
        <v>81308</v>
      </c>
      <c r="X322" s="145">
        <v>29916061</v>
      </c>
      <c r="Y322" s="145">
        <v>740</v>
      </c>
      <c r="Z322" s="145">
        <v>11800316</v>
      </c>
      <c r="AA322" s="145">
        <v>638983</v>
      </c>
      <c r="AB322" s="145">
        <v>0</v>
      </c>
      <c r="AC322" s="145">
        <v>60324</v>
      </c>
      <c r="AD322" s="145">
        <v>0</v>
      </c>
      <c r="AE322" s="145">
        <v>3458620</v>
      </c>
      <c r="AF322" s="145">
        <v>6390529</v>
      </c>
      <c r="AG322" s="145">
        <v>60384925.606744528</v>
      </c>
      <c r="AH322" s="145"/>
      <c r="AI322" s="145"/>
      <c r="AJ322" s="145"/>
      <c r="AK322" s="145"/>
      <c r="AL322" s="145"/>
      <c r="AM322" s="145"/>
      <c r="AN322" s="145"/>
      <c r="AO322" s="145"/>
      <c r="AP322" s="145"/>
      <c r="AQ322" s="131">
        <f t="shared" si="783"/>
        <v>306759891.60674453</v>
      </c>
      <c r="AS322" s="145">
        <v>322667603</v>
      </c>
    </row>
    <row r="323" spans="2:87">
      <c r="B323" s="161" t="str">
        <f t="shared" si="781"/>
        <v>213 Seguros con APV</v>
      </c>
      <c r="C323" s="145">
        <v>0</v>
      </c>
      <c r="D323" s="145">
        <v>0</v>
      </c>
      <c r="E323" s="145">
        <v>8799</v>
      </c>
      <c r="F323" s="145">
        <v>0</v>
      </c>
      <c r="G323" s="145">
        <v>0</v>
      </c>
      <c r="H323" s="145">
        <v>0</v>
      </c>
      <c r="I323" s="145">
        <v>0</v>
      </c>
      <c r="J323" s="145">
        <v>0</v>
      </c>
      <c r="K323" s="145">
        <v>0</v>
      </c>
      <c r="L323" s="145">
        <v>0</v>
      </c>
      <c r="M323" s="145">
        <v>0</v>
      </c>
      <c r="N323" s="145">
        <v>0</v>
      </c>
      <c r="O323" s="145">
        <v>0</v>
      </c>
      <c r="P323" s="145">
        <v>0</v>
      </c>
      <c r="Q323" s="145">
        <v>0</v>
      </c>
      <c r="R323" s="145">
        <v>0</v>
      </c>
      <c r="S323" s="145">
        <v>0</v>
      </c>
      <c r="T323" s="145">
        <v>0</v>
      </c>
      <c r="U323" s="145">
        <v>315602</v>
      </c>
      <c r="V323" s="145">
        <v>0</v>
      </c>
      <c r="W323" s="145">
        <v>0</v>
      </c>
      <c r="X323" s="145">
        <v>0</v>
      </c>
      <c r="Y323" s="145">
        <v>0</v>
      </c>
      <c r="Z323" s="145">
        <v>0</v>
      </c>
      <c r="AA323" s="145">
        <v>0</v>
      </c>
      <c r="AB323" s="145">
        <v>0</v>
      </c>
      <c r="AC323" s="145">
        <v>0</v>
      </c>
      <c r="AD323" s="145">
        <v>0</v>
      </c>
      <c r="AE323" s="145">
        <v>0</v>
      </c>
      <c r="AF323" s="145">
        <v>0</v>
      </c>
      <c r="AG323" s="145">
        <v>0</v>
      </c>
      <c r="AH323" s="145"/>
      <c r="AI323" s="145"/>
      <c r="AJ323" s="145"/>
      <c r="AK323" s="145"/>
      <c r="AL323" s="145"/>
      <c r="AM323" s="145"/>
      <c r="AN323" s="145"/>
      <c r="AO323" s="145"/>
      <c r="AP323" s="145"/>
      <c r="AQ323" s="131">
        <f t="shared" si="783"/>
        <v>324401</v>
      </c>
      <c r="AS323" s="145">
        <v>0</v>
      </c>
    </row>
    <row r="324" spans="2:87">
      <c r="B324" s="161" t="str">
        <f t="shared" si="781"/>
        <v>250 Otros</v>
      </c>
      <c r="C324" s="145">
        <v>0</v>
      </c>
      <c r="D324" s="145">
        <v>0</v>
      </c>
      <c r="E324" s="145">
        <v>0</v>
      </c>
      <c r="F324" s="145">
        <v>0</v>
      </c>
      <c r="G324" s="145">
        <v>0</v>
      </c>
      <c r="H324" s="145">
        <v>0</v>
      </c>
      <c r="I324" s="145">
        <v>0</v>
      </c>
      <c r="J324" s="145">
        <v>0</v>
      </c>
      <c r="K324" s="145">
        <v>0</v>
      </c>
      <c r="L324" s="145">
        <v>0</v>
      </c>
      <c r="M324" s="145">
        <v>0</v>
      </c>
      <c r="N324" s="145">
        <v>0</v>
      </c>
      <c r="O324" s="145">
        <v>0</v>
      </c>
      <c r="P324" s="145">
        <v>0</v>
      </c>
      <c r="Q324" s="145">
        <v>0</v>
      </c>
      <c r="R324" s="145">
        <v>0</v>
      </c>
      <c r="S324" s="145">
        <v>0</v>
      </c>
      <c r="T324" s="145">
        <v>0</v>
      </c>
      <c r="U324" s="145">
        <v>0</v>
      </c>
      <c r="V324" s="145">
        <v>0</v>
      </c>
      <c r="W324" s="145">
        <v>0</v>
      </c>
      <c r="X324" s="145">
        <v>0</v>
      </c>
      <c r="Y324" s="145">
        <v>3347310</v>
      </c>
      <c r="Z324" s="145">
        <v>0</v>
      </c>
      <c r="AA324" s="145">
        <v>0</v>
      </c>
      <c r="AB324" s="145">
        <v>0</v>
      </c>
      <c r="AC324" s="145">
        <v>0</v>
      </c>
      <c r="AD324" s="145">
        <v>0</v>
      </c>
      <c r="AE324" s="145">
        <v>0</v>
      </c>
      <c r="AF324" s="145">
        <v>0</v>
      </c>
      <c r="AG324" s="145">
        <v>0</v>
      </c>
      <c r="AH324" s="145"/>
      <c r="AI324" s="145"/>
      <c r="AJ324" s="145"/>
      <c r="AK324" s="145"/>
      <c r="AL324" s="145"/>
      <c r="AM324" s="145"/>
      <c r="AN324" s="145"/>
      <c r="AO324" s="145"/>
      <c r="AP324" s="145"/>
      <c r="AQ324" s="131">
        <f t="shared" si="783"/>
        <v>3347310</v>
      </c>
      <c r="AS324" s="145">
        <v>2961186</v>
      </c>
    </row>
    <row r="325" spans="2:87">
      <c r="B325" s="153" t="str">
        <f t="shared" si="781"/>
        <v>Previsionales</v>
      </c>
      <c r="C325" s="142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27"/>
      <c r="AS325" s="142"/>
    </row>
    <row r="326" spans="2:87">
      <c r="B326" s="161" t="str">
        <f t="shared" si="781"/>
        <v>420 Seguro de AFP</v>
      </c>
      <c r="C326" s="145">
        <v>0</v>
      </c>
      <c r="D326" s="145">
        <v>6843535.0240000002</v>
      </c>
      <c r="E326" s="145">
        <v>42306213</v>
      </c>
      <c r="F326" s="145">
        <v>0</v>
      </c>
      <c r="G326" s="145">
        <v>2674725</v>
      </c>
      <c r="H326" s="145">
        <v>86375762</v>
      </c>
      <c r="I326" s="145">
        <v>0</v>
      </c>
      <c r="J326" s="145">
        <v>51724263</v>
      </c>
      <c r="K326" s="145">
        <v>0</v>
      </c>
      <c r="L326" s="145">
        <v>0</v>
      </c>
      <c r="M326" s="145">
        <v>0</v>
      </c>
      <c r="N326" s="145">
        <v>0</v>
      </c>
      <c r="O326" s="145">
        <v>0</v>
      </c>
      <c r="P326" s="145">
        <v>7180721</v>
      </c>
      <c r="Q326" s="145">
        <v>6844167</v>
      </c>
      <c r="R326" s="145">
        <v>0</v>
      </c>
      <c r="S326" s="145">
        <v>0</v>
      </c>
      <c r="T326" s="145">
        <v>0</v>
      </c>
      <c r="U326" s="145">
        <v>0</v>
      </c>
      <c r="V326" s="145">
        <v>0</v>
      </c>
      <c r="W326" s="145">
        <v>0</v>
      </c>
      <c r="X326" s="145">
        <v>22191554</v>
      </c>
      <c r="Y326" s="145">
        <v>0</v>
      </c>
      <c r="Z326" s="145">
        <v>21003723.306000002</v>
      </c>
      <c r="AA326" s="145">
        <v>3522247</v>
      </c>
      <c r="AB326" s="145">
        <v>0</v>
      </c>
      <c r="AC326" s="145">
        <v>24623</v>
      </c>
      <c r="AD326" s="145">
        <v>23651652</v>
      </c>
      <c r="AE326" s="145">
        <v>25722832</v>
      </c>
      <c r="AF326" s="145">
        <v>-2913639</v>
      </c>
      <c r="AG326" s="145">
        <v>0</v>
      </c>
      <c r="AH326" s="145"/>
      <c r="AI326" s="145"/>
      <c r="AJ326" s="145"/>
      <c r="AK326" s="145"/>
      <c r="AL326" s="145"/>
      <c r="AM326" s="145"/>
      <c r="AN326" s="145"/>
      <c r="AO326" s="145"/>
      <c r="AP326" s="145"/>
      <c r="AQ326" s="131">
        <f t="shared" ref="AQ326:AQ331" si="784">SUM(C326:AP326)</f>
        <v>297152378.32999998</v>
      </c>
      <c r="AS326" s="145">
        <v>287842803</v>
      </c>
    </row>
    <row r="327" spans="2:87">
      <c r="B327" s="161" t="str">
        <f t="shared" si="781"/>
        <v>421 Renta Vitalicia Vejez</v>
      </c>
      <c r="C327" s="145">
        <v>0</v>
      </c>
      <c r="D327" s="145">
        <v>0</v>
      </c>
      <c r="E327" s="145">
        <v>0</v>
      </c>
      <c r="F327" s="145">
        <v>0</v>
      </c>
      <c r="G327" s="145">
        <v>52996085</v>
      </c>
      <c r="H327" s="145">
        <v>0</v>
      </c>
      <c r="I327" s="145">
        <v>0</v>
      </c>
      <c r="J327" s="145">
        <v>64337181</v>
      </c>
      <c r="K327" s="145">
        <v>0</v>
      </c>
      <c r="L327" s="145">
        <v>12315241</v>
      </c>
      <c r="M327" s="145">
        <v>105435335</v>
      </c>
      <c r="N327" s="145">
        <v>30843215</v>
      </c>
      <c r="O327" s="145">
        <v>119976042</v>
      </c>
      <c r="P327" s="145">
        <v>47534030</v>
      </c>
      <c r="Q327" s="145">
        <v>23751488</v>
      </c>
      <c r="R327" s="145">
        <v>0</v>
      </c>
      <c r="S327" s="145">
        <v>0</v>
      </c>
      <c r="T327" s="145">
        <v>0</v>
      </c>
      <c r="U327" s="145">
        <v>0</v>
      </c>
      <c r="V327" s="145">
        <v>0</v>
      </c>
      <c r="W327" s="145">
        <v>0</v>
      </c>
      <c r="X327" s="145">
        <v>155661877</v>
      </c>
      <c r="Y327" s="145">
        <v>0</v>
      </c>
      <c r="Z327" s="145">
        <v>18063289</v>
      </c>
      <c r="AA327" s="145">
        <v>56884063</v>
      </c>
      <c r="AB327" s="145">
        <v>80827499</v>
      </c>
      <c r="AC327" s="145">
        <v>27830405</v>
      </c>
      <c r="AD327" s="145">
        <v>0</v>
      </c>
      <c r="AE327" s="145">
        <v>19273452</v>
      </c>
      <c r="AF327" s="145">
        <v>25890518</v>
      </c>
      <c r="AG327" s="145">
        <v>0</v>
      </c>
      <c r="AH327" s="145"/>
      <c r="AI327" s="145"/>
      <c r="AJ327" s="145"/>
      <c r="AK327" s="145"/>
      <c r="AL327" s="145"/>
      <c r="AM327" s="145"/>
      <c r="AN327" s="145"/>
      <c r="AO327" s="145"/>
      <c r="AP327" s="145"/>
      <c r="AQ327" s="131">
        <f t="shared" si="784"/>
        <v>841619720</v>
      </c>
      <c r="AS327" s="145">
        <v>666563694</v>
      </c>
    </row>
    <row r="328" spans="2:87">
      <c r="B328" s="161" t="str">
        <f t="shared" si="781"/>
        <v>422 Renta Vitalicia Invalidez</v>
      </c>
      <c r="C328" s="145">
        <v>0</v>
      </c>
      <c r="D328" s="145">
        <v>0</v>
      </c>
      <c r="E328" s="145">
        <v>844762</v>
      </c>
      <c r="F328" s="145">
        <v>0</v>
      </c>
      <c r="G328" s="145">
        <v>42693017</v>
      </c>
      <c r="H328" s="145">
        <v>0</v>
      </c>
      <c r="I328" s="145">
        <v>0</v>
      </c>
      <c r="J328" s="145">
        <v>16541093</v>
      </c>
      <c r="K328" s="145">
        <v>0</v>
      </c>
      <c r="L328" s="145">
        <v>4387957</v>
      </c>
      <c r="M328" s="145">
        <v>25752197</v>
      </c>
      <c r="N328" s="145">
        <v>13204612</v>
      </c>
      <c r="O328" s="145">
        <v>34374939</v>
      </c>
      <c r="P328" s="145">
        <v>13291978</v>
      </c>
      <c r="Q328" s="145">
        <v>6844770</v>
      </c>
      <c r="R328" s="145">
        <v>0</v>
      </c>
      <c r="S328" s="145">
        <v>0</v>
      </c>
      <c r="T328" s="145">
        <v>0</v>
      </c>
      <c r="U328" s="145">
        <v>0</v>
      </c>
      <c r="V328" s="145">
        <v>0</v>
      </c>
      <c r="W328" s="145">
        <v>0</v>
      </c>
      <c r="X328" s="145">
        <v>32042512</v>
      </c>
      <c r="Y328" s="145">
        <v>0</v>
      </c>
      <c r="Z328" s="145">
        <v>9927421</v>
      </c>
      <c r="AA328" s="145">
        <v>31428649</v>
      </c>
      <c r="AB328" s="145">
        <v>13554472</v>
      </c>
      <c r="AC328" s="145">
        <v>11203233</v>
      </c>
      <c r="AD328" s="145">
        <v>0</v>
      </c>
      <c r="AE328" s="145">
        <v>3486504</v>
      </c>
      <c r="AF328" s="145">
        <v>0</v>
      </c>
      <c r="AG328" s="145">
        <v>0</v>
      </c>
      <c r="AH328" s="145"/>
      <c r="AI328" s="145"/>
      <c r="AJ328" s="145"/>
      <c r="AK328" s="145"/>
      <c r="AL328" s="145"/>
      <c r="AM328" s="145"/>
      <c r="AN328" s="145"/>
      <c r="AO328" s="145"/>
      <c r="AP328" s="145"/>
      <c r="AQ328" s="131">
        <f t="shared" si="784"/>
        <v>259578116</v>
      </c>
      <c r="AS328" s="145">
        <v>237063931</v>
      </c>
    </row>
    <row r="329" spans="2:87">
      <c r="B329" s="161" t="str">
        <f t="shared" si="781"/>
        <v>423 Renta Vitalicia Sobrevivencia</v>
      </c>
      <c r="C329" s="145">
        <v>0</v>
      </c>
      <c r="D329" s="145">
        <v>0</v>
      </c>
      <c r="E329" s="145">
        <v>221353</v>
      </c>
      <c r="F329" s="145">
        <v>0</v>
      </c>
      <c r="G329" s="145">
        <v>8605114</v>
      </c>
      <c r="H329" s="145">
        <v>0</v>
      </c>
      <c r="I329" s="145">
        <v>0</v>
      </c>
      <c r="J329" s="145">
        <v>5669792</v>
      </c>
      <c r="K329" s="145">
        <v>0</v>
      </c>
      <c r="L329" s="145">
        <v>1917300</v>
      </c>
      <c r="M329" s="145">
        <v>18147067</v>
      </c>
      <c r="N329" s="145">
        <v>2293722</v>
      </c>
      <c r="O329" s="145">
        <v>12764987</v>
      </c>
      <c r="P329" s="145">
        <v>4854300</v>
      </c>
      <c r="Q329" s="145">
        <v>1225206</v>
      </c>
      <c r="R329" s="145">
        <v>0</v>
      </c>
      <c r="S329" s="145">
        <v>0</v>
      </c>
      <c r="T329" s="145">
        <v>0</v>
      </c>
      <c r="U329" s="145">
        <v>0</v>
      </c>
      <c r="V329" s="145">
        <v>0</v>
      </c>
      <c r="W329" s="145">
        <v>0</v>
      </c>
      <c r="X329" s="145">
        <v>27043638</v>
      </c>
      <c r="Y329" s="145">
        <v>0</v>
      </c>
      <c r="Z329" s="145">
        <v>2745971</v>
      </c>
      <c r="AA329" s="145">
        <v>5391228</v>
      </c>
      <c r="AB329" s="145">
        <v>7437587</v>
      </c>
      <c r="AC329" s="145">
        <v>3873666</v>
      </c>
      <c r="AD329" s="145">
        <v>0</v>
      </c>
      <c r="AE329" s="145">
        <v>1875102</v>
      </c>
      <c r="AF329" s="145">
        <v>0</v>
      </c>
      <c r="AG329" s="145">
        <v>0</v>
      </c>
      <c r="AH329" s="145"/>
      <c r="AI329" s="145"/>
      <c r="AJ329" s="145"/>
      <c r="AK329" s="145"/>
      <c r="AL329" s="145"/>
      <c r="AM329" s="145"/>
      <c r="AN329" s="145"/>
      <c r="AO329" s="145"/>
      <c r="AP329" s="145"/>
      <c r="AQ329" s="131">
        <f t="shared" si="784"/>
        <v>104066033</v>
      </c>
      <c r="AS329" s="145">
        <v>74306662</v>
      </c>
    </row>
    <row r="330" spans="2:87">
      <c r="B330" s="161" t="str">
        <f t="shared" si="781"/>
        <v>424 Invalidez y Sobrevivencia</v>
      </c>
      <c r="C330" s="145">
        <v>0</v>
      </c>
      <c r="D330" s="145">
        <v>0</v>
      </c>
      <c r="E330" s="145">
        <v>0</v>
      </c>
      <c r="F330" s="145">
        <v>0</v>
      </c>
      <c r="G330" s="145">
        <v>0</v>
      </c>
      <c r="H330" s="145">
        <v>0</v>
      </c>
      <c r="I330" s="145">
        <v>0</v>
      </c>
      <c r="J330" s="145">
        <v>0</v>
      </c>
      <c r="K330" s="145">
        <v>0</v>
      </c>
      <c r="L330" s="145">
        <v>17104931</v>
      </c>
      <c r="M330" s="145">
        <v>0</v>
      </c>
      <c r="N330" s="145">
        <v>0</v>
      </c>
      <c r="O330" s="145">
        <v>0</v>
      </c>
      <c r="P330" s="145">
        <v>0</v>
      </c>
      <c r="Q330" s="145">
        <v>0</v>
      </c>
      <c r="R330" s="145">
        <v>0</v>
      </c>
      <c r="S330" s="145">
        <v>0</v>
      </c>
      <c r="T330" s="145">
        <v>0</v>
      </c>
      <c r="U330" s="145">
        <v>0</v>
      </c>
      <c r="V330" s="145">
        <v>0</v>
      </c>
      <c r="W330" s="145">
        <v>0</v>
      </c>
      <c r="X330" s="145">
        <v>0</v>
      </c>
      <c r="Y330" s="145">
        <v>0</v>
      </c>
      <c r="Z330" s="145">
        <v>0</v>
      </c>
      <c r="AA330" s="145">
        <v>0</v>
      </c>
      <c r="AB330" s="145">
        <v>0</v>
      </c>
      <c r="AC330" s="145">
        <v>0</v>
      </c>
      <c r="AD330" s="145">
        <v>0</v>
      </c>
      <c r="AE330" s="145">
        <v>0</v>
      </c>
      <c r="AF330" s="145">
        <v>0</v>
      </c>
      <c r="AG330" s="145">
        <v>0</v>
      </c>
      <c r="AH330" s="145"/>
      <c r="AI330" s="145"/>
      <c r="AJ330" s="145"/>
      <c r="AK330" s="145"/>
      <c r="AL330" s="145"/>
      <c r="AM330" s="145"/>
      <c r="AN330" s="145"/>
      <c r="AO330" s="145"/>
      <c r="AP330" s="145"/>
      <c r="AQ330" s="131">
        <f t="shared" si="784"/>
        <v>17104931</v>
      </c>
      <c r="AS330" s="145">
        <v>6</v>
      </c>
    </row>
    <row r="331" spans="2:87">
      <c r="B331" s="162" t="str">
        <f t="shared" si="781"/>
        <v>Total</v>
      </c>
      <c r="C331" s="132">
        <f>SUM(C294:C330)</f>
        <v>14308483</v>
      </c>
      <c r="D331" s="132">
        <f t="shared" ref="D331:AP331" si="785">SUM(D294:D330)</f>
        <v>79124627.245000005</v>
      </c>
      <c r="E331" s="132">
        <f t="shared" si="785"/>
        <v>62432489</v>
      </c>
      <c r="F331" s="132">
        <f t="shared" si="785"/>
        <v>53061521</v>
      </c>
      <c r="G331" s="132">
        <f t="shared" si="785"/>
        <v>163233148</v>
      </c>
      <c r="H331" s="132">
        <f t="shared" si="785"/>
        <v>93174120</v>
      </c>
      <c r="I331" s="132">
        <f t="shared" si="785"/>
        <v>61988012</v>
      </c>
      <c r="J331" s="132">
        <f t="shared" si="785"/>
        <v>197057828</v>
      </c>
      <c r="K331" s="132">
        <f t="shared" si="785"/>
        <v>6760149</v>
      </c>
      <c r="L331" s="132">
        <f t="shared" si="785"/>
        <v>35862352</v>
      </c>
      <c r="M331" s="132">
        <f t="shared" si="785"/>
        <v>227738734</v>
      </c>
      <c r="N331" s="132">
        <f t="shared" si="785"/>
        <v>46341549</v>
      </c>
      <c r="O331" s="132">
        <f t="shared" si="785"/>
        <v>210884888</v>
      </c>
      <c r="P331" s="132">
        <f t="shared" si="785"/>
        <v>109774033</v>
      </c>
      <c r="Q331" s="132">
        <f t="shared" si="785"/>
        <v>113470727</v>
      </c>
      <c r="R331" s="132">
        <f t="shared" si="785"/>
        <v>308987</v>
      </c>
      <c r="S331" s="132">
        <f t="shared" si="785"/>
        <v>11435056</v>
      </c>
      <c r="T331" s="132">
        <f t="shared" si="785"/>
        <v>14563372</v>
      </c>
      <c r="U331" s="132">
        <f t="shared" si="785"/>
        <v>13855929</v>
      </c>
      <c r="V331" s="132">
        <f t="shared" si="785"/>
        <v>45588</v>
      </c>
      <c r="W331" s="132">
        <f t="shared" si="785"/>
        <v>1549732</v>
      </c>
      <c r="X331" s="132">
        <f t="shared" si="785"/>
        <v>403599893</v>
      </c>
      <c r="Y331" s="132">
        <f t="shared" si="785"/>
        <v>21204708</v>
      </c>
      <c r="Z331" s="132">
        <f t="shared" si="785"/>
        <v>70727937.974000007</v>
      </c>
      <c r="AA331" s="132">
        <f t="shared" si="785"/>
        <v>109696897</v>
      </c>
      <c r="AB331" s="132">
        <f t="shared" si="785"/>
        <v>114522902</v>
      </c>
      <c r="AC331" s="132">
        <f t="shared" si="785"/>
        <v>43036283</v>
      </c>
      <c r="AD331" s="132">
        <f t="shared" si="785"/>
        <v>23651652</v>
      </c>
      <c r="AE331" s="132">
        <f t="shared" si="785"/>
        <v>104031949</v>
      </c>
      <c r="AF331" s="132">
        <f t="shared" si="785"/>
        <v>107970055</v>
      </c>
      <c r="AG331" s="132">
        <f t="shared" si="785"/>
        <v>86956671.306999996</v>
      </c>
      <c r="AH331" s="132">
        <f t="shared" si="785"/>
        <v>0</v>
      </c>
      <c r="AI331" s="132">
        <f t="shared" si="785"/>
        <v>0</v>
      </c>
      <c r="AJ331" s="132">
        <f t="shared" si="785"/>
        <v>0</v>
      </c>
      <c r="AK331" s="132">
        <f t="shared" si="785"/>
        <v>0</v>
      </c>
      <c r="AL331" s="132">
        <f t="shared" si="785"/>
        <v>0</v>
      </c>
      <c r="AM331" s="132">
        <f t="shared" si="785"/>
        <v>0</v>
      </c>
      <c r="AN331" s="132">
        <f t="shared" si="785"/>
        <v>0</v>
      </c>
      <c r="AO331" s="132">
        <f t="shared" si="785"/>
        <v>0</v>
      </c>
      <c r="AP331" s="132">
        <f t="shared" si="785"/>
        <v>0</v>
      </c>
      <c r="AQ331" s="132">
        <f t="shared" si="784"/>
        <v>2602370272.526</v>
      </c>
      <c r="AS331" s="132">
        <v>2338066843</v>
      </c>
      <c r="AU331" s="159">
        <f t="shared" ref="AU331:CI331" si="786">C331-C118</f>
        <v>0</v>
      </c>
      <c r="AV331" s="159">
        <f t="shared" si="786"/>
        <v>0.24500000476837158</v>
      </c>
      <c r="AW331" s="159">
        <f t="shared" si="786"/>
        <v>0</v>
      </c>
      <c r="AX331" s="159">
        <f t="shared" si="786"/>
        <v>0</v>
      </c>
      <c r="AY331" s="159">
        <f t="shared" si="786"/>
        <v>0</v>
      </c>
      <c r="AZ331" s="159">
        <f t="shared" si="786"/>
        <v>0</v>
      </c>
      <c r="BA331" s="159">
        <f t="shared" si="786"/>
        <v>0</v>
      </c>
      <c r="BB331" s="159">
        <f t="shared" si="786"/>
        <v>0</v>
      </c>
      <c r="BC331" s="159">
        <f t="shared" si="786"/>
        <v>0</v>
      </c>
      <c r="BD331" s="159">
        <f t="shared" si="786"/>
        <v>0</v>
      </c>
      <c r="BE331" s="159">
        <f t="shared" si="786"/>
        <v>0</v>
      </c>
      <c r="BF331" s="159">
        <f t="shared" si="786"/>
        <v>0</v>
      </c>
      <c r="BG331" s="159">
        <f t="shared" si="786"/>
        <v>0</v>
      </c>
      <c r="BH331" s="159">
        <f t="shared" si="786"/>
        <v>0</v>
      </c>
      <c r="BI331" s="159">
        <f t="shared" si="786"/>
        <v>0</v>
      </c>
      <c r="BJ331" s="159">
        <f t="shared" si="786"/>
        <v>0</v>
      </c>
      <c r="BK331" s="159">
        <f t="shared" si="786"/>
        <v>0</v>
      </c>
      <c r="BL331" s="159">
        <f t="shared" si="786"/>
        <v>0</v>
      </c>
      <c r="BM331" s="159">
        <f t="shared" si="786"/>
        <v>0</v>
      </c>
      <c r="BN331" s="159">
        <f t="shared" si="786"/>
        <v>0</v>
      </c>
      <c r="BO331" s="159">
        <f t="shared" si="786"/>
        <v>0</v>
      </c>
      <c r="BP331" s="159">
        <f t="shared" si="786"/>
        <v>0</v>
      </c>
      <c r="BQ331" s="159">
        <f t="shared" si="786"/>
        <v>0</v>
      </c>
      <c r="BR331" s="159">
        <f t="shared" si="786"/>
        <v>-2.5999993085861206E-2</v>
      </c>
      <c r="BS331" s="159">
        <f t="shared" si="786"/>
        <v>0</v>
      </c>
      <c r="BT331" s="159">
        <f t="shared" si="786"/>
        <v>0</v>
      </c>
      <c r="BU331" s="159">
        <f t="shared" si="786"/>
        <v>0</v>
      </c>
      <c r="BV331" s="159">
        <f t="shared" si="786"/>
        <v>0</v>
      </c>
      <c r="BW331" s="159">
        <f t="shared" si="786"/>
        <v>0</v>
      </c>
      <c r="BX331" s="159">
        <f t="shared" si="786"/>
        <v>0</v>
      </c>
      <c r="BY331" s="159">
        <f t="shared" si="786"/>
        <v>0.30699999630451202</v>
      </c>
      <c r="BZ331" s="159">
        <f t="shared" si="786"/>
        <v>0</v>
      </c>
      <c r="CA331" s="159">
        <f t="shared" si="786"/>
        <v>0</v>
      </c>
      <c r="CB331" s="159">
        <f t="shared" si="786"/>
        <v>0</v>
      </c>
      <c r="CC331" s="159">
        <f t="shared" si="786"/>
        <v>0</v>
      </c>
      <c r="CD331" s="159">
        <f t="shared" si="786"/>
        <v>0</v>
      </c>
      <c r="CE331" s="159">
        <f t="shared" si="786"/>
        <v>0</v>
      </c>
      <c r="CF331" s="159">
        <f t="shared" si="786"/>
        <v>0</v>
      </c>
      <c r="CG331" s="159">
        <f t="shared" si="786"/>
        <v>0</v>
      </c>
      <c r="CH331" s="159">
        <f t="shared" si="786"/>
        <v>0</v>
      </c>
      <c r="CI331" s="159">
        <f t="shared" si="786"/>
        <v>0.52600002288818359</v>
      </c>
    </row>
    <row r="333" spans="2:87">
      <c r="C333" s="209"/>
      <c r="D333" s="209"/>
      <c r="E333" s="209"/>
      <c r="F333" s="209"/>
      <c r="G333" s="209"/>
      <c r="H333" s="209"/>
      <c r="I333" s="209"/>
      <c r="J333" s="209"/>
      <c r="K333" s="209"/>
      <c r="L333" s="209"/>
      <c r="M333" s="209"/>
      <c r="N333" s="209"/>
      <c r="O333" s="209"/>
      <c r="P333" s="209"/>
      <c r="Q333" s="209"/>
      <c r="R333" s="209"/>
      <c r="S333" s="209"/>
      <c r="T333" s="209"/>
      <c r="U333" s="209"/>
      <c r="V333" s="209"/>
      <c r="W333" s="209"/>
      <c r="X333" s="209"/>
      <c r="Y333" s="209"/>
      <c r="Z333" s="209"/>
      <c r="AA333" s="209"/>
      <c r="AB333" s="209"/>
      <c r="AC333" s="209"/>
      <c r="AD333" s="209"/>
      <c r="AE333" s="209"/>
      <c r="AF333" s="209"/>
      <c r="AG333" s="209"/>
    </row>
    <row r="334" spans="2:87" ht="18.75" customHeight="1">
      <c r="B334" s="230" t="s">
        <v>523</v>
      </c>
      <c r="C334" s="231"/>
      <c r="D334" s="231"/>
      <c r="E334" s="231"/>
      <c r="F334" s="231"/>
      <c r="G334" s="231"/>
      <c r="H334" s="231"/>
      <c r="I334" s="231"/>
      <c r="J334" s="231"/>
      <c r="K334" s="231"/>
      <c r="L334" s="231"/>
      <c r="M334" s="231"/>
      <c r="N334" s="231"/>
      <c r="O334" s="231"/>
      <c r="P334" s="231"/>
      <c r="Q334" s="231"/>
      <c r="R334" s="231"/>
      <c r="S334" s="231"/>
      <c r="T334" s="231"/>
      <c r="U334" s="231"/>
      <c r="V334" s="231"/>
      <c r="W334" s="231"/>
      <c r="X334" s="231"/>
      <c r="Y334" s="231"/>
      <c r="Z334" s="231"/>
      <c r="AA334" s="231"/>
      <c r="AB334" s="231"/>
      <c r="AC334" s="231"/>
      <c r="AD334" s="231"/>
      <c r="AE334" s="231"/>
      <c r="AF334" s="231"/>
      <c r="AG334" s="231"/>
      <c r="AH334" s="231"/>
      <c r="AI334" s="231"/>
      <c r="AJ334" s="231"/>
      <c r="AK334" s="231"/>
      <c r="AL334" s="231"/>
      <c r="AM334" s="231"/>
      <c r="AN334" s="231"/>
      <c r="AO334" s="231"/>
      <c r="AP334" s="231"/>
      <c r="AQ334" s="232"/>
    </row>
    <row r="335" spans="2:87" s="163" customFormat="1">
      <c r="B335" s="188"/>
      <c r="C335" s="178">
        <f>COUNTIF($C$336:$AP$336,C336)</f>
        <v>1</v>
      </c>
      <c r="D335" s="178">
        <f t="shared" ref="D335:AP335" si="787">COUNTIF($C$336:$AP$336,D336)</f>
        <v>1</v>
      </c>
      <c r="E335" s="178">
        <f t="shared" si="787"/>
        <v>1</v>
      </c>
      <c r="F335" s="178">
        <f t="shared" si="787"/>
        <v>1</v>
      </c>
      <c r="G335" s="178">
        <f t="shared" si="787"/>
        <v>1</v>
      </c>
      <c r="H335" s="178">
        <f t="shared" si="787"/>
        <v>1</v>
      </c>
      <c r="I335" s="178">
        <f t="shared" si="787"/>
        <v>1</v>
      </c>
      <c r="J335" s="178">
        <f t="shared" si="787"/>
        <v>1</v>
      </c>
      <c r="K335" s="178">
        <f t="shared" si="787"/>
        <v>1</v>
      </c>
      <c r="L335" s="178">
        <f t="shared" si="787"/>
        <v>1</v>
      </c>
      <c r="M335" s="178">
        <f t="shared" si="787"/>
        <v>1</v>
      </c>
      <c r="N335" s="178">
        <f t="shared" si="787"/>
        <v>1</v>
      </c>
      <c r="O335" s="178">
        <f t="shared" si="787"/>
        <v>1</v>
      </c>
      <c r="P335" s="178">
        <f t="shared" si="787"/>
        <v>1</v>
      </c>
      <c r="Q335" s="178">
        <f t="shared" si="787"/>
        <v>1</v>
      </c>
      <c r="R335" s="178">
        <f t="shared" si="787"/>
        <v>1</v>
      </c>
      <c r="S335" s="178">
        <f t="shared" si="787"/>
        <v>1</v>
      </c>
      <c r="T335" s="178">
        <f t="shared" si="787"/>
        <v>1</v>
      </c>
      <c r="U335" s="178">
        <f t="shared" si="787"/>
        <v>1</v>
      </c>
      <c r="V335" s="178">
        <f t="shared" si="787"/>
        <v>1</v>
      </c>
      <c r="W335" s="178">
        <f t="shared" si="787"/>
        <v>1</v>
      </c>
      <c r="X335" s="178">
        <f t="shared" si="787"/>
        <v>1</v>
      </c>
      <c r="Y335" s="178">
        <f t="shared" si="787"/>
        <v>1</v>
      </c>
      <c r="Z335" s="178">
        <f t="shared" si="787"/>
        <v>1</v>
      </c>
      <c r="AA335" s="178">
        <f t="shared" si="787"/>
        <v>1</v>
      </c>
      <c r="AB335" s="178">
        <f t="shared" si="787"/>
        <v>1</v>
      </c>
      <c r="AC335" s="178">
        <f t="shared" si="787"/>
        <v>1</v>
      </c>
      <c r="AD335" s="178">
        <f t="shared" si="787"/>
        <v>10</v>
      </c>
      <c r="AE335" s="178">
        <f t="shared" si="787"/>
        <v>1</v>
      </c>
      <c r="AF335" s="178">
        <f t="shared" si="787"/>
        <v>1</v>
      </c>
      <c r="AG335" s="178">
        <f t="shared" si="787"/>
        <v>1</v>
      </c>
      <c r="AH335" s="178">
        <f t="shared" si="787"/>
        <v>10</v>
      </c>
      <c r="AI335" s="178">
        <f t="shared" si="787"/>
        <v>10</v>
      </c>
      <c r="AJ335" s="178">
        <f t="shared" si="787"/>
        <v>10</v>
      </c>
      <c r="AK335" s="178">
        <f t="shared" si="787"/>
        <v>10</v>
      </c>
      <c r="AL335" s="178">
        <f t="shared" si="787"/>
        <v>10</v>
      </c>
      <c r="AM335" s="178">
        <f t="shared" si="787"/>
        <v>10</v>
      </c>
      <c r="AN335" s="178">
        <f t="shared" si="787"/>
        <v>10</v>
      </c>
      <c r="AO335" s="178">
        <f t="shared" si="787"/>
        <v>10</v>
      </c>
      <c r="AP335" s="178">
        <f t="shared" si="787"/>
        <v>10</v>
      </c>
      <c r="AQ335" s="188"/>
      <c r="AS335" s="164"/>
      <c r="AU335" s="179"/>
      <c r="AV335" s="179"/>
      <c r="AW335" s="179"/>
      <c r="AX335" s="179"/>
      <c r="AY335" s="179"/>
      <c r="AZ335" s="179"/>
      <c r="BA335" s="179"/>
      <c r="BB335" s="179"/>
      <c r="BC335" s="179"/>
      <c r="BD335" s="179"/>
      <c r="BE335" s="179"/>
      <c r="BF335" s="179"/>
      <c r="BG335" s="179"/>
      <c r="BH335" s="179"/>
      <c r="BI335" s="179"/>
      <c r="BJ335" s="179"/>
      <c r="BK335" s="179"/>
      <c r="BL335" s="179"/>
      <c r="BM335" s="179"/>
      <c r="BN335" s="179"/>
      <c r="BO335" s="179"/>
      <c r="BP335" s="179"/>
      <c r="BQ335" s="179"/>
      <c r="BR335" s="179"/>
      <c r="BS335" s="179"/>
      <c r="BT335" s="179"/>
      <c r="BU335" s="179"/>
      <c r="BV335" s="179"/>
      <c r="BW335" s="179"/>
      <c r="BX335" s="179"/>
      <c r="BY335" s="179"/>
      <c r="BZ335" s="179"/>
      <c r="CA335" s="179"/>
      <c r="CB335" s="179"/>
      <c r="CC335" s="179"/>
      <c r="CD335" s="179"/>
      <c r="CE335" s="179"/>
      <c r="CF335" s="179"/>
      <c r="CG335" s="179"/>
      <c r="CH335" s="179"/>
      <c r="CI335" s="179"/>
    </row>
    <row r="336" spans="2:87" s="163" customFormat="1" hidden="1">
      <c r="B336" s="164"/>
      <c r="C336" s="176">
        <f>SUM(C338:C374)</f>
        <v>124</v>
      </c>
      <c r="D336" s="176">
        <f t="shared" ref="D336:AP336" si="788">SUM(D338:D374)</f>
        <v>36041.518474216005</v>
      </c>
      <c r="E336" s="176">
        <f t="shared" si="788"/>
        <v>643</v>
      </c>
      <c r="F336" s="176">
        <f t="shared" si="788"/>
        <v>35429</v>
      </c>
      <c r="G336" s="176">
        <f t="shared" si="788"/>
        <v>6276</v>
      </c>
      <c r="H336" s="176">
        <f t="shared" si="788"/>
        <v>461</v>
      </c>
      <c r="I336" s="176">
        <f t="shared" si="788"/>
        <v>30852</v>
      </c>
      <c r="J336" s="176">
        <f t="shared" si="788"/>
        <v>86162</v>
      </c>
      <c r="K336" s="176">
        <f t="shared" si="788"/>
        <v>3470</v>
      </c>
      <c r="L336" s="176">
        <f t="shared" si="788"/>
        <v>269</v>
      </c>
      <c r="M336" s="176">
        <f t="shared" si="788"/>
        <v>18256</v>
      </c>
      <c r="N336" s="176">
        <f t="shared" si="788"/>
        <v>324</v>
      </c>
      <c r="O336" s="176">
        <f t="shared" si="788"/>
        <v>10268</v>
      </c>
      <c r="P336" s="176">
        <f t="shared" si="788"/>
        <v>10126</v>
      </c>
      <c r="Q336" s="176">
        <f t="shared" si="788"/>
        <v>9233</v>
      </c>
      <c r="R336" s="176">
        <f t="shared" si="788"/>
        <v>1</v>
      </c>
      <c r="S336" s="176">
        <f t="shared" si="788"/>
        <v>856</v>
      </c>
      <c r="T336" s="176">
        <f t="shared" si="788"/>
        <v>40225</v>
      </c>
      <c r="U336" s="176">
        <f t="shared" si="788"/>
        <v>6584</v>
      </c>
      <c r="V336" s="176">
        <f t="shared" si="788"/>
        <v>30</v>
      </c>
      <c r="W336" s="176">
        <f t="shared" si="788"/>
        <v>6008</v>
      </c>
      <c r="X336" s="176">
        <f t="shared" si="788"/>
        <v>89622</v>
      </c>
      <c r="Y336" s="176">
        <f t="shared" si="788"/>
        <v>30117</v>
      </c>
      <c r="Z336" s="176">
        <f t="shared" si="788"/>
        <v>1278</v>
      </c>
      <c r="AA336" s="176">
        <f t="shared" si="788"/>
        <v>3494</v>
      </c>
      <c r="AB336" s="176">
        <f t="shared" si="788"/>
        <v>3396</v>
      </c>
      <c r="AC336" s="176">
        <f t="shared" si="788"/>
        <v>1283</v>
      </c>
      <c r="AD336" s="176">
        <f t="shared" si="788"/>
        <v>0</v>
      </c>
      <c r="AE336" s="176">
        <f t="shared" si="788"/>
        <v>18804</v>
      </c>
      <c r="AF336" s="176">
        <f t="shared" si="788"/>
        <v>1071</v>
      </c>
      <c r="AG336" s="176">
        <f t="shared" si="788"/>
        <v>72710</v>
      </c>
      <c r="AH336" s="176">
        <f t="shared" si="788"/>
        <v>0</v>
      </c>
      <c r="AI336" s="176">
        <f t="shared" si="788"/>
        <v>0</v>
      </c>
      <c r="AJ336" s="176">
        <f t="shared" si="788"/>
        <v>0</v>
      </c>
      <c r="AK336" s="176">
        <f t="shared" si="788"/>
        <v>0</v>
      </c>
      <c r="AL336" s="176">
        <f t="shared" si="788"/>
        <v>0</v>
      </c>
      <c r="AM336" s="176">
        <f t="shared" si="788"/>
        <v>0</v>
      </c>
      <c r="AN336" s="176">
        <f t="shared" si="788"/>
        <v>0</v>
      </c>
      <c r="AO336" s="176">
        <f t="shared" si="788"/>
        <v>0</v>
      </c>
      <c r="AP336" s="176">
        <f t="shared" si="788"/>
        <v>0</v>
      </c>
      <c r="AQ336" s="164"/>
      <c r="AS336" s="164"/>
      <c r="AU336" s="179"/>
      <c r="AV336" s="179"/>
      <c r="AW336" s="179"/>
      <c r="AX336" s="179"/>
      <c r="AY336" s="179"/>
      <c r="AZ336" s="179"/>
      <c r="BA336" s="179"/>
      <c r="BB336" s="179"/>
      <c r="BC336" s="179"/>
      <c r="BD336" s="179"/>
      <c r="BE336" s="179"/>
      <c r="BF336" s="179"/>
      <c r="BG336" s="179"/>
      <c r="BH336" s="179"/>
      <c r="BI336" s="179"/>
      <c r="BJ336" s="179"/>
      <c r="BK336" s="179"/>
      <c r="BL336" s="179"/>
      <c r="BM336" s="179"/>
      <c r="BN336" s="179"/>
      <c r="BO336" s="179"/>
      <c r="BP336" s="179"/>
      <c r="BQ336" s="179"/>
      <c r="BR336" s="179"/>
      <c r="BS336" s="179"/>
      <c r="BT336" s="179"/>
      <c r="BU336" s="179"/>
      <c r="BV336" s="179"/>
      <c r="BW336" s="179"/>
      <c r="BX336" s="179"/>
      <c r="BY336" s="179"/>
      <c r="BZ336" s="179"/>
      <c r="CA336" s="179"/>
      <c r="CB336" s="179"/>
      <c r="CC336" s="179"/>
      <c r="CD336" s="179"/>
      <c r="CE336" s="179"/>
      <c r="CF336" s="179"/>
      <c r="CG336" s="179"/>
      <c r="CH336" s="179"/>
      <c r="CI336" s="179"/>
    </row>
    <row r="337" spans="2:87" s="195" customFormat="1" ht="22.5">
      <c r="B337" s="138"/>
      <c r="C337" s="138" t="str">
        <f>C7</f>
        <v>Ace Vida</v>
      </c>
      <c r="D337" s="138" t="str">
        <f t="shared" ref="D337:AQ337" si="789">D7</f>
        <v>BanChile</v>
      </c>
      <c r="E337" s="138" t="str">
        <f t="shared" si="789"/>
        <v>BBVA Vida</v>
      </c>
      <c r="F337" s="138" t="str">
        <f t="shared" si="789"/>
        <v>BCI Seguros Vida</v>
      </c>
      <c r="G337" s="138" t="str">
        <f t="shared" si="789"/>
        <v>BICE Vida</v>
      </c>
      <c r="H337" s="138" t="str">
        <f t="shared" si="789"/>
        <v>Cámara</v>
      </c>
      <c r="I337" s="138" t="str">
        <f t="shared" si="789"/>
        <v>Cardif</v>
      </c>
      <c r="J337" s="138" t="str">
        <f t="shared" si="789"/>
        <v>Chilena Consolidada</v>
      </c>
      <c r="K337" s="138" t="str">
        <f t="shared" si="789"/>
        <v>CLC</v>
      </c>
      <c r="L337" s="138" t="str">
        <f t="shared" si="789"/>
        <v>CN Life</v>
      </c>
      <c r="M337" s="138" t="str">
        <f t="shared" si="789"/>
        <v>Consorcio Nacional</v>
      </c>
      <c r="N337" s="138" t="str">
        <f t="shared" si="789"/>
        <v>CorpSeguros</v>
      </c>
      <c r="O337" s="138" t="str">
        <f t="shared" si="789"/>
        <v>CorpVida</v>
      </c>
      <c r="P337" s="138" t="str">
        <f t="shared" si="789"/>
        <v>Cruz del Sur</v>
      </c>
      <c r="Q337" s="138" t="str">
        <f t="shared" si="789"/>
        <v>EuroAmérica</v>
      </c>
      <c r="R337" s="138" t="str">
        <f t="shared" si="789"/>
        <v>Huelen</v>
      </c>
      <c r="S337" s="138" t="str">
        <f t="shared" si="789"/>
        <v>Itaú</v>
      </c>
      <c r="T337" s="138" t="str">
        <f t="shared" si="789"/>
        <v>M. de Carabineros</v>
      </c>
      <c r="U337" s="138" t="str">
        <f t="shared" si="789"/>
        <v>M. del Ej. y Av.</v>
      </c>
      <c r="V337" s="138" t="str">
        <f t="shared" si="789"/>
        <v>Magallanes Vida</v>
      </c>
      <c r="W337" s="138" t="str">
        <f t="shared" si="789"/>
        <v>Mapfre Vida</v>
      </c>
      <c r="X337" s="138" t="str">
        <f t="shared" si="789"/>
        <v>Metlife</v>
      </c>
      <c r="Y337" s="138" t="str">
        <f t="shared" si="789"/>
        <v>Mutual de Seguros</v>
      </c>
      <c r="Z337" s="138" t="str">
        <f t="shared" si="789"/>
        <v>Ohio National</v>
      </c>
      <c r="AA337" s="138" t="str">
        <f t="shared" si="789"/>
        <v>Penta Vida</v>
      </c>
      <c r="AB337" s="138" t="str">
        <f t="shared" si="789"/>
        <v>Principal</v>
      </c>
      <c r="AC337" s="138" t="str">
        <f t="shared" si="789"/>
        <v>Renta Nacional</v>
      </c>
      <c r="AD337" s="138" t="str">
        <f t="shared" si="789"/>
        <v>Rigel</v>
      </c>
      <c r="AE337" s="138" t="str">
        <f t="shared" si="789"/>
        <v>Security Previsión</v>
      </c>
      <c r="AF337" s="138" t="str">
        <f t="shared" si="789"/>
        <v>Sura</v>
      </c>
      <c r="AG337" s="138" t="str">
        <f t="shared" si="789"/>
        <v>Zurich Santander</v>
      </c>
      <c r="AH337" s="138">
        <f t="shared" si="789"/>
        <v>0</v>
      </c>
      <c r="AI337" s="138">
        <f t="shared" si="789"/>
        <v>0</v>
      </c>
      <c r="AJ337" s="138">
        <f t="shared" si="789"/>
        <v>0</v>
      </c>
      <c r="AK337" s="138">
        <f t="shared" si="789"/>
        <v>0</v>
      </c>
      <c r="AL337" s="138">
        <f t="shared" si="789"/>
        <v>0</v>
      </c>
      <c r="AM337" s="138">
        <f t="shared" si="789"/>
        <v>0</v>
      </c>
      <c r="AN337" s="138">
        <f t="shared" si="789"/>
        <v>0</v>
      </c>
      <c r="AO337" s="138">
        <f t="shared" si="789"/>
        <v>0</v>
      </c>
      <c r="AP337" s="138">
        <f t="shared" si="789"/>
        <v>0</v>
      </c>
      <c r="AQ337" s="138" t="str">
        <f t="shared" si="789"/>
        <v>Mercado</v>
      </c>
      <c r="AS337" s="138" t="s">
        <v>339</v>
      </c>
      <c r="AU337" s="196"/>
      <c r="AV337" s="196"/>
      <c r="AW337" s="196"/>
      <c r="AX337" s="196"/>
      <c r="AY337" s="196"/>
      <c r="AZ337" s="196"/>
      <c r="BA337" s="196"/>
      <c r="BB337" s="196"/>
      <c r="BC337" s="196"/>
      <c r="BD337" s="196"/>
      <c r="BE337" s="196"/>
      <c r="BF337" s="196"/>
      <c r="BG337" s="196"/>
      <c r="BH337" s="196"/>
      <c r="BI337" s="196"/>
      <c r="BJ337" s="196"/>
      <c r="BK337" s="196"/>
      <c r="BL337" s="196"/>
      <c r="BM337" s="196"/>
      <c r="BN337" s="196"/>
      <c r="BO337" s="196"/>
      <c r="BP337" s="196"/>
      <c r="BQ337" s="196"/>
      <c r="BR337" s="196"/>
      <c r="BS337" s="196"/>
      <c r="BT337" s="196"/>
      <c r="BU337" s="196"/>
      <c r="BV337" s="196"/>
      <c r="BW337" s="196"/>
      <c r="BX337" s="196"/>
      <c r="BY337" s="196"/>
      <c r="BZ337" s="196"/>
      <c r="CA337" s="196"/>
      <c r="CB337" s="196"/>
      <c r="CC337" s="196"/>
      <c r="CD337" s="196"/>
      <c r="CE337" s="196"/>
      <c r="CF337" s="196"/>
      <c r="CG337" s="196"/>
      <c r="CH337" s="196"/>
      <c r="CI337" s="196"/>
    </row>
    <row r="338" spans="2:87">
      <c r="B338" s="153" t="str">
        <f>B250</f>
        <v>Individuales</v>
      </c>
      <c r="C338" s="142"/>
      <c r="D338" s="142"/>
      <c r="E338" s="142"/>
      <c r="F338" s="142"/>
      <c r="G338" s="142"/>
      <c r="H338" s="142"/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142"/>
      <c r="Z338" s="142"/>
      <c r="AA338" s="142"/>
      <c r="AB338" s="142"/>
      <c r="AC338" s="142"/>
      <c r="AD338" s="142"/>
      <c r="AE338" s="142"/>
      <c r="AF338" s="142"/>
      <c r="AG338" s="142"/>
      <c r="AH338" s="142"/>
      <c r="AI338" s="142"/>
      <c r="AJ338" s="142"/>
      <c r="AK338" s="142"/>
      <c r="AL338" s="142"/>
      <c r="AM338" s="142"/>
      <c r="AN338" s="142"/>
      <c r="AO338" s="142"/>
      <c r="AP338" s="142"/>
      <c r="AQ338" s="27"/>
      <c r="AS338" s="142"/>
    </row>
    <row r="339" spans="2:87">
      <c r="B339" s="161" t="str">
        <f t="shared" ref="B339:B375" si="790">B251</f>
        <v>101 Vida Entera</v>
      </c>
      <c r="C339" s="145">
        <v>0</v>
      </c>
      <c r="D339" s="145">
        <v>0</v>
      </c>
      <c r="E339" s="145">
        <v>0</v>
      </c>
      <c r="F339" s="145">
        <v>0</v>
      </c>
      <c r="G339" s="145">
        <v>0</v>
      </c>
      <c r="H339" s="145">
        <v>0</v>
      </c>
      <c r="I339" s="145">
        <v>0</v>
      </c>
      <c r="J339" s="145">
        <v>0</v>
      </c>
      <c r="K339" s="145">
        <v>0</v>
      </c>
      <c r="L339" s="145">
        <v>0</v>
      </c>
      <c r="M339" s="145">
        <v>2</v>
      </c>
      <c r="N339" s="145">
        <v>0</v>
      </c>
      <c r="O339" s="145">
        <v>0</v>
      </c>
      <c r="P339" s="145">
        <v>0</v>
      </c>
      <c r="Q339" s="145">
        <v>1</v>
      </c>
      <c r="R339" s="145">
        <v>0</v>
      </c>
      <c r="S339" s="145">
        <v>0</v>
      </c>
      <c r="T339" s="145">
        <v>0</v>
      </c>
      <c r="U339" s="145">
        <v>0</v>
      </c>
      <c r="V339" s="145">
        <v>0</v>
      </c>
      <c r="W339" s="145">
        <v>0</v>
      </c>
      <c r="X339" s="145">
        <v>0</v>
      </c>
      <c r="Y339" s="145">
        <v>298</v>
      </c>
      <c r="Z339" s="145">
        <v>30</v>
      </c>
      <c r="AA339" s="145">
        <v>0</v>
      </c>
      <c r="AB339" s="145">
        <v>0</v>
      </c>
      <c r="AC339" s="145">
        <v>0</v>
      </c>
      <c r="AD339" s="145">
        <v>0</v>
      </c>
      <c r="AE339" s="145">
        <v>0</v>
      </c>
      <c r="AF339" s="145">
        <v>0</v>
      </c>
      <c r="AG339" s="145">
        <v>0</v>
      </c>
      <c r="AH339" s="145"/>
      <c r="AI339" s="145"/>
      <c r="AJ339" s="145"/>
      <c r="AK339" s="145"/>
      <c r="AL339" s="145"/>
      <c r="AM339" s="145"/>
      <c r="AN339" s="145"/>
      <c r="AO339" s="145"/>
      <c r="AP339" s="145"/>
      <c r="AQ339" s="131">
        <f t="shared" ref="AQ339:AQ353" si="791">SUM(C339:AP339)</f>
        <v>331</v>
      </c>
      <c r="AS339" s="145">
        <v>501</v>
      </c>
      <c r="AU339" s="135">
        <f>IF(AND(C251=0,C339=0),0,IF(ISERROR(C251/C339),1,0))</f>
        <v>0</v>
      </c>
      <c r="AV339" s="135">
        <f t="shared" ref="AV339:CI345" si="792">IF(AND(D251=0,D339=0),0,IF(ISERROR(D251/D339),1,0))</f>
        <v>0</v>
      </c>
      <c r="AW339" s="135">
        <f t="shared" si="792"/>
        <v>0</v>
      </c>
      <c r="AX339" s="135">
        <f t="shared" si="792"/>
        <v>0</v>
      </c>
      <c r="AY339" s="135">
        <f t="shared" si="792"/>
        <v>1</v>
      </c>
      <c r="AZ339" s="135">
        <f t="shared" si="792"/>
        <v>0</v>
      </c>
      <c r="BA339" s="135">
        <f t="shared" si="792"/>
        <v>0</v>
      </c>
      <c r="BB339" s="135">
        <f t="shared" si="792"/>
        <v>1</v>
      </c>
      <c r="BC339" s="135">
        <f t="shared" si="792"/>
        <v>0</v>
      </c>
      <c r="BD339" s="135">
        <f t="shared" si="792"/>
        <v>0</v>
      </c>
      <c r="BE339" s="135">
        <f t="shared" si="792"/>
        <v>0</v>
      </c>
      <c r="BF339" s="135">
        <f t="shared" si="792"/>
        <v>0</v>
      </c>
      <c r="BG339" s="135">
        <f t="shared" si="792"/>
        <v>0</v>
      </c>
      <c r="BH339" s="135">
        <f t="shared" si="792"/>
        <v>1</v>
      </c>
      <c r="BI339" s="135">
        <f t="shared" si="792"/>
        <v>0</v>
      </c>
      <c r="BJ339" s="135">
        <f t="shared" si="792"/>
        <v>0</v>
      </c>
      <c r="BK339" s="135">
        <f t="shared" si="792"/>
        <v>0</v>
      </c>
      <c r="BL339" s="135">
        <f t="shared" si="792"/>
        <v>0</v>
      </c>
      <c r="BM339" s="135">
        <f t="shared" si="792"/>
        <v>1</v>
      </c>
      <c r="BN339" s="135">
        <f t="shared" si="792"/>
        <v>0</v>
      </c>
      <c r="BO339" s="135">
        <f t="shared" si="792"/>
        <v>0</v>
      </c>
      <c r="BP339" s="135">
        <f t="shared" si="792"/>
        <v>1</v>
      </c>
      <c r="BQ339" s="135">
        <f t="shared" si="792"/>
        <v>0</v>
      </c>
      <c r="BR339" s="135">
        <f t="shared" si="792"/>
        <v>0</v>
      </c>
      <c r="BS339" s="135">
        <f t="shared" si="792"/>
        <v>1</v>
      </c>
      <c r="BT339" s="135">
        <f t="shared" si="792"/>
        <v>0</v>
      </c>
      <c r="BU339" s="135">
        <f t="shared" si="792"/>
        <v>0</v>
      </c>
      <c r="BV339" s="135">
        <f t="shared" si="792"/>
        <v>0</v>
      </c>
      <c r="BW339" s="135">
        <f t="shared" si="792"/>
        <v>1</v>
      </c>
      <c r="BX339" s="135">
        <f t="shared" si="792"/>
        <v>1</v>
      </c>
      <c r="BY339" s="135">
        <f t="shared" si="792"/>
        <v>0</v>
      </c>
      <c r="BZ339" s="135">
        <f t="shared" si="792"/>
        <v>0</v>
      </c>
      <c r="CA339" s="135">
        <f t="shared" si="792"/>
        <v>0</v>
      </c>
      <c r="CB339" s="135">
        <f t="shared" si="792"/>
        <v>0</v>
      </c>
      <c r="CC339" s="135">
        <f t="shared" si="792"/>
        <v>0</v>
      </c>
      <c r="CD339" s="135">
        <f t="shared" si="792"/>
        <v>0</v>
      </c>
      <c r="CE339" s="135">
        <f t="shared" si="792"/>
        <v>0</v>
      </c>
      <c r="CF339" s="135">
        <f t="shared" si="792"/>
        <v>0</v>
      </c>
      <c r="CG339" s="135">
        <f t="shared" si="792"/>
        <v>0</v>
      </c>
      <c r="CH339" s="135">
        <f t="shared" si="792"/>
        <v>0</v>
      </c>
      <c r="CI339" s="135">
        <f t="shared" si="792"/>
        <v>0</v>
      </c>
    </row>
    <row r="340" spans="2:87">
      <c r="B340" s="161" t="str">
        <f t="shared" si="790"/>
        <v>102 Temporal de Vida</v>
      </c>
      <c r="C340" s="145">
        <v>3</v>
      </c>
      <c r="D340" s="145">
        <v>6981.0951999999997</v>
      </c>
      <c r="E340" s="145">
        <v>0</v>
      </c>
      <c r="F340" s="145">
        <v>828</v>
      </c>
      <c r="G340" s="145">
        <v>190</v>
      </c>
      <c r="H340" s="145">
        <v>0</v>
      </c>
      <c r="I340" s="145">
        <v>0</v>
      </c>
      <c r="J340" s="145">
        <v>347</v>
      </c>
      <c r="K340" s="145">
        <v>0</v>
      </c>
      <c r="L340" s="145">
        <v>0</v>
      </c>
      <c r="M340" s="145">
        <v>1029</v>
      </c>
      <c r="N340" s="145">
        <v>0</v>
      </c>
      <c r="O340" s="145">
        <v>1125</v>
      </c>
      <c r="P340" s="145">
        <v>381</v>
      </c>
      <c r="Q340" s="145">
        <v>168</v>
      </c>
      <c r="R340" s="145">
        <v>0</v>
      </c>
      <c r="S340" s="145">
        <v>0</v>
      </c>
      <c r="T340" s="145">
        <v>0</v>
      </c>
      <c r="U340" s="145">
        <v>282</v>
      </c>
      <c r="V340" s="145">
        <v>0</v>
      </c>
      <c r="W340" s="145">
        <v>3306</v>
      </c>
      <c r="X340" s="145">
        <v>12159</v>
      </c>
      <c r="Y340" s="145">
        <v>95</v>
      </c>
      <c r="Z340" s="145">
        <v>176</v>
      </c>
      <c r="AA340" s="145">
        <v>85</v>
      </c>
      <c r="AB340" s="145">
        <v>0</v>
      </c>
      <c r="AC340" s="145">
        <v>0</v>
      </c>
      <c r="AD340" s="145">
        <v>0</v>
      </c>
      <c r="AE340" s="145">
        <v>635</v>
      </c>
      <c r="AF340" s="145">
        <v>88</v>
      </c>
      <c r="AG340" s="145">
        <v>16733</v>
      </c>
      <c r="AH340" s="145"/>
      <c r="AI340" s="145"/>
      <c r="AJ340" s="145"/>
      <c r="AK340" s="145"/>
      <c r="AL340" s="145"/>
      <c r="AM340" s="145"/>
      <c r="AN340" s="145"/>
      <c r="AO340" s="145"/>
      <c r="AP340" s="145"/>
      <c r="AQ340" s="131">
        <f t="shared" si="791"/>
        <v>44611.095199999996</v>
      </c>
      <c r="AS340" s="145">
        <v>98162</v>
      </c>
      <c r="AU340" s="135">
        <f t="shared" ref="AU340:AU374" si="793">IF(AND(C252=0,C340=0),0,IF(ISERROR(C252/C340),1,0))</f>
        <v>0</v>
      </c>
      <c r="AV340" s="135">
        <f t="shared" si="792"/>
        <v>0</v>
      </c>
      <c r="AW340" s="135">
        <f t="shared" si="792"/>
        <v>0</v>
      </c>
      <c r="AX340" s="135">
        <f t="shared" si="792"/>
        <v>0</v>
      </c>
      <c r="AY340" s="135">
        <f t="shared" si="792"/>
        <v>0</v>
      </c>
      <c r="AZ340" s="135">
        <f t="shared" si="792"/>
        <v>0</v>
      </c>
      <c r="BA340" s="135">
        <f t="shared" si="792"/>
        <v>1</v>
      </c>
      <c r="BB340" s="135">
        <f t="shared" si="792"/>
        <v>0</v>
      </c>
      <c r="BC340" s="135">
        <f t="shared" si="792"/>
        <v>0</v>
      </c>
      <c r="BD340" s="135">
        <f t="shared" si="792"/>
        <v>1</v>
      </c>
      <c r="BE340" s="135">
        <f t="shared" si="792"/>
        <v>0</v>
      </c>
      <c r="BF340" s="135">
        <f t="shared" si="792"/>
        <v>0</v>
      </c>
      <c r="BG340" s="135">
        <f t="shared" si="792"/>
        <v>0</v>
      </c>
      <c r="BH340" s="135">
        <f t="shared" si="792"/>
        <v>0</v>
      </c>
      <c r="BI340" s="135">
        <f t="shared" si="792"/>
        <v>0</v>
      </c>
      <c r="BJ340" s="135">
        <f t="shared" si="792"/>
        <v>0</v>
      </c>
      <c r="BK340" s="135">
        <f t="shared" si="792"/>
        <v>0</v>
      </c>
      <c r="BL340" s="135">
        <f t="shared" si="792"/>
        <v>0</v>
      </c>
      <c r="BM340" s="135">
        <f t="shared" si="792"/>
        <v>0</v>
      </c>
      <c r="BN340" s="135">
        <f t="shared" si="792"/>
        <v>0</v>
      </c>
      <c r="BO340" s="135">
        <f t="shared" si="792"/>
        <v>0</v>
      </c>
      <c r="BP340" s="135">
        <f t="shared" si="792"/>
        <v>0</v>
      </c>
      <c r="BQ340" s="135">
        <f t="shared" si="792"/>
        <v>0</v>
      </c>
      <c r="BR340" s="135">
        <f t="shared" si="792"/>
        <v>0</v>
      </c>
      <c r="BS340" s="135">
        <f t="shared" si="792"/>
        <v>0</v>
      </c>
      <c r="BT340" s="135">
        <f t="shared" si="792"/>
        <v>0</v>
      </c>
      <c r="BU340" s="135">
        <f t="shared" si="792"/>
        <v>0</v>
      </c>
      <c r="BV340" s="135">
        <f t="shared" si="792"/>
        <v>0</v>
      </c>
      <c r="BW340" s="135">
        <f t="shared" si="792"/>
        <v>0</v>
      </c>
      <c r="BX340" s="135">
        <f t="shared" si="792"/>
        <v>0</v>
      </c>
      <c r="BY340" s="135">
        <f t="shared" si="792"/>
        <v>0</v>
      </c>
      <c r="BZ340" s="135">
        <f t="shared" si="792"/>
        <v>0</v>
      </c>
      <c r="CA340" s="135">
        <f t="shared" si="792"/>
        <v>0</v>
      </c>
      <c r="CB340" s="135">
        <f t="shared" si="792"/>
        <v>0</v>
      </c>
      <c r="CC340" s="135">
        <f t="shared" si="792"/>
        <v>0</v>
      </c>
      <c r="CD340" s="135">
        <f t="shared" si="792"/>
        <v>0</v>
      </c>
      <c r="CE340" s="135">
        <f t="shared" si="792"/>
        <v>0</v>
      </c>
      <c r="CF340" s="135">
        <f t="shared" si="792"/>
        <v>0</v>
      </c>
      <c r="CG340" s="135">
        <f t="shared" si="792"/>
        <v>0</v>
      </c>
      <c r="CH340" s="135">
        <f t="shared" si="792"/>
        <v>0</v>
      </c>
      <c r="CI340" s="135">
        <f t="shared" si="792"/>
        <v>0</v>
      </c>
    </row>
    <row r="341" spans="2:87">
      <c r="B341" s="161" t="str">
        <f t="shared" si="790"/>
        <v>103 Otros Seguros con CUI</v>
      </c>
      <c r="C341" s="145">
        <v>0</v>
      </c>
      <c r="D341" s="145">
        <v>0</v>
      </c>
      <c r="E341" s="145">
        <v>0</v>
      </c>
      <c r="F341" s="145">
        <v>761</v>
      </c>
      <c r="G341" s="145">
        <v>385</v>
      </c>
      <c r="H341" s="145">
        <v>0</v>
      </c>
      <c r="I341" s="145">
        <v>0</v>
      </c>
      <c r="J341" s="145">
        <v>3590</v>
      </c>
      <c r="K341" s="145">
        <v>0</v>
      </c>
      <c r="L341" s="145">
        <v>0</v>
      </c>
      <c r="M341" s="145">
        <v>5731</v>
      </c>
      <c r="N341" s="145">
        <v>0</v>
      </c>
      <c r="O341" s="145">
        <v>1607</v>
      </c>
      <c r="P341" s="145">
        <v>1305</v>
      </c>
      <c r="Q341" s="145">
        <v>2514</v>
      </c>
      <c r="R341" s="145">
        <v>0</v>
      </c>
      <c r="S341" s="145">
        <v>0</v>
      </c>
      <c r="T341" s="145">
        <v>0</v>
      </c>
      <c r="U341" s="145">
        <v>0</v>
      </c>
      <c r="V341" s="145">
        <v>0</v>
      </c>
      <c r="W341" s="145">
        <v>0</v>
      </c>
      <c r="X341" s="145">
        <v>3707</v>
      </c>
      <c r="Y341" s="145">
        <v>203</v>
      </c>
      <c r="Z341" s="145">
        <v>515</v>
      </c>
      <c r="AA341" s="145">
        <v>1864</v>
      </c>
      <c r="AB341" s="145">
        <v>492</v>
      </c>
      <c r="AC341" s="145">
        <v>0</v>
      </c>
      <c r="AD341" s="145">
        <v>0</v>
      </c>
      <c r="AE341" s="145">
        <v>2634</v>
      </c>
      <c r="AF341" s="145">
        <v>201</v>
      </c>
      <c r="AG341" s="145">
        <v>0</v>
      </c>
      <c r="AH341" s="145"/>
      <c r="AI341" s="145"/>
      <c r="AJ341" s="145"/>
      <c r="AK341" s="145"/>
      <c r="AL341" s="145"/>
      <c r="AM341" s="145"/>
      <c r="AN341" s="145"/>
      <c r="AO341" s="145"/>
      <c r="AP341" s="145"/>
      <c r="AQ341" s="131">
        <f t="shared" si="791"/>
        <v>25509</v>
      </c>
      <c r="AS341" s="145">
        <v>22170</v>
      </c>
      <c r="AU341" s="135">
        <f t="shared" si="793"/>
        <v>0</v>
      </c>
      <c r="AV341" s="135">
        <f t="shared" si="792"/>
        <v>1</v>
      </c>
      <c r="AW341" s="135">
        <f t="shared" si="792"/>
        <v>0</v>
      </c>
      <c r="AX341" s="135">
        <f t="shared" si="792"/>
        <v>0</v>
      </c>
      <c r="AY341" s="135">
        <f t="shared" si="792"/>
        <v>0</v>
      </c>
      <c r="AZ341" s="135">
        <f t="shared" si="792"/>
        <v>0</v>
      </c>
      <c r="BA341" s="135">
        <f t="shared" si="792"/>
        <v>0</v>
      </c>
      <c r="BB341" s="135">
        <f t="shared" si="792"/>
        <v>0</v>
      </c>
      <c r="BC341" s="135">
        <f t="shared" si="792"/>
        <v>0</v>
      </c>
      <c r="BD341" s="135">
        <f t="shared" si="792"/>
        <v>0</v>
      </c>
      <c r="BE341" s="135">
        <f t="shared" si="792"/>
        <v>0</v>
      </c>
      <c r="BF341" s="135">
        <f t="shared" si="792"/>
        <v>0</v>
      </c>
      <c r="BG341" s="135">
        <f t="shared" si="792"/>
        <v>0</v>
      </c>
      <c r="BH341" s="135">
        <f t="shared" si="792"/>
        <v>0</v>
      </c>
      <c r="BI341" s="135">
        <f t="shared" si="792"/>
        <v>0</v>
      </c>
      <c r="BJ341" s="135">
        <f t="shared" si="792"/>
        <v>0</v>
      </c>
      <c r="BK341" s="135">
        <f t="shared" si="792"/>
        <v>0</v>
      </c>
      <c r="BL341" s="135">
        <f t="shared" si="792"/>
        <v>0</v>
      </c>
      <c r="BM341" s="135">
        <f t="shared" si="792"/>
        <v>0</v>
      </c>
      <c r="BN341" s="135">
        <f t="shared" si="792"/>
        <v>0</v>
      </c>
      <c r="BO341" s="135">
        <f t="shared" si="792"/>
        <v>1</v>
      </c>
      <c r="BP341" s="135">
        <f t="shared" si="792"/>
        <v>0</v>
      </c>
      <c r="BQ341" s="135">
        <f t="shared" si="792"/>
        <v>0</v>
      </c>
      <c r="BR341" s="135">
        <f t="shared" si="792"/>
        <v>0</v>
      </c>
      <c r="BS341" s="135">
        <f t="shared" si="792"/>
        <v>0</v>
      </c>
      <c r="BT341" s="135">
        <f t="shared" si="792"/>
        <v>0</v>
      </c>
      <c r="BU341" s="135">
        <f t="shared" si="792"/>
        <v>1</v>
      </c>
      <c r="BV341" s="135">
        <f t="shared" si="792"/>
        <v>0</v>
      </c>
      <c r="BW341" s="135">
        <f t="shared" si="792"/>
        <v>0</v>
      </c>
      <c r="BX341" s="135">
        <f t="shared" si="792"/>
        <v>0</v>
      </c>
      <c r="BY341" s="135">
        <f t="shared" si="792"/>
        <v>1</v>
      </c>
      <c r="BZ341" s="135">
        <f t="shared" si="792"/>
        <v>0</v>
      </c>
      <c r="CA341" s="135">
        <f t="shared" si="792"/>
        <v>0</v>
      </c>
      <c r="CB341" s="135">
        <f t="shared" si="792"/>
        <v>0</v>
      </c>
      <c r="CC341" s="135">
        <f t="shared" si="792"/>
        <v>0</v>
      </c>
      <c r="CD341" s="135">
        <f t="shared" si="792"/>
        <v>0</v>
      </c>
      <c r="CE341" s="135">
        <f t="shared" si="792"/>
        <v>0</v>
      </c>
      <c r="CF341" s="135">
        <f t="shared" si="792"/>
        <v>0</v>
      </c>
      <c r="CG341" s="135">
        <f t="shared" si="792"/>
        <v>0</v>
      </c>
      <c r="CH341" s="135">
        <f t="shared" si="792"/>
        <v>0</v>
      </c>
      <c r="CI341" s="135">
        <f t="shared" si="792"/>
        <v>0</v>
      </c>
    </row>
    <row r="342" spans="2:87">
      <c r="B342" s="161" t="str">
        <f t="shared" si="790"/>
        <v>104 Mixto o Dotal</v>
      </c>
      <c r="C342" s="145">
        <v>0</v>
      </c>
      <c r="D342" s="145">
        <v>0</v>
      </c>
      <c r="E342" s="145">
        <v>0</v>
      </c>
      <c r="F342" s="145">
        <v>0</v>
      </c>
      <c r="G342" s="145">
        <v>0</v>
      </c>
      <c r="H342" s="145">
        <v>0</v>
      </c>
      <c r="I342" s="145">
        <v>0</v>
      </c>
      <c r="J342" s="145">
        <v>24</v>
      </c>
      <c r="K342" s="145">
        <v>0</v>
      </c>
      <c r="L342" s="145">
        <v>0</v>
      </c>
      <c r="M342" s="145">
        <v>0</v>
      </c>
      <c r="N342" s="145">
        <v>0</v>
      </c>
      <c r="O342" s="145">
        <v>0</v>
      </c>
      <c r="P342" s="145">
        <v>0</v>
      </c>
      <c r="Q342" s="145">
        <v>0</v>
      </c>
      <c r="R342" s="145">
        <v>0</v>
      </c>
      <c r="S342" s="145">
        <v>0</v>
      </c>
      <c r="T342" s="145">
        <v>1883</v>
      </c>
      <c r="U342" s="145">
        <v>6293</v>
      </c>
      <c r="V342" s="145">
        <v>0</v>
      </c>
      <c r="W342" s="145">
        <v>0</v>
      </c>
      <c r="X342" s="145">
        <v>0</v>
      </c>
      <c r="Y342" s="145">
        <v>6005</v>
      </c>
      <c r="Z342" s="145">
        <v>0</v>
      </c>
      <c r="AA342" s="145">
        <v>0</v>
      </c>
      <c r="AB342" s="145">
        <v>0</v>
      </c>
      <c r="AC342" s="145">
        <v>0</v>
      </c>
      <c r="AD342" s="145">
        <v>0</v>
      </c>
      <c r="AE342" s="145">
        <v>1338</v>
      </c>
      <c r="AF342" s="145">
        <v>0</v>
      </c>
      <c r="AG342" s="145">
        <v>0</v>
      </c>
      <c r="AH342" s="145"/>
      <c r="AI342" s="145"/>
      <c r="AJ342" s="145"/>
      <c r="AK342" s="145"/>
      <c r="AL342" s="145"/>
      <c r="AM342" s="145"/>
      <c r="AN342" s="145"/>
      <c r="AO342" s="145"/>
      <c r="AP342" s="145"/>
      <c r="AQ342" s="131">
        <f t="shared" si="791"/>
        <v>15543</v>
      </c>
      <c r="AS342" s="145">
        <v>16120</v>
      </c>
      <c r="AU342" s="135">
        <f t="shared" si="793"/>
        <v>0</v>
      </c>
      <c r="AV342" s="135">
        <f t="shared" si="792"/>
        <v>0</v>
      </c>
      <c r="AW342" s="135">
        <f t="shared" si="792"/>
        <v>0</v>
      </c>
      <c r="AX342" s="135">
        <f t="shared" si="792"/>
        <v>0</v>
      </c>
      <c r="AY342" s="135">
        <f t="shared" si="792"/>
        <v>1</v>
      </c>
      <c r="AZ342" s="135">
        <f t="shared" si="792"/>
        <v>0</v>
      </c>
      <c r="BA342" s="135">
        <f t="shared" si="792"/>
        <v>0</v>
      </c>
      <c r="BB342" s="135">
        <f t="shared" si="792"/>
        <v>0</v>
      </c>
      <c r="BC342" s="135">
        <f t="shared" si="792"/>
        <v>0</v>
      </c>
      <c r="BD342" s="135">
        <f t="shared" si="792"/>
        <v>0</v>
      </c>
      <c r="BE342" s="135">
        <f t="shared" si="792"/>
        <v>1</v>
      </c>
      <c r="BF342" s="135">
        <f t="shared" si="792"/>
        <v>0</v>
      </c>
      <c r="BG342" s="135">
        <f t="shared" si="792"/>
        <v>0</v>
      </c>
      <c r="BH342" s="135">
        <f t="shared" si="792"/>
        <v>1</v>
      </c>
      <c r="BI342" s="135">
        <f t="shared" si="792"/>
        <v>1</v>
      </c>
      <c r="BJ342" s="135">
        <f t="shared" si="792"/>
        <v>0</v>
      </c>
      <c r="BK342" s="135">
        <f t="shared" si="792"/>
        <v>0</v>
      </c>
      <c r="BL342" s="135">
        <f t="shared" si="792"/>
        <v>0</v>
      </c>
      <c r="BM342" s="135">
        <f t="shared" si="792"/>
        <v>0</v>
      </c>
      <c r="BN342" s="135">
        <f t="shared" si="792"/>
        <v>0</v>
      </c>
      <c r="BO342" s="135">
        <f t="shared" si="792"/>
        <v>1</v>
      </c>
      <c r="BP342" s="135">
        <f t="shared" si="792"/>
        <v>1</v>
      </c>
      <c r="BQ342" s="135">
        <f t="shared" si="792"/>
        <v>0</v>
      </c>
      <c r="BR342" s="135">
        <f t="shared" si="792"/>
        <v>1</v>
      </c>
      <c r="BS342" s="135">
        <f t="shared" si="792"/>
        <v>1</v>
      </c>
      <c r="BT342" s="135">
        <f t="shared" si="792"/>
        <v>0</v>
      </c>
      <c r="BU342" s="135">
        <f t="shared" si="792"/>
        <v>0</v>
      </c>
      <c r="BV342" s="135">
        <f t="shared" si="792"/>
        <v>0</v>
      </c>
      <c r="BW342" s="135">
        <f t="shared" si="792"/>
        <v>0</v>
      </c>
      <c r="BX342" s="135">
        <f t="shared" si="792"/>
        <v>1</v>
      </c>
      <c r="BY342" s="135">
        <f t="shared" si="792"/>
        <v>0</v>
      </c>
      <c r="BZ342" s="135">
        <f t="shared" si="792"/>
        <v>0</v>
      </c>
      <c r="CA342" s="135">
        <f t="shared" si="792"/>
        <v>0</v>
      </c>
      <c r="CB342" s="135">
        <f t="shared" si="792"/>
        <v>0</v>
      </c>
      <c r="CC342" s="135">
        <f t="shared" si="792"/>
        <v>0</v>
      </c>
      <c r="CD342" s="135">
        <f t="shared" si="792"/>
        <v>0</v>
      </c>
      <c r="CE342" s="135">
        <f t="shared" si="792"/>
        <v>0</v>
      </c>
      <c r="CF342" s="135">
        <f t="shared" si="792"/>
        <v>0</v>
      </c>
      <c r="CG342" s="135">
        <f t="shared" si="792"/>
        <v>0</v>
      </c>
      <c r="CH342" s="135">
        <f t="shared" si="792"/>
        <v>0</v>
      </c>
      <c r="CI342" s="135">
        <f t="shared" si="792"/>
        <v>0</v>
      </c>
    </row>
    <row r="343" spans="2:87">
      <c r="B343" s="161" t="str">
        <f t="shared" si="790"/>
        <v>105 Renta</v>
      </c>
      <c r="C343" s="145">
        <v>0</v>
      </c>
      <c r="D343" s="145">
        <v>0</v>
      </c>
      <c r="E343" s="145">
        <v>0</v>
      </c>
      <c r="F343" s="145">
        <v>0</v>
      </c>
      <c r="G343" s="145">
        <v>28</v>
      </c>
      <c r="H343" s="145">
        <v>0</v>
      </c>
      <c r="I343" s="145">
        <v>0</v>
      </c>
      <c r="J343" s="145">
        <v>2</v>
      </c>
      <c r="K343" s="145">
        <v>0</v>
      </c>
      <c r="L343" s="145">
        <v>0</v>
      </c>
      <c r="M343" s="145">
        <v>0</v>
      </c>
      <c r="N343" s="145">
        <v>0</v>
      </c>
      <c r="O343" s="145">
        <v>55</v>
      </c>
      <c r="P343" s="145">
        <v>0</v>
      </c>
      <c r="Q343" s="145">
        <v>39</v>
      </c>
      <c r="R343" s="145">
        <v>0</v>
      </c>
      <c r="S343" s="145">
        <v>0</v>
      </c>
      <c r="T343" s="145">
        <v>0</v>
      </c>
      <c r="U343" s="145">
        <v>0</v>
      </c>
      <c r="V343" s="145">
        <v>0</v>
      </c>
      <c r="W343" s="145">
        <v>0</v>
      </c>
      <c r="X343" s="145">
        <v>920</v>
      </c>
      <c r="Y343" s="145">
        <v>413</v>
      </c>
      <c r="Z343" s="145">
        <v>2</v>
      </c>
      <c r="AA343" s="145">
        <v>1</v>
      </c>
      <c r="AB343" s="145">
        <v>27</v>
      </c>
      <c r="AC343" s="145">
        <v>0</v>
      </c>
      <c r="AD343" s="145">
        <v>0</v>
      </c>
      <c r="AE343" s="145">
        <v>509</v>
      </c>
      <c r="AF343" s="145">
        <v>1</v>
      </c>
      <c r="AG343" s="145">
        <v>0</v>
      </c>
      <c r="AH343" s="145"/>
      <c r="AI343" s="145"/>
      <c r="AJ343" s="145"/>
      <c r="AK343" s="145"/>
      <c r="AL343" s="145"/>
      <c r="AM343" s="145"/>
      <c r="AN343" s="145"/>
      <c r="AO343" s="145"/>
      <c r="AP343" s="145"/>
      <c r="AQ343" s="131">
        <f t="shared" si="791"/>
        <v>1997</v>
      </c>
      <c r="AS343" s="145">
        <v>4317</v>
      </c>
      <c r="AU343" s="135">
        <f t="shared" si="793"/>
        <v>0</v>
      </c>
      <c r="AV343" s="135">
        <f t="shared" si="792"/>
        <v>1</v>
      </c>
      <c r="AW343" s="135">
        <f t="shared" si="792"/>
        <v>0</v>
      </c>
      <c r="AX343" s="135">
        <f t="shared" si="792"/>
        <v>0</v>
      </c>
      <c r="AY343" s="135">
        <f t="shared" si="792"/>
        <v>0</v>
      </c>
      <c r="AZ343" s="135">
        <f t="shared" si="792"/>
        <v>0</v>
      </c>
      <c r="BA343" s="135">
        <f t="shared" si="792"/>
        <v>0</v>
      </c>
      <c r="BB343" s="135">
        <f t="shared" si="792"/>
        <v>0</v>
      </c>
      <c r="BC343" s="135">
        <f t="shared" si="792"/>
        <v>0</v>
      </c>
      <c r="BD343" s="135">
        <f t="shared" si="792"/>
        <v>0</v>
      </c>
      <c r="BE343" s="135">
        <f t="shared" si="792"/>
        <v>1</v>
      </c>
      <c r="BF343" s="135">
        <f t="shared" si="792"/>
        <v>0</v>
      </c>
      <c r="BG343" s="135">
        <f t="shared" si="792"/>
        <v>0</v>
      </c>
      <c r="BH343" s="135">
        <f t="shared" si="792"/>
        <v>1</v>
      </c>
      <c r="BI343" s="135">
        <f t="shared" si="792"/>
        <v>0</v>
      </c>
      <c r="BJ343" s="135">
        <f t="shared" si="792"/>
        <v>0</v>
      </c>
      <c r="BK343" s="135">
        <f t="shared" si="792"/>
        <v>0</v>
      </c>
      <c r="BL343" s="135">
        <f t="shared" si="792"/>
        <v>0</v>
      </c>
      <c r="BM343" s="135">
        <f t="shared" si="792"/>
        <v>0</v>
      </c>
      <c r="BN343" s="135">
        <f t="shared" si="792"/>
        <v>0</v>
      </c>
      <c r="BO343" s="135">
        <f t="shared" si="792"/>
        <v>0</v>
      </c>
      <c r="BP343" s="135">
        <f t="shared" si="792"/>
        <v>0</v>
      </c>
      <c r="BQ343" s="135">
        <f t="shared" si="792"/>
        <v>0</v>
      </c>
      <c r="BR343" s="135">
        <f t="shared" si="792"/>
        <v>0</v>
      </c>
      <c r="BS343" s="135">
        <f t="shared" si="792"/>
        <v>0</v>
      </c>
      <c r="BT343" s="135">
        <f t="shared" si="792"/>
        <v>0</v>
      </c>
      <c r="BU343" s="135">
        <f t="shared" si="792"/>
        <v>0</v>
      </c>
      <c r="BV343" s="135">
        <f t="shared" si="792"/>
        <v>0</v>
      </c>
      <c r="BW343" s="135">
        <f t="shared" si="792"/>
        <v>0</v>
      </c>
      <c r="BX343" s="135">
        <f t="shared" si="792"/>
        <v>0</v>
      </c>
      <c r="BY343" s="135">
        <f t="shared" si="792"/>
        <v>0</v>
      </c>
      <c r="BZ343" s="135">
        <f t="shared" si="792"/>
        <v>0</v>
      </c>
      <c r="CA343" s="135">
        <f t="shared" si="792"/>
        <v>0</v>
      </c>
      <c r="CB343" s="135">
        <f t="shared" si="792"/>
        <v>0</v>
      </c>
      <c r="CC343" s="135">
        <f t="shared" si="792"/>
        <v>0</v>
      </c>
      <c r="CD343" s="135">
        <f t="shared" si="792"/>
        <v>0</v>
      </c>
      <c r="CE343" s="135">
        <f t="shared" si="792"/>
        <v>0</v>
      </c>
      <c r="CF343" s="135">
        <f t="shared" si="792"/>
        <v>0</v>
      </c>
      <c r="CG343" s="135">
        <f t="shared" si="792"/>
        <v>0</v>
      </c>
      <c r="CH343" s="135">
        <f t="shared" si="792"/>
        <v>0</v>
      </c>
      <c r="CI343" s="135">
        <f t="shared" si="792"/>
        <v>0</v>
      </c>
    </row>
    <row r="344" spans="2:87">
      <c r="B344" s="161" t="str">
        <f t="shared" si="790"/>
        <v>106 Dotal Puro o Capital Diferido</v>
      </c>
      <c r="C344" s="145">
        <v>0</v>
      </c>
      <c r="D344" s="145">
        <v>0</v>
      </c>
      <c r="E344" s="145">
        <v>0</v>
      </c>
      <c r="F344" s="145">
        <v>0</v>
      </c>
      <c r="G344" s="145">
        <v>0</v>
      </c>
      <c r="H344" s="145">
        <v>0</v>
      </c>
      <c r="I344" s="145">
        <v>0</v>
      </c>
      <c r="J344" s="145">
        <v>0</v>
      </c>
      <c r="K344" s="145">
        <v>0</v>
      </c>
      <c r="L344" s="145">
        <v>0</v>
      </c>
      <c r="M344" s="145">
        <v>0</v>
      </c>
      <c r="N344" s="145">
        <v>0</v>
      </c>
      <c r="O344" s="145">
        <v>0</v>
      </c>
      <c r="P344" s="145">
        <v>0</v>
      </c>
      <c r="Q344" s="145">
        <v>0</v>
      </c>
      <c r="R344" s="145">
        <v>0</v>
      </c>
      <c r="S344" s="145">
        <v>0</v>
      </c>
      <c r="T344" s="145">
        <v>0</v>
      </c>
      <c r="U344" s="145">
        <v>0</v>
      </c>
      <c r="V344" s="145">
        <v>0</v>
      </c>
      <c r="W344" s="145">
        <v>0</v>
      </c>
      <c r="X344" s="145">
        <v>0</v>
      </c>
      <c r="Y344" s="145">
        <v>0</v>
      </c>
      <c r="Z344" s="145">
        <v>0</v>
      </c>
      <c r="AA344" s="145">
        <v>0</v>
      </c>
      <c r="AB344" s="145">
        <v>0</v>
      </c>
      <c r="AC344" s="145">
        <v>0</v>
      </c>
      <c r="AD344" s="145">
        <v>0</v>
      </c>
      <c r="AE344" s="145">
        <v>0</v>
      </c>
      <c r="AF344" s="145">
        <v>0</v>
      </c>
      <c r="AG344" s="145">
        <v>0</v>
      </c>
      <c r="AH344" s="145"/>
      <c r="AI344" s="145"/>
      <c r="AJ344" s="145"/>
      <c r="AK344" s="145"/>
      <c r="AL344" s="145"/>
      <c r="AM344" s="145"/>
      <c r="AN344" s="145"/>
      <c r="AO344" s="145"/>
      <c r="AP344" s="145"/>
      <c r="AQ344" s="131">
        <f t="shared" si="791"/>
        <v>0</v>
      </c>
      <c r="AS344" s="145">
        <v>0</v>
      </c>
      <c r="AU344" s="135">
        <f t="shared" si="793"/>
        <v>0</v>
      </c>
      <c r="AV344" s="135">
        <f t="shared" si="792"/>
        <v>0</v>
      </c>
      <c r="AW344" s="135">
        <f t="shared" si="792"/>
        <v>0</v>
      </c>
      <c r="AX344" s="135">
        <f t="shared" si="792"/>
        <v>0</v>
      </c>
      <c r="AY344" s="135">
        <f t="shared" si="792"/>
        <v>0</v>
      </c>
      <c r="AZ344" s="135">
        <f t="shared" si="792"/>
        <v>0</v>
      </c>
      <c r="BA344" s="135">
        <f t="shared" si="792"/>
        <v>0</v>
      </c>
      <c r="BB344" s="135">
        <f t="shared" si="792"/>
        <v>0</v>
      </c>
      <c r="BC344" s="135">
        <f t="shared" si="792"/>
        <v>0</v>
      </c>
      <c r="BD344" s="135">
        <f t="shared" si="792"/>
        <v>0</v>
      </c>
      <c r="BE344" s="135">
        <f t="shared" si="792"/>
        <v>0</v>
      </c>
      <c r="BF344" s="135">
        <f t="shared" si="792"/>
        <v>0</v>
      </c>
      <c r="BG344" s="135">
        <f t="shared" si="792"/>
        <v>0</v>
      </c>
      <c r="BH344" s="135">
        <f t="shared" si="792"/>
        <v>0</v>
      </c>
      <c r="BI344" s="135">
        <f t="shared" si="792"/>
        <v>0</v>
      </c>
      <c r="BJ344" s="135">
        <f t="shared" si="792"/>
        <v>0</v>
      </c>
      <c r="BK344" s="135">
        <f t="shared" si="792"/>
        <v>0</v>
      </c>
      <c r="BL344" s="135">
        <f t="shared" si="792"/>
        <v>0</v>
      </c>
      <c r="BM344" s="135">
        <f t="shared" si="792"/>
        <v>0</v>
      </c>
      <c r="BN344" s="135">
        <f t="shared" si="792"/>
        <v>0</v>
      </c>
      <c r="BO344" s="135">
        <f t="shared" si="792"/>
        <v>0</v>
      </c>
      <c r="BP344" s="135">
        <f t="shared" si="792"/>
        <v>0</v>
      </c>
      <c r="BQ344" s="135">
        <f t="shared" si="792"/>
        <v>0</v>
      </c>
      <c r="BR344" s="135">
        <f t="shared" si="792"/>
        <v>0</v>
      </c>
      <c r="BS344" s="135">
        <f t="shared" si="792"/>
        <v>0</v>
      </c>
      <c r="BT344" s="135">
        <f t="shared" si="792"/>
        <v>0</v>
      </c>
      <c r="BU344" s="135">
        <f t="shared" si="792"/>
        <v>0</v>
      </c>
      <c r="BV344" s="135">
        <f t="shared" si="792"/>
        <v>0</v>
      </c>
      <c r="BW344" s="135">
        <f t="shared" si="792"/>
        <v>0</v>
      </c>
      <c r="BX344" s="135">
        <f t="shared" si="792"/>
        <v>0</v>
      </c>
      <c r="BY344" s="135">
        <f t="shared" si="792"/>
        <v>0</v>
      </c>
      <c r="BZ344" s="135">
        <f t="shared" si="792"/>
        <v>0</v>
      </c>
      <c r="CA344" s="135">
        <f t="shared" si="792"/>
        <v>0</v>
      </c>
      <c r="CB344" s="135">
        <f t="shared" si="792"/>
        <v>0</v>
      </c>
      <c r="CC344" s="135">
        <f t="shared" si="792"/>
        <v>0</v>
      </c>
      <c r="CD344" s="135">
        <f t="shared" si="792"/>
        <v>0</v>
      </c>
      <c r="CE344" s="135">
        <f t="shared" si="792"/>
        <v>0</v>
      </c>
      <c r="CF344" s="135">
        <f t="shared" si="792"/>
        <v>0</v>
      </c>
      <c r="CG344" s="135">
        <f t="shared" si="792"/>
        <v>0</v>
      </c>
      <c r="CH344" s="135">
        <f t="shared" si="792"/>
        <v>0</v>
      </c>
      <c r="CI344" s="135">
        <f t="shared" si="792"/>
        <v>0</v>
      </c>
    </row>
    <row r="345" spans="2:87">
      <c r="B345" s="161" t="str">
        <f t="shared" si="790"/>
        <v>107 Protección Familiar</v>
      </c>
      <c r="C345" s="145">
        <v>0</v>
      </c>
      <c r="D345" s="145">
        <v>0</v>
      </c>
      <c r="E345" s="145">
        <v>0</v>
      </c>
      <c r="F345" s="145">
        <v>0</v>
      </c>
      <c r="G345" s="145">
        <v>0</v>
      </c>
      <c r="H345" s="145">
        <v>0</v>
      </c>
      <c r="I345" s="145">
        <v>0</v>
      </c>
      <c r="J345" s="145">
        <v>67977</v>
      </c>
      <c r="K345" s="145">
        <v>0</v>
      </c>
      <c r="L345" s="145">
        <v>0</v>
      </c>
      <c r="M345" s="145">
        <v>0</v>
      </c>
      <c r="N345" s="145">
        <v>0</v>
      </c>
      <c r="O345" s="145">
        <v>0</v>
      </c>
      <c r="P345" s="145">
        <v>0</v>
      </c>
      <c r="Q345" s="145">
        <v>0</v>
      </c>
      <c r="R345" s="145">
        <v>0</v>
      </c>
      <c r="S345" s="145">
        <v>0</v>
      </c>
      <c r="T345" s="145">
        <v>0</v>
      </c>
      <c r="U345" s="145">
        <v>0</v>
      </c>
      <c r="V345" s="145">
        <v>0</v>
      </c>
      <c r="W345" s="145">
        <v>0</v>
      </c>
      <c r="X345" s="145">
        <v>0</v>
      </c>
      <c r="Y345" s="145">
        <v>14981</v>
      </c>
      <c r="Z345" s="145">
        <v>0</v>
      </c>
      <c r="AA345" s="145">
        <v>0</v>
      </c>
      <c r="AB345" s="145">
        <v>0</v>
      </c>
      <c r="AC345" s="145">
        <v>0</v>
      </c>
      <c r="AD345" s="145">
        <v>0</v>
      </c>
      <c r="AE345" s="145">
        <v>6155</v>
      </c>
      <c r="AF345" s="145">
        <v>0</v>
      </c>
      <c r="AG345" s="145">
        <v>0</v>
      </c>
      <c r="AH345" s="145"/>
      <c r="AI345" s="145"/>
      <c r="AJ345" s="145"/>
      <c r="AK345" s="145"/>
      <c r="AL345" s="145"/>
      <c r="AM345" s="145"/>
      <c r="AN345" s="145"/>
      <c r="AO345" s="145"/>
      <c r="AP345" s="145"/>
      <c r="AQ345" s="131">
        <f t="shared" si="791"/>
        <v>89113</v>
      </c>
      <c r="AS345" s="145">
        <v>78678</v>
      </c>
      <c r="AU345" s="135">
        <f t="shared" si="793"/>
        <v>0</v>
      </c>
      <c r="AV345" s="135">
        <f t="shared" si="792"/>
        <v>0</v>
      </c>
      <c r="AW345" s="135">
        <f t="shared" si="792"/>
        <v>0</v>
      </c>
      <c r="AX345" s="135">
        <f t="shared" si="792"/>
        <v>0</v>
      </c>
      <c r="AY345" s="135">
        <f t="shared" si="792"/>
        <v>0</v>
      </c>
      <c r="AZ345" s="135">
        <f t="shared" si="792"/>
        <v>0</v>
      </c>
      <c r="BA345" s="135">
        <f t="shared" si="792"/>
        <v>0</v>
      </c>
      <c r="BB345" s="135">
        <f t="shared" si="792"/>
        <v>0</v>
      </c>
      <c r="BC345" s="135">
        <f t="shared" si="792"/>
        <v>0</v>
      </c>
      <c r="BD345" s="135">
        <f t="shared" si="792"/>
        <v>0</v>
      </c>
      <c r="BE345" s="135">
        <f t="shared" si="792"/>
        <v>1</v>
      </c>
      <c r="BF345" s="135">
        <f t="shared" si="792"/>
        <v>0</v>
      </c>
      <c r="BG345" s="135">
        <f t="shared" si="792"/>
        <v>1</v>
      </c>
      <c r="BH345" s="135">
        <f t="shared" si="792"/>
        <v>0</v>
      </c>
      <c r="BI345" s="135">
        <f t="shared" si="792"/>
        <v>1</v>
      </c>
      <c r="BJ345" s="135">
        <f t="shared" si="792"/>
        <v>0</v>
      </c>
      <c r="BK345" s="135">
        <f t="shared" ref="BK345:BK353" si="794">IF(AND(S257=0,S345=0),0,IF(ISERROR(S257/S345),1,0))</f>
        <v>0</v>
      </c>
      <c r="BL345" s="135">
        <f t="shared" ref="BL345:BL353" si="795">IF(AND(T257=0,T345=0),0,IF(ISERROR(T257/T345),1,0))</f>
        <v>0</v>
      </c>
      <c r="BM345" s="135">
        <f t="shared" ref="BM345:BM353" si="796">IF(AND(U257=0,U345=0),0,IF(ISERROR(U257/U345),1,0))</f>
        <v>1</v>
      </c>
      <c r="BN345" s="135">
        <f t="shared" ref="BN345:BN353" si="797">IF(AND(V257=0,V345=0),0,IF(ISERROR(V257/V345),1,0))</f>
        <v>0</v>
      </c>
      <c r="BO345" s="135">
        <f t="shared" ref="BO345:BO353" si="798">IF(AND(W257=0,W345=0),0,IF(ISERROR(W257/W345),1,0))</f>
        <v>1</v>
      </c>
      <c r="BP345" s="135">
        <f t="shared" ref="BP345:BP353" si="799">IF(AND(X257=0,X345=0),0,IF(ISERROR(X257/X345),1,0))</f>
        <v>0</v>
      </c>
      <c r="BQ345" s="135">
        <f t="shared" ref="BQ345:BQ353" si="800">IF(AND(Y257=0,Y345=0),0,IF(ISERROR(Y257/Y345),1,0))</f>
        <v>0</v>
      </c>
      <c r="BR345" s="135">
        <f t="shared" ref="BR345:BR353" si="801">IF(AND(Z257=0,Z345=0),0,IF(ISERROR(Z257/Z345),1,0))</f>
        <v>0</v>
      </c>
      <c r="BS345" s="135">
        <f t="shared" ref="BS345:BS353" si="802">IF(AND(AA257=0,AA345=0),0,IF(ISERROR(AA257/AA345),1,0))</f>
        <v>0</v>
      </c>
      <c r="BT345" s="135">
        <f t="shared" ref="BT345:BT353" si="803">IF(AND(AB257=0,AB345=0),0,IF(ISERROR(AB257/AB345),1,0))</f>
        <v>1</v>
      </c>
      <c r="BU345" s="135">
        <f t="shared" ref="BU345:BU353" si="804">IF(AND(AC257=0,AC345=0),0,IF(ISERROR(AC257/AC345),1,0))</f>
        <v>1</v>
      </c>
      <c r="BV345" s="135">
        <f t="shared" ref="BV345:BV353" si="805">IF(AND(AD257=0,AD345=0),0,IF(ISERROR(AD257/AD345),1,0))</f>
        <v>0</v>
      </c>
      <c r="BW345" s="135">
        <f t="shared" ref="BW345:BW353" si="806">IF(AND(AE257=0,AE345=0),0,IF(ISERROR(AE257/AE345),1,0))</f>
        <v>0</v>
      </c>
      <c r="BX345" s="135">
        <f t="shared" ref="BX345:BX353" si="807">IF(AND(AF257=0,AF345=0),0,IF(ISERROR(AF257/AF345),1,0))</f>
        <v>0</v>
      </c>
      <c r="BY345" s="135">
        <f t="shared" ref="BY345:BY353" si="808">IF(AND(AG257=0,AG345=0),0,IF(ISERROR(AG257/AG345),1,0))</f>
        <v>1</v>
      </c>
      <c r="BZ345" s="135">
        <f t="shared" ref="BZ345:BZ353" si="809">IF(AND(AH257=0,AH345=0),0,IF(ISERROR(AH257/AH345),1,0))</f>
        <v>0</v>
      </c>
      <c r="CA345" s="135">
        <f t="shared" ref="CA345:CA353" si="810">IF(AND(AI257=0,AI345=0),0,IF(ISERROR(AI257/AI345),1,0))</f>
        <v>0</v>
      </c>
      <c r="CB345" s="135">
        <f t="shared" ref="CB345:CB353" si="811">IF(AND(AJ257=0,AJ345=0),0,IF(ISERROR(AJ257/AJ345),1,0))</f>
        <v>0</v>
      </c>
      <c r="CC345" s="135">
        <f t="shared" ref="CC345:CC353" si="812">IF(AND(AK257=0,AK345=0),0,IF(ISERROR(AK257/AK345),1,0))</f>
        <v>0</v>
      </c>
      <c r="CD345" s="135">
        <f t="shared" ref="CD345:CD353" si="813">IF(AND(AL257=0,AL345=0),0,IF(ISERROR(AL257/AL345),1,0))</f>
        <v>0</v>
      </c>
      <c r="CE345" s="135">
        <f t="shared" ref="CE345:CE353" si="814">IF(AND(AM257=0,AM345=0),0,IF(ISERROR(AM257/AM345),1,0))</f>
        <v>0</v>
      </c>
      <c r="CF345" s="135">
        <f t="shared" ref="CF345:CF353" si="815">IF(AND(AN257=0,AN345=0),0,IF(ISERROR(AN257/AN345),1,0))</f>
        <v>0</v>
      </c>
      <c r="CG345" s="135">
        <f t="shared" ref="CG345:CG353" si="816">IF(AND(AO257=0,AO345=0),0,IF(ISERROR(AO257/AO345),1,0))</f>
        <v>0</v>
      </c>
      <c r="CH345" s="135">
        <f t="shared" ref="CH345:CH353" si="817">IF(AND(AP257=0,AP345=0),0,IF(ISERROR(AP257/AP345),1,0))</f>
        <v>0</v>
      </c>
      <c r="CI345" s="135">
        <f t="shared" ref="CI345:CI353" si="818">IF(AND(AQ257=0,AQ345=0),0,IF(ISERROR(AQ257/AQ345),1,0))</f>
        <v>0</v>
      </c>
    </row>
    <row r="346" spans="2:87">
      <c r="B346" s="161" t="str">
        <f t="shared" si="790"/>
        <v>108 Incapacidad o Invalidez</v>
      </c>
      <c r="C346" s="145">
        <v>0</v>
      </c>
      <c r="D346" s="145">
        <v>0</v>
      </c>
      <c r="E346" s="145">
        <v>0</v>
      </c>
      <c r="F346" s="145">
        <v>0</v>
      </c>
      <c r="G346" s="145">
        <v>0</v>
      </c>
      <c r="H346" s="145">
        <v>0</v>
      </c>
      <c r="I346" s="145">
        <v>2</v>
      </c>
      <c r="J346" s="145">
        <v>0</v>
      </c>
      <c r="K346" s="145">
        <v>0</v>
      </c>
      <c r="L346" s="145">
        <v>0</v>
      </c>
      <c r="M346" s="145">
        <v>0</v>
      </c>
      <c r="N346" s="145">
        <v>0</v>
      </c>
      <c r="O346" s="145">
        <v>4</v>
      </c>
      <c r="P346" s="145">
        <v>0</v>
      </c>
      <c r="Q346" s="145">
        <v>0</v>
      </c>
      <c r="R346" s="145">
        <v>0</v>
      </c>
      <c r="S346" s="145">
        <v>0</v>
      </c>
      <c r="T346" s="145">
        <v>0</v>
      </c>
      <c r="U346" s="145">
        <v>0</v>
      </c>
      <c r="V346" s="145">
        <v>0</v>
      </c>
      <c r="W346" s="145">
        <v>0</v>
      </c>
      <c r="X346" s="145">
        <v>0</v>
      </c>
      <c r="Y346" s="145">
        <v>0</v>
      </c>
      <c r="Z346" s="145">
        <v>0</v>
      </c>
      <c r="AA346" s="145">
        <v>0</v>
      </c>
      <c r="AB346" s="145">
        <v>0</v>
      </c>
      <c r="AC346" s="145">
        <v>0</v>
      </c>
      <c r="AD346" s="145">
        <v>0</v>
      </c>
      <c r="AE346" s="145">
        <v>0</v>
      </c>
      <c r="AF346" s="145">
        <v>0</v>
      </c>
      <c r="AG346" s="145">
        <v>0</v>
      </c>
      <c r="AH346" s="145"/>
      <c r="AI346" s="145"/>
      <c r="AJ346" s="145"/>
      <c r="AK346" s="145"/>
      <c r="AL346" s="145"/>
      <c r="AM346" s="145"/>
      <c r="AN346" s="145"/>
      <c r="AO346" s="145"/>
      <c r="AP346" s="145"/>
      <c r="AQ346" s="131">
        <f t="shared" si="791"/>
        <v>6</v>
      </c>
      <c r="AS346" s="145">
        <v>281</v>
      </c>
      <c r="AU346" s="135">
        <f t="shared" si="793"/>
        <v>0</v>
      </c>
      <c r="AV346" s="135">
        <f t="shared" ref="AV346:AV353" si="819">IF(AND(D258=0,D346=0),0,IF(ISERROR(D258/D346),1,0))</f>
        <v>0</v>
      </c>
      <c r="AW346" s="135">
        <f t="shared" ref="AW346:AW353" si="820">IF(AND(E258=0,E346=0),0,IF(ISERROR(E258/E346),1,0))</f>
        <v>0</v>
      </c>
      <c r="AX346" s="135">
        <f t="shared" ref="AX346:AX353" si="821">IF(AND(F258=0,F346=0),0,IF(ISERROR(F258/F346),1,0))</f>
        <v>0</v>
      </c>
      <c r="AY346" s="135">
        <f t="shared" ref="AY346:AY353" si="822">IF(AND(G258=0,G346=0),0,IF(ISERROR(G258/G346),1,0))</f>
        <v>1</v>
      </c>
      <c r="AZ346" s="135">
        <f t="shared" ref="AZ346:AZ353" si="823">IF(AND(H258=0,H346=0),0,IF(ISERROR(H258/H346),1,0))</f>
        <v>0</v>
      </c>
      <c r="BA346" s="135">
        <f t="shared" ref="BA346:BA353" si="824">IF(AND(I258=0,I346=0),0,IF(ISERROR(I258/I346),1,0))</f>
        <v>0</v>
      </c>
      <c r="BB346" s="135">
        <f t="shared" ref="BB346:BB353" si="825">IF(AND(J258=0,J346=0),0,IF(ISERROR(J258/J346),1,0))</f>
        <v>0</v>
      </c>
      <c r="BC346" s="135">
        <f t="shared" ref="BC346:BC353" si="826">IF(AND(K258=0,K346=0),0,IF(ISERROR(K258/K346),1,0))</f>
        <v>0</v>
      </c>
      <c r="BD346" s="135">
        <f t="shared" ref="BD346:BD353" si="827">IF(AND(L258=0,L346=0),0,IF(ISERROR(L258/L346),1,0))</f>
        <v>0</v>
      </c>
      <c r="BE346" s="135">
        <f t="shared" ref="BE346:BE353" si="828">IF(AND(M258=0,M346=0),0,IF(ISERROR(M258/M346),1,0))</f>
        <v>0</v>
      </c>
      <c r="BF346" s="135">
        <f t="shared" ref="BF346:BF353" si="829">IF(AND(N258=0,N346=0),0,IF(ISERROR(N258/N346),1,0))</f>
        <v>0</v>
      </c>
      <c r="BG346" s="135">
        <f t="shared" ref="BG346:BG353" si="830">IF(AND(O258=0,O346=0),0,IF(ISERROR(O258/O346),1,0))</f>
        <v>0</v>
      </c>
      <c r="BH346" s="135">
        <f t="shared" ref="BH346:BH353" si="831">IF(AND(P258=0,P346=0),0,IF(ISERROR(P258/P346),1,0))</f>
        <v>0</v>
      </c>
      <c r="BI346" s="135">
        <f t="shared" ref="BI346:BI353" si="832">IF(AND(Q258=0,Q346=0),0,IF(ISERROR(Q258/Q346),1,0))</f>
        <v>1</v>
      </c>
      <c r="BJ346" s="135">
        <f t="shared" ref="BJ346:BJ353" si="833">IF(AND(R258=0,R346=0),0,IF(ISERROR(R258/R346),1,0))</f>
        <v>0</v>
      </c>
      <c r="BK346" s="135">
        <f t="shared" si="794"/>
        <v>1</v>
      </c>
      <c r="BL346" s="135">
        <f t="shared" si="795"/>
        <v>0</v>
      </c>
      <c r="BM346" s="135">
        <f t="shared" si="796"/>
        <v>0</v>
      </c>
      <c r="BN346" s="135">
        <f t="shared" si="797"/>
        <v>0</v>
      </c>
      <c r="BO346" s="135">
        <f t="shared" si="798"/>
        <v>0</v>
      </c>
      <c r="BP346" s="135">
        <f t="shared" si="799"/>
        <v>0</v>
      </c>
      <c r="BQ346" s="135">
        <f t="shared" si="800"/>
        <v>0</v>
      </c>
      <c r="BR346" s="135">
        <f t="shared" si="801"/>
        <v>0</v>
      </c>
      <c r="BS346" s="135">
        <f t="shared" si="802"/>
        <v>1</v>
      </c>
      <c r="BT346" s="135">
        <f t="shared" si="803"/>
        <v>0</v>
      </c>
      <c r="BU346" s="135">
        <f t="shared" si="804"/>
        <v>0</v>
      </c>
      <c r="BV346" s="135">
        <f t="shared" si="805"/>
        <v>0</v>
      </c>
      <c r="BW346" s="135">
        <f t="shared" si="806"/>
        <v>0</v>
      </c>
      <c r="BX346" s="135">
        <f t="shared" si="807"/>
        <v>0</v>
      </c>
      <c r="BY346" s="135">
        <f t="shared" si="808"/>
        <v>0</v>
      </c>
      <c r="BZ346" s="135">
        <f t="shared" si="809"/>
        <v>0</v>
      </c>
      <c r="CA346" s="135">
        <f t="shared" si="810"/>
        <v>0</v>
      </c>
      <c r="CB346" s="135">
        <f t="shared" si="811"/>
        <v>0</v>
      </c>
      <c r="CC346" s="135">
        <f t="shared" si="812"/>
        <v>0</v>
      </c>
      <c r="CD346" s="135">
        <f t="shared" si="813"/>
        <v>0</v>
      </c>
      <c r="CE346" s="135">
        <f t="shared" si="814"/>
        <v>0</v>
      </c>
      <c r="CF346" s="135">
        <f t="shared" si="815"/>
        <v>0</v>
      </c>
      <c r="CG346" s="135">
        <f t="shared" si="816"/>
        <v>0</v>
      </c>
      <c r="CH346" s="135">
        <f t="shared" si="817"/>
        <v>0</v>
      </c>
      <c r="CI346" s="135">
        <f t="shared" si="818"/>
        <v>0</v>
      </c>
    </row>
    <row r="347" spans="2:87">
      <c r="B347" s="161" t="str">
        <f t="shared" si="790"/>
        <v>109 Salud</v>
      </c>
      <c r="C347" s="145">
        <v>5</v>
      </c>
      <c r="D347" s="145">
        <v>2031.5696</v>
      </c>
      <c r="E347" s="145">
        <v>0</v>
      </c>
      <c r="F347" s="145">
        <v>1976</v>
      </c>
      <c r="G347" s="145">
        <v>655</v>
      </c>
      <c r="H347" s="145">
        <v>0</v>
      </c>
      <c r="I347" s="145">
        <v>10785</v>
      </c>
      <c r="J347" s="145">
        <v>0</v>
      </c>
      <c r="K347" s="145">
        <v>3466</v>
      </c>
      <c r="L347" s="145">
        <v>0</v>
      </c>
      <c r="M347" s="145">
        <v>0</v>
      </c>
      <c r="N347" s="145">
        <v>0</v>
      </c>
      <c r="O347" s="145">
        <v>1313</v>
      </c>
      <c r="P347" s="145">
        <v>3236</v>
      </c>
      <c r="Q347" s="145">
        <v>796</v>
      </c>
      <c r="R347" s="145">
        <v>0</v>
      </c>
      <c r="S347" s="145">
        <v>0</v>
      </c>
      <c r="T347" s="145">
        <v>0</v>
      </c>
      <c r="U347" s="145">
        <v>0</v>
      </c>
      <c r="V347" s="145">
        <v>0</v>
      </c>
      <c r="W347" s="145">
        <v>0</v>
      </c>
      <c r="X347" s="145">
        <v>21667</v>
      </c>
      <c r="Y347" s="145">
        <v>0</v>
      </c>
      <c r="Z347" s="145">
        <v>0</v>
      </c>
      <c r="AA347" s="145">
        <v>0</v>
      </c>
      <c r="AB347" s="145">
        <v>0</v>
      </c>
      <c r="AC347" s="145">
        <v>0</v>
      </c>
      <c r="AD347" s="145">
        <v>0</v>
      </c>
      <c r="AE347" s="145">
        <v>1863</v>
      </c>
      <c r="AF347" s="145">
        <v>179</v>
      </c>
      <c r="AG347" s="145">
        <v>13757</v>
      </c>
      <c r="AH347" s="145"/>
      <c r="AI347" s="145"/>
      <c r="AJ347" s="145"/>
      <c r="AK347" s="145"/>
      <c r="AL347" s="145"/>
      <c r="AM347" s="145"/>
      <c r="AN347" s="145"/>
      <c r="AO347" s="145"/>
      <c r="AP347" s="145"/>
      <c r="AQ347" s="131">
        <f t="shared" si="791"/>
        <v>61729.569600000003</v>
      </c>
      <c r="AS347" s="145">
        <v>80210</v>
      </c>
      <c r="AU347" s="135">
        <f>IF(AND(C259=0,C347=0),0,IF(ISERROR(C259/C347),1,0))</f>
        <v>0</v>
      </c>
      <c r="AV347" s="135">
        <f t="shared" si="819"/>
        <v>0</v>
      </c>
      <c r="AW347" s="135">
        <f t="shared" si="820"/>
        <v>0</v>
      </c>
      <c r="AX347" s="135">
        <f t="shared" si="821"/>
        <v>0</v>
      </c>
      <c r="AY347" s="135">
        <f t="shared" si="822"/>
        <v>0</v>
      </c>
      <c r="AZ347" s="135">
        <f t="shared" si="823"/>
        <v>0</v>
      </c>
      <c r="BA347" s="135">
        <f t="shared" si="824"/>
        <v>0</v>
      </c>
      <c r="BB347" s="135">
        <f t="shared" si="825"/>
        <v>0</v>
      </c>
      <c r="BC347" s="135">
        <f t="shared" si="826"/>
        <v>0</v>
      </c>
      <c r="BD347" s="135">
        <f t="shared" si="827"/>
        <v>0</v>
      </c>
      <c r="BE347" s="135">
        <f t="shared" si="828"/>
        <v>1</v>
      </c>
      <c r="BF347" s="135">
        <f t="shared" si="829"/>
        <v>0</v>
      </c>
      <c r="BG347" s="135">
        <f t="shared" si="830"/>
        <v>0</v>
      </c>
      <c r="BH347" s="135">
        <f t="shared" si="831"/>
        <v>0</v>
      </c>
      <c r="BI347" s="135">
        <f t="shared" si="832"/>
        <v>0</v>
      </c>
      <c r="BJ347" s="135">
        <f t="shared" si="833"/>
        <v>0</v>
      </c>
      <c r="BK347" s="135">
        <f t="shared" si="794"/>
        <v>0</v>
      </c>
      <c r="BL347" s="135">
        <f t="shared" si="795"/>
        <v>0</v>
      </c>
      <c r="BM347" s="135">
        <f t="shared" si="796"/>
        <v>0</v>
      </c>
      <c r="BN347" s="135">
        <f t="shared" si="797"/>
        <v>0</v>
      </c>
      <c r="BO347" s="135">
        <f t="shared" si="798"/>
        <v>0</v>
      </c>
      <c r="BP347" s="135">
        <f t="shared" si="799"/>
        <v>0</v>
      </c>
      <c r="BQ347" s="135">
        <f t="shared" si="800"/>
        <v>0</v>
      </c>
      <c r="BR347" s="135">
        <f t="shared" si="801"/>
        <v>1</v>
      </c>
      <c r="BS347" s="135">
        <f t="shared" si="802"/>
        <v>1</v>
      </c>
      <c r="BT347" s="135">
        <f t="shared" si="803"/>
        <v>0</v>
      </c>
      <c r="BU347" s="135">
        <f t="shared" si="804"/>
        <v>0</v>
      </c>
      <c r="BV347" s="135">
        <f t="shared" si="805"/>
        <v>0</v>
      </c>
      <c r="BW347" s="135">
        <f t="shared" si="806"/>
        <v>0</v>
      </c>
      <c r="BX347" s="135">
        <f t="shared" si="807"/>
        <v>0</v>
      </c>
      <c r="BY347" s="135">
        <f t="shared" si="808"/>
        <v>0</v>
      </c>
      <c r="BZ347" s="135">
        <f t="shared" si="809"/>
        <v>0</v>
      </c>
      <c r="CA347" s="135">
        <f t="shared" si="810"/>
        <v>0</v>
      </c>
      <c r="CB347" s="135">
        <f t="shared" si="811"/>
        <v>0</v>
      </c>
      <c r="CC347" s="135">
        <f t="shared" si="812"/>
        <v>0</v>
      </c>
      <c r="CD347" s="135">
        <f t="shared" si="813"/>
        <v>0</v>
      </c>
      <c r="CE347" s="135">
        <f t="shared" si="814"/>
        <v>0</v>
      </c>
      <c r="CF347" s="135">
        <f t="shared" si="815"/>
        <v>0</v>
      </c>
      <c r="CG347" s="135">
        <f t="shared" si="816"/>
        <v>0</v>
      </c>
      <c r="CH347" s="135">
        <f t="shared" si="817"/>
        <v>0</v>
      </c>
      <c r="CI347" s="135">
        <f t="shared" si="818"/>
        <v>0</v>
      </c>
    </row>
    <row r="348" spans="2:87">
      <c r="B348" s="161" t="str">
        <f t="shared" si="790"/>
        <v>110 Accidentes Personales</v>
      </c>
      <c r="C348" s="145">
        <v>22</v>
      </c>
      <c r="D348" s="145">
        <v>25908.002400000001</v>
      </c>
      <c r="E348" s="145">
        <v>600</v>
      </c>
      <c r="F348" s="145">
        <v>13178</v>
      </c>
      <c r="G348" s="145">
        <v>508</v>
      </c>
      <c r="H348" s="145">
        <v>0</v>
      </c>
      <c r="I348" s="145">
        <v>5420</v>
      </c>
      <c r="J348" s="145">
        <v>10980</v>
      </c>
      <c r="K348" s="145">
        <v>0</v>
      </c>
      <c r="L348" s="145">
        <v>0</v>
      </c>
      <c r="M348" s="145">
        <v>685</v>
      </c>
      <c r="N348" s="145">
        <v>0</v>
      </c>
      <c r="O348" s="145">
        <v>0</v>
      </c>
      <c r="P348" s="145">
        <v>1335</v>
      </c>
      <c r="Q348" s="145">
        <v>701</v>
      </c>
      <c r="R348" s="145">
        <v>0</v>
      </c>
      <c r="S348" s="145">
        <v>776</v>
      </c>
      <c r="T348" s="145">
        <v>0</v>
      </c>
      <c r="U348" s="145">
        <v>0</v>
      </c>
      <c r="V348" s="145">
        <v>0</v>
      </c>
      <c r="W348" s="145">
        <v>2186</v>
      </c>
      <c r="X348" s="145">
        <v>38908</v>
      </c>
      <c r="Y348" s="145">
        <v>47</v>
      </c>
      <c r="Z348" s="145">
        <v>0</v>
      </c>
      <c r="AA348" s="145">
        <v>0</v>
      </c>
      <c r="AB348" s="145">
        <v>0</v>
      </c>
      <c r="AC348" s="145">
        <v>0</v>
      </c>
      <c r="AD348" s="145">
        <v>0</v>
      </c>
      <c r="AE348" s="145">
        <v>369</v>
      </c>
      <c r="AF348" s="145">
        <v>0</v>
      </c>
      <c r="AG348" s="145">
        <v>29871</v>
      </c>
      <c r="AH348" s="145"/>
      <c r="AI348" s="145"/>
      <c r="AJ348" s="145"/>
      <c r="AK348" s="145"/>
      <c r="AL348" s="145"/>
      <c r="AM348" s="145"/>
      <c r="AN348" s="145"/>
      <c r="AO348" s="145"/>
      <c r="AP348" s="145"/>
      <c r="AQ348" s="131">
        <f t="shared" si="791"/>
        <v>131494.0024</v>
      </c>
      <c r="AS348" s="145">
        <v>410401</v>
      </c>
      <c r="AU348" s="135">
        <f t="shared" si="793"/>
        <v>0</v>
      </c>
      <c r="AV348" s="135">
        <f t="shared" si="819"/>
        <v>0</v>
      </c>
      <c r="AW348" s="135">
        <f t="shared" si="820"/>
        <v>0</v>
      </c>
      <c r="AX348" s="135">
        <f t="shared" si="821"/>
        <v>0</v>
      </c>
      <c r="AY348" s="135">
        <f t="shared" si="822"/>
        <v>0</v>
      </c>
      <c r="AZ348" s="135">
        <f t="shared" si="823"/>
        <v>0</v>
      </c>
      <c r="BA348" s="135">
        <f t="shared" si="824"/>
        <v>0</v>
      </c>
      <c r="BB348" s="135">
        <f t="shared" si="825"/>
        <v>0</v>
      </c>
      <c r="BC348" s="135">
        <f t="shared" si="826"/>
        <v>0</v>
      </c>
      <c r="BD348" s="135">
        <f t="shared" si="827"/>
        <v>0</v>
      </c>
      <c r="BE348" s="135">
        <f t="shared" si="828"/>
        <v>0</v>
      </c>
      <c r="BF348" s="135">
        <f t="shared" si="829"/>
        <v>0</v>
      </c>
      <c r="BG348" s="135">
        <f t="shared" si="830"/>
        <v>1</v>
      </c>
      <c r="BH348" s="135">
        <f t="shared" si="831"/>
        <v>0</v>
      </c>
      <c r="BI348" s="135">
        <f t="shared" si="832"/>
        <v>0</v>
      </c>
      <c r="BJ348" s="135">
        <f t="shared" si="833"/>
        <v>0</v>
      </c>
      <c r="BK348" s="135">
        <f t="shared" si="794"/>
        <v>0</v>
      </c>
      <c r="BL348" s="135">
        <f t="shared" si="795"/>
        <v>0</v>
      </c>
      <c r="BM348" s="135">
        <f t="shared" si="796"/>
        <v>0</v>
      </c>
      <c r="BN348" s="135">
        <f t="shared" si="797"/>
        <v>0</v>
      </c>
      <c r="BO348" s="135">
        <f t="shared" si="798"/>
        <v>0</v>
      </c>
      <c r="BP348" s="135">
        <f t="shared" si="799"/>
        <v>0</v>
      </c>
      <c r="BQ348" s="135">
        <f t="shared" si="800"/>
        <v>0</v>
      </c>
      <c r="BR348" s="135">
        <f t="shared" si="801"/>
        <v>1</v>
      </c>
      <c r="BS348" s="135">
        <f t="shared" si="802"/>
        <v>0</v>
      </c>
      <c r="BT348" s="135">
        <f t="shared" si="803"/>
        <v>0</v>
      </c>
      <c r="BU348" s="135">
        <f t="shared" si="804"/>
        <v>0</v>
      </c>
      <c r="BV348" s="135">
        <f t="shared" si="805"/>
        <v>0</v>
      </c>
      <c r="BW348" s="135">
        <f t="shared" si="806"/>
        <v>0</v>
      </c>
      <c r="BX348" s="135">
        <f t="shared" si="807"/>
        <v>1</v>
      </c>
      <c r="BY348" s="135">
        <f t="shared" si="808"/>
        <v>0</v>
      </c>
      <c r="BZ348" s="135">
        <f t="shared" si="809"/>
        <v>0</v>
      </c>
      <c r="CA348" s="135">
        <f t="shared" si="810"/>
        <v>0</v>
      </c>
      <c r="CB348" s="135">
        <f t="shared" si="811"/>
        <v>0</v>
      </c>
      <c r="CC348" s="135">
        <f t="shared" si="812"/>
        <v>0</v>
      </c>
      <c r="CD348" s="135">
        <f t="shared" si="813"/>
        <v>0</v>
      </c>
      <c r="CE348" s="135">
        <f t="shared" si="814"/>
        <v>0</v>
      </c>
      <c r="CF348" s="135">
        <f t="shared" si="815"/>
        <v>0</v>
      </c>
      <c r="CG348" s="135">
        <f t="shared" si="816"/>
        <v>0</v>
      </c>
      <c r="CH348" s="135">
        <f t="shared" si="817"/>
        <v>0</v>
      </c>
      <c r="CI348" s="135">
        <f t="shared" si="818"/>
        <v>0</v>
      </c>
    </row>
    <row r="349" spans="2:87">
      <c r="B349" s="161" t="str">
        <f t="shared" si="790"/>
        <v>111 Asistencia</v>
      </c>
      <c r="C349" s="145">
        <v>0</v>
      </c>
      <c r="D349" s="145">
        <v>852.32</v>
      </c>
      <c r="E349" s="145">
        <v>0</v>
      </c>
      <c r="F349" s="145">
        <v>0</v>
      </c>
      <c r="G349" s="145">
        <v>0</v>
      </c>
      <c r="H349" s="145">
        <v>0</v>
      </c>
      <c r="I349" s="145">
        <v>0</v>
      </c>
      <c r="J349" s="145">
        <v>0</v>
      </c>
      <c r="K349" s="145">
        <v>0</v>
      </c>
      <c r="L349" s="145">
        <v>0</v>
      </c>
      <c r="M349" s="145">
        <v>504</v>
      </c>
      <c r="N349" s="145">
        <v>0</v>
      </c>
      <c r="O349" s="145">
        <v>0</v>
      </c>
      <c r="P349" s="145">
        <v>0</v>
      </c>
      <c r="Q349" s="145">
        <v>0</v>
      </c>
      <c r="R349" s="145">
        <v>0</v>
      </c>
      <c r="S349" s="145">
        <v>0</v>
      </c>
      <c r="T349" s="145">
        <v>0</v>
      </c>
      <c r="U349" s="145">
        <v>0</v>
      </c>
      <c r="V349" s="145">
        <v>0</v>
      </c>
      <c r="W349" s="145">
        <v>0</v>
      </c>
      <c r="X349" s="145">
        <v>0</v>
      </c>
      <c r="Y349" s="145">
        <v>0</v>
      </c>
      <c r="Z349" s="145">
        <v>0</v>
      </c>
      <c r="AA349" s="145">
        <v>0</v>
      </c>
      <c r="AB349" s="145">
        <v>0</v>
      </c>
      <c r="AC349" s="145">
        <v>0</v>
      </c>
      <c r="AD349" s="145">
        <v>0</v>
      </c>
      <c r="AE349" s="145">
        <v>0</v>
      </c>
      <c r="AF349" s="145">
        <v>0</v>
      </c>
      <c r="AG349" s="145">
        <v>3875</v>
      </c>
      <c r="AH349" s="145"/>
      <c r="AI349" s="145"/>
      <c r="AJ349" s="145"/>
      <c r="AK349" s="145"/>
      <c r="AL349" s="145"/>
      <c r="AM349" s="145"/>
      <c r="AN349" s="145"/>
      <c r="AO349" s="145"/>
      <c r="AP349" s="145"/>
      <c r="AQ349" s="131">
        <f t="shared" si="791"/>
        <v>5231.32</v>
      </c>
      <c r="AS349" s="145">
        <v>5430</v>
      </c>
      <c r="AU349" s="135">
        <f t="shared" si="793"/>
        <v>0</v>
      </c>
      <c r="AV349" s="135">
        <f t="shared" si="819"/>
        <v>0</v>
      </c>
      <c r="AW349" s="135">
        <f t="shared" si="820"/>
        <v>0</v>
      </c>
      <c r="AX349" s="135">
        <f t="shared" si="821"/>
        <v>0</v>
      </c>
      <c r="AY349" s="135">
        <f t="shared" si="822"/>
        <v>0</v>
      </c>
      <c r="AZ349" s="135">
        <f t="shared" si="823"/>
        <v>0</v>
      </c>
      <c r="BA349" s="135">
        <f t="shared" si="824"/>
        <v>0</v>
      </c>
      <c r="BB349" s="135">
        <f t="shared" si="825"/>
        <v>0</v>
      </c>
      <c r="BC349" s="135">
        <f t="shared" si="826"/>
        <v>0</v>
      </c>
      <c r="BD349" s="135">
        <f t="shared" si="827"/>
        <v>0</v>
      </c>
      <c r="BE349" s="135">
        <f t="shared" si="828"/>
        <v>0</v>
      </c>
      <c r="BF349" s="135">
        <f t="shared" si="829"/>
        <v>0</v>
      </c>
      <c r="BG349" s="135">
        <f t="shared" si="830"/>
        <v>0</v>
      </c>
      <c r="BH349" s="135">
        <f t="shared" si="831"/>
        <v>0</v>
      </c>
      <c r="BI349" s="135">
        <f t="shared" si="832"/>
        <v>0</v>
      </c>
      <c r="BJ349" s="135">
        <f t="shared" si="833"/>
        <v>0</v>
      </c>
      <c r="BK349" s="135">
        <f t="shared" si="794"/>
        <v>0</v>
      </c>
      <c r="BL349" s="135">
        <f t="shared" si="795"/>
        <v>0</v>
      </c>
      <c r="BM349" s="135">
        <f t="shared" si="796"/>
        <v>0</v>
      </c>
      <c r="BN349" s="135">
        <f t="shared" si="797"/>
        <v>0</v>
      </c>
      <c r="BO349" s="135">
        <f t="shared" si="798"/>
        <v>0</v>
      </c>
      <c r="BP349" s="135">
        <f t="shared" si="799"/>
        <v>0</v>
      </c>
      <c r="BQ349" s="135">
        <f t="shared" si="800"/>
        <v>0</v>
      </c>
      <c r="BR349" s="135">
        <f t="shared" si="801"/>
        <v>0</v>
      </c>
      <c r="BS349" s="135">
        <f t="shared" si="802"/>
        <v>0</v>
      </c>
      <c r="BT349" s="135">
        <f t="shared" si="803"/>
        <v>0</v>
      </c>
      <c r="BU349" s="135">
        <f t="shared" si="804"/>
        <v>0</v>
      </c>
      <c r="BV349" s="135">
        <f t="shared" si="805"/>
        <v>0</v>
      </c>
      <c r="BW349" s="135">
        <f t="shared" si="806"/>
        <v>0</v>
      </c>
      <c r="BX349" s="135">
        <f t="shared" si="807"/>
        <v>0</v>
      </c>
      <c r="BY349" s="135">
        <f t="shared" si="808"/>
        <v>0</v>
      </c>
      <c r="BZ349" s="135">
        <f t="shared" si="809"/>
        <v>0</v>
      </c>
      <c r="CA349" s="135">
        <f t="shared" si="810"/>
        <v>0</v>
      </c>
      <c r="CB349" s="135">
        <f t="shared" si="811"/>
        <v>0</v>
      </c>
      <c r="CC349" s="135">
        <f t="shared" si="812"/>
        <v>0</v>
      </c>
      <c r="CD349" s="135">
        <f t="shared" si="813"/>
        <v>0</v>
      </c>
      <c r="CE349" s="135">
        <f t="shared" si="814"/>
        <v>0</v>
      </c>
      <c r="CF349" s="135">
        <f t="shared" si="815"/>
        <v>0</v>
      </c>
      <c r="CG349" s="135">
        <f t="shared" si="816"/>
        <v>0</v>
      </c>
      <c r="CH349" s="135">
        <f t="shared" si="817"/>
        <v>0</v>
      </c>
      <c r="CI349" s="135">
        <f t="shared" si="818"/>
        <v>0</v>
      </c>
    </row>
    <row r="350" spans="2:87">
      <c r="B350" s="161" t="str">
        <f t="shared" si="790"/>
        <v>112 Desgravamen</v>
      </c>
      <c r="C350" s="145">
        <v>0</v>
      </c>
      <c r="D350" s="145">
        <v>0</v>
      </c>
      <c r="E350" s="145">
        <v>0</v>
      </c>
      <c r="F350" s="145">
        <v>18495</v>
      </c>
      <c r="G350" s="145">
        <v>46</v>
      </c>
      <c r="H350" s="145">
        <v>0</v>
      </c>
      <c r="I350" s="145">
        <v>1173</v>
      </c>
      <c r="J350" s="145">
        <v>10</v>
      </c>
      <c r="K350" s="145">
        <v>0</v>
      </c>
      <c r="L350" s="145">
        <v>0</v>
      </c>
      <c r="M350" s="145">
        <v>277</v>
      </c>
      <c r="N350" s="145">
        <v>0</v>
      </c>
      <c r="O350" s="145">
        <v>0</v>
      </c>
      <c r="P350" s="145">
        <v>0</v>
      </c>
      <c r="Q350" s="145">
        <v>0</v>
      </c>
      <c r="R350" s="145">
        <v>0</v>
      </c>
      <c r="S350" s="145">
        <v>0</v>
      </c>
      <c r="T350" s="145">
        <v>0</v>
      </c>
      <c r="U350" s="145">
        <v>0</v>
      </c>
      <c r="V350" s="145">
        <v>0</v>
      </c>
      <c r="W350" s="145">
        <v>14</v>
      </c>
      <c r="X350" s="145">
        <v>0</v>
      </c>
      <c r="Y350" s="145">
        <v>0</v>
      </c>
      <c r="Z350" s="145">
        <v>0</v>
      </c>
      <c r="AA350" s="145">
        <v>0</v>
      </c>
      <c r="AB350" s="145">
        <v>0</v>
      </c>
      <c r="AC350" s="145">
        <v>0</v>
      </c>
      <c r="AD350" s="145">
        <v>0</v>
      </c>
      <c r="AE350" s="145">
        <v>1</v>
      </c>
      <c r="AF350" s="145">
        <v>0</v>
      </c>
      <c r="AG350" s="145">
        <v>8350</v>
      </c>
      <c r="AH350" s="145"/>
      <c r="AI350" s="145"/>
      <c r="AJ350" s="145"/>
      <c r="AK350" s="145"/>
      <c r="AL350" s="145"/>
      <c r="AM350" s="145"/>
      <c r="AN350" s="145"/>
      <c r="AO350" s="145"/>
      <c r="AP350" s="145"/>
      <c r="AQ350" s="131">
        <f t="shared" si="791"/>
        <v>28366</v>
      </c>
      <c r="AS350" s="145">
        <v>952</v>
      </c>
      <c r="AU350" s="135">
        <f t="shared" si="793"/>
        <v>0</v>
      </c>
      <c r="AV350" s="135">
        <f t="shared" si="819"/>
        <v>0</v>
      </c>
      <c r="AW350" s="135">
        <f t="shared" si="820"/>
        <v>0</v>
      </c>
      <c r="AX350" s="135">
        <f t="shared" si="821"/>
        <v>0</v>
      </c>
      <c r="AY350" s="135">
        <f t="shared" si="822"/>
        <v>0</v>
      </c>
      <c r="AZ350" s="135">
        <f t="shared" si="823"/>
        <v>0</v>
      </c>
      <c r="BA350" s="135">
        <f t="shared" si="824"/>
        <v>0</v>
      </c>
      <c r="BB350" s="135">
        <f t="shared" si="825"/>
        <v>0</v>
      </c>
      <c r="BC350" s="135">
        <f t="shared" si="826"/>
        <v>0</v>
      </c>
      <c r="BD350" s="135">
        <f t="shared" si="827"/>
        <v>0</v>
      </c>
      <c r="BE350" s="135">
        <f t="shared" si="828"/>
        <v>0</v>
      </c>
      <c r="BF350" s="135">
        <f t="shared" si="829"/>
        <v>0</v>
      </c>
      <c r="BG350" s="135">
        <f t="shared" si="830"/>
        <v>1</v>
      </c>
      <c r="BH350" s="135">
        <f t="shared" si="831"/>
        <v>0</v>
      </c>
      <c r="BI350" s="135">
        <f t="shared" si="832"/>
        <v>1</v>
      </c>
      <c r="BJ350" s="135">
        <f t="shared" si="833"/>
        <v>0</v>
      </c>
      <c r="BK350" s="135">
        <f t="shared" si="794"/>
        <v>0</v>
      </c>
      <c r="BL350" s="135">
        <f t="shared" si="795"/>
        <v>0</v>
      </c>
      <c r="BM350" s="135">
        <f t="shared" si="796"/>
        <v>0</v>
      </c>
      <c r="BN350" s="135">
        <f t="shared" si="797"/>
        <v>0</v>
      </c>
      <c r="BO350" s="135">
        <f t="shared" si="798"/>
        <v>0</v>
      </c>
      <c r="BP350" s="135">
        <f t="shared" si="799"/>
        <v>0</v>
      </c>
      <c r="BQ350" s="135">
        <f t="shared" si="800"/>
        <v>0</v>
      </c>
      <c r="BR350" s="135">
        <f t="shared" si="801"/>
        <v>0</v>
      </c>
      <c r="BS350" s="135">
        <f t="shared" si="802"/>
        <v>0</v>
      </c>
      <c r="BT350" s="135">
        <f t="shared" si="803"/>
        <v>0</v>
      </c>
      <c r="BU350" s="135">
        <f t="shared" si="804"/>
        <v>0</v>
      </c>
      <c r="BV350" s="135">
        <f t="shared" si="805"/>
        <v>0</v>
      </c>
      <c r="BW350" s="135">
        <f t="shared" si="806"/>
        <v>0</v>
      </c>
      <c r="BX350" s="135">
        <f t="shared" si="807"/>
        <v>0</v>
      </c>
      <c r="BY350" s="135">
        <f t="shared" si="808"/>
        <v>0</v>
      </c>
      <c r="BZ350" s="135">
        <f t="shared" si="809"/>
        <v>0</v>
      </c>
      <c r="CA350" s="135">
        <f t="shared" si="810"/>
        <v>0</v>
      </c>
      <c r="CB350" s="135">
        <f t="shared" si="811"/>
        <v>0</v>
      </c>
      <c r="CC350" s="135">
        <f t="shared" si="812"/>
        <v>0</v>
      </c>
      <c r="CD350" s="135">
        <f t="shared" si="813"/>
        <v>0</v>
      </c>
      <c r="CE350" s="135">
        <f t="shared" si="814"/>
        <v>0</v>
      </c>
      <c r="CF350" s="135">
        <f t="shared" si="815"/>
        <v>0</v>
      </c>
      <c r="CG350" s="135">
        <f t="shared" si="816"/>
        <v>0</v>
      </c>
      <c r="CH350" s="135">
        <f t="shared" si="817"/>
        <v>0</v>
      </c>
      <c r="CI350" s="135">
        <f t="shared" si="818"/>
        <v>0</v>
      </c>
    </row>
    <row r="351" spans="2:87">
      <c r="B351" s="161" t="str">
        <f t="shared" si="790"/>
        <v>113 SOAP</v>
      </c>
      <c r="C351" s="145">
        <v>0</v>
      </c>
      <c r="D351" s="145">
        <v>0</v>
      </c>
      <c r="E351" s="145">
        <v>0</v>
      </c>
      <c r="F351" s="145">
        <v>0</v>
      </c>
      <c r="G351" s="145">
        <v>0</v>
      </c>
      <c r="H351" s="145">
        <v>0</v>
      </c>
      <c r="I351" s="145">
        <v>0</v>
      </c>
      <c r="J351" s="145">
        <v>0</v>
      </c>
      <c r="K351" s="145">
        <v>0</v>
      </c>
      <c r="L351" s="145">
        <v>0</v>
      </c>
      <c r="M351" s="145">
        <v>0</v>
      </c>
      <c r="N351" s="145">
        <v>0</v>
      </c>
      <c r="O351" s="145">
        <v>0</v>
      </c>
      <c r="P351" s="145">
        <v>0</v>
      </c>
      <c r="Q351" s="145">
        <v>0</v>
      </c>
      <c r="R351" s="145">
        <v>0</v>
      </c>
      <c r="S351" s="145">
        <v>0</v>
      </c>
      <c r="T351" s="145">
        <v>0</v>
      </c>
      <c r="U351" s="145">
        <v>0</v>
      </c>
      <c r="V351" s="145">
        <v>0</v>
      </c>
      <c r="W351" s="145">
        <v>0</v>
      </c>
      <c r="X351" s="145">
        <v>0</v>
      </c>
      <c r="Y351" s="145">
        <v>4523</v>
      </c>
      <c r="Z351" s="145">
        <v>0</v>
      </c>
      <c r="AA351" s="145">
        <v>0</v>
      </c>
      <c r="AB351" s="145">
        <v>0</v>
      </c>
      <c r="AC351" s="145">
        <v>0</v>
      </c>
      <c r="AD351" s="145">
        <v>0</v>
      </c>
      <c r="AE351" s="145">
        <v>0</v>
      </c>
      <c r="AF351" s="145">
        <v>0</v>
      </c>
      <c r="AG351" s="145">
        <v>0</v>
      </c>
      <c r="AH351" s="145"/>
      <c r="AI351" s="145"/>
      <c r="AJ351" s="145"/>
      <c r="AK351" s="145"/>
      <c r="AL351" s="145"/>
      <c r="AM351" s="145"/>
      <c r="AN351" s="145"/>
      <c r="AO351" s="145"/>
      <c r="AP351" s="145"/>
      <c r="AQ351" s="131">
        <f t="shared" si="791"/>
        <v>4523</v>
      </c>
      <c r="AS351" s="145">
        <v>0</v>
      </c>
      <c r="AU351" s="135">
        <f t="shared" si="793"/>
        <v>0</v>
      </c>
      <c r="AV351" s="135">
        <f t="shared" si="819"/>
        <v>0</v>
      </c>
      <c r="AW351" s="135">
        <f t="shared" si="820"/>
        <v>0</v>
      </c>
      <c r="AX351" s="135">
        <f t="shared" si="821"/>
        <v>0</v>
      </c>
      <c r="AY351" s="135">
        <f t="shared" si="822"/>
        <v>0</v>
      </c>
      <c r="AZ351" s="135">
        <f t="shared" si="823"/>
        <v>0</v>
      </c>
      <c r="BA351" s="135">
        <f t="shared" si="824"/>
        <v>0</v>
      </c>
      <c r="BB351" s="135">
        <f t="shared" si="825"/>
        <v>0</v>
      </c>
      <c r="BC351" s="135">
        <f t="shared" si="826"/>
        <v>0</v>
      </c>
      <c r="BD351" s="135">
        <f t="shared" si="827"/>
        <v>0</v>
      </c>
      <c r="BE351" s="135">
        <f t="shared" si="828"/>
        <v>0</v>
      </c>
      <c r="BF351" s="135">
        <f t="shared" si="829"/>
        <v>0</v>
      </c>
      <c r="BG351" s="135">
        <f t="shared" si="830"/>
        <v>0</v>
      </c>
      <c r="BH351" s="135">
        <f t="shared" si="831"/>
        <v>0</v>
      </c>
      <c r="BI351" s="135">
        <f t="shared" si="832"/>
        <v>0</v>
      </c>
      <c r="BJ351" s="135">
        <f t="shared" si="833"/>
        <v>0</v>
      </c>
      <c r="BK351" s="135">
        <f t="shared" si="794"/>
        <v>0</v>
      </c>
      <c r="BL351" s="135">
        <f t="shared" si="795"/>
        <v>0</v>
      </c>
      <c r="BM351" s="135">
        <f t="shared" si="796"/>
        <v>0</v>
      </c>
      <c r="BN351" s="135">
        <f t="shared" si="797"/>
        <v>0</v>
      </c>
      <c r="BO351" s="135">
        <f t="shared" si="798"/>
        <v>0</v>
      </c>
      <c r="BP351" s="135">
        <f t="shared" si="799"/>
        <v>0</v>
      </c>
      <c r="BQ351" s="135">
        <f t="shared" si="800"/>
        <v>0</v>
      </c>
      <c r="BR351" s="135">
        <f t="shared" si="801"/>
        <v>0</v>
      </c>
      <c r="BS351" s="135">
        <f t="shared" si="802"/>
        <v>0</v>
      </c>
      <c r="BT351" s="135">
        <f t="shared" si="803"/>
        <v>0</v>
      </c>
      <c r="BU351" s="135">
        <f t="shared" si="804"/>
        <v>0</v>
      </c>
      <c r="BV351" s="135">
        <f t="shared" si="805"/>
        <v>0</v>
      </c>
      <c r="BW351" s="135">
        <f t="shared" si="806"/>
        <v>0</v>
      </c>
      <c r="BX351" s="135">
        <f t="shared" si="807"/>
        <v>0</v>
      </c>
      <c r="BY351" s="135">
        <f t="shared" si="808"/>
        <v>0</v>
      </c>
      <c r="BZ351" s="135">
        <f t="shared" si="809"/>
        <v>0</v>
      </c>
      <c r="CA351" s="135">
        <f t="shared" si="810"/>
        <v>0</v>
      </c>
      <c r="CB351" s="135">
        <f t="shared" si="811"/>
        <v>0</v>
      </c>
      <c r="CC351" s="135">
        <f t="shared" si="812"/>
        <v>0</v>
      </c>
      <c r="CD351" s="135">
        <f t="shared" si="813"/>
        <v>0</v>
      </c>
      <c r="CE351" s="135">
        <f t="shared" si="814"/>
        <v>0</v>
      </c>
      <c r="CF351" s="135">
        <f t="shared" si="815"/>
        <v>0</v>
      </c>
      <c r="CG351" s="135">
        <f t="shared" si="816"/>
        <v>0</v>
      </c>
      <c r="CH351" s="135">
        <f t="shared" si="817"/>
        <v>0</v>
      </c>
      <c r="CI351" s="135">
        <f t="shared" si="818"/>
        <v>0</v>
      </c>
    </row>
    <row r="352" spans="2:87">
      <c r="B352" s="161" t="str">
        <f t="shared" si="790"/>
        <v>114 Seguros con APV</v>
      </c>
      <c r="C352" s="145">
        <v>0</v>
      </c>
      <c r="D352" s="145">
        <v>0.10824321600000002</v>
      </c>
      <c r="E352" s="145">
        <v>0</v>
      </c>
      <c r="F352" s="145">
        <v>0</v>
      </c>
      <c r="G352" s="145">
        <v>1833</v>
      </c>
      <c r="H352" s="145">
        <v>0</v>
      </c>
      <c r="I352" s="145">
        <v>0</v>
      </c>
      <c r="J352" s="145">
        <v>1520</v>
      </c>
      <c r="K352" s="145">
        <v>0</v>
      </c>
      <c r="L352" s="145">
        <v>0</v>
      </c>
      <c r="M352" s="145">
        <v>6132</v>
      </c>
      <c r="N352" s="145">
        <v>0</v>
      </c>
      <c r="O352" s="145">
        <v>2935</v>
      </c>
      <c r="P352" s="145">
        <v>1834</v>
      </c>
      <c r="Q352" s="145">
        <v>0</v>
      </c>
      <c r="R352" s="145">
        <v>0</v>
      </c>
      <c r="S352" s="145">
        <v>0</v>
      </c>
      <c r="T352" s="145">
        <v>0</v>
      </c>
      <c r="U352" s="145">
        <v>0</v>
      </c>
      <c r="V352" s="145">
        <v>0</v>
      </c>
      <c r="W352" s="145">
        <v>0</v>
      </c>
      <c r="X352" s="145">
        <v>8266</v>
      </c>
      <c r="Y352" s="145">
        <v>0</v>
      </c>
      <c r="Z352" s="145">
        <v>0</v>
      </c>
      <c r="AA352" s="145">
        <v>0</v>
      </c>
      <c r="AB352" s="145">
        <v>901</v>
      </c>
      <c r="AC352" s="145">
        <v>0</v>
      </c>
      <c r="AD352" s="145">
        <v>0</v>
      </c>
      <c r="AE352" s="145">
        <v>4726</v>
      </c>
      <c r="AF352" s="145">
        <v>185</v>
      </c>
      <c r="AG352" s="145">
        <v>0</v>
      </c>
      <c r="AH352" s="145"/>
      <c r="AI352" s="145"/>
      <c r="AJ352" s="145"/>
      <c r="AK352" s="145"/>
      <c r="AL352" s="145"/>
      <c r="AM352" s="145"/>
      <c r="AN352" s="145"/>
      <c r="AO352" s="145"/>
      <c r="AP352" s="145"/>
      <c r="AQ352" s="131">
        <f t="shared" si="791"/>
        <v>28332.108243216</v>
      </c>
      <c r="AS352" s="145">
        <v>28230</v>
      </c>
      <c r="AU352" s="135">
        <f t="shared" si="793"/>
        <v>0</v>
      </c>
      <c r="AV352" s="135">
        <f t="shared" si="819"/>
        <v>0</v>
      </c>
      <c r="AW352" s="135">
        <f t="shared" si="820"/>
        <v>0</v>
      </c>
      <c r="AX352" s="135">
        <f t="shared" si="821"/>
        <v>1</v>
      </c>
      <c r="AY352" s="135">
        <f t="shared" si="822"/>
        <v>0</v>
      </c>
      <c r="AZ352" s="135">
        <f t="shared" si="823"/>
        <v>0</v>
      </c>
      <c r="BA352" s="135">
        <f t="shared" si="824"/>
        <v>0</v>
      </c>
      <c r="BB352" s="135">
        <f t="shared" si="825"/>
        <v>0</v>
      </c>
      <c r="BC352" s="135">
        <f t="shared" si="826"/>
        <v>0</v>
      </c>
      <c r="BD352" s="135">
        <f t="shared" si="827"/>
        <v>0</v>
      </c>
      <c r="BE352" s="135">
        <f t="shared" si="828"/>
        <v>0</v>
      </c>
      <c r="BF352" s="135">
        <f t="shared" si="829"/>
        <v>0</v>
      </c>
      <c r="BG352" s="135">
        <f t="shared" si="830"/>
        <v>0</v>
      </c>
      <c r="BH352" s="135">
        <f t="shared" si="831"/>
        <v>0</v>
      </c>
      <c r="BI352" s="135">
        <f t="shared" si="832"/>
        <v>1</v>
      </c>
      <c r="BJ352" s="135">
        <f t="shared" si="833"/>
        <v>0</v>
      </c>
      <c r="BK352" s="135">
        <f t="shared" si="794"/>
        <v>0</v>
      </c>
      <c r="BL352" s="135">
        <f t="shared" si="795"/>
        <v>0</v>
      </c>
      <c r="BM352" s="135">
        <f t="shared" si="796"/>
        <v>0</v>
      </c>
      <c r="BN352" s="135">
        <f t="shared" si="797"/>
        <v>0</v>
      </c>
      <c r="BO352" s="135">
        <f t="shared" si="798"/>
        <v>0</v>
      </c>
      <c r="BP352" s="135">
        <f t="shared" si="799"/>
        <v>0</v>
      </c>
      <c r="BQ352" s="135">
        <f t="shared" si="800"/>
        <v>0</v>
      </c>
      <c r="BR352" s="135">
        <f t="shared" si="801"/>
        <v>0</v>
      </c>
      <c r="BS352" s="135">
        <f t="shared" si="802"/>
        <v>0</v>
      </c>
      <c r="BT352" s="135">
        <f t="shared" si="803"/>
        <v>0</v>
      </c>
      <c r="BU352" s="135">
        <f t="shared" si="804"/>
        <v>0</v>
      </c>
      <c r="BV352" s="135">
        <f t="shared" si="805"/>
        <v>0</v>
      </c>
      <c r="BW352" s="135">
        <f t="shared" si="806"/>
        <v>0</v>
      </c>
      <c r="BX352" s="135">
        <f t="shared" si="807"/>
        <v>0</v>
      </c>
      <c r="BY352" s="135">
        <f t="shared" si="808"/>
        <v>1</v>
      </c>
      <c r="BZ352" s="135">
        <f t="shared" si="809"/>
        <v>0</v>
      </c>
      <c r="CA352" s="135">
        <f t="shared" si="810"/>
        <v>0</v>
      </c>
      <c r="CB352" s="135">
        <f t="shared" si="811"/>
        <v>0</v>
      </c>
      <c r="CC352" s="135">
        <f t="shared" si="812"/>
        <v>0</v>
      </c>
      <c r="CD352" s="135">
        <f t="shared" si="813"/>
        <v>0</v>
      </c>
      <c r="CE352" s="135">
        <f t="shared" si="814"/>
        <v>0</v>
      </c>
      <c r="CF352" s="135">
        <f t="shared" si="815"/>
        <v>0</v>
      </c>
      <c r="CG352" s="135">
        <f t="shared" si="816"/>
        <v>0</v>
      </c>
      <c r="CH352" s="135">
        <f t="shared" si="817"/>
        <v>0</v>
      </c>
      <c r="CI352" s="135">
        <f t="shared" si="818"/>
        <v>0</v>
      </c>
    </row>
    <row r="353" spans="2:87">
      <c r="B353" s="161" t="str">
        <f t="shared" si="790"/>
        <v>150 Otros</v>
      </c>
      <c r="C353" s="145">
        <v>0</v>
      </c>
      <c r="D353" s="145">
        <v>0</v>
      </c>
      <c r="E353" s="145">
        <v>0</v>
      </c>
      <c r="F353" s="145">
        <v>0</v>
      </c>
      <c r="G353" s="145">
        <v>0</v>
      </c>
      <c r="H353" s="145">
        <v>0</v>
      </c>
      <c r="I353" s="145">
        <v>0</v>
      </c>
      <c r="J353" s="145">
        <v>0</v>
      </c>
      <c r="K353" s="145">
        <v>0</v>
      </c>
      <c r="L353" s="145">
        <v>0</v>
      </c>
      <c r="M353" s="145">
        <v>0</v>
      </c>
      <c r="N353" s="145">
        <v>0</v>
      </c>
      <c r="O353" s="145">
        <v>0</v>
      </c>
      <c r="P353" s="145">
        <v>0</v>
      </c>
      <c r="Q353" s="145">
        <v>0</v>
      </c>
      <c r="R353" s="145">
        <v>0</v>
      </c>
      <c r="S353" s="145">
        <v>0</v>
      </c>
      <c r="T353" s="145">
        <v>0</v>
      </c>
      <c r="U353" s="145">
        <v>0</v>
      </c>
      <c r="V353" s="145">
        <v>0</v>
      </c>
      <c r="W353" s="145">
        <v>0</v>
      </c>
      <c r="X353" s="145">
        <v>0</v>
      </c>
      <c r="Y353" s="145">
        <v>0</v>
      </c>
      <c r="Z353" s="145">
        <v>0</v>
      </c>
      <c r="AA353" s="145">
        <v>0</v>
      </c>
      <c r="AB353" s="145">
        <v>0</v>
      </c>
      <c r="AC353" s="145">
        <v>0</v>
      </c>
      <c r="AD353" s="145">
        <v>0</v>
      </c>
      <c r="AE353" s="145">
        <v>0</v>
      </c>
      <c r="AF353" s="145">
        <v>0</v>
      </c>
      <c r="AG353" s="145">
        <v>0</v>
      </c>
      <c r="AH353" s="145"/>
      <c r="AI353" s="145"/>
      <c r="AJ353" s="145"/>
      <c r="AK353" s="145"/>
      <c r="AL353" s="145"/>
      <c r="AM353" s="145"/>
      <c r="AN353" s="145"/>
      <c r="AO353" s="145"/>
      <c r="AP353" s="145"/>
      <c r="AQ353" s="131">
        <f t="shared" si="791"/>
        <v>0</v>
      </c>
      <c r="AS353" s="145">
        <v>0</v>
      </c>
      <c r="AU353" s="135">
        <f t="shared" si="793"/>
        <v>0</v>
      </c>
      <c r="AV353" s="135">
        <f t="shared" si="819"/>
        <v>0</v>
      </c>
      <c r="AW353" s="135">
        <f t="shared" si="820"/>
        <v>0</v>
      </c>
      <c r="AX353" s="135">
        <f t="shared" si="821"/>
        <v>0</v>
      </c>
      <c r="AY353" s="135">
        <f t="shared" si="822"/>
        <v>0</v>
      </c>
      <c r="AZ353" s="135">
        <f t="shared" si="823"/>
        <v>0</v>
      </c>
      <c r="BA353" s="135">
        <f t="shared" si="824"/>
        <v>0</v>
      </c>
      <c r="BB353" s="135">
        <f t="shared" si="825"/>
        <v>1</v>
      </c>
      <c r="BC353" s="135">
        <f t="shared" si="826"/>
        <v>0</v>
      </c>
      <c r="BD353" s="135">
        <f t="shared" si="827"/>
        <v>0</v>
      </c>
      <c r="BE353" s="135">
        <f t="shared" si="828"/>
        <v>0</v>
      </c>
      <c r="BF353" s="135">
        <f t="shared" si="829"/>
        <v>0</v>
      </c>
      <c r="BG353" s="135">
        <f t="shared" si="830"/>
        <v>0</v>
      </c>
      <c r="BH353" s="135">
        <f t="shared" si="831"/>
        <v>0</v>
      </c>
      <c r="BI353" s="135">
        <f t="shared" si="832"/>
        <v>0</v>
      </c>
      <c r="BJ353" s="135">
        <f t="shared" si="833"/>
        <v>0</v>
      </c>
      <c r="BK353" s="135">
        <f t="shared" si="794"/>
        <v>0</v>
      </c>
      <c r="BL353" s="135">
        <f t="shared" si="795"/>
        <v>0</v>
      </c>
      <c r="BM353" s="135">
        <f t="shared" si="796"/>
        <v>0</v>
      </c>
      <c r="BN353" s="135">
        <f t="shared" si="797"/>
        <v>0</v>
      </c>
      <c r="BO353" s="135">
        <f t="shared" si="798"/>
        <v>0</v>
      </c>
      <c r="BP353" s="135">
        <f t="shared" si="799"/>
        <v>0</v>
      </c>
      <c r="BQ353" s="135">
        <f t="shared" si="800"/>
        <v>0</v>
      </c>
      <c r="BR353" s="135">
        <f t="shared" si="801"/>
        <v>0</v>
      </c>
      <c r="BS353" s="135">
        <f t="shared" si="802"/>
        <v>0</v>
      </c>
      <c r="BT353" s="135">
        <f t="shared" si="803"/>
        <v>0</v>
      </c>
      <c r="BU353" s="135">
        <f t="shared" si="804"/>
        <v>0</v>
      </c>
      <c r="BV353" s="135">
        <f t="shared" si="805"/>
        <v>0</v>
      </c>
      <c r="BW353" s="135">
        <f t="shared" si="806"/>
        <v>0</v>
      </c>
      <c r="BX353" s="135">
        <f t="shared" si="807"/>
        <v>0</v>
      </c>
      <c r="BY353" s="135">
        <f t="shared" si="808"/>
        <v>0</v>
      </c>
      <c r="BZ353" s="135">
        <f t="shared" si="809"/>
        <v>0</v>
      </c>
      <c r="CA353" s="135">
        <f t="shared" si="810"/>
        <v>0</v>
      </c>
      <c r="CB353" s="135">
        <f t="shared" si="811"/>
        <v>0</v>
      </c>
      <c r="CC353" s="135">
        <f t="shared" si="812"/>
        <v>0</v>
      </c>
      <c r="CD353" s="135">
        <f t="shared" si="813"/>
        <v>0</v>
      </c>
      <c r="CE353" s="135">
        <f t="shared" si="814"/>
        <v>0</v>
      </c>
      <c r="CF353" s="135">
        <f t="shared" si="815"/>
        <v>0</v>
      </c>
      <c r="CG353" s="135">
        <f t="shared" si="816"/>
        <v>0</v>
      </c>
      <c r="CH353" s="135">
        <f t="shared" si="817"/>
        <v>0</v>
      </c>
      <c r="CI353" s="135">
        <f t="shared" si="818"/>
        <v>1</v>
      </c>
    </row>
    <row r="354" spans="2:87">
      <c r="B354" s="153" t="str">
        <f t="shared" si="790"/>
        <v>Colectivos</v>
      </c>
      <c r="C354" s="142"/>
      <c r="D354" s="142"/>
      <c r="E354" s="142"/>
      <c r="F354" s="142"/>
      <c r="G354" s="142"/>
      <c r="H354" s="142"/>
      <c r="I354" s="142"/>
      <c r="J354" s="142"/>
      <c r="K354" s="142"/>
      <c r="L354" s="142"/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142"/>
      <c r="Z354" s="142"/>
      <c r="AA354" s="142"/>
      <c r="AB354" s="142"/>
      <c r="AC354" s="142"/>
      <c r="AD354" s="142"/>
      <c r="AE354" s="142"/>
      <c r="AF354" s="142"/>
      <c r="AG354" s="142"/>
      <c r="AH354" s="142"/>
      <c r="AI354" s="142"/>
      <c r="AJ354" s="142"/>
      <c r="AK354" s="142"/>
      <c r="AL354" s="142"/>
      <c r="AM354" s="142"/>
      <c r="AN354" s="142"/>
      <c r="AO354" s="142"/>
      <c r="AP354" s="142"/>
      <c r="AQ354" s="27"/>
      <c r="AS354" s="142"/>
    </row>
    <row r="355" spans="2:87">
      <c r="B355" s="161" t="str">
        <f t="shared" si="790"/>
        <v>201 Vida Entera</v>
      </c>
      <c r="C355" s="145">
        <v>0</v>
      </c>
      <c r="D355" s="145">
        <v>0</v>
      </c>
      <c r="E355" s="145">
        <v>0</v>
      </c>
      <c r="F355" s="145">
        <v>0</v>
      </c>
      <c r="G355" s="145">
        <v>0</v>
      </c>
      <c r="H355" s="145">
        <v>0</v>
      </c>
      <c r="I355" s="145">
        <v>0</v>
      </c>
      <c r="J355" s="145">
        <v>142</v>
      </c>
      <c r="K355" s="145">
        <v>0</v>
      </c>
      <c r="L355" s="145">
        <v>0</v>
      </c>
      <c r="M355" s="145">
        <v>0</v>
      </c>
      <c r="N355" s="145">
        <v>0</v>
      </c>
      <c r="O355" s="145">
        <v>0</v>
      </c>
      <c r="P355" s="145">
        <v>0</v>
      </c>
      <c r="Q355" s="145">
        <v>0</v>
      </c>
      <c r="R355" s="145">
        <v>0</v>
      </c>
      <c r="S355" s="145">
        <v>0</v>
      </c>
      <c r="T355" s="145">
        <v>4355</v>
      </c>
      <c r="U355" s="145">
        <v>0</v>
      </c>
      <c r="V355" s="145">
        <v>0</v>
      </c>
      <c r="W355" s="145">
        <v>0</v>
      </c>
      <c r="X355" s="145">
        <v>0</v>
      </c>
      <c r="Y355" s="145">
        <v>0</v>
      </c>
      <c r="Z355" s="145">
        <v>0</v>
      </c>
      <c r="AA355" s="145">
        <v>0</v>
      </c>
      <c r="AB355" s="145">
        <v>0</v>
      </c>
      <c r="AC355" s="145">
        <v>0</v>
      </c>
      <c r="AD355" s="145">
        <v>0</v>
      </c>
      <c r="AE355" s="145">
        <v>0</v>
      </c>
      <c r="AF355" s="145">
        <v>0</v>
      </c>
      <c r="AG355" s="145">
        <v>0</v>
      </c>
      <c r="AH355" s="145"/>
      <c r="AI355" s="145"/>
      <c r="AJ355" s="145"/>
      <c r="AK355" s="145"/>
      <c r="AL355" s="145"/>
      <c r="AM355" s="145"/>
      <c r="AN355" s="145"/>
      <c r="AO355" s="145"/>
      <c r="AP355" s="145"/>
      <c r="AQ355" s="131">
        <f t="shared" ref="AQ355:AQ368" si="834">SUM(C355:AP355)</f>
        <v>4497</v>
      </c>
      <c r="AS355" s="145">
        <v>3099</v>
      </c>
      <c r="AU355" s="135">
        <f t="shared" si="793"/>
        <v>0</v>
      </c>
      <c r="AV355" s="135">
        <f t="shared" ref="AV355:AV368" si="835">IF(AND(D267=0,D355=0),0,IF(ISERROR(D267/D355),1,0))</f>
        <v>0</v>
      </c>
      <c r="AW355" s="135">
        <f t="shared" ref="AW355:AW368" si="836">IF(AND(E267=0,E355=0),0,IF(ISERROR(E267/E355),1,0))</f>
        <v>0</v>
      </c>
      <c r="AX355" s="135">
        <f t="shared" ref="AX355:AX368" si="837">IF(AND(F267=0,F355=0),0,IF(ISERROR(F267/F355),1,0))</f>
        <v>0</v>
      </c>
      <c r="AY355" s="135">
        <f t="shared" ref="AY355:AY368" si="838">IF(AND(G267=0,G355=0),0,IF(ISERROR(G267/G355),1,0))</f>
        <v>0</v>
      </c>
      <c r="AZ355" s="135">
        <f t="shared" ref="AZ355:AZ368" si="839">IF(AND(H267=0,H355=0),0,IF(ISERROR(H267/H355),1,0))</f>
        <v>0</v>
      </c>
      <c r="BA355" s="135">
        <f t="shared" ref="BA355:BA368" si="840">IF(AND(I267=0,I355=0),0,IF(ISERROR(I267/I355),1,0))</f>
        <v>0</v>
      </c>
      <c r="BB355" s="135">
        <f t="shared" ref="BB355:BB368" si="841">IF(AND(J267=0,J355=0),0,IF(ISERROR(J267/J355),1,0))</f>
        <v>0</v>
      </c>
      <c r="BC355" s="135">
        <f t="shared" ref="BC355:BC368" si="842">IF(AND(K267=0,K355=0),0,IF(ISERROR(K267/K355),1,0))</f>
        <v>0</v>
      </c>
      <c r="BD355" s="135">
        <f t="shared" ref="BD355:BD368" si="843">IF(AND(L267=0,L355=0),0,IF(ISERROR(L267/L355),1,0))</f>
        <v>0</v>
      </c>
      <c r="BE355" s="135">
        <f t="shared" ref="BE355:BE368" si="844">IF(AND(M267=0,M355=0),0,IF(ISERROR(M267/M355),1,0))</f>
        <v>0</v>
      </c>
      <c r="BF355" s="135">
        <f t="shared" ref="BF355:BF368" si="845">IF(AND(N267=0,N355=0),0,IF(ISERROR(N267/N355),1,0))</f>
        <v>0</v>
      </c>
      <c r="BG355" s="135">
        <f t="shared" ref="BG355:BG368" si="846">IF(AND(O267=0,O355=0),0,IF(ISERROR(O267/O355),1,0))</f>
        <v>0</v>
      </c>
      <c r="BH355" s="135">
        <f t="shared" ref="BH355:BH368" si="847">IF(AND(P267=0,P355=0),0,IF(ISERROR(P267/P355),1,0))</f>
        <v>0</v>
      </c>
      <c r="BI355" s="135">
        <f t="shared" ref="BI355:BI368" si="848">IF(AND(Q267=0,Q355=0),0,IF(ISERROR(Q267/Q355),1,0))</f>
        <v>0</v>
      </c>
      <c r="BJ355" s="135">
        <f t="shared" ref="BJ355:BJ368" si="849">IF(AND(R267=0,R355=0),0,IF(ISERROR(R267/R355),1,0))</f>
        <v>0</v>
      </c>
      <c r="BK355" s="135">
        <f t="shared" ref="BK355:BK368" si="850">IF(AND(S267=0,S355=0),0,IF(ISERROR(S267/S355),1,0))</f>
        <v>0</v>
      </c>
      <c r="BL355" s="135">
        <f t="shared" ref="BL355:BL368" si="851">IF(AND(T267=0,T355=0),0,IF(ISERROR(T267/T355),1,0))</f>
        <v>0</v>
      </c>
      <c r="BM355" s="135">
        <f t="shared" ref="BM355:BM368" si="852">IF(AND(U267=0,U355=0),0,IF(ISERROR(U267/U355),1,0))</f>
        <v>0</v>
      </c>
      <c r="BN355" s="135">
        <f t="shared" ref="BN355:BN368" si="853">IF(AND(V267=0,V355=0),0,IF(ISERROR(V267/V355),1,0))</f>
        <v>0</v>
      </c>
      <c r="BO355" s="135">
        <f t="shared" ref="BO355:BO368" si="854">IF(AND(W267=0,W355=0),0,IF(ISERROR(W267/W355),1,0))</f>
        <v>0</v>
      </c>
      <c r="BP355" s="135">
        <f t="shared" ref="BP355:BP368" si="855">IF(AND(X267=0,X355=0),0,IF(ISERROR(X267/X355),1,0))</f>
        <v>0</v>
      </c>
      <c r="BQ355" s="135">
        <f t="shared" ref="BQ355:BQ368" si="856">IF(AND(Y267=0,Y355=0),0,IF(ISERROR(Y267/Y355),1,0))</f>
        <v>0</v>
      </c>
      <c r="BR355" s="135">
        <f t="shared" ref="BR355:BR368" si="857">IF(AND(Z267=0,Z355=0),0,IF(ISERROR(Z267/Z355),1,0))</f>
        <v>0</v>
      </c>
      <c r="BS355" s="135">
        <f t="shared" ref="BS355:BS368" si="858">IF(AND(AA267=0,AA355=0),0,IF(ISERROR(AA267/AA355),1,0))</f>
        <v>0</v>
      </c>
      <c r="BT355" s="135">
        <f t="shared" ref="BT355:BT368" si="859">IF(AND(AB267=0,AB355=0),0,IF(ISERROR(AB267/AB355),1,0))</f>
        <v>0</v>
      </c>
      <c r="BU355" s="135">
        <f t="shared" ref="BU355:BU368" si="860">IF(AND(AC267=0,AC355=0),0,IF(ISERROR(AC267/AC355),1,0))</f>
        <v>0</v>
      </c>
      <c r="BV355" s="135">
        <f t="shared" ref="BV355:BV368" si="861">IF(AND(AD267=0,AD355=0),0,IF(ISERROR(AD267/AD355),1,0))</f>
        <v>0</v>
      </c>
      <c r="BW355" s="135">
        <f t="shared" ref="BW355:BW368" si="862">IF(AND(AE267=0,AE355=0),0,IF(ISERROR(AE267/AE355),1,0))</f>
        <v>0</v>
      </c>
      <c r="BX355" s="135">
        <f t="shared" ref="BX355:BX368" si="863">IF(AND(AF267=0,AF355=0),0,IF(ISERROR(AF267/AF355),1,0))</f>
        <v>0</v>
      </c>
      <c r="BY355" s="135">
        <f t="shared" ref="BY355:BY368" si="864">IF(AND(AG267=0,AG355=0),0,IF(ISERROR(AG267/AG355),1,0))</f>
        <v>0</v>
      </c>
      <c r="BZ355" s="135">
        <f t="shared" ref="BZ355:BZ368" si="865">IF(AND(AH267=0,AH355=0),0,IF(ISERROR(AH267/AH355),1,0))</f>
        <v>0</v>
      </c>
      <c r="CA355" s="135">
        <f t="shared" ref="CA355:CA368" si="866">IF(AND(AI267=0,AI355=0),0,IF(ISERROR(AI267/AI355),1,0))</f>
        <v>0</v>
      </c>
      <c r="CB355" s="135">
        <f t="shared" ref="CB355:CB368" si="867">IF(AND(AJ267=0,AJ355=0),0,IF(ISERROR(AJ267/AJ355),1,0))</f>
        <v>0</v>
      </c>
      <c r="CC355" s="135">
        <f t="shared" ref="CC355:CC368" si="868">IF(AND(AK267=0,AK355=0),0,IF(ISERROR(AK267/AK355),1,0))</f>
        <v>0</v>
      </c>
      <c r="CD355" s="135">
        <f t="shared" ref="CD355:CD368" si="869">IF(AND(AL267=0,AL355=0),0,IF(ISERROR(AL267/AL355),1,0))</f>
        <v>0</v>
      </c>
      <c r="CE355" s="135">
        <f t="shared" ref="CE355:CE368" si="870">IF(AND(AM267=0,AM355=0),0,IF(ISERROR(AM267/AM355),1,0))</f>
        <v>0</v>
      </c>
      <c r="CF355" s="135">
        <f t="shared" ref="CF355:CF368" si="871">IF(AND(AN267=0,AN355=0),0,IF(ISERROR(AN267/AN355),1,0))</f>
        <v>0</v>
      </c>
      <c r="CG355" s="135">
        <f t="shared" ref="CG355:CG368" si="872">IF(AND(AO267=0,AO355=0),0,IF(ISERROR(AO267/AO355),1,0))</f>
        <v>0</v>
      </c>
      <c r="CH355" s="135">
        <f t="shared" ref="CH355:CH368" si="873">IF(AND(AP267=0,AP355=0),0,IF(ISERROR(AP267/AP355),1,0))</f>
        <v>0</v>
      </c>
      <c r="CI355" s="135">
        <f t="shared" ref="CI355:CI368" si="874">IF(AND(AQ267=0,AQ355=0),0,IF(ISERROR(AQ267/AQ355),1,0))</f>
        <v>0</v>
      </c>
    </row>
    <row r="356" spans="2:87">
      <c r="B356" s="161" t="str">
        <f t="shared" si="790"/>
        <v>202 Temporal de Vida</v>
      </c>
      <c r="C356" s="145">
        <v>75</v>
      </c>
      <c r="D356" s="145">
        <v>48.037700000000001</v>
      </c>
      <c r="E356" s="145">
        <v>9</v>
      </c>
      <c r="F356" s="145">
        <v>135</v>
      </c>
      <c r="G356" s="145">
        <v>341</v>
      </c>
      <c r="H356" s="145">
        <v>127</v>
      </c>
      <c r="I356" s="145">
        <v>1393</v>
      </c>
      <c r="J356" s="145">
        <v>0</v>
      </c>
      <c r="K356" s="145">
        <v>0</v>
      </c>
      <c r="L356" s="145">
        <v>0</v>
      </c>
      <c r="M356" s="145">
        <v>167</v>
      </c>
      <c r="N356" s="145">
        <v>0</v>
      </c>
      <c r="O356" s="145">
        <v>0</v>
      </c>
      <c r="P356" s="145">
        <v>274</v>
      </c>
      <c r="Q356" s="145">
        <v>69</v>
      </c>
      <c r="R356" s="145">
        <v>0</v>
      </c>
      <c r="S356" s="145">
        <v>43</v>
      </c>
      <c r="T356" s="145">
        <v>10537</v>
      </c>
      <c r="U356" s="145">
        <v>0</v>
      </c>
      <c r="V356" s="145">
        <v>28</v>
      </c>
      <c r="W356" s="145">
        <v>103</v>
      </c>
      <c r="X356" s="145">
        <v>281</v>
      </c>
      <c r="Y356" s="145">
        <v>18</v>
      </c>
      <c r="Z356" s="145">
        <v>4</v>
      </c>
      <c r="AA356" s="145">
        <v>3</v>
      </c>
      <c r="AB356" s="145">
        <v>0</v>
      </c>
      <c r="AC356" s="145">
        <v>0</v>
      </c>
      <c r="AD356" s="145">
        <v>0</v>
      </c>
      <c r="AE356" s="145">
        <v>34</v>
      </c>
      <c r="AF356" s="145">
        <v>48</v>
      </c>
      <c r="AG356" s="145">
        <v>37</v>
      </c>
      <c r="AH356" s="145"/>
      <c r="AI356" s="145"/>
      <c r="AJ356" s="145"/>
      <c r="AK356" s="145"/>
      <c r="AL356" s="145"/>
      <c r="AM356" s="145"/>
      <c r="AN356" s="145"/>
      <c r="AO356" s="145"/>
      <c r="AP356" s="145"/>
      <c r="AQ356" s="131">
        <f t="shared" si="834"/>
        <v>13774.037700000001</v>
      </c>
      <c r="AS356" s="145">
        <v>45495</v>
      </c>
      <c r="AU356" s="135">
        <f t="shared" si="793"/>
        <v>0</v>
      </c>
      <c r="AV356" s="135">
        <f t="shared" si="835"/>
        <v>0</v>
      </c>
      <c r="AW356" s="135">
        <f t="shared" si="836"/>
        <v>0</v>
      </c>
      <c r="AX356" s="135">
        <f t="shared" si="837"/>
        <v>0</v>
      </c>
      <c r="AY356" s="135">
        <f t="shared" si="838"/>
        <v>0</v>
      </c>
      <c r="AZ356" s="135">
        <f t="shared" si="839"/>
        <v>0</v>
      </c>
      <c r="BA356" s="135">
        <f t="shared" si="840"/>
        <v>0</v>
      </c>
      <c r="BB356" s="135">
        <f t="shared" si="841"/>
        <v>0</v>
      </c>
      <c r="BC356" s="135">
        <f t="shared" si="842"/>
        <v>0</v>
      </c>
      <c r="BD356" s="135">
        <f t="shared" si="843"/>
        <v>0</v>
      </c>
      <c r="BE356" s="135">
        <f t="shared" si="844"/>
        <v>0</v>
      </c>
      <c r="BF356" s="135">
        <f t="shared" si="845"/>
        <v>0</v>
      </c>
      <c r="BG356" s="135">
        <f t="shared" si="846"/>
        <v>1</v>
      </c>
      <c r="BH356" s="135">
        <f t="shared" si="847"/>
        <v>0</v>
      </c>
      <c r="BI356" s="135">
        <f t="shared" si="848"/>
        <v>0</v>
      </c>
      <c r="BJ356" s="135">
        <f t="shared" si="849"/>
        <v>0</v>
      </c>
      <c r="BK356" s="135">
        <f t="shared" si="850"/>
        <v>0</v>
      </c>
      <c r="BL356" s="135">
        <f t="shared" si="851"/>
        <v>0</v>
      </c>
      <c r="BM356" s="135">
        <f t="shared" si="852"/>
        <v>1</v>
      </c>
      <c r="BN356" s="135">
        <f t="shared" si="853"/>
        <v>0</v>
      </c>
      <c r="BO356" s="135">
        <f t="shared" si="854"/>
        <v>0</v>
      </c>
      <c r="BP356" s="135">
        <f t="shared" si="855"/>
        <v>0</v>
      </c>
      <c r="BQ356" s="135">
        <f t="shared" si="856"/>
        <v>0</v>
      </c>
      <c r="BR356" s="135">
        <f t="shared" si="857"/>
        <v>0</v>
      </c>
      <c r="BS356" s="135">
        <f t="shared" si="858"/>
        <v>0</v>
      </c>
      <c r="BT356" s="135">
        <f t="shared" si="859"/>
        <v>0</v>
      </c>
      <c r="BU356" s="135">
        <f t="shared" si="860"/>
        <v>1</v>
      </c>
      <c r="BV356" s="135">
        <f t="shared" si="861"/>
        <v>0</v>
      </c>
      <c r="BW356" s="135">
        <f t="shared" si="862"/>
        <v>0</v>
      </c>
      <c r="BX356" s="135">
        <f t="shared" si="863"/>
        <v>0</v>
      </c>
      <c r="BY356" s="135">
        <f t="shared" si="864"/>
        <v>0</v>
      </c>
      <c r="BZ356" s="135">
        <f t="shared" si="865"/>
        <v>0</v>
      </c>
      <c r="CA356" s="135">
        <f t="shared" si="866"/>
        <v>0</v>
      </c>
      <c r="CB356" s="135">
        <f t="shared" si="867"/>
        <v>0</v>
      </c>
      <c r="CC356" s="135">
        <f t="shared" si="868"/>
        <v>0</v>
      </c>
      <c r="CD356" s="135">
        <f t="shared" si="869"/>
        <v>0</v>
      </c>
      <c r="CE356" s="135">
        <f t="shared" si="870"/>
        <v>0</v>
      </c>
      <c r="CF356" s="135">
        <f t="shared" si="871"/>
        <v>0</v>
      </c>
      <c r="CG356" s="135">
        <f t="shared" si="872"/>
        <v>0</v>
      </c>
      <c r="CH356" s="135">
        <f t="shared" si="873"/>
        <v>0</v>
      </c>
      <c r="CI356" s="135">
        <f t="shared" si="874"/>
        <v>0</v>
      </c>
    </row>
    <row r="357" spans="2:87">
      <c r="B357" s="161" t="str">
        <f t="shared" si="790"/>
        <v>203 Otros Seguros con CUI</v>
      </c>
      <c r="C357" s="145">
        <v>0</v>
      </c>
      <c r="D357" s="145">
        <v>0</v>
      </c>
      <c r="E357" s="145">
        <v>0</v>
      </c>
      <c r="F357" s="145">
        <v>0</v>
      </c>
      <c r="G357" s="145">
        <v>0</v>
      </c>
      <c r="H357" s="145">
        <v>0</v>
      </c>
      <c r="I357" s="145">
        <v>0</v>
      </c>
      <c r="J357" s="145">
        <v>0</v>
      </c>
      <c r="K357" s="145">
        <v>0</v>
      </c>
      <c r="L357" s="145">
        <v>0</v>
      </c>
      <c r="M357" s="145">
        <v>0</v>
      </c>
      <c r="N357" s="145">
        <v>0</v>
      </c>
      <c r="O357" s="145">
        <v>0</v>
      </c>
      <c r="P357" s="145">
        <v>1</v>
      </c>
      <c r="Q357" s="145">
        <v>4234</v>
      </c>
      <c r="R357" s="145">
        <v>0</v>
      </c>
      <c r="S357" s="145">
        <v>0</v>
      </c>
      <c r="T357" s="145">
        <v>0</v>
      </c>
      <c r="U357" s="145">
        <v>0</v>
      </c>
      <c r="V357" s="145">
        <v>0</v>
      </c>
      <c r="W357" s="145">
        <v>0</v>
      </c>
      <c r="X357" s="145">
        <v>0</v>
      </c>
      <c r="Y357" s="145">
        <v>571</v>
      </c>
      <c r="Z357" s="145">
        <v>0</v>
      </c>
      <c r="AA357" s="145">
        <v>0</v>
      </c>
      <c r="AB357" s="145">
        <v>0</v>
      </c>
      <c r="AC357" s="145">
        <v>0</v>
      </c>
      <c r="AD357" s="145">
        <v>0</v>
      </c>
      <c r="AE357" s="145">
        <v>0</v>
      </c>
      <c r="AF357" s="145">
        <v>0</v>
      </c>
      <c r="AG357" s="145">
        <v>0</v>
      </c>
      <c r="AH357" s="145"/>
      <c r="AI357" s="145"/>
      <c r="AJ357" s="145"/>
      <c r="AK357" s="145"/>
      <c r="AL357" s="145"/>
      <c r="AM357" s="145"/>
      <c r="AN357" s="145"/>
      <c r="AO357" s="145"/>
      <c r="AP357" s="145"/>
      <c r="AQ357" s="131">
        <f t="shared" si="834"/>
        <v>4806</v>
      </c>
      <c r="AS357" s="145">
        <v>1734</v>
      </c>
      <c r="AU357" s="135">
        <f t="shared" si="793"/>
        <v>0</v>
      </c>
      <c r="AV357" s="135">
        <f t="shared" si="835"/>
        <v>0</v>
      </c>
      <c r="AW357" s="135">
        <f t="shared" si="836"/>
        <v>0</v>
      </c>
      <c r="AX357" s="135">
        <f t="shared" si="837"/>
        <v>0</v>
      </c>
      <c r="AY357" s="135">
        <f t="shared" si="838"/>
        <v>0</v>
      </c>
      <c r="AZ357" s="135">
        <f t="shared" si="839"/>
        <v>0</v>
      </c>
      <c r="BA357" s="135">
        <f t="shared" si="840"/>
        <v>0</v>
      </c>
      <c r="BB357" s="135">
        <f t="shared" si="841"/>
        <v>0</v>
      </c>
      <c r="BC357" s="135">
        <f t="shared" si="842"/>
        <v>0</v>
      </c>
      <c r="BD357" s="135">
        <f t="shared" si="843"/>
        <v>0</v>
      </c>
      <c r="BE357" s="135">
        <f t="shared" si="844"/>
        <v>0</v>
      </c>
      <c r="BF357" s="135">
        <f t="shared" si="845"/>
        <v>0</v>
      </c>
      <c r="BG357" s="135">
        <f t="shared" si="846"/>
        <v>0</v>
      </c>
      <c r="BH357" s="135">
        <f t="shared" si="847"/>
        <v>0</v>
      </c>
      <c r="BI357" s="135">
        <f t="shared" si="848"/>
        <v>0</v>
      </c>
      <c r="BJ357" s="135">
        <f t="shared" si="849"/>
        <v>0</v>
      </c>
      <c r="BK357" s="135">
        <f t="shared" si="850"/>
        <v>0</v>
      </c>
      <c r="BL357" s="135">
        <f t="shared" si="851"/>
        <v>0</v>
      </c>
      <c r="BM357" s="135">
        <f t="shared" si="852"/>
        <v>0</v>
      </c>
      <c r="BN357" s="135">
        <f t="shared" si="853"/>
        <v>0</v>
      </c>
      <c r="BO357" s="135">
        <f t="shared" si="854"/>
        <v>0</v>
      </c>
      <c r="BP357" s="135">
        <f t="shared" si="855"/>
        <v>0</v>
      </c>
      <c r="BQ357" s="135">
        <f t="shared" si="856"/>
        <v>0</v>
      </c>
      <c r="BR357" s="135">
        <f t="shared" si="857"/>
        <v>0</v>
      </c>
      <c r="BS357" s="135">
        <f t="shared" si="858"/>
        <v>0</v>
      </c>
      <c r="BT357" s="135">
        <f t="shared" si="859"/>
        <v>0</v>
      </c>
      <c r="BU357" s="135">
        <f t="shared" si="860"/>
        <v>0</v>
      </c>
      <c r="BV357" s="135">
        <f t="shared" si="861"/>
        <v>0</v>
      </c>
      <c r="BW357" s="135">
        <f t="shared" si="862"/>
        <v>0</v>
      </c>
      <c r="BX357" s="135">
        <f t="shared" si="863"/>
        <v>0</v>
      </c>
      <c r="BY357" s="135">
        <f t="shared" si="864"/>
        <v>0</v>
      </c>
      <c r="BZ357" s="135">
        <f t="shared" si="865"/>
        <v>0</v>
      </c>
      <c r="CA357" s="135">
        <f t="shared" si="866"/>
        <v>0</v>
      </c>
      <c r="CB357" s="135">
        <f t="shared" si="867"/>
        <v>0</v>
      </c>
      <c r="CC357" s="135">
        <f t="shared" si="868"/>
        <v>0</v>
      </c>
      <c r="CD357" s="135">
        <f t="shared" si="869"/>
        <v>0</v>
      </c>
      <c r="CE357" s="135">
        <f t="shared" si="870"/>
        <v>0</v>
      </c>
      <c r="CF357" s="135">
        <f t="shared" si="871"/>
        <v>0</v>
      </c>
      <c r="CG357" s="135">
        <f t="shared" si="872"/>
        <v>0</v>
      </c>
      <c r="CH357" s="135">
        <f t="shared" si="873"/>
        <v>0</v>
      </c>
      <c r="CI357" s="135">
        <f t="shared" si="874"/>
        <v>0</v>
      </c>
    </row>
    <row r="358" spans="2:87">
      <c r="B358" s="161" t="str">
        <f t="shared" si="790"/>
        <v>204 Mixto o Dotal</v>
      </c>
      <c r="C358" s="145">
        <v>0</v>
      </c>
      <c r="D358" s="145">
        <v>0</v>
      </c>
      <c r="E358" s="145">
        <v>0</v>
      </c>
      <c r="F358" s="145">
        <v>0</v>
      </c>
      <c r="G358" s="145">
        <v>0</v>
      </c>
      <c r="H358" s="145">
        <v>0</v>
      </c>
      <c r="I358" s="145">
        <v>0</v>
      </c>
      <c r="J358" s="145">
        <v>0</v>
      </c>
      <c r="K358" s="145">
        <v>0</v>
      </c>
      <c r="L358" s="145">
        <v>0</v>
      </c>
      <c r="M358" s="145">
        <v>0</v>
      </c>
      <c r="N358" s="145">
        <v>0</v>
      </c>
      <c r="O358" s="145">
        <v>0</v>
      </c>
      <c r="P358" s="145">
        <v>0</v>
      </c>
      <c r="Q358" s="145">
        <v>0</v>
      </c>
      <c r="R358" s="145">
        <v>0</v>
      </c>
      <c r="S358" s="145">
        <v>0</v>
      </c>
      <c r="T358" s="145">
        <v>0</v>
      </c>
      <c r="U358" s="145">
        <v>0</v>
      </c>
      <c r="V358" s="145">
        <v>0</v>
      </c>
      <c r="W358" s="145">
        <v>0</v>
      </c>
      <c r="X358" s="145">
        <v>0</v>
      </c>
      <c r="Y358" s="145">
        <v>95</v>
      </c>
      <c r="Z358" s="145">
        <v>0</v>
      </c>
      <c r="AA358" s="145">
        <v>0</v>
      </c>
      <c r="AB358" s="145">
        <v>0</v>
      </c>
      <c r="AC358" s="145">
        <v>0</v>
      </c>
      <c r="AD358" s="145">
        <v>0</v>
      </c>
      <c r="AE358" s="145">
        <v>0</v>
      </c>
      <c r="AF358" s="145">
        <v>0</v>
      </c>
      <c r="AG358" s="145">
        <v>0</v>
      </c>
      <c r="AH358" s="145"/>
      <c r="AI358" s="145"/>
      <c r="AJ358" s="145"/>
      <c r="AK358" s="145"/>
      <c r="AL358" s="145"/>
      <c r="AM358" s="145"/>
      <c r="AN358" s="145"/>
      <c r="AO358" s="145"/>
      <c r="AP358" s="145"/>
      <c r="AQ358" s="131">
        <f t="shared" si="834"/>
        <v>95</v>
      </c>
      <c r="AS358" s="145">
        <v>41</v>
      </c>
      <c r="AU358" s="135">
        <f t="shared" si="793"/>
        <v>0</v>
      </c>
      <c r="AV358" s="135">
        <f t="shared" si="835"/>
        <v>0</v>
      </c>
      <c r="AW358" s="135">
        <f t="shared" si="836"/>
        <v>0</v>
      </c>
      <c r="AX358" s="135">
        <f t="shared" si="837"/>
        <v>0</v>
      </c>
      <c r="AY358" s="135">
        <f t="shared" si="838"/>
        <v>0</v>
      </c>
      <c r="AZ358" s="135">
        <f t="shared" si="839"/>
        <v>0</v>
      </c>
      <c r="BA358" s="135">
        <f t="shared" si="840"/>
        <v>0</v>
      </c>
      <c r="BB358" s="135">
        <f t="shared" si="841"/>
        <v>0</v>
      </c>
      <c r="BC358" s="135">
        <f t="shared" si="842"/>
        <v>0</v>
      </c>
      <c r="BD358" s="135">
        <f t="shared" si="843"/>
        <v>0</v>
      </c>
      <c r="BE358" s="135">
        <f t="shared" si="844"/>
        <v>0</v>
      </c>
      <c r="BF358" s="135">
        <f t="shared" si="845"/>
        <v>0</v>
      </c>
      <c r="BG358" s="135">
        <f t="shared" si="846"/>
        <v>0</v>
      </c>
      <c r="BH358" s="135">
        <f t="shared" si="847"/>
        <v>0</v>
      </c>
      <c r="BI358" s="135">
        <f t="shared" si="848"/>
        <v>0</v>
      </c>
      <c r="BJ358" s="135">
        <f t="shared" si="849"/>
        <v>0</v>
      </c>
      <c r="BK358" s="135">
        <f t="shared" si="850"/>
        <v>0</v>
      </c>
      <c r="BL358" s="135">
        <f t="shared" si="851"/>
        <v>0</v>
      </c>
      <c r="BM358" s="135">
        <f t="shared" si="852"/>
        <v>0</v>
      </c>
      <c r="BN358" s="135">
        <f t="shared" si="853"/>
        <v>0</v>
      </c>
      <c r="BO358" s="135">
        <f t="shared" si="854"/>
        <v>0</v>
      </c>
      <c r="BP358" s="135">
        <f t="shared" si="855"/>
        <v>0</v>
      </c>
      <c r="BQ358" s="135">
        <f t="shared" si="856"/>
        <v>0</v>
      </c>
      <c r="BR358" s="135">
        <f t="shared" si="857"/>
        <v>0</v>
      </c>
      <c r="BS358" s="135">
        <f t="shared" si="858"/>
        <v>1</v>
      </c>
      <c r="BT358" s="135">
        <f t="shared" si="859"/>
        <v>0</v>
      </c>
      <c r="BU358" s="135">
        <f t="shared" si="860"/>
        <v>0</v>
      </c>
      <c r="BV358" s="135">
        <f t="shared" si="861"/>
        <v>0</v>
      </c>
      <c r="BW358" s="135">
        <f t="shared" si="862"/>
        <v>0</v>
      </c>
      <c r="BX358" s="135">
        <f t="shared" si="863"/>
        <v>0</v>
      </c>
      <c r="BY358" s="135">
        <f t="shared" si="864"/>
        <v>0</v>
      </c>
      <c r="BZ358" s="135">
        <f t="shared" si="865"/>
        <v>0</v>
      </c>
      <c r="CA358" s="135">
        <f t="shared" si="866"/>
        <v>0</v>
      </c>
      <c r="CB358" s="135">
        <f t="shared" si="867"/>
        <v>0</v>
      </c>
      <c r="CC358" s="135">
        <f t="shared" si="868"/>
        <v>0</v>
      </c>
      <c r="CD358" s="135">
        <f t="shared" si="869"/>
        <v>0</v>
      </c>
      <c r="CE358" s="135">
        <f t="shared" si="870"/>
        <v>0</v>
      </c>
      <c r="CF358" s="135">
        <f t="shared" si="871"/>
        <v>0</v>
      </c>
      <c r="CG358" s="135">
        <f t="shared" si="872"/>
        <v>0</v>
      </c>
      <c r="CH358" s="135">
        <f t="shared" si="873"/>
        <v>0</v>
      </c>
      <c r="CI358" s="135">
        <f t="shared" si="874"/>
        <v>0</v>
      </c>
    </row>
    <row r="359" spans="2:87">
      <c r="B359" s="161" t="str">
        <f t="shared" si="790"/>
        <v>205 Renta</v>
      </c>
      <c r="C359" s="145">
        <v>0</v>
      </c>
      <c r="D359" s="145">
        <v>0</v>
      </c>
      <c r="E359" s="145">
        <v>0</v>
      </c>
      <c r="F359" s="145">
        <v>0</v>
      </c>
      <c r="G359" s="145">
        <v>0</v>
      </c>
      <c r="H359" s="145">
        <v>0</v>
      </c>
      <c r="I359" s="145">
        <v>0</v>
      </c>
      <c r="J359" s="145">
        <v>0</v>
      </c>
      <c r="K359" s="145">
        <v>0</v>
      </c>
      <c r="L359" s="145">
        <v>0</v>
      </c>
      <c r="M359" s="145">
        <v>0</v>
      </c>
      <c r="N359" s="145">
        <v>0</v>
      </c>
      <c r="O359" s="145">
        <v>0</v>
      </c>
      <c r="P359" s="145">
        <v>0</v>
      </c>
      <c r="Q359" s="145">
        <v>0</v>
      </c>
      <c r="R359" s="145">
        <v>0</v>
      </c>
      <c r="S359" s="145">
        <v>0</v>
      </c>
      <c r="T359" s="145">
        <v>0</v>
      </c>
      <c r="U359" s="145">
        <v>0</v>
      </c>
      <c r="V359" s="145">
        <v>0</v>
      </c>
      <c r="W359" s="145">
        <v>0</v>
      </c>
      <c r="X359" s="145">
        <v>0</v>
      </c>
      <c r="Y359" s="145">
        <v>0</v>
      </c>
      <c r="Z359" s="145">
        <v>0</v>
      </c>
      <c r="AA359" s="145">
        <v>0</v>
      </c>
      <c r="AB359" s="145">
        <v>0</v>
      </c>
      <c r="AC359" s="145">
        <v>0</v>
      </c>
      <c r="AD359" s="145">
        <v>0</v>
      </c>
      <c r="AE359" s="145">
        <v>0</v>
      </c>
      <c r="AF359" s="145">
        <v>0</v>
      </c>
      <c r="AG359" s="145">
        <v>0</v>
      </c>
      <c r="AH359" s="145"/>
      <c r="AI359" s="145"/>
      <c r="AJ359" s="145"/>
      <c r="AK359" s="145"/>
      <c r="AL359" s="145"/>
      <c r="AM359" s="145"/>
      <c r="AN359" s="145"/>
      <c r="AO359" s="145"/>
      <c r="AP359" s="145"/>
      <c r="AQ359" s="131">
        <f t="shared" si="834"/>
        <v>0</v>
      </c>
      <c r="AS359" s="145">
        <v>0</v>
      </c>
      <c r="AU359" s="135">
        <f t="shared" si="793"/>
        <v>0</v>
      </c>
      <c r="AV359" s="135">
        <f t="shared" si="835"/>
        <v>0</v>
      </c>
      <c r="AW359" s="135">
        <f t="shared" si="836"/>
        <v>0</v>
      </c>
      <c r="AX359" s="135">
        <f t="shared" si="837"/>
        <v>0</v>
      </c>
      <c r="AY359" s="135">
        <f t="shared" si="838"/>
        <v>0</v>
      </c>
      <c r="AZ359" s="135">
        <f t="shared" si="839"/>
        <v>0</v>
      </c>
      <c r="BA359" s="135">
        <f t="shared" si="840"/>
        <v>0</v>
      </c>
      <c r="BB359" s="135">
        <f t="shared" si="841"/>
        <v>0</v>
      </c>
      <c r="BC359" s="135">
        <f t="shared" si="842"/>
        <v>0</v>
      </c>
      <c r="BD359" s="135">
        <f t="shared" si="843"/>
        <v>0</v>
      </c>
      <c r="BE359" s="135">
        <f t="shared" si="844"/>
        <v>0</v>
      </c>
      <c r="BF359" s="135">
        <f t="shared" si="845"/>
        <v>0</v>
      </c>
      <c r="BG359" s="135">
        <f t="shared" si="846"/>
        <v>0</v>
      </c>
      <c r="BH359" s="135">
        <f t="shared" si="847"/>
        <v>0</v>
      </c>
      <c r="BI359" s="135">
        <f t="shared" si="848"/>
        <v>0</v>
      </c>
      <c r="BJ359" s="135">
        <f t="shared" si="849"/>
        <v>0</v>
      </c>
      <c r="BK359" s="135">
        <f t="shared" si="850"/>
        <v>0</v>
      </c>
      <c r="BL359" s="135">
        <f t="shared" si="851"/>
        <v>0</v>
      </c>
      <c r="BM359" s="135">
        <f t="shared" si="852"/>
        <v>0</v>
      </c>
      <c r="BN359" s="135">
        <f t="shared" si="853"/>
        <v>0</v>
      </c>
      <c r="BO359" s="135">
        <f t="shared" si="854"/>
        <v>0</v>
      </c>
      <c r="BP359" s="135">
        <f t="shared" si="855"/>
        <v>0</v>
      </c>
      <c r="BQ359" s="135">
        <f t="shared" si="856"/>
        <v>0</v>
      </c>
      <c r="BR359" s="135">
        <f t="shared" si="857"/>
        <v>0</v>
      </c>
      <c r="BS359" s="135">
        <f t="shared" si="858"/>
        <v>0</v>
      </c>
      <c r="BT359" s="135">
        <f t="shared" si="859"/>
        <v>0</v>
      </c>
      <c r="BU359" s="135">
        <f t="shared" si="860"/>
        <v>0</v>
      </c>
      <c r="BV359" s="135">
        <f t="shared" si="861"/>
        <v>0</v>
      </c>
      <c r="BW359" s="135">
        <f t="shared" si="862"/>
        <v>0</v>
      </c>
      <c r="BX359" s="135">
        <f t="shared" si="863"/>
        <v>0</v>
      </c>
      <c r="BY359" s="135">
        <f t="shared" si="864"/>
        <v>0</v>
      </c>
      <c r="BZ359" s="135">
        <f t="shared" si="865"/>
        <v>0</v>
      </c>
      <c r="CA359" s="135">
        <f t="shared" si="866"/>
        <v>0</v>
      </c>
      <c r="CB359" s="135">
        <f t="shared" si="867"/>
        <v>0</v>
      </c>
      <c r="CC359" s="135">
        <f t="shared" si="868"/>
        <v>0</v>
      </c>
      <c r="CD359" s="135">
        <f t="shared" si="869"/>
        <v>0</v>
      </c>
      <c r="CE359" s="135">
        <f t="shared" si="870"/>
        <v>0</v>
      </c>
      <c r="CF359" s="135">
        <f t="shared" si="871"/>
        <v>0</v>
      </c>
      <c r="CG359" s="135">
        <f t="shared" si="872"/>
        <v>0</v>
      </c>
      <c r="CH359" s="135">
        <f t="shared" si="873"/>
        <v>0</v>
      </c>
      <c r="CI359" s="135">
        <f t="shared" si="874"/>
        <v>0</v>
      </c>
    </row>
    <row r="360" spans="2:87">
      <c r="B360" s="161" t="str">
        <f t="shared" si="790"/>
        <v>206 Dotal Puro o Capital Diferido</v>
      </c>
      <c r="C360" s="145">
        <v>0</v>
      </c>
      <c r="D360" s="145">
        <v>0</v>
      </c>
      <c r="E360" s="145">
        <v>0</v>
      </c>
      <c r="F360" s="145">
        <v>0</v>
      </c>
      <c r="G360" s="145">
        <v>0</v>
      </c>
      <c r="H360" s="145">
        <v>0</v>
      </c>
      <c r="I360" s="145">
        <v>0</v>
      </c>
      <c r="J360" s="145">
        <v>0</v>
      </c>
      <c r="K360" s="145">
        <v>0</v>
      </c>
      <c r="L360" s="145">
        <v>0</v>
      </c>
      <c r="M360" s="145">
        <v>0</v>
      </c>
      <c r="N360" s="145">
        <v>0</v>
      </c>
      <c r="O360" s="145">
        <v>0</v>
      </c>
      <c r="P360" s="145">
        <v>0</v>
      </c>
      <c r="Q360" s="145">
        <v>0</v>
      </c>
      <c r="R360" s="145">
        <v>0</v>
      </c>
      <c r="S360" s="145">
        <v>0</v>
      </c>
      <c r="T360" s="145">
        <v>0</v>
      </c>
      <c r="U360" s="145">
        <v>0</v>
      </c>
      <c r="V360" s="145">
        <v>0</v>
      </c>
      <c r="W360" s="145">
        <v>0</v>
      </c>
      <c r="X360" s="145">
        <v>0</v>
      </c>
      <c r="Y360" s="145">
        <v>0</v>
      </c>
      <c r="Z360" s="145">
        <v>0</v>
      </c>
      <c r="AA360" s="145">
        <v>0</v>
      </c>
      <c r="AB360" s="145">
        <v>0</v>
      </c>
      <c r="AC360" s="145">
        <v>0</v>
      </c>
      <c r="AD360" s="145">
        <v>0</v>
      </c>
      <c r="AE360" s="145">
        <v>0</v>
      </c>
      <c r="AF360" s="145">
        <v>0</v>
      </c>
      <c r="AG360" s="145">
        <v>0</v>
      </c>
      <c r="AH360" s="145"/>
      <c r="AI360" s="145"/>
      <c r="AJ360" s="145"/>
      <c r="AK360" s="145"/>
      <c r="AL360" s="145"/>
      <c r="AM360" s="145"/>
      <c r="AN360" s="145"/>
      <c r="AO360" s="145"/>
      <c r="AP360" s="145"/>
      <c r="AQ360" s="131">
        <f t="shared" si="834"/>
        <v>0</v>
      </c>
      <c r="AS360" s="145">
        <v>0</v>
      </c>
      <c r="AU360" s="135">
        <f t="shared" si="793"/>
        <v>0</v>
      </c>
      <c r="AV360" s="135">
        <f t="shared" si="835"/>
        <v>0</v>
      </c>
      <c r="AW360" s="135">
        <f t="shared" si="836"/>
        <v>0</v>
      </c>
      <c r="AX360" s="135">
        <f t="shared" si="837"/>
        <v>0</v>
      </c>
      <c r="AY360" s="135">
        <f t="shared" si="838"/>
        <v>1</v>
      </c>
      <c r="AZ360" s="135">
        <f t="shared" si="839"/>
        <v>0</v>
      </c>
      <c r="BA360" s="135">
        <f t="shared" si="840"/>
        <v>0</v>
      </c>
      <c r="BB360" s="135">
        <f t="shared" si="841"/>
        <v>0</v>
      </c>
      <c r="BC360" s="135">
        <f t="shared" si="842"/>
        <v>0</v>
      </c>
      <c r="BD360" s="135">
        <f t="shared" si="843"/>
        <v>0</v>
      </c>
      <c r="BE360" s="135">
        <f t="shared" si="844"/>
        <v>0</v>
      </c>
      <c r="BF360" s="135">
        <f t="shared" si="845"/>
        <v>0</v>
      </c>
      <c r="BG360" s="135">
        <f t="shared" si="846"/>
        <v>0</v>
      </c>
      <c r="BH360" s="135">
        <f t="shared" si="847"/>
        <v>0</v>
      </c>
      <c r="BI360" s="135">
        <f t="shared" si="848"/>
        <v>0</v>
      </c>
      <c r="BJ360" s="135">
        <f t="shared" si="849"/>
        <v>0</v>
      </c>
      <c r="BK360" s="135">
        <f t="shared" si="850"/>
        <v>0</v>
      </c>
      <c r="BL360" s="135">
        <f t="shared" si="851"/>
        <v>0</v>
      </c>
      <c r="BM360" s="135">
        <f t="shared" si="852"/>
        <v>0</v>
      </c>
      <c r="BN360" s="135">
        <f t="shared" si="853"/>
        <v>0</v>
      </c>
      <c r="BO360" s="135">
        <f t="shared" si="854"/>
        <v>0</v>
      </c>
      <c r="BP360" s="135">
        <f t="shared" si="855"/>
        <v>0</v>
      </c>
      <c r="BQ360" s="135">
        <f t="shared" si="856"/>
        <v>0</v>
      </c>
      <c r="BR360" s="135">
        <f t="shared" si="857"/>
        <v>0</v>
      </c>
      <c r="BS360" s="135">
        <f t="shared" si="858"/>
        <v>0</v>
      </c>
      <c r="BT360" s="135">
        <f t="shared" si="859"/>
        <v>0</v>
      </c>
      <c r="BU360" s="135">
        <f t="shared" si="860"/>
        <v>0</v>
      </c>
      <c r="BV360" s="135">
        <f t="shared" si="861"/>
        <v>0</v>
      </c>
      <c r="BW360" s="135">
        <f t="shared" si="862"/>
        <v>0</v>
      </c>
      <c r="BX360" s="135">
        <f t="shared" si="863"/>
        <v>0</v>
      </c>
      <c r="BY360" s="135">
        <f t="shared" si="864"/>
        <v>0</v>
      </c>
      <c r="BZ360" s="135">
        <f t="shared" si="865"/>
        <v>0</v>
      </c>
      <c r="CA360" s="135">
        <f t="shared" si="866"/>
        <v>0</v>
      </c>
      <c r="CB360" s="135">
        <f t="shared" si="867"/>
        <v>0</v>
      </c>
      <c r="CC360" s="135">
        <f t="shared" si="868"/>
        <v>0</v>
      </c>
      <c r="CD360" s="135">
        <f t="shared" si="869"/>
        <v>0</v>
      </c>
      <c r="CE360" s="135">
        <f t="shared" si="870"/>
        <v>0</v>
      </c>
      <c r="CF360" s="135">
        <f t="shared" si="871"/>
        <v>0</v>
      </c>
      <c r="CG360" s="135">
        <f t="shared" si="872"/>
        <v>0</v>
      </c>
      <c r="CH360" s="135">
        <f t="shared" si="873"/>
        <v>0</v>
      </c>
      <c r="CI360" s="135">
        <f t="shared" si="874"/>
        <v>1</v>
      </c>
    </row>
    <row r="361" spans="2:87">
      <c r="B361" s="161" t="str">
        <f t="shared" si="790"/>
        <v>207 Protección Familiar</v>
      </c>
      <c r="C361" s="145">
        <v>0</v>
      </c>
      <c r="D361" s="145">
        <v>0</v>
      </c>
      <c r="E361" s="145">
        <v>0</v>
      </c>
      <c r="F361" s="145">
        <v>0</v>
      </c>
      <c r="G361" s="145">
        <v>0</v>
      </c>
      <c r="H361" s="145">
        <v>0</v>
      </c>
      <c r="I361" s="145">
        <v>0</v>
      </c>
      <c r="J361" s="145">
        <v>0</v>
      </c>
      <c r="K361" s="145">
        <v>0</v>
      </c>
      <c r="L361" s="145">
        <v>0</v>
      </c>
      <c r="M361" s="145">
        <v>0</v>
      </c>
      <c r="N361" s="145">
        <v>0</v>
      </c>
      <c r="O361" s="145">
        <v>0</v>
      </c>
      <c r="P361" s="145">
        <v>0</v>
      </c>
      <c r="Q361" s="145">
        <v>24</v>
      </c>
      <c r="R361" s="145">
        <v>0</v>
      </c>
      <c r="S361" s="145">
        <v>0</v>
      </c>
      <c r="T361" s="145">
        <v>0</v>
      </c>
      <c r="U361" s="145">
        <v>0</v>
      </c>
      <c r="V361" s="145">
        <v>0</v>
      </c>
      <c r="W361" s="145">
        <v>0</v>
      </c>
      <c r="X361" s="145">
        <v>0</v>
      </c>
      <c r="Y361" s="145">
        <v>340</v>
      </c>
      <c r="Z361" s="145">
        <v>0</v>
      </c>
      <c r="AA361" s="145">
        <v>0</v>
      </c>
      <c r="AB361" s="145">
        <v>0</v>
      </c>
      <c r="AC361" s="145">
        <v>0</v>
      </c>
      <c r="AD361" s="145">
        <v>0</v>
      </c>
      <c r="AE361" s="145">
        <v>0</v>
      </c>
      <c r="AF361" s="145">
        <v>0</v>
      </c>
      <c r="AG361" s="145">
        <v>1</v>
      </c>
      <c r="AH361" s="145"/>
      <c r="AI361" s="145"/>
      <c r="AJ361" s="145"/>
      <c r="AK361" s="145"/>
      <c r="AL361" s="145"/>
      <c r="AM361" s="145"/>
      <c r="AN361" s="145"/>
      <c r="AO361" s="145"/>
      <c r="AP361" s="145"/>
      <c r="AQ361" s="131">
        <f t="shared" si="834"/>
        <v>365</v>
      </c>
      <c r="AS361" s="145">
        <v>219</v>
      </c>
      <c r="AU361" s="135">
        <f t="shared" si="793"/>
        <v>0</v>
      </c>
      <c r="AV361" s="135">
        <f t="shared" si="835"/>
        <v>0</v>
      </c>
      <c r="AW361" s="135">
        <f t="shared" si="836"/>
        <v>0</v>
      </c>
      <c r="AX361" s="135">
        <f t="shared" si="837"/>
        <v>0</v>
      </c>
      <c r="AY361" s="135">
        <f t="shared" si="838"/>
        <v>1</v>
      </c>
      <c r="AZ361" s="135">
        <f t="shared" si="839"/>
        <v>0</v>
      </c>
      <c r="BA361" s="135">
        <f t="shared" si="840"/>
        <v>0</v>
      </c>
      <c r="BB361" s="135">
        <f t="shared" si="841"/>
        <v>0</v>
      </c>
      <c r="BC361" s="135">
        <f t="shared" si="842"/>
        <v>0</v>
      </c>
      <c r="BD361" s="135">
        <f t="shared" si="843"/>
        <v>0</v>
      </c>
      <c r="BE361" s="135">
        <f t="shared" si="844"/>
        <v>0</v>
      </c>
      <c r="BF361" s="135">
        <f t="shared" si="845"/>
        <v>0</v>
      </c>
      <c r="BG361" s="135">
        <f t="shared" si="846"/>
        <v>0</v>
      </c>
      <c r="BH361" s="135">
        <f t="shared" si="847"/>
        <v>0</v>
      </c>
      <c r="BI361" s="135">
        <f t="shared" si="848"/>
        <v>0</v>
      </c>
      <c r="BJ361" s="135">
        <f t="shared" si="849"/>
        <v>0</v>
      </c>
      <c r="BK361" s="135">
        <f t="shared" si="850"/>
        <v>0</v>
      </c>
      <c r="BL361" s="135">
        <f t="shared" si="851"/>
        <v>0</v>
      </c>
      <c r="BM361" s="135">
        <f t="shared" si="852"/>
        <v>0</v>
      </c>
      <c r="BN361" s="135">
        <f t="shared" si="853"/>
        <v>0</v>
      </c>
      <c r="BO361" s="135">
        <f t="shared" si="854"/>
        <v>0</v>
      </c>
      <c r="BP361" s="135">
        <f t="shared" si="855"/>
        <v>0</v>
      </c>
      <c r="BQ361" s="135">
        <f t="shared" si="856"/>
        <v>0</v>
      </c>
      <c r="BR361" s="135">
        <f t="shared" si="857"/>
        <v>0</v>
      </c>
      <c r="BS361" s="135">
        <f t="shared" si="858"/>
        <v>0</v>
      </c>
      <c r="BT361" s="135">
        <f t="shared" si="859"/>
        <v>0</v>
      </c>
      <c r="BU361" s="135">
        <f t="shared" si="860"/>
        <v>0</v>
      </c>
      <c r="BV361" s="135">
        <f t="shared" si="861"/>
        <v>0</v>
      </c>
      <c r="BW361" s="135">
        <f t="shared" si="862"/>
        <v>0</v>
      </c>
      <c r="BX361" s="135">
        <f t="shared" si="863"/>
        <v>0</v>
      </c>
      <c r="BY361" s="135">
        <f t="shared" si="864"/>
        <v>0</v>
      </c>
      <c r="BZ361" s="135">
        <f t="shared" si="865"/>
        <v>0</v>
      </c>
      <c r="CA361" s="135">
        <f t="shared" si="866"/>
        <v>0</v>
      </c>
      <c r="CB361" s="135">
        <f t="shared" si="867"/>
        <v>0</v>
      </c>
      <c r="CC361" s="135">
        <f t="shared" si="868"/>
        <v>0</v>
      </c>
      <c r="CD361" s="135">
        <f t="shared" si="869"/>
        <v>0</v>
      </c>
      <c r="CE361" s="135">
        <f t="shared" si="870"/>
        <v>0</v>
      </c>
      <c r="CF361" s="135">
        <f t="shared" si="871"/>
        <v>0</v>
      </c>
      <c r="CG361" s="135">
        <f t="shared" si="872"/>
        <v>0</v>
      </c>
      <c r="CH361" s="135">
        <f t="shared" si="873"/>
        <v>0</v>
      </c>
      <c r="CI361" s="135">
        <f t="shared" si="874"/>
        <v>0</v>
      </c>
    </row>
    <row r="362" spans="2:87">
      <c r="B362" s="161" t="str">
        <f t="shared" si="790"/>
        <v>208 Incapacidad o Invalidez</v>
      </c>
      <c r="C362" s="145">
        <v>0</v>
      </c>
      <c r="D362" s="145">
        <v>0</v>
      </c>
      <c r="E362" s="145">
        <v>0</v>
      </c>
      <c r="F362" s="145">
        <v>0</v>
      </c>
      <c r="G362" s="145">
        <v>0</v>
      </c>
      <c r="H362" s="145">
        <v>0</v>
      </c>
      <c r="I362" s="145">
        <v>0</v>
      </c>
      <c r="J362" s="145">
        <v>0</v>
      </c>
      <c r="K362" s="145">
        <v>0</v>
      </c>
      <c r="L362" s="145">
        <v>0</v>
      </c>
      <c r="M362" s="145">
        <v>0</v>
      </c>
      <c r="N362" s="145">
        <v>0</v>
      </c>
      <c r="O362" s="145">
        <v>0</v>
      </c>
      <c r="P362" s="145">
        <v>0</v>
      </c>
      <c r="Q362" s="145">
        <v>0</v>
      </c>
      <c r="R362" s="145">
        <v>0</v>
      </c>
      <c r="S362" s="145">
        <v>0</v>
      </c>
      <c r="T362" s="145">
        <v>0</v>
      </c>
      <c r="U362" s="145">
        <v>0</v>
      </c>
      <c r="V362" s="145">
        <v>0</v>
      </c>
      <c r="W362" s="145">
        <v>0</v>
      </c>
      <c r="X362" s="145">
        <v>0</v>
      </c>
      <c r="Y362" s="145">
        <v>0</v>
      </c>
      <c r="Z362" s="145">
        <v>0</v>
      </c>
      <c r="AA362" s="145">
        <v>0</v>
      </c>
      <c r="AB362" s="145">
        <v>0</v>
      </c>
      <c r="AC362" s="145">
        <v>0</v>
      </c>
      <c r="AD362" s="145">
        <v>0</v>
      </c>
      <c r="AE362" s="145">
        <v>0</v>
      </c>
      <c r="AF362" s="145">
        <v>0</v>
      </c>
      <c r="AG362" s="145">
        <v>0</v>
      </c>
      <c r="AH362" s="145"/>
      <c r="AI362" s="145"/>
      <c r="AJ362" s="145"/>
      <c r="AK362" s="145"/>
      <c r="AL362" s="145"/>
      <c r="AM362" s="145"/>
      <c r="AN362" s="145"/>
      <c r="AO362" s="145"/>
      <c r="AP362" s="145"/>
      <c r="AQ362" s="131">
        <f t="shared" si="834"/>
        <v>0</v>
      </c>
      <c r="AS362" s="145">
        <v>0</v>
      </c>
      <c r="AU362" s="135">
        <f t="shared" si="793"/>
        <v>0</v>
      </c>
      <c r="AV362" s="135">
        <f t="shared" si="835"/>
        <v>0</v>
      </c>
      <c r="AW362" s="135">
        <f t="shared" si="836"/>
        <v>0</v>
      </c>
      <c r="AX362" s="135">
        <f t="shared" si="837"/>
        <v>0</v>
      </c>
      <c r="AY362" s="135">
        <f t="shared" si="838"/>
        <v>0</v>
      </c>
      <c r="AZ362" s="135">
        <f t="shared" si="839"/>
        <v>0</v>
      </c>
      <c r="BA362" s="135">
        <f t="shared" si="840"/>
        <v>1</v>
      </c>
      <c r="BB362" s="135">
        <f t="shared" si="841"/>
        <v>0</v>
      </c>
      <c r="BC362" s="135">
        <f t="shared" si="842"/>
        <v>0</v>
      </c>
      <c r="BD362" s="135">
        <f t="shared" si="843"/>
        <v>0</v>
      </c>
      <c r="BE362" s="135">
        <f t="shared" si="844"/>
        <v>0</v>
      </c>
      <c r="BF362" s="135">
        <f t="shared" si="845"/>
        <v>0</v>
      </c>
      <c r="BG362" s="135">
        <f t="shared" si="846"/>
        <v>0</v>
      </c>
      <c r="BH362" s="135">
        <f t="shared" si="847"/>
        <v>0</v>
      </c>
      <c r="BI362" s="135">
        <f t="shared" si="848"/>
        <v>0</v>
      </c>
      <c r="BJ362" s="135">
        <f t="shared" si="849"/>
        <v>0</v>
      </c>
      <c r="BK362" s="135">
        <f t="shared" si="850"/>
        <v>1</v>
      </c>
      <c r="BL362" s="135">
        <f t="shared" si="851"/>
        <v>0</v>
      </c>
      <c r="BM362" s="135">
        <f t="shared" si="852"/>
        <v>0</v>
      </c>
      <c r="BN362" s="135">
        <f t="shared" si="853"/>
        <v>0</v>
      </c>
      <c r="BO362" s="135">
        <f t="shared" si="854"/>
        <v>0</v>
      </c>
      <c r="BP362" s="135">
        <f t="shared" si="855"/>
        <v>0</v>
      </c>
      <c r="BQ362" s="135">
        <f t="shared" si="856"/>
        <v>0</v>
      </c>
      <c r="BR362" s="135">
        <f t="shared" si="857"/>
        <v>0</v>
      </c>
      <c r="BS362" s="135">
        <f t="shared" si="858"/>
        <v>0</v>
      </c>
      <c r="BT362" s="135">
        <f t="shared" si="859"/>
        <v>0</v>
      </c>
      <c r="BU362" s="135">
        <f t="shared" si="860"/>
        <v>0</v>
      </c>
      <c r="BV362" s="135">
        <f t="shared" si="861"/>
        <v>0</v>
      </c>
      <c r="BW362" s="135">
        <f t="shared" si="862"/>
        <v>0</v>
      </c>
      <c r="BX362" s="135">
        <f t="shared" si="863"/>
        <v>0</v>
      </c>
      <c r="BY362" s="135">
        <f t="shared" si="864"/>
        <v>0</v>
      </c>
      <c r="BZ362" s="135">
        <f t="shared" si="865"/>
        <v>0</v>
      </c>
      <c r="CA362" s="135">
        <f t="shared" si="866"/>
        <v>0</v>
      </c>
      <c r="CB362" s="135">
        <f t="shared" si="867"/>
        <v>0</v>
      </c>
      <c r="CC362" s="135">
        <f t="shared" si="868"/>
        <v>0</v>
      </c>
      <c r="CD362" s="135">
        <f t="shared" si="869"/>
        <v>0</v>
      </c>
      <c r="CE362" s="135">
        <f t="shared" si="870"/>
        <v>0</v>
      </c>
      <c r="CF362" s="135">
        <f t="shared" si="871"/>
        <v>0</v>
      </c>
      <c r="CG362" s="135">
        <f t="shared" si="872"/>
        <v>0</v>
      </c>
      <c r="CH362" s="135">
        <f t="shared" si="873"/>
        <v>0</v>
      </c>
      <c r="CI362" s="135">
        <f t="shared" si="874"/>
        <v>1</v>
      </c>
    </row>
    <row r="363" spans="2:87">
      <c r="B363" s="161" t="str">
        <f t="shared" si="790"/>
        <v>209 Salud</v>
      </c>
      <c r="C363" s="145">
        <v>0</v>
      </c>
      <c r="D363" s="145">
        <v>8.3231999999999999</v>
      </c>
      <c r="E363" s="145">
        <v>0</v>
      </c>
      <c r="F363" s="145">
        <v>26</v>
      </c>
      <c r="G363" s="145">
        <v>535</v>
      </c>
      <c r="H363" s="145">
        <v>334</v>
      </c>
      <c r="I363" s="145">
        <v>11949</v>
      </c>
      <c r="J363" s="145">
        <v>56</v>
      </c>
      <c r="K363" s="145">
        <v>0</v>
      </c>
      <c r="L363" s="145">
        <v>0</v>
      </c>
      <c r="M363" s="145">
        <v>211</v>
      </c>
      <c r="N363" s="145">
        <v>0</v>
      </c>
      <c r="O363" s="145">
        <v>0</v>
      </c>
      <c r="P363" s="145">
        <v>487</v>
      </c>
      <c r="Q363" s="145">
        <v>129</v>
      </c>
      <c r="R363" s="145">
        <v>0</v>
      </c>
      <c r="S363" s="145">
        <v>0</v>
      </c>
      <c r="T363" s="145">
        <v>0</v>
      </c>
      <c r="U363" s="145">
        <v>0</v>
      </c>
      <c r="V363" s="145">
        <v>0</v>
      </c>
      <c r="W363" s="145">
        <v>6</v>
      </c>
      <c r="X363" s="145">
        <v>246</v>
      </c>
      <c r="Y363" s="145">
        <v>0</v>
      </c>
      <c r="Z363" s="145">
        <v>0</v>
      </c>
      <c r="AA363" s="145">
        <v>0</v>
      </c>
      <c r="AB363" s="145">
        <v>0</v>
      </c>
      <c r="AC363" s="145">
        <v>0</v>
      </c>
      <c r="AD363" s="145">
        <v>0</v>
      </c>
      <c r="AE363" s="145">
        <v>41</v>
      </c>
      <c r="AF363" s="145">
        <v>29</v>
      </c>
      <c r="AG363" s="145">
        <v>4</v>
      </c>
      <c r="AH363" s="145"/>
      <c r="AI363" s="145"/>
      <c r="AJ363" s="145"/>
      <c r="AK363" s="145"/>
      <c r="AL363" s="145"/>
      <c r="AM363" s="145"/>
      <c r="AN363" s="145"/>
      <c r="AO363" s="145"/>
      <c r="AP363" s="145"/>
      <c r="AQ363" s="131">
        <f t="shared" si="834"/>
        <v>14061.323200000001</v>
      </c>
      <c r="AS363" s="145">
        <v>25611</v>
      </c>
      <c r="AU363" s="135">
        <f t="shared" si="793"/>
        <v>0</v>
      </c>
      <c r="AV363" s="135">
        <f t="shared" si="835"/>
        <v>0</v>
      </c>
      <c r="AW363" s="135">
        <f t="shared" si="836"/>
        <v>0</v>
      </c>
      <c r="AX363" s="135">
        <f t="shared" si="837"/>
        <v>0</v>
      </c>
      <c r="AY363" s="135">
        <f t="shared" si="838"/>
        <v>0</v>
      </c>
      <c r="AZ363" s="135">
        <f t="shared" si="839"/>
        <v>0</v>
      </c>
      <c r="BA363" s="135">
        <f t="shared" si="840"/>
        <v>0</v>
      </c>
      <c r="BB363" s="135">
        <f t="shared" si="841"/>
        <v>0</v>
      </c>
      <c r="BC363" s="135">
        <f t="shared" si="842"/>
        <v>0</v>
      </c>
      <c r="BD363" s="135">
        <f t="shared" si="843"/>
        <v>0</v>
      </c>
      <c r="BE363" s="135">
        <f t="shared" si="844"/>
        <v>0</v>
      </c>
      <c r="BF363" s="135">
        <f t="shared" si="845"/>
        <v>0</v>
      </c>
      <c r="BG363" s="135">
        <f t="shared" si="846"/>
        <v>1</v>
      </c>
      <c r="BH363" s="135">
        <f t="shared" si="847"/>
        <v>0</v>
      </c>
      <c r="BI363" s="135">
        <f t="shared" si="848"/>
        <v>0</v>
      </c>
      <c r="BJ363" s="135">
        <f t="shared" si="849"/>
        <v>0</v>
      </c>
      <c r="BK363" s="135">
        <f t="shared" si="850"/>
        <v>0</v>
      </c>
      <c r="BL363" s="135">
        <f t="shared" si="851"/>
        <v>1</v>
      </c>
      <c r="BM363" s="135">
        <f t="shared" si="852"/>
        <v>0</v>
      </c>
      <c r="BN363" s="135">
        <f t="shared" si="853"/>
        <v>0</v>
      </c>
      <c r="BO363" s="135">
        <f t="shared" si="854"/>
        <v>0</v>
      </c>
      <c r="BP363" s="135">
        <f t="shared" si="855"/>
        <v>0</v>
      </c>
      <c r="BQ363" s="135">
        <f t="shared" si="856"/>
        <v>0</v>
      </c>
      <c r="BR363" s="135">
        <f t="shared" si="857"/>
        <v>1</v>
      </c>
      <c r="BS363" s="135">
        <f t="shared" si="858"/>
        <v>0</v>
      </c>
      <c r="BT363" s="135">
        <f t="shared" si="859"/>
        <v>0</v>
      </c>
      <c r="BU363" s="135">
        <f t="shared" si="860"/>
        <v>1</v>
      </c>
      <c r="BV363" s="135">
        <f t="shared" si="861"/>
        <v>0</v>
      </c>
      <c r="BW363" s="135">
        <f t="shared" si="862"/>
        <v>0</v>
      </c>
      <c r="BX363" s="135">
        <f t="shared" si="863"/>
        <v>0</v>
      </c>
      <c r="BY363" s="135">
        <f t="shared" si="864"/>
        <v>0</v>
      </c>
      <c r="BZ363" s="135">
        <f t="shared" si="865"/>
        <v>0</v>
      </c>
      <c r="CA363" s="135">
        <f t="shared" si="866"/>
        <v>0</v>
      </c>
      <c r="CB363" s="135">
        <f t="shared" si="867"/>
        <v>0</v>
      </c>
      <c r="CC363" s="135">
        <f t="shared" si="868"/>
        <v>0</v>
      </c>
      <c r="CD363" s="135">
        <f t="shared" si="869"/>
        <v>0</v>
      </c>
      <c r="CE363" s="135">
        <f t="shared" si="870"/>
        <v>0</v>
      </c>
      <c r="CF363" s="135">
        <f t="shared" si="871"/>
        <v>0</v>
      </c>
      <c r="CG363" s="135">
        <f t="shared" si="872"/>
        <v>0</v>
      </c>
      <c r="CH363" s="135">
        <f t="shared" si="873"/>
        <v>0</v>
      </c>
      <c r="CI363" s="135">
        <f t="shared" si="874"/>
        <v>0</v>
      </c>
    </row>
    <row r="364" spans="2:87">
      <c r="B364" s="161" t="str">
        <f t="shared" si="790"/>
        <v>210 Accidentes Personales</v>
      </c>
      <c r="C364" s="145">
        <v>0</v>
      </c>
      <c r="D364" s="145">
        <v>157.64661000000001</v>
      </c>
      <c r="E364" s="145">
        <v>0</v>
      </c>
      <c r="F364" s="145">
        <v>25</v>
      </c>
      <c r="G364" s="145">
        <v>22</v>
      </c>
      <c r="H364" s="145">
        <v>0</v>
      </c>
      <c r="I364" s="145">
        <v>129</v>
      </c>
      <c r="J364" s="145">
        <v>8</v>
      </c>
      <c r="K364" s="145">
        <v>4</v>
      </c>
      <c r="L364" s="145">
        <v>0</v>
      </c>
      <c r="M364" s="145">
        <v>18</v>
      </c>
      <c r="N364" s="145">
        <v>0</v>
      </c>
      <c r="O364" s="145">
        <v>0</v>
      </c>
      <c r="P364" s="145">
        <v>70</v>
      </c>
      <c r="Q364" s="145">
        <v>5</v>
      </c>
      <c r="R364" s="145">
        <v>0</v>
      </c>
      <c r="S364" s="145">
        <v>31</v>
      </c>
      <c r="T364" s="145">
        <v>0</v>
      </c>
      <c r="U364" s="145">
        <v>1</v>
      </c>
      <c r="V364" s="145">
        <v>0</v>
      </c>
      <c r="W364" s="145">
        <v>390</v>
      </c>
      <c r="X364" s="145">
        <v>274</v>
      </c>
      <c r="Y364" s="145">
        <v>0</v>
      </c>
      <c r="Z364" s="145">
        <v>0</v>
      </c>
      <c r="AA364" s="145">
        <v>0</v>
      </c>
      <c r="AB364" s="145">
        <v>0</v>
      </c>
      <c r="AC364" s="145">
        <v>0</v>
      </c>
      <c r="AD364" s="145">
        <v>0</v>
      </c>
      <c r="AE364" s="145">
        <v>5</v>
      </c>
      <c r="AF364" s="145">
        <v>7</v>
      </c>
      <c r="AG364" s="145">
        <v>69</v>
      </c>
      <c r="AH364" s="145"/>
      <c r="AI364" s="145"/>
      <c r="AJ364" s="145"/>
      <c r="AK364" s="145"/>
      <c r="AL364" s="145"/>
      <c r="AM364" s="145"/>
      <c r="AN364" s="145"/>
      <c r="AO364" s="145"/>
      <c r="AP364" s="145"/>
      <c r="AQ364" s="131">
        <f t="shared" si="834"/>
        <v>1215.64661</v>
      </c>
      <c r="AS364" s="145">
        <v>5994</v>
      </c>
      <c r="AU364" s="135">
        <f t="shared" si="793"/>
        <v>0</v>
      </c>
      <c r="AV364" s="135">
        <f t="shared" si="835"/>
        <v>0</v>
      </c>
      <c r="AW364" s="135">
        <f t="shared" si="836"/>
        <v>1</v>
      </c>
      <c r="AX364" s="135">
        <f t="shared" si="837"/>
        <v>0</v>
      </c>
      <c r="AY364" s="135">
        <f t="shared" si="838"/>
        <v>0</v>
      </c>
      <c r="AZ364" s="135">
        <f t="shared" si="839"/>
        <v>0</v>
      </c>
      <c r="BA364" s="135">
        <f t="shared" si="840"/>
        <v>0</v>
      </c>
      <c r="BB364" s="135">
        <f t="shared" si="841"/>
        <v>0</v>
      </c>
      <c r="BC364" s="135">
        <f t="shared" si="842"/>
        <v>0</v>
      </c>
      <c r="BD364" s="135">
        <f t="shared" si="843"/>
        <v>0</v>
      </c>
      <c r="BE364" s="135">
        <f t="shared" si="844"/>
        <v>0</v>
      </c>
      <c r="BF364" s="135">
        <f t="shared" si="845"/>
        <v>0</v>
      </c>
      <c r="BG364" s="135">
        <f t="shared" si="846"/>
        <v>1</v>
      </c>
      <c r="BH364" s="135">
        <f t="shared" si="847"/>
        <v>0</v>
      </c>
      <c r="BI364" s="135">
        <f t="shared" si="848"/>
        <v>0</v>
      </c>
      <c r="BJ364" s="135">
        <f t="shared" si="849"/>
        <v>0</v>
      </c>
      <c r="BK364" s="135">
        <f t="shared" si="850"/>
        <v>0</v>
      </c>
      <c r="BL364" s="135">
        <f t="shared" si="851"/>
        <v>0</v>
      </c>
      <c r="BM364" s="135">
        <f t="shared" si="852"/>
        <v>0</v>
      </c>
      <c r="BN364" s="135">
        <f t="shared" si="853"/>
        <v>0</v>
      </c>
      <c r="BO364" s="135">
        <f t="shared" si="854"/>
        <v>0</v>
      </c>
      <c r="BP364" s="135">
        <f t="shared" si="855"/>
        <v>0</v>
      </c>
      <c r="BQ364" s="135">
        <f t="shared" si="856"/>
        <v>0</v>
      </c>
      <c r="BR364" s="135">
        <f t="shared" si="857"/>
        <v>0</v>
      </c>
      <c r="BS364" s="135">
        <f t="shared" si="858"/>
        <v>0</v>
      </c>
      <c r="BT364" s="135">
        <f t="shared" si="859"/>
        <v>0</v>
      </c>
      <c r="BU364" s="135">
        <f t="shared" si="860"/>
        <v>0</v>
      </c>
      <c r="BV364" s="135">
        <f t="shared" si="861"/>
        <v>0</v>
      </c>
      <c r="BW364" s="135">
        <f t="shared" si="862"/>
        <v>0</v>
      </c>
      <c r="BX364" s="135">
        <f t="shared" si="863"/>
        <v>0</v>
      </c>
      <c r="BY364" s="135">
        <f t="shared" si="864"/>
        <v>0</v>
      </c>
      <c r="BZ364" s="135">
        <f t="shared" si="865"/>
        <v>0</v>
      </c>
      <c r="CA364" s="135">
        <f t="shared" si="866"/>
        <v>0</v>
      </c>
      <c r="CB364" s="135">
        <f t="shared" si="867"/>
        <v>0</v>
      </c>
      <c r="CC364" s="135">
        <f t="shared" si="868"/>
        <v>0</v>
      </c>
      <c r="CD364" s="135">
        <f t="shared" si="869"/>
        <v>0</v>
      </c>
      <c r="CE364" s="135">
        <f t="shared" si="870"/>
        <v>0</v>
      </c>
      <c r="CF364" s="135">
        <f t="shared" si="871"/>
        <v>0</v>
      </c>
      <c r="CG364" s="135">
        <f t="shared" si="872"/>
        <v>0</v>
      </c>
      <c r="CH364" s="135">
        <f t="shared" si="873"/>
        <v>0</v>
      </c>
      <c r="CI364" s="135">
        <f t="shared" si="874"/>
        <v>0</v>
      </c>
    </row>
    <row r="365" spans="2:87">
      <c r="B365" s="161" t="str">
        <f t="shared" si="790"/>
        <v>211 Asistencia</v>
      </c>
      <c r="C365" s="145">
        <v>0</v>
      </c>
      <c r="D365" s="145">
        <v>0</v>
      </c>
      <c r="E365" s="145">
        <v>0</v>
      </c>
      <c r="F365" s="145">
        <v>0</v>
      </c>
      <c r="G365" s="145">
        <v>0</v>
      </c>
      <c r="H365" s="145">
        <v>0</v>
      </c>
      <c r="I365" s="145">
        <v>0</v>
      </c>
      <c r="J365" s="145">
        <v>0</v>
      </c>
      <c r="K365" s="145">
        <v>0</v>
      </c>
      <c r="L365" s="145">
        <v>0</v>
      </c>
      <c r="M365" s="145">
        <v>0</v>
      </c>
      <c r="N365" s="145">
        <v>0</v>
      </c>
      <c r="O365" s="145">
        <v>0</v>
      </c>
      <c r="P365" s="145">
        <v>0</v>
      </c>
      <c r="Q365" s="145">
        <v>0</v>
      </c>
      <c r="R365" s="145">
        <v>0</v>
      </c>
      <c r="S365" s="145">
        <v>0</v>
      </c>
      <c r="T365" s="145">
        <v>0</v>
      </c>
      <c r="U365" s="145">
        <v>0</v>
      </c>
      <c r="V365" s="145">
        <v>0</v>
      </c>
      <c r="W365" s="145">
        <v>0</v>
      </c>
      <c r="X365" s="145">
        <v>0</v>
      </c>
      <c r="Y365" s="145">
        <v>0</v>
      </c>
      <c r="Z365" s="145">
        <v>0</v>
      </c>
      <c r="AA365" s="145">
        <v>0</v>
      </c>
      <c r="AB365" s="145">
        <v>0</v>
      </c>
      <c r="AC365" s="145">
        <v>0</v>
      </c>
      <c r="AD365" s="145">
        <v>0</v>
      </c>
      <c r="AE365" s="145">
        <v>1</v>
      </c>
      <c r="AF365" s="145">
        <v>0</v>
      </c>
      <c r="AG365" s="145">
        <v>3</v>
      </c>
      <c r="AH365" s="145"/>
      <c r="AI365" s="145"/>
      <c r="AJ365" s="145"/>
      <c r="AK365" s="145"/>
      <c r="AL365" s="145"/>
      <c r="AM365" s="145"/>
      <c r="AN365" s="145"/>
      <c r="AO365" s="145"/>
      <c r="AP365" s="145"/>
      <c r="AQ365" s="131">
        <f t="shared" si="834"/>
        <v>4</v>
      </c>
      <c r="AS365" s="145">
        <v>8</v>
      </c>
      <c r="AU365" s="135">
        <f t="shared" si="793"/>
        <v>0</v>
      </c>
      <c r="AV365" s="135">
        <f t="shared" si="835"/>
        <v>0</v>
      </c>
      <c r="AW365" s="135">
        <f t="shared" si="836"/>
        <v>0</v>
      </c>
      <c r="AX365" s="135">
        <f t="shared" si="837"/>
        <v>0</v>
      </c>
      <c r="AY365" s="135">
        <f t="shared" si="838"/>
        <v>0</v>
      </c>
      <c r="AZ365" s="135">
        <f t="shared" si="839"/>
        <v>0</v>
      </c>
      <c r="BA365" s="135">
        <f t="shared" si="840"/>
        <v>1</v>
      </c>
      <c r="BB365" s="135">
        <f t="shared" si="841"/>
        <v>0</v>
      </c>
      <c r="BC365" s="135">
        <f t="shared" si="842"/>
        <v>0</v>
      </c>
      <c r="BD365" s="135">
        <f t="shared" si="843"/>
        <v>0</v>
      </c>
      <c r="BE365" s="135">
        <f t="shared" si="844"/>
        <v>0</v>
      </c>
      <c r="BF365" s="135">
        <f t="shared" si="845"/>
        <v>0</v>
      </c>
      <c r="BG365" s="135">
        <f t="shared" si="846"/>
        <v>0</v>
      </c>
      <c r="BH365" s="135">
        <f t="shared" si="847"/>
        <v>0</v>
      </c>
      <c r="BI365" s="135">
        <f t="shared" si="848"/>
        <v>0</v>
      </c>
      <c r="BJ365" s="135">
        <f t="shared" si="849"/>
        <v>0</v>
      </c>
      <c r="BK365" s="135">
        <f t="shared" si="850"/>
        <v>0</v>
      </c>
      <c r="BL365" s="135">
        <f t="shared" si="851"/>
        <v>0</v>
      </c>
      <c r="BM365" s="135">
        <f t="shared" si="852"/>
        <v>0</v>
      </c>
      <c r="BN365" s="135">
        <f t="shared" si="853"/>
        <v>0</v>
      </c>
      <c r="BO365" s="135">
        <f t="shared" si="854"/>
        <v>0</v>
      </c>
      <c r="BP365" s="135">
        <f t="shared" si="855"/>
        <v>0</v>
      </c>
      <c r="BQ365" s="135">
        <f t="shared" si="856"/>
        <v>0</v>
      </c>
      <c r="BR365" s="135">
        <f t="shared" si="857"/>
        <v>0</v>
      </c>
      <c r="BS365" s="135">
        <f t="shared" si="858"/>
        <v>0</v>
      </c>
      <c r="BT365" s="135">
        <f t="shared" si="859"/>
        <v>0</v>
      </c>
      <c r="BU365" s="135">
        <f t="shared" si="860"/>
        <v>0</v>
      </c>
      <c r="BV365" s="135">
        <f t="shared" si="861"/>
        <v>0</v>
      </c>
      <c r="BW365" s="135">
        <f t="shared" si="862"/>
        <v>0</v>
      </c>
      <c r="BX365" s="135">
        <f t="shared" si="863"/>
        <v>0</v>
      </c>
      <c r="BY365" s="135">
        <f t="shared" si="864"/>
        <v>0</v>
      </c>
      <c r="BZ365" s="135">
        <f t="shared" si="865"/>
        <v>0</v>
      </c>
      <c r="CA365" s="135">
        <f t="shared" si="866"/>
        <v>0</v>
      </c>
      <c r="CB365" s="135">
        <f t="shared" si="867"/>
        <v>0</v>
      </c>
      <c r="CC365" s="135">
        <f t="shared" si="868"/>
        <v>0</v>
      </c>
      <c r="CD365" s="135">
        <f t="shared" si="869"/>
        <v>0</v>
      </c>
      <c r="CE365" s="135">
        <f t="shared" si="870"/>
        <v>0</v>
      </c>
      <c r="CF365" s="135">
        <f t="shared" si="871"/>
        <v>0</v>
      </c>
      <c r="CG365" s="135">
        <f t="shared" si="872"/>
        <v>0</v>
      </c>
      <c r="CH365" s="135">
        <f t="shared" si="873"/>
        <v>0</v>
      </c>
      <c r="CI365" s="135">
        <f t="shared" si="874"/>
        <v>0</v>
      </c>
    </row>
    <row r="366" spans="2:87">
      <c r="B366" s="161" t="str">
        <f t="shared" si="790"/>
        <v>212 Desgravamen</v>
      </c>
      <c r="C366" s="145">
        <v>19</v>
      </c>
      <c r="D366" s="145">
        <v>54.415521000000005</v>
      </c>
      <c r="E366" s="145">
        <v>15</v>
      </c>
      <c r="F366" s="145">
        <v>5</v>
      </c>
      <c r="G366" s="145">
        <v>2</v>
      </c>
      <c r="H366" s="145">
        <v>0</v>
      </c>
      <c r="I366" s="145">
        <v>1</v>
      </c>
      <c r="J366" s="145">
        <v>1</v>
      </c>
      <c r="K366" s="145">
        <v>0</v>
      </c>
      <c r="L366" s="145">
        <v>0</v>
      </c>
      <c r="M366" s="145">
        <v>15</v>
      </c>
      <c r="N366" s="145">
        <v>0</v>
      </c>
      <c r="O366" s="145">
        <v>0</v>
      </c>
      <c r="P366" s="145">
        <v>54</v>
      </c>
      <c r="Q366" s="145">
        <v>0</v>
      </c>
      <c r="R366" s="145">
        <v>1</v>
      </c>
      <c r="S366" s="145">
        <v>6</v>
      </c>
      <c r="T366" s="145">
        <v>23450</v>
      </c>
      <c r="U366" s="145">
        <v>0</v>
      </c>
      <c r="V366" s="145">
        <v>2</v>
      </c>
      <c r="W366" s="145">
        <v>3</v>
      </c>
      <c r="X366" s="145">
        <v>6</v>
      </c>
      <c r="Y366" s="145">
        <v>32</v>
      </c>
      <c r="Z366" s="145">
        <v>11</v>
      </c>
      <c r="AA366" s="145">
        <v>0</v>
      </c>
      <c r="AB366" s="145">
        <v>0</v>
      </c>
      <c r="AC366" s="145">
        <v>1</v>
      </c>
      <c r="AD366" s="145">
        <v>0</v>
      </c>
      <c r="AE366" s="145">
        <v>1</v>
      </c>
      <c r="AF366" s="145">
        <v>3</v>
      </c>
      <c r="AG366" s="145">
        <v>10</v>
      </c>
      <c r="AH366" s="145"/>
      <c r="AI366" s="145"/>
      <c r="AJ366" s="145"/>
      <c r="AK366" s="145"/>
      <c r="AL366" s="145"/>
      <c r="AM366" s="145"/>
      <c r="AN366" s="145"/>
      <c r="AO366" s="145"/>
      <c r="AP366" s="145"/>
      <c r="AQ366" s="131">
        <f t="shared" si="834"/>
        <v>23692.415520999999</v>
      </c>
      <c r="AS366" s="145">
        <v>23801</v>
      </c>
      <c r="AU366" s="135">
        <f t="shared" si="793"/>
        <v>0</v>
      </c>
      <c r="AV366" s="135">
        <f t="shared" si="835"/>
        <v>0</v>
      </c>
      <c r="AW366" s="135">
        <f t="shared" si="836"/>
        <v>0</v>
      </c>
      <c r="AX366" s="135">
        <f t="shared" si="837"/>
        <v>0</v>
      </c>
      <c r="AY366" s="135">
        <f t="shared" si="838"/>
        <v>0</v>
      </c>
      <c r="AZ366" s="135">
        <f t="shared" si="839"/>
        <v>0</v>
      </c>
      <c r="BA366" s="135">
        <f t="shared" si="840"/>
        <v>0</v>
      </c>
      <c r="BB366" s="135">
        <f t="shared" si="841"/>
        <v>0</v>
      </c>
      <c r="BC366" s="135">
        <f t="shared" si="842"/>
        <v>0</v>
      </c>
      <c r="BD366" s="135">
        <f t="shared" si="843"/>
        <v>1</v>
      </c>
      <c r="BE366" s="135">
        <f t="shared" si="844"/>
        <v>0</v>
      </c>
      <c r="BF366" s="135">
        <f t="shared" si="845"/>
        <v>0</v>
      </c>
      <c r="BG366" s="135">
        <f t="shared" si="846"/>
        <v>1</v>
      </c>
      <c r="BH366" s="135">
        <f t="shared" si="847"/>
        <v>0</v>
      </c>
      <c r="BI366" s="135">
        <f t="shared" si="848"/>
        <v>1</v>
      </c>
      <c r="BJ366" s="135">
        <f t="shared" si="849"/>
        <v>0</v>
      </c>
      <c r="BK366" s="135">
        <f t="shared" si="850"/>
        <v>0</v>
      </c>
      <c r="BL366" s="135">
        <f t="shared" si="851"/>
        <v>0</v>
      </c>
      <c r="BM366" s="135">
        <f t="shared" si="852"/>
        <v>0</v>
      </c>
      <c r="BN366" s="135">
        <f t="shared" si="853"/>
        <v>0</v>
      </c>
      <c r="BO366" s="135">
        <f t="shared" si="854"/>
        <v>0</v>
      </c>
      <c r="BP366" s="135">
        <f t="shared" si="855"/>
        <v>0</v>
      </c>
      <c r="BQ366" s="135">
        <f t="shared" si="856"/>
        <v>0</v>
      </c>
      <c r="BR366" s="135">
        <f t="shared" si="857"/>
        <v>0</v>
      </c>
      <c r="BS366" s="135">
        <f t="shared" si="858"/>
        <v>1</v>
      </c>
      <c r="BT366" s="135">
        <f t="shared" si="859"/>
        <v>0</v>
      </c>
      <c r="BU366" s="135">
        <f t="shared" si="860"/>
        <v>0</v>
      </c>
      <c r="BV366" s="135">
        <f t="shared" si="861"/>
        <v>0</v>
      </c>
      <c r="BW366" s="135">
        <f t="shared" si="862"/>
        <v>0</v>
      </c>
      <c r="BX366" s="135">
        <f t="shared" si="863"/>
        <v>0</v>
      </c>
      <c r="BY366" s="135">
        <f t="shared" si="864"/>
        <v>0</v>
      </c>
      <c r="BZ366" s="135">
        <f t="shared" si="865"/>
        <v>0</v>
      </c>
      <c r="CA366" s="135">
        <f t="shared" si="866"/>
        <v>0</v>
      </c>
      <c r="CB366" s="135">
        <f t="shared" si="867"/>
        <v>0</v>
      </c>
      <c r="CC366" s="135">
        <f t="shared" si="868"/>
        <v>0</v>
      </c>
      <c r="CD366" s="135">
        <f t="shared" si="869"/>
        <v>0</v>
      </c>
      <c r="CE366" s="135">
        <f t="shared" si="870"/>
        <v>0</v>
      </c>
      <c r="CF366" s="135">
        <f t="shared" si="871"/>
        <v>0</v>
      </c>
      <c r="CG366" s="135">
        <f t="shared" si="872"/>
        <v>0</v>
      </c>
      <c r="CH366" s="135">
        <f t="shared" si="873"/>
        <v>0</v>
      </c>
      <c r="CI366" s="135">
        <f t="shared" si="874"/>
        <v>0</v>
      </c>
    </row>
    <row r="367" spans="2:87">
      <c r="B367" s="161" t="str">
        <f t="shared" si="790"/>
        <v>213 Seguros con APV</v>
      </c>
      <c r="C367" s="145">
        <v>0</v>
      </c>
      <c r="D367" s="145">
        <v>0</v>
      </c>
      <c r="E367" s="145">
        <v>0</v>
      </c>
      <c r="F367" s="145">
        <v>0</v>
      </c>
      <c r="G367" s="145">
        <v>0</v>
      </c>
      <c r="H367" s="145">
        <v>0</v>
      </c>
      <c r="I367" s="145">
        <v>0</v>
      </c>
      <c r="J367" s="145">
        <v>0</v>
      </c>
      <c r="K367" s="145">
        <v>0</v>
      </c>
      <c r="L367" s="145">
        <v>0</v>
      </c>
      <c r="M367" s="145">
        <v>0</v>
      </c>
      <c r="N367" s="145">
        <v>0</v>
      </c>
      <c r="O367" s="145">
        <v>0</v>
      </c>
      <c r="P367" s="145">
        <v>0</v>
      </c>
      <c r="Q367" s="145">
        <v>0</v>
      </c>
      <c r="R367" s="145">
        <v>0</v>
      </c>
      <c r="S367" s="145">
        <v>0</v>
      </c>
      <c r="T367" s="145">
        <v>0</v>
      </c>
      <c r="U367" s="145">
        <v>8</v>
      </c>
      <c r="V367" s="145">
        <v>0</v>
      </c>
      <c r="W367" s="145">
        <v>0</v>
      </c>
      <c r="X367" s="145">
        <v>0</v>
      </c>
      <c r="Y367" s="145">
        <v>0</v>
      </c>
      <c r="Z367" s="145">
        <v>0</v>
      </c>
      <c r="AA367" s="145">
        <v>0</v>
      </c>
      <c r="AB367" s="145">
        <v>0</v>
      </c>
      <c r="AC367" s="145">
        <v>0</v>
      </c>
      <c r="AD367" s="145">
        <v>0</v>
      </c>
      <c r="AE367" s="145">
        <v>0</v>
      </c>
      <c r="AF367" s="145">
        <v>0</v>
      </c>
      <c r="AG367" s="145">
        <v>0</v>
      </c>
      <c r="AH367" s="145"/>
      <c r="AI367" s="145"/>
      <c r="AJ367" s="145"/>
      <c r="AK367" s="145"/>
      <c r="AL367" s="145"/>
      <c r="AM367" s="145"/>
      <c r="AN367" s="145"/>
      <c r="AO367" s="145"/>
      <c r="AP367" s="145"/>
      <c r="AQ367" s="131">
        <f t="shared" si="834"/>
        <v>8</v>
      </c>
      <c r="AS367" s="145">
        <v>0</v>
      </c>
      <c r="AU367" s="135">
        <f t="shared" si="793"/>
        <v>0</v>
      </c>
      <c r="AV367" s="135">
        <f t="shared" si="835"/>
        <v>0</v>
      </c>
      <c r="AW367" s="135">
        <f t="shared" si="836"/>
        <v>1</v>
      </c>
      <c r="AX367" s="135">
        <f t="shared" si="837"/>
        <v>0</v>
      </c>
      <c r="AY367" s="135">
        <f t="shared" si="838"/>
        <v>0</v>
      </c>
      <c r="AZ367" s="135">
        <f t="shared" si="839"/>
        <v>0</v>
      </c>
      <c r="BA367" s="135">
        <f t="shared" si="840"/>
        <v>0</v>
      </c>
      <c r="BB367" s="135">
        <f t="shared" si="841"/>
        <v>0</v>
      </c>
      <c r="BC367" s="135">
        <f t="shared" si="842"/>
        <v>0</v>
      </c>
      <c r="BD367" s="135">
        <f t="shared" si="843"/>
        <v>0</v>
      </c>
      <c r="BE367" s="135">
        <f t="shared" si="844"/>
        <v>0</v>
      </c>
      <c r="BF367" s="135">
        <f t="shared" si="845"/>
        <v>0</v>
      </c>
      <c r="BG367" s="135">
        <f t="shared" si="846"/>
        <v>0</v>
      </c>
      <c r="BH367" s="135">
        <f t="shared" si="847"/>
        <v>0</v>
      </c>
      <c r="BI367" s="135">
        <f t="shared" si="848"/>
        <v>0</v>
      </c>
      <c r="BJ367" s="135">
        <f t="shared" si="849"/>
        <v>0</v>
      </c>
      <c r="BK367" s="135">
        <f t="shared" si="850"/>
        <v>0</v>
      </c>
      <c r="BL367" s="135">
        <f t="shared" si="851"/>
        <v>0</v>
      </c>
      <c r="BM367" s="135">
        <f t="shared" si="852"/>
        <v>0</v>
      </c>
      <c r="BN367" s="135">
        <f t="shared" si="853"/>
        <v>0</v>
      </c>
      <c r="BO367" s="135">
        <f t="shared" si="854"/>
        <v>0</v>
      </c>
      <c r="BP367" s="135">
        <f t="shared" si="855"/>
        <v>0</v>
      </c>
      <c r="BQ367" s="135">
        <f t="shared" si="856"/>
        <v>0</v>
      </c>
      <c r="BR367" s="135">
        <f t="shared" si="857"/>
        <v>0</v>
      </c>
      <c r="BS367" s="135">
        <f t="shared" si="858"/>
        <v>0</v>
      </c>
      <c r="BT367" s="135">
        <f t="shared" si="859"/>
        <v>0</v>
      </c>
      <c r="BU367" s="135">
        <f t="shared" si="860"/>
        <v>0</v>
      </c>
      <c r="BV367" s="135">
        <f t="shared" si="861"/>
        <v>0</v>
      </c>
      <c r="BW367" s="135">
        <f t="shared" si="862"/>
        <v>0</v>
      </c>
      <c r="BX367" s="135">
        <f t="shared" si="863"/>
        <v>0</v>
      </c>
      <c r="BY367" s="135">
        <f t="shared" si="864"/>
        <v>0</v>
      </c>
      <c r="BZ367" s="135">
        <f t="shared" si="865"/>
        <v>0</v>
      </c>
      <c r="CA367" s="135">
        <f t="shared" si="866"/>
        <v>0</v>
      </c>
      <c r="CB367" s="135">
        <f t="shared" si="867"/>
        <v>0</v>
      </c>
      <c r="CC367" s="135">
        <f t="shared" si="868"/>
        <v>0</v>
      </c>
      <c r="CD367" s="135">
        <f t="shared" si="869"/>
        <v>0</v>
      </c>
      <c r="CE367" s="135">
        <f t="shared" si="870"/>
        <v>0</v>
      </c>
      <c r="CF367" s="135">
        <f t="shared" si="871"/>
        <v>0</v>
      </c>
      <c r="CG367" s="135">
        <f t="shared" si="872"/>
        <v>0</v>
      </c>
      <c r="CH367" s="135">
        <f t="shared" si="873"/>
        <v>0</v>
      </c>
      <c r="CI367" s="135">
        <f t="shared" si="874"/>
        <v>0</v>
      </c>
    </row>
    <row r="368" spans="2:87">
      <c r="B368" s="161" t="str">
        <f t="shared" si="790"/>
        <v>250 Otros</v>
      </c>
      <c r="C368" s="145">
        <v>0</v>
      </c>
      <c r="D368" s="145">
        <v>0</v>
      </c>
      <c r="E368" s="145">
        <v>0</v>
      </c>
      <c r="F368" s="145">
        <v>0</v>
      </c>
      <c r="G368" s="145">
        <v>0</v>
      </c>
      <c r="H368" s="145">
        <v>0</v>
      </c>
      <c r="I368" s="145">
        <v>0</v>
      </c>
      <c r="J368" s="145">
        <v>0</v>
      </c>
      <c r="K368" s="145">
        <v>0</v>
      </c>
      <c r="L368" s="145">
        <v>0</v>
      </c>
      <c r="M368" s="145">
        <v>0</v>
      </c>
      <c r="N368" s="145">
        <v>0</v>
      </c>
      <c r="O368" s="145">
        <v>0</v>
      </c>
      <c r="P368" s="145">
        <v>0</v>
      </c>
      <c r="Q368" s="145">
        <v>0</v>
      </c>
      <c r="R368" s="145">
        <v>0</v>
      </c>
      <c r="S368" s="145">
        <v>0</v>
      </c>
      <c r="T368" s="145">
        <v>0</v>
      </c>
      <c r="U368" s="145">
        <v>0</v>
      </c>
      <c r="V368" s="145">
        <v>0</v>
      </c>
      <c r="W368" s="145">
        <v>0</v>
      </c>
      <c r="X368" s="145">
        <v>0</v>
      </c>
      <c r="Y368" s="145">
        <v>2496</v>
      </c>
      <c r="Z368" s="145">
        <v>0</v>
      </c>
      <c r="AA368" s="145">
        <v>0</v>
      </c>
      <c r="AB368" s="145">
        <v>0</v>
      </c>
      <c r="AC368" s="145">
        <v>0</v>
      </c>
      <c r="AD368" s="145">
        <v>0</v>
      </c>
      <c r="AE368" s="145">
        <v>0</v>
      </c>
      <c r="AF368" s="145">
        <v>0</v>
      </c>
      <c r="AG368" s="145">
        <v>0</v>
      </c>
      <c r="AH368" s="145"/>
      <c r="AI368" s="145"/>
      <c r="AJ368" s="145"/>
      <c r="AK368" s="145"/>
      <c r="AL368" s="145"/>
      <c r="AM368" s="145"/>
      <c r="AN368" s="145"/>
      <c r="AO368" s="145"/>
      <c r="AP368" s="145"/>
      <c r="AQ368" s="131">
        <f t="shared" si="834"/>
        <v>2496</v>
      </c>
      <c r="AS368" s="145">
        <v>2469</v>
      </c>
      <c r="AU368" s="135">
        <f t="shared" si="793"/>
        <v>0</v>
      </c>
      <c r="AV368" s="135">
        <f t="shared" si="835"/>
        <v>0</v>
      </c>
      <c r="AW368" s="135">
        <f t="shared" si="836"/>
        <v>0</v>
      </c>
      <c r="AX368" s="135">
        <f t="shared" si="837"/>
        <v>0</v>
      </c>
      <c r="AY368" s="135">
        <f t="shared" si="838"/>
        <v>0</v>
      </c>
      <c r="AZ368" s="135">
        <f t="shared" si="839"/>
        <v>0</v>
      </c>
      <c r="BA368" s="135">
        <f t="shared" si="840"/>
        <v>0</v>
      </c>
      <c r="BB368" s="135">
        <f t="shared" si="841"/>
        <v>0</v>
      </c>
      <c r="BC368" s="135">
        <f t="shared" si="842"/>
        <v>0</v>
      </c>
      <c r="BD368" s="135">
        <f t="shared" si="843"/>
        <v>0</v>
      </c>
      <c r="BE368" s="135">
        <f t="shared" si="844"/>
        <v>0</v>
      </c>
      <c r="BF368" s="135">
        <f t="shared" si="845"/>
        <v>0</v>
      </c>
      <c r="BG368" s="135">
        <f t="shared" si="846"/>
        <v>0</v>
      </c>
      <c r="BH368" s="135">
        <f t="shared" si="847"/>
        <v>0</v>
      </c>
      <c r="BI368" s="135">
        <f t="shared" si="848"/>
        <v>0</v>
      </c>
      <c r="BJ368" s="135">
        <f t="shared" si="849"/>
        <v>0</v>
      </c>
      <c r="BK368" s="135">
        <f t="shared" si="850"/>
        <v>0</v>
      </c>
      <c r="BL368" s="135">
        <f t="shared" si="851"/>
        <v>0</v>
      </c>
      <c r="BM368" s="135">
        <f t="shared" si="852"/>
        <v>0</v>
      </c>
      <c r="BN368" s="135">
        <f t="shared" si="853"/>
        <v>0</v>
      </c>
      <c r="BO368" s="135">
        <f t="shared" si="854"/>
        <v>0</v>
      </c>
      <c r="BP368" s="135">
        <f t="shared" si="855"/>
        <v>0</v>
      </c>
      <c r="BQ368" s="135">
        <f t="shared" si="856"/>
        <v>0</v>
      </c>
      <c r="BR368" s="135">
        <f t="shared" si="857"/>
        <v>0</v>
      </c>
      <c r="BS368" s="135">
        <f t="shared" si="858"/>
        <v>0</v>
      </c>
      <c r="BT368" s="135">
        <f t="shared" si="859"/>
        <v>0</v>
      </c>
      <c r="BU368" s="135">
        <f t="shared" si="860"/>
        <v>0</v>
      </c>
      <c r="BV368" s="135">
        <f t="shared" si="861"/>
        <v>0</v>
      </c>
      <c r="BW368" s="135">
        <f t="shared" si="862"/>
        <v>0</v>
      </c>
      <c r="BX368" s="135">
        <f t="shared" si="863"/>
        <v>0</v>
      </c>
      <c r="BY368" s="135">
        <f t="shared" si="864"/>
        <v>0</v>
      </c>
      <c r="BZ368" s="135">
        <f t="shared" si="865"/>
        <v>0</v>
      </c>
      <c r="CA368" s="135">
        <f t="shared" si="866"/>
        <v>0</v>
      </c>
      <c r="CB368" s="135">
        <f t="shared" si="867"/>
        <v>0</v>
      </c>
      <c r="CC368" s="135">
        <f t="shared" si="868"/>
        <v>0</v>
      </c>
      <c r="CD368" s="135">
        <f t="shared" si="869"/>
        <v>0</v>
      </c>
      <c r="CE368" s="135">
        <f t="shared" si="870"/>
        <v>0</v>
      </c>
      <c r="CF368" s="135">
        <f t="shared" si="871"/>
        <v>0</v>
      </c>
      <c r="CG368" s="135">
        <f t="shared" si="872"/>
        <v>0</v>
      </c>
      <c r="CH368" s="135">
        <f t="shared" si="873"/>
        <v>0</v>
      </c>
      <c r="CI368" s="135">
        <f t="shared" si="874"/>
        <v>0</v>
      </c>
    </row>
    <row r="369" spans="2:87">
      <c r="B369" s="153" t="str">
        <f t="shared" si="790"/>
        <v>Previsionales</v>
      </c>
      <c r="C369" s="142"/>
      <c r="D369" s="142"/>
      <c r="E369" s="142"/>
      <c r="F369" s="142"/>
      <c r="G369" s="142"/>
      <c r="H369" s="142"/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142"/>
      <c r="Z369" s="142"/>
      <c r="AA369" s="142"/>
      <c r="AB369" s="142"/>
      <c r="AC369" s="142"/>
      <c r="AD369" s="142"/>
      <c r="AE369" s="142"/>
      <c r="AF369" s="142"/>
      <c r="AG369" s="142"/>
      <c r="AH369" s="142"/>
      <c r="AI369" s="142"/>
      <c r="AJ369" s="142"/>
      <c r="AK369" s="142"/>
      <c r="AL369" s="142"/>
      <c r="AM369" s="142"/>
      <c r="AN369" s="142"/>
      <c r="AO369" s="142"/>
      <c r="AP369" s="142"/>
      <c r="AQ369" s="27"/>
      <c r="AS369" s="142"/>
    </row>
    <row r="370" spans="2:87">
      <c r="B370" s="161" t="str">
        <f t="shared" si="790"/>
        <v>420 Seguro de AFP</v>
      </c>
      <c r="C370" s="145">
        <v>0</v>
      </c>
      <c r="D370" s="145">
        <v>0</v>
      </c>
      <c r="E370" s="145">
        <v>0</v>
      </c>
      <c r="F370" s="145">
        <v>0</v>
      </c>
      <c r="G370" s="145">
        <v>0</v>
      </c>
      <c r="H370" s="145">
        <v>0</v>
      </c>
      <c r="I370" s="145">
        <v>0</v>
      </c>
      <c r="J370" s="145">
        <v>0</v>
      </c>
      <c r="K370" s="145">
        <v>0</v>
      </c>
      <c r="L370" s="145">
        <v>0</v>
      </c>
      <c r="M370" s="145">
        <v>0</v>
      </c>
      <c r="N370" s="145">
        <v>0</v>
      </c>
      <c r="O370" s="145">
        <v>0</v>
      </c>
      <c r="P370" s="145">
        <v>0</v>
      </c>
      <c r="Q370" s="145">
        <v>0</v>
      </c>
      <c r="R370" s="145">
        <v>0</v>
      </c>
      <c r="S370" s="145">
        <v>0</v>
      </c>
      <c r="T370" s="145">
        <v>0</v>
      </c>
      <c r="U370" s="145">
        <v>0</v>
      </c>
      <c r="V370" s="145">
        <v>0</v>
      </c>
      <c r="W370" s="145">
        <v>0</v>
      </c>
      <c r="X370" s="145">
        <v>0</v>
      </c>
      <c r="Y370" s="145">
        <v>0</v>
      </c>
      <c r="Z370" s="145">
        <v>0</v>
      </c>
      <c r="AA370" s="145">
        <v>0</v>
      </c>
      <c r="AB370" s="145">
        <v>0</v>
      </c>
      <c r="AC370" s="145">
        <v>0</v>
      </c>
      <c r="AD370" s="145">
        <v>0</v>
      </c>
      <c r="AE370" s="145">
        <v>0</v>
      </c>
      <c r="AF370" s="145">
        <v>0</v>
      </c>
      <c r="AG370" s="145">
        <v>0</v>
      </c>
      <c r="AH370" s="145"/>
      <c r="AI370" s="145"/>
      <c r="AJ370" s="145"/>
      <c r="AK370" s="145"/>
      <c r="AL370" s="145"/>
      <c r="AM370" s="145"/>
      <c r="AN370" s="145"/>
      <c r="AO370" s="145"/>
      <c r="AP370" s="145"/>
      <c r="AQ370" s="131">
        <f t="shared" ref="AQ370:AQ374" si="875">SUM(C370:AP370)</f>
        <v>0</v>
      </c>
      <c r="AS370" s="145">
        <v>3</v>
      </c>
      <c r="AU370" s="135">
        <f t="shared" si="793"/>
        <v>0</v>
      </c>
      <c r="AV370" s="135">
        <f t="shared" ref="AV370:AV374" si="876">IF(AND(D282=0,D370=0),0,IF(ISERROR(D282/D370),1,0))</f>
        <v>1</v>
      </c>
      <c r="AW370" s="135">
        <f t="shared" ref="AW370:AW374" si="877">IF(AND(E282=0,E370=0),0,IF(ISERROR(E282/E370),1,0))</f>
        <v>1</v>
      </c>
      <c r="AX370" s="135">
        <f t="shared" ref="AX370:AX374" si="878">IF(AND(F282=0,F370=0),0,IF(ISERROR(F282/F370),1,0))</f>
        <v>0</v>
      </c>
      <c r="AY370" s="135">
        <f t="shared" ref="AY370:AY374" si="879">IF(AND(G282=0,G370=0),0,IF(ISERROR(G282/G370),1,0))</f>
        <v>1</v>
      </c>
      <c r="AZ370" s="135">
        <f t="shared" ref="AZ370:AZ374" si="880">IF(AND(H282=0,H370=0),0,IF(ISERROR(H282/H370),1,0))</f>
        <v>1</v>
      </c>
      <c r="BA370" s="135">
        <f t="shared" ref="BA370:BA374" si="881">IF(AND(I282=0,I370=0),0,IF(ISERROR(I282/I370),1,0))</f>
        <v>0</v>
      </c>
      <c r="BB370" s="135">
        <f t="shared" ref="BB370:BB374" si="882">IF(AND(J282=0,J370=0),0,IF(ISERROR(J282/J370),1,0))</f>
        <v>1</v>
      </c>
      <c r="BC370" s="135">
        <f t="shared" ref="BC370:BC374" si="883">IF(AND(K282=0,K370=0),0,IF(ISERROR(K282/K370),1,0))</f>
        <v>0</v>
      </c>
      <c r="BD370" s="135">
        <f t="shared" ref="BD370:BD374" si="884">IF(AND(L282=0,L370=0),0,IF(ISERROR(L282/L370),1,0))</f>
        <v>0</v>
      </c>
      <c r="BE370" s="135">
        <f t="shared" ref="BE370:BE374" si="885">IF(AND(M282=0,M370=0),0,IF(ISERROR(M282/M370),1,0))</f>
        <v>0</v>
      </c>
      <c r="BF370" s="135">
        <f t="shared" ref="BF370:BF374" si="886">IF(AND(N282=0,N370=0),0,IF(ISERROR(N282/N370),1,0))</f>
        <v>0</v>
      </c>
      <c r="BG370" s="135">
        <f t="shared" ref="BG370:BG374" si="887">IF(AND(O282=0,O370=0),0,IF(ISERROR(O282/O370),1,0))</f>
        <v>0</v>
      </c>
      <c r="BH370" s="135">
        <f t="shared" ref="BH370:BH374" si="888">IF(AND(P282=0,P370=0),0,IF(ISERROR(P282/P370),1,0))</f>
        <v>1</v>
      </c>
      <c r="BI370" s="135">
        <f t="shared" ref="BI370:BI374" si="889">IF(AND(Q282=0,Q370=0),0,IF(ISERROR(Q282/Q370),1,0))</f>
        <v>1</v>
      </c>
      <c r="BJ370" s="135">
        <f t="shared" ref="BJ370:BJ374" si="890">IF(AND(R282=0,R370=0),0,IF(ISERROR(R282/R370),1,0))</f>
        <v>0</v>
      </c>
      <c r="BK370" s="135">
        <f t="shared" ref="BK370:BK374" si="891">IF(AND(S282=0,S370=0),0,IF(ISERROR(S282/S370),1,0))</f>
        <v>0</v>
      </c>
      <c r="BL370" s="135">
        <f t="shared" ref="BL370:BL374" si="892">IF(AND(T282=0,T370=0),0,IF(ISERROR(T282/T370),1,0))</f>
        <v>0</v>
      </c>
      <c r="BM370" s="135">
        <f t="shared" ref="BM370:BM374" si="893">IF(AND(U282=0,U370=0),0,IF(ISERROR(U282/U370),1,0))</f>
        <v>0</v>
      </c>
      <c r="BN370" s="135">
        <f t="shared" ref="BN370:BN374" si="894">IF(AND(V282=0,V370=0),0,IF(ISERROR(V282/V370),1,0))</f>
        <v>0</v>
      </c>
      <c r="BO370" s="135">
        <f t="shared" ref="BO370:BO374" si="895">IF(AND(W282=0,W370=0),0,IF(ISERROR(W282/W370),1,0))</f>
        <v>0</v>
      </c>
      <c r="BP370" s="135">
        <f t="shared" ref="BP370:BP374" si="896">IF(AND(X282=0,X370=0),0,IF(ISERROR(X282/X370),1,0))</f>
        <v>1</v>
      </c>
      <c r="BQ370" s="135">
        <f t="shared" ref="BQ370:BQ374" si="897">IF(AND(Y282=0,Y370=0),0,IF(ISERROR(Y282/Y370),1,0))</f>
        <v>0</v>
      </c>
      <c r="BR370" s="135">
        <f t="shared" ref="BR370:BR374" si="898">IF(AND(Z282=0,Z370=0),0,IF(ISERROR(Z282/Z370),1,0))</f>
        <v>1</v>
      </c>
      <c r="BS370" s="135">
        <f t="shared" ref="BS370:BS374" si="899">IF(AND(AA282=0,AA370=0),0,IF(ISERROR(AA282/AA370),1,0))</f>
        <v>1</v>
      </c>
      <c r="BT370" s="135">
        <f t="shared" ref="BT370:BT374" si="900">IF(AND(AB282=0,AB370=0),0,IF(ISERROR(AB282/AB370),1,0))</f>
        <v>0</v>
      </c>
      <c r="BU370" s="135">
        <f t="shared" ref="BU370:BU374" si="901">IF(AND(AC282=0,AC370=0),0,IF(ISERROR(AC282/AC370),1,0))</f>
        <v>1</v>
      </c>
      <c r="BV370" s="135">
        <f t="shared" ref="BV370:BV374" si="902">IF(AND(AD282=0,AD370=0),0,IF(ISERROR(AD282/AD370),1,0))</f>
        <v>1</v>
      </c>
      <c r="BW370" s="135">
        <f t="shared" ref="BW370:BW374" si="903">IF(AND(AE282=0,AE370=0),0,IF(ISERROR(AE282/AE370),1,0))</f>
        <v>1</v>
      </c>
      <c r="BX370" s="135">
        <f t="shared" ref="BX370:BX374" si="904">IF(AND(AF282=0,AF370=0),0,IF(ISERROR(AF282/AF370),1,0))</f>
        <v>1</v>
      </c>
      <c r="BY370" s="135">
        <f t="shared" ref="BY370:BY374" si="905">IF(AND(AG282=0,AG370=0),0,IF(ISERROR(AG282/AG370),1,0))</f>
        <v>0</v>
      </c>
      <c r="BZ370" s="135">
        <f t="shared" ref="BZ370:BZ374" si="906">IF(AND(AH282=0,AH370=0),0,IF(ISERROR(AH282/AH370),1,0))</f>
        <v>0</v>
      </c>
      <c r="CA370" s="135">
        <f t="shared" ref="CA370:CA374" si="907">IF(AND(AI282=0,AI370=0),0,IF(ISERROR(AI282/AI370),1,0))</f>
        <v>0</v>
      </c>
      <c r="CB370" s="135">
        <f t="shared" ref="CB370:CB374" si="908">IF(AND(AJ282=0,AJ370=0),0,IF(ISERROR(AJ282/AJ370),1,0))</f>
        <v>0</v>
      </c>
      <c r="CC370" s="135">
        <f t="shared" ref="CC370:CC374" si="909">IF(AND(AK282=0,AK370=0),0,IF(ISERROR(AK282/AK370),1,0))</f>
        <v>0</v>
      </c>
      <c r="CD370" s="135">
        <f t="shared" ref="CD370:CD374" si="910">IF(AND(AL282=0,AL370=0),0,IF(ISERROR(AL282/AL370),1,0))</f>
        <v>0</v>
      </c>
      <c r="CE370" s="135">
        <f t="shared" ref="CE370:CE374" si="911">IF(AND(AM282=0,AM370=0),0,IF(ISERROR(AM282/AM370),1,0))</f>
        <v>0</v>
      </c>
      <c r="CF370" s="135">
        <f t="shared" ref="CF370:CF374" si="912">IF(AND(AN282=0,AN370=0),0,IF(ISERROR(AN282/AN370),1,0))</f>
        <v>0</v>
      </c>
      <c r="CG370" s="135">
        <f t="shared" ref="CG370:CG374" si="913">IF(AND(AO282=0,AO370=0),0,IF(ISERROR(AO282/AO370),1,0))</f>
        <v>0</v>
      </c>
      <c r="CH370" s="135">
        <f t="shared" ref="CH370:CH374" si="914">IF(AND(AP282=0,AP370=0),0,IF(ISERROR(AP282/AP370),1,0))</f>
        <v>0</v>
      </c>
      <c r="CI370" s="135">
        <f t="shared" ref="CI370:CI374" si="915">IF(AND(AQ282=0,AQ370=0),0,IF(ISERROR(AQ282/AQ370),1,0))</f>
        <v>1</v>
      </c>
    </row>
    <row r="371" spans="2:87">
      <c r="B371" s="161" t="str">
        <f t="shared" si="790"/>
        <v>421 Renta Vitalicia Vejez</v>
      </c>
      <c r="C371" s="145">
        <v>0</v>
      </c>
      <c r="D371" s="145">
        <v>0</v>
      </c>
      <c r="E371" s="145">
        <v>0</v>
      </c>
      <c r="F371" s="145">
        <v>0</v>
      </c>
      <c r="G371" s="145">
        <v>1001</v>
      </c>
      <c r="H371" s="145">
        <v>0</v>
      </c>
      <c r="I371" s="145">
        <v>0</v>
      </c>
      <c r="J371" s="145">
        <v>1121</v>
      </c>
      <c r="K371" s="145">
        <v>0</v>
      </c>
      <c r="L371" s="145">
        <v>189</v>
      </c>
      <c r="M371" s="145">
        <v>2515</v>
      </c>
      <c r="N371" s="145">
        <v>221</v>
      </c>
      <c r="O371" s="145">
        <v>2445</v>
      </c>
      <c r="P371" s="145">
        <v>761</v>
      </c>
      <c r="Q371" s="145">
        <v>402</v>
      </c>
      <c r="R371" s="145">
        <v>0</v>
      </c>
      <c r="S371" s="145">
        <v>0</v>
      </c>
      <c r="T371" s="145">
        <v>0</v>
      </c>
      <c r="U371" s="145">
        <v>0</v>
      </c>
      <c r="V371" s="145">
        <v>0</v>
      </c>
      <c r="W371" s="145">
        <v>0</v>
      </c>
      <c r="X371" s="145">
        <v>2315</v>
      </c>
      <c r="Y371" s="145">
        <v>0</v>
      </c>
      <c r="Z371" s="145">
        <v>324</v>
      </c>
      <c r="AA371" s="145">
        <v>944</v>
      </c>
      <c r="AB371" s="145">
        <v>1568</v>
      </c>
      <c r="AC371" s="145">
        <v>804</v>
      </c>
      <c r="AD371" s="145">
        <v>0</v>
      </c>
      <c r="AE371" s="145">
        <v>404</v>
      </c>
      <c r="AF371" s="145">
        <v>330</v>
      </c>
      <c r="AG371" s="145">
        <v>0</v>
      </c>
      <c r="AH371" s="145"/>
      <c r="AI371" s="145"/>
      <c r="AJ371" s="145"/>
      <c r="AK371" s="145"/>
      <c r="AL371" s="145"/>
      <c r="AM371" s="145"/>
      <c r="AN371" s="145"/>
      <c r="AO371" s="145"/>
      <c r="AP371" s="145"/>
      <c r="AQ371" s="131">
        <f t="shared" si="875"/>
        <v>15344</v>
      </c>
      <c r="AS371" s="145">
        <v>12502</v>
      </c>
      <c r="AU371" s="135">
        <f t="shared" si="793"/>
        <v>0</v>
      </c>
      <c r="AV371" s="135">
        <f t="shared" si="876"/>
        <v>0</v>
      </c>
      <c r="AW371" s="135">
        <f t="shared" si="877"/>
        <v>0</v>
      </c>
      <c r="AX371" s="135">
        <f t="shared" si="878"/>
        <v>0</v>
      </c>
      <c r="AY371" s="135">
        <f t="shared" si="879"/>
        <v>0</v>
      </c>
      <c r="AZ371" s="135">
        <f t="shared" si="880"/>
        <v>0</v>
      </c>
      <c r="BA371" s="135">
        <f t="shared" si="881"/>
        <v>0</v>
      </c>
      <c r="BB371" s="135">
        <f t="shared" si="882"/>
        <v>0</v>
      </c>
      <c r="BC371" s="135">
        <f t="shared" si="883"/>
        <v>0</v>
      </c>
      <c r="BD371" s="135">
        <f t="shared" si="884"/>
        <v>0</v>
      </c>
      <c r="BE371" s="135">
        <f t="shared" si="885"/>
        <v>0</v>
      </c>
      <c r="BF371" s="135">
        <f t="shared" si="886"/>
        <v>0</v>
      </c>
      <c r="BG371" s="135">
        <f t="shared" si="887"/>
        <v>0</v>
      </c>
      <c r="BH371" s="135">
        <f t="shared" si="888"/>
        <v>0</v>
      </c>
      <c r="BI371" s="135">
        <f t="shared" si="889"/>
        <v>0</v>
      </c>
      <c r="BJ371" s="135">
        <f t="shared" si="890"/>
        <v>0</v>
      </c>
      <c r="BK371" s="135">
        <f t="shared" si="891"/>
        <v>0</v>
      </c>
      <c r="BL371" s="135">
        <f t="shared" si="892"/>
        <v>0</v>
      </c>
      <c r="BM371" s="135">
        <f t="shared" si="893"/>
        <v>0</v>
      </c>
      <c r="BN371" s="135">
        <f t="shared" si="894"/>
        <v>0</v>
      </c>
      <c r="BO371" s="135">
        <f t="shared" si="895"/>
        <v>0</v>
      </c>
      <c r="BP371" s="135">
        <f t="shared" si="896"/>
        <v>0</v>
      </c>
      <c r="BQ371" s="135">
        <f t="shared" si="897"/>
        <v>0</v>
      </c>
      <c r="BR371" s="135">
        <f t="shared" si="898"/>
        <v>0</v>
      </c>
      <c r="BS371" s="135">
        <f t="shared" si="899"/>
        <v>0</v>
      </c>
      <c r="BT371" s="135">
        <f t="shared" si="900"/>
        <v>0</v>
      </c>
      <c r="BU371" s="135">
        <f t="shared" si="901"/>
        <v>0</v>
      </c>
      <c r="BV371" s="135">
        <f t="shared" si="902"/>
        <v>0</v>
      </c>
      <c r="BW371" s="135">
        <f t="shared" si="903"/>
        <v>0</v>
      </c>
      <c r="BX371" s="135">
        <f t="shared" si="904"/>
        <v>0</v>
      </c>
      <c r="BY371" s="135">
        <f t="shared" si="905"/>
        <v>0</v>
      </c>
      <c r="BZ371" s="135">
        <f t="shared" si="906"/>
        <v>0</v>
      </c>
      <c r="CA371" s="135">
        <f t="shared" si="907"/>
        <v>0</v>
      </c>
      <c r="CB371" s="135">
        <f t="shared" si="908"/>
        <v>0</v>
      </c>
      <c r="CC371" s="135">
        <f t="shared" si="909"/>
        <v>0</v>
      </c>
      <c r="CD371" s="135">
        <f t="shared" si="910"/>
        <v>0</v>
      </c>
      <c r="CE371" s="135">
        <f t="shared" si="911"/>
        <v>0</v>
      </c>
      <c r="CF371" s="135">
        <f t="shared" si="912"/>
        <v>0</v>
      </c>
      <c r="CG371" s="135">
        <f t="shared" si="913"/>
        <v>0</v>
      </c>
      <c r="CH371" s="135">
        <f t="shared" si="914"/>
        <v>0</v>
      </c>
      <c r="CI371" s="135">
        <f t="shared" si="915"/>
        <v>0</v>
      </c>
    </row>
    <row r="372" spans="2:87">
      <c r="B372" s="161" t="str">
        <f t="shared" si="790"/>
        <v>422 Renta Vitalicia Invalidez</v>
      </c>
      <c r="C372" s="145">
        <v>0</v>
      </c>
      <c r="D372" s="145">
        <v>0</v>
      </c>
      <c r="E372" s="145">
        <v>13</v>
      </c>
      <c r="F372" s="145">
        <v>0</v>
      </c>
      <c r="G372" s="145">
        <v>552</v>
      </c>
      <c r="H372" s="145">
        <v>0</v>
      </c>
      <c r="I372" s="145">
        <v>0</v>
      </c>
      <c r="J372" s="145">
        <v>281</v>
      </c>
      <c r="K372" s="145">
        <v>0</v>
      </c>
      <c r="L372" s="145">
        <v>58</v>
      </c>
      <c r="M372" s="145">
        <v>589</v>
      </c>
      <c r="N372" s="145">
        <v>87</v>
      </c>
      <c r="O372" s="145">
        <v>526</v>
      </c>
      <c r="P372" s="145">
        <v>205</v>
      </c>
      <c r="Q372" s="145">
        <v>118</v>
      </c>
      <c r="R372" s="145">
        <v>0</v>
      </c>
      <c r="S372" s="145">
        <v>0</v>
      </c>
      <c r="T372" s="145">
        <v>0</v>
      </c>
      <c r="U372" s="145">
        <v>0</v>
      </c>
      <c r="V372" s="145">
        <v>0</v>
      </c>
      <c r="W372" s="145">
        <v>0</v>
      </c>
      <c r="X372" s="145">
        <v>485</v>
      </c>
      <c r="Y372" s="145">
        <v>0</v>
      </c>
      <c r="Z372" s="145">
        <v>152</v>
      </c>
      <c r="AA372" s="145">
        <v>500</v>
      </c>
      <c r="AB372" s="145">
        <v>244</v>
      </c>
      <c r="AC372" s="145">
        <v>315</v>
      </c>
      <c r="AD372" s="145">
        <v>0</v>
      </c>
      <c r="AE372" s="145">
        <v>48</v>
      </c>
      <c r="AF372" s="145">
        <v>0</v>
      </c>
      <c r="AG372" s="145">
        <v>0</v>
      </c>
      <c r="AH372" s="145"/>
      <c r="AI372" s="145"/>
      <c r="AJ372" s="145"/>
      <c r="AK372" s="145"/>
      <c r="AL372" s="145"/>
      <c r="AM372" s="145"/>
      <c r="AN372" s="145"/>
      <c r="AO372" s="145"/>
      <c r="AP372" s="145"/>
      <c r="AQ372" s="131">
        <f t="shared" si="875"/>
        <v>4173</v>
      </c>
      <c r="AS372" s="145">
        <v>3967</v>
      </c>
      <c r="AU372" s="135">
        <f t="shared" si="793"/>
        <v>0</v>
      </c>
      <c r="AV372" s="135">
        <f t="shared" si="876"/>
        <v>0</v>
      </c>
      <c r="AW372" s="135">
        <f t="shared" si="877"/>
        <v>0</v>
      </c>
      <c r="AX372" s="135">
        <f t="shared" si="878"/>
        <v>0</v>
      </c>
      <c r="AY372" s="135">
        <f t="shared" si="879"/>
        <v>0</v>
      </c>
      <c r="AZ372" s="135">
        <f t="shared" si="880"/>
        <v>0</v>
      </c>
      <c r="BA372" s="135">
        <f t="shared" si="881"/>
        <v>0</v>
      </c>
      <c r="BB372" s="135">
        <f t="shared" si="882"/>
        <v>0</v>
      </c>
      <c r="BC372" s="135">
        <f t="shared" si="883"/>
        <v>0</v>
      </c>
      <c r="BD372" s="135">
        <f t="shared" si="884"/>
        <v>0</v>
      </c>
      <c r="BE372" s="135">
        <f t="shared" si="885"/>
        <v>0</v>
      </c>
      <c r="BF372" s="135">
        <f t="shared" si="886"/>
        <v>0</v>
      </c>
      <c r="BG372" s="135">
        <f t="shared" si="887"/>
        <v>0</v>
      </c>
      <c r="BH372" s="135">
        <f t="shared" si="888"/>
        <v>0</v>
      </c>
      <c r="BI372" s="135">
        <f t="shared" si="889"/>
        <v>0</v>
      </c>
      <c r="BJ372" s="135">
        <f t="shared" si="890"/>
        <v>0</v>
      </c>
      <c r="BK372" s="135">
        <f t="shared" si="891"/>
        <v>0</v>
      </c>
      <c r="BL372" s="135">
        <f t="shared" si="892"/>
        <v>0</v>
      </c>
      <c r="BM372" s="135">
        <f t="shared" si="893"/>
        <v>0</v>
      </c>
      <c r="BN372" s="135">
        <f t="shared" si="894"/>
        <v>0</v>
      </c>
      <c r="BO372" s="135">
        <f t="shared" si="895"/>
        <v>0</v>
      </c>
      <c r="BP372" s="135">
        <f t="shared" si="896"/>
        <v>0</v>
      </c>
      <c r="BQ372" s="135">
        <f t="shared" si="897"/>
        <v>0</v>
      </c>
      <c r="BR372" s="135">
        <f t="shared" si="898"/>
        <v>0</v>
      </c>
      <c r="BS372" s="135">
        <f t="shared" si="899"/>
        <v>0</v>
      </c>
      <c r="BT372" s="135">
        <f t="shared" si="900"/>
        <v>0</v>
      </c>
      <c r="BU372" s="135">
        <f t="shared" si="901"/>
        <v>0</v>
      </c>
      <c r="BV372" s="135">
        <f t="shared" si="902"/>
        <v>0</v>
      </c>
      <c r="BW372" s="135">
        <f t="shared" si="903"/>
        <v>0</v>
      </c>
      <c r="BX372" s="135">
        <f t="shared" si="904"/>
        <v>0</v>
      </c>
      <c r="BY372" s="135">
        <f t="shared" si="905"/>
        <v>0</v>
      </c>
      <c r="BZ372" s="135">
        <f t="shared" si="906"/>
        <v>0</v>
      </c>
      <c r="CA372" s="135">
        <f t="shared" si="907"/>
        <v>0</v>
      </c>
      <c r="CB372" s="135">
        <f t="shared" si="908"/>
        <v>0</v>
      </c>
      <c r="CC372" s="135">
        <f t="shared" si="909"/>
        <v>0</v>
      </c>
      <c r="CD372" s="135">
        <f t="shared" si="910"/>
        <v>0</v>
      </c>
      <c r="CE372" s="135">
        <f t="shared" si="911"/>
        <v>0</v>
      </c>
      <c r="CF372" s="135">
        <f t="shared" si="912"/>
        <v>0</v>
      </c>
      <c r="CG372" s="135">
        <f t="shared" si="913"/>
        <v>0</v>
      </c>
      <c r="CH372" s="135">
        <f t="shared" si="914"/>
        <v>0</v>
      </c>
      <c r="CI372" s="135">
        <f t="shared" si="915"/>
        <v>0</v>
      </c>
    </row>
    <row r="373" spans="2:87">
      <c r="B373" s="161" t="str">
        <f t="shared" si="790"/>
        <v>423 Renta Vitalicia Sobrevivencia</v>
      </c>
      <c r="C373" s="145">
        <v>0</v>
      </c>
      <c r="D373" s="145">
        <v>0</v>
      </c>
      <c r="E373" s="145">
        <v>6</v>
      </c>
      <c r="F373" s="145">
        <v>0</v>
      </c>
      <c r="G373" s="145">
        <v>178</v>
      </c>
      <c r="H373" s="145">
        <v>0</v>
      </c>
      <c r="I373" s="145">
        <v>0</v>
      </c>
      <c r="J373" s="145">
        <v>103</v>
      </c>
      <c r="K373" s="145">
        <v>0</v>
      </c>
      <c r="L373" s="145">
        <v>20</v>
      </c>
      <c r="M373" s="145">
        <v>381</v>
      </c>
      <c r="N373" s="145">
        <v>16</v>
      </c>
      <c r="O373" s="145">
        <v>258</v>
      </c>
      <c r="P373" s="145">
        <v>183</v>
      </c>
      <c r="Q373" s="145">
        <v>33</v>
      </c>
      <c r="R373" s="145">
        <v>0</v>
      </c>
      <c r="S373" s="145">
        <v>0</v>
      </c>
      <c r="T373" s="145">
        <v>0</v>
      </c>
      <c r="U373" s="145">
        <v>0</v>
      </c>
      <c r="V373" s="145">
        <v>0</v>
      </c>
      <c r="W373" s="145">
        <v>0</v>
      </c>
      <c r="X373" s="145">
        <v>388</v>
      </c>
      <c r="Y373" s="145">
        <v>0</v>
      </c>
      <c r="Z373" s="145">
        <v>64</v>
      </c>
      <c r="AA373" s="145">
        <v>97</v>
      </c>
      <c r="AB373" s="145">
        <v>164</v>
      </c>
      <c r="AC373" s="145">
        <v>163</v>
      </c>
      <c r="AD373" s="145">
        <v>0</v>
      </c>
      <c r="AE373" s="145">
        <v>40</v>
      </c>
      <c r="AF373" s="145">
        <v>0</v>
      </c>
      <c r="AG373" s="145">
        <v>0</v>
      </c>
      <c r="AH373" s="145"/>
      <c r="AI373" s="145"/>
      <c r="AJ373" s="145"/>
      <c r="AK373" s="145"/>
      <c r="AL373" s="145"/>
      <c r="AM373" s="145"/>
      <c r="AN373" s="145"/>
      <c r="AO373" s="145"/>
      <c r="AP373" s="145"/>
      <c r="AQ373" s="131">
        <f t="shared" si="875"/>
        <v>2094</v>
      </c>
      <c r="AS373" s="145">
        <v>1578</v>
      </c>
      <c r="AU373" s="135">
        <f t="shared" si="793"/>
        <v>0</v>
      </c>
      <c r="AV373" s="135">
        <f t="shared" si="876"/>
        <v>0</v>
      </c>
      <c r="AW373" s="135">
        <f t="shared" si="877"/>
        <v>0</v>
      </c>
      <c r="AX373" s="135">
        <f t="shared" si="878"/>
        <v>0</v>
      </c>
      <c r="AY373" s="135">
        <f t="shared" si="879"/>
        <v>0</v>
      </c>
      <c r="AZ373" s="135">
        <f t="shared" si="880"/>
        <v>0</v>
      </c>
      <c r="BA373" s="135">
        <f t="shared" si="881"/>
        <v>0</v>
      </c>
      <c r="BB373" s="135">
        <f t="shared" si="882"/>
        <v>0</v>
      </c>
      <c r="BC373" s="135">
        <f t="shared" si="883"/>
        <v>0</v>
      </c>
      <c r="BD373" s="135">
        <f t="shared" si="884"/>
        <v>0</v>
      </c>
      <c r="BE373" s="135">
        <f t="shared" si="885"/>
        <v>0</v>
      </c>
      <c r="BF373" s="135">
        <f t="shared" si="886"/>
        <v>0</v>
      </c>
      <c r="BG373" s="135">
        <f t="shared" si="887"/>
        <v>0</v>
      </c>
      <c r="BH373" s="135">
        <f t="shared" si="888"/>
        <v>0</v>
      </c>
      <c r="BI373" s="135">
        <f t="shared" si="889"/>
        <v>0</v>
      </c>
      <c r="BJ373" s="135">
        <f t="shared" si="890"/>
        <v>0</v>
      </c>
      <c r="BK373" s="135">
        <f t="shared" si="891"/>
        <v>0</v>
      </c>
      <c r="BL373" s="135">
        <f t="shared" si="892"/>
        <v>0</v>
      </c>
      <c r="BM373" s="135">
        <f t="shared" si="893"/>
        <v>0</v>
      </c>
      <c r="BN373" s="135">
        <f t="shared" si="894"/>
        <v>0</v>
      </c>
      <c r="BO373" s="135">
        <f t="shared" si="895"/>
        <v>0</v>
      </c>
      <c r="BP373" s="135">
        <f t="shared" si="896"/>
        <v>0</v>
      </c>
      <c r="BQ373" s="135">
        <f t="shared" si="897"/>
        <v>0</v>
      </c>
      <c r="BR373" s="135">
        <f t="shared" si="898"/>
        <v>0</v>
      </c>
      <c r="BS373" s="135">
        <f t="shared" si="899"/>
        <v>0</v>
      </c>
      <c r="BT373" s="135">
        <f t="shared" si="900"/>
        <v>0</v>
      </c>
      <c r="BU373" s="135">
        <f t="shared" si="901"/>
        <v>0</v>
      </c>
      <c r="BV373" s="135">
        <f t="shared" si="902"/>
        <v>0</v>
      </c>
      <c r="BW373" s="135">
        <f t="shared" si="903"/>
        <v>0</v>
      </c>
      <c r="BX373" s="135">
        <f t="shared" si="904"/>
        <v>0</v>
      </c>
      <c r="BY373" s="135">
        <f t="shared" si="905"/>
        <v>0</v>
      </c>
      <c r="BZ373" s="135">
        <f t="shared" si="906"/>
        <v>0</v>
      </c>
      <c r="CA373" s="135">
        <f t="shared" si="907"/>
        <v>0</v>
      </c>
      <c r="CB373" s="135">
        <f t="shared" si="908"/>
        <v>0</v>
      </c>
      <c r="CC373" s="135">
        <f t="shared" si="909"/>
        <v>0</v>
      </c>
      <c r="CD373" s="135">
        <f t="shared" si="910"/>
        <v>0</v>
      </c>
      <c r="CE373" s="135">
        <f t="shared" si="911"/>
        <v>0</v>
      </c>
      <c r="CF373" s="135">
        <f t="shared" si="912"/>
        <v>0</v>
      </c>
      <c r="CG373" s="135">
        <f t="shared" si="913"/>
        <v>0</v>
      </c>
      <c r="CH373" s="135">
        <f t="shared" si="914"/>
        <v>0</v>
      </c>
      <c r="CI373" s="135">
        <f t="shared" si="915"/>
        <v>0</v>
      </c>
    </row>
    <row r="374" spans="2:87">
      <c r="B374" s="161" t="str">
        <f t="shared" si="790"/>
        <v>424 Invalidez y Sobrevivencia</v>
      </c>
      <c r="C374" s="145">
        <v>0</v>
      </c>
      <c r="D374" s="145">
        <v>0</v>
      </c>
      <c r="E374" s="145">
        <v>0</v>
      </c>
      <c r="F374" s="145">
        <v>0</v>
      </c>
      <c r="G374" s="145">
        <v>0</v>
      </c>
      <c r="H374" s="145">
        <v>0</v>
      </c>
      <c r="I374" s="145">
        <v>0</v>
      </c>
      <c r="J374" s="145">
        <v>0</v>
      </c>
      <c r="K374" s="145">
        <v>0</v>
      </c>
      <c r="L374" s="145">
        <v>2</v>
      </c>
      <c r="M374" s="145">
        <v>0</v>
      </c>
      <c r="N374" s="145">
        <v>0</v>
      </c>
      <c r="O374" s="145">
        <v>0</v>
      </c>
      <c r="P374" s="145">
        <v>0</v>
      </c>
      <c r="Q374" s="145">
        <v>0</v>
      </c>
      <c r="R374" s="145">
        <v>0</v>
      </c>
      <c r="S374" s="145">
        <v>0</v>
      </c>
      <c r="T374" s="145">
        <v>0</v>
      </c>
      <c r="U374" s="145">
        <v>0</v>
      </c>
      <c r="V374" s="145">
        <v>0</v>
      </c>
      <c r="W374" s="145">
        <v>0</v>
      </c>
      <c r="X374" s="145">
        <v>0</v>
      </c>
      <c r="Y374" s="145">
        <v>0</v>
      </c>
      <c r="Z374" s="145">
        <v>0</v>
      </c>
      <c r="AA374" s="145">
        <v>0</v>
      </c>
      <c r="AB374" s="145">
        <v>0</v>
      </c>
      <c r="AC374" s="145">
        <v>0</v>
      </c>
      <c r="AD374" s="145">
        <v>0</v>
      </c>
      <c r="AE374" s="145">
        <v>0</v>
      </c>
      <c r="AF374" s="145">
        <v>0</v>
      </c>
      <c r="AG374" s="145">
        <v>0</v>
      </c>
      <c r="AH374" s="145"/>
      <c r="AI374" s="145"/>
      <c r="AJ374" s="145"/>
      <c r="AK374" s="145"/>
      <c r="AL374" s="145"/>
      <c r="AM374" s="145"/>
      <c r="AN374" s="145"/>
      <c r="AO374" s="145"/>
      <c r="AP374" s="145"/>
      <c r="AQ374" s="131">
        <f t="shared" si="875"/>
        <v>2</v>
      </c>
      <c r="AS374" s="145">
        <v>0</v>
      </c>
      <c r="AU374" s="135">
        <f t="shared" si="793"/>
        <v>0</v>
      </c>
      <c r="AV374" s="135">
        <f t="shared" si="876"/>
        <v>0</v>
      </c>
      <c r="AW374" s="135">
        <f t="shared" si="877"/>
        <v>0</v>
      </c>
      <c r="AX374" s="135">
        <f t="shared" si="878"/>
        <v>0</v>
      </c>
      <c r="AY374" s="135">
        <f t="shared" si="879"/>
        <v>0</v>
      </c>
      <c r="AZ374" s="135">
        <f t="shared" si="880"/>
        <v>0</v>
      </c>
      <c r="BA374" s="135">
        <f t="shared" si="881"/>
        <v>0</v>
      </c>
      <c r="BB374" s="135">
        <f t="shared" si="882"/>
        <v>0</v>
      </c>
      <c r="BC374" s="135">
        <f t="shared" si="883"/>
        <v>0</v>
      </c>
      <c r="BD374" s="135">
        <f t="shared" si="884"/>
        <v>0</v>
      </c>
      <c r="BE374" s="135">
        <f t="shared" si="885"/>
        <v>0</v>
      </c>
      <c r="BF374" s="135">
        <f t="shared" si="886"/>
        <v>0</v>
      </c>
      <c r="BG374" s="135">
        <f t="shared" si="887"/>
        <v>0</v>
      </c>
      <c r="BH374" s="135">
        <f t="shared" si="888"/>
        <v>0</v>
      </c>
      <c r="BI374" s="135">
        <f t="shared" si="889"/>
        <v>0</v>
      </c>
      <c r="BJ374" s="135">
        <f t="shared" si="890"/>
        <v>0</v>
      </c>
      <c r="BK374" s="135">
        <f t="shared" si="891"/>
        <v>0</v>
      </c>
      <c r="BL374" s="135">
        <f t="shared" si="892"/>
        <v>0</v>
      </c>
      <c r="BM374" s="135">
        <f t="shared" si="893"/>
        <v>0</v>
      </c>
      <c r="BN374" s="135">
        <f t="shared" si="894"/>
        <v>0</v>
      </c>
      <c r="BO374" s="135">
        <f t="shared" si="895"/>
        <v>0</v>
      </c>
      <c r="BP374" s="135">
        <f t="shared" si="896"/>
        <v>0</v>
      </c>
      <c r="BQ374" s="135">
        <f t="shared" si="897"/>
        <v>0</v>
      </c>
      <c r="BR374" s="135">
        <f t="shared" si="898"/>
        <v>0</v>
      </c>
      <c r="BS374" s="135">
        <f t="shared" si="899"/>
        <v>0</v>
      </c>
      <c r="BT374" s="135">
        <f t="shared" si="900"/>
        <v>0</v>
      </c>
      <c r="BU374" s="135">
        <f t="shared" si="901"/>
        <v>0</v>
      </c>
      <c r="BV374" s="135">
        <f t="shared" si="902"/>
        <v>0</v>
      </c>
      <c r="BW374" s="135">
        <f t="shared" si="903"/>
        <v>0</v>
      </c>
      <c r="BX374" s="135">
        <f t="shared" si="904"/>
        <v>0</v>
      </c>
      <c r="BY374" s="135">
        <f t="shared" si="905"/>
        <v>0</v>
      </c>
      <c r="BZ374" s="135">
        <f t="shared" si="906"/>
        <v>0</v>
      </c>
      <c r="CA374" s="135">
        <f t="shared" si="907"/>
        <v>0</v>
      </c>
      <c r="CB374" s="135">
        <f t="shared" si="908"/>
        <v>0</v>
      </c>
      <c r="CC374" s="135">
        <f t="shared" si="909"/>
        <v>0</v>
      </c>
      <c r="CD374" s="135">
        <f t="shared" si="910"/>
        <v>0</v>
      </c>
      <c r="CE374" s="135">
        <f t="shared" si="911"/>
        <v>0</v>
      </c>
      <c r="CF374" s="135">
        <f t="shared" si="912"/>
        <v>0</v>
      </c>
      <c r="CG374" s="135">
        <f t="shared" si="913"/>
        <v>0</v>
      </c>
      <c r="CH374" s="135">
        <f t="shared" si="914"/>
        <v>0</v>
      </c>
      <c r="CI374" s="135">
        <f t="shared" si="915"/>
        <v>0</v>
      </c>
    </row>
    <row r="375" spans="2:87">
      <c r="B375" s="162" t="str">
        <f t="shared" si="790"/>
        <v>Total</v>
      </c>
      <c r="C375" s="132">
        <f>SUM(C338:C374)</f>
        <v>124</v>
      </c>
      <c r="D375" s="132">
        <f t="shared" ref="D375:AQ375" si="916">SUM(D338:D374)</f>
        <v>36041.518474216005</v>
      </c>
      <c r="E375" s="132">
        <f t="shared" si="916"/>
        <v>643</v>
      </c>
      <c r="F375" s="132">
        <f t="shared" si="916"/>
        <v>35429</v>
      </c>
      <c r="G375" s="132">
        <f t="shared" si="916"/>
        <v>6276</v>
      </c>
      <c r="H375" s="132">
        <f t="shared" si="916"/>
        <v>461</v>
      </c>
      <c r="I375" s="132">
        <f t="shared" si="916"/>
        <v>30852</v>
      </c>
      <c r="J375" s="132">
        <f t="shared" si="916"/>
        <v>86162</v>
      </c>
      <c r="K375" s="132">
        <f t="shared" si="916"/>
        <v>3470</v>
      </c>
      <c r="L375" s="132">
        <f t="shared" si="916"/>
        <v>269</v>
      </c>
      <c r="M375" s="132">
        <f t="shared" si="916"/>
        <v>18256</v>
      </c>
      <c r="N375" s="132">
        <f t="shared" si="916"/>
        <v>324</v>
      </c>
      <c r="O375" s="132">
        <f t="shared" si="916"/>
        <v>10268</v>
      </c>
      <c r="P375" s="132">
        <f t="shared" si="916"/>
        <v>10126</v>
      </c>
      <c r="Q375" s="132">
        <f t="shared" si="916"/>
        <v>9233</v>
      </c>
      <c r="R375" s="132">
        <f t="shared" si="916"/>
        <v>1</v>
      </c>
      <c r="S375" s="132">
        <f t="shared" si="916"/>
        <v>856</v>
      </c>
      <c r="T375" s="132">
        <f t="shared" si="916"/>
        <v>40225</v>
      </c>
      <c r="U375" s="132">
        <f t="shared" si="916"/>
        <v>6584</v>
      </c>
      <c r="V375" s="132">
        <f t="shared" si="916"/>
        <v>30</v>
      </c>
      <c r="W375" s="132">
        <f t="shared" si="916"/>
        <v>6008</v>
      </c>
      <c r="X375" s="132">
        <f t="shared" si="916"/>
        <v>89622</v>
      </c>
      <c r="Y375" s="132">
        <f t="shared" si="916"/>
        <v>30117</v>
      </c>
      <c r="Z375" s="132">
        <f t="shared" si="916"/>
        <v>1278</v>
      </c>
      <c r="AA375" s="132">
        <f t="shared" si="916"/>
        <v>3494</v>
      </c>
      <c r="AB375" s="132">
        <f t="shared" si="916"/>
        <v>3396</v>
      </c>
      <c r="AC375" s="132">
        <f t="shared" si="916"/>
        <v>1283</v>
      </c>
      <c r="AD375" s="132">
        <f t="shared" si="916"/>
        <v>0</v>
      </c>
      <c r="AE375" s="132">
        <f t="shared" si="916"/>
        <v>18804</v>
      </c>
      <c r="AF375" s="132">
        <f t="shared" si="916"/>
        <v>1071</v>
      </c>
      <c r="AG375" s="132">
        <f t="shared" si="916"/>
        <v>72710</v>
      </c>
      <c r="AH375" s="132">
        <f t="shared" si="916"/>
        <v>0</v>
      </c>
      <c r="AI375" s="132">
        <f t="shared" si="916"/>
        <v>0</v>
      </c>
      <c r="AJ375" s="132">
        <f t="shared" si="916"/>
        <v>0</v>
      </c>
      <c r="AK375" s="132">
        <f t="shared" si="916"/>
        <v>0</v>
      </c>
      <c r="AL375" s="132">
        <f t="shared" si="916"/>
        <v>0</v>
      </c>
      <c r="AM375" s="132">
        <f t="shared" si="916"/>
        <v>0</v>
      </c>
      <c r="AN375" s="132">
        <f t="shared" si="916"/>
        <v>0</v>
      </c>
      <c r="AO375" s="132">
        <f t="shared" si="916"/>
        <v>0</v>
      </c>
      <c r="AP375" s="132">
        <f t="shared" si="916"/>
        <v>0</v>
      </c>
      <c r="AQ375" s="132">
        <f t="shared" si="916"/>
        <v>523413.51847421593</v>
      </c>
      <c r="AS375" s="132">
        <f>SUM(AS338:AS374)</f>
        <v>871973</v>
      </c>
    </row>
    <row r="378" spans="2:87" ht="18.75" customHeight="1">
      <c r="B378" s="230" t="s">
        <v>351</v>
      </c>
      <c r="C378" s="231"/>
      <c r="D378" s="231"/>
      <c r="E378" s="231"/>
      <c r="F378" s="231"/>
      <c r="G378" s="231"/>
      <c r="H378" s="231"/>
      <c r="I378" s="231"/>
      <c r="J378" s="231"/>
      <c r="K378" s="231"/>
      <c r="L378" s="231"/>
      <c r="M378" s="231"/>
      <c r="N378" s="231"/>
      <c r="O378" s="231"/>
      <c r="P378" s="231"/>
      <c r="Q378" s="231"/>
      <c r="R378" s="231"/>
      <c r="S378" s="231"/>
      <c r="T378" s="231"/>
      <c r="U378" s="231"/>
      <c r="V378" s="231"/>
      <c r="W378" s="231"/>
      <c r="X378" s="231"/>
      <c r="Y378" s="231"/>
      <c r="Z378" s="231"/>
      <c r="AA378" s="231"/>
      <c r="AB378" s="231"/>
      <c r="AC378" s="231"/>
      <c r="AD378" s="231"/>
      <c r="AE378" s="231"/>
      <c r="AF378" s="231"/>
      <c r="AG378" s="231"/>
      <c r="AH378" s="231"/>
      <c r="AI378" s="231"/>
      <c r="AJ378" s="231"/>
      <c r="AK378" s="231"/>
      <c r="AL378" s="231"/>
      <c r="AM378" s="231"/>
      <c r="AN378" s="231"/>
      <c r="AO378" s="231"/>
      <c r="AP378" s="231"/>
      <c r="AQ378" s="232"/>
    </row>
    <row r="379" spans="2:87" s="185" customFormat="1">
      <c r="B379" s="187"/>
      <c r="C379" s="178">
        <f>COUNTIF($C$380:$AP$380,C380)</f>
        <v>1</v>
      </c>
      <c r="D379" s="178">
        <f t="shared" ref="D379:AP379" si="917">COUNTIF($C$380:$AP$380,D380)</f>
        <v>1</v>
      </c>
      <c r="E379" s="178">
        <f t="shared" si="917"/>
        <v>1</v>
      </c>
      <c r="F379" s="178">
        <f t="shared" si="917"/>
        <v>1</v>
      </c>
      <c r="G379" s="178">
        <f t="shared" si="917"/>
        <v>1</v>
      </c>
      <c r="H379" s="178">
        <f t="shared" si="917"/>
        <v>1</v>
      </c>
      <c r="I379" s="178">
        <f t="shared" si="917"/>
        <v>1</v>
      </c>
      <c r="J379" s="178">
        <f t="shared" si="917"/>
        <v>1</v>
      </c>
      <c r="K379" s="178">
        <f t="shared" si="917"/>
        <v>1</v>
      </c>
      <c r="L379" s="178">
        <f t="shared" si="917"/>
        <v>1</v>
      </c>
      <c r="M379" s="178">
        <f t="shared" si="917"/>
        <v>1</v>
      </c>
      <c r="N379" s="178">
        <f t="shared" si="917"/>
        <v>1</v>
      </c>
      <c r="O379" s="178">
        <f t="shared" si="917"/>
        <v>1</v>
      </c>
      <c r="P379" s="178">
        <f t="shared" si="917"/>
        <v>1</v>
      </c>
      <c r="Q379" s="178">
        <f t="shared" si="917"/>
        <v>1</v>
      </c>
      <c r="R379" s="178">
        <f t="shared" si="917"/>
        <v>1</v>
      </c>
      <c r="S379" s="178">
        <f t="shared" si="917"/>
        <v>1</v>
      </c>
      <c r="T379" s="178">
        <f t="shared" si="917"/>
        <v>1</v>
      </c>
      <c r="U379" s="178">
        <f t="shared" si="917"/>
        <v>1</v>
      </c>
      <c r="V379" s="178">
        <f t="shared" si="917"/>
        <v>1</v>
      </c>
      <c r="W379" s="178">
        <f t="shared" si="917"/>
        <v>1</v>
      </c>
      <c r="X379" s="178">
        <f t="shared" si="917"/>
        <v>1</v>
      </c>
      <c r="Y379" s="178">
        <f t="shared" si="917"/>
        <v>1</v>
      </c>
      <c r="Z379" s="178">
        <f t="shared" si="917"/>
        <v>1</v>
      </c>
      <c r="AA379" s="178">
        <f t="shared" si="917"/>
        <v>1</v>
      </c>
      <c r="AB379" s="178">
        <f t="shared" si="917"/>
        <v>1</v>
      </c>
      <c r="AC379" s="178">
        <f t="shared" si="917"/>
        <v>1</v>
      </c>
      <c r="AD379" s="178">
        <f t="shared" si="917"/>
        <v>10</v>
      </c>
      <c r="AE379" s="178">
        <f t="shared" si="917"/>
        <v>1</v>
      </c>
      <c r="AF379" s="178">
        <f t="shared" si="917"/>
        <v>1</v>
      </c>
      <c r="AG379" s="178">
        <f t="shared" si="917"/>
        <v>1</v>
      </c>
      <c r="AH379" s="178">
        <f t="shared" si="917"/>
        <v>10</v>
      </c>
      <c r="AI379" s="178">
        <f t="shared" si="917"/>
        <v>10</v>
      </c>
      <c r="AJ379" s="178">
        <f t="shared" si="917"/>
        <v>10</v>
      </c>
      <c r="AK379" s="178">
        <f t="shared" si="917"/>
        <v>10</v>
      </c>
      <c r="AL379" s="178">
        <f t="shared" si="917"/>
        <v>10</v>
      </c>
      <c r="AM379" s="178">
        <f t="shared" si="917"/>
        <v>10</v>
      </c>
      <c r="AN379" s="178">
        <f t="shared" si="917"/>
        <v>10</v>
      </c>
      <c r="AO379" s="178">
        <f t="shared" si="917"/>
        <v>10</v>
      </c>
      <c r="AP379" s="178">
        <f t="shared" si="917"/>
        <v>10</v>
      </c>
      <c r="AQ379" s="187"/>
      <c r="AS379" s="177"/>
      <c r="AU379" s="179"/>
      <c r="AV379" s="179"/>
      <c r="AW379" s="179"/>
      <c r="AX379" s="179"/>
      <c r="AY379" s="179"/>
      <c r="AZ379" s="179"/>
      <c r="BA379" s="179"/>
      <c r="BB379" s="179"/>
      <c r="BC379" s="179"/>
      <c r="BD379" s="179"/>
      <c r="BE379" s="179"/>
      <c r="BF379" s="179"/>
      <c r="BG379" s="179"/>
      <c r="BH379" s="179"/>
      <c r="BI379" s="179"/>
      <c r="BJ379" s="179"/>
      <c r="BK379" s="179"/>
      <c r="BL379" s="179"/>
      <c r="BM379" s="179"/>
      <c r="BN379" s="179"/>
      <c r="BO379" s="179"/>
      <c r="BP379" s="179"/>
      <c r="BQ379" s="179"/>
      <c r="BR379" s="179"/>
      <c r="BS379" s="179"/>
      <c r="BT379" s="179"/>
      <c r="BU379" s="179"/>
      <c r="BV379" s="179"/>
      <c r="BW379" s="179"/>
      <c r="BX379" s="179"/>
      <c r="BY379" s="179"/>
      <c r="BZ379" s="179"/>
      <c r="CA379" s="179"/>
      <c r="CB379" s="179"/>
      <c r="CC379" s="179"/>
      <c r="CD379" s="179"/>
      <c r="CE379" s="179"/>
      <c r="CF379" s="179"/>
      <c r="CG379" s="179"/>
      <c r="CH379" s="179"/>
      <c r="CI379" s="179"/>
    </row>
    <row r="380" spans="2:87" s="185" customFormat="1" hidden="1">
      <c r="B380" s="177"/>
      <c r="C380" s="176">
        <f>SUM(C382:C418)</f>
        <v>126</v>
      </c>
      <c r="D380" s="176">
        <f t="shared" ref="D380:AP380" si="918">SUM(D382:D418)</f>
        <v>99683.550657442</v>
      </c>
      <c r="E380" s="176">
        <f t="shared" si="918"/>
        <v>7092</v>
      </c>
      <c r="F380" s="176">
        <f t="shared" si="918"/>
        <v>106711</v>
      </c>
      <c r="G380" s="176">
        <f t="shared" si="918"/>
        <v>93154</v>
      </c>
      <c r="H380" s="176">
        <f t="shared" si="918"/>
        <v>756</v>
      </c>
      <c r="I380" s="176">
        <f t="shared" si="918"/>
        <v>212601</v>
      </c>
      <c r="J380" s="176">
        <f t="shared" si="918"/>
        <v>351387</v>
      </c>
      <c r="K380" s="176">
        <f t="shared" si="918"/>
        <v>34596</v>
      </c>
      <c r="L380" s="176">
        <f t="shared" si="918"/>
        <v>9396</v>
      </c>
      <c r="M380" s="176">
        <f t="shared" si="918"/>
        <v>153679</v>
      </c>
      <c r="N380" s="176">
        <f t="shared" si="918"/>
        <v>47134</v>
      </c>
      <c r="O380" s="176">
        <f t="shared" si="918"/>
        <v>75620</v>
      </c>
      <c r="P380" s="176">
        <f t="shared" si="918"/>
        <v>63596</v>
      </c>
      <c r="Q380" s="176">
        <f t="shared" si="918"/>
        <v>54717</v>
      </c>
      <c r="R380" s="176">
        <f t="shared" si="918"/>
        <v>1</v>
      </c>
      <c r="S380" s="176">
        <f t="shared" si="918"/>
        <v>1144</v>
      </c>
      <c r="T380" s="176">
        <f t="shared" si="918"/>
        <v>454241</v>
      </c>
      <c r="U380" s="176">
        <f t="shared" si="918"/>
        <v>51454</v>
      </c>
      <c r="V380" s="176">
        <f t="shared" si="918"/>
        <v>30</v>
      </c>
      <c r="W380" s="176">
        <f t="shared" si="918"/>
        <v>11755</v>
      </c>
      <c r="X380" s="176">
        <f t="shared" si="918"/>
        <v>473834</v>
      </c>
      <c r="Y380" s="176">
        <f t="shared" si="918"/>
        <v>215570</v>
      </c>
      <c r="Z380" s="176">
        <f t="shared" si="918"/>
        <v>30896</v>
      </c>
      <c r="AA380" s="176">
        <f t="shared" si="918"/>
        <v>44158</v>
      </c>
      <c r="AB380" s="176">
        <f t="shared" si="918"/>
        <v>56495</v>
      </c>
      <c r="AC380" s="176">
        <f t="shared" si="918"/>
        <v>19032</v>
      </c>
      <c r="AD380" s="176">
        <f t="shared" si="918"/>
        <v>0</v>
      </c>
      <c r="AE380" s="176">
        <f t="shared" si="918"/>
        <v>178800</v>
      </c>
      <c r="AF380" s="176">
        <f t="shared" si="918"/>
        <v>66577</v>
      </c>
      <c r="AG380" s="176">
        <f t="shared" si="918"/>
        <v>304497</v>
      </c>
      <c r="AH380" s="176">
        <f t="shared" si="918"/>
        <v>0</v>
      </c>
      <c r="AI380" s="176">
        <f t="shared" si="918"/>
        <v>0</v>
      </c>
      <c r="AJ380" s="176">
        <f t="shared" si="918"/>
        <v>0</v>
      </c>
      <c r="AK380" s="176">
        <f t="shared" si="918"/>
        <v>0</v>
      </c>
      <c r="AL380" s="176">
        <f t="shared" si="918"/>
        <v>0</v>
      </c>
      <c r="AM380" s="176">
        <f t="shared" si="918"/>
        <v>0</v>
      </c>
      <c r="AN380" s="176">
        <f t="shared" si="918"/>
        <v>0</v>
      </c>
      <c r="AO380" s="176">
        <f t="shared" si="918"/>
        <v>0</v>
      </c>
      <c r="AP380" s="176">
        <f t="shared" si="918"/>
        <v>0</v>
      </c>
      <c r="AQ380" s="177"/>
      <c r="AS380" s="177"/>
      <c r="AU380" s="179"/>
      <c r="AV380" s="179"/>
      <c r="AW380" s="179"/>
      <c r="AX380" s="179"/>
      <c r="AY380" s="179"/>
      <c r="AZ380" s="179"/>
      <c r="BA380" s="179"/>
      <c r="BB380" s="179"/>
      <c r="BC380" s="179"/>
      <c r="BD380" s="179"/>
      <c r="BE380" s="179"/>
      <c r="BF380" s="179"/>
      <c r="BG380" s="179"/>
      <c r="BH380" s="179"/>
      <c r="BI380" s="179"/>
      <c r="BJ380" s="179"/>
      <c r="BK380" s="179"/>
      <c r="BL380" s="179"/>
      <c r="BM380" s="179"/>
      <c r="BN380" s="179"/>
      <c r="BO380" s="179"/>
      <c r="BP380" s="179"/>
      <c r="BQ380" s="179"/>
      <c r="BR380" s="179"/>
      <c r="BS380" s="179"/>
      <c r="BT380" s="179"/>
      <c r="BU380" s="179"/>
      <c r="BV380" s="179"/>
      <c r="BW380" s="179"/>
      <c r="BX380" s="179"/>
      <c r="BY380" s="179"/>
      <c r="BZ380" s="179"/>
      <c r="CA380" s="179"/>
      <c r="CB380" s="179"/>
      <c r="CC380" s="179"/>
      <c r="CD380" s="179"/>
      <c r="CE380" s="179"/>
      <c r="CF380" s="179"/>
      <c r="CG380" s="179"/>
      <c r="CH380" s="179"/>
      <c r="CI380" s="179"/>
    </row>
    <row r="381" spans="2:87" s="195" customFormat="1" ht="22.5">
      <c r="B381" s="138"/>
      <c r="C381" s="138" t="str">
        <f>C7</f>
        <v>Ace Vida</v>
      </c>
      <c r="D381" s="138" t="str">
        <f t="shared" ref="D381:AQ381" si="919">D7</f>
        <v>BanChile</v>
      </c>
      <c r="E381" s="138" t="str">
        <f t="shared" si="919"/>
        <v>BBVA Vida</v>
      </c>
      <c r="F381" s="138" t="str">
        <f t="shared" si="919"/>
        <v>BCI Seguros Vida</v>
      </c>
      <c r="G381" s="138" t="str">
        <f t="shared" si="919"/>
        <v>BICE Vida</v>
      </c>
      <c r="H381" s="138" t="str">
        <f t="shared" si="919"/>
        <v>Cámara</v>
      </c>
      <c r="I381" s="138" t="str">
        <f t="shared" si="919"/>
        <v>Cardif</v>
      </c>
      <c r="J381" s="138" t="str">
        <f t="shared" si="919"/>
        <v>Chilena Consolidada</v>
      </c>
      <c r="K381" s="138" t="str">
        <f t="shared" si="919"/>
        <v>CLC</v>
      </c>
      <c r="L381" s="138" t="str">
        <f t="shared" si="919"/>
        <v>CN Life</v>
      </c>
      <c r="M381" s="138" t="str">
        <f t="shared" si="919"/>
        <v>Consorcio Nacional</v>
      </c>
      <c r="N381" s="138" t="str">
        <f t="shared" si="919"/>
        <v>CorpSeguros</v>
      </c>
      <c r="O381" s="138" t="str">
        <f t="shared" si="919"/>
        <v>CorpVida</v>
      </c>
      <c r="P381" s="138" t="str">
        <f t="shared" si="919"/>
        <v>Cruz del Sur</v>
      </c>
      <c r="Q381" s="138" t="str">
        <f t="shared" si="919"/>
        <v>EuroAmérica</v>
      </c>
      <c r="R381" s="138" t="str">
        <f t="shared" si="919"/>
        <v>Huelen</v>
      </c>
      <c r="S381" s="138" t="str">
        <f t="shared" si="919"/>
        <v>Itaú</v>
      </c>
      <c r="T381" s="138" t="str">
        <f t="shared" si="919"/>
        <v>M. de Carabineros</v>
      </c>
      <c r="U381" s="138" t="str">
        <f t="shared" si="919"/>
        <v>M. del Ej. y Av.</v>
      </c>
      <c r="V381" s="138" t="str">
        <f t="shared" si="919"/>
        <v>Magallanes Vida</v>
      </c>
      <c r="W381" s="138" t="str">
        <f t="shared" si="919"/>
        <v>Mapfre Vida</v>
      </c>
      <c r="X381" s="138" t="str">
        <f t="shared" si="919"/>
        <v>Metlife</v>
      </c>
      <c r="Y381" s="138" t="str">
        <f t="shared" si="919"/>
        <v>Mutual de Seguros</v>
      </c>
      <c r="Z381" s="138" t="str">
        <f t="shared" si="919"/>
        <v>Ohio National</v>
      </c>
      <c r="AA381" s="138" t="str">
        <f t="shared" si="919"/>
        <v>Penta Vida</v>
      </c>
      <c r="AB381" s="138" t="str">
        <f t="shared" si="919"/>
        <v>Principal</v>
      </c>
      <c r="AC381" s="138" t="str">
        <f t="shared" si="919"/>
        <v>Renta Nacional</v>
      </c>
      <c r="AD381" s="138" t="str">
        <f t="shared" si="919"/>
        <v>Rigel</v>
      </c>
      <c r="AE381" s="138" t="str">
        <f t="shared" si="919"/>
        <v>Security Previsión</v>
      </c>
      <c r="AF381" s="138" t="str">
        <f t="shared" si="919"/>
        <v>Sura</v>
      </c>
      <c r="AG381" s="138" t="str">
        <f t="shared" si="919"/>
        <v>Zurich Santander</v>
      </c>
      <c r="AH381" s="138">
        <f t="shared" si="919"/>
        <v>0</v>
      </c>
      <c r="AI381" s="138">
        <f t="shared" si="919"/>
        <v>0</v>
      </c>
      <c r="AJ381" s="138">
        <f t="shared" si="919"/>
        <v>0</v>
      </c>
      <c r="AK381" s="138">
        <f t="shared" si="919"/>
        <v>0</v>
      </c>
      <c r="AL381" s="138">
        <f t="shared" si="919"/>
        <v>0</v>
      </c>
      <c r="AM381" s="138">
        <f t="shared" si="919"/>
        <v>0</v>
      </c>
      <c r="AN381" s="138">
        <f t="shared" si="919"/>
        <v>0</v>
      </c>
      <c r="AO381" s="138">
        <f t="shared" si="919"/>
        <v>0</v>
      </c>
      <c r="AP381" s="138">
        <f t="shared" si="919"/>
        <v>0</v>
      </c>
      <c r="AQ381" s="138" t="str">
        <f t="shared" si="919"/>
        <v>Mercado</v>
      </c>
      <c r="AS381" s="138" t="s">
        <v>339</v>
      </c>
      <c r="AU381" s="196"/>
      <c r="AV381" s="196"/>
      <c r="AW381" s="196"/>
      <c r="AX381" s="196"/>
      <c r="AY381" s="196"/>
      <c r="AZ381" s="196"/>
      <c r="BA381" s="196"/>
      <c r="BB381" s="196"/>
      <c r="BC381" s="196"/>
      <c r="BD381" s="196"/>
      <c r="BE381" s="196"/>
      <c r="BF381" s="196"/>
      <c r="BG381" s="196"/>
      <c r="BH381" s="196"/>
      <c r="BI381" s="196"/>
      <c r="BJ381" s="196"/>
      <c r="BK381" s="196"/>
      <c r="BL381" s="196"/>
      <c r="BM381" s="196"/>
      <c r="BN381" s="196"/>
      <c r="BO381" s="196"/>
      <c r="BP381" s="196"/>
      <c r="BQ381" s="196"/>
      <c r="BR381" s="196"/>
      <c r="BS381" s="196"/>
      <c r="BT381" s="196"/>
      <c r="BU381" s="196"/>
      <c r="BV381" s="196"/>
      <c r="BW381" s="196"/>
      <c r="BX381" s="196"/>
      <c r="BY381" s="196"/>
      <c r="BZ381" s="196"/>
      <c r="CA381" s="196"/>
      <c r="CB381" s="196"/>
      <c r="CC381" s="196"/>
      <c r="CD381" s="196"/>
      <c r="CE381" s="196"/>
      <c r="CF381" s="196"/>
      <c r="CG381" s="196"/>
      <c r="CH381" s="196"/>
      <c r="CI381" s="196"/>
    </row>
    <row r="382" spans="2:87">
      <c r="B382" s="153" t="str">
        <f>B250</f>
        <v>Individuales</v>
      </c>
      <c r="C382" s="142"/>
      <c r="D382" s="142"/>
      <c r="E382" s="142"/>
      <c r="F382" s="142"/>
      <c r="G382" s="142"/>
      <c r="H382" s="142"/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142"/>
      <c r="Z382" s="142"/>
      <c r="AA382" s="142"/>
      <c r="AB382" s="142"/>
      <c r="AC382" s="142"/>
      <c r="AD382" s="142"/>
      <c r="AE382" s="142"/>
      <c r="AF382" s="142"/>
      <c r="AG382" s="142"/>
      <c r="AH382" s="142"/>
      <c r="AI382" s="142"/>
      <c r="AJ382" s="142"/>
      <c r="AK382" s="142"/>
      <c r="AL382" s="142"/>
      <c r="AM382" s="142"/>
      <c r="AN382" s="142"/>
      <c r="AO382" s="142"/>
      <c r="AP382" s="142"/>
      <c r="AQ382" s="27"/>
      <c r="AS382" s="142"/>
    </row>
    <row r="383" spans="2:87">
      <c r="B383" s="161" t="str">
        <f t="shared" ref="B383:B419" si="920">B251</f>
        <v>101 Vida Entera</v>
      </c>
      <c r="C383" s="145">
        <v>0</v>
      </c>
      <c r="D383" s="145">
        <v>0</v>
      </c>
      <c r="E383" s="145">
        <v>0</v>
      </c>
      <c r="F383" s="145">
        <v>0</v>
      </c>
      <c r="G383" s="145">
        <v>944</v>
      </c>
      <c r="H383" s="145">
        <v>0</v>
      </c>
      <c r="I383" s="145">
        <v>0</v>
      </c>
      <c r="J383" s="145">
        <v>834</v>
      </c>
      <c r="K383" s="145">
        <v>0</v>
      </c>
      <c r="L383" s="145">
        <v>0</v>
      </c>
      <c r="M383" s="145">
        <v>2105</v>
      </c>
      <c r="N383" s="145">
        <v>0</v>
      </c>
      <c r="O383" s="145">
        <v>0</v>
      </c>
      <c r="P383" s="145">
        <v>54</v>
      </c>
      <c r="Q383" s="145">
        <v>448</v>
      </c>
      <c r="R383" s="145">
        <v>0</v>
      </c>
      <c r="S383" s="145">
        <v>0</v>
      </c>
      <c r="T383" s="145">
        <v>0</v>
      </c>
      <c r="U383" s="145">
        <v>7213</v>
      </c>
      <c r="V383" s="145">
        <v>0</v>
      </c>
      <c r="W383" s="145">
        <v>0</v>
      </c>
      <c r="X383" s="145">
        <v>2092</v>
      </c>
      <c r="Y383" s="145">
        <v>8400</v>
      </c>
      <c r="Z383" s="145">
        <v>620</v>
      </c>
      <c r="AA383" s="145">
        <v>127</v>
      </c>
      <c r="AB383" s="145">
        <v>0</v>
      </c>
      <c r="AC383" s="145">
        <v>0</v>
      </c>
      <c r="AD383" s="145">
        <v>0</v>
      </c>
      <c r="AE383" s="145">
        <v>3814</v>
      </c>
      <c r="AF383" s="145">
        <v>127</v>
      </c>
      <c r="AG383" s="145">
        <v>0</v>
      </c>
      <c r="AH383" s="145"/>
      <c r="AI383" s="145"/>
      <c r="AJ383" s="145"/>
      <c r="AK383" s="145"/>
      <c r="AL383" s="145"/>
      <c r="AM383" s="145"/>
      <c r="AN383" s="145"/>
      <c r="AO383" s="145"/>
      <c r="AP383" s="145"/>
      <c r="AQ383" s="131">
        <f t="shared" ref="AQ383:AQ397" si="921">SUM(C383:AP383)</f>
        <v>26778</v>
      </c>
      <c r="AS383" s="145">
        <v>27886</v>
      </c>
    </row>
    <row r="384" spans="2:87">
      <c r="B384" s="161" t="str">
        <f t="shared" si="920"/>
        <v>102 Temporal de Vida</v>
      </c>
      <c r="C384" s="145">
        <v>3</v>
      </c>
      <c r="D384" s="145">
        <v>21133.175999999999</v>
      </c>
      <c r="E384" s="145">
        <v>0</v>
      </c>
      <c r="F384" s="145">
        <v>5822</v>
      </c>
      <c r="G384" s="145">
        <v>1162</v>
      </c>
      <c r="H384" s="145">
        <v>0</v>
      </c>
      <c r="I384" s="145">
        <v>5251</v>
      </c>
      <c r="J384" s="145">
        <v>1655</v>
      </c>
      <c r="K384" s="145">
        <v>0</v>
      </c>
      <c r="L384" s="145">
        <v>543</v>
      </c>
      <c r="M384" s="145">
        <v>8853</v>
      </c>
      <c r="N384" s="145">
        <v>0</v>
      </c>
      <c r="O384" s="145">
        <v>7653</v>
      </c>
      <c r="P384" s="145">
        <v>1291</v>
      </c>
      <c r="Q384" s="145">
        <v>1119</v>
      </c>
      <c r="R384" s="145">
        <v>0</v>
      </c>
      <c r="S384" s="145">
        <v>40</v>
      </c>
      <c r="T384" s="145">
        <v>0</v>
      </c>
      <c r="U384" s="145">
        <v>3085</v>
      </c>
      <c r="V384" s="145">
        <v>0</v>
      </c>
      <c r="W384" s="145">
        <v>6110</v>
      </c>
      <c r="X384" s="145">
        <v>17031</v>
      </c>
      <c r="Y384" s="145">
        <v>94</v>
      </c>
      <c r="Z384" s="145">
        <v>9513</v>
      </c>
      <c r="AA384" s="145">
        <v>1318</v>
      </c>
      <c r="AB384" s="145">
        <v>0</v>
      </c>
      <c r="AC384" s="145">
        <v>0</v>
      </c>
      <c r="AD384" s="145">
        <v>0</v>
      </c>
      <c r="AE384" s="145">
        <v>5543</v>
      </c>
      <c r="AF384" s="145">
        <v>2311</v>
      </c>
      <c r="AG384" s="145">
        <v>110101</v>
      </c>
      <c r="AH384" s="145"/>
      <c r="AI384" s="145"/>
      <c r="AJ384" s="145"/>
      <c r="AK384" s="145"/>
      <c r="AL384" s="145"/>
      <c r="AM384" s="145"/>
      <c r="AN384" s="145"/>
      <c r="AO384" s="145"/>
      <c r="AP384" s="145"/>
      <c r="AQ384" s="131">
        <f t="shared" si="921"/>
        <v>209631.17600000001</v>
      </c>
      <c r="AS384" s="145">
        <v>187600</v>
      </c>
    </row>
    <row r="385" spans="2:45">
      <c r="B385" s="161" t="str">
        <f t="shared" si="920"/>
        <v>103 Otros Seguros con CUI</v>
      </c>
      <c r="C385" s="145">
        <v>0</v>
      </c>
      <c r="D385" s="145">
        <v>242.71719999999999</v>
      </c>
      <c r="E385" s="145">
        <v>0</v>
      </c>
      <c r="F385" s="145">
        <v>11026</v>
      </c>
      <c r="G385" s="145">
        <v>11545</v>
      </c>
      <c r="H385" s="145">
        <v>0</v>
      </c>
      <c r="I385" s="145">
        <v>0</v>
      </c>
      <c r="J385" s="145">
        <v>29853</v>
      </c>
      <c r="K385" s="145">
        <v>0</v>
      </c>
      <c r="L385" s="145">
        <v>0</v>
      </c>
      <c r="M385" s="145">
        <v>49024</v>
      </c>
      <c r="N385" s="145">
        <v>0</v>
      </c>
      <c r="O385" s="145">
        <v>10514</v>
      </c>
      <c r="P385" s="145">
        <v>15597</v>
      </c>
      <c r="Q385" s="145">
        <v>26096</v>
      </c>
      <c r="R385" s="145">
        <v>0</v>
      </c>
      <c r="S385" s="145">
        <v>0</v>
      </c>
      <c r="T385" s="145">
        <v>0</v>
      </c>
      <c r="U385" s="145">
        <v>0</v>
      </c>
      <c r="V385" s="145">
        <v>0</v>
      </c>
      <c r="W385" s="145">
        <v>210</v>
      </c>
      <c r="X385" s="145">
        <v>45548</v>
      </c>
      <c r="Y385" s="145">
        <v>580</v>
      </c>
      <c r="Z385" s="145">
        <v>2123</v>
      </c>
      <c r="AA385" s="145">
        <v>18311</v>
      </c>
      <c r="AB385" s="145">
        <v>6850</v>
      </c>
      <c r="AC385" s="145">
        <v>38</v>
      </c>
      <c r="AD385" s="145">
        <v>0</v>
      </c>
      <c r="AE385" s="145">
        <v>16974</v>
      </c>
      <c r="AF385" s="145">
        <v>33135</v>
      </c>
      <c r="AG385" s="145">
        <v>3339</v>
      </c>
      <c r="AH385" s="145"/>
      <c r="AI385" s="145"/>
      <c r="AJ385" s="145"/>
      <c r="AK385" s="145"/>
      <c r="AL385" s="145"/>
      <c r="AM385" s="145"/>
      <c r="AN385" s="145"/>
      <c r="AO385" s="145"/>
      <c r="AP385" s="145"/>
      <c r="AQ385" s="131">
        <f t="shared" si="921"/>
        <v>281005.71720000001</v>
      </c>
      <c r="AS385" s="145">
        <v>301633</v>
      </c>
    </row>
    <row r="386" spans="2:45">
      <c r="B386" s="161" t="str">
        <f t="shared" si="920"/>
        <v>104 Mixto o Dotal</v>
      </c>
      <c r="C386" s="145">
        <v>0</v>
      </c>
      <c r="D386" s="145">
        <v>0</v>
      </c>
      <c r="E386" s="145">
        <v>0</v>
      </c>
      <c r="F386" s="145">
        <v>0</v>
      </c>
      <c r="G386" s="145">
        <v>1215</v>
      </c>
      <c r="H386" s="145">
        <v>0</v>
      </c>
      <c r="I386" s="145">
        <v>0</v>
      </c>
      <c r="J386" s="145">
        <v>1592</v>
      </c>
      <c r="K386" s="145">
        <v>0</v>
      </c>
      <c r="L386" s="145">
        <v>0</v>
      </c>
      <c r="M386" s="145">
        <v>1404</v>
      </c>
      <c r="N386" s="145">
        <v>0</v>
      </c>
      <c r="O386" s="145">
        <v>0</v>
      </c>
      <c r="P386" s="145">
        <v>922</v>
      </c>
      <c r="Q386" s="145">
        <v>1061</v>
      </c>
      <c r="R386" s="145">
        <v>0</v>
      </c>
      <c r="S386" s="145">
        <v>0</v>
      </c>
      <c r="T386" s="145">
        <v>10902</v>
      </c>
      <c r="U386" s="145">
        <v>39831</v>
      </c>
      <c r="V386" s="145">
        <v>0</v>
      </c>
      <c r="W386" s="145">
        <v>6</v>
      </c>
      <c r="X386" s="145">
        <v>1793</v>
      </c>
      <c r="Y386" s="145">
        <v>50466</v>
      </c>
      <c r="Z386" s="145">
        <v>178</v>
      </c>
      <c r="AA386" s="145">
        <v>0</v>
      </c>
      <c r="AB386" s="145">
        <v>0</v>
      </c>
      <c r="AC386" s="145">
        <v>1</v>
      </c>
      <c r="AD386" s="145">
        <v>0</v>
      </c>
      <c r="AE386" s="145">
        <v>8544</v>
      </c>
      <c r="AF386" s="145">
        <v>7582</v>
      </c>
      <c r="AG386" s="145">
        <v>0</v>
      </c>
      <c r="AH386" s="145"/>
      <c r="AI386" s="145"/>
      <c r="AJ386" s="145"/>
      <c r="AK386" s="145"/>
      <c r="AL386" s="145"/>
      <c r="AM386" s="145"/>
      <c r="AN386" s="145"/>
      <c r="AO386" s="145"/>
      <c r="AP386" s="145"/>
      <c r="AQ386" s="131">
        <f t="shared" si="921"/>
        <v>125497</v>
      </c>
      <c r="AS386" s="145">
        <v>124038</v>
      </c>
    </row>
    <row r="387" spans="2:45">
      <c r="B387" s="161" t="str">
        <f t="shared" si="920"/>
        <v>105 Renta</v>
      </c>
      <c r="C387" s="145">
        <v>0</v>
      </c>
      <c r="D387" s="145">
        <v>3</v>
      </c>
      <c r="E387" s="145">
        <v>0</v>
      </c>
      <c r="F387" s="145">
        <v>0</v>
      </c>
      <c r="G387" s="145">
        <v>687</v>
      </c>
      <c r="H387" s="145">
        <v>0</v>
      </c>
      <c r="I387" s="145">
        <v>0</v>
      </c>
      <c r="J387" s="145">
        <v>160</v>
      </c>
      <c r="K387" s="145">
        <v>0</v>
      </c>
      <c r="L387" s="145">
        <v>4</v>
      </c>
      <c r="M387" s="145">
        <v>34</v>
      </c>
      <c r="N387" s="145">
        <v>85</v>
      </c>
      <c r="O387" s="145">
        <v>267</v>
      </c>
      <c r="P387" s="145">
        <v>42</v>
      </c>
      <c r="Q387" s="145">
        <v>268</v>
      </c>
      <c r="R387" s="145">
        <v>0</v>
      </c>
      <c r="S387" s="145">
        <v>0</v>
      </c>
      <c r="T387" s="145">
        <v>0</v>
      </c>
      <c r="U387" s="145">
        <v>0</v>
      </c>
      <c r="V387" s="145">
        <v>0</v>
      </c>
      <c r="W387" s="145">
        <v>3</v>
      </c>
      <c r="X387" s="145">
        <v>16524</v>
      </c>
      <c r="Y387" s="145">
        <v>550</v>
      </c>
      <c r="Z387" s="145">
        <v>20</v>
      </c>
      <c r="AA387" s="145">
        <v>49</v>
      </c>
      <c r="AB387" s="145">
        <v>329</v>
      </c>
      <c r="AC387" s="145">
        <v>0</v>
      </c>
      <c r="AD387" s="145">
        <v>0</v>
      </c>
      <c r="AE387" s="145">
        <v>509</v>
      </c>
      <c r="AF387" s="145">
        <v>1</v>
      </c>
      <c r="AG387" s="145">
        <v>0</v>
      </c>
      <c r="AH387" s="145"/>
      <c r="AI387" s="145"/>
      <c r="AJ387" s="145"/>
      <c r="AK387" s="145"/>
      <c r="AL387" s="145"/>
      <c r="AM387" s="145"/>
      <c r="AN387" s="145"/>
      <c r="AO387" s="145"/>
      <c r="AP387" s="145"/>
      <c r="AQ387" s="131">
        <f t="shared" si="921"/>
        <v>19535</v>
      </c>
      <c r="AS387" s="145">
        <v>20538</v>
      </c>
    </row>
    <row r="388" spans="2:45">
      <c r="B388" s="161" t="str">
        <f t="shared" si="920"/>
        <v>106 Dotal Puro o Capital Diferido</v>
      </c>
      <c r="C388" s="145">
        <v>0</v>
      </c>
      <c r="D388" s="145">
        <v>0</v>
      </c>
      <c r="E388" s="145">
        <v>0</v>
      </c>
      <c r="F388" s="145">
        <v>0</v>
      </c>
      <c r="G388" s="145">
        <v>0</v>
      </c>
      <c r="H388" s="145">
        <v>0</v>
      </c>
      <c r="I388" s="145">
        <v>0</v>
      </c>
      <c r="J388" s="145">
        <v>0</v>
      </c>
      <c r="K388" s="145">
        <v>0</v>
      </c>
      <c r="L388" s="145">
        <v>0</v>
      </c>
      <c r="M388" s="145">
        <v>0</v>
      </c>
      <c r="N388" s="145">
        <v>0</v>
      </c>
      <c r="O388" s="145">
        <v>0</v>
      </c>
      <c r="P388" s="145">
        <v>0</v>
      </c>
      <c r="Q388" s="145">
        <v>0</v>
      </c>
      <c r="R388" s="145">
        <v>0</v>
      </c>
      <c r="S388" s="145">
        <v>0</v>
      </c>
      <c r="T388" s="145">
        <v>0</v>
      </c>
      <c r="U388" s="145">
        <v>0</v>
      </c>
      <c r="V388" s="145">
        <v>0</v>
      </c>
      <c r="W388" s="145">
        <v>0</v>
      </c>
      <c r="X388" s="145">
        <v>0</v>
      </c>
      <c r="Y388" s="145">
        <v>0</v>
      </c>
      <c r="Z388" s="145">
        <v>0</v>
      </c>
      <c r="AA388" s="145">
        <v>0</v>
      </c>
      <c r="AB388" s="145">
        <v>0</v>
      </c>
      <c r="AC388" s="145">
        <v>0</v>
      </c>
      <c r="AD388" s="145">
        <v>0</v>
      </c>
      <c r="AE388" s="145">
        <v>0</v>
      </c>
      <c r="AF388" s="145">
        <v>0</v>
      </c>
      <c r="AG388" s="145">
        <v>0</v>
      </c>
      <c r="AH388" s="145"/>
      <c r="AI388" s="145"/>
      <c r="AJ388" s="145"/>
      <c r="AK388" s="145"/>
      <c r="AL388" s="145"/>
      <c r="AM388" s="145"/>
      <c r="AN388" s="145"/>
      <c r="AO388" s="145"/>
      <c r="AP388" s="145"/>
      <c r="AQ388" s="131">
        <f t="shared" si="921"/>
        <v>0</v>
      </c>
      <c r="AS388" s="145"/>
    </row>
    <row r="389" spans="2:45">
      <c r="B389" s="161" t="str">
        <f t="shared" si="920"/>
        <v>107 Protección Familiar</v>
      </c>
      <c r="C389" s="145">
        <v>0</v>
      </c>
      <c r="D389" s="145">
        <v>0</v>
      </c>
      <c r="E389" s="145">
        <v>0</v>
      </c>
      <c r="F389" s="145">
        <v>0</v>
      </c>
      <c r="G389" s="145">
        <v>0</v>
      </c>
      <c r="H389" s="145">
        <v>0</v>
      </c>
      <c r="I389" s="145">
        <v>0</v>
      </c>
      <c r="J389" s="145">
        <v>268242</v>
      </c>
      <c r="K389" s="145">
        <v>0</v>
      </c>
      <c r="L389" s="145">
        <v>0</v>
      </c>
      <c r="M389" s="145">
        <v>5309</v>
      </c>
      <c r="N389" s="145">
        <v>0</v>
      </c>
      <c r="O389" s="145">
        <v>13</v>
      </c>
      <c r="P389" s="145">
        <v>0</v>
      </c>
      <c r="Q389" s="145">
        <v>119</v>
      </c>
      <c r="R389" s="145">
        <v>0</v>
      </c>
      <c r="S389" s="145">
        <v>0</v>
      </c>
      <c r="T389" s="145">
        <v>0</v>
      </c>
      <c r="U389" s="145">
        <v>1315</v>
      </c>
      <c r="V389" s="145">
        <v>0</v>
      </c>
      <c r="W389" s="145">
        <v>435</v>
      </c>
      <c r="X389" s="145">
        <v>0</v>
      </c>
      <c r="Y389" s="145">
        <v>89024</v>
      </c>
      <c r="Z389" s="145">
        <v>0</v>
      </c>
      <c r="AA389" s="145">
        <v>0</v>
      </c>
      <c r="AB389" s="145">
        <v>5</v>
      </c>
      <c r="AC389" s="145">
        <v>109</v>
      </c>
      <c r="AD389" s="145">
        <v>0</v>
      </c>
      <c r="AE389" s="145">
        <v>87796</v>
      </c>
      <c r="AF389" s="145">
        <v>0</v>
      </c>
      <c r="AG389" s="145">
        <v>519</v>
      </c>
      <c r="AH389" s="145"/>
      <c r="AI389" s="145"/>
      <c r="AJ389" s="145"/>
      <c r="AK389" s="145"/>
      <c r="AL389" s="145"/>
      <c r="AM389" s="145"/>
      <c r="AN389" s="145"/>
      <c r="AO389" s="145"/>
      <c r="AP389" s="145"/>
      <c r="AQ389" s="131">
        <f t="shared" si="921"/>
        <v>452886</v>
      </c>
      <c r="AS389" s="145">
        <v>437621</v>
      </c>
    </row>
    <row r="390" spans="2:45">
      <c r="B390" s="161" t="str">
        <f t="shared" si="920"/>
        <v>108 Incapacidad o Invalidez</v>
      </c>
      <c r="C390" s="145">
        <v>0</v>
      </c>
      <c r="D390" s="145">
        <v>0</v>
      </c>
      <c r="E390" s="145">
        <v>0</v>
      </c>
      <c r="F390" s="145">
        <v>0</v>
      </c>
      <c r="G390" s="145">
        <v>62</v>
      </c>
      <c r="H390" s="145">
        <v>0</v>
      </c>
      <c r="I390" s="145">
        <v>1412</v>
      </c>
      <c r="J390" s="145">
        <v>0</v>
      </c>
      <c r="K390" s="145">
        <v>0</v>
      </c>
      <c r="L390" s="145">
        <v>0</v>
      </c>
      <c r="M390" s="145">
        <v>0</v>
      </c>
      <c r="N390" s="145">
        <v>0</v>
      </c>
      <c r="O390" s="145">
        <v>675</v>
      </c>
      <c r="P390" s="145">
        <v>0</v>
      </c>
      <c r="Q390" s="145">
        <v>43</v>
      </c>
      <c r="R390" s="145">
        <v>0</v>
      </c>
      <c r="S390" s="145">
        <v>81</v>
      </c>
      <c r="T390" s="145">
        <v>0</v>
      </c>
      <c r="U390" s="145">
        <v>0</v>
      </c>
      <c r="V390" s="145">
        <v>0</v>
      </c>
      <c r="W390" s="145">
        <v>0</v>
      </c>
      <c r="X390" s="145">
        <v>0</v>
      </c>
      <c r="Y390" s="145">
        <v>0</v>
      </c>
      <c r="Z390" s="145">
        <v>0</v>
      </c>
      <c r="AA390" s="145">
        <v>27</v>
      </c>
      <c r="AB390" s="145">
        <v>0</v>
      </c>
      <c r="AC390" s="145">
        <v>0</v>
      </c>
      <c r="AD390" s="145">
        <v>0</v>
      </c>
      <c r="AE390" s="145">
        <v>0</v>
      </c>
      <c r="AF390" s="145">
        <v>0</v>
      </c>
      <c r="AG390" s="145">
        <v>0</v>
      </c>
      <c r="AH390" s="145"/>
      <c r="AI390" s="145"/>
      <c r="AJ390" s="145"/>
      <c r="AK390" s="145"/>
      <c r="AL390" s="145"/>
      <c r="AM390" s="145"/>
      <c r="AN390" s="145"/>
      <c r="AO390" s="145"/>
      <c r="AP390" s="145"/>
      <c r="AQ390" s="131">
        <f t="shared" si="921"/>
        <v>2300</v>
      </c>
      <c r="AS390" s="145">
        <v>1295</v>
      </c>
    </row>
    <row r="391" spans="2:45">
      <c r="B391" s="161" t="str">
        <f t="shared" si="920"/>
        <v>109 Salud</v>
      </c>
      <c r="C391" s="145">
        <v>6</v>
      </c>
      <c r="D391" s="145">
        <v>24350.786400000001</v>
      </c>
      <c r="E391" s="145">
        <v>0</v>
      </c>
      <c r="F391" s="145">
        <v>6640</v>
      </c>
      <c r="G391" s="145">
        <v>5759</v>
      </c>
      <c r="H391" s="145">
        <v>0</v>
      </c>
      <c r="I391" s="145">
        <v>34922</v>
      </c>
      <c r="J391" s="145">
        <v>0</v>
      </c>
      <c r="K391" s="145">
        <v>34592</v>
      </c>
      <c r="L391" s="145">
        <v>0</v>
      </c>
      <c r="M391" s="145">
        <v>673</v>
      </c>
      <c r="N391" s="145">
        <v>0</v>
      </c>
      <c r="O391" s="145">
        <v>10881</v>
      </c>
      <c r="P391" s="145">
        <v>8839</v>
      </c>
      <c r="Q391" s="145">
        <v>7285</v>
      </c>
      <c r="R391" s="145">
        <v>0</v>
      </c>
      <c r="S391" s="145">
        <v>0</v>
      </c>
      <c r="T391" s="145">
        <v>0</v>
      </c>
      <c r="U391" s="145">
        <v>0</v>
      </c>
      <c r="V391" s="145">
        <v>0</v>
      </c>
      <c r="W391" s="145">
        <v>0</v>
      </c>
      <c r="X391" s="145">
        <v>119482</v>
      </c>
      <c r="Y391" s="145">
        <v>0</v>
      </c>
      <c r="Z391" s="145">
        <v>63</v>
      </c>
      <c r="AA391" s="145">
        <v>945</v>
      </c>
      <c r="AB391" s="145">
        <v>0</v>
      </c>
      <c r="AC391" s="145">
        <v>0</v>
      </c>
      <c r="AD391" s="145">
        <v>0</v>
      </c>
      <c r="AE391" s="145">
        <v>18582</v>
      </c>
      <c r="AF391" s="145">
        <v>13015</v>
      </c>
      <c r="AG391" s="145">
        <v>62170</v>
      </c>
      <c r="AH391" s="145"/>
      <c r="AI391" s="145"/>
      <c r="AJ391" s="145"/>
      <c r="AK391" s="145"/>
      <c r="AL391" s="145"/>
      <c r="AM391" s="145"/>
      <c r="AN391" s="145"/>
      <c r="AO391" s="145"/>
      <c r="AP391" s="145"/>
      <c r="AQ391" s="131">
        <f t="shared" si="921"/>
        <v>348204.78639999998</v>
      </c>
      <c r="AS391" s="145">
        <v>256315</v>
      </c>
    </row>
    <row r="392" spans="2:45">
      <c r="B392" s="161" t="str">
        <f t="shared" si="920"/>
        <v>110 Accidentes Personales</v>
      </c>
      <c r="C392" s="145">
        <v>19</v>
      </c>
      <c r="D392" s="145">
        <v>51715.407599999999</v>
      </c>
      <c r="E392" s="145">
        <v>5964</v>
      </c>
      <c r="F392" s="145">
        <v>38568</v>
      </c>
      <c r="G392" s="145">
        <v>8198</v>
      </c>
      <c r="H392" s="145">
        <v>0</v>
      </c>
      <c r="I392" s="145">
        <v>13008</v>
      </c>
      <c r="J392" s="145">
        <v>12895</v>
      </c>
      <c r="K392" s="145">
        <v>0</v>
      </c>
      <c r="L392" s="145">
        <v>0</v>
      </c>
      <c r="M392" s="145">
        <v>2157</v>
      </c>
      <c r="N392" s="145">
        <v>0</v>
      </c>
      <c r="O392" s="145">
        <v>1808</v>
      </c>
      <c r="P392" s="145">
        <v>7800</v>
      </c>
      <c r="Q392" s="145">
        <v>632</v>
      </c>
      <c r="R392" s="145">
        <v>0</v>
      </c>
      <c r="S392" s="145">
        <v>776</v>
      </c>
      <c r="T392" s="145">
        <v>0</v>
      </c>
      <c r="U392" s="145">
        <v>0</v>
      </c>
      <c r="V392" s="145">
        <v>0</v>
      </c>
      <c r="W392" s="145">
        <v>2985</v>
      </c>
      <c r="X392" s="145">
        <v>177708</v>
      </c>
      <c r="Y392" s="145">
        <v>1</v>
      </c>
      <c r="Z392" s="145">
        <v>29</v>
      </c>
      <c r="AA392" s="145">
        <v>0</v>
      </c>
      <c r="AB392" s="145">
        <v>0</v>
      </c>
      <c r="AC392" s="145">
        <v>0</v>
      </c>
      <c r="AD392" s="145">
        <v>0</v>
      </c>
      <c r="AE392" s="145">
        <v>1956</v>
      </c>
      <c r="AF392" s="145">
        <v>442</v>
      </c>
      <c r="AG392" s="145">
        <v>112984</v>
      </c>
      <c r="AH392" s="145"/>
      <c r="AI392" s="145"/>
      <c r="AJ392" s="145"/>
      <c r="AK392" s="145"/>
      <c r="AL392" s="145"/>
      <c r="AM392" s="145"/>
      <c r="AN392" s="145"/>
      <c r="AO392" s="145"/>
      <c r="AP392" s="145"/>
      <c r="AQ392" s="131">
        <f t="shared" si="921"/>
        <v>439645.40760000004</v>
      </c>
      <c r="AS392" s="145">
        <v>754543</v>
      </c>
    </row>
    <row r="393" spans="2:45">
      <c r="B393" s="161" t="str">
        <f t="shared" si="920"/>
        <v>111 Asistencia</v>
      </c>
      <c r="C393" s="145">
        <v>0</v>
      </c>
      <c r="D393" s="145">
        <v>1833.7913884308007</v>
      </c>
      <c r="E393" s="145">
        <v>0</v>
      </c>
      <c r="F393" s="145">
        <v>0</v>
      </c>
      <c r="G393" s="145">
        <v>0</v>
      </c>
      <c r="H393" s="145">
        <v>0</v>
      </c>
      <c r="I393" s="145">
        <v>0</v>
      </c>
      <c r="J393" s="145">
        <v>0</v>
      </c>
      <c r="K393" s="145">
        <v>0</v>
      </c>
      <c r="L393" s="145">
        <v>0</v>
      </c>
      <c r="M393" s="145">
        <v>178</v>
      </c>
      <c r="N393" s="145">
        <v>0</v>
      </c>
      <c r="O393" s="145">
        <v>0</v>
      </c>
      <c r="P393" s="145">
        <v>0</v>
      </c>
      <c r="Q393" s="145">
        <v>0</v>
      </c>
      <c r="R393" s="145">
        <v>0</v>
      </c>
      <c r="S393" s="145">
        <v>0</v>
      </c>
      <c r="T393" s="145">
        <v>0</v>
      </c>
      <c r="U393" s="145">
        <v>0</v>
      </c>
      <c r="V393" s="145">
        <v>0</v>
      </c>
      <c r="W393" s="145">
        <v>0</v>
      </c>
      <c r="X393" s="145">
        <v>0</v>
      </c>
      <c r="Y393" s="145">
        <v>0</v>
      </c>
      <c r="Z393" s="145">
        <v>0</v>
      </c>
      <c r="AA393" s="145">
        <v>0</v>
      </c>
      <c r="AB393" s="145">
        <v>0</v>
      </c>
      <c r="AC393" s="145">
        <v>0</v>
      </c>
      <c r="AD393" s="145">
        <v>0</v>
      </c>
      <c r="AE393" s="145">
        <v>0</v>
      </c>
      <c r="AF393" s="145">
        <v>0</v>
      </c>
      <c r="AG393" s="145">
        <v>9162</v>
      </c>
      <c r="AH393" s="145"/>
      <c r="AI393" s="145"/>
      <c r="AJ393" s="145"/>
      <c r="AK393" s="145"/>
      <c r="AL393" s="145"/>
      <c r="AM393" s="145"/>
      <c r="AN393" s="145"/>
      <c r="AO393" s="145"/>
      <c r="AP393" s="145"/>
      <c r="AQ393" s="131">
        <f t="shared" si="921"/>
        <v>11173.7913884308</v>
      </c>
      <c r="AS393" s="145">
        <v>11417</v>
      </c>
    </row>
    <row r="394" spans="2:45">
      <c r="B394" s="161" t="str">
        <f t="shared" si="920"/>
        <v>112 Desgravamen</v>
      </c>
      <c r="C394" s="145">
        <v>0</v>
      </c>
      <c r="D394" s="145">
        <v>0</v>
      </c>
      <c r="E394" s="145">
        <v>0</v>
      </c>
      <c r="F394" s="145">
        <v>41790</v>
      </c>
      <c r="G394" s="145">
        <v>165</v>
      </c>
      <c r="H394" s="145">
        <v>0</v>
      </c>
      <c r="I394" s="145">
        <v>13224</v>
      </c>
      <c r="J394" s="145">
        <v>26</v>
      </c>
      <c r="K394" s="145">
        <v>0</v>
      </c>
      <c r="L394" s="145">
        <v>0</v>
      </c>
      <c r="M394" s="145">
        <v>1134</v>
      </c>
      <c r="N394" s="145">
        <v>0</v>
      </c>
      <c r="O394" s="145">
        <v>564</v>
      </c>
      <c r="P394" s="145">
        <v>0</v>
      </c>
      <c r="Q394" s="145">
        <v>31</v>
      </c>
      <c r="R394" s="145">
        <v>0</v>
      </c>
      <c r="S394" s="145">
        <v>0</v>
      </c>
      <c r="T394" s="145">
        <v>0</v>
      </c>
      <c r="U394" s="145">
        <v>0</v>
      </c>
      <c r="V394" s="145">
        <v>0</v>
      </c>
      <c r="W394" s="145">
        <v>134</v>
      </c>
      <c r="X394" s="145">
        <v>0</v>
      </c>
      <c r="Y394" s="145">
        <v>0</v>
      </c>
      <c r="Z394" s="145">
        <v>0</v>
      </c>
      <c r="AA394" s="145">
        <v>0</v>
      </c>
      <c r="AB394" s="145">
        <v>0</v>
      </c>
      <c r="AC394" s="145">
        <v>0</v>
      </c>
      <c r="AD394" s="145">
        <v>0</v>
      </c>
      <c r="AE394" s="145">
        <v>13</v>
      </c>
      <c r="AF394" s="145">
        <v>1</v>
      </c>
      <c r="AG394" s="145">
        <v>5053</v>
      </c>
      <c r="AH394" s="145"/>
      <c r="AI394" s="145"/>
      <c r="AJ394" s="145"/>
      <c r="AK394" s="145"/>
      <c r="AL394" s="145"/>
      <c r="AM394" s="145"/>
      <c r="AN394" s="145"/>
      <c r="AO394" s="145"/>
      <c r="AP394" s="145"/>
      <c r="AQ394" s="131">
        <f t="shared" si="921"/>
        <v>62135</v>
      </c>
      <c r="AS394" s="145">
        <v>1950</v>
      </c>
    </row>
    <row r="395" spans="2:45">
      <c r="B395" s="161" t="str">
        <f t="shared" si="920"/>
        <v>113 SOAP</v>
      </c>
      <c r="C395" s="145">
        <v>0</v>
      </c>
      <c r="D395" s="145">
        <v>0</v>
      </c>
      <c r="E395" s="145">
        <v>0</v>
      </c>
      <c r="F395" s="145">
        <v>0</v>
      </c>
      <c r="G395" s="145">
        <v>0</v>
      </c>
      <c r="H395" s="145">
        <v>0</v>
      </c>
      <c r="I395" s="145">
        <v>0</v>
      </c>
      <c r="J395" s="145">
        <v>0</v>
      </c>
      <c r="K395" s="145">
        <v>0</v>
      </c>
      <c r="L395" s="145">
        <v>0</v>
      </c>
      <c r="M395" s="145">
        <v>0</v>
      </c>
      <c r="N395" s="145">
        <v>0</v>
      </c>
      <c r="O395" s="145">
        <v>0</v>
      </c>
      <c r="P395" s="145">
        <v>0</v>
      </c>
      <c r="Q395" s="145">
        <v>0</v>
      </c>
      <c r="R395" s="145">
        <v>0</v>
      </c>
      <c r="S395" s="145">
        <v>0</v>
      </c>
      <c r="T395" s="145">
        <v>0</v>
      </c>
      <c r="U395" s="145">
        <v>0</v>
      </c>
      <c r="V395" s="145">
        <v>0</v>
      </c>
      <c r="W395" s="145">
        <v>0</v>
      </c>
      <c r="X395" s="145">
        <v>0</v>
      </c>
      <c r="Y395" s="145">
        <v>4523</v>
      </c>
      <c r="Z395" s="145">
        <v>0</v>
      </c>
      <c r="AA395" s="145">
        <v>0</v>
      </c>
      <c r="AB395" s="145">
        <v>0</v>
      </c>
      <c r="AC395" s="145">
        <v>0</v>
      </c>
      <c r="AD395" s="145">
        <v>0</v>
      </c>
      <c r="AE395" s="145">
        <v>0</v>
      </c>
      <c r="AF395" s="145">
        <v>0</v>
      </c>
      <c r="AG395" s="145">
        <v>0</v>
      </c>
      <c r="AH395" s="145"/>
      <c r="AI395" s="145"/>
      <c r="AJ395" s="145"/>
      <c r="AK395" s="145"/>
      <c r="AL395" s="145"/>
      <c r="AM395" s="145"/>
      <c r="AN395" s="145"/>
      <c r="AO395" s="145"/>
      <c r="AP395" s="145"/>
      <c r="AQ395" s="131">
        <f t="shared" si="921"/>
        <v>4523</v>
      </c>
      <c r="AS395" s="145"/>
    </row>
    <row r="396" spans="2:45">
      <c r="B396" s="161" t="str">
        <f t="shared" si="920"/>
        <v>114 Seguros con APV</v>
      </c>
      <c r="C396" s="145">
        <v>0</v>
      </c>
      <c r="D396" s="145">
        <v>1.08243216</v>
      </c>
      <c r="E396" s="145">
        <v>0</v>
      </c>
      <c r="F396" s="145">
        <v>62</v>
      </c>
      <c r="G396" s="145">
        <v>6346</v>
      </c>
      <c r="H396" s="145">
        <v>0</v>
      </c>
      <c r="I396" s="145">
        <v>0</v>
      </c>
      <c r="J396" s="145">
        <v>6946</v>
      </c>
      <c r="K396" s="145">
        <v>0</v>
      </c>
      <c r="L396" s="145">
        <v>0</v>
      </c>
      <c r="M396" s="145">
        <v>25536</v>
      </c>
      <c r="N396" s="145">
        <v>0</v>
      </c>
      <c r="O396" s="145">
        <v>9476</v>
      </c>
      <c r="P396" s="145">
        <v>7134</v>
      </c>
      <c r="Q396" s="145">
        <v>0</v>
      </c>
      <c r="R396" s="145">
        <v>0</v>
      </c>
      <c r="S396" s="145">
        <v>0</v>
      </c>
      <c r="T396" s="145">
        <v>0</v>
      </c>
      <c r="U396" s="145">
        <v>0</v>
      </c>
      <c r="V396" s="145">
        <v>0</v>
      </c>
      <c r="W396" s="145">
        <v>0</v>
      </c>
      <c r="X396" s="145">
        <v>26949</v>
      </c>
      <c r="Y396" s="145">
        <v>0</v>
      </c>
      <c r="Z396" s="145">
        <v>0</v>
      </c>
      <c r="AA396" s="145">
        <v>0</v>
      </c>
      <c r="AB396" s="145">
        <v>4681</v>
      </c>
      <c r="AC396" s="145">
        <v>0</v>
      </c>
      <c r="AD396" s="145">
        <v>0</v>
      </c>
      <c r="AE396" s="145">
        <v>17178</v>
      </c>
      <c r="AF396" s="145">
        <v>8809</v>
      </c>
      <c r="AG396" s="145">
        <v>413</v>
      </c>
      <c r="AH396" s="145"/>
      <c r="AI396" s="145"/>
      <c r="AJ396" s="145"/>
      <c r="AK396" s="145"/>
      <c r="AL396" s="145"/>
      <c r="AM396" s="145"/>
      <c r="AN396" s="145"/>
      <c r="AO396" s="145"/>
      <c r="AP396" s="145"/>
      <c r="AQ396" s="131">
        <f t="shared" si="921"/>
        <v>113531.08243216001</v>
      </c>
      <c r="AS396" s="145">
        <v>103900</v>
      </c>
    </row>
    <row r="397" spans="2:45">
      <c r="B397" s="161" t="str">
        <f t="shared" si="920"/>
        <v>150 Otros</v>
      </c>
      <c r="C397" s="145">
        <v>0</v>
      </c>
      <c r="D397" s="145">
        <v>0</v>
      </c>
      <c r="E397" s="145">
        <v>0</v>
      </c>
      <c r="F397" s="145">
        <v>0</v>
      </c>
      <c r="G397" s="145">
        <v>0</v>
      </c>
      <c r="H397" s="145">
        <v>0</v>
      </c>
      <c r="I397" s="145">
        <v>0</v>
      </c>
      <c r="J397" s="145">
        <v>0</v>
      </c>
      <c r="K397" s="145">
        <v>0</v>
      </c>
      <c r="L397" s="145">
        <v>0</v>
      </c>
      <c r="M397" s="145">
        <v>0</v>
      </c>
      <c r="N397" s="145">
        <v>0</v>
      </c>
      <c r="O397" s="145">
        <v>0</v>
      </c>
      <c r="P397" s="145">
        <v>0</v>
      </c>
      <c r="Q397" s="145">
        <v>0</v>
      </c>
      <c r="R397" s="145">
        <v>0</v>
      </c>
      <c r="S397" s="145">
        <v>0</v>
      </c>
      <c r="T397" s="145">
        <v>0</v>
      </c>
      <c r="U397" s="145">
        <v>0</v>
      </c>
      <c r="V397" s="145">
        <v>0</v>
      </c>
      <c r="W397" s="145">
        <v>0</v>
      </c>
      <c r="X397" s="145">
        <v>0</v>
      </c>
      <c r="Y397" s="145">
        <v>0</v>
      </c>
      <c r="Z397" s="145">
        <v>0</v>
      </c>
      <c r="AA397" s="145">
        <v>0</v>
      </c>
      <c r="AB397" s="145">
        <v>0</v>
      </c>
      <c r="AC397" s="145">
        <v>0</v>
      </c>
      <c r="AD397" s="145">
        <v>0</v>
      </c>
      <c r="AE397" s="145">
        <v>0</v>
      </c>
      <c r="AF397" s="145">
        <v>0</v>
      </c>
      <c r="AG397" s="145">
        <v>0</v>
      </c>
      <c r="AH397" s="145"/>
      <c r="AI397" s="145"/>
      <c r="AJ397" s="145"/>
      <c r="AK397" s="145"/>
      <c r="AL397" s="145"/>
      <c r="AM397" s="145"/>
      <c r="AN397" s="145"/>
      <c r="AO397" s="145"/>
      <c r="AP397" s="145"/>
      <c r="AQ397" s="131">
        <f t="shared" si="921"/>
        <v>0</v>
      </c>
      <c r="AS397" s="145"/>
    </row>
    <row r="398" spans="2:45">
      <c r="B398" s="153" t="str">
        <f t="shared" si="920"/>
        <v>Colectivos</v>
      </c>
      <c r="C398" s="142"/>
      <c r="D398" s="142"/>
      <c r="E398" s="142"/>
      <c r="F398" s="142"/>
      <c r="G398" s="142"/>
      <c r="H398" s="142"/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142"/>
      <c r="Z398" s="142"/>
      <c r="AA398" s="142"/>
      <c r="AB398" s="142"/>
      <c r="AC398" s="142"/>
      <c r="AD398" s="142"/>
      <c r="AE398" s="142"/>
      <c r="AF398" s="142"/>
      <c r="AG398" s="142"/>
      <c r="AH398" s="142"/>
      <c r="AI398" s="142"/>
      <c r="AJ398" s="142"/>
      <c r="AK398" s="142"/>
      <c r="AL398" s="142"/>
      <c r="AM398" s="142"/>
      <c r="AN398" s="142"/>
      <c r="AO398" s="142"/>
      <c r="AP398" s="142"/>
      <c r="AQ398" s="27"/>
      <c r="AS398" s="142"/>
    </row>
    <row r="399" spans="2:45">
      <c r="B399" s="161" t="str">
        <f t="shared" si="920"/>
        <v>201 Vida Entera</v>
      </c>
      <c r="C399" s="145">
        <v>0</v>
      </c>
      <c r="D399" s="145">
        <v>0</v>
      </c>
      <c r="E399" s="145">
        <v>0</v>
      </c>
      <c r="F399" s="145">
        <v>0</v>
      </c>
      <c r="G399" s="145">
        <v>0</v>
      </c>
      <c r="H399" s="145">
        <v>0</v>
      </c>
      <c r="I399" s="145">
        <v>0</v>
      </c>
      <c r="J399" s="145">
        <v>900</v>
      </c>
      <c r="K399" s="145">
        <v>0</v>
      </c>
      <c r="L399" s="145">
        <v>0</v>
      </c>
      <c r="M399" s="145">
        <v>0</v>
      </c>
      <c r="N399" s="145">
        <v>0</v>
      </c>
      <c r="O399" s="145">
        <v>0</v>
      </c>
      <c r="P399" s="145">
        <v>0</v>
      </c>
      <c r="Q399" s="145">
        <v>0</v>
      </c>
      <c r="R399" s="145">
        <v>0</v>
      </c>
      <c r="S399" s="145">
        <v>0</v>
      </c>
      <c r="T399" s="145">
        <v>88586</v>
      </c>
      <c r="U399" s="145">
        <v>0</v>
      </c>
      <c r="V399" s="145">
        <v>0</v>
      </c>
      <c r="W399" s="145">
        <v>0</v>
      </c>
      <c r="X399" s="145">
        <v>0</v>
      </c>
      <c r="Y399" s="145">
        <v>0</v>
      </c>
      <c r="Z399" s="145">
        <v>0</v>
      </c>
      <c r="AA399" s="145">
        <v>0</v>
      </c>
      <c r="AB399" s="145">
        <v>0</v>
      </c>
      <c r="AC399" s="145">
        <v>0</v>
      </c>
      <c r="AD399" s="145">
        <v>0</v>
      </c>
      <c r="AE399" s="145">
        <v>0</v>
      </c>
      <c r="AF399" s="145">
        <v>0</v>
      </c>
      <c r="AG399" s="145">
        <v>0</v>
      </c>
      <c r="AH399" s="145"/>
      <c r="AI399" s="145"/>
      <c r="AJ399" s="145"/>
      <c r="AK399" s="145"/>
      <c r="AL399" s="145"/>
      <c r="AM399" s="145"/>
      <c r="AN399" s="145"/>
      <c r="AO399" s="145"/>
      <c r="AP399" s="145"/>
      <c r="AQ399" s="131">
        <f t="shared" ref="AQ399:AQ412" si="922">SUM(C399:AP399)</f>
        <v>89486</v>
      </c>
      <c r="AS399" s="145">
        <v>85534</v>
      </c>
    </row>
    <row r="400" spans="2:45">
      <c r="B400" s="161" t="str">
        <f t="shared" si="920"/>
        <v>202 Temporal de Vida</v>
      </c>
      <c r="C400" s="145">
        <v>73</v>
      </c>
      <c r="D400" s="145">
        <v>132.25483199999999</v>
      </c>
      <c r="E400" s="145">
        <v>18</v>
      </c>
      <c r="F400" s="145">
        <v>704</v>
      </c>
      <c r="G400" s="145">
        <v>2184</v>
      </c>
      <c r="H400" s="145">
        <v>217</v>
      </c>
      <c r="I400" s="145">
        <v>123958</v>
      </c>
      <c r="J400" s="145">
        <v>0</v>
      </c>
      <c r="K400" s="145">
        <v>0</v>
      </c>
      <c r="L400" s="145">
        <v>0</v>
      </c>
      <c r="M400" s="145">
        <v>476</v>
      </c>
      <c r="N400" s="145">
        <v>0</v>
      </c>
      <c r="O400" s="145">
        <v>141</v>
      </c>
      <c r="P400" s="145">
        <v>1504</v>
      </c>
      <c r="Q400" s="145">
        <v>701</v>
      </c>
      <c r="R400" s="145">
        <v>0</v>
      </c>
      <c r="S400" s="145">
        <v>150</v>
      </c>
      <c r="T400" s="145">
        <v>305187</v>
      </c>
      <c r="U400" s="145">
        <v>2</v>
      </c>
      <c r="V400" s="145">
        <v>28</v>
      </c>
      <c r="W400" s="145">
        <v>320</v>
      </c>
      <c r="X400" s="145">
        <v>828</v>
      </c>
      <c r="Y400" s="145">
        <v>2373</v>
      </c>
      <c r="Z400" s="145">
        <v>61</v>
      </c>
      <c r="AA400" s="145">
        <v>4</v>
      </c>
      <c r="AB400" s="145">
        <v>0</v>
      </c>
      <c r="AC400" s="145">
        <v>1</v>
      </c>
      <c r="AD400" s="145">
        <v>0</v>
      </c>
      <c r="AE400" s="145">
        <v>274</v>
      </c>
      <c r="AF400" s="145">
        <v>558</v>
      </c>
      <c r="AG400" s="145">
        <v>267</v>
      </c>
      <c r="AH400" s="145"/>
      <c r="AI400" s="145"/>
      <c r="AJ400" s="145"/>
      <c r="AK400" s="145"/>
      <c r="AL400" s="145"/>
      <c r="AM400" s="145"/>
      <c r="AN400" s="145"/>
      <c r="AO400" s="145"/>
      <c r="AP400" s="145"/>
      <c r="AQ400" s="131">
        <f t="shared" si="922"/>
        <v>440161.25483200001</v>
      </c>
      <c r="AS400" s="145">
        <v>617696</v>
      </c>
    </row>
    <row r="401" spans="2:45">
      <c r="B401" s="161" t="str">
        <f t="shared" si="920"/>
        <v>203 Otros Seguros con CUI</v>
      </c>
      <c r="C401" s="145">
        <v>0</v>
      </c>
      <c r="D401" s="145">
        <v>0</v>
      </c>
      <c r="E401" s="145">
        <v>0</v>
      </c>
      <c r="F401" s="145">
        <v>0</v>
      </c>
      <c r="G401" s="145">
        <v>0</v>
      </c>
      <c r="H401" s="145">
        <v>0</v>
      </c>
      <c r="I401" s="145">
        <v>0</v>
      </c>
      <c r="J401" s="145">
        <v>0</v>
      </c>
      <c r="K401" s="145">
        <v>0</v>
      </c>
      <c r="L401" s="145">
        <v>0</v>
      </c>
      <c r="M401" s="145">
        <v>0</v>
      </c>
      <c r="N401" s="145">
        <v>0</v>
      </c>
      <c r="O401" s="145">
        <v>0</v>
      </c>
      <c r="P401" s="145">
        <v>0</v>
      </c>
      <c r="Q401" s="145">
        <v>22</v>
      </c>
      <c r="R401" s="145">
        <v>0</v>
      </c>
      <c r="S401" s="145">
        <v>0</v>
      </c>
      <c r="T401" s="145">
        <v>0</v>
      </c>
      <c r="U401" s="145">
        <v>0</v>
      </c>
      <c r="V401" s="145">
        <v>0</v>
      </c>
      <c r="W401" s="145">
        <v>0</v>
      </c>
      <c r="X401" s="145">
        <v>0</v>
      </c>
      <c r="Y401" s="145">
        <v>4110</v>
      </c>
      <c r="Z401" s="145">
        <v>0</v>
      </c>
      <c r="AA401" s="145">
        <v>0</v>
      </c>
      <c r="AB401" s="145">
        <v>0</v>
      </c>
      <c r="AC401" s="145">
        <v>0</v>
      </c>
      <c r="AD401" s="145">
        <v>0</v>
      </c>
      <c r="AE401" s="145">
        <v>0</v>
      </c>
      <c r="AF401" s="145">
        <v>0</v>
      </c>
      <c r="AG401" s="145">
        <v>0</v>
      </c>
      <c r="AH401" s="145"/>
      <c r="AI401" s="145"/>
      <c r="AJ401" s="145"/>
      <c r="AK401" s="145"/>
      <c r="AL401" s="145"/>
      <c r="AM401" s="145"/>
      <c r="AN401" s="145"/>
      <c r="AO401" s="145"/>
      <c r="AP401" s="145"/>
      <c r="AQ401" s="131">
        <f t="shared" si="922"/>
        <v>4132</v>
      </c>
      <c r="AS401" s="145">
        <v>10726</v>
      </c>
    </row>
    <row r="402" spans="2:45">
      <c r="B402" s="161" t="str">
        <f t="shared" si="920"/>
        <v>204 Mixto o Dotal</v>
      </c>
      <c r="C402" s="145">
        <v>0</v>
      </c>
      <c r="D402" s="145">
        <v>0</v>
      </c>
      <c r="E402" s="145">
        <v>0</v>
      </c>
      <c r="F402" s="145">
        <v>0</v>
      </c>
      <c r="G402" s="145">
        <v>0</v>
      </c>
      <c r="H402" s="145">
        <v>0</v>
      </c>
      <c r="I402" s="145">
        <v>0</v>
      </c>
      <c r="J402" s="145">
        <v>0</v>
      </c>
      <c r="K402" s="145">
        <v>0</v>
      </c>
      <c r="L402" s="145">
        <v>0</v>
      </c>
      <c r="M402" s="145">
        <v>0</v>
      </c>
      <c r="N402" s="145">
        <v>0</v>
      </c>
      <c r="O402" s="145">
        <v>0</v>
      </c>
      <c r="P402" s="145">
        <v>0</v>
      </c>
      <c r="Q402" s="145">
        <v>0</v>
      </c>
      <c r="R402" s="145">
        <v>0</v>
      </c>
      <c r="S402" s="145">
        <v>0</v>
      </c>
      <c r="T402" s="145">
        <v>0</v>
      </c>
      <c r="U402" s="145">
        <v>0</v>
      </c>
      <c r="V402" s="145">
        <v>0</v>
      </c>
      <c r="W402" s="145">
        <v>0</v>
      </c>
      <c r="X402" s="145">
        <v>0</v>
      </c>
      <c r="Y402" s="145">
        <v>253</v>
      </c>
      <c r="Z402" s="145">
        <v>0</v>
      </c>
      <c r="AA402" s="145">
        <v>4</v>
      </c>
      <c r="AB402" s="145">
        <v>0</v>
      </c>
      <c r="AC402" s="145">
        <v>0</v>
      </c>
      <c r="AD402" s="145">
        <v>0</v>
      </c>
      <c r="AE402" s="145">
        <v>0</v>
      </c>
      <c r="AF402" s="145">
        <v>0</v>
      </c>
      <c r="AG402" s="145">
        <v>0</v>
      </c>
      <c r="AH402" s="145"/>
      <c r="AI402" s="145"/>
      <c r="AJ402" s="145"/>
      <c r="AK402" s="145"/>
      <c r="AL402" s="145"/>
      <c r="AM402" s="145"/>
      <c r="AN402" s="145"/>
      <c r="AO402" s="145"/>
      <c r="AP402" s="145"/>
      <c r="AQ402" s="131">
        <f t="shared" si="922"/>
        <v>257</v>
      </c>
      <c r="AS402" s="145">
        <v>185</v>
      </c>
    </row>
    <row r="403" spans="2:45">
      <c r="B403" s="161" t="str">
        <f t="shared" si="920"/>
        <v>205 Renta</v>
      </c>
      <c r="C403" s="145">
        <v>0</v>
      </c>
      <c r="D403" s="145">
        <v>0</v>
      </c>
      <c r="E403" s="145">
        <v>0</v>
      </c>
      <c r="F403" s="145">
        <v>0</v>
      </c>
      <c r="G403" s="145">
        <v>0</v>
      </c>
      <c r="H403" s="145">
        <v>0</v>
      </c>
      <c r="I403" s="145">
        <v>0</v>
      </c>
      <c r="J403" s="145">
        <v>0</v>
      </c>
      <c r="K403" s="145">
        <v>0</v>
      </c>
      <c r="L403" s="145">
        <v>0</v>
      </c>
      <c r="M403" s="145">
        <v>0</v>
      </c>
      <c r="N403" s="145">
        <v>0</v>
      </c>
      <c r="O403" s="145">
        <v>0</v>
      </c>
      <c r="P403" s="145">
        <v>0</v>
      </c>
      <c r="Q403" s="145">
        <v>0</v>
      </c>
      <c r="R403" s="145">
        <v>0</v>
      </c>
      <c r="S403" s="145">
        <v>0</v>
      </c>
      <c r="T403" s="145">
        <v>0</v>
      </c>
      <c r="U403" s="145">
        <v>0</v>
      </c>
      <c r="V403" s="145">
        <v>0</v>
      </c>
      <c r="W403" s="145">
        <v>0</v>
      </c>
      <c r="X403" s="145">
        <v>0</v>
      </c>
      <c r="Y403" s="145">
        <v>0</v>
      </c>
      <c r="Z403" s="145">
        <v>0</v>
      </c>
      <c r="AA403" s="145">
        <v>0</v>
      </c>
      <c r="AB403" s="145">
        <v>0</v>
      </c>
      <c r="AC403" s="145">
        <v>0</v>
      </c>
      <c r="AD403" s="145">
        <v>0</v>
      </c>
      <c r="AE403" s="145">
        <v>0</v>
      </c>
      <c r="AF403" s="145">
        <v>0</v>
      </c>
      <c r="AG403" s="145">
        <v>0</v>
      </c>
      <c r="AH403" s="145"/>
      <c r="AI403" s="145"/>
      <c r="AJ403" s="145"/>
      <c r="AK403" s="145"/>
      <c r="AL403" s="145"/>
      <c r="AM403" s="145"/>
      <c r="AN403" s="145"/>
      <c r="AO403" s="145"/>
      <c r="AP403" s="145"/>
      <c r="AQ403" s="131">
        <f t="shared" si="922"/>
        <v>0</v>
      </c>
      <c r="AS403" s="145"/>
    </row>
    <row r="404" spans="2:45">
      <c r="B404" s="161" t="str">
        <f t="shared" si="920"/>
        <v>206 Dotal Puro o Capital Diferido</v>
      </c>
      <c r="C404" s="145">
        <v>0</v>
      </c>
      <c r="D404" s="145">
        <v>0</v>
      </c>
      <c r="E404" s="145">
        <v>0</v>
      </c>
      <c r="F404" s="145">
        <v>0</v>
      </c>
      <c r="G404" s="145">
        <v>1</v>
      </c>
      <c r="H404" s="145">
        <v>0</v>
      </c>
      <c r="I404" s="145">
        <v>0</v>
      </c>
      <c r="J404" s="145">
        <v>0</v>
      </c>
      <c r="K404" s="145">
        <v>0</v>
      </c>
      <c r="L404" s="145">
        <v>0</v>
      </c>
      <c r="M404" s="145">
        <v>0</v>
      </c>
      <c r="N404" s="145">
        <v>0</v>
      </c>
      <c r="O404" s="145">
        <v>0</v>
      </c>
      <c r="P404" s="145">
        <v>0</v>
      </c>
      <c r="Q404" s="145">
        <v>0</v>
      </c>
      <c r="R404" s="145">
        <v>0</v>
      </c>
      <c r="S404" s="145">
        <v>0</v>
      </c>
      <c r="T404" s="145">
        <v>0</v>
      </c>
      <c r="U404" s="145">
        <v>0</v>
      </c>
      <c r="V404" s="145">
        <v>0</v>
      </c>
      <c r="W404" s="145">
        <v>0</v>
      </c>
      <c r="X404" s="145">
        <v>0</v>
      </c>
      <c r="Y404" s="145">
        <v>0</v>
      </c>
      <c r="Z404" s="145">
        <v>0</v>
      </c>
      <c r="AA404" s="145">
        <v>0</v>
      </c>
      <c r="AB404" s="145">
        <v>0</v>
      </c>
      <c r="AC404" s="145">
        <v>0</v>
      </c>
      <c r="AD404" s="145">
        <v>0</v>
      </c>
      <c r="AE404" s="145">
        <v>0</v>
      </c>
      <c r="AF404" s="145">
        <v>0</v>
      </c>
      <c r="AG404" s="145">
        <v>0</v>
      </c>
      <c r="AH404" s="145"/>
      <c r="AI404" s="145"/>
      <c r="AJ404" s="145"/>
      <c r="AK404" s="145"/>
      <c r="AL404" s="145"/>
      <c r="AM404" s="145"/>
      <c r="AN404" s="145"/>
      <c r="AO404" s="145"/>
      <c r="AP404" s="145"/>
      <c r="AQ404" s="131">
        <f t="shared" si="922"/>
        <v>1</v>
      </c>
      <c r="AS404" s="145">
        <v>1</v>
      </c>
    </row>
    <row r="405" spans="2:45">
      <c r="B405" s="161" t="str">
        <f t="shared" si="920"/>
        <v>207 Protección Familiar</v>
      </c>
      <c r="C405" s="145">
        <v>0</v>
      </c>
      <c r="D405" s="145">
        <v>0</v>
      </c>
      <c r="E405" s="145">
        <v>0</v>
      </c>
      <c r="F405" s="145">
        <v>0</v>
      </c>
      <c r="G405" s="145">
        <v>1</v>
      </c>
      <c r="H405" s="145">
        <v>0</v>
      </c>
      <c r="I405" s="145">
        <v>0</v>
      </c>
      <c r="J405" s="145">
        <v>0</v>
      </c>
      <c r="K405" s="145">
        <v>0</v>
      </c>
      <c r="L405" s="145">
        <v>0</v>
      </c>
      <c r="M405" s="145">
        <v>0</v>
      </c>
      <c r="N405" s="145">
        <v>0</v>
      </c>
      <c r="O405" s="145">
        <v>0</v>
      </c>
      <c r="P405" s="145">
        <v>0</v>
      </c>
      <c r="Q405" s="145">
        <v>207</v>
      </c>
      <c r="R405" s="145">
        <v>0</v>
      </c>
      <c r="S405" s="145">
        <v>0</v>
      </c>
      <c r="T405" s="145">
        <v>0</v>
      </c>
      <c r="U405" s="145">
        <v>0</v>
      </c>
      <c r="V405" s="145">
        <v>0</v>
      </c>
      <c r="W405" s="145">
        <v>0</v>
      </c>
      <c r="X405" s="145">
        <v>0</v>
      </c>
      <c r="Y405" s="145">
        <v>2676</v>
      </c>
      <c r="Z405" s="145">
        <v>0</v>
      </c>
      <c r="AA405" s="145">
        <v>0</v>
      </c>
      <c r="AB405" s="145">
        <v>0</v>
      </c>
      <c r="AC405" s="145">
        <v>0</v>
      </c>
      <c r="AD405" s="145">
        <v>0</v>
      </c>
      <c r="AE405" s="145">
        <v>0</v>
      </c>
      <c r="AF405" s="145">
        <v>0</v>
      </c>
      <c r="AG405" s="145">
        <v>11</v>
      </c>
      <c r="AH405" s="145"/>
      <c r="AI405" s="145"/>
      <c r="AJ405" s="145"/>
      <c r="AK405" s="145"/>
      <c r="AL405" s="145"/>
      <c r="AM405" s="145"/>
      <c r="AN405" s="145"/>
      <c r="AO405" s="145"/>
      <c r="AP405" s="145"/>
      <c r="AQ405" s="131">
        <f t="shared" si="922"/>
        <v>2895</v>
      </c>
      <c r="AS405" s="145">
        <v>2534</v>
      </c>
    </row>
    <row r="406" spans="2:45">
      <c r="B406" s="161" t="str">
        <f t="shared" si="920"/>
        <v>208 Incapacidad o Invalidez</v>
      </c>
      <c r="C406" s="145">
        <v>0</v>
      </c>
      <c r="D406" s="145">
        <v>0</v>
      </c>
      <c r="E406" s="145">
        <v>0</v>
      </c>
      <c r="F406" s="145">
        <v>0</v>
      </c>
      <c r="G406" s="145">
        <v>0</v>
      </c>
      <c r="H406" s="145">
        <v>0</v>
      </c>
      <c r="I406" s="145">
        <v>0</v>
      </c>
      <c r="J406" s="145">
        <v>0</v>
      </c>
      <c r="K406" s="145">
        <v>0</v>
      </c>
      <c r="L406" s="145">
        <v>0</v>
      </c>
      <c r="M406" s="145">
        <v>0</v>
      </c>
      <c r="N406" s="145">
        <v>0</v>
      </c>
      <c r="O406" s="145">
        <v>0</v>
      </c>
      <c r="P406" s="145">
        <v>0</v>
      </c>
      <c r="Q406" s="145">
        <v>0</v>
      </c>
      <c r="R406" s="145">
        <v>0</v>
      </c>
      <c r="S406" s="145">
        <v>1</v>
      </c>
      <c r="T406" s="145">
        <v>0</v>
      </c>
      <c r="U406" s="145">
        <v>0</v>
      </c>
      <c r="V406" s="145">
        <v>0</v>
      </c>
      <c r="W406" s="145">
        <v>0</v>
      </c>
      <c r="X406" s="145">
        <v>0</v>
      </c>
      <c r="Y406" s="145">
        <v>0</v>
      </c>
      <c r="Z406" s="145">
        <v>0</v>
      </c>
      <c r="AA406" s="145">
        <v>0</v>
      </c>
      <c r="AB406" s="145">
        <v>0</v>
      </c>
      <c r="AC406" s="145">
        <v>0</v>
      </c>
      <c r="AD406" s="145">
        <v>0</v>
      </c>
      <c r="AE406" s="145">
        <v>0</v>
      </c>
      <c r="AF406" s="145">
        <v>0</v>
      </c>
      <c r="AG406" s="145">
        <v>0</v>
      </c>
      <c r="AH406" s="145"/>
      <c r="AI406" s="145"/>
      <c r="AJ406" s="145"/>
      <c r="AK406" s="145"/>
      <c r="AL406" s="145"/>
      <c r="AM406" s="145"/>
      <c r="AN406" s="145"/>
      <c r="AO406" s="145"/>
      <c r="AP406" s="145"/>
      <c r="AQ406" s="131">
        <f t="shared" si="922"/>
        <v>1</v>
      </c>
      <c r="AS406" s="145">
        <v>2</v>
      </c>
    </row>
    <row r="407" spans="2:45">
      <c r="B407" s="161" t="str">
        <f t="shared" si="920"/>
        <v>209 Salud</v>
      </c>
      <c r="C407" s="145">
        <v>0</v>
      </c>
      <c r="D407" s="145">
        <v>15.584492851199998</v>
      </c>
      <c r="E407" s="145">
        <v>0</v>
      </c>
      <c r="F407" s="145">
        <v>226</v>
      </c>
      <c r="G407" s="145">
        <v>3291</v>
      </c>
      <c r="H407" s="145">
        <v>537</v>
      </c>
      <c r="I407" s="145">
        <v>17047</v>
      </c>
      <c r="J407" s="145">
        <v>602</v>
      </c>
      <c r="K407" s="145">
        <v>0</v>
      </c>
      <c r="L407" s="145">
        <v>0</v>
      </c>
      <c r="M407" s="145">
        <v>637</v>
      </c>
      <c r="N407" s="145">
        <v>0</v>
      </c>
      <c r="O407" s="145">
        <v>106</v>
      </c>
      <c r="P407" s="145">
        <v>2553</v>
      </c>
      <c r="Q407" s="145">
        <v>1726</v>
      </c>
      <c r="R407" s="145">
        <v>0</v>
      </c>
      <c r="S407" s="145">
        <v>0</v>
      </c>
      <c r="T407" s="145">
        <v>1</v>
      </c>
      <c r="U407" s="145">
        <v>0</v>
      </c>
      <c r="V407" s="145">
        <v>0</v>
      </c>
      <c r="W407" s="145">
        <v>18</v>
      </c>
      <c r="X407" s="145">
        <v>1150</v>
      </c>
      <c r="Y407" s="145">
        <v>0</v>
      </c>
      <c r="Z407" s="145">
        <v>1</v>
      </c>
      <c r="AA407" s="145">
        <v>0</v>
      </c>
      <c r="AB407" s="145">
        <v>0</v>
      </c>
      <c r="AC407" s="145">
        <v>3</v>
      </c>
      <c r="AD407" s="145">
        <v>0</v>
      </c>
      <c r="AE407" s="145">
        <v>253</v>
      </c>
      <c r="AF407" s="145">
        <v>153</v>
      </c>
      <c r="AG407" s="145">
        <v>11</v>
      </c>
      <c r="AH407" s="145"/>
      <c r="AI407" s="145"/>
      <c r="AJ407" s="145"/>
      <c r="AK407" s="145"/>
      <c r="AL407" s="145"/>
      <c r="AM407" s="145"/>
      <c r="AN407" s="145"/>
      <c r="AO407" s="145"/>
      <c r="AP407" s="145"/>
      <c r="AQ407" s="131">
        <f t="shared" si="922"/>
        <v>28330.584492851202</v>
      </c>
      <c r="AS407" s="145">
        <v>42627</v>
      </c>
    </row>
    <row r="408" spans="2:45">
      <c r="B408" s="161" t="str">
        <f t="shared" si="920"/>
        <v>210 Accidentes Personales</v>
      </c>
      <c r="C408" s="145">
        <v>0</v>
      </c>
      <c r="D408" s="145">
        <v>181.46616</v>
      </c>
      <c r="E408" s="145">
        <v>1</v>
      </c>
      <c r="F408" s="145">
        <v>177</v>
      </c>
      <c r="G408" s="145">
        <v>120</v>
      </c>
      <c r="H408" s="145">
        <v>0</v>
      </c>
      <c r="I408" s="145">
        <v>3459</v>
      </c>
      <c r="J408" s="145">
        <v>39</v>
      </c>
      <c r="K408" s="145">
        <v>4</v>
      </c>
      <c r="L408" s="145">
        <v>0</v>
      </c>
      <c r="M408" s="145">
        <v>80</v>
      </c>
      <c r="N408" s="145">
        <v>0</v>
      </c>
      <c r="O408" s="145">
        <v>17</v>
      </c>
      <c r="P408" s="145">
        <v>602</v>
      </c>
      <c r="Q408" s="145">
        <v>49</v>
      </c>
      <c r="R408" s="145">
        <v>0</v>
      </c>
      <c r="S408" s="145">
        <v>77</v>
      </c>
      <c r="T408" s="145">
        <v>0</v>
      </c>
      <c r="U408" s="145">
        <v>1</v>
      </c>
      <c r="V408" s="145">
        <v>0</v>
      </c>
      <c r="W408" s="145">
        <v>672</v>
      </c>
      <c r="X408" s="145">
        <v>1341</v>
      </c>
      <c r="Y408" s="145">
        <v>0</v>
      </c>
      <c r="Z408" s="145">
        <v>0</v>
      </c>
      <c r="AA408" s="145">
        <v>0</v>
      </c>
      <c r="AB408" s="145">
        <v>0</v>
      </c>
      <c r="AC408" s="145">
        <v>0</v>
      </c>
      <c r="AD408" s="145">
        <v>0</v>
      </c>
      <c r="AE408" s="145">
        <v>30</v>
      </c>
      <c r="AF408" s="145">
        <v>32</v>
      </c>
      <c r="AG408" s="145">
        <v>272</v>
      </c>
      <c r="AH408" s="145"/>
      <c r="AI408" s="145"/>
      <c r="AJ408" s="145"/>
      <c r="AK408" s="145"/>
      <c r="AL408" s="145"/>
      <c r="AM408" s="145"/>
      <c r="AN408" s="145"/>
      <c r="AO408" s="145"/>
      <c r="AP408" s="145"/>
      <c r="AQ408" s="131">
        <f t="shared" si="922"/>
        <v>7154.4661599999999</v>
      </c>
      <c r="AS408" s="145">
        <v>12507</v>
      </c>
    </row>
    <row r="409" spans="2:45">
      <c r="B409" s="161" t="str">
        <f t="shared" si="920"/>
        <v>211 Asistencia</v>
      </c>
      <c r="C409" s="145">
        <v>0</v>
      </c>
      <c r="D409" s="145">
        <v>0</v>
      </c>
      <c r="E409" s="145">
        <v>0</v>
      </c>
      <c r="F409" s="145">
        <v>0</v>
      </c>
      <c r="G409" s="145">
        <v>0</v>
      </c>
      <c r="H409" s="145">
        <v>0</v>
      </c>
      <c r="I409" s="145">
        <v>0</v>
      </c>
      <c r="J409" s="145">
        <v>0</v>
      </c>
      <c r="K409" s="145">
        <v>0</v>
      </c>
      <c r="L409" s="145">
        <v>0</v>
      </c>
      <c r="M409" s="145">
        <v>0</v>
      </c>
      <c r="N409" s="145">
        <v>0</v>
      </c>
      <c r="O409" s="145">
        <v>0</v>
      </c>
      <c r="P409" s="145">
        <v>0</v>
      </c>
      <c r="Q409" s="145">
        <v>0</v>
      </c>
      <c r="R409" s="145">
        <v>0</v>
      </c>
      <c r="S409" s="145">
        <v>0</v>
      </c>
      <c r="T409" s="145">
        <v>0</v>
      </c>
      <c r="U409" s="145">
        <v>0</v>
      </c>
      <c r="V409" s="145">
        <v>0</v>
      </c>
      <c r="W409" s="145">
        <v>0</v>
      </c>
      <c r="X409" s="145">
        <v>0</v>
      </c>
      <c r="Y409" s="145">
        <v>0</v>
      </c>
      <c r="Z409" s="145">
        <v>0</v>
      </c>
      <c r="AA409" s="145">
        <v>0</v>
      </c>
      <c r="AB409" s="145">
        <v>0</v>
      </c>
      <c r="AC409" s="145">
        <v>0</v>
      </c>
      <c r="AD409" s="145">
        <v>0</v>
      </c>
      <c r="AE409" s="145">
        <v>6</v>
      </c>
      <c r="AF409" s="145">
        <v>0</v>
      </c>
      <c r="AG409" s="145">
        <v>3</v>
      </c>
      <c r="AH409" s="145"/>
      <c r="AI409" s="145"/>
      <c r="AJ409" s="145"/>
      <c r="AK409" s="145"/>
      <c r="AL409" s="145"/>
      <c r="AM409" s="145"/>
      <c r="AN409" s="145"/>
      <c r="AO409" s="145"/>
      <c r="AP409" s="145"/>
      <c r="AQ409" s="131">
        <f t="shared" si="922"/>
        <v>9</v>
      </c>
      <c r="AS409" s="145">
        <v>12</v>
      </c>
    </row>
    <row r="410" spans="2:45">
      <c r="B410" s="161" t="str">
        <f t="shared" si="920"/>
        <v>212 Desgravamen</v>
      </c>
      <c r="C410" s="145">
        <v>25</v>
      </c>
      <c r="D410" s="145">
        <v>73.222944000000012</v>
      </c>
      <c r="E410" s="145">
        <v>133</v>
      </c>
      <c r="F410" s="145">
        <v>71</v>
      </c>
      <c r="G410" s="145">
        <v>55</v>
      </c>
      <c r="H410" s="145">
        <v>0</v>
      </c>
      <c r="I410" s="145">
        <v>320</v>
      </c>
      <c r="J410" s="145">
        <v>53</v>
      </c>
      <c r="K410" s="145">
        <v>0</v>
      </c>
      <c r="L410" s="145">
        <v>1</v>
      </c>
      <c r="M410" s="145">
        <v>27</v>
      </c>
      <c r="N410" s="145">
        <v>0</v>
      </c>
      <c r="O410" s="145">
        <v>72</v>
      </c>
      <c r="P410" s="145">
        <v>452</v>
      </c>
      <c r="Q410" s="145">
        <v>2</v>
      </c>
      <c r="R410" s="145">
        <v>1</v>
      </c>
      <c r="S410" s="145">
        <v>19</v>
      </c>
      <c r="T410" s="145">
        <v>49565</v>
      </c>
      <c r="U410" s="145">
        <v>0</v>
      </c>
      <c r="V410" s="145">
        <v>2</v>
      </c>
      <c r="W410" s="145">
        <v>15</v>
      </c>
      <c r="X410" s="145">
        <v>94</v>
      </c>
      <c r="Y410" s="145">
        <v>464</v>
      </c>
      <c r="Z410" s="145">
        <v>26</v>
      </c>
      <c r="AA410" s="145">
        <v>17</v>
      </c>
      <c r="AB410" s="145">
        <v>0</v>
      </c>
      <c r="AC410" s="145">
        <v>2</v>
      </c>
      <c r="AD410" s="145">
        <v>0</v>
      </c>
      <c r="AE410" s="145">
        <v>23</v>
      </c>
      <c r="AF410" s="145">
        <v>77</v>
      </c>
      <c r="AG410" s="145">
        <v>192</v>
      </c>
      <c r="AH410" s="145"/>
      <c r="AI410" s="145"/>
      <c r="AJ410" s="145"/>
      <c r="AK410" s="145"/>
      <c r="AL410" s="145"/>
      <c r="AM410" s="145"/>
      <c r="AN410" s="145"/>
      <c r="AO410" s="145"/>
      <c r="AP410" s="145"/>
      <c r="AQ410" s="131">
        <f t="shared" si="922"/>
        <v>51781.222944000001</v>
      </c>
      <c r="AS410" s="145">
        <v>47386</v>
      </c>
    </row>
    <row r="411" spans="2:45">
      <c r="B411" s="161" t="str">
        <f t="shared" si="920"/>
        <v>213 Seguros con APV</v>
      </c>
      <c r="C411" s="145">
        <v>0</v>
      </c>
      <c r="D411" s="145">
        <v>0</v>
      </c>
      <c r="E411" s="145">
        <v>1</v>
      </c>
      <c r="F411" s="145">
        <v>0</v>
      </c>
      <c r="G411" s="145">
        <v>0</v>
      </c>
      <c r="H411" s="145">
        <v>0</v>
      </c>
      <c r="I411" s="145">
        <v>0</v>
      </c>
      <c r="J411" s="145">
        <v>0</v>
      </c>
      <c r="K411" s="145">
        <v>0</v>
      </c>
      <c r="L411" s="145">
        <v>0</v>
      </c>
      <c r="M411" s="145">
        <v>0</v>
      </c>
      <c r="N411" s="145">
        <v>0</v>
      </c>
      <c r="O411" s="145">
        <v>0</v>
      </c>
      <c r="P411" s="145">
        <v>0</v>
      </c>
      <c r="Q411" s="145">
        <v>11</v>
      </c>
      <c r="R411" s="145">
        <v>0</v>
      </c>
      <c r="S411" s="145">
        <v>0</v>
      </c>
      <c r="T411" s="145">
        <v>0</v>
      </c>
      <c r="U411" s="145">
        <v>7</v>
      </c>
      <c r="V411" s="145">
        <v>0</v>
      </c>
      <c r="W411" s="145">
        <v>0</v>
      </c>
      <c r="X411" s="145">
        <v>0</v>
      </c>
      <c r="Y411" s="145">
        <v>0</v>
      </c>
      <c r="Z411" s="145">
        <v>0</v>
      </c>
      <c r="AA411" s="145">
        <v>0</v>
      </c>
      <c r="AB411" s="145">
        <v>0</v>
      </c>
      <c r="AC411" s="145">
        <v>0</v>
      </c>
      <c r="AD411" s="145">
        <v>0</v>
      </c>
      <c r="AE411" s="145">
        <v>0</v>
      </c>
      <c r="AF411" s="145">
        <v>0</v>
      </c>
      <c r="AG411" s="145">
        <v>0</v>
      </c>
      <c r="AH411" s="145"/>
      <c r="AI411" s="145"/>
      <c r="AJ411" s="145"/>
      <c r="AK411" s="145"/>
      <c r="AL411" s="145"/>
      <c r="AM411" s="145"/>
      <c r="AN411" s="145"/>
      <c r="AO411" s="145"/>
      <c r="AP411" s="145"/>
      <c r="AQ411" s="131">
        <f t="shared" si="922"/>
        <v>19</v>
      </c>
      <c r="AS411" s="145"/>
    </row>
    <row r="412" spans="2:45">
      <c r="B412" s="161" t="str">
        <f t="shared" si="920"/>
        <v>250 Otros</v>
      </c>
      <c r="C412" s="145">
        <v>0</v>
      </c>
      <c r="D412" s="145">
        <v>0</v>
      </c>
      <c r="E412" s="145">
        <v>0</v>
      </c>
      <c r="F412" s="145">
        <v>0</v>
      </c>
      <c r="G412" s="145">
        <v>0</v>
      </c>
      <c r="H412" s="145">
        <v>0</v>
      </c>
      <c r="I412" s="145">
        <v>0</v>
      </c>
      <c r="J412" s="145">
        <v>0</v>
      </c>
      <c r="K412" s="145">
        <v>0</v>
      </c>
      <c r="L412" s="145">
        <v>0</v>
      </c>
      <c r="M412" s="145">
        <v>0</v>
      </c>
      <c r="N412" s="145">
        <v>0</v>
      </c>
      <c r="O412" s="145">
        <v>0</v>
      </c>
      <c r="P412" s="145">
        <v>0</v>
      </c>
      <c r="Q412" s="145">
        <v>0</v>
      </c>
      <c r="R412" s="145">
        <v>0</v>
      </c>
      <c r="S412" s="145">
        <v>0</v>
      </c>
      <c r="T412" s="145">
        <v>0</v>
      </c>
      <c r="U412" s="145">
        <v>0</v>
      </c>
      <c r="V412" s="145">
        <v>0</v>
      </c>
      <c r="W412" s="145">
        <v>0</v>
      </c>
      <c r="X412" s="145">
        <v>0</v>
      </c>
      <c r="Y412" s="145">
        <v>52056</v>
      </c>
      <c r="Z412" s="145">
        <v>0</v>
      </c>
      <c r="AA412" s="145">
        <v>0</v>
      </c>
      <c r="AB412" s="145">
        <v>0</v>
      </c>
      <c r="AC412" s="145">
        <v>0</v>
      </c>
      <c r="AD412" s="145">
        <v>0</v>
      </c>
      <c r="AE412" s="145">
        <v>0</v>
      </c>
      <c r="AF412" s="145">
        <v>0</v>
      </c>
      <c r="AG412" s="145">
        <v>0</v>
      </c>
      <c r="AH412" s="145"/>
      <c r="AI412" s="145"/>
      <c r="AJ412" s="145"/>
      <c r="AK412" s="145"/>
      <c r="AL412" s="145"/>
      <c r="AM412" s="145"/>
      <c r="AN412" s="145"/>
      <c r="AO412" s="145"/>
      <c r="AP412" s="145"/>
      <c r="AQ412" s="131">
        <f t="shared" si="922"/>
        <v>52056</v>
      </c>
      <c r="AS412" s="145">
        <v>52032</v>
      </c>
    </row>
    <row r="413" spans="2:45">
      <c r="B413" s="153" t="str">
        <f t="shared" si="920"/>
        <v>Previsionales</v>
      </c>
      <c r="C413" s="142"/>
      <c r="D413" s="142"/>
      <c r="E413" s="142"/>
      <c r="F413" s="142"/>
      <c r="G413" s="142"/>
      <c r="H413" s="142"/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/>
      <c r="Y413" s="142"/>
      <c r="Z413" s="142"/>
      <c r="AA413" s="142"/>
      <c r="AB413" s="142"/>
      <c r="AC413" s="142"/>
      <c r="AD413" s="142"/>
      <c r="AE413" s="142"/>
      <c r="AF413" s="142"/>
      <c r="AG413" s="142"/>
      <c r="AH413" s="142"/>
      <c r="AI413" s="142"/>
      <c r="AJ413" s="142"/>
      <c r="AK413" s="142"/>
      <c r="AL413" s="142"/>
      <c r="AM413" s="142"/>
      <c r="AN413" s="142"/>
      <c r="AO413" s="142"/>
      <c r="AP413" s="142"/>
      <c r="AQ413" s="27"/>
      <c r="AS413" s="142"/>
    </row>
    <row r="414" spans="2:45">
      <c r="B414" s="161" t="str">
        <f t="shared" si="920"/>
        <v>420 Seguro de AFP</v>
      </c>
      <c r="C414" s="145">
        <v>0</v>
      </c>
      <c r="D414" s="145">
        <v>1.0612079999999999</v>
      </c>
      <c r="E414" s="145">
        <v>0</v>
      </c>
      <c r="F414" s="145">
        <v>0</v>
      </c>
      <c r="G414" s="145">
        <v>1</v>
      </c>
      <c r="H414" s="145">
        <v>2</v>
      </c>
      <c r="I414" s="145">
        <v>0</v>
      </c>
      <c r="J414" s="145">
        <v>10</v>
      </c>
      <c r="K414" s="145">
        <v>0</v>
      </c>
      <c r="L414" s="145">
        <v>0</v>
      </c>
      <c r="M414" s="145">
        <v>0</v>
      </c>
      <c r="N414" s="145">
        <v>0</v>
      </c>
      <c r="O414" s="145">
        <v>0</v>
      </c>
      <c r="P414" s="145">
        <v>0</v>
      </c>
      <c r="Q414" s="145">
        <v>2</v>
      </c>
      <c r="R414" s="145">
        <v>0</v>
      </c>
      <c r="S414" s="145">
        <v>0</v>
      </c>
      <c r="T414" s="145">
        <v>0</v>
      </c>
      <c r="U414" s="145">
        <v>0</v>
      </c>
      <c r="V414" s="145">
        <v>0</v>
      </c>
      <c r="W414" s="145">
        <v>0</v>
      </c>
      <c r="X414" s="145">
        <v>0</v>
      </c>
      <c r="Y414" s="145">
        <v>0</v>
      </c>
      <c r="Z414" s="145">
        <v>2</v>
      </c>
      <c r="AA414" s="145">
        <v>0</v>
      </c>
      <c r="AB414" s="145">
        <v>0</v>
      </c>
      <c r="AC414" s="145">
        <v>0</v>
      </c>
      <c r="AD414" s="145">
        <v>0</v>
      </c>
      <c r="AE414" s="145">
        <v>0</v>
      </c>
      <c r="AF414" s="145">
        <v>4</v>
      </c>
      <c r="AG414" s="145">
        <v>0</v>
      </c>
      <c r="AH414" s="145"/>
      <c r="AI414" s="145"/>
      <c r="AJ414" s="145"/>
      <c r="AK414" s="145"/>
      <c r="AL414" s="145"/>
      <c r="AM414" s="145"/>
      <c r="AN414" s="145"/>
      <c r="AO414" s="145"/>
      <c r="AP414" s="145"/>
      <c r="AQ414" s="131">
        <f t="shared" ref="AQ414:AQ418" si="923">SUM(C414:AP414)</f>
        <v>22.061208000000001</v>
      </c>
      <c r="AS414" s="145">
        <v>19</v>
      </c>
    </row>
    <row r="415" spans="2:45">
      <c r="B415" s="161" t="str">
        <f t="shared" si="920"/>
        <v>421 Renta Vitalicia Vejez</v>
      </c>
      <c r="C415" s="145">
        <v>0</v>
      </c>
      <c r="D415" s="145">
        <v>0</v>
      </c>
      <c r="E415" s="145">
        <v>653</v>
      </c>
      <c r="F415" s="145">
        <v>1010</v>
      </c>
      <c r="G415" s="145">
        <v>40388</v>
      </c>
      <c r="H415" s="145">
        <v>0</v>
      </c>
      <c r="I415" s="145">
        <v>0</v>
      </c>
      <c r="J415" s="145">
        <v>22589</v>
      </c>
      <c r="K415" s="145">
        <v>0</v>
      </c>
      <c r="L415" s="145">
        <v>8076</v>
      </c>
      <c r="M415" s="145">
        <v>44847</v>
      </c>
      <c r="N415" s="145">
        <v>38935</v>
      </c>
      <c r="O415" s="145">
        <v>27772</v>
      </c>
      <c r="P415" s="145">
        <v>13216</v>
      </c>
      <c r="Q415" s="145">
        <v>13568</v>
      </c>
      <c r="R415" s="145">
        <v>0</v>
      </c>
      <c r="S415" s="145">
        <v>0</v>
      </c>
      <c r="T415" s="145">
        <v>0</v>
      </c>
      <c r="U415" s="145">
        <v>0</v>
      </c>
      <c r="V415" s="145">
        <v>0</v>
      </c>
      <c r="W415" s="145">
        <v>614</v>
      </c>
      <c r="X415" s="145">
        <v>55038</v>
      </c>
      <c r="Y415" s="145">
        <v>0</v>
      </c>
      <c r="Z415" s="145">
        <v>16389</v>
      </c>
      <c r="AA415" s="145">
        <v>17657</v>
      </c>
      <c r="AB415" s="145">
        <v>33178</v>
      </c>
      <c r="AC415" s="145">
        <v>14098</v>
      </c>
      <c r="AD415" s="145">
        <v>0</v>
      </c>
      <c r="AE415" s="145">
        <v>15647</v>
      </c>
      <c r="AF415" s="145">
        <v>330</v>
      </c>
      <c r="AG415" s="145">
        <v>0</v>
      </c>
      <c r="AH415" s="145"/>
      <c r="AI415" s="145"/>
      <c r="AJ415" s="145"/>
      <c r="AK415" s="145"/>
      <c r="AL415" s="145"/>
      <c r="AM415" s="145"/>
      <c r="AN415" s="145"/>
      <c r="AO415" s="145"/>
      <c r="AP415" s="145"/>
      <c r="AQ415" s="131">
        <f t="shared" si="923"/>
        <v>364005</v>
      </c>
      <c r="AS415" s="145">
        <v>347664</v>
      </c>
    </row>
    <row r="416" spans="2:45">
      <c r="B416" s="161" t="str">
        <f t="shared" si="920"/>
        <v>422 Renta Vitalicia Invalidez</v>
      </c>
      <c r="C416" s="145">
        <v>0</v>
      </c>
      <c r="D416" s="145">
        <v>0</v>
      </c>
      <c r="E416" s="145">
        <v>216</v>
      </c>
      <c r="F416" s="145">
        <v>270</v>
      </c>
      <c r="G416" s="145">
        <v>5351</v>
      </c>
      <c r="H416" s="145">
        <v>0</v>
      </c>
      <c r="I416" s="145">
        <v>0</v>
      </c>
      <c r="J416" s="145">
        <v>2646</v>
      </c>
      <c r="K416" s="145">
        <v>0</v>
      </c>
      <c r="L416" s="145">
        <v>442</v>
      </c>
      <c r="M416" s="145">
        <v>5308</v>
      </c>
      <c r="N416" s="145">
        <v>2948</v>
      </c>
      <c r="O416" s="145">
        <v>3314</v>
      </c>
      <c r="P416" s="145">
        <v>1304</v>
      </c>
      <c r="Q416" s="145">
        <v>680</v>
      </c>
      <c r="R416" s="145">
        <v>0</v>
      </c>
      <c r="S416" s="145">
        <v>0</v>
      </c>
      <c r="T416" s="145">
        <v>0</v>
      </c>
      <c r="U416" s="145">
        <v>0</v>
      </c>
      <c r="V416" s="145">
        <v>0</v>
      </c>
      <c r="W416" s="145">
        <v>67</v>
      </c>
      <c r="X416" s="145">
        <v>4401</v>
      </c>
      <c r="Y416" s="145">
        <v>0</v>
      </c>
      <c r="Z416" s="145">
        <v>1055</v>
      </c>
      <c r="AA416" s="145">
        <v>3239</v>
      </c>
      <c r="AB416" s="145">
        <v>3270</v>
      </c>
      <c r="AC416" s="145">
        <v>1800</v>
      </c>
      <c r="AD416" s="145">
        <v>0</v>
      </c>
      <c r="AE416" s="145">
        <v>972</v>
      </c>
      <c r="AF416" s="145">
        <v>0</v>
      </c>
      <c r="AG416" s="145">
        <v>0</v>
      </c>
      <c r="AH416" s="145"/>
      <c r="AI416" s="145"/>
      <c r="AJ416" s="145"/>
      <c r="AK416" s="145"/>
      <c r="AL416" s="145"/>
      <c r="AM416" s="145"/>
      <c r="AN416" s="145"/>
      <c r="AO416" s="145"/>
      <c r="AP416" s="145"/>
      <c r="AQ416" s="131">
        <f t="shared" si="923"/>
        <v>37283</v>
      </c>
      <c r="AS416" s="145">
        <v>31828</v>
      </c>
    </row>
    <row r="417" spans="2:87">
      <c r="B417" s="161" t="str">
        <f t="shared" si="920"/>
        <v>423 Renta Vitalicia Sobrevivencia</v>
      </c>
      <c r="C417" s="145">
        <v>0</v>
      </c>
      <c r="D417" s="145">
        <v>0</v>
      </c>
      <c r="E417" s="145">
        <v>106</v>
      </c>
      <c r="F417" s="145">
        <v>345</v>
      </c>
      <c r="G417" s="145">
        <v>5679</v>
      </c>
      <c r="H417" s="145">
        <v>0</v>
      </c>
      <c r="I417" s="145">
        <v>0</v>
      </c>
      <c r="J417" s="145">
        <v>2345</v>
      </c>
      <c r="K417" s="145">
        <v>0</v>
      </c>
      <c r="L417" s="145">
        <v>328</v>
      </c>
      <c r="M417" s="145">
        <v>5897</v>
      </c>
      <c r="N417" s="145">
        <v>5161</v>
      </c>
      <c r="O417" s="145">
        <v>2347</v>
      </c>
      <c r="P417" s="145">
        <v>1100</v>
      </c>
      <c r="Q417" s="145">
        <v>647</v>
      </c>
      <c r="R417" s="145">
        <v>0</v>
      </c>
      <c r="S417" s="145">
        <v>0</v>
      </c>
      <c r="T417" s="145">
        <v>0</v>
      </c>
      <c r="U417" s="145">
        <v>0</v>
      </c>
      <c r="V417" s="145">
        <v>0</v>
      </c>
      <c r="W417" s="145">
        <v>166</v>
      </c>
      <c r="X417" s="145">
        <v>3855</v>
      </c>
      <c r="Y417" s="145">
        <v>0</v>
      </c>
      <c r="Z417" s="145">
        <v>816</v>
      </c>
      <c r="AA417" s="145">
        <v>2019</v>
      </c>
      <c r="AB417" s="145">
        <v>8182</v>
      </c>
      <c r="AC417" s="145">
        <v>1800</v>
      </c>
      <c r="AD417" s="145">
        <v>0</v>
      </c>
      <c r="AE417" s="145">
        <v>664</v>
      </c>
      <c r="AF417" s="145">
        <v>0</v>
      </c>
      <c r="AG417" s="145">
        <v>0</v>
      </c>
      <c r="AH417" s="145"/>
      <c r="AI417" s="145"/>
      <c r="AJ417" s="145"/>
      <c r="AK417" s="145"/>
      <c r="AL417" s="145"/>
      <c r="AM417" s="145"/>
      <c r="AN417" s="145"/>
      <c r="AO417" s="145"/>
      <c r="AP417" s="145"/>
      <c r="AQ417" s="131">
        <f t="shared" si="923"/>
        <v>41457</v>
      </c>
      <c r="AS417" s="145">
        <v>38527</v>
      </c>
    </row>
    <row r="418" spans="2:87">
      <c r="B418" s="161" t="str">
        <f t="shared" si="920"/>
        <v>424 Invalidez y Sobrevivencia</v>
      </c>
      <c r="C418" s="145">
        <v>0</v>
      </c>
      <c r="D418" s="145">
        <v>0</v>
      </c>
      <c r="E418" s="145">
        <v>0</v>
      </c>
      <c r="F418" s="145">
        <v>0</v>
      </c>
      <c r="G418" s="145">
        <v>0</v>
      </c>
      <c r="H418" s="145">
        <v>0</v>
      </c>
      <c r="I418" s="145">
        <v>0</v>
      </c>
      <c r="J418" s="145">
        <v>0</v>
      </c>
      <c r="K418" s="145">
        <v>0</v>
      </c>
      <c r="L418" s="145">
        <v>2</v>
      </c>
      <c r="M418" s="145">
        <v>0</v>
      </c>
      <c r="N418" s="145">
        <v>5</v>
      </c>
      <c r="O418" s="145">
        <v>0</v>
      </c>
      <c r="P418" s="145">
        <v>1186</v>
      </c>
      <c r="Q418" s="145">
        <v>0</v>
      </c>
      <c r="R418" s="145">
        <v>0</v>
      </c>
      <c r="S418" s="145">
        <v>0</v>
      </c>
      <c r="T418" s="145">
        <v>0</v>
      </c>
      <c r="U418" s="145">
        <v>0</v>
      </c>
      <c r="V418" s="145">
        <v>0</v>
      </c>
      <c r="W418" s="145">
        <v>0</v>
      </c>
      <c r="X418" s="145">
        <v>0</v>
      </c>
      <c r="Y418" s="145">
        <v>0</v>
      </c>
      <c r="Z418" s="145">
        <v>0</v>
      </c>
      <c r="AA418" s="145">
        <v>441</v>
      </c>
      <c r="AB418" s="145">
        <v>0</v>
      </c>
      <c r="AC418" s="145">
        <v>1180</v>
      </c>
      <c r="AD418" s="145">
        <v>0</v>
      </c>
      <c r="AE418" s="145">
        <v>22</v>
      </c>
      <c r="AF418" s="145">
        <v>0</v>
      </c>
      <c r="AG418" s="145">
        <v>0</v>
      </c>
      <c r="AH418" s="145"/>
      <c r="AI418" s="145"/>
      <c r="AJ418" s="145"/>
      <c r="AK418" s="145"/>
      <c r="AL418" s="145"/>
      <c r="AM418" s="145"/>
      <c r="AN418" s="145"/>
      <c r="AO418" s="145"/>
      <c r="AP418" s="145"/>
      <c r="AQ418" s="131">
        <f t="shared" si="923"/>
        <v>2836</v>
      </c>
      <c r="AS418" s="145">
        <v>2881</v>
      </c>
    </row>
    <row r="419" spans="2:87">
      <c r="B419" s="162" t="str">
        <f t="shared" si="920"/>
        <v>Total</v>
      </c>
      <c r="C419" s="223">
        <v>126</v>
      </c>
      <c r="D419" s="223">
        <v>99684</v>
      </c>
      <c r="E419" s="223">
        <v>7092</v>
      </c>
      <c r="F419" s="223">
        <v>106711</v>
      </c>
      <c r="G419" s="223">
        <v>93154</v>
      </c>
      <c r="H419" s="223">
        <v>756</v>
      </c>
      <c r="I419" s="223">
        <v>212601</v>
      </c>
      <c r="J419" s="223">
        <v>351387</v>
      </c>
      <c r="K419" s="223">
        <v>34596</v>
      </c>
      <c r="L419" s="223">
        <v>9396</v>
      </c>
      <c r="M419" s="223">
        <v>153679</v>
      </c>
      <c r="N419" s="223">
        <v>47134</v>
      </c>
      <c r="O419" s="223">
        <v>75620</v>
      </c>
      <c r="P419" s="223">
        <v>63596</v>
      </c>
      <c r="Q419" s="223">
        <v>62523</v>
      </c>
      <c r="R419" s="223">
        <v>1</v>
      </c>
      <c r="S419" s="223">
        <v>1144</v>
      </c>
      <c r="T419" s="223">
        <v>454241</v>
      </c>
      <c r="U419" s="223">
        <v>51454</v>
      </c>
      <c r="V419" s="223">
        <v>30</v>
      </c>
      <c r="W419" s="223">
        <v>11755</v>
      </c>
      <c r="X419" s="223">
        <v>473834</v>
      </c>
      <c r="Y419" s="223">
        <v>215570</v>
      </c>
      <c r="Z419" s="223">
        <v>30896</v>
      </c>
      <c r="AA419" s="223">
        <v>44158</v>
      </c>
      <c r="AB419" s="223">
        <v>56495</v>
      </c>
      <c r="AC419" s="223">
        <v>19032</v>
      </c>
      <c r="AD419" s="223">
        <v>0</v>
      </c>
      <c r="AE419" s="223">
        <v>178800</v>
      </c>
      <c r="AF419" s="223">
        <v>66577</v>
      </c>
      <c r="AG419" s="223">
        <v>304497</v>
      </c>
      <c r="AH419" s="223"/>
      <c r="AI419" s="223"/>
      <c r="AJ419" s="223"/>
      <c r="AK419" s="223"/>
      <c r="AL419" s="223"/>
      <c r="AM419" s="223"/>
      <c r="AN419" s="223"/>
      <c r="AO419" s="223"/>
      <c r="AP419" s="223"/>
      <c r="AQ419" s="132">
        <f>SUM(C419:AP419)</f>
        <v>3226539</v>
      </c>
      <c r="AS419" s="132">
        <f>SUM(AS382:AS418)</f>
        <v>3520897</v>
      </c>
    </row>
    <row r="421" spans="2:87">
      <c r="C421" s="209"/>
      <c r="D421" s="209"/>
      <c r="E421" s="209"/>
      <c r="F421" s="209"/>
      <c r="G421" s="209"/>
      <c r="H421" s="209"/>
      <c r="I421" s="209"/>
      <c r="J421" s="209"/>
      <c r="K421" s="209"/>
      <c r="L421" s="209"/>
      <c r="M421" s="209"/>
      <c r="N421" s="209"/>
      <c r="O421" s="209"/>
      <c r="P421" s="209"/>
      <c r="Q421" s="209"/>
      <c r="R421" s="209"/>
      <c r="S421" s="209"/>
      <c r="T421" s="209"/>
      <c r="U421" s="209"/>
      <c r="V421" s="209"/>
      <c r="W421" s="209"/>
      <c r="X421" s="209"/>
      <c r="Y421" s="209"/>
      <c r="Z421" s="209"/>
      <c r="AA421" s="209"/>
      <c r="AB421" s="209"/>
      <c r="AC421" s="209"/>
      <c r="AD421" s="209"/>
      <c r="AE421" s="209"/>
      <c r="AF421" s="209"/>
      <c r="AG421" s="209"/>
    </row>
    <row r="422" spans="2:87" ht="18.75" customHeight="1">
      <c r="B422" s="230" t="s">
        <v>522</v>
      </c>
      <c r="C422" s="231"/>
      <c r="D422" s="231"/>
      <c r="E422" s="231"/>
      <c r="F422" s="231"/>
      <c r="G422" s="231"/>
      <c r="H422" s="231"/>
      <c r="I422" s="231"/>
      <c r="J422" s="231"/>
      <c r="K422" s="231"/>
      <c r="L422" s="231"/>
      <c r="M422" s="231"/>
      <c r="N422" s="231"/>
      <c r="O422" s="231"/>
      <c r="P422" s="231"/>
      <c r="Q422" s="231"/>
      <c r="R422" s="231"/>
      <c r="S422" s="231"/>
      <c r="T422" s="231"/>
      <c r="U422" s="231"/>
      <c r="V422" s="231"/>
      <c r="W422" s="231"/>
      <c r="X422" s="231"/>
      <c r="Y422" s="231"/>
      <c r="Z422" s="231"/>
      <c r="AA422" s="231"/>
      <c r="AB422" s="231"/>
      <c r="AC422" s="231"/>
      <c r="AD422" s="231"/>
      <c r="AE422" s="231"/>
      <c r="AF422" s="231"/>
      <c r="AG422" s="231"/>
      <c r="AH422" s="231"/>
      <c r="AI422" s="231"/>
      <c r="AJ422" s="231"/>
      <c r="AK422" s="231"/>
      <c r="AL422" s="231"/>
      <c r="AM422" s="231"/>
      <c r="AN422" s="231"/>
      <c r="AO422" s="231"/>
      <c r="AP422" s="231"/>
      <c r="AQ422" s="232"/>
    </row>
    <row r="423" spans="2:87" s="185" customFormat="1">
      <c r="B423" s="187"/>
      <c r="C423" s="178">
        <f>COUNTIF($C$424:$AP$424,C424)</f>
        <v>1</v>
      </c>
      <c r="D423" s="178">
        <f t="shared" ref="D423:AP423" si="924">COUNTIF($C$424:$AP$424,D424)</f>
        <v>1</v>
      </c>
      <c r="E423" s="178">
        <f t="shared" si="924"/>
        <v>1</v>
      </c>
      <c r="F423" s="178">
        <f t="shared" si="924"/>
        <v>1</v>
      </c>
      <c r="G423" s="178">
        <f t="shared" si="924"/>
        <v>1</v>
      </c>
      <c r="H423" s="178">
        <f t="shared" si="924"/>
        <v>1</v>
      </c>
      <c r="I423" s="178">
        <f t="shared" si="924"/>
        <v>1</v>
      </c>
      <c r="J423" s="178">
        <f t="shared" si="924"/>
        <v>1</v>
      </c>
      <c r="K423" s="178">
        <f t="shared" si="924"/>
        <v>1</v>
      </c>
      <c r="L423" s="178">
        <f t="shared" si="924"/>
        <v>1</v>
      </c>
      <c r="M423" s="178">
        <f t="shared" si="924"/>
        <v>1</v>
      </c>
      <c r="N423" s="178">
        <f t="shared" si="924"/>
        <v>1</v>
      </c>
      <c r="O423" s="178">
        <f t="shared" si="924"/>
        <v>1</v>
      </c>
      <c r="P423" s="178">
        <f t="shared" si="924"/>
        <v>1</v>
      </c>
      <c r="Q423" s="178">
        <f t="shared" si="924"/>
        <v>1</v>
      </c>
      <c r="R423" s="178">
        <f t="shared" si="924"/>
        <v>1</v>
      </c>
      <c r="S423" s="178">
        <f t="shared" si="924"/>
        <v>1</v>
      </c>
      <c r="T423" s="178">
        <f t="shared" si="924"/>
        <v>1</v>
      </c>
      <c r="U423" s="178">
        <f t="shared" si="924"/>
        <v>1</v>
      </c>
      <c r="V423" s="178">
        <f t="shared" si="924"/>
        <v>1</v>
      </c>
      <c r="W423" s="178">
        <f t="shared" si="924"/>
        <v>1</v>
      </c>
      <c r="X423" s="178">
        <f t="shared" si="924"/>
        <v>1</v>
      </c>
      <c r="Y423" s="178">
        <f t="shared" si="924"/>
        <v>1</v>
      </c>
      <c r="Z423" s="178">
        <f t="shared" si="924"/>
        <v>1</v>
      </c>
      <c r="AA423" s="178">
        <f t="shared" si="924"/>
        <v>1</v>
      </c>
      <c r="AB423" s="178">
        <f t="shared" si="924"/>
        <v>1</v>
      </c>
      <c r="AC423" s="178">
        <f t="shared" si="924"/>
        <v>1</v>
      </c>
      <c r="AD423" s="178">
        <f t="shared" si="924"/>
        <v>1</v>
      </c>
      <c r="AE423" s="178">
        <f t="shared" si="924"/>
        <v>1</v>
      </c>
      <c r="AF423" s="178">
        <f t="shared" si="924"/>
        <v>1</v>
      </c>
      <c r="AG423" s="178">
        <f t="shared" si="924"/>
        <v>1</v>
      </c>
      <c r="AH423" s="178">
        <f t="shared" si="924"/>
        <v>9</v>
      </c>
      <c r="AI423" s="178">
        <f t="shared" si="924"/>
        <v>9</v>
      </c>
      <c r="AJ423" s="178">
        <f t="shared" si="924"/>
        <v>9</v>
      </c>
      <c r="AK423" s="178">
        <f t="shared" si="924"/>
        <v>9</v>
      </c>
      <c r="AL423" s="178">
        <f t="shared" si="924"/>
        <v>9</v>
      </c>
      <c r="AM423" s="178">
        <f t="shared" si="924"/>
        <v>9</v>
      </c>
      <c r="AN423" s="178">
        <f t="shared" si="924"/>
        <v>9</v>
      </c>
      <c r="AO423" s="178">
        <f t="shared" si="924"/>
        <v>9</v>
      </c>
      <c r="AP423" s="178">
        <f t="shared" si="924"/>
        <v>9</v>
      </c>
      <c r="AQ423" s="187"/>
      <c r="AS423" s="177"/>
      <c r="AU423" s="179"/>
      <c r="AV423" s="179"/>
      <c r="AW423" s="179"/>
      <c r="AX423" s="179"/>
      <c r="AY423" s="179"/>
      <c r="AZ423" s="179"/>
      <c r="BA423" s="179"/>
      <c r="BB423" s="179"/>
      <c r="BC423" s="179"/>
      <c r="BD423" s="179"/>
      <c r="BE423" s="179"/>
      <c r="BF423" s="179"/>
      <c r="BG423" s="179"/>
      <c r="BH423" s="179"/>
      <c r="BI423" s="179"/>
      <c r="BJ423" s="179"/>
      <c r="BK423" s="179"/>
      <c r="BL423" s="179"/>
      <c r="BM423" s="179"/>
      <c r="BN423" s="179"/>
      <c r="BO423" s="179"/>
      <c r="BP423" s="179"/>
      <c r="BQ423" s="179"/>
      <c r="BR423" s="179"/>
      <c r="BS423" s="179"/>
      <c r="BT423" s="179"/>
      <c r="BU423" s="179"/>
      <c r="BV423" s="179"/>
      <c r="BW423" s="179"/>
      <c r="BX423" s="179"/>
      <c r="BY423" s="179"/>
      <c r="BZ423" s="179"/>
      <c r="CA423" s="179"/>
      <c r="CB423" s="179"/>
      <c r="CC423" s="179"/>
      <c r="CD423" s="179"/>
      <c r="CE423" s="179"/>
      <c r="CF423" s="179"/>
      <c r="CG423" s="179"/>
      <c r="CH423" s="179"/>
      <c r="CI423" s="179"/>
    </row>
    <row r="424" spans="2:87" s="185" customFormat="1" hidden="1">
      <c r="B424" s="177"/>
      <c r="C424" s="176">
        <f>SUM(C426:C462)</f>
        <v>-3604204</v>
      </c>
      <c r="D424" s="176">
        <f t="shared" ref="D424:AP424" si="925">SUM(D426:D462)</f>
        <v>-25014663.355999995</v>
      </c>
      <c r="E424" s="176">
        <f t="shared" si="925"/>
        <v>-35321497</v>
      </c>
      <c r="F424" s="176">
        <f t="shared" si="925"/>
        <v>-21566082</v>
      </c>
      <c r="G424" s="176">
        <f t="shared" si="925"/>
        <v>-193601861.46680871</v>
      </c>
      <c r="H424" s="176">
        <f t="shared" si="925"/>
        <v>-64208922</v>
      </c>
      <c r="I424" s="176">
        <f t="shared" si="925"/>
        <v>-2941376</v>
      </c>
      <c r="J424" s="176">
        <f t="shared" si="925"/>
        <v>-202782872</v>
      </c>
      <c r="K424" s="176">
        <f t="shared" si="925"/>
        <v>-5191506</v>
      </c>
      <c r="L424" s="176">
        <f t="shared" si="925"/>
        <v>-46162676</v>
      </c>
      <c r="M424" s="176">
        <f t="shared" si="925"/>
        <v>-253305488</v>
      </c>
      <c r="N424" s="176">
        <f t="shared" si="925"/>
        <v>-102046616</v>
      </c>
      <c r="O424" s="176">
        <f t="shared" si="925"/>
        <v>-237302842</v>
      </c>
      <c r="P424" s="176">
        <f t="shared" si="925"/>
        <v>-121327624</v>
      </c>
      <c r="Q424" s="176">
        <f t="shared" si="925"/>
        <v>-111789229</v>
      </c>
      <c r="R424" s="176">
        <f t="shared" si="925"/>
        <v>-98940</v>
      </c>
      <c r="S424" s="176">
        <f t="shared" si="925"/>
        <v>-4257535</v>
      </c>
      <c r="T424" s="176">
        <f t="shared" si="925"/>
        <v>-9223606</v>
      </c>
      <c r="U424" s="176">
        <f t="shared" si="925"/>
        <v>-8192532</v>
      </c>
      <c r="V424" s="176">
        <f t="shared" si="925"/>
        <v>-13686</v>
      </c>
      <c r="W424" s="176">
        <f t="shared" si="925"/>
        <v>-2800041</v>
      </c>
      <c r="X424" s="176">
        <f t="shared" si="925"/>
        <v>-377323425.04397297</v>
      </c>
      <c r="Y424" s="176">
        <f t="shared" si="925"/>
        <v>-9442946</v>
      </c>
      <c r="Z424" s="176">
        <f t="shared" si="925"/>
        <v>-63635172.934783965</v>
      </c>
      <c r="AA424" s="176">
        <f t="shared" si="925"/>
        <v>-141867373</v>
      </c>
      <c r="AB424" s="176">
        <f t="shared" si="925"/>
        <v>-169062127</v>
      </c>
      <c r="AC424" s="176">
        <f t="shared" si="925"/>
        <v>-57691160</v>
      </c>
      <c r="AD424" s="176">
        <f t="shared" si="925"/>
        <v>-16335885</v>
      </c>
      <c r="AE424" s="176">
        <f t="shared" si="925"/>
        <v>-102039596</v>
      </c>
      <c r="AF424" s="176">
        <f t="shared" si="925"/>
        <v>-86043611</v>
      </c>
      <c r="AG424" s="176">
        <f t="shared" si="925"/>
        <v>-49948559.708132625</v>
      </c>
      <c r="AH424" s="176">
        <f t="shared" si="925"/>
        <v>0</v>
      </c>
      <c r="AI424" s="176">
        <f t="shared" si="925"/>
        <v>0</v>
      </c>
      <c r="AJ424" s="176">
        <f t="shared" si="925"/>
        <v>0</v>
      </c>
      <c r="AK424" s="176">
        <f t="shared" si="925"/>
        <v>0</v>
      </c>
      <c r="AL424" s="176">
        <f t="shared" si="925"/>
        <v>0</v>
      </c>
      <c r="AM424" s="176">
        <f t="shared" si="925"/>
        <v>0</v>
      </c>
      <c r="AN424" s="176">
        <f t="shared" si="925"/>
        <v>0</v>
      </c>
      <c r="AO424" s="176">
        <f t="shared" si="925"/>
        <v>0</v>
      </c>
      <c r="AP424" s="176">
        <f t="shared" si="925"/>
        <v>0</v>
      </c>
      <c r="AQ424" s="177"/>
      <c r="AS424" s="177"/>
      <c r="AU424" s="179"/>
      <c r="AV424" s="179"/>
      <c r="AW424" s="179"/>
      <c r="AX424" s="179"/>
      <c r="AY424" s="179"/>
      <c r="AZ424" s="179"/>
      <c r="BA424" s="179"/>
      <c r="BB424" s="179"/>
      <c r="BC424" s="179"/>
      <c r="BD424" s="179"/>
      <c r="BE424" s="179"/>
      <c r="BF424" s="179"/>
      <c r="BG424" s="179"/>
      <c r="BH424" s="179"/>
      <c r="BI424" s="179"/>
      <c r="BJ424" s="179"/>
      <c r="BK424" s="179"/>
      <c r="BL424" s="179"/>
      <c r="BM424" s="179"/>
      <c r="BN424" s="179"/>
      <c r="BO424" s="179"/>
      <c r="BP424" s="179"/>
      <c r="BQ424" s="179"/>
      <c r="BR424" s="179"/>
      <c r="BS424" s="179"/>
      <c r="BT424" s="179"/>
      <c r="BU424" s="179"/>
      <c r="BV424" s="179"/>
      <c r="BW424" s="179"/>
      <c r="BX424" s="179"/>
      <c r="BY424" s="179"/>
      <c r="BZ424" s="179"/>
      <c r="CA424" s="179"/>
      <c r="CB424" s="179"/>
      <c r="CC424" s="179"/>
      <c r="CD424" s="179"/>
      <c r="CE424" s="179"/>
      <c r="CF424" s="179"/>
      <c r="CG424" s="179"/>
      <c r="CH424" s="179"/>
      <c r="CI424" s="179"/>
    </row>
    <row r="425" spans="2:87" s="195" customFormat="1" ht="22.5">
      <c r="B425" s="138"/>
      <c r="C425" s="138" t="str">
        <f>C7</f>
        <v>Ace Vida</v>
      </c>
      <c r="D425" s="138" t="str">
        <f t="shared" ref="D425:AQ425" si="926">D7</f>
        <v>BanChile</v>
      </c>
      <c r="E425" s="138" t="str">
        <f t="shared" si="926"/>
        <v>BBVA Vida</v>
      </c>
      <c r="F425" s="138" t="str">
        <f t="shared" si="926"/>
        <v>BCI Seguros Vida</v>
      </c>
      <c r="G425" s="138" t="str">
        <f t="shared" si="926"/>
        <v>BICE Vida</v>
      </c>
      <c r="H425" s="138" t="str">
        <f t="shared" si="926"/>
        <v>Cámara</v>
      </c>
      <c r="I425" s="138" t="str">
        <f t="shared" si="926"/>
        <v>Cardif</v>
      </c>
      <c r="J425" s="138" t="str">
        <f t="shared" si="926"/>
        <v>Chilena Consolidada</v>
      </c>
      <c r="K425" s="138" t="str">
        <f t="shared" si="926"/>
        <v>CLC</v>
      </c>
      <c r="L425" s="138" t="str">
        <f t="shared" si="926"/>
        <v>CN Life</v>
      </c>
      <c r="M425" s="138" t="str">
        <f t="shared" si="926"/>
        <v>Consorcio Nacional</v>
      </c>
      <c r="N425" s="138" t="str">
        <f t="shared" si="926"/>
        <v>CorpSeguros</v>
      </c>
      <c r="O425" s="138" t="str">
        <f t="shared" si="926"/>
        <v>CorpVida</v>
      </c>
      <c r="P425" s="138" t="str">
        <f t="shared" si="926"/>
        <v>Cruz del Sur</v>
      </c>
      <c r="Q425" s="138" t="str">
        <f t="shared" si="926"/>
        <v>EuroAmérica</v>
      </c>
      <c r="R425" s="138" t="str">
        <f t="shared" si="926"/>
        <v>Huelen</v>
      </c>
      <c r="S425" s="138" t="str">
        <f t="shared" si="926"/>
        <v>Itaú</v>
      </c>
      <c r="T425" s="138" t="str">
        <f t="shared" si="926"/>
        <v>M. de Carabineros</v>
      </c>
      <c r="U425" s="138" t="str">
        <f t="shared" si="926"/>
        <v>M. del Ej. y Av.</v>
      </c>
      <c r="V425" s="138" t="str">
        <f t="shared" si="926"/>
        <v>Magallanes Vida</v>
      </c>
      <c r="W425" s="138" t="str">
        <f t="shared" si="926"/>
        <v>Mapfre Vida</v>
      </c>
      <c r="X425" s="138" t="str">
        <f t="shared" si="926"/>
        <v>Metlife</v>
      </c>
      <c r="Y425" s="138" t="str">
        <f t="shared" si="926"/>
        <v>Mutual de Seguros</v>
      </c>
      <c r="Z425" s="138" t="str">
        <f t="shared" si="926"/>
        <v>Ohio National</v>
      </c>
      <c r="AA425" s="138" t="str">
        <f t="shared" si="926"/>
        <v>Penta Vida</v>
      </c>
      <c r="AB425" s="138" t="str">
        <f t="shared" si="926"/>
        <v>Principal</v>
      </c>
      <c r="AC425" s="138" t="str">
        <f t="shared" si="926"/>
        <v>Renta Nacional</v>
      </c>
      <c r="AD425" s="138" t="str">
        <f t="shared" si="926"/>
        <v>Rigel</v>
      </c>
      <c r="AE425" s="138" t="str">
        <f t="shared" si="926"/>
        <v>Security Previsión</v>
      </c>
      <c r="AF425" s="138" t="str">
        <f t="shared" si="926"/>
        <v>Sura</v>
      </c>
      <c r="AG425" s="138" t="str">
        <f t="shared" si="926"/>
        <v>Zurich Santander</v>
      </c>
      <c r="AH425" s="138">
        <f t="shared" si="926"/>
        <v>0</v>
      </c>
      <c r="AI425" s="138">
        <f t="shared" si="926"/>
        <v>0</v>
      </c>
      <c r="AJ425" s="138">
        <f t="shared" si="926"/>
        <v>0</v>
      </c>
      <c r="AK425" s="138">
        <f t="shared" si="926"/>
        <v>0</v>
      </c>
      <c r="AL425" s="138">
        <f t="shared" si="926"/>
        <v>0</v>
      </c>
      <c r="AM425" s="138">
        <f t="shared" si="926"/>
        <v>0</v>
      </c>
      <c r="AN425" s="138">
        <f t="shared" si="926"/>
        <v>0</v>
      </c>
      <c r="AO425" s="138">
        <f t="shared" si="926"/>
        <v>0</v>
      </c>
      <c r="AP425" s="138">
        <f t="shared" si="926"/>
        <v>0</v>
      </c>
      <c r="AQ425" s="138" t="str">
        <f t="shared" si="926"/>
        <v>Mercado</v>
      </c>
      <c r="AS425" s="138" t="s">
        <v>339</v>
      </c>
      <c r="AU425" s="196"/>
      <c r="AV425" s="196"/>
      <c r="AW425" s="196"/>
      <c r="AX425" s="196"/>
      <c r="AY425" s="196"/>
      <c r="AZ425" s="196"/>
      <c r="BA425" s="196"/>
      <c r="BB425" s="196"/>
      <c r="BC425" s="196"/>
      <c r="BD425" s="196"/>
      <c r="BE425" s="196"/>
      <c r="BF425" s="196"/>
      <c r="BG425" s="196"/>
      <c r="BH425" s="196"/>
      <c r="BI425" s="196"/>
      <c r="BJ425" s="196"/>
      <c r="BK425" s="196"/>
      <c r="BL425" s="196"/>
      <c r="BM425" s="196"/>
      <c r="BN425" s="196"/>
      <c r="BO425" s="196"/>
      <c r="BP425" s="196"/>
      <c r="BQ425" s="196"/>
      <c r="BR425" s="196"/>
      <c r="BS425" s="196"/>
      <c r="BT425" s="196"/>
      <c r="BU425" s="196"/>
      <c r="BV425" s="196"/>
      <c r="BW425" s="196"/>
      <c r="BX425" s="196"/>
      <c r="BY425" s="196"/>
      <c r="BZ425" s="196"/>
      <c r="CA425" s="196"/>
      <c r="CB425" s="196"/>
      <c r="CC425" s="196"/>
      <c r="CD425" s="196"/>
      <c r="CE425" s="196"/>
      <c r="CF425" s="196"/>
      <c r="CG425" s="196"/>
      <c r="CH425" s="196"/>
      <c r="CI425" s="196"/>
    </row>
    <row r="426" spans="2:87">
      <c r="B426" s="153" t="str">
        <f>B250</f>
        <v>Individuales</v>
      </c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s="142"/>
      <c r="R426" s="142"/>
      <c r="S426" s="142"/>
      <c r="T426" s="142"/>
      <c r="U426" s="142"/>
      <c r="V426" s="142"/>
      <c r="W426" s="142"/>
      <c r="X426" s="142"/>
      <c r="Y426" s="142"/>
      <c r="Z426" s="142"/>
      <c r="AA426" s="142"/>
      <c r="AB426" s="142"/>
      <c r="AC426" s="142"/>
      <c r="AD426" s="142"/>
      <c r="AE426" s="142"/>
      <c r="AF426" s="142"/>
      <c r="AG426" s="142"/>
      <c r="AH426" s="142"/>
      <c r="AI426" s="142"/>
      <c r="AJ426" s="142"/>
      <c r="AK426" s="142"/>
      <c r="AL426" s="142"/>
      <c r="AM426" s="142"/>
      <c r="AN426" s="142"/>
      <c r="AO426" s="142"/>
      <c r="AP426" s="142"/>
      <c r="AQ426" s="27"/>
      <c r="AS426" s="142"/>
    </row>
    <row r="427" spans="2:87">
      <c r="B427" s="161" t="str">
        <f t="shared" ref="B427:B463" si="927">B251</f>
        <v>101 Vida Entera</v>
      </c>
      <c r="C427" s="145">
        <v>0</v>
      </c>
      <c r="D427" s="145">
        <v>0</v>
      </c>
      <c r="E427" s="145">
        <v>0</v>
      </c>
      <c r="F427" s="145">
        <v>0</v>
      </c>
      <c r="G427" s="145">
        <v>-187285.08550786914</v>
      </c>
      <c r="H427" s="145">
        <v>0</v>
      </c>
      <c r="I427" s="145">
        <v>0</v>
      </c>
      <c r="J427" s="145">
        <v>-156568</v>
      </c>
      <c r="K427" s="145">
        <v>0</v>
      </c>
      <c r="L427" s="145">
        <v>0</v>
      </c>
      <c r="M427" s="145">
        <v>-348296</v>
      </c>
      <c r="N427" s="145">
        <v>0</v>
      </c>
      <c r="O427" s="145">
        <v>0</v>
      </c>
      <c r="P427" s="145">
        <v>-6123</v>
      </c>
      <c r="Q427" s="145">
        <v>-126492</v>
      </c>
      <c r="R427" s="145">
        <v>0</v>
      </c>
      <c r="S427" s="145">
        <v>0</v>
      </c>
      <c r="T427" s="145">
        <v>0</v>
      </c>
      <c r="U427" s="145">
        <v>-83921</v>
      </c>
      <c r="V427" s="145">
        <v>0</v>
      </c>
      <c r="W427" s="145">
        <v>0</v>
      </c>
      <c r="X427" s="145">
        <v>-297591</v>
      </c>
      <c r="Y427" s="145">
        <v>-338803</v>
      </c>
      <c r="Z427" s="145">
        <v>-140102.18052950001</v>
      </c>
      <c r="AA427" s="145">
        <v>-122486</v>
      </c>
      <c r="AB427" s="145">
        <v>0</v>
      </c>
      <c r="AC427" s="145">
        <v>0</v>
      </c>
      <c r="AD427" s="145">
        <v>0</v>
      </c>
      <c r="AE427" s="145">
        <v>-2850</v>
      </c>
      <c r="AF427" s="145">
        <v>-22424</v>
      </c>
      <c r="AG427" s="145">
        <v>0</v>
      </c>
      <c r="AH427" s="145"/>
      <c r="AI427" s="145"/>
      <c r="AJ427" s="145"/>
      <c r="AK427" s="145"/>
      <c r="AL427" s="145"/>
      <c r="AM427" s="145"/>
      <c r="AN427" s="145"/>
      <c r="AO427" s="145"/>
      <c r="AP427" s="145"/>
      <c r="AQ427" s="131">
        <f t="shared" ref="AQ427:AQ441" si="928">SUM(C427:AP427)</f>
        <v>-1832941.2660373691</v>
      </c>
      <c r="AS427" s="145">
        <v>-3263744</v>
      </c>
    </row>
    <row r="428" spans="2:87">
      <c r="B428" s="161" t="str">
        <f t="shared" si="927"/>
        <v>102 Temporal de Vida</v>
      </c>
      <c r="C428" s="145">
        <v>-4821</v>
      </c>
      <c r="D428" s="145">
        <v>-458599.66199999955</v>
      </c>
      <c r="E428" s="145">
        <v>0</v>
      </c>
      <c r="F428" s="145">
        <v>135025</v>
      </c>
      <c r="G428" s="145">
        <v>-90613.794741910722</v>
      </c>
      <c r="H428" s="145">
        <v>0</v>
      </c>
      <c r="I428" s="145">
        <v>14859</v>
      </c>
      <c r="J428" s="145">
        <v>-370259</v>
      </c>
      <c r="K428" s="145">
        <v>0</v>
      </c>
      <c r="L428" s="145">
        <v>0</v>
      </c>
      <c r="M428" s="145">
        <v>-604973</v>
      </c>
      <c r="N428" s="145">
        <v>0</v>
      </c>
      <c r="O428" s="145">
        <v>-330748</v>
      </c>
      <c r="P428" s="145">
        <v>-13283</v>
      </c>
      <c r="Q428" s="145">
        <v>-22418</v>
      </c>
      <c r="R428" s="145">
        <v>0</v>
      </c>
      <c r="S428" s="145">
        <v>0</v>
      </c>
      <c r="T428" s="145">
        <v>0</v>
      </c>
      <c r="U428" s="145">
        <v>-111783</v>
      </c>
      <c r="V428" s="145">
        <v>0</v>
      </c>
      <c r="W428" s="145">
        <v>-136692</v>
      </c>
      <c r="X428" s="145">
        <v>-136619</v>
      </c>
      <c r="Y428" s="145">
        <v>-967</v>
      </c>
      <c r="Z428" s="145">
        <v>-435351.22824149998</v>
      </c>
      <c r="AA428" s="145">
        <v>-86505</v>
      </c>
      <c r="AB428" s="145">
        <v>0</v>
      </c>
      <c r="AC428" s="145">
        <v>0</v>
      </c>
      <c r="AD428" s="145">
        <v>0</v>
      </c>
      <c r="AE428" s="145">
        <v>-270337</v>
      </c>
      <c r="AF428" s="145">
        <v>-105161</v>
      </c>
      <c r="AG428" s="145">
        <v>-2195322.7410785756</v>
      </c>
      <c r="AH428" s="145"/>
      <c r="AI428" s="145"/>
      <c r="AJ428" s="145"/>
      <c r="AK428" s="145"/>
      <c r="AL428" s="145"/>
      <c r="AM428" s="145"/>
      <c r="AN428" s="145"/>
      <c r="AO428" s="145"/>
      <c r="AP428" s="145"/>
      <c r="AQ428" s="131">
        <f t="shared" si="928"/>
        <v>-5224569.426061986</v>
      </c>
      <c r="AS428" s="145">
        <v>-3368933</v>
      </c>
    </row>
    <row r="429" spans="2:87">
      <c r="B429" s="161" t="str">
        <f t="shared" si="927"/>
        <v>103 Otros Seguros con CUI</v>
      </c>
      <c r="C429" s="145">
        <v>0</v>
      </c>
      <c r="D429" s="145">
        <v>-44931.644</v>
      </c>
      <c r="E429" s="145">
        <v>0</v>
      </c>
      <c r="F429" s="145">
        <v>-2137134</v>
      </c>
      <c r="G429" s="145">
        <v>-3051785.3153803954</v>
      </c>
      <c r="H429" s="145">
        <v>0</v>
      </c>
      <c r="I429" s="145">
        <v>0</v>
      </c>
      <c r="J429" s="145">
        <v>-10854573</v>
      </c>
      <c r="K429" s="145">
        <v>0</v>
      </c>
      <c r="L429" s="145">
        <v>0</v>
      </c>
      <c r="M429" s="145">
        <v>-10951174</v>
      </c>
      <c r="N429" s="145">
        <v>0</v>
      </c>
      <c r="O429" s="145">
        <v>-2132260</v>
      </c>
      <c r="P429" s="145">
        <v>-4275230</v>
      </c>
      <c r="Q429" s="145">
        <v>-11758724</v>
      </c>
      <c r="R429" s="145">
        <v>0</v>
      </c>
      <c r="S429" s="145">
        <v>0</v>
      </c>
      <c r="T429" s="145">
        <v>0</v>
      </c>
      <c r="U429" s="145">
        <v>0</v>
      </c>
      <c r="V429" s="145">
        <v>0</v>
      </c>
      <c r="W429" s="145">
        <v>-55093</v>
      </c>
      <c r="X429" s="145">
        <v>-13264260</v>
      </c>
      <c r="Y429" s="145">
        <v>-13931</v>
      </c>
      <c r="Z429" s="145">
        <v>-60869.183374999993</v>
      </c>
      <c r="AA429" s="145">
        <v>-4252385</v>
      </c>
      <c r="AB429" s="145">
        <v>-949361</v>
      </c>
      <c r="AC429" s="145">
        <v>-2389</v>
      </c>
      <c r="AD429" s="145">
        <v>0</v>
      </c>
      <c r="AE429" s="145">
        <v>-2795736</v>
      </c>
      <c r="AF429" s="145">
        <v>-11577482</v>
      </c>
      <c r="AG429" s="145">
        <v>-20007102.253293369</v>
      </c>
      <c r="AH429" s="145"/>
      <c r="AI429" s="145"/>
      <c r="AJ429" s="145"/>
      <c r="AK429" s="145"/>
      <c r="AL429" s="145"/>
      <c r="AM429" s="145"/>
      <c r="AN429" s="145"/>
      <c r="AO429" s="145"/>
      <c r="AP429" s="145"/>
      <c r="AQ429" s="131">
        <f t="shared" si="928"/>
        <v>-98184420.396048754</v>
      </c>
      <c r="AS429" s="145">
        <v>-77640585</v>
      </c>
    </row>
    <row r="430" spans="2:87">
      <c r="B430" s="161" t="str">
        <f t="shared" si="927"/>
        <v>104 Mixto o Dotal</v>
      </c>
      <c r="C430" s="145">
        <v>0</v>
      </c>
      <c r="D430" s="145">
        <v>0</v>
      </c>
      <c r="E430" s="145">
        <v>0</v>
      </c>
      <c r="F430" s="145">
        <v>0</v>
      </c>
      <c r="G430" s="145">
        <v>-598147.77984644321</v>
      </c>
      <c r="H430" s="145">
        <v>-2709</v>
      </c>
      <c r="I430" s="145">
        <v>0</v>
      </c>
      <c r="J430" s="145">
        <v>-1697656</v>
      </c>
      <c r="K430" s="145">
        <v>0</v>
      </c>
      <c r="L430" s="145">
        <v>0</v>
      </c>
      <c r="M430" s="145">
        <v>-794563</v>
      </c>
      <c r="N430" s="145">
        <v>0</v>
      </c>
      <c r="O430" s="145">
        <v>0</v>
      </c>
      <c r="P430" s="145">
        <v>-721650</v>
      </c>
      <c r="Q430" s="145">
        <v>-586943</v>
      </c>
      <c r="R430" s="145">
        <v>-4773</v>
      </c>
      <c r="S430" s="145">
        <v>0</v>
      </c>
      <c r="T430" s="145">
        <v>-2474599</v>
      </c>
      <c r="U430" s="145">
        <v>-3103796</v>
      </c>
      <c r="V430" s="145">
        <v>0</v>
      </c>
      <c r="W430" s="145">
        <v>-3393</v>
      </c>
      <c r="X430" s="145">
        <v>-1690749</v>
      </c>
      <c r="Y430" s="145">
        <v>-3073618</v>
      </c>
      <c r="Z430" s="145">
        <v>-27483.421445</v>
      </c>
      <c r="AA430" s="145">
        <v>0</v>
      </c>
      <c r="AB430" s="145">
        <v>0</v>
      </c>
      <c r="AC430" s="145">
        <v>0</v>
      </c>
      <c r="AD430" s="145">
        <v>0</v>
      </c>
      <c r="AE430" s="145">
        <v>-194401</v>
      </c>
      <c r="AF430" s="145">
        <v>-3737778</v>
      </c>
      <c r="AG430" s="145">
        <v>0</v>
      </c>
      <c r="AH430" s="145"/>
      <c r="AI430" s="145"/>
      <c r="AJ430" s="145"/>
      <c r="AK430" s="145"/>
      <c r="AL430" s="145"/>
      <c r="AM430" s="145"/>
      <c r="AN430" s="145"/>
      <c r="AO430" s="145"/>
      <c r="AP430" s="145"/>
      <c r="AQ430" s="131">
        <f t="shared" si="928"/>
        <v>-18712259.201291442</v>
      </c>
      <c r="AS430" s="145">
        <v>-16038866</v>
      </c>
    </row>
    <row r="431" spans="2:87">
      <c r="B431" s="161" t="str">
        <f t="shared" si="927"/>
        <v>105 Renta</v>
      </c>
      <c r="C431" s="145">
        <v>0</v>
      </c>
      <c r="D431" s="145">
        <v>0</v>
      </c>
      <c r="E431" s="145">
        <v>0</v>
      </c>
      <c r="F431" s="145">
        <v>0</v>
      </c>
      <c r="G431" s="145">
        <v>-1645936.3761065193</v>
      </c>
      <c r="H431" s="145">
        <v>0</v>
      </c>
      <c r="I431" s="145">
        <v>0</v>
      </c>
      <c r="J431" s="145">
        <v>-111953</v>
      </c>
      <c r="K431" s="145">
        <v>0</v>
      </c>
      <c r="L431" s="145">
        <v>-9154</v>
      </c>
      <c r="M431" s="145">
        <v>-1981553</v>
      </c>
      <c r="N431" s="145">
        <v>-93225</v>
      </c>
      <c r="O431" s="145">
        <v>-3814828</v>
      </c>
      <c r="P431" s="145">
        <v>-1059134</v>
      </c>
      <c r="Q431" s="145">
        <v>-3738345</v>
      </c>
      <c r="R431" s="145">
        <v>0</v>
      </c>
      <c r="S431" s="145">
        <v>0</v>
      </c>
      <c r="T431" s="145">
        <v>0</v>
      </c>
      <c r="U431" s="145">
        <v>0</v>
      </c>
      <c r="V431" s="145">
        <v>0</v>
      </c>
      <c r="W431" s="145">
        <v>-15145</v>
      </c>
      <c r="X431" s="145">
        <v>-5822233</v>
      </c>
      <c r="Y431" s="145">
        <v>-2371802</v>
      </c>
      <c r="Z431" s="145">
        <v>-140217</v>
      </c>
      <c r="AA431" s="145">
        <v>-119294</v>
      </c>
      <c r="AB431" s="145">
        <v>-3533377</v>
      </c>
      <c r="AC431" s="145">
        <v>9248</v>
      </c>
      <c r="AD431" s="145">
        <v>0</v>
      </c>
      <c r="AE431" s="145">
        <v>-3953181</v>
      </c>
      <c r="AF431" s="145">
        <v>-67373</v>
      </c>
      <c r="AG431" s="145">
        <v>0</v>
      </c>
      <c r="AH431" s="145"/>
      <c r="AI431" s="145"/>
      <c r="AJ431" s="145"/>
      <c r="AK431" s="145"/>
      <c r="AL431" s="145"/>
      <c r="AM431" s="145"/>
      <c r="AN431" s="145"/>
      <c r="AO431" s="145"/>
      <c r="AP431" s="145"/>
      <c r="AQ431" s="131">
        <f t="shared" si="928"/>
        <v>-28467502.376106519</v>
      </c>
      <c r="AS431" s="145">
        <v>-28648448</v>
      </c>
    </row>
    <row r="432" spans="2:87">
      <c r="B432" s="161" t="str">
        <f t="shared" si="927"/>
        <v>106 Dotal Puro o Capital Diferido</v>
      </c>
      <c r="C432" s="145">
        <v>0</v>
      </c>
      <c r="D432" s="145">
        <v>0</v>
      </c>
      <c r="E432" s="145">
        <v>0</v>
      </c>
      <c r="F432" s="145">
        <v>0</v>
      </c>
      <c r="G432" s="145">
        <v>0</v>
      </c>
      <c r="H432" s="145">
        <v>0</v>
      </c>
      <c r="I432" s="145">
        <v>0</v>
      </c>
      <c r="J432" s="145">
        <v>0</v>
      </c>
      <c r="K432" s="145">
        <v>0</v>
      </c>
      <c r="L432" s="145">
        <v>0</v>
      </c>
      <c r="M432" s="145">
        <v>0</v>
      </c>
      <c r="N432" s="145">
        <v>0</v>
      </c>
      <c r="O432" s="145">
        <v>0</v>
      </c>
      <c r="P432" s="145">
        <v>0</v>
      </c>
      <c r="Q432" s="145">
        <v>0</v>
      </c>
      <c r="R432" s="145">
        <v>0</v>
      </c>
      <c r="S432" s="145">
        <v>0</v>
      </c>
      <c r="T432" s="145">
        <v>0</v>
      </c>
      <c r="U432" s="145">
        <v>0</v>
      </c>
      <c r="V432" s="145">
        <v>0</v>
      </c>
      <c r="W432" s="145">
        <v>0</v>
      </c>
      <c r="X432" s="145">
        <v>0</v>
      </c>
      <c r="Y432" s="145">
        <v>0</v>
      </c>
      <c r="Z432" s="145">
        <v>0</v>
      </c>
      <c r="AA432" s="145">
        <v>0</v>
      </c>
      <c r="AB432" s="145">
        <v>0</v>
      </c>
      <c r="AC432" s="145">
        <v>0</v>
      </c>
      <c r="AD432" s="145">
        <v>0</v>
      </c>
      <c r="AE432" s="145">
        <v>0</v>
      </c>
      <c r="AF432" s="145">
        <v>0</v>
      </c>
      <c r="AG432" s="145">
        <v>0</v>
      </c>
      <c r="AH432" s="145"/>
      <c r="AI432" s="145"/>
      <c r="AJ432" s="145"/>
      <c r="AK432" s="145"/>
      <c r="AL432" s="145"/>
      <c r="AM432" s="145"/>
      <c r="AN432" s="145"/>
      <c r="AO432" s="145"/>
      <c r="AP432" s="145"/>
      <c r="AQ432" s="131">
        <f t="shared" si="928"/>
        <v>0</v>
      </c>
      <c r="AS432" s="145">
        <v>-24144</v>
      </c>
    </row>
    <row r="433" spans="2:45">
      <c r="B433" s="161" t="str">
        <f t="shared" si="927"/>
        <v>107 Protección Familiar</v>
      </c>
      <c r="C433" s="145">
        <v>0</v>
      </c>
      <c r="D433" s="145">
        <v>0</v>
      </c>
      <c r="E433" s="145">
        <v>0</v>
      </c>
      <c r="F433" s="145">
        <v>0</v>
      </c>
      <c r="G433" s="145">
        <v>0</v>
      </c>
      <c r="H433" s="145">
        <v>0</v>
      </c>
      <c r="I433" s="145">
        <v>0</v>
      </c>
      <c r="J433" s="145">
        <v>-4584671</v>
      </c>
      <c r="K433" s="145">
        <v>0</v>
      </c>
      <c r="L433" s="145">
        <v>0</v>
      </c>
      <c r="M433" s="145">
        <v>-99295</v>
      </c>
      <c r="N433" s="145">
        <v>0</v>
      </c>
      <c r="O433" s="145">
        <v>0</v>
      </c>
      <c r="P433" s="145">
        <v>0</v>
      </c>
      <c r="Q433" s="145">
        <v>-3575</v>
      </c>
      <c r="R433" s="145">
        <v>0</v>
      </c>
      <c r="S433" s="145">
        <v>0</v>
      </c>
      <c r="T433" s="145">
        <v>0</v>
      </c>
      <c r="U433" s="145">
        <v>-873</v>
      </c>
      <c r="V433" s="145">
        <v>0</v>
      </c>
      <c r="W433" s="145">
        <v>-5199</v>
      </c>
      <c r="X433" s="145">
        <v>0</v>
      </c>
      <c r="Y433" s="145">
        <v>-1333856</v>
      </c>
      <c r="Z433" s="145">
        <v>0</v>
      </c>
      <c r="AA433" s="145">
        <v>0</v>
      </c>
      <c r="AB433" s="145">
        <v>-3590</v>
      </c>
      <c r="AC433" s="145">
        <v>-2192</v>
      </c>
      <c r="AD433" s="145">
        <v>0</v>
      </c>
      <c r="AE433" s="145">
        <v>-1348175</v>
      </c>
      <c r="AF433" s="145">
        <v>0</v>
      </c>
      <c r="AG433" s="145">
        <v>-504.74066420472195</v>
      </c>
      <c r="AH433" s="145"/>
      <c r="AI433" s="145"/>
      <c r="AJ433" s="145"/>
      <c r="AK433" s="145"/>
      <c r="AL433" s="145"/>
      <c r="AM433" s="145"/>
      <c r="AN433" s="145"/>
      <c r="AO433" s="145"/>
      <c r="AP433" s="145"/>
      <c r="AQ433" s="131">
        <f t="shared" si="928"/>
        <v>-7381930.7406642046</v>
      </c>
      <c r="AS433" s="145">
        <v>-6760117</v>
      </c>
    </row>
    <row r="434" spans="2:45">
      <c r="B434" s="161" t="str">
        <f t="shared" si="927"/>
        <v>108 Incapacidad o Invalidez</v>
      </c>
      <c r="C434" s="145">
        <v>0</v>
      </c>
      <c r="D434" s="145">
        <v>0</v>
      </c>
      <c r="E434" s="145">
        <v>0</v>
      </c>
      <c r="F434" s="145">
        <v>0</v>
      </c>
      <c r="G434" s="145">
        <v>-365.50862719750535</v>
      </c>
      <c r="H434" s="145">
        <v>0</v>
      </c>
      <c r="I434" s="145">
        <v>32068</v>
      </c>
      <c r="J434" s="145">
        <v>0</v>
      </c>
      <c r="K434" s="145">
        <v>0</v>
      </c>
      <c r="L434" s="145">
        <v>0</v>
      </c>
      <c r="M434" s="145">
        <v>0</v>
      </c>
      <c r="N434" s="145">
        <v>0</v>
      </c>
      <c r="O434" s="145">
        <v>-4814</v>
      </c>
      <c r="P434" s="145">
        <v>0</v>
      </c>
      <c r="Q434" s="145">
        <v>0</v>
      </c>
      <c r="R434" s="145">
        <v>0</v>
      </c>
      <c r="S434" s="145">
        <v>0</v>
      </c>
      <c r="T434" s="145">
        <v>0</v>
      </c>
      <c r="U434" s="145">
        <v>0</v>
      </c>
      <c r="V434" s="145">
        <v>0</v>
      </c>
      <c r="W434" s="145">
        <v>0</v>
      </c>
      <c r="X434" s="145">
        <v>0</v>
      </c>
      <c r="Y434" s="145">
        <v>0</v>
      </c>
      <c r="Z434" s="145">
        <v>0</v>
      </c>
      <c r="AA434" s="145">
        <v>0</v>
      </c>
      <c r="AB434" s="145">
        <v>0</v>
      </c>
      <c r="AC434" s="145">
        <v>0</v>
      </c>
      <c r="AD434" s="145">
        <v>0</v>
      </c>
      <c r="AE434" s="145">
        <v>0</v>
      </c>
      <c r="AF434" s="145">
        <v>0</v>
      </c>
      <c r="AG434" s="145">
        <v>0</v>
      </c>
      <c r="AH434" s="145"/>
      <c r="AI434" s="145"/>
      <c r="AJ434" s="145"/>
      <c r="AK434" s="145"/>
      <c r="AL434" s="145"/>
      <c r="AM434" s="145"/>
      <c r="AN434" s="145"/>
      <c r="AO434" s="145"/>
      <c r="AP434" s="145"/>
      <c r="AQ434" s="131">
        <f t="shared" si="928"/>
        <v>26888.491372802495</v>
      </c>
      <c r="AS434" s="145">
        <v>-35270</v>
      </c>
    </row>
    <row r="435" spans="2:45">
      <c r="B435" s="161" t="str">
        <f t="shared" si="927"/>
        <v>109 Salud</v>
      </c>
      <c r="C435" s="145">
        <v>-1706</v>
      </c>
      <c r="D435" s="145">
        <v>-871590.4600000002</v>
      </c>
      <c r="E435" s="145">
        <v>0</v>
      </c>
      <c r="F435" s="145">
        <v>-774157</v>
      </c>
      <c r="G435" s="145">
        <v>-507587.91353200836</v>
      </c>
      <c r="H435" s="145">
        <v>0</v>
      </c>
      <c r="I435" s="145">
        <v>20492</v>
      </c>
      <c r="J435" s="145">
        <v>0</v>
      </c>
      <c r="K435" s="145">
        <v>-5191506</v>
      </c>
      <c r="L435" s="145">
        <v>0</v>
      </c>
      <c r="M435" s="145">
        <v>75149</v>
      </c>
      <c r="N435" s="145">
        <v>0</v>
      </c>
      <c r="O435" s="145">
        <v>-546488</v>
      </c>
      <c r="P435" s="145">
        <v>-360507</v>
      </c>
      <c r="Q435" s="145">
        <v>-839837</v>
      </c>
      <c r="R435" s="145">
        <v>0</v>
      </c>
      <c r="S435" s="145">
        <v>0</v>
      </c>
      <c r="T435" s="145">
        <v>0</v>
      </c>
      <c r="U435" s="145">
        <v>0</v>
      </c>
      <c r="V435" s="145">
        <v>0</v>
      </c>
      <c r="W435" s="145">
        <v>0</v>
      </c>
      <c r="X435" s="145">
        <v>-3972264</v>
      </c>
      <c r="Y435" s="145">
        <v>0</v>
      </c>
      <c r="Z435" s="145">
        <v>0</v>
      </c>
      <c r="AA435" s="145">
        <v>-101755</v>
      </c>
      <c r="AB435" s="145">
        <v>0</v>
      </c>
      <c r="AC435" s="145">
        <v>0</v>
      </c>
      <c r="AD435" s="145">
        <v>0</v>
      </c>
      <c r="AE435" s="145">
        <v>-124459</v>
      </c>
      <c r="AF435" s="145">
        <v>-1123261</v>
      </c>
      <c r="AG435" s="145">
        <v>-9253890.9131251723</v>
      </c>
      <c r="AH435" s="145"/>
      <c r="AI435" s="145"/>
      <c r="AJ435" s="145"/>
      <c r="AK435" s="145"/>
      <c r="AL435" s="145"/>
      <c r="AM435" s="145"/>
      <c r="AN435" s="145"/>
      <c r="AO435" s="145"/>
      <c r="AP435" s="145"/>
      <c r="AQ435" s="131">
        <f t="shared" si="928"/>
        <v>-23573368.286657181</v>
      </c>
      <c r="AS435" s="145">
        <v>-13824130</v>
      </c>
    </row>
    <row r="436" spans="2:45">
      <c r="B436" s="161" t="str">
        <f t="shared" si="927"/>
        <v>110 Accidentes Personales</v>
      </c>
      <c r="C436" s="145">
        <v>-65713</v>
      </c>
      <c r="D436" s="145">
        <v>-131927.21200000006</v>
      </c>
      <c r="E436" s="145">
        <v>-71820</v>
      </c>
      <c r="F436" s="145">
        <v>-256583</v>
      </c>
      <c r="G436" s="145">
        <v>-30232.903265582754</v>
      </c>
      <c r="H436" s="145">
        <v>0</v>
      </c>
      <c r="I436" s="145">
        <v>81756</v>
      </c>
      <c r="J436" s="145">
        <v>0</v>
      </c>
      <c r="K436" s="145">
        <v>0</v>
      </c>
      <c r="L436" s="145">
        <v>0</v>
      </c>
      <c r="M436" s="145">
        <v>-33499</v>
      </c>
      <c r="N436" s="145">
        <v>0</v>
      </c>
      <c r="O436" s="145">
        <v>-21696</v>
      </c>
      <c r="P436" s="145">
        <v>25745</v>
      </c>
      <c r="Q436" s="145">
        <v>-594</v>
      </c>
      <c r="R436" s="145">
        <v>0</v>
      </c>
      <c r="S436" s="145">
        <v>0</v>
      </c>
      <c r="T436" s="145">
        <v>0</v>
      </c>
      <c r="U436" s="145">
        <v>0</v>
      </c>
      <c r="V436" s="145">
        <v>0</v>
      </c>
      <c r="W436" s="145">
        <v>-68111</v>
      </c>
      <c r="X436" s="145">
        <v>620389</v>
      </c>
      <c r="Y436" s="145">
        <v>0</v>
      </c>
      <c r="Z436" s="145">
        <v>0</v>
      </c>
      <c r="AA436" s="145">
        <v>0</v>
      </c>
      <c r="AB436" s="145">
        <v>0</v>
      </c>
      <c r="AC436" s="145">
        <v>0</v>
      </c>
      <c r="AD436" s="145">
        <v>0</v>
      </c>
      <c r="AE436" s="145">
        <v>-21386</v>
      </c>
      <c r="AF436" s="145">
        <v>0</v>
      </c>
      <c r="AG436" s="145">
        <v>-1438145.6392760258</v>
      </c>
      <c r="AH436" s="145"/>
      <c r="AI436" s="145"/>
      <c r="AJ436" s="145"/>
      <c r="AK436" s="145"/>
      <c r="AL436" s="145"/>
      <c r="AM436" s="145"/>
      <c r="AN436" s="145"/>
      <c r="AO436" s="145"/>
      <c r="AP436" s="145"/>
      <c r="AQ436" s="131">
        <f t="shared" si="928"/>
        <v>-1411817.7545416085</v>
      </c>
      <c r="AS436" s="145">
        <v>-2895602</v>
      </c>
    </row>
    <row r="437" spans="2:45">
      <c r="B437" s="161" t="str">
        <f t="shared" si="927"/>
        <v>111 Asistencia</v>
      </c>
      <c r="C437" s="145">
        <v>0</v>
      </c>
      <c r="D437" s="145">
        <v>-3064.0749999999971</v>
      </c>
      <c r="E437" s="145">
        <v>0</v>
      </c>
      <c r="F437" s="145">
        <v>0</v>
      </c>
      <c r="G437" s="145">
        <v>0</v>
      </c>
      <c r="H437" s="145">
        <v>0</v>
      </c>
      <c r="I437" s="145">
        <v>0</v>
      </c>
      <c r="J437" s="145">
        <v>0</v>
      </c>
      <c r="K437" s="145">
        <v>0</v>
      </c>
      <c r="L437" s="145">
        <v>0</v>
      </c>
      <c r="M437" s="145">
        <v>-23787</v>
      </c>
      <c r="N437" s="145">
        <v>0</v>
      </c>
      <c r="O437" s="145">
        <v>0</v>
      </c>
      <c r="P437" s="145">
        <v>0</v>
      </c>
      <c r="Q437" s="145">
        <v>0</v>
      </c>
      <c r="R437" s="145">
        <v>0</v>
      </c>
      <c r="S437" s="145">
        <v>0</v>
      </c>
      <c r="T437" s="145">
        <v>0</v>
      </c>
      <c r="U437" s="145">
        <v>0</v>
      </c>
      <c r="V437" s="145">
        <v>0</v>
      </c>
      <c r="W437" s="145">
        <v>0</v>
      </c>
      <c r="X437" s="145">
        <v>0</v>
      </c>
      <c r="Y437" s="145">
        <v>0</v>
      </c>
      <c r="Z437" s="145">
        <v>0</v>
      </c>
      <c r="AA437" s="145">
        <v>0</v>
      </c>
      <c r="AB437" s="145">
        <v>0</v>
      </c>
      <c r="AC437" s="145">
        <v>0</v>
      </c>
      <c r="AD437" s="145">
        <v>0</v>
      </c>
      <c r="AE437" s="145">
        <v>0</v>
      </c>
      <c r="AF437" s="145">
        <v>0</v>
      </c>
      <c r="AG437" s="145">
        <v>-264187.71245889593</v>
      </c>
      <c r="AH437" s="145"/>
      <c r="AI437" s="145"/>
      <c r="AJ437" s="145"/>
      <c r="AK437" s="145"/>
      <c r="AL437" s="145"/>
      <c r="AM437" s="145"/>
      <c r="AN437" s="145"/>
      <c r="AO437" s="145"/>
      <c r="AP437" s="145"/>
      <c r="AQ437" s="131">
        <f t="shared" si="928"/>
        <v>-291038.78745889594</v>
      </c>
      <c r="AS437" s="145">
        <v>-244972</v>
      </c>
    </row>
    <row r="438" spans="2:45">
      <c r="B438" s="161" t="str">
        <f t="shared" si="927"/>
        <v>112 Desgravamen</v>
      </c>
      <c r="C438" s="145">
        <v>0</v>
      </c>
      <c r="D438" s="145">
        <v>0</v>
      </c>
      <c r="E438" s="145">
        <v>0</v>
      </c>
      <c r="F438" s="145">
        <v>-446000</v>
      </c>
      <c r="G438" s="145">
        <v>-613.17712858554501</v>
      </c>
      <c r="H438" s="145">
        <v>0</v>
      </c>
      <c r="I438" s="145">
        <v>18174</v>
      </c>
      <c r="J438" s="145">
        <v>0</v>
      </c>
      <c r="K438" s="145">
        <v>0</v>
      </c>
      <c r="L438" s="145">
        <v>0</v>
      </c>
      <c r="M438" s="145">
        <v>0</v>
      </c>
      <c r="N438" s="145">
        <v>0</v>
      </c>
      <c r="O438" s="145">
        <v>-1469</v>
      </c>
      <c r="P438" s="145">
        <v>0</v>
      </c>
      <c r="Q438" s="145">
        <v>0</v>
      </c>
      <c r="R438" s="145">
        <v>0</v>
      </c>
      <c r="S438" s="145">
        <v>0</v>
      </c>
      <c r="T438" s="145">
        <v>0</v>
      </c>
      <c r="U438" s="145">
        <v>0</v>
      </c>
      <c r="V438" s="145">
        <v>0</v>
      </c>
      <c r="W438" s="145">
        <v>0</v>
      </c>
      <c r="X438" s="145">
        <v>0</v>
      </c>
      <c r="Y438" s="145">
        <v>0</v>
      </c>
      <c r="Z438" s="145">
        <v>0</v>
      </c>
      <c r="AA438" s="145">
        <v>0</v>
      </c>
      <c r="AB438" s="145">
        <v>0</v>
      </c>
      <c r="AC438" s="145">
        <v>0</v>
      </c>
      <c r="AD438" s="145">
        <v>0</v>
      </c>
      <c r="AE438" s="145">
        <v>0</v>
      </c>
      <c r="AF438" s="145">
        <v>0</v>
      </c>
      <c r="AG438" s="145">
        <v>0</v>
      </c>
      <c r="AH438" s="145"/>
      <c r="AI438" s="145"/>
      <c r="AJ438" s="145"/>
      <c r="AK438" s="145"/>
      <c r="AL438" s="145"/>
      <c r="AM438" s="145"/>
      <c r="AN438" s="145"/>
      <c r="AO438" s="145"/>
      <c r="AP438" s="145"/>
      <c r="AQ438" s="131">
        <f t="shared" si="928"/>
        <v>-429908.17712858552</v>
      </c>
      <c r="AS438" s="145">
        <v>-2635</v>
      </c>
    </row>
    <row r="439" spans="2:45">
      <c r="B439" s="161" t="str">
        <f t="shared" si="927"/>
        <v>113 SOAP</v>
      </c>
      <c r="C439" s="145">
        <v>0</v>
      </c>
      <c r="D439" s="145">
        <v>0</v>
      </c>
      <c r="E439" s="145">
        <v>0</v>
      </c>
      <c r="F439" s="145">
        <v>0</v>
      </c>
      <c r="G439" s="145">
        <v>0</v>
      </c>
      <c r="H439" s="145">
        <v>0</v>
      </c>
      <c r="I439" s="145">
        <v>0</v>
      </c>
      <c r="J439" s="145">
        <v>0</v>
      </c>
      <c r="K439" s="145">
        <v>0</v>
      </c>
      <c r="L439" s="145">
        <v>0</v>
      </c>
      <c r="M439" s="145">
        <v>0</v>
      </c>
      <c r="N439" s="145">
        <v>0</v>
      </c>
      <c r="O439" s="145">
        <v>0</v>
      </c>
      <c r="P439" s="145">
        <v>0</v>
      </c>
      <c r="Q439" s="145">
        <v>0</v>
      </c>
      <c r="R439" s="145">
        <v>0</v>
      </c>
      <c r="S439" s="145">
        <v>0</v>
      </c>
      <c r="T439" s="145">
        <v>0</v>
      </c>
      <c r="U439" s="145">
        <v>0</v>
      </c>
      <c r="V439" s="145">
        <v>0</v>
      </c>
      <c r="W439" s="145">
        <v>0</v>
      </c>
      <c r="X439" s="145">
        <v>0</v>
      </c>
      <c r="Y439" s="145">
        <v>-11471</v>
      </c>
      <c r="Z439" s="145">
        <v>0</v>
      </c>
      <c r="AA439" s="145">
        <v>0</v>
      </c>
      <c r="AB439" s="145">
        <v>0</v>
      </c>
      <c r="AC439" s="145">
        <v>0</v>
      </c>
      <c r="AD439" s="145">
        <v>0</v>
      </c>
      <c r="AE439" s="145">
        <v>0</v>
      </c>
      <c r="AF439" s="145">
        <v>0</v>
      </c>
      <c r="AG439" s="145">
        <v>0</v>
      </c>
      <c r="AH439" s="145"/>
      <c r="AI439" s="145"/>
      <c r="AJ439" s="145"/>
      <c r="AK439" s="145"/>
      <c r="AL439" s="145"/>
      <c r="AM439" s="145"/>
      <c r="AN439" s="145"/>
      <c r="AO439" s="145"/>
      <c r="AP439" s="145"/>
      <c r="AQ439" s="131">
        <f t="shared" si="928"/>
        <v>-11471</v>
      </c>
      <c r="AS439" s="145">
        <v>-33001</v>
      </c>
    </row>
    <row r="440" spans="2:45">
      <c r="B440" s="161" t="str">
        <f t="shared" si="927"/>
        <v>114 Seguros con APV</v>
      </c>
      <c r="C440" s="145">
        <v>0</v>
      </c>
      <c r="D440" s="145">
        <v>0</v>
      </c>
      <c r="E440" s="145">
        <v>0</v>
      </c>
      <c r="F440" s="145">
        <v>-47064</v>
      </c>
      <c r="G440" s="145">
        <v>-12.980399685475277</v>
      </c>
      <c r="H440" s="145">
        <v>0</v>
      </c>
      <c r="I440" s="145">
        <v>0</v>
      </c>
      <c r="J440" s="145">
        <v>-5063087</v>
      </c>
      <c r="K440" s="145">
        <v>0</v>
      </c>
      <c r="L440" s="145">
        <v>0</v>
      </c>
      <c r="M440" s="145">
        <v>-10719456</v>
      </c>
      <c r="N440" s="145">
        <v>0</v>
      </c>
      <c r="O440" s="145">
        <v>-7714040</v>
      </c>
      <c r="P440" s="145">
        <v>-2640200</v>
      </c>
      <c r="Q440" s="145">
        <v>-7006553</v>
      </c>
      <c r="R440" s="145">
        <v>0</v>
      </c>
      <c r="S440" s="145">
        <v>0</v>
      </c>
      <c r="T440" s="145">
        <v>0</v>
      </c>
      <c r="U440" s="145">
        <v>0</v>
      </c>
      <c r="V440" s="145">
        <v>0</v>
      </c>
      <c r="W440" s="145">
        <v>0</v>
      </c>
      <c r="X440" s="145">
        <v>-5801653</v>
      </c>
      <c r="Y440" s="145">
        <v>0</v>
      </c>
      <c r="Z440" s="145">
        <v>0</v>
      </c>
      <c r="AA440" s="145">
        <v>0</v>
      </c>
      <c r="AB440" s="145">
        <v>-400979</v>
      </c>
      <c r="AC440" s="145">
        <v>0</v>
      </c>
      <c r="AD440" s="145">
        <v>0</v>
      </c>
      <c r="AE440" s="145">
        <v>-4244208</v>
      </c>
      <c r="AF440" s="145">
        <v>-11926288</v>
      </c>
      <c r="AG440" s="145">
        <v>-26226</v>
      </c>
      <c r="AH440" s="145"/>
      <c r="AI440" s="145"/>
      <c r="AJ440" s="145"/>
      <c r="AK440" s="145"/>
      <c r="AL440" s="145"/>
      <c r="AM440" s="145"/>
      <c r="AN440" s="145"/>
      <c r="AO440" s="145"/>
      <c r="AP440" s="145"/>
      <c r="AQ440" s="131">
        <f t="shared" si="928"/>
        <v>-55589766.980399683</v>
      </c>
      <c r="AS440" s="145">
        <v>-49148806</v>
      </c>
    </row>
    <row r="441" spans="2:45">
      <c r="B441" s="161" t="str">
        <f t="shared" si="927"/>
        <v>150 Otros</v>
      </c>
      <c r="C441" s="145">
        <v>0</v>
      </c>
      <c r="D441" s="145">
        <v>0</v>
      </c>
      <c r="E441" s="145">
        <v>0</v>
      </c>
      <c r="F441" s="145">
        <v>0</v>
      </c>
      <c r="G441" s="145">
        <v>0</v>
      </c>
      <c r="H441" s="145">
        <v>-30</v>
      </c>
      <c r="I441" s="145">
        <v>0</v>
      </c>
      <c r="J441" s="145">
        <v>0</v>
      </c>
      <c r="K441" s="145">
        <v>0</v>
      </c>
      <c r="L441" s="145">
        <v>0</v>
      </c>
      <c r="M441" s="145">
        <v>0</v>
      </c>
      <c r="N441" s="145">
        <v>0</v>
      </c>
      <c r="O441" s="145">
        <v>0</v>
      </c>
      <c r="P441" s="145">
        <v>0</v>
      </c>
      <c r="Q441" s="145">
        <v>0</v>
      </c>
      <c r="R441" s="145">
        <v>0</v>
      </c>
      <c r="S441" s="145">
        <v>0</v>
      </c>
      <c r="T441" s="145">
        <v>0</v>
      </c>
      <c r="U441" s="145">
        <v>0</v>
      </c>
      <c r="V441" s="145">
        <v>0</v>
      </c>
      <c r="W441" s="145">
        <v>0</v>
      </c>
      <c r="X441" s="145">
        <v>0</v>
      </c>
      <c r="Y441" s="145">
        <v>0</v>
      </c>
      <c r="Z441" s="145">
        <v>0</v>
      </c>
      <c r="AA441" s="145">
        <v>0</v>
      </c>
      <c r="AB441" s="145">
        <v>0</v>
      </c>
      <c r="AC441" s="145">
        <v>0</v>
      </c>
      <c r="AD441" s="145">
        <v>0</v>
      </c>
      <c r="AE441" s="145">
        <v>0</v>
      </c>
      <c r="AF441" s="145">
        <v>0</v>
      </c>
      <c r="AG441" s="145">
        <v>0</v>
      </c>
      <c r="AH441" s="145"/>
      <c r="AI441" s="145"/>
      <c r="AJ441" s="145"/>
      <c r="AK441" s="145"/>
      <c r="AL441" s="145"/>
      <c r="AM441" s="145"/>
      <c r="AN441" s="145"/>
      <c r="AO441" s="145"/>
      <c r="AP441" s="145"/>
      <c r="AQ441" s="131">
        <f t="shared" si="928"/>
        <v>-30</v>
      </c>
      <c r="AS441" s="145">
        <v>-2582</v>
      </c>
    </row>
    <row r="442" spans="2:45">
      <c r="B442" s="153" t="str">
        <f t="shared" si="927"/>
        <v>Colectivos</v>
      </c>
      <c r="C442" s="142"/>
      <c r="D442" s="142"/>
      <c r="E442" s="142"/>
      <c r="F442" s="142"/>
      <c r="G442" s="142"/>
      <c r="H442" s="142"/>
      <c r="I442" s="142"/>
      <c r="J442" s="142"/>
      <c r="K442" s="142"/>
      <c r="L442" s="142"/>
      <c r="M442" s="142"/>
      <c r="N442" s="142"/>
      <c r="O442" s="142"/>
      <c r="P442" s="142"/>
      <c r="Q442" s="142"/>
      <c r="R442" s="142"/>
      <c r="S442" s="142"/>
      <c r="T442" s="142"/>
      <c r="U442" s="142"/>
      <c r="V442" s="142"/>
      <c r="W442" s="142"/>
      <c r="X442" s="142"/>
      <c r="Y442" s="142"/>
      <c r="Z442" s="142"/>
      <c r="AA442" s="142"/>
      <c r="AB442" s="142"/>
      <c r="AC442" s="142"/>
      <c r="AD442" s="142"/>
      <c r="AE442" s="142"/>
      <c r="AF442" s="142"/>
      <c r="AG442" s="142"/>
      <c r="AH442" s="142"/>
      <c r="AI442" s="142"/>
      <c r="AJ442" s="142"/>
      <c r="AK442" s="142"/>
      <c r="AL442" s="142"/>
      <c r="AM442" s="142"/>
      <c r="AN442" s="142"/>
      <c r="AO442" s="142"/>
      <c r="AP442" s="142"/>
      <c r="AQ442" s="27"/>
      <c r="AS442" s="142"/>
    </row>
    <row r="443" spans="2:45">
      <c r="B443" s="161" t="str">
        <f t="shared" si="927"/>
        <v>201 Vida Entera</v>
      </c>
      <c r="C443" s="145">
        <v>0</v>
      </c>
      <c r="D443" s="145">
        <v>0</v>
      </c>
      <c r="E443" s="145">
        <v>0</v>
      </c>
      <c r="F443" s="145">
        <v>0</v>
      </c>
      <c r="G443" s="145">
        <v>0</v>
      </c>
      <c r="H443" s="145">
        <v>0</v>
      </c>
      <c r="I443" s="145">
        <v>0</v>
      </c>
      <c r="J443" s="145">
        <v>-4455177</v>
      </c>
      <c r="K443" s="145">
        <v>0</v>
      </c>
      <c r="L443" s="145">
        <v>0</v>
      </c>
      <c r="M443" s="145">
        <v>0</v>
      </c>
      <c r="N443" s="145">
        <v>0</v>
      </c>
      <c r="O443" s="145">
        <v>0</v>
      </c>
      <c r="P443" s="145">
        <v>0</v>
      </c>
      <c r="Q443" s="145">
        <v>0</v>
      </c>
      <c r="R443" s="145">
        <v>0</v>
      </c>
      <c r="S443" s="145">
        <v>0</v>
      </c>
      <c r="T443" s="145">
        <v>-874566</v>
      </c>
      <c r="U443" s="145">
        <v>0</v>
      </c>
      <c r="V443" s="145">
        <v>0</v>
      </c>
      <c r="W443" s="145">
        <v>0</v>
      </c>
      <c r="X443" s="145">
        <v>0</v>
      </c>
      <c r="Y443" s="145">
        <v>0</v>
      </c>
      <c r="Z443" s="145">
        <v>0</v>
      </c>
      <c r="AA443" s="145">
        <v>0</v>
      </c>
      <c r="AB443" s="145">
        <v>0</v>
      </c>
      <c r="AC443" s="145">
        <v>0</v>
      </c>
      <c r="AD443" s="145">
        <v>0</v>
      </c>
      <c r="AE443" s="145">
        <v>0</v>
      </c>
      <c r="AF443" s="145">
        <v>0</v>
      </c>
      <c r="AG443" s="145">
        <v>0</v>
      </c>
      <c r="AH443" s="145"/>
      <c r="AI443" s="145"/>
      <c r="AJ443" s="145"/>
      <c r="AK443" s="145"/>
      <c r="AL443" s="145"/>
      <c r="AM443" s="145"/>
      <c r="AN443" s="145"/>
      <c r="AO443" s="145"/>
      <c r="AP443" s="145"/>
      <c r="AQ443" s="131">
        <f t="shared" ref="AQ443:AQ456" si="929">SUM(C443:AP443)</f>
        <v>-5329743</v>
      </c>
      <c r="AS443" s="145">
        <v>-5457528</v>
      </c>
    </row>
    <row r="444" spans="2:45">
      <c r="B444" s="161" t="str">
        <f t="shared" si="927"/>
        <v>202 Temporal de Vida</v>
      </c>
      <c r="C444" s="145">
        <v>-1715758</v>
      </c>
      <c r="D444" s="145">
        <v>-999432.33899999969</v>
      </c>
      <c r="E444" s="145">
        <v>-95676</v>
      </c>
      <c r="F444" s="145">
        <v>-638178</v>
      </c>
      <c r="G444" s="145">
        <v>-5881262.6442859378</v>
      </c>
      <c r="H444" s="145">
        <v>-30848</v>
      </c>
      <c r="I444" s="145">
        <v>485172</v>
      </c>
      <c r="J444" s="145">
        <v>0</v>
      </c>
      <c r="K444" s="145">
        <v>0</v>
      </c>
      <c r="L444" s="145">
        <v>-41506</v>
      </c>
      <c r="M444" s="145">
        <v>-114490</v>
      </c>
      <c r="N444" s="145">
        <v>0</v>
      </c>
      <c r="O444" s="145">
        <v>-1344537</v>
      </c>
      <c r="P444" s="145">
        <v>-3540265</v>
      </c>
      <c r="Q444" s="145">
        <v>-2471616</v>
      </c>
      <c r="R444" s="145">
        <v>0</v>
      </c>
      <c r="S444" s="145">
        <v>-809742</v>
      </c>
      <c r="T444" s="145">
        <v>-1050706</v>
      </c>
      <c r="U444" s="145">
        <v>-4811206</v>
      </c>
      <c r="V444" s="145">
        <v>-4228</v>
      </c>
      <c r="W444" s="145">
        <v>-523084</v>
      </c>
      <c r="X444" s="145">
        <v>-8974677</v>
      </c>
      <c r="Y444" s="145">
        <v>-13452</v>
      </c>
      <c r="Z444" s="145">
        <v>-49402.178194663487</v>
      </c>
      <c r="AA444" s="145">
        <v>0</v>
      </c>
      <c r="AB444" s="145">
        <v>-8629</v>
      </c>
      <c r="AC444" s="145">
        <v>-17670</v>
      </c>
      <c r="AD444" s="145">
        <v>0</v>
      </c>
      <c r="AE444" s="145">
        <v>-1014588</v>
      </c>
      <c r="AF444" s="145">
        <v>-16810139</v>
      </c>
      <c r="AG444" s="145">
        <v>-3321223.2174845827</v>
      </c>
      <c r="AH444" s="145"/>
      <c r="AI444" s="145"/>
      <c r="AJ444" s="145"/>
      <c r="AK444" s="145"/>
      <c r="AL444" s="145"/>
      <c r="AM444" s="145"/>
      <c r="AN444" s="145"/>
      <c r="AO444" s="145"/>
      <c r="AP444" s="145"/>
      <c r="AQ444" s="131">
        <f t="shared" si="929"/>
        <v>-53797143.378965192</v>
      </c>
      <c r="AS444" s="145">
        <v>-50485058</v>
      </c>
    </row>
    <row r="445" spans="2:45">
      <c r="B445" s="161" t="str">
        <f t="shared" si="927"/>
        <v>203 Otros Seguros con CUI</v>
      </c>
      <c r="C445" s="145">
        <v>0</v>
      </c>
      <c r="D445" s="145">
        <v>0</v>
      </c>
      <c r="E445" s="145">
        <v>0</v>
      </c>
      <c r="F445" s="145">
        <v>0</v>
      </c>
      <c r="G445" s="145">
        <v>0</v>
      </c>
      <c r="H445" s="145">
        <v>0</v>
      </c>
      <c r="I445" s="145">
        <v>0</v>
      </c>
      <c r="J445" s="145">
        <v>0</v>
      </c>
      <c r="K445" s="145">
        <v>0</v>
      </c>
      <c r="L445" s="145">
        <v>0</v>
      </c>
      <c r="M445" s="145">
        <v>0</v>
      </c>
      <c r="N445" s="145">
        <v>0</v>
      </c>
      <c r="O445" s="145">
        <v>0</v>
      </c>
      <c r="P445" s="145">
        <v>0</v>
      </c>
      <c r="Q445" s="145">
        <v>0</v>
      </c>
      <c r="R445" s="145">
        <v>0</v>
      </c>
      <c r="S445" s="145">
        <v>0</v>
      </c>
      <c r="T445" s="145">
        <v>0</v>
      </c>
      <c r="U445" s="145">
        <v>0</v>
      </c>
      <c r="V445" s="145">
        <v>0</v>
      </c>
      <c r="W445" s="145">
        <v>0</v>
      </c>
      <c r="X445" s="145">
        <v>0</v>
      </c>
      <c r="Y445" s="145">
        <v>-99838</v>
      </c>
      <c r="Z445" s="145">
        <v>0</v>
      </c>
      <c r="AA445" s="145">
        <v>0</v>
      </c>
      <c r="AB445" s="145">
        <v>0</v>
      </c>
      <c r="AC445" s="145">
        <v>0</v>
      </c>
      <c r="AD445" s="145">
        <v>0</v>
      </c>
      <c r="AE445" s="145">
        <v>0</v>
      </c>
      <c r="AF445" s="145">
        <v>0</v>
      </c>
      <c r="AG445" s="145">
        <v>0</v>
      </c>
      <c r="AH445" s="145"/>
      <c r="AI445" s="145"/>
      <c r="AJ445" s="145"/>
      <c r="AK445" s="145"/>
      <c r="AL445" s="145"/>
      <c r="AM445" s="145"/>
      <c r="AN445" s="145"/>
      <c r="AO445" s="145"/>
      <c r="AP445" s="145"/>
      <c r="AQ445" s="131">
        <f t="shared" si="929"/>
        <v>-99838</v>
      </c>
      <c r="AS445" s="145">
        <v>-292703</v>
      </c>
    </row>
    <row r="446" spans="2:45">
      <c r="B446" s="161" t="str">
        <f t="shared" si="927"/>
        <v>204 Mixto o Dotal</v>
      </c>
      <c r="C446" s="145">
        <v>0</v>
      </c>
      <c r="D446" s="145">
        <v>0</v>
      </c>
      <c r="E446" s="145">
        <v>0</v>
      </c>
      <c r="F446" s="145">
        <v>0</v>
      </c>
      <c r="G446" s="145">
        <v>0</v>
      </c>
      <c r="H446" s="145">
        <v>0</v>
      </c>
      <c r="I446" s="145">
        <v>0</v>
      </c>
      <c r="J446" s="145">
        <v>0</v>
      </c>
      <c r="K446" s="145">
        <v>0</v>
      </c>
      <c r="L446" s="145">
        <v>0</v>
      </c>
      <c r="M446" s="145">
        <v>0</v>
      </c>
      <c r="N446" s="145">
        <v>0</v>
      </c>
      <c r="O446" s="145">
        <v>0</v>
      </c>
      <c r="P446" s="145">
        <v>0</v>
      </c>
      <c r="Q446" s="145">
        <v>0</v>
      </c>
      <c r="R446" s="145">
        <v>0</v>
      </c>
      <c r="S446" s="145">
        <v>0</v>
      </c>
      <c r="T446" s="145">
        <v>0</v>
      </c>
      <c r="U446" s="145">
        <v>0</v>
      </c>
      <c r="V446" s="145">
        <v>0</v>
      </c>
      <c r="W446" s="145">
        <v>0</v>
      </c>
      <c r="X446" s="145">
        <v>0</v>
      </c>
      <c r="Y446" s="145">
        <v>-67700</v>
      </c>
      <c r="Z446" s="145">
        <v>0</v>
      </c>
      <c r="AA446" s="145">
        <v>-10937</v>
      </c>
      <c r="AB446" s="145">
        <v>0</v>
      </c>
      <c r="AC446" s="145">
        <v>0</v>
      </c>
      <c r="AD446" s="145">
        <v>0</v>
      </c>
      <c r="AE446" s="145">
        <v>0</v>
      </c>
      <c r="AF446" s="145">
        <v>0</v>
      </c>
      <c r="AG446" s="145">
        <v>0</v>
      </c>
      <c r="AH446" s="145"/>
      <c r="AI446" s="145"/>
      <c r="AJ446" s="145"/>
      <c r="AK446" s="145"/>
      <c r="AL446" s="145"/>
      <c r="AM446" s="145"/>
      <c r="AN446" s="145"/>
      <c r="AO446" s="145"/>
      <c r="AP446" s="145"/>
      <c r="AQ446" s="131">
        <f t="shared" si="929"/>
        <v>-78637</v>
      </c>
      <c r="AS446" s="145">
        <v>-166280</v>
      </c>
    </row>
    <row r="447" spans="2:45">
      <c r="B447" s="161" t="str">
        <f t="shared" si="927"/>
        <v>205 Renta</v>
      </c>
      <c r="C447" s="145">
        <v>0</v>
      </c>
      <c r="D447" s="145">
        <v>0</v>
      </c>
      <c r="E447" s="145">
        <v>0</v>
      </c>
      <c r="F447" s="145">
        <v>0</v>
      </c>
      <c r="G447" s="145">
        <v>0</v>
      </c>
      <c r="H447" s="145">
        <v>0</v>
      </c>
      <c r="I447" s="145">
        <v>0</v>
      </c>
      <c r="J447" s="145">
        <v>0</v>
      </c>
      <c r="K447" s="145">
        <v>0</v>
      </c>
      <c r="L447" s="145">
        <v>0</v>
      </c>
      <c r="M447" s="145">
        <v>0</v>
      </c>
      <c r="N447" s="145">
        <v>0</v>
      </c>
      <c r="O447" s="145">
        <v>0</v>
      </c>
      <c r="P447" s="145">
        <v>0</v>
      </c>
      <c r="Q447" s="145">
        <v>0</v>
      </c>
      <c r="R447" s="145">
        <v>0</v>
      </c>
      <c r="S447" s="145">
        <v>0</v>
      </c>
      <c r="T447" s="145">
        <v>0</v>
      </c>
      <c r="U447" s="145">
        <v>0</v>
      </c>
      <c r="V447" s="145">
        <v>0</v>
      </c>
      <c r="W447" s="145">
        <v>0</v>
      </c>
      <c r="X447" s="145">
        <v>0</v>
      </c>
      <c r="Y447" s="145">
        <v>0</v>
      </c>
      <c r="Z447" s="145">
        <v>0</v>
      </c>
      <c r="AA447" s="145">
        <v>0</v>
      </c>
      <c r="AB447" s="145">
        <v>0</v>
      </c>
      <c r="AC447" s="145">
        <v>0</v>
      </c>
      <c r="AD447" s="145">
        <v>0</v>
      </c>
      <c r="AE447" s="145">
        <v>0</v>
      </c>
      <c r="AF447" s="145">
        <v>0</v>
      </c>
      <c r="AG447" s="145">
        <v>0</v>
      </c>
      <c r="AH447" s="145"/>
      <c r="AI447" s="145"/>
      <c r="AJ447" s="145"/>
      <c r="AK447" s="145"/>
      <c r="AL447" s="145"/>
      <c r="AM447" s="145"/>
      <c r="AN447" s="145"/>
      <c r="AO447" s="145"/>
      <c r="AP447" s="145"/>
      <c r="AQ447" s="131">
        <f t="shared" si="929"/>
        <v>0</v>
      </c>
      <c r="AS447" s="145">
        <v>0</v>
      </c>
    </row>
    <row r="448" spans="2:45">
      <c r="B448" s="161" t="str">
        <f t="shared" si="927"/>
        <v>206 Dotal Puro o Capital Diferido</v>
      </c>
      <c r="C448" s="145">
        <v>0</v>
      </c>
      <c r="D448" s="145">
        <v>0</v>
      </c>
      <c r="E448" s="145">
        <v>0</v>
      </c>
      <c r="F448" s="145">
        <v>0</v>
      </c>
      <c r="G448" s="145">
        <v>-59070</v>
      </c>
      <c r="H448" s="145">
        <v>0</v>
      </c>
      <c r="I448" s="145">
        <v>0</v>
      </c>
      <c r="J448" s="145">
        <v>0</v>
      </c>
      <c r="K448" s="145">
        <v>0</v>
      </c>
      <c r="L448" s="145">
        <v>0</v>
      </c>
      <c r="M448" s="145">
        <v>0</v>
      </c>
      <c r="N448" s="145">
        <v>0</v>
      </c>
      <c r="O448" s="145">
        <v>0</v>
      </c>
      <c r="P448" s="145">
        <v>0</v>
      </c>
      <c r="Q448" s="145">
        <v>0</v>
      </c>
      <c r="R448" s="145">
        <v>0</v>
      </c>
      <c r="S448" s="145">
        <v>0</v>
      </c>
      <c r="T448" s="145">
        <v>0</v>
      </c>
      <c r="U448" s="145">
        <v>0</v>
      </c>
      <c r="V448" s="145">
        <v>0</v>
      </c>
      <c r="W448" s="145">
        <v>0</v>
      </c>
      <c r="X448" s="145">
        <v>0</v>
      </c>
      <c r="Y448" s="145">
        <v>0</v>
      </c>
      <c r="Z448" s="145">
        <v>0</v>
      </c>
      <c r="AA448" s="145">
        <v>0</v>
      </c>
      <c r="AB448" s="145">
        <v>0</v>
      </c>
      <c r="AC448" s="145">
        <v>0</v>
      </c>
      <c r="AD448" s="145">
        <v>0</v>
      </c>
      <c r="AE448" s="145">
        <v>0</v>
      </c>
      <c r="AF448" s="145">
        <v>0</v>
      </c>
      <c r="AG448" s="145">
        <v>0</v>
      </c>
      <c r="AH448" s="145"/>
      <c r="AI448" s="145"/>
      <c r="AJ448" s="145"/>
      <c r="AK448" s="145"/>
      <c r="AL448" s="145"/>
      <c r="AM448" s="145"/>
      <c r="AN448" s="145"/>
      <c r="AO448" s="145"/>
      <c r="AP448" s="145"/>
      <c r="AQ448" s="131">
        <f t="shared" si="929"/>
        <v>-59070</v>
      </c>
      <c r="AS448" s="145">
        <v>0</v>
      </c>
    </row>
    <row r="449" spans="2:87">
      <c r="B449" s="161" t="str">
        <f t="shared" si="927"/>
        <v>207 Protección Familiar</v>
      </c>
      <c r="C449" s="145">
        <v>0</v>
      </c>
      <c r="D449" s="145">
        <v>0</v>
      </c>
      <c r="E449" s="145">
        <v>0</v>
      </c>
      <c r="F449" s="145">
        <v>0</v>
      </c>
      <c r="G449" s="145">
        <v>-311926.55953051109</v>
      </c>
      <c r="H449" s="145">
        <v>0</v>
      </c>
      <c r="I449" s="145">
        <v>0</v>
      </c>
      <c r="J449" s="145">
        <v>0</v>
      </c>
      <c r="K449" s="145">
        <v>0</v>
      </c>
      <c r="L449" s="145">
        <v>0</v>
      </c>
      <c r="M449" s="145">
        <v>0</v>
      </c>
      <c r="N449" s="145">
        <v>0</v>
      </c>
      <c r="O449" s="145">
        <v>0</v>
      </c>
      <c r="P449" s="145">
        <v>0</v>
      </c>
      <c r="Q449" s="145">
        <v>-1068271</v>
      </c>
      <c r="R449" s="145">
        <v>0</v>
      </c>
      <c r="S449" s="145">
        <v>0</v>
      </c>
      <c r="T449" s="145">
        <v>0</v>
      </c>
      <c r="U449" s="145">
        <v>0</v>
      </c>
      <c r="V449" s="145">
        <v>0</v>
      </c>
      <c r="W449" s="145">
        <v>0</v>
      </c>
      <c r="X449" s="145">
        <v>0</v>
      </c>
      <c r="Y449" s="145">
        <v>-106694</v>
      </c>
      <c r="Z449" s="145">
        <v>0</v>
      </c>
      <c r="AA449" s="145">
        <v>0</v>
      </c>
      <c r="AB449" s="145">
        <v>0</v>
      </c>
      <c r="AC449" s="145">
        <v>0</v>
      </c>
      <c r="AD449" s="145">
        <v>0</v>
      </c>
      <c r="AE449" s="145">
        <v>0</v>
      </c>
      <c r="AF449" s="145">
        <v>0</v>
      </c>
      <c r="AG449" s="145">
        <v>-5895.4759574648451</v>
      </c>
      <c r="AH449" s="145"/>
      <c r="AI449" s="145"/>
      <c r="AJ449" s="145"/>
      <c r="AK449" s="145"/>
      <c r="AL449" s="145"/>
      <c r="AM449" s="145"/>
      <c r="AN449" s="145"/>
      <c r="AO449" s="145"/>
      <c r="AP449" s="145"/>
      <c r="AQ449" s="131">
        <f t="shared" si="929"/>
        <v>-1492787.0354879759</v>
      </c>
      <c r="AS449" s="145">
        <v>-442169</v>
      </c>
    </row>
    <row r="450" spans="2:87">
      <c r="B450" s="161" t="str">
        <f t="shared" si="927"/>
        <v>208 Incapacidad o Invalidez</v>
      </c>
      <c r="C450" s="145">
        <v>0</v>
      </c>
      <c r="D450" s="145">
        <v>0</v>
      </c>
      <c r="E450" s="145">
        <v>0</v>
      </c>
      <c r="F450" s="145">
        <v>0</v>
      </c>
      <c r="G450" s="145">
        <v>0</v>
      </c>
      <c r="H450" s="145">
        <v>0</v>
      </c>
      <c r="I450" s="145">
        <v>121765</v>
      </c>
      <c r="J450" s="145">
        <v>0</v>
      </c>
      <c r="K450" s="145">
        <v>0</v>
      </c>
      <c r="L450" s="145">
        <v>0</v>
      </c>
      <c r="M450" s="145">
        <v>0</v>
      </c>
      <c r="N450" s="145">
        <v>0</v>
      </c>
      <c r="O450" s="145">
        <v>0</v>
      </c>
      <c r="P450" s="145">
        <v>0</v>
      </c>
      <c r="Q450" s="145">
        <v>0</v>
      </c>
      <c r="R450" s="145">
        <v>0</v>
      </c>
      <c r="S450" s="145">
        <v>0</v>
      </c>
      <c r="T450" s="145">
        <v>0</v>
      </c>
      <c r="U450" s="145">
        <v>0</v>
      </c>
      <c r="V450" s="145">
        <v>0</v>
      </c>
      <c r="W450" s="145">
        <v>0</v>
      </c>
      <c r="X450" s="145">
        <v>0</v>
      </c>
      <c r="Y450" s="145">
        <v>0</v>
      </c>
      <c r="Z450" s="145">
        <v>0</v>
      </c>
      <c r="AA450" s="145">
        <v>0</v>
      </c>
      <c r="AB450" s="145">
        <v>0</v>
      </c>
      <c r="AC450" s="145">
        <v>0</v>
      </c>
      <c r="AD450" s="145">
        <v>0</v>
      </c>
      <c r="AE450" s="145">
        <v>0</v>
      </c>
      <c r="AF450" s="145">
        <v>0</v>
      </c>
      <c r="AG450" s="145">
        <v>0</v>
      </c>
      <c r="AH450" s="145"/>
      <c r="AI450" s="145"/>
      <c r="AJ450" s="145"/>
      <c r="AK450" s="145"/>
      <c r="AL450" s="145"/>
      <c r="AM450" s="145"/>
      <c r="AN450" s="145"/>
      <c r="AO450" s="145"/>
      <c r="AP450" s="145"/>
      <c r="AQ450" s="131">
        <f t="shared" si="929"/>
        <v>121765</v>
      </c>
      <c r="AS450" s="145">
        <v>-1847</v>
      </c>
    </row>
    <row r="451" spans="2:87">
      <c r="B451" s="161" t="str">
        <f t="shared" si="927"/>
        <v>209 Salud</v>
      </c>
      <c r="C451" s="145">
        <v>0</v>
      </c>
      <c r="D451" s="145">
        <v>-59899.72100000002</v>
      </c>
      <c r="E451" s="145">
        <v>0</v>
      </c>
      <c r="F451" s="145">
        <v>-3743025</v>
      </c>
      <c r="G451" s="145">
        <v>-19785578.32411547</v>
      </c>
      <c r="H451" s="145">
        <v>-2895912</v>
      </c>
      <c r="I451" s="145">
        <v>730275</v>
      </c>
      <c r="J451" s="145">
        <v>-6831019</v>
      </c>
      <c r="K451" s="145">
        <v>0</v>
      </c>
      <c r="L451" s="145">
        <v>0</v>
      </c>
      <c r="M451" s="145">
        <v>-4257059</v>
      </c>
      <c r="N451" s="145">
        <v>0</v>
      </c>
      <c r="O451" s="145">
        <v>-444178</v>
      </c>
      <c r="P451" s="145">
        <v>-11611244</v>
      </c>
      <c r="Q451" s="145">
        <v>-23055224</v>
      </c>
      <c r="R451" s="145">
        <v>0</v>
      </c>
      <c r="S451" s="145">
        <v>0</v>
      </c>
      <c r="T451" s="145">
        <v>-4648872</v>
      </c>
      <c r="U451" s="145">
        <v>0</v>
      </c>
      <c r="V451" s="145">
        <v>0</v>
      </c>
      <c r="W451" s="145">
        <v>-80155</v>
      </c>
      <c r="X451" s="145">
        <v>-30100865</v>
      </c>
      <c r="Y451" s="145">
        <v>0</v>
      </c>
      <c r="Z451" s="145">
        <v>-18243.143995861203</v>
      </c>
      <c r="AA451" s="145">
        <v>0</v>
      </c>
      <c r="AB451" s="145">
        <v>0</v>
      </c>
      <c r="AC451" s="145">
        <v>-35358</v>
      </c>
      <c r="AD451" s="145">
        <v>0</v>
      </c>
      <c r="AE451" s="145">
        <v>-14523582</v>
      </c>
      <c r="AF451" s="145">
        <v>-7672292</v>
      </c>
      <c r="AG451" s="145">
        <v>-18327.414669756879</v>
      </c>
      <c r="AH451" s="145"/>
      <c r="AI451" s="145"/>
      <c r="AJ451" s="145"/>
      <c r="AK451" s="145"/>
      <c r="AL451" s="145"/>
      <c r="AM451" s="145"/>
      <c r="AN451" s="145"/>
      <c r="AO451" s="145"/>
      <c r="AP451" s="145"/>
      <c r="AQ451" s="131">
        <f t="shared" si="929"/>
        <v>-129050558.60378109</v>
      </c>
      <c r="AS451" s="145">
        <v>-113226973</v>
      </c>
    </row>
    <row r="452" spans="2:87">
      <c r="B452" s="161" t="str">
        <f t="shared" si="927"/>
        <v>210 Accidentes Personales</v>
      </c>
      <c r="C452" s="145">
        <v>0</v>
      </c>
      <c r="D452" s="145">
        <v>-200470.02799999993</v>
      </c>
      <c r="E452" s="145">
        <v>0</v>
      </c>
      <c r="F452" s="145">
        <v>-136373</v>
      </c>
      <c r="G452" s="145">
        <v>-82041.948009399814</v>
      </c>
      <c r="H452" s="145">
        <v>0</v>
      </c>
      <c r="I452" s="145">
        <v>962748</v>
      </c>
      <c r="J452" s="145">
        <v>-235144</v>
      </c>
      <c r="K452" s="145">
        <v>0</v>
      </c>
      <c r="L452" s="145">
        <v>0</v>
      </c>
      <c r="M452" s="145">
        <v>-109144</v>
      </c>
      <c r="N452" s="145">
        <v>0</v>
      </c>
      <c r="O452" s="145">
        <v>-206142</v>
      </c>
      <c r="P452" s="145">
        <v>-656372</v>
      </c>
      <c r="Q452" s="145">
        <v>-22022</v>
      </c>
      <c r="R452" s="145">
        <v>0</v>
      </c>
      <c r="S452" s="145">
        <v>-239679</v>
      </c>
      <c r="T452" s="145">
        <v>0</v>
      </c>
      <c r="U452" s="145">
        <v>0</v>
      </c>
      <c r="V452" s="145">
        <v>0</v>
      </c>
      <c r="W452" s="145">
        <v>-638834</v>
      </c>
      <c r="X452" s="145">
        <v>-1362890</v>
      </c>
      <c r="Y452" s="145">
        <v>0</v>
      </c>
      <c r="Z452" s="145">
        <v>0</v>
      </c>
      <c r="AA452" s="145">
        <v>0</v>
      </c>
      <c r="AB452" s="145">
        <v>0</v>
      </c>
      <c r="AC452" s="145">
        <v>-9508</v>
      </c>
      <c r="AD452" s="145">
        <v>0</v>
      </c>
      <c r="AE452" s="145">
        <v>-64785</v>
      </c>
      <c r="AF452" s="145">
        <v>-10272</v>
      </c>
      <c r="AG452" s="145">
        <v>-689755.93791993964</v>
      </c>
      <c r="AH452" s="145"/>
      <c r="AI452" s="145"/>
      <c r="AJ452" s="145"/>
      <c r="AK452" s="145"/>
      <c r="AL452" s="145"/>
      <c r="AM452" s="145"/>
      <c r="AN452" s="145"/>
      <c r="AO452" s="145"/>
      <c r="AP452" s="145"/>
      <c r="AQ452" s="131">
        <f t="shared" si="929"/>
        <v>-3700684.9139293395</v>
      </c>
      <c r="AS452" s="145">
        <v>-3247459</v>
      </c>
    </row>
    <row r="453" spans="2:87">
      <c r="B453" s="161" t="str">
        <f t="shared" si="927"/>
        <v>211 Asistencia</v>
      </c>
      <c r="C453" s="145">
        <v>0</v>
      </c>
      <c r="D453" s="145">
        <v>0</v>
      </c>
      <c r="E453" s="145">
        <v>0</v>
      </c>
      <c r="F453" s="145">
        <v>0</v>
      </c>
      <c r="G453" s="145">
        <v>0</v>
      </c>
      <c r="H453" s="145">
        <v>0</v>
      </c>
      <c r="I453" s="145">
        <v>0</v>
      </c>
      <c r="J453" s="145">
        <v>0</v>
      </c>
      <c r="K453" s="145">
        <v>0</v>
      </c>
      <c r="L453" s="145">
        <v>0</v>
      </c>
      <c r="M453" s="145">
        <v>0</v>
      </c>
      <c r="N453" s="145">
        <v>0</v>
      </c>
      <c r="O453" s="145">
        <v>0</v>
      </c>
      <c r="P453" s="145">
        <v>0</v>
      </c>
      <c r="Q453" s="145">
        <v>0</v>
      </c>
      <c r="R453" s="145">
        <v>0</v>
      </c>
      <c r="S453" s="145">
        <v>0</v>
      </c>
      <c r="T453" s="145">
        <v>0</v>
      </c>
      <c r="U453" s="145">
        <v>0</v>
      </c>
      <c r="V453" s="145">
        <v>0</v>
      </c>
      <c r="W453" s="145">
        <v>0</v>
      </c>
      <c r="X453" s="145">
        <v>0</v>
      </c>
      <c r="Y453" s="145">
        <v>0</v>
      </c>
      <c r="Z453" s="145">
        <v>0</v>
      </c>
      <c r="AA453" s="145">
        <v>0</v>
      </c>
      <c r="AB453" s="145">
        <v>0</v>
      </c>
      <c r="AC453" s="145">
        <v>0</v>
      </c>
      <c r="AD453" s="145">
        <v>0</v>
      </c>
      <c r="AE453" s="145">
        <v>0</v>
      </c>
      <c r="AF453" s="145">
        <v>0</v>
      </c>
      <c r="AG453" s="145">
        <v>-586.13401480127186</v>
      </c>
      <c r="AH453" s="145"/>
      <c r="AI453" s="145"/>
      <c r="AJ453" s="145"/>
      <c r="AK453" s="145"/>
      <c r="AL453" s="145"/>
      <c r="AM453" s="145"/>
      <c r="AN453" s="145"/>
      <c r="AO453" s="145"/>
      <c r="AP453" s="145"/>
      <c r="AQ453" s="131">
        <f t="shared" si="929"/>
        <v>-586.13401480127186</v>
      </c>
      <c r="AS453" s="145">
        <v>-1257</v>
      </c>
    </row>
    <row r="454" spans="2:87">
      <c r="B454" s="161" t="str">
        <f t="shared" si="927"/>
        <v>212 Desgravamen</v>
      </c>
      <c r="C454" s="145">
        <v>-1816206</v>
      </c>
      <c r="D454" s="145">
        <v>-13098253.767999999</v>
      </c>
      <c r="E454" s="145">
        <v>-2257628</v>
      </c>
      <c r="F454" s="145">
        <v>-11805123</v>
      </c>
      <c r="G454" s="145">
        <v>-2691707.2370096389</v>
      </c>
      <c r="H454" s="145">
        <v>0</v>
      </c>
      <c r="I454" s="145">
        <v>-5408685</v>
      </c>
      <c r="J454" s="145">
        <v>-65921</v>
      </c>
      <c r="K454" s="145">
        <v>0</v>
      </c>
      <c r="L454" s="145">
        <v>10665</v>
      </c>
      <c r="M454" s="145">
        <v>-381843</v>
      </c>
      <c r="N454" s="145">
        <v>0</v>
      </c>
      <c r="O454" s="145">
        <v>-2261291</v>
      </c>
      <c r="P454" s="145">
        <v>-2277604</v>
      </c>
      <c r="Q454" s="145">
        <v>-62984</v>
      </c>
      <c r="R454" s="145">
        <v>-94167</v>
      </c>
      <c r="S454" s="145">
        <v>-3208114</v>
      </c>
      <c r="T454" s="145">
        <v>-174863</v>
      </c>
      <c r="U454" s="145">
        <v>0</v>
      </c>
      <c r="V454" s="145">
        <v>-9458</v>
      </c>
      <c r="W454" s="145">
        <v>-97579</v>
      </c>
      <c r="X454" s="145">
        <v>-9634719</v>
      </c>
      <c r="Y454" s="145">
        <v>-1182</v>
      </c>
      <c r="Z454" s="145">
        <v>-1263737.7408056692</v>
      </c>
      <c r="AA454" s="145">
        <v>-108</v>
      </c>
      <c r="AB454" s="145">
        <v>0</v>
      </c>
      <c r="AC454" s="145">
        <v>-29598</v>
      </c>
      <c r="AD454" s="145">
        <v>0</v>
      </c>
      <c r="AE454" s="145">
        <v>-536884</v>
      </c>
      <c r="AF454" s="145">
        <v>-8939431</v>
      </c>
      <c r="AG454" s="145">
        <v>-12727391.528189834</v>
      </c>
      <c r="AH454" s="145"/>
      <c r="AI454" s="145"/>
      <c r="AJ454" s="145"/>
      <c r="AK454" s="145"/>
      <c r="AL454" s="145"/>
      <c r="AM454" s="145"/>
      <c r="AN454" s="145"/>
      <c r="AO454" s="145"/>
      <c r="AP454" s="145"/>
      <c r="AQ454" s="131">
        <f t="shared" si="929"/>
        <v>-78833813.274005145</v>
      </c>
      <c r="AS454" s="145">
        <v>-74907494</v>
      </c>
    </row>
    <row r="455" spans="2:87">
      <c r="B455" s="161" t="str">
        <f t="shared" si="927"/>
        <v>213 Seguros con APV</v>
      </c>
      <c r="C455" s="145">
        <v>0</v>
      </c>
      <c r="D455" s="145">
        <v>0</v>
      </c>
      <c r="E455" s="145">
        <v>0</v>
      </c>
      <c r="F455" s="145">
        <v>0</v>
      </c>
      <c r="G455" s="145">
        <v>-478224</v>
      </c>
      <c r="H455" s="145">
        <v>0</v>
      </c>
      <c r="I455" s="145">
        <v>0</v>
      </c>
      <c r="J455" s="145">
        <v>0</v>
      </c>
      <c r="K455" s="145">
        <v>0</v>
      </c>
      <c r="L455" s="145">
        <v>0</v>
      </c>
      <c r="M455" s="145">
        <v>0</v>
      </c>
      <c r="N455" s="145">
        <v>0</v>
      </c>
      <c r="O455" s="145">
        <v>0</v>
      </c>
      <c r="P455" s="145">
        <v>0</v>
      </c>
      <c r="Q455" s="145">
        <v>0</v>
      </c>
      <c r="R455" s="145">
        <v>0</v>
      </c>
      <c r="S455" s="145">
        <v>0</v>
      </c>
      <c r="T455" s="145">
        <v>0</v>
      </c>
      <c r="U455" s="145">
        <v>-80953</v>
      </c>
      <c r="V455" s="145">
        <v>0</v>
      </c>
      <c r="W455" s="145">
        <v>0</v>
      </c>
      <c r="X455" s="145">
        <v>0</v>
      </c>
      <c r="Y455" s="145">
        <v>0</v>
      </c>
      <c r="Z455" s="145">
        <v>0</v>
      </c>
      <c r="AA455" s="145">
        <v>0</v>
      </c>
      <c r="AB455" s="145">
        <v>0</v>
      </c>
      <c r="AC455" s="145">
        <v>0</v>
      </c>
      <c r="AD455" s="145">
        <v>0</v>
      </c>
      <c r="AE455" s="145">
        <v>0</v>
      </c>
      <c r="AF455" s="145">
        <v>0</v>
      </c>
      <c r="AG455" s="145">
        <v>0</v>
      </c>
      <c r="AH455" s="145"/>
      <c r="AI455" s="145"/>
      <c r="AJ455" s="145"/>
      <c r="AK455" s="145"/>
      <c r="AL455" s="145"/>
      <c r="AM455" s="145"/>
      <c r="AN455" s="145"/>
      <c r="AO455" s="145"/>
      <c r="AP455" s="145"/>
      <c r="AQ455" s="131">
        <f t="shared" si="929"/>
        <v>-559177</v>
      </c>
      <c r="AS455" s="145">
        <v>0</v>
      </c>
    </row>
    <row r="456" spans="2:87">
      <c r="B456" s="161" t="str">
        <f t="shared" si="927"/>
        <v>250 Otros</v>
      </c>
      <c r="C456" s="145">
        <v>0</v>
      </c>
      <c r="D456" s="145">
        <v>0</v>
      </c>
      <c r="E456" s="145">
        <v>0</v>
      </c>
      <c r="F456" s="145">
        <v>0</v>
      </c>
      <c r="G456" s="145">
        <v>0</v>
      </c>
      <c r="H456" s="145">
        <v>0</v>
      </c>
      <c r="I456" s="145">
        <v>0</v>
      </c>
      <c r="J456" s="145">
        <v>-64210</v>
      </c>
      <c r="K456" s="145">
        <v>0</v>
      </c>
      <c r="L456" s="145">
        <v>0</v>
      </c>
      <c r="M456" s="145">
        <v>0</v>
      </c>
      <c r="N456" s="145">
        <v>0</v>
      </c>
      <c r="O456" s="145">
        <v>0</v>
      </c>
      <c r="P456" s="145">
        <v>0</v>
      </c>
      <c r="Q456" s="145">
        <v>0</v>
      </c>
      <c r="R456" s="145">
        <v>0</v>
      </c>
      <c r="S456" s="145">
        <v>0</v>
      </c>
      <c r="T456" s="145">
        <v>0</v>
      </c>
      <c r="U456" s="145">
        <v>0</v>
      </c>
      <c r="V456" s="145">
        <v>0</v>
      </c>
      <c r="W456" s="145">
        <v>0</v>
      </c>
      <c r="X456" s="145">
        <v>0</v>
      </c>
      <c r="Y456" s="145">
        <v>-2009632</v>
      </c>
      <c r="Z456" s="145">
        <v>0</v>
      </c>
      <c r="AA456" s="145">
        <v>0</v>
      </c>
      <c r="AB456" s="145">
        <v>0</v>
      </c>
      <c r="AC456" s="145">
        <v>0</v>
      </c>
      <c r="AD456" s="145">
        <v>0</v>
      </c>
      <c r="AE456" s="145">
        <v>0</v>
      </c>
      <c r="AF456" s="145">
        <v>0</v>
      </c>
      <c r="AG456" s="145">
        <v>0</v>
      </c>
      <c r="AH456" s="145"/>
      <c r="AI456" s="145"/>
      <c r="AJ456" s="145"/>
      <c r="AK456" s="145"/>
      <c r="AL456" s="145"/>
      <c r="AM456" s="145"/>
      <c r="AN456" s="145"/>
      <c r="AO456" s="145"/>
      <c r="AP456" s="145"/>
      <c r="AQ456" s="131">
        <f t="shared" si="929"/>
        <v>-2073842</v>
      </c>
      <c r="AS456" s="145">
        <v>-1932368</v>
      </c>
    </row>
    <row r="457" spans="2:87">
      <c r="B457" s="153" t="str">
        <f t="shared" si="927"/>
        <v>Previsionales</v>
      </c>
      <c r="C457" s="142"/>
      <c r="D457" s="142"/>
      <c r="E457" s="142"/>
      <c r="F457" s="142"/>
      <c r="G457" s="142"/>
      <c r="H457" s="142"/>
      <c r="I457" s="142"/>
      <c r="J457" s="142"/>
      <c r="K457" s="142"/>
      <c r="L457" s="142"/>
      <c r="M457" s="142"/>
      <c r="N457" s="142"/>
      <c r="O457" s="142"/>
      <c r="P457" s="142"/>
      <c r="Q457" s="142"/>
      <c r="R457" s="142"/>
      <c r="S457" s="142"/>
      <c r="T457" s="142"/>
      <c r="U457" s="142"/>
      <c r="V457" s="142"/>
      <c r="W457" s="142"/>
      <c r="X457" s="142"/>
      <c r="Y457" s="142"/>
      <c r="Z457" s="142"/>
      <c r="AA457" s="142"/>
      <c r="AB457" s="142"/>
      <c r="AC457" s="142"/>
      <c r="AD457" s="142"/>
      <c r="AE457" s="142"/>
      <c r="AF457" s="142"/>
      <c r="AG457" s="142"/>
      <c r="AH457" s="142"/>
      <c r="AI457" s="142"/>
      <c r="AJ457" s="142"/>
      <c r="AK457" s="142"/>
      <c r="AL457" s="142"/>
      <c r="AM457" s="142"/>
      <c r="AN457" s="142"/>
      <c r="AO457" s="142"/>
      <c r="AP457" s="142"/>
      <c r="AQ457" s="27"/>
      <c r="AS457" s="142"/>
    </row>
    <row r="458" spans="2:87">
      <c r="B458" s="161" t="str">
        <f t="shared" si="927"/>
        <v>420 Seguro de AFP</v>
      </c>
      <c r="C458" s="145">
        <v>0</v>
      </c>
      <c r="D458" s="145">
        <v>-9146494.4469999969</v>
      </c>
      <c r="E458" s="145">
        <v>-30510731</v>
      </c>
      <c r="F458" s="145">
        <v>0</v>
      </c>
      <c r="G458" s="145">
        <v>-2646353.5600167401</v>
      </c>
      <c r="H458" s="145">
        <v>-61279423</v>
      </c>
      <c r="I458" s="145">
        <v>0</v>
      </c>
      <c r="J458" s="145">
        <v>-49286007</v>
      </c>
      <c r="K458" s="145">
        <v>0</v>
      </c>
      <c r="L458" s="145">
        <v>0</v>
      </c>
      <c r="M458" s="145">
        <v>-8750</v>
      </c>
      <c r="N458" s="145">
        <v>0</v>
      </c>
      <c r="O458" s="145">
        <v>0</v>
      </c>
      <c r="P458" s="145">
        <v>-8413637</v>
      </c>
      <c r="Q458" s="145">
        <v>-5061412</v>
      </c>
      <c r="R458" s="145">
        <v>0</v>
      </c>
      <c r="S458" s="145">
        <v>0</v>
      </c>
      <c r="T458" s="145">
        <v>0</v>
      </c>
      <c r="U458" s="145">
        <v>0</v>
      </c>
      <c r="V458" s="145">
        <v>0</v>
      </c>
      <c r="W458" s="145">
        <v>0</v>
      </c>
      <c r="X458" s="145">
        <v>-14619705.417972997</v>
      </c>
      <c r="Y458" s="145">
        <v>0</v>
      </c>
      <c r="Z458" s="145">
        <v>-16405134.858196773</v>
      </c>
      <c r="AA458" s="145">
        <v>-3269328</v>
      </c>
      <c r="AB458" s="145">
        <v>0</v>
      </c>
      <c r="AC458" s="145">
        <v>-277</v>
      </c>
      <c r="AD458" s="145">
        <v>-16335885</v>
      </c>
      <c r="AE458" s="145">
        <v>-26552347</v>
      </c>
      <c r="AF458" s="145">
        <v>2911469</v>
      </c>
      <c r="AG458" s="145">
        <v>0</v>
      </c>
      <c r="AH458" s="145"/>
      <c r="AI458" s="145"/>
      <c r="AJ458" s="145"/>
      <c r="AK458" s="145"/>
      <c r="AL458" s="145"/>
      <c r="AM458" s="145"/>
      <c r="AN458" s="145"/>
      <c r="AO458" s="145"/>
      <c r="AP458" s="145"/>
      <c r="AQ458" s="131">
        <f t="shared" ref="AQ458:AQ463" si="930">SUM(C458:AP458)</f>
        <v>-240624016.28318647</v>
      </c>
      <c r="AS458" s="145">
        <v>-243173842</v>
      </c>
    </row>
    <row r="459" spans="2:87">
      <c r="B459" s="161" t="str">
        <f t="shared" si="927"/>
        <v>421 Renta Vitalicia Vejez</v>
      </c>
      <c r="C459" s="145">
        <v>0</v>
      </c>
      <c r="D459" s="145">
        <v>0</v>
      </c>
      <c r="E459" s="145">
        <v>-688616</v>
      </c>
      <c r="F459" s="145">
        <v>-814736</v>
      </c>
      <c r="G459" s="145">
        <v>-91260513.947639942</v>
      </c>
      <c r="H459" s="145">
        <v>0</v>
      </c>
      <c r="I459" s="145">
        <v>0</v>
      </c>
      <c r="J459" s="145">
        <v>-70741689</v>
      </c>
      <c r="K459" s="145">
        <v>0</v>
      </c>
      <c r="L459" s="145">
        <v>-21896796</v>
      </c>
      <c r="M459" s="145">
        <v>-153488844</v>
      </c>
      <c r="N459" s="145">
        <v>-69211293</v>
      </c>
      <c r="O459" s="145">
        <v>-157787505</v>
      </c>
      <c r="P459" s="145">
        <v>-63480219</v>
      </c>
      <c r="Q459" s="145">
        <v>-44662440</v>
      </c>
      <c r="R459" s="145">
        <v>0</v>
      </c>
      <c r="S459" s="145">
        <v>0</v>
      </c>
      <c r="T459" s="145">
        <v>0</v>
      </c>
      <c r="U459" s="145">
        <v>0</v>
      </c>
      <c r="V459" s="145">
        <v>0</v>
      </c>
      <c r="W459" s="145">
        <v>-894784</v>
      </c>
      <c r="X459" s="145">
        <v>-207967445.62599999</v>
      </c>
      <c r="Y459" s="145">
        <v>0</v>
      </c>
      <c r="Z459" s="145">
        <v>-27226222</v>
      </c>
      <c r="AA459" s="145">
        <v>-86375013</v>
      </c>
      <c r="AB459" s="145">
        <v>-124061641</v>
      </c>
      <c r="AC459" s="145">
        <v>-40287526</v>
      </c>
      <c r="AD459" s="145">
        <v>0</v>
      </c>
      <c r="AE459" s="145">
        <v>-36247548</v>
      </c>
      <c r="AF459" s="145">
        <v>-26963179</v>
      </c>
      <c r="AG459" s="145">
        <v>0</v>
      </c>
      <c r="AH459" s="145"/>
      <c r="AI459" s="145"/>
      <c r="AJ459" s="145"/>
      <c r="AK459" s="145"/>
      <c r="AL459" s="145"/>
      <c r="AM459" s="145"/>
      <c r="AN459" s="145"/>
      <c r="AO459" s="145"/>
      <c r="AP459" s="145"/>
      <c r="AQ459" s="131">
        <f t="shared" si="930"/>
        <v>-1224056010.5736399</v>
      </c>
      <c r="AS459" s="145">
        <v>-978907027</v>
      </c>
    </row>
    <row r="460" spans="2:87">
      <c r="B460" s="161" t="str">
        <f t="shared" si="927"/>
        <v>422 Renta Vitalicia Invalidez</v>
      </c>
      <c r="C460" s="145">
        <v>0</v>
      </c>
      <c r="D460" s="145">
        <v>0</v>
      </c>
      <c r="E460" s="145">
        <v>-1257594</v>
      </c>
      <c r="F460" s="145">
        <v>-105873</v>
      </c>
      <c r="G460" s="145">
        <v>-50301550.581895679</v>
      </c>
      <c r="H460" s="145">
        <v>0</v>
      </c>
      <c r="I460" s="145">
        <v>0</v>
      </c>
      <c r="J460" s="145">
        <v>-18130980</v>
      </c>
      <c r="K460" s="145">
        <v>0</v>
      </c>
      <c r="L460" s="145">
        <v>-4973804</v>
      </c>
      <c r="M460" s="145">
        <v>-30601011</v>
      </c>
      <c r="N460" s="145">
        <v>-16037648</v>
      </c>
      <c r="O460" s="145">
        <v>-39109448</v>
      </c>
      <c r="P460" s="145">
        <v>-15225328</v>
      </c>
      <c r="Q460" s="145">
        <v>-8106243</v>
      </c>
      <c r="R460" s="145">
        <v>0</v>
      </c>
      <c r="S460" s="145">
        <v>0</v>
      </c>
      <c r="T460" s="145">
        <v>0</v>
      </c>
      <c r="U460" s="145">
        <v>0</v>
      </c>
      <c r="V460" s="145">
        <v>0</v>
      </c>
      <c r="W460" s="145">
        <v>-96750</v>
      </c>
      <c r="X460" s="145">
        <v>-36215817</v>
      </c>
      <c r="Y460" s="145">
        <v>0</v>
      </c>
      <c r="Z460" s="145">
        <v>-10105803</v>
      </c>
      <c r="AA460" s="145">
        <v>-38445296</v>
      </c>
      <c r="AB460" s="145">
        <v>-16108442</v>
      </c>
      <c r="AC460" s="145">
        <v>-10330191</v>
      </c>
      <c r="AD460" s="145">
        <v>0</v>
      </c>
      <c r="AE460" s="145">
        <v>-4696890</v>
      </c>
      <c r="AF460" s="145">
        <v>0</v>
      </c>
      <c r="AG460" s="145">
        <v>0</v>
      </c>
      <c r="AH460" s="145"/>
      <c r="AI460" s="145"/>
      <c r="AJ460" s="145"/>
      <c r="AK460" s="145"/>
      <c r="AL460" s="145"/>
      <c r="AM460" s="145"/>
      <c r="AN460" s="145"/>
      <c r="AO460" s="145"/>
      <c r="AP460" s="145"/>
      <c r="AQ460" s="131">
        <f t="shared" si="930"/>
        <v>-299848668.58189571</v>
      </c>
      <c r="AS460" s="145">
        <v>-268227898</v>
      </c>
    </row>
    <row r="461" spans="2:87">
      <c r="B461" s="161" t="str">
        <f t="shared" si="927"/>
        <v>423 Renta Vitalicia Sobrevivencia</v>
      </c>
      <c r="C461" s="145">
        <v>0</v>
      </c>
      <c r="D461" s="145">
        <v>0</v>
      </c>
      <c r="E461" s="145">
        <v>-439432</v>
      </c>
      <c r="F461" s="145">
        <v>-796861</v>
      </c>
      <c r="G461" s="145">
        <v>-13239627.902207434</v>
      </c>
      <c r="H461" s="145">
        <v>0</v>
      </c>
      <c r="I461" s="145">
        <v>0</v>
      </c>
      <c r="J461" s="145">
        <v>-29662159</v>
      </c>
      <c r="K461" s="145">
        <v>0</v>
      </c>
      <c r="L461" s="145">
        <v>-3923400</v>
      </c>
      <c r="M461" s="145">
        <v>-34968987</v>
      </c>
      <c r="N461" s="145">
        <v>-13748703</v>
      </c>
      <c r="O461" s="145">
        <v>-21583398</v>
      </c>
      <c r="P461" s="145">
        <v>-6337742</v>
      </c>
      <c r="Q461" s="145">
        <v>-2128790</v>
      </c>
      <c r="R461" s="145">
        <v>0</v>
      </c>
      <c r="S461" s="145">
        <v>0</v>
      </c>
      <c r="T461" s="145">
        <v>0</v>
      </c>
      <c r="U461" s="145">
        <v>0</v>
      </c>
      <c r="V461" s="145">
        <v>0</v>
      </c>
      <c r="W461" s="145">
        <v>-185222</v>
      </c>
      <c r="X461" s="145">
        <v>-38781635</v>
      </c>
      <c r="Y461" s="145">
        <v>0</v>
      </c>
      <c r="Z461" s="145">
        <v>-7762607</v>
      </c>
      <c r="AA461" s="145">
        <v>-8456934</v>
      </c>
      <c r="AB461" s="145">
        <v>-23996108</v>
      </c>
      <c r="AC461" s="145">
        <v>-6513056</v>
      </c>
      <c r="AD461" s="145">
        <v>0</v>
      </c>
      <c r="AE461" s="145">
        <v>-5409396</v>
      </c>
      <c r="AF461" s="145">
        <v>0</v>
      </c>
      <c r="AG461" s="145">
        <v>0</v>
      </c>
      <c r="AH461" s="145"/>
      <c r="AI461" s="145"/>
      <c r="AJ461" s="145"/>
      <c r="AK461" s="145"/>
      <c r="AL461" s="145"/>
      <c r="AM461" s="145"/>
      <c r="AN461" s="145"/>
      <c r="AO461" s="145"/>
      <c r="AP461" s="145"/>
      <c r="AQ461" s="131">
        <f t="shared" si="930"/>
        <v>-217934057.90220743</v>
      </c>
      <c r="AS461" s="145">
        <v>-199945127</v>
      </c>
    </row>
    <row r="462" spans="2:87">
      <c r="B462" s="161" t="str">
        <f t="shared" si="927"/>
        <v>424 Invalidez y Sobrevivencia</v>
      </c>
      <c r="C462" s="145">
        <v>0</v>
      </c>
      <c r="D462" s="145">
        <v>0</v>
      </c>
      <c r="E462" s="145">
        <v>0</v>
      </c>
      <c r="F462" s="145">
        <v>0</v>
      </c>
      <c r="G462" s="145">
        <v>-751423.92756177112</v>
      </c>
      <c r="H462" s="145">
        <v>0</v>
      </c>
      <c r="I462" s="145">
        <v>0</v>
      </c>
      <c r="J462" s="145">
        <v>-471799</v>
      </c>
      <c r="K462" s="145">
        <v>0</v>
      </c>
      <c r="L462" s="145">
        <v>-15328681</v>
      </c>
      <c r="M462" s="145">
        <v>-3893913</v>
      </c>
      <c r="N462" s="145">
        <v>-2955747</v>
      </c>
      <c r="O462" s="145">
        <v>0</v>
      </c>
      <c r="P462" s="145">
        <v>-734831</v>
      </c>
      <c r="Q462" s="145">
        <v>-1066746</v>
      </c>
      <c r="R462" s="145">
        <v>0</v>
      </c>
      <c r="S462" s="145">
        <v>0</v>
      </c>
      <c r="T462" s="145">
        <v>0</v>
      </c>
      <c r="U462" s="145">
        <v>0</v>
      </c>
      <c r="V462" s="145">
        <v>0</v>
      </c>
      <c r="W462" s="145">
        <v>0</v>
      </c>
      <c r="X462" s="145">
        <v>699309</v>
      </c>
      <c r="Y462" s="145">
        <v>0</v>
      </c>
      <c r="Z462" s="145">
        <v>0</v>
      </c>
      <c r="AA462" s="145">
        <v>-627332</v>
      </c>
      <c r="AB462" s="145">
        <v>0</v>
      </c>
      <c r="AC462" s="145">
        <v>-472643</v>
      </c>
      <c r="AD462" s="145">
        <v>0</v>
      </c>
      <c r="AE462" s="145">
        <v>-38843</v>
      </c>
      <c r="AF462" s="145">
        <v>0</v>
      </c>
      <c r="AG462" s="145">
        <v>0</v>
      </c>
      <c r="AH462" s="145"/>
      <c r="AI462" s="145"/>
      <c r="AJ462" s="145"/>
      <c r="AK462" s="145"/>
      <c r="AL462" s="145"/>
      <c r="AM462" s="145"/>
      <c r="AN462" s="145"/>
      <c r="AO462" s="145"/>
      <c r="AP462" s="145"/>
      <c r="AQ462" s="131">
        <f t="shared" si="930"/>
        <v>-25642649.927561771</v>
      </c>
      <c r="AS462" s="145">
        <v>-11996745</v>
      </c>
    </row>
    <row r="463" spans="2:87">
      <c r="B463" s="162" t="str">
        <f t="shared" si="927"/>
        <v>Total</v>
      </c>
      <c r="C463" s="132">
        <f>SUM(C426:C462)</f>
        <v>-3604204</v>
      </c>
      <c r="D463" s="132">
        <f t="shared" ref="D463:AP463" si="931">SUM(D426:D462)</f>
        <v>-25014663.355999995</v>
      </c>
      <c r="E463" s="132">
        <f>SUM(E426:E462)</f>
        <v>-35321497</v>
      </c>
      <c r="F463" s="132">
        <f t="shared" si="931"/>
        <v>-21566082</v>
      </c>
      <c r="G463" s="132">
        <f t="shared" si="931"/>
        <v>-193601861.46680871</v>
      </c>
      <c r="H463" s="132">
        <f t="shared" si="931"/>
        <v>-64208922</v>
      </c>
      <c r="I463" s="132">
        <f t="shared" si="931"/>
        <v>-2941376</v>
      </c>
      <c r="J463" s="132">
        <f t="shared" si="931"/>
        <v>-202782872</v>
      </c>
      <c r="K463" s="132">
        <f t="shared" si="931"/>
        <v>-5191506</v>
      </c>
      <c r="L463" s="132">
        <f t="shared" si="931"/>
        <v>-46162676</v>
      </c>
      <c r="M463" s="132">
        <f t="shared" si="931"/>
        <v>-253305488</v>
      </c>
      <c r="N463" s="132">
        <f t="shared" si="931"/>
        <v>-102046616</v>
      </c>
      <c r="O463" s="132">
        <f t="shared" si="931"/>
        <v>-237302842</v>
      </c>
      <c r="P463" s="132">
        <f t="shared" si="931"/>
        <v>-121327624</v>
      </c>
      <c r="Q463" s="132">
        <f t="shared" si="931"/>
        <v>-111789229</v>
      </c>
      <c r="R463" s="132">
        <f t="shared" si="931"/>
        <v>-98940</v>
      </c>
      <c r="S463" s="132">
        <f t="shared" si="931"/>
        <v>-4257535</v>
      </c>
      <c r="T463" s="132">
        <f t="shared" si="931"/>
        <v>-9223606</v>
      </c>
      <c r="U463" s="132">
        <f t="shared" si="931"/>
        <v>-8192532</v>
      </c>
      <c r="V463" s="132">
        <f t="shared" si="931"/>
        <v>-13686</v>
      </c>
      <c r="W463" s="132">
        <f t="shared" si="931"/>
        <v>-2800041</v>
      </c>
      <c r="X463" s="132">
        <f t="shared" si="931"/>
        <v>-377323425.04397297</v>
      </c>
      <c r="Y463" s="132">
        <f t="shared" si="931"/>
        <v>-9442946</v>
      </c>
      <c r="Z463" s="132">
        <f t="shared" si="931"/>
        <v>-63635172.934783965</v>
      </c>
      <c r="AA463" s="132">
        <f t="shared" si="931"/>
        <v>-141867373</v>
      </c>
      <c r="AB463" s="132">
        <f t="shared" si="931"/>
        <v>-169062127</v>
      </c>
      <c r="AC463" s="132">
        <f t="shared" si="931"/>
        <v>-57691160</v>
      </c>
      <c r="AD463" s="132">
        <f t="shared" si="931"/>
        <v>-16335885</v>
      </c>
      <c r="AE463" s="132">
        <f t="shared" si="931"/>
        <v>-102039596</v>
      </c>
      <c r="AF463" s="132">
        <f t="shared" si="931"/>
        <v>-86043611</v>
      </c>
      <c r="AG463" s="132">
        <f t="shared" si="931"/>
        <v>-49948559.708132625</v>
      </c>
      <c r="AH463" s="132">
        <f t="shared" si="931"/>
        <v>0</v>
      </c>
      <c r="AI463" s="132">
        <f t="shared" si="931"/>
        <v>0</v>
      </c>
      <c r="AJ463" s="132">
        <f t="shared" si="931"/>
        <v>0</v>
      </c>
      <c r="AK463" s="132">
        <f t="shared" si="931"/>
        <v>0</v>
      </c>
      <c r="AL463" s="132">
        <f t="shared" si="931"/>
        <v>0</v>
      </c>
      <c r="AM463" s="132">
        <f t="shared" si="931"/>
        <v>0</v>
      </c>
      <c r="AN463" s="132">
        <f t="shared" si="931"/>
        <v>0</v>
      </c>
      <c r="AO463" s="132">
        <f t="shared" si="931"/>
        <v>0</v>
      </c>
      <c r="AP463" s="132">
        <f t="shared" si="931"/>
        <v>0</v>
      </c>
      <c r="AQ463" s="132">
        <f t="shared" si="930"/>
        <v>-2524143654.5096984</v>
      </c>
      <c r="AS463" s="132">
        <f>SUM(AS426:AS462)</f>
        <v>-2154343610</v>
      </c>
      <c r="AU463" s="159">
        <f>C463+SUM(C130,C134)</f>
        <v>0</v>
      </c>
      <c r="AV463" s="159">
        <f t="shared" ref="AV463:CI463" si="932">D463+SUM(D130,D134)</f>
        <v>-0.35599999502301216</v>
      </c>
      <c r="AW463" s="159">
        <f>E463+SUM(E130,E134)</f>
        <v>0</v>
      </c>
      <c r="AX463" s="159">
        <f t="shared" si="932"/>
        <v>0</v>
      </c>
      <c r="AY463" s="159">
        <f t="shared" si="932"/>
        <v>0.53319129347801208</v>
      </c>
      <c r="AZ463" s="159">
        <f t="shared" si="932"/>
        <v>0</v>
      </c>
      <c r="BA463" s="159">
        <f t="shared" si="932"/>
        <v>0</v>
      </c>
      <c r="BB463" s="159">
        <f t="shared" si="932"/>
        <v>0</v>
      </c>
      <c r="BC463" s="159">
        <f t="shared" si="932"/>
        <v>0</v>
      </c>
      <c r="BD463" s="159">
        <f t="shared" si="932"/>
        <v>0</v>
      </c>
      <c r="BE463" s="159">
        <f t="shared" si="932"/>
        <v>0</v>
      </c>
      <c r="BF463" s="159">
        <f t="shared" si="932"/>
        <v>0</v>
      </c>
      <c r="BG463" s="159">
        <f t="shared" si="932"/>
        <v>0</v>
      </c>
      <c r="BH463" s="159">
        <f t="shared" si="932"/>
        <v>0</v>
      </c>
      <c r="BI463" s="159">
        <f t="shared" si="932"/>
        <v>0</v>
      </c>
      <c r="BJ463" s="159">
        <f t="shared" si="932"/>
        <v>0</v>
      </c>
      <c r="BK463" s="159">
        <f t="shared" si="932"/>
        <v>0</v>
      </c>
      <c r="BL463" s="159">
        <f>T463+SUM(T130,T134)</f>
        <v>295032</v>
      </c>
      <c r="BM463" s="159">
        <f t="shared" si="932"/>
        <v>0</v>
      </c>
      <c r="BN463" s="159">
        <f t="shared" si="932"/>
        <v>0</v>
      </c>
      <c r="BO463" s="159">
        <f t="shared" si="932"/>
        <v>0</v>
      </c>
      <c r="BP463" s="159">
        <f t="shared" si="932"/>
        <v>-4.3972969055175781E-2</v>
      </c>
      <c r="BQ463" s="159">
        <f t="shared" si="932"/>
        <v>0</v>
      </c>
      <c r="BR463" s="159">
        <f t="shared" si="932"/>
        <v>1.0652160346508026</v>
      </c>
      <c r="BS463" s="159">
        <f t="shared" si="932"/>
        <v>2</v>
      </c>
      <c r="BT463" s="159">
        <f t="shared" si="932"/>
        <v>0</v>
      </c>
      <c r="BU463" s="159">
        <f t="shared" si="932"/>
        <v>0</v>
      </c>
      <c r="BV463" s="159">
        <f t="shared" si="932"/>
        <v>0</v>
      </c>
      <c r="BW463" s="159">
        <f t="shared" si="932"/>
        <v>0</v>
      </c>
      <c r="BX463" s="159">
        <f t="shared" si="932"/>
        <v>0</v>
      </c>
      <c r="BY463" s="159">
        <f>AG463+SUM(AG130,AG134)</f>
        <v>1.2918673753738403</v>
      </c>
      <c r="BZ463" s="159">
        <f t="shared" si="932"/>
        <v>0</v>
      </c>
      <c r="CA463" s="159">
        <f t="shared" si="932"/>
        <v>0</v>
      </c>
      <c r="CB463" s="159">
        <f t="shared" si="932"/>
        <v>0</v>
      </c>
      <c r="CC463" s="159">
        <f t="shared" si="932"/>
        <v>0</v>
      </c>
      <c r="CD463" s="159">
        <f t="shared" si="932"/>
        <v>0</v>
      </c>
      <c r="CE463" s="159">
        <f t="shared" si="932"/>
        <v>0</v>
      </c>
      <c r="CF463" s="159">
        <f t="shared" si="932"/>
        <v>0</v>
      </c>
      <c r="CG463" s="159">
        <f t="shared" si="932"/>
        <v>0</v>
      </c>
      <c r="CH463" s="159">
        <f t="shared" si="932"/>
        <v>0</v>
      </c>
      <c r="CI463" s="159">
        <f t="shared" si="932"/>
        <v>295036.49030160904</v>
      </c>
    </row>
    <row r="465" spans="2:87">
      <c r="C465" s="209"/>
      <c r="D465" s="209"/>
      <c r="E465" s="209"/>
      <c r="F465" s="209"/>
      <c r="G465" s="209"/>
      <c r="H465" s="209"/>
      <c r="I465" s="209"/>
      <c r="J465" s="209"/>
      <c r="K465" s="209"/>
      <c r="L465" s="209"/>
      <c r="M465" s="209"/>
      <c r="N465" s="209"/>
      <c r="O465" s="209"/>
      <c r="P465" s="209"/>
      <c r="Q465" s="209"/>
      <c r="R465" s="209"/>
      <c r="S465" s="209"/>
      <c r="T465" s="209"/>
      <c r="U465" s="209"/>
      <c r="V465" s="209"/>
      <c r="W465" s="209"/>
      <c r="X465" s="209"/>
      <c r="Y465" s="209"/>
      <c r="Z465" s="209"/>
      <c r="AA465" s="209"/>
      <c r="AB465" s="209"/>
      <c r="AC465" s="209"/>
      <c r="AD465" s="209"/>
      <c r="AE465" s="209"/>
      <c r="AF465" s="209"/>
      <c r="AG465" s="209"/>
    </row>
    <row r="466" spans="2:87" ht="18.75" customHeight="1">
      <c r="B466" s="230" t="s">
        <v>519</v>
      </c>
      <c r="C466" s="231"/>
      <c r="D466" s="231"/>
      <c r="E466" s="231"/>
      <c r="F466" s="231"/>
      <c r="G466" s="231"/>
      <c r="H466" s="231"/>
      <c r="I466" s="231"/>
      <c r="J466" s="231"/>
      <c r="K466" s="231"/>
      <c r="L466" s="231"/>
      <c r="M466" s="231"/>
      <c r="N466" s="231"/>
      <c r="O466" s="231"/>
      <c r="P466" s="231"/>
      <c r="Q466" s="231"/>
      <c r="R466" s="231"/>
      <c r="S466" s="231"/>
      <c r="T466" s="231"/>
      <c r="U466" s="231"/>
      <c r="V466" s="231"/>
      <c r="W466" s="231"/>
      <c r="X466" s="231"/>
      <c r="Y466" s="231"/>
      <c r="Z466" s="231"/>
      <c r="AA466" s="231"/>
      <c r="AB466" s="231"/>
      <c r="AC466" s="231"/>
      <c r="AD466" s="231"/>
      <c r="AE466" s="231"/>
      <c r="AF466" s="231"/>
      <c r="AG466" s="231"/>
      <c r="AH466" s="231"/>
      <c r="AI466" s="231"/>
      <c r="AJ466" s="231"/>
      <c r="AK466" s="231"/>
      <c r="AL466" s="231"/>
      <c r="AM466" s="231"/>
      <c r="AN466" s="231"/>
      <c r="AO466" s="231"/>
      <c r="AP466" s="231"/>
      <c r="AQ466" s="232"/>
    </row>
    <row r="467" spans="2:87" s="185" customFormat="1">
      <c r="B467" s="187"/>
      <c r="C467" s="178">
        <f>COUNTIF($C$468:$AP$468,C468)</f>
        <v>1</v>
      </c>
      <c r="D467" s="178">
        <f t="shared" ref="D467:AP467" si="933">COUNTIF($C$468:$AP$468,D468)</f>
        <v>1</v>
      </c>
      <c r="E467" s="178">
        <f>COUNTIF($C$468:$AP$468,E468)</f>
        <v>1</v>
      </c>
      <c r="F467" s="178">
        <f t="shared" si="933"/>
        <v>1</v>
      </c>
      <c r="G467" s="178">
        <f t="shared" si="933"/>
        <v>1</v>
      </c>
      <c r="H467" s="178">
        <f t="shared" si="933"/>
        <v>1</v>
      </c>
      <c r="I467" s="178">
        <f t="shared" si="933"/>
        <v>1</v>
      </c>
      <c r="J467" s="178">
        <f t="shared" si="933"/>
        <v>1</v>
      </c>
      <c r="K467" s="178">
        <f t="shared" si="933"/>
        <v>1</v>
      </c>
      <c r="L467" s="178">
        <f t="shared" si="933"/>
        <v>1</v>
      </c>
      <c r="M467" s="178">
        <f t="shared" si="933"/>
        <v>1</v>
      </c>
      <c r="N467" s="178">
        <f t="shared" si="933"/>
        <v>1</v>
      </c>
      <c r="O467" s="178">
        <f t="shared" si="933"/>
        <v>1</v>
      </c>
      <c r="P467" s="178">
        <f t="shared" si="933"/>
        <v>1</v>
      </c>
      <c r="Q467" s="178">
        <f t="shared" si="933"/>
        <v>1</v>
      </c>
      <c r="R467" s="178">
        <f t="shared" si="933"/>
        <v>1</v>
      </c>
      <c r="S467" s="178">
        <f t="shared" si="933"/>
        <v>1</v>
      </c>
      <c r="T467" s="178">
        <f t="shared" si="933"/>
        <v>1</v>
      </c>
      <c r="U467" s="178">
        <f t="shared" si="933"/>
        <v>1</v>
      </c>
      <c r="V467" s="178">
        <f t="shared" si="933"/>
        <v>10</v>
      </c>
      <c r="W467" s="178">
        <f t="shared" si="933"/>
        <v>1</v>
      </c>
      <c r="X467" s="178">
        <f t="shared" si="933"/>
        <v>1</v>
      </c>
      <c r="Y467" s="178">
        <f t="shared" si="933"/>
        <v>1</v>
      </c>
      <c r="Z467" s="178">
        <f t="shared" si="933"/>
        <v>1</v>
      </c>
      <c r="AA467" s="178">
        <f t="shared" si="933"/>
        <v>1</v>
      </c>
      <c r="AB467" s="178">
        <f t="shared" si="933"/>
        <v>1</v>
      </c>
      <c r="AC467" s="178">
        <f t="shared" si="933"/>
        <v>1</v>
      </c>
      <c r="AD467" s="178">
        <f t="shared" si="933"/>
        <v>1</v>
      </c>
      <c r="AE467" s="178">
        <f t="shared" si="933"/>
        <v>1</v>
      </c>
      <c r="AF467" s="178">
        <f t="shared" si="933"/>
        <v>1</v>
      </c>
      <c r="AG467" s="178">
        <f t="shared" si="933"/>
        <v>1</v>
      </c>
      <c r="AH467" s="178">
        <f t="shared" si="933"/>
        <v>10</v>
      </c>
      <c r="AI467" s="178">
        <f t="shared" si="933"/>
        <v>10</v>
      </c>
      <c r="AJ467" s="178">
        <f t="shared" si="933"/>
        <v>10</v>
      </c>
      <c r="AK467" s="178">
        <f t="shared" si="933"/>
        <v>10</v>
      </c>
      <c r="AL467" s="178">
        <f t="shared" si="933"/>
        <v>10</v>
      </c>
      <c r="AM467" s="178">
        <f t="shared" si="933"/>
        <v>10</v>
      </c>
      <c r="AN467" s="178">
        <f t="shared" si="933"/>
        <v>10</v>
      </c>
      <c r="AO467" s="178">
        <f t="shared" si="933"/>
        <v>10</v>
      </c>
      <c r="AP467" s="178">
        <f t="shared" si="933"/>
        <v>10</v>
      </c>
      <c r="AQ467" s="187"/>
      <c r="AS467" s="177"/>
      <c r="AU467" s="179"/>
      <c r="AV467" s="179"/>
      <c r="AW467" s="179"/>
      <c r="AX467" s="179"/>
      <c r="AY467" s="179"/>
      <c r="AZ467" s="179"/>
      <c r="BA467" s="179"/>
      <c r="BB467" s="179"/>
      <c r="BC467" s="179"/>
      <c r="BD467" s="179"/>
      <c r="BE467" s="179"/>
      <c r="BF467" s="179"/>
      <c r="BG467" s="179"/>
      <c r="BH467" s="179"/>
      <c r="BI467" s="179"/>
      <c r="BJ467" s="179"/>
      <c r="BK467" s="179"/>
      <c r="BL467" s="179"/>
      <c r="BM467" s="179"/>
      <c r="BN467" s="179"/>
      <c r="BO467" s="179"/>
      <c r="BP467" s="179"/>
      <c r="BQ467" s="179"/>
      <c r="BR467" s="179"/>
      <c r="BS467" s="179"/>
      <c r="BT467" s="179"/>
      <c r="BU467" s="179"/>
      <c r="BV467" s="179"/>
      <c r="BW467" s="179"/>
      <c r="BX467" s="179"/>
      <c r="BY467" s="179"/>
      <c r="BZ467" s="179"/>
      <c r="CA467" s="179"/>
      <c r="CB467" s="179"/>
      <c r="CC467" s="179"/>
      <c r="CD467" s="179"/>
      <c r="CE467" s="179"/>
      <c r="CF467" s="179"/>
      <c r="CG467" s="179"/>
      <c r="CH467" s="179"/>
      <c r="CI467" s="179"/>
    </row>
    <row r="468" spans="2:87" s="185" customFormat="1" hidden="1">
      <c r="B468" s="177"/>
      <c r="C468" s="176">
        <f>SUM(C470:C506)</f>
        <v>786</v>
      </c>
      <c r="D468" s="176">
        <f t="shared" ref="D468:AP468" si="934">SUM(D470:D506)</f>
        <v>20918</v>
      </c>
      <c r="E468" s="176">
        <f t="shared" si="934"/>
        <v>5404</v>
      </c>
      <c r="F468" s="176">
        <f t="shared" si="934"/>
        <v>283139</v>
      </c>
      <c r="G468" s="176">
        <f t="shared" si="934"/>
        <v>1144963</v>
      </c>
      <c r="H468" s="176">
        <f t="shared" si="934"/>
        <v>245059</v>
      </c>
      <c r="I468" s="176">
        <f t="shared" si="934"/>
        <v>7394</v>
      </c>
      <c r="J468" s="176">
        <f t="shared" si="934"/>
        <v>443908</v>
      </c>
      <c r="K468" s="176">
        <f t="shared" si="934"/>
        <v>4955</v>
      </c>
      <c r="L468" s="176">
        <f t="shared" si="934"/>
        <v>654</v>
      </c>
      <c r="M468" s="176">
        <f t="shared" si="934"/>
        <v>122552</v>
      </c>
      <c r="N468" s="176">
        <f t="shared" si="934"/>
        <v>324</v>
      </c>
      <c r="O468" s="176">
        <f t="shared" si="934"/>
        <v>144951</v>
      </c>
      <c r="P468" s="176">
        <f t="shared" si="934"/>
        <v>418030</v>
      </c>
      <c r="Q468" s="176">
        <f t="shared" si="934"/>
        <v>863379</v>
      </c>
      <c r="R468" s="176">
        <f t="shared" si="934"/>
        <v>44</v>
      </c>
      <c r="S468" s="176">
        <f t="shared" si="934"/>
        <v>3582</v>
      </c>
      <c r="T468" s="176">
        <f t="shared" si="934"/>
        <v>1318332</v>
      </c>
      <c r="U468" s="176">
        <f t="shared" si="934"/>
        <v>5562</v>
      </c>
      <c r="V468" s="176">
        <f t="shared" si="934"/>
        <v>0</v>
      </c>
      <c r="W468" s="176">
        <f t="shared" si="934"/>
        <v>3743</v>
      </c>
      <c r="X468" s="176">
        <f t="shared" si="934"/>
        <v>1809383</v>
      </c>
      <c r="Y468" s="176">
        <f t="shared" si="934"/>
        <v>6651</v>
      </c>
      <c r="Z468" s="176">
        <f t="shared" si="934"/>
        <v>33745</v>
      </c>
      <c r="AA468" s="176">
        <f t="shared" si="934"/>
        <v>5805</v>
      </c>
      <c r="AB468" s="176">
        <f t="shared" si="934"/>
        <v>2418</v>
      </c>
      <c r="AC468" s="176">
        <f t="shared" si="934"/>
        <v>1557</v>
      </c>
      <c r="AD468" s="176">
        <f t="shared" si="934"/>
        <v>4353</v>
      </c>
      <c r="AE468" s="176">
        <f t="shared" si="934"/>
        <v>740700</v>
      </c>
      <c r="AF468" s="176">
        <f t="shared" si="934"/>
        <v>1022065</v>
      </c>
      <c r="AG468" s="176">
        <f t="shared" si="934"/>
        <v>22131</v>
      </c>
      <c r="AH468" s="176">
        <f t="shared" si="934"/>
        <v>0</v>
      </c>
      <c r="AI468" s="176">
        <f t="shared" si="934"/>
        <v>0</v>
      </c>
      <c r="AJ468" s="176">
        <f t="shared" si="934"/>
        <v>0</v>
      </c>
      <c r="AK468" s="176">
        <f t="shared" si="934"/>
        <v>0</v>
      </c>
      <c r="AL468" s="176">
        <f t="shared" si="934"/>
        <v>0</v>
      </c>
      <c r="AM468" s="176">
        <f t="shared" si="934"/>
        <v>0</v>
      </c>
      <c r="AN468" s="176">
        <f t="shared" si="934"/>
        <v>0</v>
      </c>
      <c r="AO468" s="176">
        <f t="shared" si="934"/>
        <v>0</v>
      </c>
      <c r="AP468" s="176">
        <f t="shared" si="934"/>
        <v>0</v>
      </c>
      <c r="AQ468" s="177"/>
      <c r="AS468" s="177"/>
      <c r="AU468" s="179"/>
      <c r="AV468" s="179"/>
      <c r="AW468" s="179"/>
      <c r="AX468" s="179"/>
      <c r="AY468" s="179"/>
      <c r="AZ468" s="179"/>
      <c r="BA468" s="179"/>
      <c r="BB468" s="179"/>
      <c r="BC468" s="179"/>
      <c r="BD468" s="179"/>
      <c r="BE468" s="179"/>
      <c r="BF468" s="179"/>
      <c r="BG468" s="179"/>
      <c r="BH468" s="179"/>
      <c r="BI468" s="179"/>
      <c r="BJ468" s="179"/>
      <c r="BK468" s="179"/>
      <c r="BL468" s="179"/>
      <c r="BM468" s="179"/>
      <c r="BN468" s="179"/>
      <c r="BO468" s="179"/>
      <c r="BP468" s="179"/>
      <c r="BQ468" s="179"/>
      <c r="BR468" s="179"/>
      <c r="BS468" s="179"/>
      <c r="BT468" s="179"/>
      <c r="BU468" s="179"/>
      <c r="BV468" s="179"/>
      <c r="BW468" s="179"/>
      <c r="BX468" s="179"/>
      <c r="BY468" s="179"/>
      <c r="BZ468" s="179"/>
      <c r="CA468" s="179"/>
      <c r="CB468" s="179"/>
      <c r="CC468" s="179"/>
      <c r="CD468" s="179"/>
      <c r="CE468" s="179"/>
      <c r="CF468" s="179"/>
      <c r="CG468" s="179"/>
      <c r="CH468" s="179"/>
      <c r="CI468" s="179"/>
    </row>
    <row r="469" spans="2:87" s="197" customFormat="1" ht="22.5">
      <c r="B469" s="138"/>
      <c r="C469" s="138" t="str">
        <f>C7</f>
        <v>Ace Vida</v>
      </c>
      <c r="D469" s="138" t="str">
        <f t="shared" ref="D469:AQ469" si="935">D7</f>
        <v>BanChile</v>
      </c>
      <c r="E469" s="138" t="str">
        <f t="shared" si="935"/>
        <v>BBVA Vida</v>
      </c>
      <c r="F469" s="138" t="str">
        <f t="shared" si="935"/>
        <v>BCI Seguros Vida</v>
      </c>
      <c r="G469" s="138" t="str">
        <f t="shared" si="935"/>
        <v>BICE Vida</v>
      </c>
      <c r="H469" s="138" t="str">
        <f t="shared" si="935"/>
        <v>Cámara</v>
      </c>
      <c r="I469" s="138" t="str">
        <f t="shared" si="935"/>
        <v>Cardif</v>
      </c>
      <c r="J469" s="138" t="str">
        <f t="shared" si="935"/>
        <v>Chilena Consolidada</v>
      </c>
      <c r="K469" s="138" t="str">
        <f t="shared" si="935"/>
        <v>CLC</v>
      </c>
      <c r="L469" s="138" t="str">
        <f t="shared" si="935"/>
        <v>CN Life</v>
      </c>
      <c r="M469" s="138" t="str">
        <f t="shared" si="935"/>
        <v>Consorcio Nacional</v>
      </c>
      <c r="N469" s="138" t="str">
        <f t="shared" si="935"/>
        <v>CorpSeguros</v>
      </c>
      <c r="O469" s="138" t="str">
        <f t="shared" si="935"/>
        <v>CorpVida</v>
      </c>
      <c r="P469" s="138" t="str">
        <f t="shared" si="935"/>
        <v>Cruz del Sur</v>
      </c>
      <c r="Q469" s="138" t="str">
        <f t="shared" si="935"/>
        <v>EuroAmérica</v>
      </c>
      <c r="R469" s="138" t="str">
        <f t="shared" si="935"/>
        <v>Huelen</v>
      </c>
      <c r="S469" s="138" t="str">
        <f t="shared" si="935"/>
        <v>Itaú</v>
      </c>
      <c r="T469" s="138" t="str">
        <f t="shared" si="935"/>
        <v>M. de Carabineros</v>
      </c>
      <c r="U469" s="138" t="str">
        <f t="shared" si="935"/>
        <v>M. del Ej. y Av.</v>
      </c>
      <c r="V469" s="138" t="str">
        <f t="shared" si="935"/>
        <v>Magallanes Vida</v>
      </c>
      <c r="W469" s="138" t="str">
        <f t="shared" si="935"/>
        <v>Mapfre Vida</v>
      </c>
      <c r="X469" s="138" t="str">
        <f t="shared" si="935"/>
        <v>Metlife</v>
      </c>
      <c r="Y469" s="138" t="str">
        <f t="shared" si="935"/>
        <v>Mutual de Seguros</v>
      </c>
      <c r="Z469" s="138" t="str">
        <f t="shared" si="935"/>
        <v>Ohio National</v>
      </c>
      <c r="AA469" s="138" t="str">
        <f t="shared" si="935"/>
        <v>Penta Vida</v>
      </c>
      <c r="AB469" s="138" t="str">
        <f t="shared" si="935"/>
        <v>Principal</v>
      </c>
      <c r="AC469" s="138" t="str">
        <f t="shared" si="935"/>
        <v>Renta Nacional</v>
      </c>
      <c r="AD469" s="138" t="str">
        <f t="shared" si="935"/>
        <v>Rigel</v>
      </c>
      <c r="AE469" s="138" t="str">
        <f t="shared" si="935"/>
        <v>Security Previsión</v>
      </c>
      <c r="AF469" s="138" t="str">
        <f t="shared" si="935"/>
        <v>Sura</v>
      </c>
      <c r="AG469" s="138" t="str">
        <f t="shared" si="935"/>
        <v>Zurich Santander</v>
      </c>
      <c r="AH469" s="138">
        <f t="shared" si="935"/>
        <v>0</v>
      </c>
      <c r="AI469" s="138">
        <f t="shared" si="935"/>
        <v>0</v>
      </c>
      <c r="AJ469" s="138">
        <f t="shared" si="935"/>
        <v>0</v>
      </c>
      <c r="AK469" s="138">
        <f t="shared" si="935"/>
        <v>0</v>
      </c>
      <c r="AL469" s="138">
        <f t="shared" si="935"/>
        <v>0</v>
      </c>
      <c r="AM469" s="138">
        <f t="shared" si="935"/>
        <v>0</v>
      </c>
      <c r="AN469" s="138">
        <f t="shared" si="935"/>
        <v>0</v>
      </c>
      <c r="AO469" s="138">
        <f t="shared" si="935"/>
        <v>0</v>
      </c>
      <c r="AP469" s="138">
        <f t="shared" si="935"/>
        <v>0</v>
      </c>
      <c r="AQ469" s="138" t="str">
        <f t="shared" si="935"/>
        <v>Mercado</v>
      </c>
      <c r="AS469" s="138" t="s">
        <v>339</v>
      </c>
      <c r="AU469" s="198"/>
      <c r="AV469" s="198"/>
      <c r="AW469" s="198"/>
      <c r="AX469" s="198"/>
      <c r="AY469" s="198"/>
      <c r="AZ469" s="198"/>
      <c r="BA469" s="198"/>
      <c r="BB469" s="198"/>
      <c r="BC469" s="198"/>
      <c r="BD469" s="198"/>
      <c r="BE469" s="198"/>
      <c r="BF469" s="198"/>
      <c r="BG469" s="198"/>
      <c r="BH469" s="198"/>
      <c r="BI469" s="198"/>
      <c r="BJ469" s="198"/>
      <c r="BK469" s="198"/>
      <c r="BL469" s="198"/>
      <c r="BM469" s="198"/>
      <c r="BN469" s="198"/>
      <c r="BO469" s="198"/>
      <c r="BP469" s="198"/>
      <c r="BQ469" s="198"/>
      <c r="BR469" s="198"/>
      <c r="BS469" s="198"/>
      <c r="BT469" s="198"/>
      <c r="BU469" s="198"/>
      <c r="BV469" s="198"/>
      <c r="BW469" s="198"/>
      <c r="BX469" s="198"/>
      <c r="BY469" s="198"/>
      <c r="BZ469" s="198"/>
      <c r="CA469" s="198"/>
      <c r="CB469" s="198"/>
      <c r="CC469" s="198"/>
      <c r="CD469" s="198"/>
      <c r="CE469" s="198"/>
      <c r="CF469" s="198"/>
      <c r="CG469" s="198"/>
      <c r="CH469" s="198"/>
      <c r="CI469" s="198"/>
    </row>
    <row r="470" spans="2:87">
      <c r="B470" s="153" t="str">
        <f>B250</f>
        <v>Individuales</v>
      </c>
      <c r="C470" s="142"/>
      <c r="D470" s="142"/>
      <c r="E470" s="142"/>
      <c r="F470" s="142"/>
      <c r="G470" s="142"/>
      <c r="H470" s="142"/>
      <c r="I470" s="142"/>
      <c r="J470" s="142"/>
      <c r="K470" s="142"/>
      <c r="L470" s="142"/>
      <c r="M470" s="142"/>
      <c r="N470" s="142"/>
      <c r="O470" s="142"/>
      <c r="P470" s="142"/>
      <c r="Q470" s="142"/>
      <c r="R470" s="142"/>
      <c r="S470" s="142"/>
      <c r="T470" s="142"/>
      <c r="U470" s="142"/>
      <c r="V470" s="142"/>
      <c r="W470" s="142"/>
      <c r="X470" s="142"/>
      <c r="Y470" s="142"/>
      <c r="Z470" s="142"/>
      <c r="AA470" s="142"/>
      <c r="AB470" s="142"/>
      <c r="AC470" s="142"/>
      <c r="AD470" s="142"/>
      <c r="AE470" s="142"/>
      <c r="AF470" s="142"/>
      <c r="AG470" s="142"/>
      <c r="AH470" s="142"/>
      <c r="AI470" s="142"/>
      <c r="AJ470" s="142"/>
      <c r="AK470" s="142"/>
      <c r="AL470" s="142"/>
      <c r="AM470" s="142"/>
      <c r="AN470" s="142"/>
      <c r="AO470" s="142"/>
      <c r="AP470" s="142"/>
      <c r="AQ470" s="27"/>
      <c r="AS470" s="142"/>
    </row>
    <row r="471" spans="2:87">
      <c r="B471" s="161" t="str">
        <f t="shared" ref="B471:B507" si="936">B251</f>
        <v>101 Vida Entera</v>
      </c>
      <c r="C471" s="145">
        <v>0</v>
      </c>
      <c r="D471" s="145">
        <v>0</v>
      </c>
      <c r="E471" s="145">
        <v>0</v>
      </c>
      <c r="F471" s="145">
        <v>0</v>
      </c>
      <c r="G471" s="145">
        <v>31</v>
      </c>
      <c r="H471" s="145">
        <v>0</v>
      </c>
      <c r="I471" s="145">
        <v>0</v>
      </c>
      <c r="J471" s="145">
        <v>789</v>
      </c>
      <c r="K471" s="145">
        <v>0</v>
      </c>
      <c r="L471" s="145">
        <v>0</v>
      </c>
      <c r="M471" s="145">
        <v>89</v>
      </c>
      <c r="N471" s="145">
        <v>0</v>
      </c>
      <c r="O471" s="145">
        <v>0</v>
      </c>
      <c r="P471" s="145">
        <v>2</v>
      </c>
      <c r="Q471" s="145">
        <v>26</v>
      </c>
      <c r="R471" s="145">
        <v>0</v>
      </c>
      <c r="S471" s="145">
        <v>0</v>
      </c>
      <c r="T471" s="145">
        <v>0</v>
      </c>
      <c r="U471" s="145">
        <v>261</v>
      </c>
      <c r="V471" s="145">
        <v>0</v>
      </c>
      <c r="W471" s="145">
        <v>0</v>
      </c>
      <c r="X471" s="145">
        <v>389</v>
      </c>
      <c r="Y471" s="145">
        <v>549</v>
      </c>
      <c r="Z471" s="145">
        <v>37</v>
      </c>
      <c r="AA471" s="145">
        <v>6</v>
      </c>
      <c r="AB471" s="145">
        <v>0</v>
      </c>
      <c r="AC471" s="145">
        <v>0</v>
      </c>
      <c r="AD471" s="145">
        <v>0</v>
      </c>
      <c r="AE471" s="145">
        <v>9</v>
      </c>
      <c r="AF471" s="145">
        <v>3</v>
      </c>
      <c r="AG471" s="145">
        <v>0</v>
      </c>
      <c r="AH471" s="145"/>
      <c r="AI471" s="145"/>
      <c r="AJ471" s="145"/>
      <c r="AK471" s="145"/>
      <c r="AL471" s="145"/>
      <c r="AM471" s="145"/>
      <c r="AN471" s="145"/>
      <c r="AO471" s="145"/>
      <c r="AP471" s="145"/>
      <c r="AQ471" s="131">
        <f t="shared" ref="AQ471:AQ485" si="937">SUM(C471:AP471)</f>
        <v>2191</v>
      </c>
      <c r="AS471" s="145">
        <v>6718</v>
      </c>
      <c r="AU471" s="135">
        <f>IF(AND(C427=0,C471=0),0,IF(ISERROR(C427/C471),1,0))</f>
        <v>0</v>
      </c>
      <c r="AV471" s="135">
        <f t="shared" ref="AV471:CI477" si="938">IF(AND(D427=0,D471=0),0,IF(ISERROR(D427/D471),1,0))</f>
        <v>0</v>
      </c>
      <c r="AW471" s="135">
        <f t="shared" si="938"/>
        <v>0</v>
      </c>
      <c r="AX471" s="135">
        <f t="shared" si="938"/>
        <v>0</v>
      </c>
      <c r="AY471" s="135">
        <f t="shared" si="938"/>
        <v>0</v>
      </c>
      <c r="AZ471" s="135">
        <f t="shared" si="938"/>
        <v>0</v>
      </c>
      <c r="BA471" s="135">
        <f t="shared" si="938"/>
        <v>0</v>
      </c>
      <c r="BB471" s="135">
        <f t="shared" si="938"/>
        <v>0</v>
      </c>
      <c r="BC471" s="135">
        <f t="shared" si="938"/>
        <v>0</v>
      </c>
      <c r="BD471" s="135">
        <f t="shared" si="938"/>
        <v>0</v>
      </c>
      <c r="BE471" s="135">
        <f t="shared" si="938"/>
        <v>0</v>
      </c>
      <c r="BF471" s="135">
        <f t="shared" si="938"/>
        <v>0</v>
      </c>
      <c r="BG471" s="135">
        <f t="shared" si="938"/>
        <v>0</v>
      </c>
      <c r="BH471" s="135">
        <f t="shared" si="938"/>
        <v>0</v>
      </c>
      <c r="BI471" s="135">
        <f t="shared" si="938"/>
        <v>0</v>
      </c>
      <c r="BJ471" s="135">
        <f t="shared" si="938"/>
        <v>0</v>
      </c>
      <c r="BK471" s="135">
        <f t="shared" si="938"/>
        <v>0</v>
      </c>
      <c r="BL471" s="135">
        <f t="shared" si="938"/>
        <v>0</v>
      </c>
      <c r="BM471" s="135">
        <f t="shared" si="938"/>
        <v>0</v>
      </c>
      <c r="BN471" s="135">
        <f t="shared" si="938"/>
        <v>0</v>
      </c>
      <c r="BO471" s="135">
        <f t="shared" si="938"/>
        <v>0</v>
      </c>
      <c r="BP471" s="135">
        <f t="shared" si="938"/>
        <v>0</v>
      </c>
      <c r="BQ471" s="135">
        <f t="shared" si="938"/>
        <v>0</v>
      </c>
      <c r="BR471" s="135">
        <f t="shared" si="938"/>
        <v>0</v>
      </c>
      <c r="BS471" s="135">
        <f t="shared" si="938"/>
        <v>0</v>
      </c>
      <c r="BT471" s="135">
        <f t="shared" si="938"/>
        <v>0</v>
      </c>
      <c r="BU471" s="135">
        <f t="shared" si="938"/>
        <v>0</v>
      </c>
      <c r="BV471" s="135">
        <f t="shared" si="938"/>
        <v>0</v>
      </c>
      <c r="BW471" s="135">
        <f t="shared" si="938"/>
        <v>0</v>
      </c>
      <c r="BX471" s="135">
        <f t="shared" si="938"/>
        <v>0</v>
      </c>
      <c r="BY471" s="135">
        <f t="shared" si="938"/>
        <v>0</v>
      </c>
      <c r="BZ471" s="135">
        <f t="shared" si="938"/>
        <v>0</v>
      </c>
      <c r="CA471" s="135">
        <f t="shared" si="938"/>
        <v>0</v>
      </c>
      <c r="CB471" s="135">
        <f t="shared" si="938"/>
        <v>0</v>
      </c>
      <c r="CC471" s="135">
        <f t="shared" si="938"/>
        <v>0</v>
      </c>
      <c r="CD471" s="135">
        <f t="shared" si="938"/>
        <v>0</v>
      </c>
      <c r="CE471" s="135">
        <f t="shared" si="938"/>
        <v>0</v>
      </c>
      <c r="CF471" s="135">
        <f t="shared" si="938"/>
        <v>0</v>
      </c>
      <c r="CG471" s="135">
        <f t="shared" si="938"/>
        <v>0</v>
      </c>
      <c r="CH471" s="135">
        <f t="shared" si="938"/>
        <v>0</v>
      </c>
      <c r="CI471" s="135">
        <f t="shared" si="938"/>
        <v>0</v>
      </c>
    </row>
    <row r="472" spans="2:87">
      <c r="B472" s="161" t="str">
        <f t="shared" si="936"/>
        <v>102 Temporal de Vida</v>
      </c>
      <c r="C472" s="145">
        <v>7</v>
      </c>
      <c r="D472" s="145">
        <v>28</v>
      </c>
      <c r="E472" s="145">
        <v>0</v>
      </c>
      <c r="F472" s="145">
        <v>5</v>
      </c>
      <c r="G472" s="145">
        <v>25</v>
      </c>
      <c r="H472" s="145">
        <v>0</v>
      </c>
      <c r="I472" s="145">
        <v>6</v>
      </c>
      <c r="J472" s="145">
        <v>0</v>
      </c>
      <c r="K472" s="145">
        <v>0</v>
      </c>
      <c r="L472" s="145">
        <v>1</v>
      </c>
      <c r="M472" s="145">
        <v>89</v>
      </c>
      <c r="N472" s="145">
        <v>0</v>
      </c>
      <c r="O472" s="145">
        <v>89</v>
      </c>
      <c r="P472" s="145">
        <v>7</v>
      </c>
      <c r="Q472" s="145">
        <v>6</v>
      </c>
      <c r="R472" s="145">
        <v>0</v>
      </c>
      <c r="S472" s="145">
        <v>0</v>
      </c>
      <c r="T472" s="145">
        <v>0</v>
      </c>
      <c r="U472" s="145">
        <v>4</v>
      </c>
      <c r="V472" s="145">
        <v>0</v>
      </c>
      <c r="W472" s="145">
        <v>31</v>
      </c>
      <c r="X472" s="145">
        <v>0</v>
      </c>
      <c r="Y472" s="145">
        <v>0</v>
      </c>
      <c r="Z472" s="145">
        <v>29</v>
      </c>
      <c r="AA472" s="145">
        <v>224</v>
      </c>
      <c r="AB472" s="145">
        <v>0</v>
      </c>
      <c r="AC472" s="145">
        <v>0</v>
      </c>
      <c r="AD472" s="145">
        <v>0</v>
      </c>
      <c r="AE472" s="145">
        <v>92</v>
      </c>
      <c r="AF472" s="145">
        <v>45</v>
      </c>
      <c r="AG472" s="145">
        <v>3473</v>
      </c>
      <c r="AH472" s="145"/>
      <c r="AI472" s="145"/>
      <c r="AJ472" s="145"/>
      <c r="AK472" s="145"/>
      <c r="AL472" s="145"/>
      <c r="AM472" s="145"/>
      <c r="AN472" s="145"/>
      <c r="AO472" s="145"/>
      <c r="AP472" s="145"/>
      <c r="AQ472" s="131">
        <f t="shared" si="937"/>
        <v>4161</v>
      </c>
      <c r="AS472" s="145">
        <v>1631</v>
      </c>
      <c r="AU472" s="135">
        <f t="shared" ref="AU472:AU505" si="939">IF(AND(C428=0,C472=0),0,IF(ISERROR(C428/C472),1,0))</f>
        <v>0</v>
      </c>
      <c r="AV472" s="135">
        <f t="shared" si="938"/>
        <v>0</v>
      </c>
      <c r="AW472" s="135">
        <f t="shared" si="938"/>
        <v>0</v>
      </c>
      <c r="AX472" s="135">
        <f t="shared" si="938"/>
        <v>0</v>
      </c>
      <c r="AY472" s="135">
        <f t="shared" si="938"/>
        <v>0</v>
      </c>
      <c r="AZ472" s="135">
        <f t="shared" si="938"/>
        <v>0</v>
      </c>
      <c r="BA472" s="135">
        <f t="shared" si="938"/>
        <v>0</v>
      </c>
      <c r="BB472" s="135">
        <f t="shared" si="938"/>
        <v>1</v>
      </c>
      <c r="BC472" s="135">
        <f t="shared" si="938"/>
        <v>0</v>
      </c>
      <c r="BD472" s="135">
        <f t="shared" si="938"/>
        <v>0</v>
      </c>
      <c r="BE472" s="135">
        <f t="shared" si="938"/>
        <v>0</v>
      </c>
      <c r="BF472" s="135">
        <f t="shared" si="938"/>
        <v>0</v>
      </c>
      <c r="BG472" s="135">
        <f t="shared" si="938"/>
        <v>0</v>
      </c>
      <c r="BH472" s="135">
        <f t="shared" si="938"/>
        <v>0</v>
      </c>
      <c r="BI472" s="135">
        <f t="shared" si="938"/>
        <v>0</v>
      </c>
      <c r="BJ472" s="135">
        <f t="shared" si="938"/>
        <v>0</v>
      </c>
      <c r="BK472" s="135">
        <f t="shared" si="938"/>
        <v>0</v>
      </c>
      <c r="BL472" s="135">
        <f t="shared" si="938"/>
        <v>0</v>
      </c>
      <c r="BM472" s="135">
        <f t="shared" si="938"/>
        <v>0</v>
      </c>
      <c r="BN472" s="135">
        <f t="shared" si="938"/>
        <v>0</v>
      </c>
      <c r="BO472" s="135">
        <f t="shared" si="938"/>
        <v>0</v>
      </c>
      <c r="BP472" s="135">
        <f t="shared" si="938"/>
        <v>1</v>
      </c>
      <c r="BQ472" s="135">
        <f t="shared" si="938"/>
        <v>1</v>
      </c>
      <c r="BR472" s="135">
        <f t="shared" si="938"/>
        <v>0</v>
      </c>
      <c r="BS472" s="135">
        <f t="shared" si="938"/>
        <v>0</v>
      </c>
      <c r="BT472" s="135">
        <f t="shared" si="938"/>
        <v>0</v>
      </c>
      <c r="BU472" s="135">
        <f t="shared" si="938"/>
        <v>0</v>
      </c>
      <c r="BV472" s="135">
        <f t="shared" si="938"/>
        <v>0</v>
      </c>
      <c r="BW472" s="135">
        <f t="shared" si="938"/>
        <v>0</v>
      </c>
      <c r="BX472" s="135">
        <f t="shared" si="938"/>
        <v>0</v>
      </c>
      <c r="BY472" s="135">
        <f t="shared" si="938"/>
        <v>0</v>
      </c>
      <c r="BZ472" s="135">
        <f t="shared" si="938"/>
        <v>0</v>
      </c>
      <c r="CA472" s="135">
        <f t="shared" si="938"/>
        <v>0</v>
      </c>
      <c r="CB472" s="135">
        <f t="shared" si="938"/>
        <v>0</v>
      </c>
      <c r="CC472" s="135">
        <f t="shared" si="938"/>
        <v>0</v>
      </c>
      <c r="CD472" s="135">
        <f t="shared" si="938"/>
        <v>0</v>
      </c>
      <c r="CE472" s="135">
        <f t="shared" si="938"/>
        <v>0</v>
      </c>
      <c r="CF472" s="135">
        <f t="shared" si="938"/>
        <v>0</v>
      </c>
      <c r="CG472" s="135">
        <f t="shared" si="938"/>
        <v>0</v>
      </c>
      <c r="CH472" s="135">
        <f t="shared" si="938"/>
        <v>0</v>
      </c>
      <c r="CI472" s="135">
        <f t="shared" si="938"/>
        <v>0</v>
      </c>
    </row>
    <row r="473" spans="2:87">
      <c r="B473" s="161" t="str">
        <f t="shared" si="936"/>
        <v>103 Otros Seguros con CUI</v>
      </c>
      <c r="C473" s="145">
        <v>0</v>
      </c>
      <c r="D473" s="145">
        <v>15</v>
      </c>
      <c r="E473" s="145">
        <v>0</v>
      </c>
      <c r="F473" s="145">
        <v>479</v>
      </c>
      <c r="G473" s="145">
        <v>454</v>
      </c>
      <c r="H473" s="145">
        <v>0</v>
      </c>
      <c r="I473" s="145">
        <v>0</v>
      </c>
      <c r="J473" s="145">
        <v>985</v>
      </c>
      <c r="K473" s="145">
        <v>0</v>
      </c>
      <c r="L473" s="145">
        <v>0</v>
      </c>
      <c r="M473" s="145">
        <v>1560</v>
      </c>
      <c r="N473" s="145">
        <v>0</v>
      </c>
      <c r="O473" s="145">
        <v>387</v>
      </c>
      <c r="P473" s="145">
        <v>2539</v>
      </c>
      <c r="Q473" s="145">
        <v>973</v>
      </c>
      <c r="R473" s="145">
        <v>0</v>
      </c>
      <c r="S473" s="145">
        <v>0</v>
      </c>
      <c r="T473" s="145">
        <v>0</v>
      </c>
      <c r="U473" s="145">
        <v>0</v>
      </c>
      <c r="V473" s="145">
        <v>0</v>
      </c>
      <c r="W473" s="145">
        <v>28</v>
      </c>
      <c r="X473" s="145">
        <v>7847</v>
      </c>
      <c r="Y473" s="145">
        <v>29</v>
      </c>
      <c r="Z473" s="145">
        <v>53</v>
      </c>
      <c r="AA473" s="145">
        <v>3471</v>
      </c>
      <c r="AB473" s="145">
        <v>228</v>
      </c>
      <c r="AC473" s="145">
        <v>0</v>
      </c>
      <c r="AD473" s="145">
        <v>0</v>
      </c>
      <c r="AE473" s="145">
        <v>2165</v>
      </c>
      <c r="AF473" s="145">
        <v>2777</v>
      </c>
      <c r="AG473" s="145">
        <v>576</v>
      </c>
      <c r="AH473" s="145"/>
      <c r="AI473" s="145"/>
      <c r="AJ473" s="145"/>
      <c r="AK473" s="145"/>
      <c r="AL473" s="145"/>
      <c r="AM473" s="145"/>
      <c r="AN473" s="145"/>
      <c r="AO473" s="145"/>
      <c r="AP473" s="145"/>
      <c r="AQ473" s="131">
        <f t="shared" si="937"/>
        <v>24566</v>
      </c>
      <c r="AS473" s="145">
        <v>22830</v>
      </c>
      <c r="AU473" s="135">
        <f t="shared" si="939"/>
        <v>0</v>
      </c>
      <c r="AV473" s="135">
        <f t="shared" si="938"/>
        <v>0</v>
      </c>
      <c r="AW473" s="135">
        <f t="shared" si="938"/>
        <v>0</v>
      </c>
      <c r="AX473" s="135">
        <f t="shared" si="938"/>
        <v>0</v>
      </c>
      <c r="AY473" s="135">
        <f t="shared" si="938"/>
        <v>0</v>
      </c>
      <c r="AZ473" s="135">
        <f t="shared" si="938"/>
        <v>0</v>
      </c>
      <c r="BA473" s="135">
        <f t="shared" si="938"/>
        <v>0</v>
      </c>
      <c r="BB473" s="135">
        <f t="shared" si="938"/>
        <v>0</v>
      </c>
      <c r="BC473" s="135">
        <f t="shared" si="938"/>
        <v>0</v>
      </c>
      <c r="BD473" s="135">
        <f t="shared" si="938"/>
        <v>0</v>
      </c>
      <c r="BE473" s="135">
        <f t="shared" si="938"/>
        <v>0</v>
      </c>
      <c r="BF473" s="135">
        <f t="shared" si="938"/>
        <v>0</v>
      </c>
      <c r="BG473" s="135">
        <f t="shared" si="938"/>
        <v>0</v>
      </c>
      <c r="BH473" s="135">
        <f t="shared" si="938"/>
        <v>0</v>
      </c>
      <c r="BI473" s="135">
        <f t="shared" si="938"/>
        <v>0</v>
      </c>
      <c r="BJ473" s="135">
        <f t="shared" si="938"/>
        <v>0</v>
      </c>
      <c r="BK473" s="135">
        <f t="shared" si="938"/>
        <v>0</v>
      </c>
      <c r="BL473" s="135">
        <f t="shared" si="938"/>
        <v>0</v>
      </c>
      <c r="BM473" s="135">
        <f t="shared" si="938"/>
        <v>0</v>
      </c>
      <c r="BN473" s="135">
        <f t="shared" si="938"/>
        <v>0</v>
      </c>
      <c r="BO473" s="135">
        <f t="shared" si="938"/>
        <v>0</v>
      </c>
      <c r="BP473" s="135">
        <f t="shared" si="938"/>
        <v>0</v>
      </c>
      <c r="BQ473" s="135">
        <f t="shared" si="938"/>
        <v>0</v>
      </c>
      <c r="BR473" s="135">
        <f t="shared" si="938"/>
        <v>0</v>
      </c>
      <c r="BS473" s="135">
        <f t="shared" si="938"/>
        <v>0</v>
      </c>
      <c r="BT473" s="135">
        <f t="shared" si="938"/>
        <v>0</v>
      </c>
      <c r="BU473" s="135">
        <f t="shared" si="938"/>
        <v>1</v>
      </c>
      <c r="BV473" s="135">
        <f t="shared" si="938"/>
        <v>0</v>
      </c>
      <c r="BW473" s="135">
        <f t="shared" si="938"/>
        <v>0</v>
      </c>
      <c r="BX473" s="135">
        <f t="shared" si="938"/>
        <v>0</v>
      </c>
      <c r="BY473" s="135">
        <f t="shared" si="938"/>
        <v>0</v>
      </c>
      <c r="BZ473" s="135">
        <f t="shared" si="938"/>
        <v>0</v>
      </c>
      <c r="CA473" s="135">
        <f t="shared" si="938"/>
        <v>0</v>
      </c>
      <c r="CB473" s="135">
        <f t="shared" si="938"/>
        <v>0</v>
      </c>
      <c r="CC473" s="135">
        <f t="shared" si="938"/>
        <v>0</v>
      </c>
      <c r="CD473" s="135">
        <f t="shared" si="938"/>
        <v>0</v>
      </c>
      <c r="CE473" s="135">
        <f t="shared" si="938"/>
        <v>0</v>
      </c>
      <c r="CF473" s="135">
        <f t="shared" si="938"/>
        <v>0</v>
      </c>
      <c r="CG473" s="135">
        <f t="shared" si="938"/>
        <v>0</v>
      </c>
      <c r="CH473" s="135">
        <f t="shared" si="938"/>
        <v>0</v>
      </c>
      <c r="CI473" s="135">
        <f t="shared" si="938"/>
        <v>0</v>
      </c>
    </row>
    <row r="474" spans="2:87">
      <c r="B474" s="161" t="str">
        <f t="shared" si="936"/>
        <v>104 Mixto o Dotal</v>
      </c>
      <c r="C474" s="145">
        <v>0</v>
      </c>
      <c r="D474" s="145">
        <v>0</v>
      </c>
      <c r="E474" s="145">
        <v>0</v>
      </c>
      <c r="F474" s="145">
        <v>0</v>
      </c>
      <c r="G474" s="145">
        <v>65</v>
      </c>
      <c r="H474" s="145">
        <v>0</v>
      </c>
      <c r="I474" s="145">
        <v>0</v>
      </c>
      <c r="J474" s="145">
        <v>128</v>
      </c>
      <c r="K474" s="145">
        <v>0</v>
      </c>
      <c r="L474" s="145">
        <v>0</v>
      </c>
      <c r="M474" s="145">
        <v>93</v>
      </c>
      <c r="N474" s="145">
        <v>0</v>
      </c>
      <c r="O474" s="145">
        <v>0</v>
      </c>
      <c r="P474" s="145">
        <v>62</v>
      </c>
      <c r="Q474" s="145">
        <v>87</v>
      </c>
      <c r="R474" s="145">
        <v>0</v>
      </c>
      <c r="S474" s="145">
        <v>0</v>
      </c>
      <c r="T474" s="145">
        <v>2222</v>
      </c>
      <c r="U474" s="145">
        <v>4725</v>
      </c>
      <c r="V474" s="145">
        <v>0</v>
      </c>
      <c r="W474" s="145">
        <v>2</v>
      </c>
      <c r="X474" s="145">
        <v>223</v>
      </c>
      <c r="Y474" s="145">
        <v>3241</v>
      </c>
      <c r="Z474" s="145">
        <v>8</v>
      </c>
      <c r="AA474" s="145">
        <v>0</v>
      </c>
      <c r="AB474" s="145">
        <v>0</v>
      </c>
      <c r="AC474" s="145">
        <v>0</v>
      </c>
      <c r="AD474" s="145">
        <v>0</v>
      </c>
      <c r="AE474" s="145">
        <v>723</v>
      </c>
      <c r="AF474" s="145">
        <v>270</v>
      </c>
      <c r="AG474" s="145">
        <v>0</v>
      </c>
      <c r="AH474" s="145"/>
      <c r="AI474" s="145"/>
      <c r="AJ474" s="145"/>
      <c r="AK474" s="145"/>
      <c r="AL474" s="145"/>
      <c r="AM474" s="145"/>
      <c r="AN474" s="145"/>
      <c r="AO474" s="145"/>
      <c r="AP474" s="145"/>
      <c r="AQ474" s="131">
        <f t="shared" si="937"/>
        <v>11849</v>
      </c>
      <c r="AS474" s="145">
        <v>10865</v>
      </c>
      <c r="AU474" s="135">
        <f t="shared" si="939"/>
        <v>0</v>
      </c>
      <c r="AV474" s="135">
        <f t="shared" si="938"/>
        <v>0</v>
      </c>
      <c r="AW474" s="135">
        <f t="shared" si="938"/>
        <v>0</v>
      </c>
      <c r="AX474" s="135">
        <f t="shared" si="938"/>
        <v>0</v>
      </c>
      <c r="AY474" s="135">
        <f t="shared" si="938"/>
        <v>0</v>
      </c>
      <c r="AZ474" s="135">
        <f t="shared" si="938"/>
        <v>1</v>
      </c>
      <c r="BA474" s="135">
        <f t="shared" si="938"/>
        <v>0</v>
      </c>
      <c r="BB474" s="135">
        <f t="shared" si="938"/>
        <v>0</v>
      </c>
      <c r="BC474" s="135">
        <f t="shared" si="938"/>
        <v>0</v>
      </c>
      <c r="BD474" s="135">
        <f t="shared" si="938"/>
        <v>0</v>
      </c>
      <c r="BE474" s="135">
        <f t="shared" si="938"/>
        <v>0</v>
      </c>
      <c r="BF474" s="135">
        <f t="shared" si="938"/>
        <v>0</v>
      </c>
      <c r="BG474" s="135">
        <f t="shared" si="938"/>
        <v>0</v>
      </c>
      <c r="BH474" s="135">
        <f t="shared" si="938"/>
        <v>0</v>
      </c>
      <c r="BI474" s="135">
        <f t="shared" si="938"/>
        <v>0</v>
      </c>
      <c r="BJ474" s="135">
        <f t="shared" si="938"/>
        <v>1</v>
      </c>
      <c r="BK474" s="135">
        <f t="shared" si="938"/>
        <v>0</v>
      </c>
      <c r="BL474" s="135">
        <f t="shared" si="938"/>
        <v>0</v>
      </c>
      <c r="BM474" s="135">
        <f t="shared" si="938"/>
        <v>0</v>
      </c>
      <c r="BN474" s="135">
        <f t="shared" si="938"/>
        <v>0</v>
      </c>
      <c r="BO474" s="135">
        <f t="shared" si="938"/>
        <v>0</v>
      </c>
      <c r="BP474" s="135">
        <f t="shared" si="938"/>
        <v>0</v>
      </c>
      <c r="BQ474" s="135">
        <f t="shared" si="938"/>
        <v>0</v>
      </c>
      <c r="BR474" s="135">
        <f t="shared" si="938"/>
        <v>0</v>
      </c>
      <c r="BS474" s="135">
        <f t="shared" si="938"/>
        <v>0</v>
      </c>
      <c r="BT474" s="135">
        <f t="shared" si="938"/>
        <v>0</v>
      </c>
      <c r="BU474" s="135">
        <f t="shared" si="938"/>
        <v>0</v>
      </c>
      <c r="BV474" s="135">
        <f t="shared" si="938"/>
        <v>0</v>
      </c>
      <c r="BW474" s="135">
        <f t="shared" si="938"/>
        <v>0</v>
      </c>
      <c r="BX474" s="135">
        <f t="shared" si="938"/>
        <v>0</v>
      </c>
      <c r="BY474" s="135">
        <f t="shared" si="938"/>
        <v>0</v>
      </c>
      <c r="BZ474" s="135">
        <f t="shared" si="938"/>
        <v>0</v>
      </c>
      <c r="CA474" s="135">
        <f t="shared" si="938"/>
        <v>0</v>
      </c>
      <c r="CB474" s="135">
        <f t="shared" si="938"/>
        <v>0</v>
      </c>
      <c r="CC474" s="135">
        <f t="shared" si="938"/>
        <v>0</v>
      </c>
      <c r="CD474" s="135">
        <f t="shared" si="938"/>
        <v>0</v>
      </c>
      <c r="CE474" s="135">
        <f t="shared" si="938"/>
        <v>0</v>
      </c>
      <c r="CF474" s="135">
        <f t="shared" si="938"/>
        <v>0</v>
      </c>
      <c r="CG474" s="135">
        <f t="shared" si="938"/>
        <v>0</v>
      </c>
      <c r="CH474" s="135">
        <f t="shared" si="938"/>
        <v>0</v>
      </c>
      <c r="CI474" s="135">
        <f t="shared" si="938"/>
        <v>0</v>
      </c>
    </row>
    <row r="475" spans="2:87">
      <c r="B475" s="161" t="str">
        <f t="shared" si="936"/>
        <v>105 Renta</v>
      </c>
      <c r="C475" s="145">
        <v>0</v>
      </c>
      <c r="D475" s="145">
        <v>0</v>
      </c>
      <c r="E475" s="145">
        <v>0</v>
      </c>
      <c r="F475" s="145">
        <v>0</v>
      </c>
      <c r="G475" s="145">
        <v>28</v>
      </c>
      <c r="H475" s="145">
        <v>0</v>
      </c>
      <c r="I475" s="145">
        <v>0</v>
      </c>
      <c r="J475" s="145">
        <v>792</v>
      </c>
      <c r="K475" s="145">
        <v>0</v>
      </c>
      <c r="L475" s="145">
        <v>0</v>
      </c>
      <c r="M475" s="145">
        <v>4</v>
      </c>
      <c r="N475" s="145">
        <v>0</v>
      </c>
      <c r="O475" s="145">
        <v>55</v>
      </c>
      <c r="P475" s="145">
        <v>0</v>
      </c>
      <c r="Q475" s="145">
        <v>39</v>
      </c>
      <c r="R475" s="145">
        <v>0</v>
      </c>
      <c r="S475" s="145">
        <v>0</v>
      </c>
      <c r="T475" s="145">
        <v>0</v>
      </c>
      <c r="U475" s="145">
        <v>0</v>
      </c>
      <c r="V475" s="145">
        <v>0</v>
      </c>
      <c r="W475" s="145">
        <v>0</v>
      </c>
      <c r="X475" s="145">
        <v>1330</v>
      </c>
      <c r="Y475" s="145">
        <v>832</v>
      </c>
      <c r="Z475" s="145">
        <v>2</v>
      </c>
      <c r="AA475" s="145">
        <v>1</v>
      </c>
      <c r="AB475" s="145">
        <v>27</v>
      </c>
      <c r="AC475" s="145">
        <v>0</v>
      </c>
      <c r="AD475" s="145">
        <v>0</v>
      </c>
      <c r="AE475" s="145">
        <v>509</v>
      </c>
      <c r="AF475" s="145">
        <v>1</v>
      </c>
      <c r="AG475" s="145">
        <v>0</v>
      </c>
      <c r="AH475" s="145"/>
      <c r="AI475" s="145"/>
      <c r="AJ475" s="145"/>
      <c r="AK475" s="145"/>
      <c r="AL475" s="145"/>
      <c r="AM475" s="145"/>
      <c r="AN475" s="145"/>
      <c r="AO475" s="145"/>
      <c r="AP475" s="145"/>
      <c r="AQ475" s="131">
        <f t="shared" si="937"/>
        <v>3620</v>
      </c>
      <c r="AS475" s="145">
        <v>3631</v>
      </c>
      <c r="AU475" s="135">
        <f t="shared" si="939"/>
        <v>0</v>
      </c>
      <c r="AV475" s="135">
        <f t="shared" si="938"/>
        <v>0</v>
      </c>
      <c r="AW475" s="135">
        <f t="shared" si="938"/>
        <v>0</v>
      </c>
      <c r="AX475" s="135">
        <f t="shared" si="938"/>
        <v>0</v>
      </c>
      <c r="AY475" s="135">
        <f t="shared" si="938"/>
        <v>0</v>
      </c>
      <c r="AZ475" s="135">
        <f t="shared" si="938"/>
        <v>0</v>
      </c>
      <c r="BA475" s="135">
        <f t="shared" si="938"/>
        <v>0</v>
      </c>
      <c r="BB475" s="135">
        <f t="shared" si="938"/>
        <v>0</v>
      </c>
      <c r="BC475" s="135">
        <f t="shared" si="938"/>
        <v>0</v>
      </c>
      <c r="BD475" s="135">
        <f t="shared" si="938"/>
        <v>1</v>
      </c>
      <c r="BE475" s="135">
        <f t="shared" si="938"/>
        <v>0</v>
      </c>
      <c r="BF475" s="135">
        <f t="shared" si="938"/>
        <v>1</v>
      </c>
      <c r="BG475" s="135">
        <f t="shared" si="938"/>
        <v>0</v>
      </c>
      <c r="BH475" s="135">
        <f t="shared" si="938"/>
        <v>1</v>
      </c>
      <c r="BI475" s="135">
        <f t="shared" si="938"/>
        <v>0</v>
      </c>
      <c r="BJ475" s="135">
        <f t="shared" si="938"/>
        <v>0</v>
      </c>
      <c r="BK475" s="135">
        <f t="shared" si="938"/>
        <v>0</v>
      </c>
      <c r="BL475" s="135">
        <f t="shared" si="938"/>
        <v>0</v>
      </c>
      <c r="BM475" s="135">
        <f t="shared" si="938"/>
        <v>0</v>
      </c>
      <c r="BN475" s="135">
        <f t="shared" si="938"/>
        <v>0</v>
      </c>
      <c r="BO475" s="135">
        <f t="shared" si="938"/>
        <v>1</v>
      </c>
      <c r="BP475" s="135">
        <f t="shared" si="938"/>
        <v>0</v>
      </c>
      <c r="BQ475" s="135">
        <f t="shared" si="938"/>
        <v>0</v>
      </c>
      <c r="BR475" s="135">
        <f t="shared" si="938"/>
        <v>0</v>
      </c>
      <c r="BS475" s="135">
        <f t="shared" si="938"/>
        <v>0</v>
      </c>
      <c r="BT475" s="135">
        <f t="shared" si="938"/>
        <v>0</v>
      </c>
      <c r="BU475" s="135">
        <f t="shared" si="938"/>
        <v>1</v>
      </c>
      <c r="BV475" s="135">
        <f t="shared" si="938"/>
        <v>0</v>
      </c>
      <c r="BW475" s="135">
        <f t="shared" si="938"/>
        <v>0</v>
      </c>
      <c r="BX475" s="135">
        <f t="shared" si="938"/>
        <v>0</v>
      </c>
      <c r="BY475" s="135">
        <f t="shared" si="938"/>
        <v>0</v>
      </c>
      <c r="BZ475" s="135">
        <f t="shared" si="938"/>
        <v>0</v>
      </c>
      <c r="CA475" s="135">
        <f t="shared" si="938"/>
        <v>0</v>
      </c>
      <c r="CB475" s="135">
        <f t="shared" si="938"/>
        <v>0</v>
      </c>
      <c r="CC475" s="135">
        <f t="shared" si="938"/>
        <v>0</v>
      </c>
      <c r="CD475" s="135">
        <f t="shared" si="938"/>
        <v>0</v>
      </c>
      <c r="CE475" s="135">
        <f t="shared" si="938"/>
        <v>0</v>
      </c>
      <c r="CF475" s="135">
        <f t="shared" si="938"/>
        <v>0</v>
      </c>
      <c r="CG475" s="135">
        <f t="shared" si="938"/>
        <v>0</v>
      </c>
      <c r="CH475" s="135">
        <f t="shared" si="938"/>
        <v>0</v>
      </c>
      <c r="CI475" s="135">
        <f t="shared" si="938"/>
        <v>0</v>
      </c>
    </row>
    <row r="476" spans="2:87">
      <c r="B476" s="161" t="str">
        <f t="shared" si="936"/>
        <v>106 Dotal Puro o Capital Diferido</v>
      </c>
      <c r="C476" s="145">
        <v>0</v>
      </c>
      <c r="D476" s="145">
        <v>0</v>
      </c>
      <c r="E476" s="145">
        <v>0</v>
      </c>
      <c r="F476" s="145">
        <v>0</v>
      </c>
      <c r="G476" s="145">
        <v>0</v>
      </c>
      <c r="H476" s="145">
        <v>0</v>
      </c>
      <c r="I476" s="145">
        <v>0</v>
      </c>
      <c r="J476" s="145">
        <v>0</v>
      </c>
      <c r="K476" s="145">
        <v>0</v>
      </c>
      <c r="L476" s="145">
        <v>0</v>
      </c>
      <c r="M476" s="145">
        <v>0</v>
      </c>
      <c r="N476" s="145">
        <v>0</v>
      </c>
      <c r="O476" s="145">
        <v>0</v>
      </c>
      <c r="P476" s="145">
        <v>0</v>
      </c>
      <c r="Q476" s="145">
        <v>0</v>
      </c>
      <c r="R476" s="145">
        <v>0</v>
      </c>
      <c r="S476" s="145">
        <v>0</v>
      </c>
      <c r="T476" s="145">
        <v>0</v>
      </c>
      <c r="U476" s="145">
        <v>0</v>
      </c>
      <c r="V476" s="145">
        <v>0</v>
      </c>
      <c r="W476" s="145">
        <v>0</v>
      </c>
      <c r="X476" s="145">
        <v>0</v>
      </c>
      <c r="Y476" s="145">
        <v>0</v>
      </c>
      <c r="Z476" s="145">
        <v>0</v>
      </c>
      <c r="AA476" s="145">
        <v>0</v>
      </c>
      <c r="AB476" s="145">
        <v>0</v>
      </c>
      <c r="AC476" s="145">
        <v>0</v>
      </c>
      <c r="AD476" s="145">
        <v>0</v>
      </c>
      <c r="AE476" s="145">
        <v>0</v>
      </c>
      <c r="AF476" s="145">
        <v>0</v>
      </c>
      <c r="AG476" s="145">
        <v>0</v>
      </c>
      <c r="AH476" s="145"/>
      <c r="AI476" s="145"/>
      <c r="AJ476" s="145"/>
      <c r="AK476" s="145"/>
      <c r="AL476" s="145"/>
      <c r="AM476" s="145"/>
      <c r="AN476" s="145"/>
      <c r="AO476" s="145"/>
      <c r="AP476" s="145"/>
      <c r="AQ476" s="131">
        <f t="shared" si="937"/>
        <v>0</v>
      </c>
      <c r="AS476" s="145">
        <v>5</v>
      </c>
      <c r="AU476" s="135">
        <f t="shared" si="939"/>
        <v>0</v>
      </c>
      <c r="AV476" s="135">
        <f t="shared" si="938"/>
        <v>0</v>
      </c>
      <c r="AW476" s="135">
        <f t="shared" si="938"/>
        <v>0</v>
      </c>
      <c r="AX476" s="135">
        <f t="shared" si="938"/>
        <v>0</v>
      </c>
      <c r="AY476" s="135">
        <f t="shared" si="938"/>
        <v>0</v>
      </c>
      <c r="AZ476" s="135">
        <f t="shared" si="938"/>
        <v>0</v>
      </c>
      <c r="BA476" s="135">
        <f t="shared" si="938"/>
        <v>0</v>
      </c>
      <c r="BB476" s="135">
        <f t="shared" si="938"/>
        <v>0</v>
      </c>
      <c r="BC476" s="135">
        <f t="shared" si="938"/>
        <v>0</v>
      </c>
      <c r="BD476" s="135">
        <f t="shared" si="938"/>
        <v>0</v>
      </c>
      <c r="BE476" s="135">
        <f t="shared" si="938"/>
        <v>0</v>
      </c>
      <c r="BF476" s="135">
        <f t="shared" si="938"/>
        <v>0</v>
      </c>
      <c r="BG476" s="135">
        <f t="shared" si="938"/>
        <v>0</v>
      </c>
      <c r="BH476" s="135">
        <f t="shared" si="938"/>
        <v>0</v>
      </c>
      <c r="BI476" s="135">
        <f t="shared" si="938"/>
        <v>0</v>
      </c>
      <c r="BJ476" s="135">
        <f t="shared" si="938"/>
        <v>0</v>
      </c>
      <c r="BK476" s="135">
        <f t="shared" si="938"/>
        <v>0</v>
      </c>
      <c r="BL476" s="135">
        <f t="shared" si="938"/>
        <v>0</v>
      </c>
      <c r="BM476" s="135">
        <f t="shared" si="938"/>
        <v>0</v>
      </c>
      <c r="BN476" s="135">
        <f t="shared" si="938"/>
        <v>0</v>
      </c>
      <c r="BO476" s="135">
        <f t="shared" si="938"/>
        <v>0</v>
      </c>
      <c r="BP476" s="135">
        <f t="shared" si="938"/>
        <v>0</v>
      </c>
      <c r="BQ476" s="135">
        <f t="shared" si="938"/>
        <v>0</v>
      </c>
      <c r="BR476" s="135">
        <f t="shared" si="938"/>
        <v>0</v>
      </c>
      <c r="BS476" s="135">
        <f t="shared" si="938"/>
        <v>0</v>
      </c>
      <c r="BT476" s="135">
        <f t="shared" si="938"/>
        <v>0</v>
      </c>
      <c r="BU476" s="135">
        <f t="shared" si="938"/>
        <v>0</v>
      </c>
      <c r="BV476" s="135">
        <f t="shared" si="938"/>
        <v>0</v>
      </c>
      <c r="BW476" s="135">
        <f t="shared" si="938"/>
        <v>0</v>
      </c>
      <c r="BX476" s="135">
        <f t="shared" si="938"/>
        <v>0</v>
      </c>
      <c r="BY476" s="135">
        <f t="shared" si="938"/>
        <v>0</v>
      </c>
      <c r="BZ476" s="135">
        <f t="shared" si="938"/>
        <v>0</v>
      </c>
      <c r="CA476" s="135">
        <f t="shared" si="938"/>
        <v>0</v>
      </c>
      <c r="CB476" s="135">
        <f t="shared" si="938"/>
        <v>0</v>
      </c>
      <c r="CC476" s="135">
        <f t="shared" si="938"/>
        <v>0</v>
      </c>
      <c r="CD476" s="135">
        <f t="shared" si="938"/>
        <v>0</v>
      </c>
      <c r="CE476" s="135">
        <f t="shared" si="938"/>
        <v>0</v>
      </c>
      <c r="CF476" s="135">
        <f t="shared" si="938"/>
        <v>0</v>
      </c>
      <c r="CG476" s="135">
        <f t="shared" si="938"/>
        <v>0</v>
      </c>
      <c r="CH476" s="135">
        <f t="shared" si="938"/>
        <v>0</v>
      </c>
      <c r="CI476" s="135">
        <f t="shared" si="938"/>
        <v>0</v>
      </c>
    </row>
    <row r="477" spans="2:87">
      <c r="B477" s="161" t="str">
        <f t="shared" si="936"/>
        <v>107 Protección Familiar</v>
      </c>
      <c r="C477" s="145">
        <v>0</v>
      </c>
      <c r="D477" s="145">
        <v>0</v>
      </c>
      <c r="E477" s="145">
        <v>0</v>
      </c>
      <c r="F477" s="145">
        <v>0</v>
      </c>
      <c r="G477" s="145">
        <v>0</v>
      </c>
      <c r="H477" s="145">
        <v>0</v>
      </c>
      <c r="I477" s="145">
        <v>0</v>
      </c>
      <c r="J477" s="145">
        <v>2179</v>
      </c>
      <c r="K477" s="145">
        <v>0</v>
      </c>
      <c r="L477" s="145">
        <v>0</v>
      </c>
      <c r="M477" s="145">
        <v>677</v>
      </c>
      <c r="N477" s="145">
        <v>0</v>
      </c>
      <c r="O477" s="145">
        <v>0</v>
      </c>
      <c r="P477" s="145">
        <v>0</v>
      </c>
      <c r="Q477" s="145">
        <v>2</v>
      </c>
      <c r="R477" s="145">
        <v>0</v>
      </c>
      <c r="S477" s="145">
        <v>0</v>
      </c>
      <c r="T477" s="145">
        <v>0</v>
      </c>
      <c r="U477" s="145">
        <v>2</v>
      </c>
      <c r="V477" s="145">
        <v>0</v>
      </c>
      <c r="W477" s="145">
        <v>14</v>
      </c>
      <c r="X477" s="145">
        <v>0</v>
      </c>
      <c r="Y477" s="145">
        <v>1363</v>
      </c>
      <c r="Z477" s="145">
        <v>0</v>
      </c>
      <c r="AA477" s="145">
        <v>0</v>
      </c>
      <c r="AB477" s="145">
        <v>5</v>
      </c>
      <c r="AC477" s="145">
        <v>22</v>
      </c>
      <c r="AD477" s="145">
        <v>0</v>
      </c>
      <c r="AE477" s="145">
        <v>4592</v>
      </c>
      <c r="AF477" s="145">
        <v>0</v>
      </c>
      <c r="AG477" s="145">
        <v>0</v>
      </c>
      <c r="AH477" s="145"/>
      <c r="AI477" s="145"/>
      <c r="AJ477" s="145"/>
      <c r="AK477" s="145"/>
      <c r="AL477" s="145"/>
      <c r="AM477" s="145"/>
      <c r="AN477" s="145"/>
      <c r="AO477" s="145"/>
      <c r="AP477" s="145"/>
      <c r="AQ477" s="131">
        <f t="shared" si="937"/>
        <v>8856</v>
      </c>
      <c r="AS477" s="145">
        <v>26433</v>
      </c>
      <c r="AU477" s="135">
        <f t="shared" si="939"/>
        <v>0</v>
      </c>
      <c r="AV477" s="135">
        <f t="shared" si="938"/>
        <v>0</v>
      </c>
      <c r="AW477" s="135">
        <f t="shared" si="938"/>
        <v>0</v>
      </c>
      <c r="AX477" s="135">
        <f t="shared" si="938"/>
        <v>0</v>
      </c>
      <c r="AY477" s="135">
        <f t="shared" si="938"/>
        <v>0</v>
      </c>
      <c r="AZ477" s="135">
        <f t="shared" si="938"/>
        <v>0</v>
      </c>
      <c r="BA477" s="135">
        <f t="shared" si="938"/>
        <v>0</v>
      </c>
      <c r="BB477" s="135">
        <f t="shared" si="938"/>
        <v>0</v>
      </c>
      <c r="BC477" s="135">
        <f t="shared" si="938"/>
        <v>0</v>
      </c>
      <c r="BD477" s="135">
        <f t="shared" si="938"/>
        <v>0</v>
      </c>
      <c r="BE477" s="135">
        <f t="shared" si="938"/>
        <v>0</v>
      </c>
      <c r="BF477" s="135">
        <f t="shared" si="938"/>
        <v>0</v>
      </c>
      <c r="BG477" s="135">
        <f t="shared" si="938"/>
        <v>0</v>
      </c>
      <c r="BH477" s="135">
        <f t="shared" si="938"/>
        <v>0</v>
      </c>
      <c r="BI477" s="135">
        <f t="shared" si="938"/>
        <v>0</v>
      </c>
      <c r="BJ477" s="135">
        <f t="shared" si="938"/>
        <v>0</v>
      </c>
      <c r="BK477" s="135">
        <f t="shared" ref="BK477:BK485" si="940">IF(AND(S433=0,S477=0),0,IF(ISERROR(S433/S477),1,0))</f>
        <v>0</v>
      </c>
      <c r="BL477" s="135">
        <f t="shared" ref="BL477:BL485" si="941">IF(AND(T433=0,T477=0),0,IF(ISERROR(T433/T477),1,0))</f>
        <v>0</v>
      </c>
      <c r="BM477" s="135">
        <f t="shared" ref="BM477:BM485" si="942">IF(AND(U433=0,U477=0),0,IF(ISERROR(U433/U477),1,0))</f>
        <v>0</v>
      </c>
      <c r="BN477" s="135">
        <f t="shared" ref="BN477:BN485" si="943">IF(AND(V433=0,V477=0),0,IF(ISERROR(V433/V477),1,0))</f>
        <v>0</v>
      </c>
      <c r="BO477" s="135">
        <f t="shared" ref="BO477:BO485" si="944">IF(AND(W433=0,W477=0),0,IF(ISERROR(W433/W477),1,0))</f>
        <v>0</v>
      </c>
      <c r="BP477" s="135">
        <f t="shared" ref="BP477:BP485" si="945">IF(AND(X433=0,X477=0),0,IF(ISERROR(X433/X477),1,0))</f>
        <v>0</v>
      </c>
      <c r="BQ477" s="135">
        <f t="shared" ref="BQ477:BQ485" si="946">IF(AND(Y433=0,Y477=0),0,IF(ISERROR(Y433/Y477),1,0))</f>
        <v>0</v>
      </c>
      <c r="BR477" s="135">
        <f t="shared" ref="BR477:BR485" si="947">IF(AND(Z433=0,Z477=0),0,IF(ISERROR(Z433/Z477),1,0))</f>
        <v>0</v>
      </c>
      <c r="BS477" s="135">
        <f t="shared" ref="BS477:BS485" si="948">IF(AND(AA433=0,AA477=0),0,IF(ISERROR(AA433/AA477),1,0))</f>
        <v>0</v>
      </c>
      <c r="BT477" s="135">
        <f t="shared" ref="BT477:BT485" si="949">IF(AND(AB433=0,AB477=0),0,IF(ISERROR(AB433/AB477),1,0))</f>
        <v>0</v>
      </c>
      <c r="BU477" s="135">
        <f t="shared" ref="BU477:BU485" si="950">IF(AND(AC433=0,AC477=0),0,IF(ISERROR(AC433/AC477),1,0))</f>
        <v>0</v>
      </c>
      <c r="BV477" s="135">
        <f t="shared" ref="BV477:BV485" si="951">IF(AND(AD433=0,AD477=0),0,IF(ISERROR(AD433/AD477),1,0))</f>
        <v>0</v>
      </c>
      <c r="BW477" s="135">
        <f t="shared" ref="BW477:BW485" si="952">IF(AND(AE433=0,AE477=0),0,IF(ISERROR(AE433/AE477),1,0))</f>
        <v>0</v>
      </c>
      <c r="BX477" s="135">
        <f t="shared" ref="BX477:BX485" si="953">IF(AND(AF433=0,AF477=0),0,IF(ISERROR(AF433/AF477),1,0))</f>
        <v>0</v>
      </c>
      <c r="BY477" s="135">
        <f t="shared" ref="BY477:BY485" si="954">IF(AND(AG433=0,AG477=0),0,IF(ISERROR(AG433/AG477),1,0))</f>
        <v>1</v>
      </c>
      <c r="BZ477" s="135">
        <f t="shared" ref="BZ477:BZ485" si="955">IF(AND(AH433=0,AH477=0),0,IF(ISERROR(AH433/AH477),1,0))</f>
        <v>0</v>
      </c>
      <c r="CA477" s="135">
        <f t="shared" ref="CA477:CA485" si="956">IF(AND(AI433=0,AI477=0),0,IF(ISERROR(AI433/AI477),1,0))</f>
        <v>0</v>
      </c>
      <c r="CB477" s="135">
        <f t="shared" ref="CB477:CB485" si="957">IF(AND(AJ433=0,AJ477=0),0,IF(ISERROR(AJ433/AJ477),1,0))</f>
        <v>0</v>
      </c>
      <c r="CC477" s="135">
        <f t="shared" ref="CC477:CC485" si="958">IF(AND(AK433=0,AK477=0),0,IF(ISERROR(AK433/AK477),1,0))</f>
        <v>0</v>
      </c>
      <c r="CD477" s="135">
        <f t="shared" ref="CD477:CD485" si="959">IF(AND(AL433=0,AL477=0),0,IF(ISERROR(AL433/AL477),1,0))</f>
        <v>0</v>
      </c>
      <c r="CE477" s="135">
        <f t="shared" ref="CE477:CE485" si="960">IF(AND(AM433=0,AM477=0),0,IF(ISERROR(AM433/AM477),1,0))</f>
        <v>0</v>
      </c>
      <c r="CF477" s="135">
        <f t="shared" ref="CF477:CF485" si="961">IF(AND(AN433=0,AN477=0),0,IF(ISERROR(AN433/AN477),1,0))</f>
        <v>0</v>
      </c>
      <c r="CG477" s="135">
        <f t="shared" ref="CG477:CG485" si="962">IF(AND(AO433=0,AO477=0),0,IF(ISERROR(AO433/AO477),1,0))</f>
        <v>0</v>
      </c>
      <c r="CH477" s="135">
        <f t="shared" ref="CH477:CH485" si="963">IF(AND(AP433=0,AP477=0),0,IF(ISERROR(AP433/AP477),1,0))</f>
        <v>0</v>
      </c>
      <c r="CI477" s="135">
        <f t="shared" ref="CI477:CI485" si="964">IF(AND(AQ433=0,AQ477=0),0,IF(ISERROR(AQ433/AQ477),1,0))</f>
        <v>0</v>
      </c>
    </row>
    <row r="478" spans="2:87">
      <c r="B478" s="161" t="str">
        <f t="shared" si="936"/>
        <v>108 Incapacidad o Invalidez</v>
      </c>
      <c r="C478" s="145">
        <v>0</v>
      </c>
      <c r="D478" s="145">
        <v>0</v>
      </c>
      <c r="E478" s="145">
        <v>0</v>
      </c>
      <c r="F478" s="145">
        <v>0</v>
      </c>
      <c r="G478" s="145">
        <v>1</v>
      </c>
      <c r="H478" s="145">
        <v>0</v>
      </c>
      <c r="I478" s="145">
        <v>0</v>
      </c>
      <c r="J478" s="145">
        <v>0</v>
      </c>
      <c r="K478" s="145">
        <v>0</v>
      </c>
      <c r="L478" s="145">
        <v>0</v>
      </c>
      <c r="M478" s="145">
        <v>0</v>
      </c>
      <c r="N478" s="145">
        <v>0</v>
      </c>
      <c r="O478" s="145">
        <v>11</v>
      </c>
      <c r="P478" s="145">
        <v>0</v>
      </c>
      <c r="Q478" s="145">
        <v>0</v>
      </c>
      <c r="R478" s="145">
        <v>0</v>
      </c>
      <c r="S478" s="145">
        <v>0</v>
      </c>
      <c r="T478" s="145">
        <v>0</v>
      </c>
      <c r="U478" s="145">
        <v>0</v>
      </c>
      <c r="V478" s="145">
        <v>0</v>
      </c>
      <c r="W478" s="145">
        <v>0</v>
      </c>
      <c r="X478" s="145">
        <v>0</v>
      </c>
      <c r="Y478" s="145">
        <v>0</v>
      </c>
      <c r="Z478" s="145">
        <v>0</v>
      </c>
      <c r="AA478" s="145">
        <v>0</v>
      </c>
      <c r="AB478" s="145">
        <v>0</v>
      </c>
      <c r="AC478" s="145">
        <v>0</v>
      </c>
      <c r="AD478" s="145">
        <v>0</v>
      </c>
      <c r="AE478" s="145">
        <v>0</v>
      </c>
      <c r="AF478" s="145">
        <v>0</v>
      </c>
      <c r="AG478" s="145">
        <v>0</v>
      </c>
      <c r="AH478" s="145"/>
      <c r="AI478" s="145"/>
      <c r="AJ478" s="145"/>
      <c r="AK478" s="145"/>
      <c r="AL478" s="145"/>
      <c r="AM478" s="145"/>
      <c r="AN478" s="145"/>
      <c r="AO478" s="145"/>
      <c r="AP478" s="145"/>
      <c r="AQ478" s="131">
        <f t="shared" si="937"/>
        <v>12</v>
      </c>
      <c r="AS478" s="145">
        <v>13</v>
      </c>
      <c r="AU478" s="135">
        <f t="shared" si="939"/>
        <v>0</v>
      </c>
      <c r="AV478" s="135">
        <f t="shared" ref="AV478:AV485" si="965">IF(AND(D434=0,D478=0),0,IF(ISERROR(D434/D478),1,0))</f>
        <v>0</v>
      </c>
      <c r="AW478" s="135">
        <f t="shared" ref="AW478:AW485" si="966">IF(AND(E434=0,E478=0),0,IF(ISERROR(E434/E478),1,0))</f>
        <v>0</v>
      </c>
      <c r="AX478" s="135">
        <f t="shared" ref="AX478:AX485" si="967">IF(AND(F434=0,F478=0),0,IF(ISERROR(F434/F478),1,0))</f>
        <v>0</v>
      </c>
      <c r="AY478" s="135">
        <f t="shared" ref="AY478:AY485" si="968">IF(AND(G434=0,G478=0),0,IF(ISERROR(G434/G478),1,0))</f>
        <v>0</v>
      </c>
      <c r="AZ478" s="135">
        <f t="shared" ref="AZ478:AZ485" si="969">IF(AND(H434=0,H478=0),0,IF(ISERROR(H434/H478),1,0))</f>
        <v>0</v>
      </c>
      <c r="BA478" s="135">
        <f t="shared" ref="BA478:BA485" si="970">IF(AND(I434=0,I478=0),0,IF(ISERROR(I434/I478),1,0))</f>
        <v>1</v>
      </c>
      <c r="BB478" s="135">
        <f t="shared" ref="BB478:BB485" si="971">IF(AND(J434=0,J478=0),0,IF(ISERROR(J434/J478),1,0))</f>
        <v>0</v>
      </c>
      <c r="BC478" s="135">
        <f t="shared" ref="BC478:BC485" si="972">IF(AND(K434=0,K478=0),0,IF(ISERROR(K434/K478),1,0))</f>
        <v>0</v>
      </c>
      <c r="BD478" s="135">
        <f t="shared" ref="BD478:BD485" si="973">IF(AND(L434=0,L478=0),0,IF(ISERROR(L434/L478),1,0))</f>
        <v>0</v>
      </c>
      <c r="BE478" s="135">
        <f t="shared" ref="BE478:BE485" si="974">IF(AND(M434=0,M478=0),0,IF(ISERROR(M434/M478),1,0))</f>
        <v>0</v>
      </c>
      <c r="BF478" s="135">
        <f t="shared" ref="BF478:BF485" si="975">IF(AND(N434=0,N478=0),0,IF(ISERROR(N434/N478),1,0))</f>
        <v>0</v>
      </c>
      <c r="BG478" s="135">
        <f t="shared" ref="BG478:BG485" si="976">IF(AND(O434=0,O478=0),0,IF(ISERROR(O434/O478),1,0))</f>
        <v>0</v>
      </c>
      <c r="BH478" s="135">
        <f t="shared" ref="BH478:BH485" si="977">IF(AND(P434=0,P478=0),0,IF(ISERROR(P434/P478),1,0))</f>
        <v>0</v>
      </c>
      <c r="BI478" s="135">
        <f t="shared" ref="BI478:BI485" si="978">IF(AND(Q434=0,Q478=0),0,IF(ISERROR(Q434/Q478),1,0))</f>
        <v>0</v>
      </c>
      <c r="BJ478" s="135">
        <f t="shared" ref="BJ478:BJ485" si="979">IF(AND(R434=0,R478=0),0,IF(ISERROR(R434/R478),1,0))</f>
        <v>0</v>
      </c>
      <c r="BK478" s="135">
        <f t="shared" si="940"/>
        <v>0</v>
      </c>
      <c r="BL478" s="135">
        <f t="shared" si="941"/>
        <v>0</v>
      </c>
      <c r="BM478" s="135">
        <f t="shared" si="942"/>
        <v>0</v>
      </c>
      <c r="BN478" s="135">
        <f t="shared" si="943"/>
        <v>0</v>
      </c>
      <c r="BO478" s="135">
        <f t="shared" si="944"/>
        <v>0</v>
      </c>
      <c r="BP478" s="135">
        <f t="shared" si="945"/>
        <v>0</v>
      </c>
      <c r="BQ478" s="135">
        <f t="shared" si="946"/>
        <v>0</v>
      </c>
      <c r="BR478" s="135">
        <f t="shared" si="947"/>
        <v>0</v>
      </c>
      <c r="BS478" s="135">
        <f t="shared" si="948"/>
        <v>0</v>
      </c>
      <c r="BT478" s="135">
        <f t="shared" si="949"/>
        <v>0</v>
      </c>
      <c r="BU478" s="135">
        <f t="shared" si="950"/>
        <v>0</v>
      </c>
      <c r="BV478" s="135">
        <f t="shared" si="951"/>
        <v>0</v>
      </c>
      <c r="BW478" s="135">
        <f t="shared" si="952"/>
        <v>0</v>
      </c>
      <c r="BX478" s="135">
        <f t="shared" si="953"/>
        <v>0</v>
      </c>
      <c r="BY478" s="135">
        <f t="shared" si="954"/>
        <v>0</v>
      </c>
      <c r="BZ478" s="135">
        <f t="shared" si="955"/>
        <v>0</v>
      </c>
      <c r="CA478" s="135">
        <f t="shared" si="956"/>
        <v>0</v>
      </c>
      <c r="CB478" s="135">
        <f t="shared" si="957"/>
        <v>0</v>
      </c>
      <c r="CC478" s="135">
        <f t="shared" si="958"/>
        <v>0</v>
      </c>
      <c r="CD478" s="135">
        <f t="shared" si="959"/>
        <v>0</v>
      </c>
      <c r="CE478" s="135">
        <f t="shared" si="960"/>
        <v>0</v>
      </c>
      <c r="CF478" s="135">
        <f t="shared" si="961"/>
        <v>0</v>
      </c>
      <c r="CG478" s="135">
        <f t="shared" si="962"/>
        <v>0</v>
      </c>
      <c r="CH478" s="135">
        <f t="shared" si="963"/>
        <v>0</v>
      </c>
      <c r="CI478" s="135">
        <f t="shared" si="964"/>
        <v>0</v>
      </c>
    </row>
    <row r="479" spans="2:87">
      <c r="B479" s="161" t="str">
        <f t="shared" si="936"/>
        <v>109 Salud</v>
      </c>
      <c r="C479" s="145">
        <v>35</v>
      </c>
      <c r="D479" s="145">
        <v>244</v>
      </c>
      <c r="E479" s="145">
        <v>0</v>
      </c>
      <c r="F479" s="145">
        <v>1210</v>
      </c>
      <c r="G479" s="145">
        <v>499</v>
      </c>
      <c r="H479" s="145">
        <v>0</v>
      </c>
      <c r="I479" s="145">
        <v>120</v>
      </c>
      <c r="J479" s="145">
        <v>0</v>
      </c>
      <c r="K479" s="145">
        <v>4955</v>
      </c>
      <c r="L479" s="145">
        <v>0</v>
      </c>
      <c r="M479" s="145">
        <v>92</v>
      </c>
      <c r="N479" s="145">
        <v>0</v>
      </c>
      <c r="O479" s="145">
        <v>118</v>
      </c>
      <c r="P479" s="145">
        <v>816</v>
      </c>
      <c r="Q479" s="145">
        <v>206</v>
      </c>
      <c r="R479" s="145">
        <v>0</v>
      </c>
      <c r="S479" s="145">
        <v>0</v>
      </c>
      <c r="T479" s="145">
        <v>0</v>
      </c>
      <c r="U479" s="145">
        <v>0</v>
      </c>
      <c r="V479" s="145">
        <v>0</v>
      </c>
      <c r="W479" s="145">
        <v>0</v>
      </c>
      <c r="X479" s="145">
        <v>2296</v>
      </c>
      <c r="Y479" s="145">
        <v>0</v>
      </c>
      <c r="Z479" s="145">
        <v>1</v>
      </c>
      <c r="AA479" s="145">
        <v>484</v>
      </c>
      <c r="AB479" s="145">
        <v>0</v>
      </c>
      <c r="AC479" s="145">
        <v>0</v>
      </c>
      <c r="AD479" s="145">
        <v>0</v>
      </c>
      <c r="AE479" s="145">
        <v>46</v>
      </c>
      <c r="AF479" s="145">
        <v>1219</v>
      </c>
      <c r="AG479" s="145">
        <v>5700</v>
      </c>
      <c r="AH479" s="145"/>
      <c r="AI479" s="145"/>
      <c r="AJ479" s="145"/>
      <c r="AK479" s="145"/>
      <c r="AL479" s="145"/>
      <c r="AM479" s="145"/>
      <c r="AN479" s="145"/>
      <c r="AO479" s="145"/>
      <c r="AP479" s="145"/>
      <c r="AQ479" s="131">
        <f t="shared" si="937"/>
        <v>18041</v>
      </c>
      <c r="AS479" s="145">
        <v>11703</v>
      </c>
      <c r="AU479" s="135">
        <f t="shared" si="939"/>
        <v>0</v>
      </c>
      <c r="AV479" s="135">
        <f t="shared" si="965"/>
        <v>0</v>
      </c>
      <c r="AW479" s="135">
        <f t="shared" si="966"/>
        <v>0</v>
      </c>
      <c r="AX479" s="135">
        <f t="shared" si="967"/>
        <v>0</v>
      </c>
      <c r="AY479" s="135">
        <f t="shared" si="968"/>
        <v>0</v>
      </c>
      <c r="AZ479" s="135">
        <f t="shared" si="969"/>
        <v>0</v>
      </c>
      <c r="BA479" s="135">
        <f t="shared" si="970"/>
        <v>0</v>
      </c>
      <c r="BB479" s="135">
        <f t="shared" si="971"/>
        <v>0</v>
      </c>
      <c r="BC479" s="135">
        <f t="shared" si="972"/>
        <v>0</v>
      </c>
      <c r="BD479" s="135">
        <f t="shared" si="973"/>
        <v>0</v>
      </c>
      <c r="BE479" s="135">
        <f t="shared" si="974"/>
        <v>0</v>
      </c>
      <c r="BF479" s="135">
        <f t="shared" si="975"/>
        <v>0</v>
      </c>
      <c r="BG479" s="135">
        <f t="shared" si="976"/>
        <v>0</v>
      </c>
      <c r="BH479" s="135">
        <f t="shared" si="977"/>
        <v>0</v>
      </c>
      <c r="BI479" s="135">
        <f t="shared" si="978"/>
        <v>0</v>
      </c>
      <c r="BJ479" s="135">
        <f t="shared" si="979"/>
        <v>0</v>
      </c>
      <c r="BK479" s="135">
        <f t="shared" si="940"/>
        <v>0</v>
      </c>
      <c r="BL479" s="135">
        <f t="shared" si="941"/>
        <v>0</v>
      </c>
      <c r="BM479" s="135">
        <f t="shared" si="942"/>
        <v>0</v>
      </c>
      <c r="BN479" s="135">
        <f t="shared" si="943"/>
        <v>0</v>
      </c>
      <c r="BO479" s="135">
        <f t="shared" si="944"/>
        <v>0</v>
      </c>
      <c r="BP479" s="135">
        <f t="shared" si="945"/>
        <v>0</v>
      </c>
      <c r="BQ479" s="135">
        <f t="shared" si="946"/>
        <v>0</v>
      </c>
      <c r="BR479" s="135">
        <f t="shared" si="947"/>
        <v>0</v>
      </c>
      <c r="BS479" s="135">
        <f t="shared" si="948"/>
        <v>0</v>
      </c>
      <c r="BT479" s="135">
        <f t="shared" si="949"/>
        <v>0</v>
      </c>
      <c r="BU479" s="135">
        <f t="shared" si="950"/>
        <v>0</v>
      </c>
      <c r="BV479" s="135">
        <f t="shared" si="951"/>
        <v>0</v>
      </c>
      <c r="BW479" s="135">
        <f t="shared" si="952"/>
        <v>0</v>
      </c>
      <c r="BX479" s="135">
        <f t="shared" si="953"/>
        <v>0</v>
      </c>
      <c r="BY479" s="135">
        <f t="shared" si="954"/>
        <v>0</v>
      </c>
      <c r="BZ479" s="135">
        <f t="shared" si="955"/>
        <v>0</v>
      </c>
      <c r="CA479" s="135">
        <f t="shared" si="956"/>
        <v>0</v>
      </c>
      <c r="CB479" s="135">
        <f t="shared" si="957"/>
        <v>0</v>
      </c>
      <c r="CC479" s="135">
        <f t="shared" si="958"/>
        <v>0</v>
      </c>
      <c r="CD479" s="135">
        <f t="shared" si="959"/>
        <v>0</v>
      </c>
      <c r="CE479" s="135">
        <f t="shared" si="960"/>
        <v>0</v>
      </c>
      <c r="CF479" s="135">
        <f t="shared" si="961"/>
        <v>0</v>
      </c>
      <c r="CG479" s="135">
        <f t="shared" si="962"/>
        <v>0</v>
      </c>
      <c r="CH479" s="135">
        <f t="shared" si="963"/>
        <v>0</v>
      </c>
      <c r="CI479" s="135">
        <f t="shared" si="964"/>
        <v>0</v>
      </c>
    </row>
    <row r="480" spans="2:87">
      <c r="B480" s="161" t="str">
        <f t="shared" si="936"/>
        <v>110 Accidentes Personales</v>
      </c>
      <c r="C480" s="145">
        <v>106</v>
      </c>
      <c r="D480" s="145">
        <v>126</v>
      </c>
      <c r="E480" s="145">
        <v>101</v>
      </c>
      <c r="F480" s="145">
        <v>1</v>
      </c>
      <c r="G480" s="145">
        <v>62</v>
      </c>
      <c r="H480" s="145">
        <v>0</v>
      </c>
      <c r="I480" s="145">
        <v>18</v>
      </c>
      <c r="J480" s="145">
        <v>0</v>
      </c>
      <c r="K480" s="145">
        <v>0</v>
      </c>
      <c r="L480" s="145">
        <v>0</v>
      </c>
      <c r="M480" s="145">
        <v>6</v>
      </c>
      <c r="N480" s="145">
        <v>0</v>
      </c>
      <c r="O480" s="145">
        <v>0</v>
      </c>
      <c r="P480" s="145">
        <v>39</v>
      </c>
      <c r="Q480" s="145">
        <v>0</v>
      </c>
      <c r="R480" s="145">
        <v>0</v>
      </c>
      <c r="S480" s="145">
        <v>0</v>
      </c>
      <c r="T480" s="145">
        <v>0</v>
      </c>
      <c r="U480" s="145">
        <v>0</v>
      </c>
      <c r="V480" s="145">
        <v>0</v>
      </c>
      <c r="W480" s="145">
        <v>65</v>
      </c>
      <c r="X480" s="145">
        <v>661</v>
      </c>
      <c r="Y480" s="145">
        <v>0</v>
      </c>
      <c r="Z480" s="145">
        <v>0</v>
      </c>
      <c r="AA480" s="145">
        <v>0</v>
      </c>
      <c r="AB480" s="145">
        <v>0</v>
      </c>
      <c r="AC480" s="145">
        <v>0</v>
      </c>
      <c r="AD480" s="145">
        <v>0</v>
      </c>
      <c r="AE480" s="145">
        <v>11</v>
      </c>
      <c r="AF480" s="145">
        <v>5</v>
      </c>
      <c r="AG480" s="145">
        <v>2526</v>
      </c>
      <c r="AH480" s="145"/>
      <c r="AI480" s="145"/>
      <c r="AJ480" s="145"/>
      <c r="AK480" s="145"/>
      <c r="AL480" s="145"/>
      <c r="AM480" s="145"/>
      <c r="AN480" s="145"/>
      <c r="AO480" s="145"/>
      <c r="AP480" s="145"/>
      <c r="AQ480" s="131">
        <f t="shared" si="937"/>
        <v>3727</v>
      </c>
      <c r="AS480" s="145">
        <v>2174</v>
      </c>
      <c r="AU480" s="135">
        <f t="shared" si="939"/>
        <v>0</v>
      </c>
      <c r="AV480" s="135">
        <f t="shared" si="965"/>
        <v>0</v>
      </c>
      <c r="AW480" s="135">
        <f t="shared" si="966"/>
        <v>0</v>
      </c>
      <c r="AX480" s="135">
        <f t="shared" si="967"/>
        <v>0</v>
      </c>
      <c r="AY480" s="135">
        <f t="shared" si="968"/>
        <v>0</v>
      </c>
      <c r="AZ480" s="135">
        <f t="shared" si="969"/>
        <v>0</v>
      </c>
      <c r="BA480" s="135">
        <f t="shared" si="970"/>
        <v>0</v>
      </c>
      <c r="BB480" s="135">
        <f t="shared" si="971"/>
        <v>0</v>
      </c>
      <c r="BC480" s="135">
        <f t="shared" si="972"/>
        <v>0</v>
      </c>
      <c r="BD480" s="135">
        <f t="shared" si="973"/>
        <v>0</v>
      </c>
      <c r="BE480" s="135">
        <f t="shared" si="974"/>
        <v>0</v>
      </c>
      <c r="BF480" s="135">
        <f t="shared" si="975"/>
        <v>0</v>
      </c>
      <c r="BG480" s="135">
        <f t="shared" si="976"/>
        <v>1</v>
      </c>
      <c r="BH480" s="135">
        <f t="shared" si="977"/>
        <v>0</v>
      </c>
      <c r="BI480" s="135">
        <f t="shared" si="978"/>
        <v>1</v>
      </c>
      <c r="BJ480" s="135">
        <f t="shared" si="979"/>
        <v>0</v>
      </c>
      <c r="BK480" s="135">
        <f t="shared" si="940"/>
        <v>0</v>
      </c>
      <c r="BL480" s="135">
        <f t="shared" si="941"/>
        <v>0</v>
      </c>
      <c r="BM480" s="135">
        <f t="shared" si="942"/>
        <v>0</v>
      </c>
      <c r="BN480" s="135">
        <f t="shared" si="943"/>
        <v>0</v>
      </c>
      <c r="BO480" s="135">
        <f t="shared" si="944"/>
        <v>0</v>
      </c>
      <c r="BP480" s="135">
        <f t="shared" si="945"/>
        <v>0</v>
      </c>
      <c r="BQ480" s="135">
        <f t="shared" si="946"/>
        <v>0</v>
      </c>
      <c r="BR480" s="135">
        <f t="shared" si="947"/>
        <v>0</v>
      </c>
      <c r="BS480" s="135">
        <f t="shared" si="948"/>
        <v>0</v>
      </c>
      <c r="BT480" s="135">
        <f t="shared" si="949"/>
        <v>0</v>
      </c>
      <c r="BU480" s="135">
        <f t="shared" si="950"/>
        <v>0</v>
      </c>
      <c r="BV480" s="135">
        <f t="shared" si="951"/>
        <v>0</v>
      </c>
      <c r="BW480" s="135">
        <f t="shared" si="952"/>
        <v>0</v>
      </c>
      <c r="BX480" s="135">
        <f t="shared" si="953"/>
        <v>0</v>
      </c>
      <c r="BY480" s="135">
        <f t="shared" si="954"/>
        <v>0</v>
      </c>
      <c r="BZ480" s="135">
        <f t="shared" si="955"/>
        <v>0</v>
      </c>
      <c r="CA480" s="135">
        <f t="shared" si="956"/>
        <v>0</v>
      </c>
      <c r="CB480" s="135">
        <f t="shared" si="957"/>
        <v>0</v>
      </c>
      <c r="CC480" s="135">
        <f t="shared" si="958"/>
        <v>0</v>
      </c>
      <c r="CD480" s="135">
        <f t="shared" si="959"/>
        <v>0</v>
      </c>
      <c r="CE480" s="135">
        <f t="shared" si="960"/>
        <v>0</v>
      </c>
      <c r="CF480" s="135">
        <f t="shared" si="961"/>
        <v>0</v>
      </c>
      <c r="CG480" s="135">
        <f t="shared" si="962"/>
        <v>0</v>
      </c>
      <c r="CH480" s="135">
        <f t="shared" si="963"/>
        <v>0</v>
      </c>
      <c r="CI480" s="135">
        <f t="shared" si="964"/>
        <v>0</v>
      </c>
    </row>
    <row r="481" spans="2:87">
      <c r="B481" s="161" t="str">
        <f t="shared" si="936"/>
        <v>111 Asistencia</v>
      </c>
      <c r="C481" s="145">
        <v>0</v>
      </c>
      <c r="D481" s="145">
        <v>6</v>
      </c>
      <c r="E481" s="145">
        <v>0</v>
      </c>
      <c r="F481" s="145">
        <v>0</v>
      </c>
      <c r="G481" s="145">
        <v>0</v>
      </c>
      <c r="H481" s="145">
        <v>0</v>
      </c>
      <c r="I481" s="145">
        <v>0</v>
      </c>
      <c r="J481" s="145">
        <v>0</v>
      </c>
      <c r="K481" s="145">
        <v>0</v>
      </c>
      <c r="L481" s="145">
        <v>0</v>
      </c>
      <c r="M481" s="145">
        <v>0</v>
      </c>
      <c r="N481" s="145">
        <v>0</v>
      </c>
      <c r="O481" s="145">
        <v>0</v>
      </c>
      <c r="P481" s="145">
        <v>0</v>
      </c>
      <c r="Q481" s="145">
        <v>0</v>
      </c>
      <c r="R481" s="145">
        <v>0</v>
      </c>
      <c r="S481" s="145">
        <v>0</v>
      </c>
      <c r="T481" s="145">
        <v>0</v>
      </c>
      <c r="U481" s="145">
        <v>0</v>
      </c>
      <c r="V481" s="145">
        <v>0</v>
      </c>
      <c r="W481" s="145">
        <v>0</v>
      </c>
      <c r="X481" s="145">
        <v>0</v>
      </c>
      <c r="Y481" s="145">
        <v>0</v>
      </c>
      <c r="Z481" s="145">
        <v>0</v>
      </c>
      <c r="AA481" s="145">
        <v>0</v>
      </c>
      <c r="AB481" s="145">
        <v>0</v>
      </c>
      <c r="AC481" s="145">
        <v>0</v>
      </c>
      <c r="AD481" s="145">
        <v>0</v>
      </c>
      <c r="AE481" s="145">
        <v>0</v>
      </c>
      <c r="AF481" s="145">
        <v>0</v>
      </c>
      <c r="AG481" s="145">
        <v>121</v>
      </c>
      <c r="AH481" s="145"/>
      <c r="AI481" s="145"/>
      <c r="AJ481" s="145"/>
      <c r="AK481" s="145"/>
      <c r="AL481" s="145"/>
      <c r="AM481" s="145"/>
      <c r="AN481" s="145"/>
      <c r="AO481" s="145"/>
      <c r="AP481" s="145"/>
      <c r="AQ481" s="131">
        <f t="shared" si="937"/>
        <v>127</v>
      </c>
      <c r="AS481" s="145">
        <v>1085</v>
      </c>
      <c r="AU481" s="135">
        <f t="shared" si="939"/>
        <v>0</v>
      </c>
      <c r="AV481" s="135">
        <f t="shared" si="965"/>
        <v>0</v>
      </c>
      <c r="AW481" s="135">
        <f t="shared" si="966"/>
        <v>0</v>
      </c>
      <c r="AX481" s="135">
        <f t="shared" si="967"/>
        <v>0</v>
      </c>
      <c r="AY481" s="135">
        <f t="shared" si="968"/>
        <v>0</v>
      </c>
      <c r="AZ481" s="135">
        <f t="shared" si="969"/>
        <v>0</v>
      </c>
      <c r="BA481" s="135">
        <f t="shared" si="970"/>
        <v>0</v>
      </c>
      <c r="BB481" s="135">
        <f t="shared" si="971"/>
        <v>0</v>
      </c>
      <c r="BC481" s="135">
        <f t="shared" si="972"/>
        <v>0</v>
      </c>
      <c r="BD481" s="135">
        <f t="shared" si="973"/>
        <v>0</v>
      </c>
      <c r="BE481" s="135">
        <f t="shared" si="974"/>
        <v>1</v>
      </c>
      <c r="BF481" s="135">
        <f t="shared" si="975"/>
        <v>0</v>
      </c>
      <c r="BG481" s="135">
        <f t="shared" si="976"/>
        <v>0</v>
      </c>
      <c r="BH481" s="135">
        <f t="shared" si="977"/>
        <v>0</v>
      </c>
      <c r="BI481" s="135">
        <f t="shared" si="978"/>
        <v>0</v>
      </c>
      <c r="BJ481" s="135">
        <f t="shared" si="979"/>
        <v>0</v>
      </c>
      <c r="BK481" s="135">
        <f t="shared" si="940"/>
        <v>0</v>
      </c>
      <c r="BL481" s="135">
        <f t="shared" si="941"/>
        <v>0</v>
      </c>
      <c r="BM481" s="135">
        <f t="shared" si="942"/>
        <v>0</v>
      </c>
      <c r="BN481" s="135">
        <f t="shared" si="943"/>
        <v>0</v>
      </c>
      <c r="BO481" s="135">
        <f t="shared" si="944"/>
        <v>0</v>
      </c>
      <c r="BP481" s="135">
        <f t="shared" si="945"/>
        <v>0</v>
      </c>
      <c r="BQ481" s="135">
        <f t="shared" si="946"/>
        <v>0</v>
      </c>
      <c r="BR481" s="135">
        <f t="shared" si="947"/>
        <v>0</v>
      </c>
      <c r="BS481" s="135">
        <f t="shared" si="948"/>
        <v>0</v>
      </c>
      <c r="BT481" s="135">
        <f t="shared" si="949"/>
        <v>0</v>
      </c>
      <c r="BU481" s="135">
        <f t="shared" si="950"/>
        <v>0</v>
      </c>
      <c r="BV481" s="135">
        <f t="shared" si="951"/>
        <v>0</v>
      </c>
      <c r="BW481" s="135">
        <f t="shared" si="952"/>
        <v>0</v>
      </c>
      <c r="BX481" s="135">
        <f t="shared" si="953"/>
        <v>0</v>
      </c>
      <c r="BY481" s="135">
        <f t="shared" si="954"/>
        <v>0</v>
      </c>
      <c r="BZ481" s="135">
        <f t="shared" si="955"/>
        <v>0</v>
      </c>
      <c r="CA481" s="135">
        <f t="shared" si="956"/>
        <v>0</v>
      </c>
      <c r="CB481" s="135">
        <f t="shared" si="957"/>
        <v>0</v>
      </c>
      <c r="CC481" s="135">
        <f t="shared" si="958"/>
        <v>0</v>
      </c>
      <c r="CD481" s="135">
        <f t="shared" si="959"/>
        <v>0</v>
      </c>
      <c r="CE481" s="135">
        <f t="shared" si="960"/>
        <v>0</v>
      </c>
      <c r="CF481" s="135">
        <f t="shared" si="961"/>
        <v>0</v>
      </c>
      <c r="CG481" s="135">
        <f t="shared" si="962"/>
        <v>0</v>
      </c>
      <c r="CH481" s="135">
        <f t="shared" si="963"/>
        <v>0</v>
      </c>
      <c r="CI481" s="135">
        <f t="shared" si="964"/>
        <v>0</v>
      </c>
    </row>
    <row r="482" spans="2:87">
      <c r="B482" s="161" t="str">
        <f t="shared" si="936"/>
        <v>112 Desgravamen</v>
      </c>
      <c r="C482" s="145">
        <v>0</v>
      </c>
      <c r="D482" s="145">
        <v>0</v>
      </c>
      <c r="E482" s="145">
        <v>0</v>
      </c>
      <c r="F482" s="145">
        <v>0</v>
      </c>
      <c r="G482" s="145">
        <v>0</v>
      </c>
      <c r="H482" s="145">
        <v>0</v>
      </c>
      <c r="I482" s="145">
        <v>0</v>
      </c>
      <c r="J482" s="145">
        <v>0</v>
      </c>
      <c r="K482" s="145">
        <v>0</v>
      </c>
      <c r="L482" s="145">
        <v>0</v>
      </c>
      <c r="M482" s="145">
        <v>0</v>
      </c>
      <c r="N482" s="145">
        <v>0</v>
      </c>
      <c r="O482" s="145">
        <v>1</v>
      </c>
      <c r="P482" s="145">
        <v>0</v>
      </c>
      <c r="Q482" s="145">
        <v>0</v>
      </c>
      <c r="R482" s="145">
        <v>0</v>
      </c>
      <c r="S482" s="145">
        <v>0</v>
      </c>
      <c r="T482" s="145">
        <v>0</v>
      </c>
      <c r="U482" s="145">
        <v>0</v>
      </c>
      <c r="V482" s="145">
        <v>0</v>
      </c>
      <c r="W482" s="145">
        <v>0</v>
      </c>
      <c r="X482" s="145">
        <v>0</v>
      </c>
      <c r="Y482" s="145">
        <v>0</v>
      </c>
      <c r="Z482" s="145">
        <v>0</v>
      </c>
      <c r="AA482" s="145">
        <v>0</v>
      </c>
      <c r="AB482" s="145">
        <v>0</v>
      </c>
      <c r="AC482" s="145">
        <v>0</v>
      </c>
      <c r="AD482" s="145">
        <v>0</v>
      </c>
      <c r="AE482" s="145">
        <v>0</v>
      </c>
      <c r="AF482" s="145">
        <v>0</v>
      </c>
      <c r="AG482" s="145">
        <v>0</v>
      </c>
      <c r="AH482" s="145"/>
      <c r="AI482" s="145"/>
      <c r="AJ482" s="145"/>
      <c r="AK482" s="145"/>
      <c r="AL482" s="145"/>
      <c r="AM482" s="145"/>
      <c r="AN482" s="145"/>
      <c r="AO482" s="145"/>
      <c r="AP482" s="145"/>
      <c r="AQ482" s="131">
        <f t="shared" si="937"/>
        <v>1</v>
      </c>
      <c r="AS482" s="145">
        <v>0</v>
      </c>
      <c r="AU482" s="135">
        <f t="shared" si="939"/>
        <v>0</v>
      </c>
      <c r="AV482" s="135">
        <f t="shared" si="965"/>
        <v>0</v>
      </c>
      <c r="AW482" s="135">
        <f t="shared" si="966"/>
        <v>0</v>
      </c>
      <c r="AX482" s="135">
        <f t="shared" si="967"/>
        <v>1</v>
      </c>
      <c r="AY482" s="135">
        <f t="shared" si="968"/>
        <v>1</v>
      </c>
      <c r="AZ482" s="135">
        <f t="shared" si="969"/>
        <v>0</v>
      </c>
      <c r="BA482" s="135">
        <f t="shared" si="970"/>
        <v>1</v>
      </c>
      <c r="BB482" s="135">
        <f t="shared" si="971"/>
        <v>0</v>
      </c>
      <c r="BC482" s="135">
        <f t="shared" si="972"/>
        <v>0</v>
      </c>
      <c r="BD482" s="135">
        <f t="shared" si="973"/>
        <v>0</v>
      </c>
      <c r="BE482" s="135">
        <f t="shared" si="974"/>
        <v>0</v>
      </c>
      <c r="BF482" s="135">
        <f t="shared" si="975"/>
        <v>0</v>
      </c>
      <c r="BG482" s="135">
        <f t="shared" si="976"/>
        <v>0</v>
      </c>
      <c r="BH482" s="135">
        <f t="shared" si="977"/>
        <v>0</v>
      </c>
      <c r="BI482" s="135">
        <f t="shared" si="978"/>
        <v>0</v>
      </c>
      <c r="BJ482" s="135">
        <f t="shared" si="979"/>
        <v>0</v>
      </c>
      <c r="BK482" s="135">
        <f t="shared" si="940"/>
        <v>0</v>
      </c>
      <c r="BL482" s="135">
        <f t="shared" si="941"/>
        <v>0</v>
      </c>
      <c r="BM482" s="135">
        <f t="shared" si="942"/>
        <v>0</v>
      </c>
      <c r="BN482" s="135">
        <f t="shared" si="943"/>
        <v>0</v>
      </c>
      <c r="BO482" s="135">
        <f t="shared" si="944"/>
        <v>0</v>
      </c>
      <c r="BP482" s="135">
        <f t="shared" si="945"/>
        <v>0</v>
      </c>
      <c r="BQ482" s="135">
        <f t="shared" si="946"/>
        <v>0</v>
      </c>
      <c r="BR482" s="135">
        <f t="shared" si="947"/>
        <v>0</v>
      </c>
      <c r="BS482" s="135">
        <f t="shared" si="948"/>
        <v>0</v>
      </c>
      <c r="BT482" s="135">
        <f t="shared" si="949"/>
        <v>0</v>
      </c>
      <c r="BU482" s="135">
        <f t="shared" si="950"/>
        <v>0</v>
      </c>
      <c r="BV482" s="135">
        <f t="shared" si="951"/>
        <v>0</v>
      </c>
      <c r="BW482" s="135">
        <f t="shared" si="952"/>
        <v>0</v>
      </c>
      <c r="BX482" s="135">
        <f t="shared" si="953"/>
        <v>0</v>
      </c>
      <c r="BY482" s="135">
        <f t="shared" si="954"/>
        <v>0</v>
      </c>
      <c r="BZ482" s="135">
        <f t="shared" si="955"/>
        <v>0</v>
      </c>
      <c r="CA482" s="135">
        <f t="shared" si="956"/>
        <v>0</v>
      </c>
      <c r="CB482" s="135">
        <f t="shared" si="957"/>
        <v>0</v>
      </c>
      <c r="CC482" s="135">
        <f t="shared" si="958"/>
        <v>0</v>
      </c>
      <c r="CD482" s="135">
        <f t="shared" si="959"/>
        <v>0</v>
      </c>
      <c r="CE482" s="135">
        <f t="shared" si="960"/>
        <v>0</v>
      </c>
      <c r="CF482" s="135">
        <f t="shared" si="961"/>
        <v>0</v>
      </c>
      <c r="CG482" s="135">
        <f t="shared" si="962"/>
        <v>0</v>
      </c>
      <c r="CH482" s="135">
        <f t="shared" si="963"/>
        <v>0</v>
      </c>
      <c r="CI482" s="135">
        <f t="shared" si="964"/>
        <v>0</v>
      </c>
    </row>
    <row r="483" spans="2:87">
      <c r="B483" s="161" t="str">
        <f t="shared" si="936"/>
        <v>113 SOAP</v>
      </c>
      <c r="C483" s="145">
        <v>0</v>
      </c>
      <c r="D483" s="145">
        <v>0</v>
      </c>
      <c r="E483" s="145">
        <v>0</v>
      </c>
      <c r="F483" s="145">
        <v>0</v>
      </c>
      <c r="G483" s="145">
        <v>0</v>
      </c>
      <c r="H483" s="145">
        <v>0</v>
      </c>
      <c r="I483" s="145">
        <v>0</v>
      </c>
      <c r="J483" s="145">
        <v>0</v>
      </c>
      <c r="K483" s="145">
        <v>0</v>
      </c>
      <c r="L483" s="145">
        <v>0</v>
      </c>
      <c r="M483" s="145">
        <v>0</v>
      </c>
      <c r="N483" s="145">
        <v>0</v>
      </c>
      <c r="O483" s="145">
        <v>0</v>
      </c>
      <c r="P483" s="145">
        <v>0</v>
      </c>
      <c r="Q483" s="145">
        <v>0</v>
      </c>
      <c r="R483" s="145">
        <v>0</v>
      </c>
      <c r="S483" s="145">
        <v>0</v>
      </c>
      <c r="T483" s="145">
        <v>0</v>
      </c>
      <c r="U483" s="145">
        <v>0</v>
      </c>
      <c r="V483" s="145">
        <v>0</v>
      </c>
      <c r="W483" s="145">
        <v>0</v>
      </c>
      <c r="X483" s="145">
        <v>0</v>
      </c>
      <c r="Y483" s="145">
        <v>11</v>
      </c>
      <c r="Z483" s="145">
        <v>0</v>
      </c>
      <c r="AA483" s="145">
        <v>0</v>
      </c>
      <c r="AB483" s="145">
        <v>0</v>
      </c>
      <c r="AC483" s="145">
        <v>0</v>
      </c>
      <c r="AD483" s="145">
        <v>0</v>
      </c>
      <c r="AE483" s="145">
        <v>0</v>
      </c>
      <c r="AF483" s="145">
        <v>0</v>
      </c>
      <c r="AG483" s="145">
        <v>0</v>
      </c>
      <c r="AH483" s="145"/>
      <c r="AI483" s="145"/>
      <c r="AJ483" s="145"/>
      <c r="AK483" s="145"/>
      <c r="AL483" s="145"/>
      <c r="AM483" s="145"/>
      <c r="AN483" s="145"/>
      <c r="AO483" s="145"/>
      <c r="AP483" s="145"/>
      <c r="AQ483" s="131">
        <f t="shared" si="937"/>
        <v>11</v>
      </c>
      <c r="AS483" s="145">
        <v>0</v>
      </c>
      <c r="AU483" s="135">
        <f t="shared" si="939"/>
        <v>0</v>
      </c>
      <c r="AV483" s="135">
        <f t="shared" si="965"/>
        <v>0</v>
      </c>
      <c r="AW483" s="135">
        <f t="shared" si="966"/>
        <v>0</v>
      </c>
      <c r="AX483" s="135">
        <f t="shared" si="967"/>
        <v>0</v>
      </c>
      <c r="AY483" s="135">
        <f t="shared" si="968"/>
        <v>0</v>
      </c>
      <c r="AZ483" s="135">
        <f t="shared" si="969"/>
        <v>0</v>
      </c>
      <c r="BA483" s="135">
        <f t="shared" si="970"/>
        <v>0</v>
      </c>
      <c r="BB483" s="135">
        <f t="shared" si="971"/>
        <v>0</v>
      </c>
      <c r="BC483" s="135">
        <f t="shared" si="972"/>
        <v>0</v>
      </c>
      <c r="BD483" s="135">
        <f t="shared" si="973"/>
        <v>0</v>
      </c>
      <c r="BE483" s="135">
        <f t="shared" si="974"/>
        <v>0</v>
      </c>
      <c r="BF483" s="135">
        <f t="shared" si="975"/>
        <v>0</v>
      </c>
      <c r="BG483" s="135">
        <f t="shared" si="976"/>
        <v>0</v>
      </c>
      <c r="BH483" s="135">
        <f t="shared" si="977"/>
        <v>0</v>
      </c>
      <c r="BI483" s="135">
        <f t="shared" si="978"/>
        <v>0</v>
      </c>
      <c r="BJ483" s="135">
        <f t="shared" si="979"/>
        <v>0</v>
      </c>
      <c r="BK483" s="135">
        <f t="shared" si="940"/>
        <v>0</v>
      </c>
      <c r="BL483" s="135">
        <f t="shared" si="941"/>
        <v>0</v>
      </c>
      <c r="BM483" s="135">
        <f t="shared" si="942"/>
        <v>0</v>
      </c>
      <c r="BN483" s="135">
        <f t="shared" si="943"/>
        <v>0</v>
      </c>
      <c r="BO483" s="135">
        <f t="shared" si="944"/>
        <v>0</v>
      </c>
      <c r="BP483" s="135">
        <f t="shared" si="945"/>
        <v>0</v>
      </c>
      <c r="BQ483" s="135">
        <f t="shared" si="946"/>
        <v>0</v>
      </c>
      <c r="BR483" s="135">
        <f t="shared" si="947"/>
        <v>0</v>
      </c>
      <c r="BS483" s="135">
        <f t="shared" si="948"/>
        <v>0</v>
      </c>
      <c r="BT483" s="135">
        <f t="shared" si="949"/>
        <v>0</v>
      </c>
      <c r="BU483" s="135">
        <f t="shared" si="950"/>
        <v>0</v>
      </c>
      <c r="BV483" s="135">
        <f t="shared" si="951"/>
        <v>0</v>
      </c>
      <c r="BW483" s="135">
        <f t="shared" si="952"/>
        <v>0</v>
      </c>
      <c r="BX483" s="135">
        <f t="shared" si="953"/>
        <v>0</v>
      </c>
      <c r="BY483" s="135">
        <f t="shared" si="954"/>
        <v>0</v>
      </c>
      <c r="BZ483" s="135">
        <f t="shared" si="955"/>
        <v>0</v>
      </c>
      <c r="CA483" s="135">
        <f t="shared" si="956"/>
        <v>0</v>
      </c>
      <c r="CB483" s="135">
        <f t="shared" si="957"/>
        <v>0</v>
      </c>
      <c r="CC483" s="135">
        <f t="shared" si="958"/>
        <v>0</v>
      </c>
      <c r="CD483" s="135">
        <f t="shared" si="959"/>
        <v>0</v>
      </c>
      <c r="CE483" s="135">
        <f t="shared" si="960"/>
        <v>0</v>
      </c>
      <c r="CF483" s="135">
        <f t="shared" si="961"/>
        <v>0</v>
      </c>
      <c r="CG483" s="135">
        <f t="shared" si="962"/>
        <v>0</v>
      </c>
      <c r="CH483" s="135">
        <f t="shared" si="963"/>
        <v>0</v>
      </c>
      <c r="CI483" s="135">
        <f t="shared" si="964"/>
        <v>0</v>
      </c>
    </row>
    <row r="484" spans="2:87">
      <c r="B484" s="161" t="str">
        <f t="shared" si="936"/>
        <v>114 Seguros con APV</v>
      </c>
      <c r="C484" s="145">
        <v>0</v>
      </c>
      <c r="D484" s="145">
        <v>0</v>
      </c>
      <c r="E484" s="145">
        <v>0</v>
      </c>
      <c r="F484" s="145">
        <v>2</v>
      </c>
      <c r="G484" s="145">
        <v>0</v>
      </c>
      <c r="H484" s="145">
        <v>0</v>
      </c>
      <c r="I484" s="145">
        <v>0</v>
      </c>
      <c r="J484" s="145">
        <v>734</v>
      </c>
      <c r="K484" s="145">
        <v>0</v>
      </c>
      <c r="L484" s="145">
        <v>0</v>
      </c>
      <c r="M484" s="145">
        <v>2478</v>
      </c>
      <c r="N484" s="145">
        <v>0</v>
      </c>
      <c r="O484" s="145">
        <v>858</v>
      </c>
      <c r="P484" s="145">
        <v>1580</v>
      </c>
      <c r="Q484" s="145">
        <v>0</v>
      </c>
      <c r="R484" s="145">
        <v>0</v>
      </c>
      <c r="S484" s="145">
        <v>0</v>
      </c>
      <c r="T484" s="145">
        <v>0</v>
      </c>
      <c r="U484" s="145">
        <v>0</v>
      </c>
      <c r="V484" s="145">
        <v>0</v>
      </c>
      <c r="W484" s="145">
        <v>0</v>
      </c>
      <c r="X484" s="145">
        <v>3787</v>
      </c>
      <c r="Y484" s="145">
        <v>0</v>
      </c>
      <c r="Z484" s="145">
        <v>0</v>
      </c>
      <c r="AA484" s="145">
        <v>0</v>
      </c>
      <c r="AB484" s="145">
        <v>180</v>
      </c>
      <c r="AC484" s="145">
        <v>0</v>
      </c>
      <c r="AD484" s="145">
        <v>0</v>
      </c>
      <c r="AE484" s="145">
        <v>2983</v>
      </c>
      <c r="AF484" s="145">
        <v>1711</v>
      </c>
      <c r="AG484" s="145">
        <v>36</v>
      </c>
      <c r="AH484" s="145"/>
      <c r="AI484" s="145"/>
      <c r="AJ484" s="145"/>
      <c r="AK484" s="145"/>
      <c r="AL484" s="145"/>
      <c r="AM484" s="145"/>
      <c r="AN484" s="145"/>
      <c r="AO484" s="145"/>
      <c r="AP484" s="145"/>
      <c r="AQ484" s="131">
        <f t="shared" si="937"/>
        <v>14349</v>
      </c>
      <c r="AS484" s="145">
        <v>8800</v>
      </c>
      <c r="AU484" s="135">
        <f t="shared" si="939"/>
        <v>0</v>
      </c>
      <c r="AV484" s="135">
        <f t="shared" si="965"/>
        <v>0</v>
      </c>
      <c r="AW484" s="135">
        <f t="shared" si="966"/>
        <v>0</v>
      </c>
      <c r="AX484" s="135">
        <f t="shared" si="967"/>
        <v>0</v>
      </c>
      <c r="AY484" s="135">
        <f t="shared" si="968"/>
        <v>1</v>
      </c>
      <c r="AZ484" s="135">
        <f t="shared" si="969"/>
        <v>0</v>
      </c>
      <c r="BA484" s="135">
        <f t="shared" si="970"/>
        <v>0</v>
      </c>
      <c r="BB484" s="135">
        <f t="shared" si="971"/>
        <v>0</v>
      </c>
      <c r="BC484" s="135">
        <f t="shared" si="972"/>
        <v>0</v>
      </c>
      <c r="BD484" s="135">
        <f t="shared" si="973"/>
        <v>0</v>
      </c>
      <c r="BE484" s="135">
        <f t="shared" si="974"/>
        <v>0</v>
      </c>
      <c r="BF484" s="135">
        <f t="shared" si="975"/>
        <v>0</v>
      </c>
      <c r="BG484" s="135">
        <f t="shared" si="976"/>
        <v>0</v>
      </c>
      <c r="BH484" s="135">
        <f t="shared" si="977"/>
        <v>0</v>
      </c>
      <c r="BI484" s="135">
        <f t="shared" si="978"/>
        <v>1</v>
      </c>
      <c r="BJ484" s="135">
        <f t="shared" si="979"/>
        <v>0</v>
      </c>
      <c r="BK484" s="135">
        <f t="shared" si="940"/>
        <v>0</v>
      </c>
      <c r="BL484" s="135">
        <f t="shared" si="941"/>
        <v>0</v>
      </c>
      <c r="BM484" s="135">
        <f t="shared" si="942"/>
        <v>0</v>
      </c>
      <c r="BN484" s="135">
        <f t="shared" si="943"/>
        <v>0</v>
      </c>
      <c r="BO484" s="135">
        <f t="shared" si="944"/>
        <v>0</v>
      </c>
      <c r="BP484" s="135">
        <f t="shared" si="945"/>
        <v>0</v>
      </c>
      <c r="BQ484" s="135">
        <f t="shared" si="946"/>
        <v>0</v>
      </c>
      <c r="BR484" s="135">
        <f t="shared" si="947"/>
        <v>0</v>
      </c>
      <c r="BS484" s="135">
        <f t="shared" si="948"/>
        <v>0</v>
      </c>
      <c r="BT484" s="135">
        <f t="shared" si="949"/>
        <v>0</v>
      </c>
      <c r="BU484" s="135">
        <f t="shared" si="950"/>
        <v>0</v>
      </c>
      <c r="BV484" s="135">
        <f t="shared" si="951"/>
        <v>0</v>
      </c>
      <c r="BW484" s="135">
        <f t="shared" si="952"/>
        <v>0</v>
      </c>
      <c r="BX484" s="135">
        <f t="shared" si="953"/>
        <v>0</v>
      </c>
      <c r="BY484" s="135">
        <f t="shared" si="954"/>
        <v>0</v>
      </c>
      <c r="BZ484" s="135">
        <f t="shared" si="955"/>
        <v>0</v>
      </c>
      <c r="CA484" s="135">
        <f t="shared" si="956"/>
        <v>0</v>
      </c>
      <c r="CB484" s="135">
        <f t="shared" si="957"/>
        <v>0</v>
      </c>
      <c r="CC484" s="135">
        <f t="shared" si="958"/>
        <v>0</v>
      </c>
      <c r="CD484" s="135">
        <f t="shared" si="959"/>
        <v>0</v>
      </c>
      <c r="CE484" s="135">
        <f t="shared" si="960"/>
        <v>0</v>
      </c>
      <c r="CF484" s="135">
        <f t="shared" si="961"/>
        <v>0</v>
      </c>
      <c r="CG484" s="135">
        <f t="shared" si="962"/>
        <v>0</v>
      </c>
      <c r="CH484" s="135">
        <f t="shared" si="963"/>
        <v>0</v>
      </c>
      <c r="CI484" s="135">
        <f t="shared" si="964"/>
        <v>0</v>
      </c>
    </row>
    <row r="485" spans="2:87">
      <c r="B485" s="161" t="str">
        <f t="shared" si="936"/>
        <v>150 Otros</v>
      </c>
      <c r="C485" s="145">
        <v>0</v>
      </c>
      <c r="D485" s="145">
        <v>0</v>
      </c>
      <c r="E485" s="145">
        <v>0</v>
      </c>
      <c r="F485" s="145">
        <v>0</v>
      </c>
      <c r="G485" s="145">
        <v>0</v>
      </c>
      <c r="H485" s="145">
        <v>0</v>
      </c>
      <c r="I485" s="145">
        <v>0</v>
      </c>
      <c r="J485" s="145">
        <v>0</v>
      </c>
      <c r="K485" s="145">
        <v>0</v>
      </c>
      <c r="L485" s="145">
        <v>0</v>
      </c>
      <c r="M485" s="145">
        <v>0</v>
      </c>
      <c r="N485" s="145">
        <v>0</v>
      </c>
      <c r="O485" s="145">
        <v>0</v>
      </c>
      <c r="P485" s="145">
        <v>0</v>
      </c>
      <c r="Q485" s="145">
        <v>0</v>
      </c>
      <c r="R485" s="145">
        <v>0</v>
      </c>
      <c r="S485" s="145">
        <v>0</v>
      </c>
      <c r="T485" s="145">
        <v>0</v>
      </c>
      <c r="U485" s="145">
        <v>0</v>
      </c>
      <c r="V485" s="145">
        <v>0</v>
      </c>
      <c r="W485" s="145">
        <v>0</v>
      </c>
      <c r="X485" s="145">
        <v>0</v>
      </c>
      <c r="Y485" s="145">
        <v>0</v>
      </c>
      <c r="Z485" s="145">
        <v>0</v>
      </c>
      <c r="AA485" s="145">
        <v>0</v>
      </c>
      <c r="AB485" s="145">
        <v>0</v>
      </c>
      <c r="AC485" s="145">
        <v>0</v>
      </c>
      <c r="AD485" s="145">
        <v>0</v>
      </c>
      <c r="AE485" s="145">
        <v>0</v>
      </c>
      <c r="AF485" s="145">
        <v>0</v>
      </c>
      <c r="AG485" s="145">
        <v>0</v>
      </c>
      <c r="AH485" s="145"/>
      <c r="AI485" s="145"/>
      <c r="AJ485" s="145"/>
      <c r="AK485" s="145"/>
      <c r="AL485" s="145"/>
      <c r="AM485" s="145"/>
      <c r="AN485" s="145"/>
      <c r="AO485" s="145"/>
      <c r="AP485" s="145"/>
      <c r="AQ485" s="131">
        <f t="shared" si="937"/>
        <v>0</v>
      </c>
      <c r="AS485" s="145">
        <v>0</v>
      </c>
      <c r="AU485" s="135">
        <f t="shared" si="939"/>
        <v>0</v>
      </c>
      <c r="AV485" s="135">
        <f t="shared" si="965"/>
        <v>0</v>
      </c>
      <c r="AW485" s="135">
        <f t="shared" si="966"/>
        <v>0</v>
      </c>
      <c r="AX485" s="135">
        <f t="shared" si="967"/>
        <v>0</v>
      </c>
      <c r="AY485" s="135">
        <f t="shared" si="968"/>
        <v>0</v>
      </c>
      <c r="AZ485" s="135">
        <f t="shared" si="969"/>
        <v>1</v>
      </c>
      <c r="BA485" s="135">
        <f t="shared" si="970"/>
        <v>0</v>
      </c>
      <c r="BB485" s="135">
        <f t="shared" si="971"/>
        <v>0</v>
      </c>
      <c r="BC485" s="135">
        <f t="shared" si="972"/>
        <v>0</v>
      </c>
      <c r="BD485" s="135">
        <f t="shared" si="973"/>
        <v>0</v>
      </c>
      <c r="BE485" s="135">
        <f t="shared" si="974"/>
        <v>0</v>
      </c>
      <c r="BF485" s="135">
        <f t="shared" si="975"/>
        <v>0</v>
      </c>
      <c r="BG485" s="135">
        <f t="shared" si="976"/>
        <v>0</v>
      </c>
      <c r="BH485" s="135">
        <f t="shared" si="977"/>
        <v>0</v>
      </c>
      <c r="BI485" s="135">
        <f t="shared" si="978"/>
        <v>0</v>
      </c>
      <c r="BJ485" s="135">
        <f t="shared" si="979"/>
        <v>0</v>
      </c>
      <c r="BK485" s="135">
        <f t="shared" si="940"/>
        <v>0</v>
      </c>
      <c r="BL485" s="135">
        <f t="shared" si="941"/>
        <v>0</v>
      </c>
      <c r="BM485" s="135">
        <f t="shared" si="942"/>
        <v>0</v>
      </c>
      <c r="BN485" s="135">
        <f t="shared" si="943"/>
        <v>0</v>
      </c>
      <c r="BO485" s="135">
        <f t="shared" si="944"/>
        <v>0</v>
      </c>
      <c r="BP485" s="135">
        <f t="shared" si="945"/>
        <v>0</v>
      </c>
      <c r="BQ485" s="135">
        <f t="shared" si="946"/>
        <v>0</v>
      </c>
      <c r="BR485" s="135">
        <f t="shared" si="947"/>
        <v>0</v>
      </c>
      <c r="BS485" s="135">
        <f t="shared" si="948"/>
        <v>0</v>
      </c>
      <c r="BT485" s="135">
        <f t="shared" si="949"/>
        <v>0</v>
      </c>
      <c r="BU485" s="135">
        <f t="shared" si="950"/>
        <v>0</v>
      </c>
      <c r="BV485" s="135">
        <f t="shared" si="951"/>
        <v>0</v>
      </c>
      <c r="BW485" s="135">
        <f t="shared" si="952"/>
        <v>0</v>
      </c>
      <c r="BX485" s="135">
        <f t="shared" si="953"/>
        <v>0</v>
      </c>
      <c r="BY485" s="135">
        <f t="shared" si="954"/>
        <v>0</v>
      </c>
      <c r="BZ485" s="135">
        <f t="shared" si="955"/>
        <v>0</v>
      </c>
      <c r="CA485" s="135">
        <f t="shared" si="956"/>
        <v>0</v>
      </c>
      <c r="CB485" s="135">
        <f t="shared" si="957"/>
        <v>0</v>
      </c>
      <c r="CC485" s="135">
        <f t="shared" si="958"/>
        <v>0</v>
      </c>
      <c r="CD485" s="135">
        <f t="shared" si="959"/>
        <v>0</v>
      </c>
      <c r="CE485" s="135">
        <f t="shared" si="960"/>
        <v>0</v>
      </c>
      <c r="CF485" s="135">
        <f t="shared" si="961"/>
        <v>0</v>
      </c>
      <c r="CG485" s="135">
        <f t="shared" si="962"/>
        <v>0</v>
      </c>
      <c r="CH485" s="135">
        <f t="shared" si="963"/>
        <v>0</v>
      </c>
      <c r="CI485" s="135">
        <f t="shared" si="964"/>
        <v>1</v>
      </c>
    </row>
    <row r="486" spans="2:87">
      <c r="B486" s="153" t="str">
        <f t="shared" si="936"/>
        <v>Colectivos</v>
      </c>
      <c r="C486" s="142"/>
      <c r="D486" s="142"/>
      <c r="E486" s="142"/>
      <c r="F486" s="142"/>
      <c r="G486" s="142"/>
      <c r="H486" s="142"/>
      <c r="I486" s="142"/>
      <c r="J486" s="142"/>
      <c r="K486" s="142"/>
      <c r="L486" s="142"/>
      <c r="M486" s="142"/>
      <c r="N486" s="142"/>
      <c r="O486" s="142"/>
      <c r="P486" s="142"/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  <c r="AA486" s="142"/>
      <c r="AB486" s="142"/>
      <c r="AC486" s="142"/>
      <c r="AD486" s="142"/>
      <c r="AE486" s="142"/>
      <c r="AF486" s="142"/>
      <c r="AG486" s="142"/>
      <c r="AH486" s="142"/>
      <c r="AI486" s="142"/>
      <c r="AJ486" s="142"/>
      <c r="AK486" s="142"/>
      <c r="AL486" s="142"/>
      <c r="AM486" s="142"/>
      <c r="AN486" s="142"/>
      <c r="AO486" s="142"/>
      <c r="AP486" s="142"/>
      <c r="AQ486" s="27"/>
      <c r="AS486" s="142">
        <v>0</v>
      </c>
    </row>
    <row r="487" spans="2:87">
      <c r="B487" s="161" t="str">
        <f t="shared" si="936"/>
        <v>201 Vida Entera</v>
      </c>
      <c r="C487" s="145">
        <v>0</v>
      </c>
      <c r="D487" s="145">
        <v>0</v>
      </c>
      <c r="E487" s="145">
        <v>0</v>
      </c>
      <c r="F487" s="145">
        <v>0</v>
      </c>
      <c r="G487" s="145">
        <v>0</v>
      </c>
      <c r="H487" s="145">
        <v>0</v>
      </c>
      <c r="I487" s="145">
        <v>0</v>
      </c>
      <c r="J487" s="145">
        <v>150371</v>
      </c>
      <c r="K487" s="145">
        <v>0</v>
      </c>
      <c r="L487" s="145">
        <v>0</v>
      </c>
      <c r="M487" s="145">
        <v>0</v>
      </c>
      <c r="N487" s="145">
        <v>0</v>
      </c>
      <c r="O487" s="145">
        <v>0</v>
      </c>
      <c r="P487" s="145">
        <v>0</v>
      </c>
      <c r="Q487" s="145">
        <v>0</v>
      </c>
      <c r="R487" s="145">
        <v>0</v>
      </c>
      <c r="S487" s="145">
        <v>0</v>
      </c>
      <c r="T487" s="145">
        <v>694</v>
      </c>
      <c r="U487" s="145">
        <v>0</v>
      </c>
      <c r="V487" s="145">
        <v>0</v>
      </c>
      <c r="W487" s="145">
        <v>0</v>
      </c>
      <c r="X487" s="145">
        <v>0</v>
      </c>
      <c r="Y487" s="145">
        <v>0</v>
      </c>
      <c r="Z487" s="145">
        <v>0</v>
      </c>
      <c r="AA487" s="145">
        <v>0</v>
      </c>
      <c r="AB487" s="145">
        <v>0</v>
      </c>
      <c r="AC487" s="145">
        <v>0</v>
      </c>
      <c r="AD487" s="145">
        <v>0</v>
      </c>
      <c r="AE487" s="145">
        <v>0</v>
      </c>
      <c r="AF487" s="145">
        <v>0</v>
      </c>
      <c r="AG487" s="145">
        <v>0</v>
      </c>
      <c r="AH487" s="145"/>
      <c r="AI487" s="145"/>
      <c r="AJ487" s="145"/>
      <c r="AK487" s="145"/>
      <c r="AL487" s="145"/>
      <c r="AM487" s="145"/>
      <c r="AN487" s="145"/>
      <c r="AO487" s="145"/>
      <c r="AP487" s="145"/>
      <c r="AQ487" s="131">
        <f t="shared" ref="AQ487:AQ500" si="980">SUM(C487:AP487)</f>
        <v>151065</v>
      </c>
      <c r="AS487" s="145">
        <v>183048</v>
      </c>
      <c r="AU487" s="135">
        <f t="shared" si="939"/>
        <v>0</v>
      </c>
      <c r="AV487" s="135">
        <f t="shared" ref="AV487:AV500" si="981">IF(AND(D443=0,D487=0),0,IF(ISERROR(D443/D487),1,0))</f>
        <v>0</v>
      </c>
      <c r="AW487" s="135">
        <f t="shared" ref="AW487:AW500" si="982">IF(AND(E443=0,E487=0),0,IF(ISERROR(E443/E487),1,0))</f>
        <v>0</v>
      </c>
      <c r="AX487" s="135">
        <f t="shared" ref="AX487:AX500" si="983">IF(AND(F443=0,F487=0),0,IF(ISERROR(F443/F487),1,0))</f>
        <v>0</v>
      </c>
      <c r="AY487" s="135">
        <f t="shared" ref="AY487:AY500" si="984">IF(AND(G443=0,G487=0),0,IF(ISERROR(G443/G487),1,0))</f>
        <v>0</v>
      </c>
      <c r="AZ487" s="135">
        <f t="shared" ref="AZ487:AZ500" si="985">IF(AND(H443=0,H487=0),0,IF(ISERROR(H443/H487),1,0))</f>
        <v>0</v>
      </c>
      <c r="BA487" s="135">
        <f t="shared" ref="BA487:BA500" si="986">IF(AND(I443=0,I487=0),0,IF(ISERROR(I443/I487),1,0))</f>
        <v>0</v>
      </c>
      <c r="BB487" s="135">
        <f t="shared" ref="BB487:BB500" si="987">IF(AND(J443=0,J487=0),0,IF(ISERROR(J443/J487),1,0))</f>
        <v>0</v>
      </c>
      <c r="BC487" s="135">
        <f t="shared" ref="BC487:BC500" si="988">IF(AND(K443=0,K487=0),0,IF(ISERROR(K443/K487),1,0))</f>
        <v>0</v>
      </c>
      <c r="BD487" s="135">
        <f t="shared" ref="BD487:BD500" si="989">IF(AND(L443=0,L487=0),0,IF(ISERROR(L443/L487),1,0))</f>
        <v>0</v>
      </c>
      <c r="BE487" s="135">
        <f t="shared" ref="BE487:BE500" si="990">IF(AND(M443=0,M487=0),0,IF(ISERROR(M443/M487),1,0))</f>
        <v>0</v>
      </c>
      <c r="BF487" s="135">
        <f t="shared" ref="BF487:BF500" si="991">IF(AND(N443=0,N487=0),0,IF(ISERROR(N443/N487),1,0))</f>
        <v>0</v>
      </c>
      <c r="BG487" s="135">
        <f t="shared" ref="BG487:BG500" si="992">IF(AND(O443=0,O487=0),0,IF(ISERROR(O443/O487),1,0))</f>
        <v>0</v>
      </c>
      <c r="BH487" s="135">
        <f t="shared" ref="BH487:BH500" si="993">IF(AND(P443=0,P487=0),0,IF(ISERROR(P443/P487),1,0))</f>
        <v>0</v>
      </c>
      <c r="BI487" s="135">
        <f t="shared" ref="BI487:BI500" si="994">IF(AND(Q443=0,Q487=0),0,IF(ISERROR(Q443/Q487),1,0))</f>
        <v>0</v>
      </c>
      <c r="BJ487" s="135">
        <f t="shared" ref="BJ487:BJ500" si="995">IF(AND(R443=0,R487=0),0,IF(ISERROR(R443/R487),1,0))</f>
        <v>0</v>
      </c>
      <c r="BK487" s="135">
        <f t="shared" ref="BK487:BK500" si="996">IF(AND(S443=0,S487=0),0,IF(ISERROR(S443/S487),1,0))</f>
        <v>0</v>
      </c>
      <c r="BL487" s="135">
        <f t="shared" ref="BL487:BL500" si="997">IF(AND(T443=0,T487=0),0,IF(ISERROR(T443/T487),1,0))</f>
        <v>0</v>
      </c>
      <c r="BM487" s="135">
        <f t="shared" ref="BM487:BM500" si="998">IF(AND(U443=0,U487=0),0,IF(ISERROR(U443/U487),1,0))</f>
        <v>0</v>
      </c>
      <c r="BN487" s="135">
        <f t="shared" ref="BN487:BN500" si="999">IF(AND(V443=0,V487=0),0,IF(ISERROR(V443/V487),1,0))</f>
        <v>0</v>
      </c>
      <c r="BO487" s="135">
        <f t="shared" ref="BO487:BO500" si="1000">IF(AND(W443=0,W487=0),0,IF(ISERROR(W443/W487),1,0))</f>
        <v>0</v>
      </c>
      <c r="BP487" s="135">
        <f t="shared" ref="BP487:BP500" si="1001">IF(AND(X443=0,X487=0),0,IF(ISERROR(X443/X487),1,0))</f>
        <v>0</v>
      </c>
      <c r="BQ487" s="135">
        <f t="shared" ref="BQ487:BQ500" si="1002">IF(AND(Y443=0,Y487=0),0,IF(ISERROR(Y443/Y487),1,0))</f>
        <v>0</v>
      </c>
      <c r="BR487" s="135">
        <f t="shared" ref="BR487:BR500" si="1003">IF(AND(Z443=0,Z487=0),0,IF(ISERROR(Z443/Z487),1,0))</f>
        <v>0</v>
      </c>
      <c r="BS487" s="135">
        <f t="shared" ref="BS487:BS500" si="1004">IF(AND(AA443=0,AA487=0),0,IF(ISERROR(AA443/AA487),1,0))</f>
        <v>0</v>
      </c>
      <c r="BT487" s="135">
        <f t="shared" ref="BT487:BT500" si="1005">IF(AND(AB443=0,AB487=0),0,IF(ISERROR(AB443/AB487),1,0))</f>
        <v>0</v>
      </c>
      <c r="BU487" s="135">
        <f t="shared" ref="BU487:BU500" si="1006">IF(AND(AC443=0,AC487=0),0,IF(ISERROR(AC443/AC487),1,0))</f>
        <v>0</v>
      </c>
      <c r="BV487" s="135">
        <f t="shared" ref="BV487:BV500" si="1007">IF(AND(AD443=0,AD487=0),0,IF(ISERROR(AD443/AD487),1,0))</f>
        <v>0</v>
      </c>
      <c r="BW487" s="135">
        <f t="shared" ref="BW487:BW500" si="1008">IF(AND(AE443=0,AE487=0),0,IF(ISERROR(AE443/AE487),1,0))</f>
        <v>0</v>
      </c>
      <c r="BX487" s="135">
        <f t="shared" ref="BX487:BX500" si="1009">IF(AND(AF443=0,AF487=0),0,IF(ISERROR(AF443/AF487),1,0))</f>
        <v>0</v>
      </c>
      <c r="BY487" s="135">
        <f t="shared" ref="BY487:BY500" si="1010">IF(AND(AG443=0,AG487=0),0,IF(ISERROR(AG443/AG487),1,0))</f>
        <v>0</v>
      </c>
      <c r="BZ487" s="135">
        <f t="shared" ref="BZ487:BZ500" si="1011">IF(AND(AH443=0,AH487=0),0,IF(ISERROR(AH443/AH487),1,0))</f>
        <v>0</v>
      </c>
      <c r="CA487" s="135">
        <f t="shared" ref="CA487:CA500" si="1012">IF(AND(AI443=0,AI487=0),0,IF(ISERROR(AI443/AI487),1,0))</f>
        <v>0</v>
      </c>
      <c r="CB487" s="135">
        <f t="shared" ref="CB487:CB500" si="1013">IF(AND(AJ443=0,AJ487=0),0,IF(ISERROR(AJ443/AJ487),1,0))</f>
        <v>0</v>
      </c>
      <c r="CC487" s="135">
        <f t="shared" ref="CC487:CC500" si="1014">IF(AND(AK443=0,AK487=0),0,IF(ISERROR(AK443/AK487),1,0))</f>
        <v>0</v>
      </c>
      <c r="CD487" s="135">
        <f t="shared" ref="CD487:CD500" si="1015">IF(AND(AL443=0,AL487=0),0,IF(ISERROR(AL443/AL487),1,0))</f>
        <v>0</v>
      </c>
      <c r="CE487" s="135">
        <f t="shared" ref="CE487:CE500" si="1016">IF(AND(AM443=0,AM487=0),0,IF(ISERROR(AM443/AM487),1,0))</f>
        <v>0</v>
      </c>
      <c r="CF487" s="135">
        <f t="shared" ref="CF487:CF500" si="1017">IF(AND(AN443=0,AN487=0),0,IF(ISERROR(AN443/AN487),1,0))</f>
        <v>0</v>
      </c>
      <c r="CG487" s="135">
        <f t="shared" ref="CG487:CG500" si="1018">IF(AND(AO443=0,AO487=0),0,IF(ISERROR(AO443/AO487),1,0))</f>
        <v>0</v>
      </c>
      <c r="CH487" s="135">
        <f t="shared" ref="CH487:CH500" si="1019">IF(AND(AP443=0,AP487=0),0,IF(ISERROR(AP443/AP487),1,0))</f>
        <v>0</v>
      </c>
      <c r="CI487" s="135">
        <f t="shared" ref="CI487:CI500" si="1020">IF(AND(AQ443=0,AQ487=0),0,IF(ISERROR(AQ443/AQ487),1,0))</f>
        <v>0</v>
      </c>
    </row>
    <row r="488" spans="2:87">
      <c r="B488" s="161" t="str">
        <f t="shared" si="936"/>
        <v>202 Temporal de Vida</v>
      </c>
      <c r="C488" s="145">
        <v>424</v>
      </c>
      <c r="D488" s="145">
        <v>1614</v>
      </c>
      <c r="E488" s="145">
        <v>5</v>
      </c>
      <c r="F488" s="145">
        <v>23</v>
      </c>
      <c r="G488" s="145">
        <v>2276</v>
      </c>
      <c r="H488" s="145">
        <v>2</v>
      </c>
      <c r="I488" s="145">
        <v>444</v>
      </c>
      <c r="J488" s="145">
        <v>0</v>
      </c>
      <c r="K488" s="145">
        <v>0</v>
      </c>
      <c r="L488" s="145">
        <v>0</v>
      </c>
      <c r="M488" s="145">
        <v>231</v>
      </c>
      <c r="N488" s="145">
        <v>0</v>
      </c>
      <c r="O488" s="145">
        <v>307</v>
      </c>
      <c r="P488" s="145">
        <v>630</v>
      </c>
      <c r="Q488" s="145">
        <v>395</v>
      </c>
      <c r="R488" s="145">
        <v>0</v>
      </c>
      <c r="S488" s="145">
        <v>77</v>
      </c>
      <c r="T488" s="145">
        <v>582</v>
      </c>
      <c r="U488" s="145">
        <v>520</v>
      </c>
      <c r="V488" s="145">
        <v>0</v>
      </c>
      <c r="W488" s="145">
        <v>113</v>
      </c>
      <c r="X488" s="145">
        <v>1095</v>
      </c>
      <c r="Y488" s="145">
        <v>7</v>
      </c>
      <c r="Z488" s="145">
        <v>544</v>
      </c>
      <c r="AA488" s="145">
        <v>1</v>
      </c>
      <c r="AB488" s="145">
        <v>0</v>
      </c>
      <c r="AC488" s="145">
        <v>3</v>
      </c>
      <c r="AD488" s="145">
        <v>0</v>
      </c>
      <c r="AE488" s="145">
        <v>492</v>
      </c>
      <c r="AF488" s="145">
        <v>886662</v>
      </c>
      <c r="AG488" s="145">
        <v>2802</v>
      </c>
      <c r="AH488" s="145"/>
      <c r="AI488" s="145"/>
      <c r="AJ488" s="145"/>
      <c r="AK488" s="145"/>
      <c r="AL488" s="145"/>
      <c r="AM488" s="145"/>
      <c r="AN488" s="145"/>
      <c r="AO488" s="145"/>
      <c r="AP488" s="145"/>
      <c r="AQ488" s="131">
        <f t="shared" si="980"/>
        <v>899249</v>
      </c>
      <c r="AS488" s="145">
        <v>769881</v>
      </c>
      <c r="AU488" s="135">
        <f t="shared" si="939"/>
        <v>0</v>
      </c>
      <c r="AV488" s="135">
        <f t="shared" si="981"/>
        <v>0</v>
      </c>
      <c r="AW488" s="135">
        <f>IF(AND(E444=0,E488=0),0,IF(ISERROR(E444/E488),1,0))</f>
        <v>0</v>
      </c>
      <c r="AX488" s="135">
        <f t="shared" si="983"/>
        <v>0</v>
      </c>
      <c r="AY488" s="135">
        <f t="shared" si="984"/>
        <v>0</v>
      </c>
      <c r="AZ488" s="135">
        <f t="shared" si="985"/>
        <v>0</v>
      </c>
      <c r="BA488" s="135">
        <f t="shared" si="986"/>
        <v>0</v>
      </c>
      <c r="BB488" s="135">
        <f t="shared" si="987"/>
        <v>0</v>
      </c>
      <c r="BC488" s="135">
        <f t="shared" si="988"/>
        <v>0</v>
      </c>
      <c r="BD488" s="135">
        <f t="shared" si="989"/>
        <v>1</v>
      </c>
      <c r="BE488" s="135">
        <f t="shared" si="990"/>
        <v>0</v>
      </c>
      <c r="BF488" s="135">
        <f t="shared" si="991"/>
        <v>0</v>
      </c>
      <c r="BG488" s="135">
        <f t="shared" si="992"/>
        <v>0</v>
      </c>
      <c r="BH488" s="135">
        <f t="shared" si="993"/>
        <v>0</v>
      </c>
      <c r="BI488" s="135">
        <f t="shared" si="994"/>
        <v>0</v>
      </c>
      <c r="BJ488" s="135">
        <f t="shared" si="995"/>
        <v>0</v>
      </c>
      <c r="BK488" s="135">
        <f t="shared" si="996"/>
        <v>0</v>
      </c>
      <c r="BL488" s="135">
        <f t="shared" si="997"/>
        <v>0</v>
      </c>
      <c r="BM488" s="135">
        <f t="shared" si="998"/>
        <v>0</v>
      </c>
      <c r="BN488" s="135">
        <f t="shared" si="999"/>
        <v>1</v>
      </c>
      <c r="BO488" s="135">
        <f t="shared" si="1000"/>
        <v>0</v>
      </c>
      <c r="BP488" s="135">
        <f t="shared" si="1001"/>
        <v>0</v>
      </c>
      <c r="BQ488" s="135">
        <f t="shared" si="1002"/>
        <v>0</v>
      </c>
      <c r="BR488" s="135">
        <f t="shared" si="1003"/>
        <v>0</v>
      </c>
      <c r="BS488" s="135">
        <f t="shared" si="1004"/>
        <v>0</v>
      </c>
      <c r="BT488" s="135">
        <f t="shared" si="1005"/>
        <v>1</v>
      </c>
      <c r="BU488" s="135">
        <f t="shared" si="1006"/>
        <v>0</v>
      </c>
      <c r="BV488" s="135">
        <f t="shared" si="1007"/>
        <v>0</v>
      </c>
      <c r="BW488" s="135">
        <f t="shared" si="1008"/>
        <v>0</v>
      </c>
      <c r="BX488" s="135">
        <f t="shared" si="1009"/>
        <v>0</v>
      </c>
      <c r="BY488" s="135">
        <f t="shared" si="1010"/>
        <v>0</v>
      </c>
      <c r="BZ488" s="135">
        <f t="shared" si="1011"/>
        <v>0</v>
      </c>
      <c r="CA488" s="135">
        <f t="shared" si="1012"/>
        <v>0</v>
      </c>
      <c r="CB488" s="135">
        <f t="shared" si="1013"/>
        <v>0</v>
      </c>
      <c r="CC488" s="135">
        <f t="shared" si="1014"/>
        <v>0</v>
      </c>
      <c r="CD488" s="135">
        <f t="shared" si="1015"/>
        <v>0</v>
      </c>
      <c r="CE488" s="135">
        <f t="shared" si="1016"/>
        <v>0</v>
      </c>
      <c r="CF488" s="135">
        <f t="shared" si="1017"/>
        <v>0</v>
      </c>
      <c r="CG488" s="135">
        <f t="shared" si="1018"/>
        <v>0</v>
      </c>
      <c r="CH488" s="135">
        <f t="shared" si="1019"/>
        <v>0</v>
      </c>
      <c r="CI488" s="135">
        <f t="shared" si="1020"/>
        <v>0</v>
      </c>
    </row>
    <row r="489" spans="2:87">
      <c r="B489" s="161" t="str">
        <f t="shared" si="936"/>
        <v>203 Otros Seguros con CUI</v>
      </c>
      <c r="C489" s="145">
        <v>0</v>
      </c>
      <c r="D489" s="145">
        <v>0</v>
      </c>
      <c r="E489" s="145">
        <v>0</v>
      </c>
      <c r="F489" s="145">
        <v>0</v>
      </c>
      <c r="G489" s="145">
        <v>0</v>
      </c>
      <c r="H489" s="145">
        <v>0</v>
      </c>
      <c r="I489" s="145">
        <v>0</v>
      </c>
      <c r="J489" s="145">
        <v>0</v>
      </c>
      <c r="K489" s="145">
        <v>0</v>
      </c>
      <c r="L489" s="145">
        <v>0</v>
      </c>
      <c r="M489" s="145">
        <v>0</v>
      </c>
      <c r="N489" s="145">
        <v>0</v>
      </c>
      <c r="O489" s="145">
        <v>0</v>
      </c>
      <c r="P489" s="145">
        <v>0</v>
      </c>
      <c r="Q489" s="145">
        <v>0</v>
      </c>
      <c r="R489" s="145">
        <v>0</v>
      </c>
      <c r="S489" s="145">
        <v>0</v>
      </c>
      <c r="T489" s="145">
        <v>0</v>
      </c>
      <c r="U489" s="145">
        <v>0</v>
      </c>
      <c r="V489" s="145">
        <v>0</v>
      </c>
      <c r="W489" s="145">
        <v>0</v>
      </c>
      <c r="X489" s="145">
        <v>0</v>
      </c>
      <c r="Y489" s="145">
        <v>154</v>
      </c>
      <c r="Z489" s="145">
        <v>0</v>
      </c>
      <c r="AA489" s="145">
        <v>0</v>
      </c>
      <c r="AB489" s="145">
        <v>0</v>
      </c>
      <c r="AC489" s="145">
        <v>0</v>
      </c>
      <c r="AD489" s="145">
        <v>0</v>
      </c>
      <c r="AE489" s="145">
        <v>0</v>
      </c>
      <c r="AF489" s="145">
        <v>0</v>
      </c>
      <c r="AG489" s="145">
        <v>0</v>
      </c>
      <c r="AH489" s="145"/>
      <c r="AI489" s="145"/>
      <c r="AJ489" s="145"/>
      <c r="AK489" s="145"/>
      <c r="AL489" s="145"/>
      <c r="AM489" s="145"/>
      <c r="AN489" s="145"/>
      <c r="AO489" s="145"/>
      <c r="AP489" s="145"/>
      <c r="AQ489" s="131">
        <f t="shared" si="980"/>
        <v>154</v>
      </c>
      <c r="AS489" s="145">
        <v>323</v>
      </c>
      <c r="AU489" s="135">
        <f t="shared" si="939"/>
        <v>0</v>
      </c>
      <c r="AV489" s="135">
        <f t="shared" si="981"/>
        <v>0</v>
      </c>
      <c r="AW489" s="135">
        <f t="shared" si="982"/>
        <v>0</v>
      </c>
      <c r="AX489" s="135">
        <f t="shared" si="983"/>
        <v>0</v>
      </c>
      <c r="AY489" s="135">
        <f t="shared" si="984"/>
        <v>0</v>
      </c>
      <c r="AZ489" s="135">
        <f t="shared" si="985"/>
        <v>0</v>
      </c>
      <c r="BA489" s="135">
        <f t="shared" si="986"/>
        <v>0</v>
      </c>
      <c r="BB489" s="135">
        <f t="shared" si="987"/>
        <v>0</v>
      </c>
      <c r="BC489" s="135">
        <f t="shared" si="988"/>
        <v>0</v>
      </c>
      <c r="BD489" s="135">
        <f t="shared" si="989"/>
        <v>0</v>
      </c>
      <c r="BE489" s="135">
        <f t="shared" si="990"/>
        <v>0</v>
      </c>
      <c r="BF489" s="135">
        <f t="shared" si="991"/>
        <v>0</v>
      </c>
      <c r="BG489" s="135">
        <f t="shared" si="992"/>
        <v>0</v>
      </c>
      <c r="BH489" s="135">
        <f t="shared" si="993"/>
        <v>0</v>
      </c>
      <c r="BI489" s="135">
        <f t="shared" si="994"/>
        <v>0</v>
      </c>
      <c r="BJ489" s="135">
        <f t="shared" si="995"/>
        <v>0</v>
      </c>
      <c r="BK489" s="135">
        <f t="shared" si="996"/>
        <v>0</v>
      </c>
      <c r="BL489" s="135">
        <f t="shared" si="997"/>
        <v>0</v>
      </c>
      <c r="BM489" s="135">
        <f t="shared" si="998"/>
        <v>0</v>
      </c>
      <c r="BN489" s="135">
        <f t="shared" si="999"/>
        <v>0</v>
      </c>
      <c r="BO489" s="135">
        <f t="shared" si="1000"/>
        <v>0</v>
      </c>
      <c r="BP489" s="135">
        <f t="shared" si="1001"/>
        <v>0</v>
      </c>
      <c r="BQ489" s="135">
        <f t="shared" si="1002"/>
        <v>0</v>
      </c>
      <c r="BR489" s="135">
        <f t="shared" si="1003"/>
        <v>0</v>
      </c>
      <c r="BS489" s="135">
        <f t="shared" si="1004"/>
        <v>0</v>
      </c>
      <c r="BT489" s="135">
        <f t="shared" si="1005"/>
        <v>0</v>
      </c>
      <c r="BU489" s="135">
        <f t="shared" si="1006"/>
        <v>0</v>
      </c>
      <c r="BV489" s="135">
        <f t="shared" si="1007"/>
        <v>0</v>
      </c>
      <c r="BW489" s="135">
        <f t="shared" si="1008"/>
        <v>0</v>
      </c>
      <c r="BX489" s="135">
        <f t="shared" si="1009"/>
        <v>0</v>
      </c>
      <c r="BY489" s="135">
        <f t="shared" si="1010"/>
        <v>0</v>
      </c>
      <c r="BZ489" s="135">
        <f t="shared" si="1011"/>
        <v>0</v>
      </c>
      <c r="CA489" s="135">
        <f t="shared" si="1012"/>
        <v>0</v>
      </c>
      <c r="CB489" s="135">
        <f t="shared" si="1013"/>
        <v>0</v>
      </c>
      <c r="CC489" s="135">
        <f t="shared" si="1014"/>
        <v>0</v>
      </c>
      <c r="CD489" s="135">
        <f t="shared" si="1015"/>
        <v>0</v>
      </c>
      <c r="CE489" s="135">
        <f t="shared" si="1016"/>
        <v>0</v>
      </c>
      <c r="CF489" s="135">
        <f t="shared" si="1017"/>
        <v>0</v>
      </c>
      <c r="CG489" s="135">
        <f t="shared" si="1018"/>
        <v>0</v>
      </c>
      <c r="CH489" s="135">
        <f t="shared" si="1019"/>
        <v>0</v>
      </c>
      <c r="CI489" s="135">
        <f t="shared" si="1020"/>
        <v>0</v>
      </c>
    </row>
    <row r="490" spans="2:87">
      <c r="B490" s="161" t="str">
        <f t="shared" si="936"/>
        <v>204 Mixto o Dotal</v>
      </c>
      <c r="C490" s="145">
        <v>0</v>
      </c>
      <c r="D490" s="145">
        <v>0</v>
      </c>
      <c r="E490" s="145">
        <v>0</v>
      </c>
      <c r="F490" s="145">
        <v>0</v>
      </c>
      <c r="G490" s="145">
        <v>0</v>
      </c>
      <c r="H490" s="145">
        <v>0</v>
      </c>
      <c r="I490" s="145">
        <v>0</v>
      </c>
      <c r="J490" s="145">
        <v>0</v>
      </c>
      <c r="K490" s="145">
        <v>0</v>
      </c>
      <c r="L490" s="145">
        <v>0</v>
      </c>
      <c r="M490" s="145">
        <v>0</v>
      </c>
      <c r="N490" s="145">
        <v>0</v>
      </c>
      <c r="O490" s="145">
        <v>0</v>
      </c>
      <c r="P490" s="145">
        <v>0</v>
      </c>
      <c r="Q490" s="145">
        <v>0</v>
      </c>
      <c r="R490" s="145">
        <v>0</v>
      </c>
      <c r="S490" s="145">
        <v>0</v>
      </c>
      <c r="T490" s="145">
        <v>0</v>
      </c>
      <c r="U490" s="145">
        <v>0</v>
      </c>
      <c r="V490" s="145">
        <v>0</v>
      </c>
      <c r="W490" s="145">
        <v>0</v>
      </c>
      <c r="X490" s="145">
        <v>0</v>
      </c>
      <c r="Y490" s="145">
        <v>5</v>
      </c>
      <c r="Z490" s="145">
        <v>0</v>
      </c>
      <c r="AA490" s="145">
        <v>0</v>
      </c>
      <c r="AB490" s="145">
        <v>0</v>
      </c>
      <c r="AC490" s="145">
        <v>0</v>
      </c>
      <c r="AD490" s="145">
        <v>0</v>
      </c>
      <c r="AE490" s="145">
        <v>0</v>
      </c>
      <c r="AF490" s="145">
        <v>0</v>
      </c>
      <c r="AG490" s="145">
        <v>0</v>
      </c>
      <c r="AH490" s="145"/>
      <c r="AI490" s="145"/>
      <c r="AJ490" s="145"/>
      <c r="AK490" s="145"/>
      <c r="AL490" s="145"/>
      <c r="AM490" s="145"/>
      <c r="AN490" s="145"/>
      <c r="AO490" s="145"/>
      <c r="AP490" s="145"/>
      <c r="AQ490" s="131">
        <f t="shared" si="980"/>
        <v>5</v>
      </c>
      <c r="AS490" s="145">
        <v>10</v>
      </c>
      <c r="AU490" s="135">
        <f t="shared" si="939"/>
        <v>0</v>
      </c>
      <c r="AV490" s="135">
        <f t="shared" si="981"/>
        <v>0</v>
      </c>
      <c r="AW490" s="135">
        <f t="shared" si="982"/>
        <v>0</v>
      </c>
      <c r="AX490" s="135">
        <f t="shared" si="983"/>
        <v>0</v>
      </c>
      <c r="AY490" s="135">
        <f t="shared" si="984"/>
        <v>0</v>
      </c>
      <c r="AZ490" s="135">
        <f t="shared" si="985"/>
        <v>0</v>
      </c>
      <c r="BA490" s="135">
        <f t="shared" si="986"/>
        <v>0</v>
      </c>
      <c r="BB490" s="135">
        <f t="shared" si="987"/>
        <v>0</v>
      </c>
      <c r="BC490" s="135">
        <f t="shared" si="988"/>
        <v>0</v>
      </c>
      <c r="BD490" s="135">
        <f t="shared" si="989"/>
        <v>0</v>
      </c>
      <c r="BE490" s="135">
        <f t="shared" si="990"/>
        <v>0</v>
      </c>
      <c r="BF490" s="135">
        <f t="shared" si="991"/>
        <v>0</v>
      </c>
      <c r="BG490" s="135">
        <f t="shared" si="992"/>
        <v>0</v>
      </c>
      <c r="BH490" s="135">
        <f t="shared" si="993"/>
        <v>0</v>
      </c>
      <c r="BI490" s="135">
        <f t="shared" si="994"/>
        <v>0</v>
      </c>
      <c r="BJ490" s="135">
        <f t="shared" si="995"/>
        <v>0</v>
      </c>
      <c r="BK490" s="135">
        <f t="shared" si="996"/>
        <v>0</v>
      </c>
      <c r="BL490" s="135">
        <f t="shared" si="997"/>
        <v>0</v>
      </c>
      <c r="BM490" s="135">
        <f t="shared" si="998"/>
        <v>0</v>
      </c>
      <c r="BN490" s="135">
        <f t="shared" si="999"/>
        <v>0</v>
      </c>
      <c r="BO490" s="135">
        <f t="shared" si="1000"/>
        <v>0</v>
      </c>
      <c r="BP490" s="135">
        <f t="shared" si="1001"/>
        <v>0</v>
      </c>
      <c r="BQ490" s="135">
        <f t="shared" si="1002"/>
        <v>0</v>
      </c>
      <c r="BR490" s="135">
        <f t="shared" si="1003"/>
        <v>0</v>
      </c>
      <c r="BS490" s="135">
        <f t="shared" si="1004"/>
        <v>1</v>
      </c>
      <c r="BT490" s="135">
        <f t="shared" si="1005"/>
        <v>0</v>
      </c>
      <c r="BU490" s="135">
        <f t="shared" si="1006"/>
        <v>0</v>
      </c>
      <c r="BV490" s="135">
        <f t="shared" si="1007"/>
        <v>0</v>
      </c>
      <c r="BW490" s="135">
        <f t="shared" si="1008"/>
        <v>0</v>
      </c>
      <c r="BX490" s="135">
        <f t="shared" si="1009"/>
        <v>0</v>
      </c>
      <c r="BY490" s="135">
        <f t="shared" si="1010"/>
        <v>0</v>
      </c>
      <c r="BZ490" s="135">
        <f t="shared" si="1011"/>
        <v>0</v>
      </c>
      <c r="CA490" s="135">
        <f t="shared" si="1012"/>
        <v>0</v>
      </c>
      <c r="CB490" s="135">
        <f t="shared" si="1013"/>
        <v>0</v>
      </c>
      <c r="CC490" s="135">
        <f t="shared" si="1014"/>
        <v>0</v>
      </c>
      <c r="CD490" s="135">
        <f t="shared" si="1015"/>
        <v>0</v>
      </c>
      <c r="CE490" s="135">
        <f t="shared" si="1016"/>
        <v>0</v>
      </c>
      <c r="CF490" s="135">
        <f t="shared" si="1017"/>
        <v>0</v>
      </c>
      <c r="CG490" s="135">
        <f t="shared" si="1018"/>
        <v>0</v>
      </c>
      <c r="CH490" s="135">
        <f t="shared" si="1019"/>
        <v>0</v>
      </c>
      <c r="CI490" s="135">
        <f t="shared" si="1020"/>
        <v>0</v>
      </c>
    </row>
    <row r="491" spans="2:87">
      <c r="B491" s="161" t="str">
        <f t="shared" si="936"/>
        <v>205 Renta</v>
      </c>
      <c r="C491" s="145">
        <v>0</v>
      </c>
      <c r="D491" s="145">
        <v>0</v>
      </c>
      <c r="E491" s="145">
        <v>0</v>
      </c>
      <c r="F491" s="145">
        <v>0</v>
      </c>
      <c r="G491" s="145">
        <v>0</v>
      </c>
      <c r="H491" s="145">
        <v>0</v>
      </c>
      <c r="I491" s="145">
        <v>0</v>
      </c>
      <c r="J491" s="145">
        <v>0</v>
      </c>
      <c r="K491" s="145">
        <v>0</v>
      </c>
      <c r="L491" s="145">
        <v>0</v>
      </c>
      <c r="M491" s="145">
        <v>0</v>
      </c>
      <c r="N491" s="145">
        <v>0</v>
      </c>
      <c r="O491" s="145">
        <v>0</v>
      </c>
      <c r="P491" s="145">
        <v>0</v>
      </c>
      <c r="Q491" s="145">
        <v>0</v>
      </c>
      <c r="R491" s="145">
        <v>0</v>
      </c>
      <c r="S491" s="145">
        <v>0</v>
      </c>
      <c r="T491" s="145">
        <v>0</v>
      </c>
      <c r="U491" s="145">
        <v>0</v>
      </c>
      <c r="V491" s="145">
        <v>0</v>
      </c>
      <c r="W491" s="145">
        <v>0</v>
      </c>
      <c r="X491" s="145">
        <v>0</v>
      </c>
      <c r="Y491" s="145">
        <v>0</v>
      </c>
      <c r="Z491" s="145">
        <v>0</v>
      </c>
      <c r="AA491" s="145">
        <v>0</v>
      </c>
      <c r="AB491" s="145">
        <v>0</v>
      </c>
      <c r="AC491" s="145">
        <v>0</v>
      </c>
      <c r="AD491" s="145">
        <v>0</v>
      </c>
      <c r="AE491" s="145">
        <v>0</v>
      </c>
      <c r="AF491" s="145">
        <v>0</v>
      </c>
      <c r="AG491" s="145">
        <v>0</v>
      </c>
      <c r="AH491" s="145"/>
      <c r="AI491" s="145"/>
      <c r="AJ491" s="145"/>
      <c r="AK491" s="145"/>
      <c r="AL491" s="145"/>
      <c r="AM491" s="145"/>
      <c r="AN491" s="145"/>
      <c r="AO491" s="145"/>
      <c r="AP491" s="145"/>
      <c r="AQ491" s="131">
        <f t="shared" si="980"/>
        <v>0</v>
      </c>
      <c r="AS491" s="145">
        <v>0</v>
      </c>
      <c r="AU491" s="135">
        <f t="shared" si="939"/>
        <v>0</v>
      </c>
      <c r="AV491" s="135">
        <f t="shared" si="981"/>
        <v>0</v>
      </c>
      <c r="AW491" s="135">
        <f t="shared" si="982"/>
        <v>0</v>
      </c>
      <c r="AX491" s="135">
        <f t="shared" si="983"/>
        <v>0</v>
      </c>
      <c r="AY491" s="135">
        <f t="shared" si="984"/>
        <v>0</v>
      </c>
      <c r="AZ491" s="135">
        <f t="shared" si="985"/>
        <v>0</v>
      </c>
      <c r="BA491" s="135">
        <f t="shared" si="986"/>
        <v>0</v>
      </c>
      <c r="BB491" s="135">
        <f t="shared" si="987"/>
        <v>0</v>
      </c>
      <c r="BC491" s="135">
        <f t="shared" si="988"/>
        <v>0</v>
      </c>
      <c r="BD491" s="135">
        <f t="shared" si="989"/>
        <v>0</v>
      </c>
      <c r="BE491" s="135">
        <f t="shared" si="990"/>
        <v>0</v>
      </c>
      <c r="BF491" s="135">
        <f t="shared" si="991"/>
        <v>0</v>
      </c>
      <c r="BG491" s="135">
        <f t="shared" si="992"/>
        <v>0</v>
      </c>
      <c r="BH491" s="135">
        <f t="shared" si="993"/>
        <v>0</v>
      </c>
      <c r="BI491" s="135">
        <f t="shared" si="994"/>
        <v>0</v>
      </c>
      <c r="BJ491" s="135">
        <f t="shared" si="995"/>
        <v>0</v>
      </c>
      <c r="BK491" s="135">
        <f t="shared" si="996"/>
        <v>0</v>
      </c>
      <c r="BL491" s="135">
        <f t="shared" si="997"/>
        <v>0</v>
      </c>
      <c r="BM491" s="135">
        <f t="shared" si="998"/>
        <v>0</v>
      </c>
      <c r="BN491" s="135">
        <f t="shared" si="999"/>
        <v>0</v>
      </c>
      <c r="BO491" s="135">
        <f t="shared" si="1000"/>
        <v>0</v>
      </c>
      <c r="BP491" s="135">
        <f t="shared" si="1001"/>
        <v>0</v>
      </c>
      <c r="BQ491" s="135">
        <f t="shared" si="1002"/>
        <v>0</v>
      </c>
      <c r="BR491" s="135">
        <f t="shared" si="1003"/>
        <v>0</v>
      </c>
      <c r="BS491" s="135">
        <f t="shared" si="1004"/>
        <v>0</v>
      </c>
      <c r="BT491" s="135">
        <f t="shared" si="1005"/>
        <v>0</v>
      </c>
      <c r="BU491" s="135">
        <f t="shared" si="1006"/>
        <v>0</v>
      </c>
      <c r="BV491" s="135">
        <f t="shared" si="1007"/>
        <v>0</v>
      </c>
      <c r="BW491" s="135">
        <f t="shared" si="1008"/>
        <v>0</v>
      </c>
      <c r="BX491" s="135">
        <f t="shared" si="1009"/>
        <v>0</v>
      </c>
      <c r="BY491" s="135">
        <f t="shared" si="1010"/>
        <v>0</v>
      </c>
      <c r="BZ491" s="135">
        <f t="shared" si="1011"/>
        <v>0</v>
      </c>
      <c r="CA491" s="135">
        <f t="shared" si="1012"/>
        <v>0</v>
      </c>
      <c r="CB491" s="135">
        <f t="shared" si="1013"/>
        <v>0</v>
      </c>
      <c r="CC491" s="135">
        <f t="shared" si="1014"/>
        <v>0</v>
      </c>
      <c r="CD491" s="135">
        <f t="shared" si="1015"/>
        <v>0</v>
      </c>
      <c r="CE491" s="135">
        <f t="shared" si="1016"/>
        <v>0</v>
      </c>
      <c r="CF491" s="135">
        <f t="shared" si="1017"/>
        <v>0</v>
      </c>
      <c r="CG491" s="135">
        <f t="shared" si="1018"/>
        <v>0</v>
      </c>
      <c r="CH491" s="135">
        <f t="shared" si="1019"/>
        <v>0</v>
      </c>
      <c r="CI491" s="135">
        <f t="shared" si="1020"/>
        <v>0</v>
      </c>
    </row>
    <row r="492" spans="2:87">
      <c r="B492" s="161" t="str">
        <f t="shared" si="936"/>
        <v>206 Dotal Puro o Capital Diferido</v>
      </c>
      <c r="C492" s="145">
        <v>0</v>
      </c>
      <c r="D492" s="145">
        <v>0</v>
      </c>
      <c r="E492" s="145">
        <v>0</v>
      </c>
      <c r="F492" s="145">
        <v>0</v>
      </c>
      <c r="G492" s="145">
        <v>0</v>
      </c>
      <c r="H492" s="145">
        <v>0</v>
      </c>
      <c r="I492" s="145">
        <v>0</v>
      </c>
      <c r="J492" s="145">
        <v>0</v>
      </c>
      <c r="K492" s="145">
        <v>0</v>
      </c>
      <c r="L492" s="145">
        <v>0</v>
      </c>
      <c r="M492" s="145">
        <v>0</v>
      </c>
      <c r="N492" s="145">
        <v>0</v>
      </c>
      <c r="O492" s="145">
        <v>0</v>
      </c>
      <c r="P492" s="145">
        <v>0</v>
      </c>
      <c r="Q492" s="145">
        <v>0</v>
      </c>
      <c r="R492" s="145">
        <v>0</v>
      </c>
      <c r="S492" s="145">
        <v>0</v>
      </c>
      <c r="T492" s="145">
        <v>0</v>
      </c>
      <c r="U492" s="145">
        <v>0</v>
      </c>
      <c r="V492" s="145">
        <v>0</v>
      </c>
      <c r="W492" s="145">
        <v>0</v>
      </c>
      <c r="X492" s="145">
        <v>0</v>
      </c>
      <c r="Y492" s="145">
        <v>0</v>
      </c>
      <c r="Z492" s="145">
        <v>0</v>
      </c>
      <c r="AA492" s="145">
        <v>0</v>
      </c>
      <c r="AB492" s="145">
        <v>0</v>
      </c>
      <c r="AC492" s="145">
        <v>0</v>
      </c>
      <c r="AD492" s="145">
        <v>0</v>
      </c>
      <c r="AE492" s="145">
        <v>0</v>
      </c>
      <c r="AF492" s="145">
        <v>0</v>
      </c>
      <c r="AG492" s="145">
        <v>0</v>
      </c>
      <c r="AH492" s="145"/>
      <c r="AI492" s="145"/>
      <c r="AJ492" s="145"/>
      <c r="AK492" s="145"/>
      <c r="AL492" s="145"/>
      <c r="AM492" s="145"/>
      <c r="AN492" s="145"/>
      <c r="AO492" s="145"/>
      <c r="AP492" s="145"/>
      <c r="AQ492" s="131">
        <f t="shared" si="980"/>
        <v>0</v>
      </c>
      <c r="AS492" s="145">
        <v>0</v>
      </c>
      <c r="AU492" s="135">
        <f t="shared" si="939"/>
        <v>0</v>
      </c>
      <c r="AV492" s="135">
        <f t="shared" si="981"/>
        <v>0</v>
      </c>
      <c r="AW492" s="135">
        <f t="shared" si="982"/>
        <v>0</v>
      </c>
      <c r="AX492" s="135">
        <f t="shared" si="983"/>
        <v>0</v>
      </c>
      <c r="AY492" s="135">
        <f t="shared" si="984"/>
        <v>1</v>
      </c>
      <c r="AZ492" s="135">
        <f t="shared" si="985"/>
        <v>0</v>
      </c>
      <c r="BA492" s="135">
        <f t="shared" si="986"/>
        <v>0</v>
      </c>
      <c r="BB492" s="135">
        <f t="shared" si="987"/>
        <v>0</v>
      </c>
      <c r="BC492" s="135">
        <f t="shared" si="988"/>
        <v>0</v>
      </c>
      <c r="BD492" s="135">
        <f t="shared" si="989"/>
        <v>0</v>
      </c>
      <c r="BE492" s="135">
        <f t="shared" si="990"/>
        <v>0</v>
      </c>
      <c r="BF492" s="135">
        <f t="shared" si="991"/>
        <v>0</v>
      </c>
      <c r="BG492" s="135">
        <f t="shared" si="992"/>
        <v>0</v>
      </c>
      <c r="BH492" s="135">
        <f t="shared" si="993"/>
        <v>0</v>
      </c>
      <c r="BI492" s="135">
        <f t="shared" si="994"/>
        <v>0</v>
      </c>
      <c r="BJ492" s="135">
        <f t="shared" si="995"/>
        <v>0</v>
      </c>
      <c r="BK492" s="135">
        <f t="shared" si="996"/>
        <v>0</v>
      </c>
      <c r="BL492" s="135">
        <f t="shared" si="997"/>
        <v>0</v>
      </c>
      <c r="BM492" s="135">
        <f t="shared" si="998"/>
        <v>0</v>
      </c>
      <c r="BN492" s="135">
        <f t="shared" si="999"/>
        <v>0</v>
      </c>
      <c r="BO492" s="135">
        <f t="shared" si="1000"/>
        <v>0</v>
      </c>
      <c r="BP492" s="135">
        <f t="shared" si="1001"/>
        <v>0</v>
      </c>
      <c r="BQ492" s="135">
        <f t="shared" si="1002"/>
        <v>0</v>
      </c>
      <c r="BR492" s="135">
        <f t="shared" si="1003"/>
        <v>0</v>
      </c>
      <c r="BS492" s="135">
        <f t="shared" si="1004"/>
        <v>0</v>
      </c>
      <c r="BT492" s="135">
        <f t="shared" si="1005"/>
        <v>0</v>
      </c>
      <c r="BU492" s="135">
        <f t="shared" si="1006"/>
        <v>0</v>
      </c>
      <c r="BV492" s="135">
        <f t="shared" si="1007"/>
        <v>0</v>
      </c>
      <c r="BW492" s="135">
        <f t="shared" si="1008"/>
        <v>0</v>
      </c>
      <c r="BX492" s="135">
        <f t="shared" si="1009"/>
        <v>0</v>
      </c>
      <c r="BY492" s="135">
        <f t="shared" si="1010"/>
        <v>0</v>
      </c>
      <c r="BZ492" s="135">
        <f t="shared" si="1011"/>
        <v>0</v>
      </c>
      <c r="CA492" s="135">
        <f t="shared" si="1012"/>
        <v>0</v>
      </c>
      <c r="CB492" s="135">
        <f t="shared" si="1013"/>
        <v>0</v>
      </c>
      <c r="CC492" s="135">
        <f t="shared" si="1014"/>
        <v>0</v>
      </c>
      <c r="CD492" s="135">
        <f t="shared" si="1015"/>
        <v>0</v>
      </c>
      <c r="CE492" s="135">
        <f t="shared" si="1016"/>
        <v>0</v>
      </c>
      <c r="CF492" s="135">
        <f t="shared" si="1017"/>
        <v>0</v>
      </c>
      <c r="CG492" s="135">
        <f t="shared" si="1018"/>
        <v>0</v>
      </c>
      <c r="CH492" s="135">
        <f t="shared" si="1019"/>
        <v>0</v>
      </c>
      <c r="CI492" s="135">
        <f t="shared" si="1020"/>
        <v>1</v>
      </c>
    </row>
    <row r="493" spans="2:87">
      <c r="B493" s="161" t="str">
        <f t="shared" si="936"/>
        <v>207 Protección Familiar</v>
      </c>
      <c r="C493" s="145">
        <v>0</v>
      </c>
      <c r="D493" s="145">
        <v>0</v>
      </c>
      <c r="E493" s="145">
        <v>0</v>
      </c>
      <c r="F493" s="145">
        <v>0</v>
      </c>
      <c r="G493" s="145">
        <v>159</v>
      </c>
      <c r="H493" s="145">
        <v>0</v>
      </c>
      <c r="I493" s="145">
        <v>0</v>
      </c>
      <c r="J493" s="145">
        <v>0</v>
      </c>
      <c r="K493" s="145">
        <v>0</v>
      </c>
      <c r="L493" s="145">
        <v>0</v>
      </c>
      <c r="M493" s="145">
        <v>0</v>
      </c>
      <c r="N493" s="145">
        <v>0</v>
      </c>
      <c r="O493" s="145">
        <v>0</v>
      </c>
      <c r="P493" s="145">
        <v>0</v>
      </c>
      <c r="Q493" s="145">
        <v>0</v>
      </c>
      <c r="R493" s="145">
        <v>0</v>
      </c>
      <c r="S493" s="145">
        <v>0</v>
      </c>
      <c r="T493" s="145">
        <v>0</v>
      </c>
      <c r="U493" s="145">
        <v>0</v>
      </c>
      <c r="V493" s="145">
        <v>0</v>
      </c>
      <c r="W493" s="145">
        <v>0</v>
      </c>
      <c r="X493" s="145">
        <v>0</v>
      </c>
      <c r="Y493" s="145">
        <v>19</v>
      </c>
      <c r="Z493" s="145">
        <v>0</v>
      </c>
      <c r="AA493" s="145">
        <v>0</v>
      </c>
      <c r="AB493" s="145">
        <v>0</v>
      </c>
      <c r="AC493" s="145">
        <v>0</v>
      </c>
      <c r="AD493" s="145">
        <v>0</v>
      </c>
      <c r="AE493" s="145">
        <v>0</v>
      </c>
      <c r="AF493" s="145">
        <v>0</v>
      </c>
      <c r="AG493" s="145">
        <v>27</v>
      </c>
      <c r="AH493" s="145"/>
      <c r="AI493" s="145"/>
      <c r="AJ493" s="145"/>
      <c r="AK493" s="145"/>
      <c r="AL493" s="145"/>
      <c r="AM493" s="145"/>
      <c r="AN493" s="145"/>
      <c r="AO493" s="145"/>
      <c r="AP493" s="145"/>
      <c r="AQ493" s="131">
        <f t="shared" si="980"/>
        <v>205</v>
      </c>
      <c r="AS493" s="145">
        <v>203</v>
      </c>
      <c r="AU493" s="135">
        <f t="shared" si="939"/>
        <v>0</v>
      </c>
      <c r="AV493" s="135">
        <f t="shared" si="981"/>
        <v>0</v>
      </c>
      <c r="AW493" s="135">
        <f t="shared" si="982"/>
        <v>0</v>
      </c>
      <c r="AX493" s="135">
        <f t="shared" si="983"/>
        <v>0</v>
      </c>
      <c r="AY493" s="135">
        <f t="shared" si="984"/>
        <v>0</v>
      </c>
      <c r="AZ493" s="135">
        <f t="shared" si="985"/>
        <v>0</v>
      </c>
      <c r="BA493" s="135">
        <f t="shared" si="986"/>
        <v>0</v>
      </c>
      <c r="BB493" s="135">
        <f t="shared" si="987"/>
        <v>0</v>
      </c>
      <c r="BC493" s="135">
        <f t="shared" si="988"/>
        <v>0</v>
      </c>
      <c r="BD493" s="135">
        <f t="shared" si="989"/>
        <v>0</v>
      </c>
      <c r="BE493" s="135">
        <f t="shared" si="990"/>
        <v>0</v>
      </c>
      <c r="BF493" s="135">
        <f t="shared" si="991"/>
        <v>0</v>
      </c>
      <c r="BG493" s="135">
        <f t="shared" si="992"/>
        <v>0</v>
      </c>
      <c r="BH493" s="135">
        <f t="shared" si="993"/>
        <v>0</v>
      </c>
      <c r="BI493" s="135">
        <f t="shared" si="994"/>
        <v>1</v>
      </c>
      <c r="BJ493" s="135">
        <f t="shared" si="995"/>
        <v>0</v>
      </c>
      <c r="BK493" s="135">
        <f t="shared" si="996"/>
        <v>0</v>
      </c>
      <c r="BL493" s="135">
        <f t="shared" si="997"/>
        <v>0</v>
      </c>
      <c r="BM493" s="135">
        <f t="shared" si="998"/>
        <v>0</v>
      </c>
      <c r="BN493" s="135">
        <f t="shared" si="999"/>
        <v>0</v>
      </c>
      <c r="BO493" s="135">
        <f t="shared" si="1000"/>
        <v>0</v>
      </c>
      <c r="BP493" s="135">
        <f t="shared" si="1001"/>
        <v>0</v>
      </c>
      <c r="BQ493" s="135">
        <f t="shared" si="1002"/>
        <v>0</v>
      </c>
      <c r="BR493" s="135">
        <f t="shared" si="1003"/>
        <v>0</v>
      </c>
      <c r="BS493" s="135">
        <f t="shared" si="1004"/>
        <v>0</v>
      </c>
      <c r="BT493" s="135">
        <f t="shared" si="1005"/>
        <v>0</v>
      </c>
      <c r="BU493" s="135">
        <f t="shared" si="1006"/>
        <v>0</v>
      </c>
      <c r="BV493" s="135">
        <f t="shared" si="1007"/>
        <v>0</v>
      </c>
      <c r="BW493" s="135">
        <f t="shared" si="1008"/>
        <v>0</v>
      </c>
      <c r="BX493" s="135">
        <f t="shared" si="1009"/>
        <v>0</v>
      </c>
      <c r="BY493" s="135">
        <f t="shared" si="1010"/>
        <v>0</v>
      </c>
      <c r="BZ493" s="135">
        <f t="shared" si="1011"/>
        <v>0</v>
      </c>
      <c r="CA493" s="135">
        <f t="shared" si="1012"/>
        <v>0</v>
      </c>
      <c r="CB493" s="135">
        <f t="shared" si="1013"/>
        <v>0</v>
      </c>
      <c r="CC493" s="135">
        <f t="shared" si="1014"/>
        <v>0</v>
      </c>
      <c r="CD493" s="135">
        <f t="shared" si="1015"/>
        <v>0</v>
      </c>
      <c r="CE493" s="135">
        <f t="shared" si="1016"/>
        <v>0</v>
      </c>
      <c r="CF493" s="135">
        <f t="shared" si="1017"/>
        <v>0</v>
      </c>
      <c r="CG493" s="135">
        <f t="shared" si="1018"/>
        <v>0</v>
      </c>
      <c r="CH493" s="135">
        <f t="shared" si="1019"/>
        <v>0</v>
      </c>
      <c r="CI493" s="135">
        <f t="shared" si="1020"/>
        <v>0</v>
      </c>
    </row>
    <row r="494" spans="2:87">
      <c r="B494" s="161" t="str">
        <f t="shared" si="936"/>
        <v>208 Incapacidad o Invalidez</v>
      </c>
      <c r="C494" s="145">
        <v>0</v>
      </c>
      <c r="D494" s="145">
        <v>0</v>
      </c>
      <c r="E494" s="145">
        <v>0</v>
      </c>
      <c r="F494" s="145">
        <v>0</v>
      </c>
      <c r="G494" s="145">
        <v>0</v>
      </c>
      <c r="H494" s="145">
        <v>0</v>
      </c>
      <c r="I494" s="145">
        <v>0</v>
      </c>
      <c r="J494" s="145">
        <v>0</v>
      </c>
      <c r="K494" s="145">
        <v>0</v>
      </c>
      <c r="L494" s="145">
        <v>0</v>
      </c>
      <c r="M494" s="145">
        <v>0</v>
      </c>
      <c r="N494" s="145">
        <v>0</v>
      </c>
      <c r="O494" s="145">
        <v>0</v>
      </c>
      <c r="P494" s="145">
        <v>0</v>
      </c>
      <c r="Q494" s="145">
        <v>0</v>
      </c>
      <c r="R494" s="145">
        <v>0</v>
      </c>
      <c r="S494" s="145">
        <v>0</v>
      </c>
      <c r="T494" s="145">
        <v>0</v>
      </c>
      <c r="U494" s="145">
        <v>0</v>
      </c>
      <c r="V494" s="145">
        <v>0</v>
      </c>
      <c r="W494" s="145">
        <v>0</v>
      </c>
      <c r="X494" s="145">
        <v>0</v>
      </c>
      <c r="Y494" s="145">
        <v>0</v>
      </c>
      <c r="Z494" s="145">
        <v>0</v>
      </c>
      <c r="AA494" s="145">
        <v>0</v>
      </c>
      <c r="AB494" s="145">
        <v>0</v>
      </c>
      <c r="AC494" s="145">
        <v>0</v>
      </c>
      <c r="AD494" s="145">
        <v>0</v>
      </c>
      <c r="AE494" s="145">
        <v>0</v>
      </c>
      <c r="AF494" s="145">
        <v>0</v>
      </c>
      <c r="AG494" s="145">
        <v>0</v>
      </c>
      <c r="AH494" s="145"/>
      <c r="AI494" s="145"/>
      <c r="AJ494" s="145"/>
      <c r="AK494" s="145"/>
      <c r="AL494" s="145"/>
      <c r="AM494" s="145"/>
      <c r="AN494" s="145"/>
      <c r="AO494" s="145"/>
      <c r="AP494" s="145"/>
      <c r="AQ494" s="131">
        <f t="shared" si="980"/>
        <v>0</v>
      </c>
      <c r="AS494" s="145">
        <v>0</v>
      </c>
      <c r="AU494" s="135">
        <f t="shared" si="939"/>
        <v>0</v>
      </c>
      <c r="AV494" s="135">
        <f t="shared" si="981"/>
        <v>0</v>
      </c>
      <c r="AW494" s="135">
        <f t="shared" si="982"/>
        <v>0</v>
      </c>
      <c r="AX494" s="135">
        <f t="shared" si="983"/>
        <v>0</v>
      </c>
      <c r="AY494" s="135">
        <f t="shared" si="984"/>
        <v>0</v>
      </c>
      <c r="AZ494" s="135">
        <f t="shared" si="985"/>
        <v>0</v>
      </c>
      <c r="BA494" s="135">
        <f t="shared" si="986"/>
        <v>1</v>
      </c>
      <c r="BB494" s="135">
        <f t="shared" si="987"/>
        <v>0</v>
      </c>
      <c r="BC494" s="135">
        <f t="shared" si="988"/>
        <v>0</v>
      </c>
      <c r="BD494" s="135">
        <f t="shared" si="989"/>
        <v>0</v>
      </c>
      <c r="BE494" s="135">
        <f t="shared" si="990"/>
        <v>0</v>
      </c>
      <c r="BF494" s="135">
        <f t="shared" si="991"/>
        <v>0</v>
      </c>
      <c r="BG494" s="135">
        <f t="shared" si="992"/>
        <v>0</v>
      </c>
      <c r="BH494" s="135">
        <f t="shared" si="993"/>
        <v>0</v>
      </c>
      <c r="BI494" s="135">
        <f t="shared" si="994"/>
        <v>0</v>
      </c>
      <c r="BJ494" s="135">
        <f t="shared" si="995"/>
        <v>0</v>
      </c>
      <c r="BK494" s="135">
        <f t="shared" si="996"/>
        <v>0</v>
      </c>
      <c r="BL494" s="135">
        <f t="shared" si="997"/>
        <v>0</v>
      </c>
      <c r="BM494" s="135">
        <f t="shared" si="998"/>
        <v>0</v>
      </c>
      <c r="BN494" s="135">
        <f t="shared" si="999"/>
        <v>0</v>
      </c>
      <c r="BO494" s="135">
        <f t="shared" si="1000"/>
        <v>0</v>
      </c>
      <c r="BP494" s="135">
        <f t="shared" si="1001"/>
        <v>0</v>
      </c>
      <c r="BQ494" s="135">
        <f t="shared" si="1002"/>
        <v>0</v>
      </c>
      <c r="BR494" s="135">
        <f t="shared" si="1003"/>
        <v>0</v>
      </c>
      <c r="BS494" s="135">
        <f t="shared" si="1004"/>
        <v>0</v>
      </c>
      <c r="BT494" s="135">
        <f t="shared" si="1005"/>
        <v>0</v>
      </c>
      <c r="BU494" s="135">
        <f t="shared" si="1006"/>
        <v>0</v>
      </c>
      <c r="BV494" s="135">
        <f t="shared" si="1007"/>
        <v>0</v>
      </c>
      <c r="BW494" s="135">
        <f t="shared" si="1008"/>
        <v>0</v>
      </c>
      <c r="BX494" s="135">
        <f t="shared" si="1009"/>
        <v>0</v>
      </c>
      <c r="BY494" s="135">
        <f t="shared" si="1010"/>
        <v>0</v>
      </c>
      <c r="BZ494" s="135">
        <f t="shared" si="1011"/>
        <v>0</v>
      </c>
      <c r="CA494" s="135">
        <f t="shared" si="1012"/>
        <v>0</v>
      </c>
      <c r="CB494" s="135">
        <f t="shared" si="1013"/>
        <v>0</v>
      </c>
      <c r="CC494" s="135">
        <f t="shared" si="1014"/>
        <v>0</v>
      </c>
      <c r="CD494" s="135">
        <f t="shared" si="1015"/>
        <v>0</v>
      </c>
      <c r="CE494" s="135">
        <f t="shared" si="1016"/>
        <v>0</v>
      </c>
      <c r="CF494" s="135">
        <f t="shared" si="1017"/>
        <v>0</v>
      </c>
      <c r="CG494" s="135">
        <f t="shared" si="1018"/>
        <v>0</v>
      </c>
      <c r="CH494" s="135">
        <f t="shared" si="1019"/>
        <v>0</v>
      </c>
      <c r="CI494" s="135">
        <f t="shared" si="1020"/>
        <v>1</v>
      </c>
    </row>
    <row r="495" spans="2:87">
      <c r="B495" s="161" t="str">
        <f t="shared" si="936"/>
        <v>209 Salud</v>
      </c>
      <c r="C495" s="145">
        <v>0</v>
      </c>
      <c r="D495" s="145">
        <v>1318</v>
      </c>
      <c r="E495" s="145">
        <v>0</v>
      </c>
      <c r="F495" s="145">
        <v>278408</v>
      </c>
      <c r="G495" s="145">
        <v>1134556</v>
      </c>
      <c r="H495" s="145">
        <v>234952</v>
      </c>
      <c r="I495" s="145">
        <v>505</v>
      </c>
      <c r="J495" s="145">
        <v>275218</v>
      </c>
      <c r="K495" s="145">
        <v>0</v>
      </c>
      <c r="L495" s="145">
        <v>0</v>
      </c>
      <c r="M495" s="145">
        <v>113423</v>
      </c>
      <c r="N495" s="145">
        <v>0</v>
      </c>
      <c r="O495" s="145">
        <v>139210</v>
      </c>
      <c r="P495" s="145">
        <v>403469</v>
      </c>
      <c r="Q495" s="145">
        <v>860880</v>
      </c>
      <c r="R495" s="145">
        <v>0</v>
      </c>
      <c r="S495" s="145">
        <v>0</v>
      </c>
      <c r="T495" s="145">
        <v>1314664</v>
      </c>
      <c r="U495" s="145">
        <v>0</v>
      </c>
      <c r="V495" s="145">
        <v>0</v>
      </c>
      <c r="W495" s="145">
        <v>2501</v>
      </c>
      <c r="X495" s="145">
        <v>1717096</v>
      </c>
      <c r="Y495" s="145">
        <v>0</v>
      </c>
      <c r="Z495" s="145">
        <v>0</v>
      </c>
      <c r="AA495" s="145">
        <v>0</v>
      </c>
      <c r="AB495" s="145">
        <v>0</v>
      </c>
      <c r="AC495" s="145">
        <v>599</v>
      </c>
      <c r="AD495" s="145">
        <v>0</v>
      </c>
      <c r="AE495" s="145">
        <v>728357</v>
      </c>
      <c r="AF495" s="145">
        <v>124324</v>
      </c>
      <c r="AG495" s="145">
        <v>61</v>
      </c>
      <c r="AH495" s="145"/>
      <c r="AI495" s="145"/>
      <c r="AJ495" s="145"/>
      <c r="AK495" s="145"/>
      <c r="AL495" s="145"/>
      <c r="AM495" s="145"/>
      <c r="AN495" s="145"/>
      <c r="AO495" s="145"/>
      <c r="AP495" s="145"/>
      <c r="AQ495" s="131">
        <f t="shared" si="980"/>
        <v>7329541</v>
      </c>
      <c r="AS495" s="145">
        <v>5979237</v>
      </c>
      <c r="AU495" s="135">
        <f t="shared" si="939"/>
        <v>0</v>
      </c>
      <c r="AV495" s="135">
        <f t="shared" si="981"/>
        <v>0</v>
      </c>
      <c r="AW495" s="135">
        <f t="shared" si="982"/>
        <v>0</v>
      </c>
      <c r="AX495" s="135">
        <f t="shared" si="983"/>
        <v>0</v>
      </c>
      <c r="AY495" s="135">
        <f t="shared" si="984"/>
        <v>0</v>
      </c>
      <c r="AZ495" s="135">
        <f t="shared" si="985"/>
        <v>0</v>
      </c>
      <c r="BA495" s="135">
        <f t="shared" si="986"/>
        <v>0</v>
      </c>
      <c r="BB495" s="135">
        <f t="shared" si="987"/>
        <v>0</v>
      </c>
      <c r="BC495" s="135">
        <f t="shared" si="988"/>
        <v>0</v>
      </c>
      <c r="BD495" s="135">
        <f t="shared" si="989"/>
        <v>0</v>
      </c>
      <c r="BE495" s="135">
        <f t="shared" si="990"/>
        <v>0</v>
      </c>
      <c r="BF495" s="135">
        <f t="shared" si="991"/>
        <v>0</v>
      </c>
      <c r="BG495" s="135">
        <f t="shared" si="992"/>
        <v>0</v>
      </c>
      <c r="BH495" s="135">
        <f t="shared" si="993"/>
        <v>0</v>
      </c>
      <c r="BI495" s="135">
        <f t="shared" si="994"/>
        <v>0</v>
      </c>
      <c r="BJ495" s="135">
        <f t="shared" si="995"/>
        <v>0</v>
      </c>
      <c r="BK495" s="135">
        <f t="shared" si="996"/>
        <v>0</v>
      </c>
      <c r="BL495" s="135">
        <f t="shared" si="997"/>
        <v>0</v>
      </c>
      <c r="BM495" s="135">
        <f t="shared" si="998"/>
        <v>0</v>
      </c>
      <c r="BN495" s="135">
        <f t="shared" si="999"/>
        <v>0</v>
      </c>
      <c r="BO495" s="135">
        <f t="shared" si="1000"/>
        <v>0</v>
      </c>
      <c r="BP495" s="135">
        <f t="shared" si="1001"/>
        <v>0</v>
      </c>
      <c r="BQ495" s="135">
        <f t="shared" si="1002"/>
        <v>0</v>
      </c>
      <c r="BR495" s="135">
        <f t="shared" si="1003"/>
        <v>1</v>
      </c>
      <c r="BS495" s="135">
        <f t="shared" si="1004"/>
        <v>0</v>
      </c>
      <c r="BT495" s="135">
        <f t="shared" si="1005"/>
        <v>0</v>
      </c>
      <c r="BU495" s="135">
        <f t="shared" si="1006"/>
        <v>0</v>
      </c>
      <c r="BV495" s="135">
        <f t="shared" si="1007"/>
        <v>0</v>
      </c>
      <c r="BW495" s="135">
        <f t="shared" si="1008"/>
        <v>0</v>
      </c>
      <c r="BX495" s="135">
        <f t="shared" si="1009"/>
        <v>0</v>
      </c>
      <c r="BY495" s="135">
        <f t="shared" si="1010"/>
        <v>0</v>
      </c>
      <c r="BZ495" s="135">
        <f t="shared" si="1011"/>
        <v>0</v>
      </c>
      <c r="CA495" s="135">
        <f t="shared" si="1012"/>
        <v>0</v>
      </c>
      <c r="CB495" s="135">
        <f t="shared" si="1013"/>
        <v>0</v>
      </c>
      <c r="CC495" s="135">
        <f t="shared" si="1014"/>
        <v>0</v>
      </c>
      <c r="CD495" s="135">
        <f t="shared" si="1015"/>
        <v>0</v>
      </c>
      <c r="CE495" s="135">
        <f t="shared" si="1016"/>
        <v>0</v>
      </c>
      <c r="CF495" s="135">
        <f t="shared" si="1017"/>
        <v>0</v>
      </c>
      <c r="CG495" s="135">
        <f t="shared" si="1018"/>
        <v>0</v>
      </c>
      <c r="CH495" s="135">
        <f t="shared" si="1019"/>
        <v>0</v>
      </c>
      <c r="CI495" s="135">
        <f t="shared" si="1020"/>
        <v>0</v>
      </c>
    </row>
    <row r="496" spans="2:87">
      <c r="B496" s="161" t="str">
        <f t="shared" si="936"/>
        <v>210 Accidentes Personales</v>
      </c>
      <c r="C496" s="145">
        <v>0</v>
      </c>
      <c r="D496" s="145">
        <v>38</v>
      </c>
      <c r="E496" s="145">
        <v>0</v>
      </c>
      <c r="F496" s="145">
        <v>2</v>
      </c>
      <c r="G496" s="145">
        <v>1871</v>
      </c>
      <c r="H496" s="145">
        <v>0</v>
      </c>
      <c r="I496" s="145">
        <v>347</v>
      </c>
      <c r="J496" s="145">
        <v>0</v>
      </c>
      <c r="K496" s="145">
        <v>0</v>
      </c>
      <c r="L496" s="145">
        <v>0</v>
      </c>
      <c r="M496" s="145">
        <v>106</v>
      </c>
      <c r="N496" s="145">
        <v>0</v>
      </c>
      <c r="O496" s="145">
        <v>9</v>
      </c>
      <c r="P496" s="145">
        <v>4695</v>
      </c>
      <c r="Q496" s="145">
        <v>165</v>
      </c>
      <c r="R496" s="145">
        <v>0</v>
      </c>
      <c r="S496" s="145">
        <v>657</v>
      </c>
      <c r="T496" s="145">
        <v>0</v>
      </c>
      <c r="U496" s="145">
        <v>0</v>
      </c>
      <c r="V496" s="145">
        <v>0</v>
      </c>
      <c r="W496" s="145">
        <v>952</v>
      </c>
      <c r="X496" s="145">
        <v>211</v>
      </c>
      <c r="Y496" s="145">
        <v>0</v>
      </c>
      <c r="Z496" s="145">
        <v>0</v>
      </c>
      <c r="AA496" s="145">
        <v>0</v>
      </c>
      <c r="AB496" s="145">
        <v>0</v>
      </c>
      <c r="AC496" s="145">
        <v>112</v>
      </c>
      <c r="AD496" s="145">
        <v>0</v>
      </c>
      <c r="AE496" s="145">
        <v>537</v>
      </c>
      <c r="AF496" s="145">
        <v>35</v>
      </c>
      <c r="AG496" s="145">
        <v>3575</v>
      </c>
      <c r="AH496" s="145"/>
      <c r="AI496" s="145"/>
      <c r="AJ496" s="145"/>
      <c r="AK496" s="145"/>
      <c r="AL496" s="145"/>
      <c r="AM496" s="145"/>
      <c r="AN496" s="145"/>
      <c r="AO496" s="145"/>
      <c r="AP496" s="145"/>
      <c r="AQ496" s="131">
        <f t="shared" si="980"/>
        <v>13312</v>
      </c>
      <c r="AS496" s="145">
        <v>9798</v>
      </c>
      <c r="AU496" s="135">
        <f t="shared" si="939"/>
        <v>0</v>
      </c>
      <c r="AV496" s="135">
        <f t="shared" si="981"/>
        <v>0</v>
      </c>
      <c r="AW496" s="135">
        <f t="shared" si="982"/>
        <v>0</v>
      </c>
      <c r="AX496" s="135">
        <f t="shared" si="983"/>
        <v>0</v>
      </c>
      <c r="AY496" s="135">
        <f t="shared" si="984"/>
        <v>0</v>
      </c>
      <c r="AZ496" s="135">
        <f t="shared" si="985"/>
        <v>0</v>
      </c>
      <c r="BA496" s="135">
        <f t="shared" si="986"/>
        <v>0</v>
      </c>
      <c r="BB496" s="135">
        <f t="shared" si="987"/>
        <v>1</v>
      </c>
      <c r="BC496" s="135">
        <f t="shared" si="988"/>
        <v>0</v>
      </c>
      <c r="BD496" s="135">
        <f t="shared" si="989"/>
        <v>0</v>
      </c>
      <c r="BE496" s="135">
        <f t="shared" si="990"/>
        <v>0</v>
      </c>
      <c r="BF496" s="135">
        <f t="shared" si="991"/>
        <v>0</v>
      </c>
      <c r="BG496" s="135">
        <f t="shared" si="992"/>
        <v>0</v>
      </c>
      <c r="BH496" s="135">
        <f t="shared" si="993"/>
        <v>0</v>
      </c>
      <c r="BI496" s="135">
        <f t="shared" si="994"/>
        <v>0</v>
      </c>
      <c r="BJ496" s="135">
        <f t="shared" si="995"/>
        <v>0</v>
      </c>
      <c r="BK496" s="135">
        <f t="shared" si="996"/>
        <v>0</v>
      </c>
      <c r="BL496" s="135">
        <f t="shared" si="997"/>
        <v>0</v>
      </c>
      <c r="BM496" s="135">
        <f t="shared" si="998"/>
        <v>0</v>
      </c>
      <c r="BN496" s="135">
        <f t="shared" si="999"/>
        <v>0</v>
      </c>
      <c r="BO496" s="135">
        <f t="shared" si="1000"/>
        <v>0</v>
      </c>
      <c r="BP496" s="135">
        <f t="shared" si="1001"/>
        <v>0</v>
      </c>
      <c r="BQ496" s="135">
        <f t="shared" si="1002"/>
        <v>0</v>
      </c>
      <c r="BR496" s="135">
        <f t="shared" si="1003"/>
        <v>0</v>
      </c>
      <c r="BS496" s="135">
        <f t="shared" si="1004"/>
        <v>0</v>
      </c>
      <c r="BT496" s="135">
        <f t="shared" si="1005"/>
        <v>0</v>
      </c>
      <c r="BU496" s="135">
        <f t="shared" si="1006"/>
        <v>0</v>
      </c>
      <c r="BV496" s="135">
        <f t="shared" si="1007"/>
        <v>0</v>
      </c>
      <c r="BW496" s="135">
        <f t="shared" si="1008"/>
        <v>0</v>
      </c>
      <c r="BX496" s="135">
        <f t="shared" si="1009"/>
        <v>0</v>
      </c>
      <c r="BY496" s="135">
        <f t="shared" si="1010"/>
        <v>0</v>
      </c>
      <c r="BZ496" s="135">
        <f t="shared" si="1011"/>
        <v>0</v>
      </c>
      <c r="CA496" s="135">
        <f t="shared" si="1012"/>
        <v>0</v>
      </c>
      <c r="CB496" s="135">
        <f t="shared" si="1013"/>
        <v>0</v>
      </c>
      <c r="CC496" s="135">
        <f t="shared" si="1014"/>
        <v>0</v>
      </c>
      <c r="CD496" s="135">
        <f t="shared" si="1015"/>
        <v>0</v>
      </c>
      <c r="CE496" s="135">
        <f t="shared" si="1016"/>
        <v>0</v>
      </c>
      <c r="CF496" s="135">
        <f t="shared" si="1017"/>
        <v>0</v>
      </c>
      <c r="CG496" s="135">
        <f t="shared" si="1018"/>
        <v>0</v>
      </c>
      <c r="CH496" s="135">
        <f t="shared" si="1019"/>
        <v>0</v>
      </c>
      <c r="CI496" s="135">
        <f t="shared" si="1020"/>
        <v>0</v>
      </c>
    </row>
    <row r="497" spans="2:87">
      <c r="B497" s="161" t="str">
        <f t="shared" si="936"/>
        <v>211 Asistencia</v>
      </c>
      <c r="C497" s="145">
        <v>0</v>
      </c>
      <c r="D497" s="145">
        <v>0</v>
      </c>
      <c r="E497" s="145">
        <v>0</v>
      </c>
      <c r="F497" s="145">
        <v>0</v>
      </c>
      <c r="G497" s="145">
        <v>0</v>
      </c>
      <c r="H497" s="145">
        <v>0</v>
      </c>
      <c r="I497" s="145">
        <v>0</v>
      </c>
      <c r="J497" s="145">
        <v>0</v>
      </c>
      <c r="K497" s="145">
        <v>0</v>
      </c>
      <c r="L497" s="145">
        <v>0</v>
      </c>
      <c r="M497" s="145">
        <v>0</v>
      </c>
      <c r="N497" s="145">
        <v>0</v>
      </c>
      <c r="O497" s="145">
        <v>0</v>
      </c>
      <c r="P497" s="145">
        <v>0</v>
      </c>
      <c r="Q497" s="145">
        <v>0</v>
      </c>
      <c r="R497" s="145">
        <v>0</v>
      </c>
      <c r="S497" s="145">
        <v>0</v>
      </c>
      <c r="T497" s="145">
        <v>0</v>
      </c>
      <c r="U497" s="145">
        <v>0</v>
      </c>
      <c r="V497" s="145">
        <v>0</v>
      </c>
      <c r="W497" s="145">
        <v>0</v>
      </c>
      <c r="X497" s="145">
        <v>0</v>
      </c>
      <c r="Y497" s="145">
        <v>0</v>
      </c>
      <c r="Z497" s="145">
        <v>0</v>
      </c>
      <c r="AA497" s="145">
        <v>0</v>
      </c>
      <c r="AB497" s="145">
        <v>0</v>
      </c>
      <c r="AC497" s="145">
        <v>0</v>
      </c>
      <c r="AD497" s="145">
        <v>0</v>
      </c>
      <c r="AE497" s="145">
        <v>1</v>
      </c>
      <c r="AF497" s="145">
        <v>0</v>
      </c>
      <c r="AG497" s="145">
        <v>0</v>
      </c>
      <c r="AH497" s="145"/>
      <c r="AI497" s="145"/>
      <c r="AJ497" s="145"/>
      <c r="AK497" s="145"/>
      <c r="AL497" s="145"/>
      <c r="AM497" s="145"/>
      <c r="AN497" s="145"/>
      <c r="AO497" s="145"/>
      <c r="AP497" s="145"/>
      <c r="AQ497" s="131">
        <f t="shared" si="980"/>
        <v>1</v>
      </c>
      <c r="AS497" s="145">
        <v>1</v>
      </c>
      <c r="AU497" s="135">
        <f t="shared" si="939"/>
        <v>0</v>
      </c>
      <c r="AV497" s="135">
        <f t="shared" si="981"/>
        <v>0</v>
      </c>
      <c r="AW497" s="135">
        <f t="shared" si="982"/>
        <v>0</v>
      </c>
      <c r="AX497" s="135">
        <f t="shared" si="983"/>
        <v>0</v>
      </c>
      <c r="AY497" s="135">
        <f t="shared" si="984"/>
        <v>0</v>
      </c>
      <c r="AZ497" s="135">
        <f t="shared" si="985"/>
        <v>0</v>
      </c>
      <c r="BA497" s="135">
        <f t="shared" si="986"/>
        <v>0</v>
      </c>
      <c r="BB497" s="135">
        <f t="shared" si="987"/>
        <v>0</v>
      </c>
      <c r="BC497" s="135">
        <f t="shared" si="988"/>
        <v>0</v>
      </c>
      <c r="BD497" s="135">
        <f t="shared" si="989"/>
        <v>0</v>
      </c>
      <c r="BE497" s="135">
        <f t="shared" si="990"/>
        <v>0</v>
      </c>
      <c r="BF497" s="135">
        <f t="shared" si="991"/>
        <v>0</v>
      </c>
      <c r="BG497" s="135">
        <f t="shared" si="992"/>
        <v>0</v>
      </c>
      <c r="BH497" s="135">
        <f t="shared" si="993"/>
        <v>0</v>
      </c>
      <c r="BI497" s="135">
        <f t="shared" si="994"/>
        <v>0</v>
      </c>
      <c r="BJ497" s="135">
        <f t="shared" si="995"/>
        <v>0</v>
      </c>
      <c r="BK497" s="135">
        <f t="shared" si="996"/>
        <v>0</v>
      </c>
      <c r="BL497" s="135">
        <f t="shared" si="997"/>
        <v>0</v>
      </c>
      <c r="BM497" s="135">
        <f t="shared" si="998"/>
        <v>0</v>
      </c>
      <c r="BN497" s="135">
        <f t="shared" si="999"/>
        <v>0</v>
      </c>
      <c r="BO497" s="135">
        <f t="shared" si="1000"/>
        <v>0</v>
      </c>
      <c r="BP497" s="135">
        <f t="shared" si="1001"/>
        <v>0</v>
      </c>
      <c r="BQ497" s="135">
        <f t="shared" si="1002"/>
        <v>0</v>
      </c>
      <c r="BR497" s="135">
        <f t="shared" si="1003"/>
        <v>0</v>
      </c>
      <c r="BS497" s="135">
        <f t="shared" si="1004"/>
        <v>0</v>
      </c>
      <c r="BT497" s="135">
        <f t="shared" si="1005"/>
        <v>0</v>
      </c>
      <c r="BU497" s="135">
        <f t="shared" si="1006"/>
        <v>0</v>
      </c>
      <c r="BV497" s="135">
        <f t="shared" si="1007"/>
        <v>0</v>
      </c>
      <c r="BW497" s="135">
        <f t="shared" si="1008"/>
        <v>0</v>
      </c>
      <c r="BX497" s="135">
        <f t="shared" si="1009"/>
        <v>0</v>
      </c>
      <c r="BY497" s="135">
        <f t="shared" si="1010"/>
        <v>1</v>
      </c>
      <c r="BZ497" s="135">
        <f t="shared" si="1011"/>
        <v>0</v>
      </c>
      <c r="CA497" s="135">
        <f t="shared" si="1012"/>
        <v>0</v>
      </c>
      <c r="CB497" s="135">
        <f t="shared" si="1013"/>
        <v>0</v>
      </c>
      <c r="CC497" s="135">
        <f t="shared" si="1014"/>
        <v>0</v>
      </c>
      <c r="CD497" s="135">
        <f t="shared" si="1015"/>
        <v>0</v>
      </c>
      <c r="CE497" s="135">
        <f t="shared" si="1016"/>
        <v>0</v>
      </c>
      <c r="CF497" s="135">
        <f t="shared" si="1017"/>
        <v>0</v>
      </c>
      <c r="CG497" s="135">
        <f t="shared" si="1018"/>
        <v>0</v>
      </c>
      <c r="CH497" s="135">
        <f t="shared" si="1019"/>
        <v>0</v>
      </c>
      <c r="CI497" s="135">
        <f t="shared" si="1020"/>
        <v>0</v>
      </c>
    </row>
    <row r="498" spans="2:87">
      <c r="B498" s="161" t="str">
        <f t="shared" si="936"/>
        <v>212 Desgravamen</v>
      </c>
      <c r="C498" s="145">
        <v>214</v>
      </c>
      <c r="D498" s="145">
        <v>10603</v>
      </c>
      <c r="E498" s="145">
        <v>1130</v>
      </c>
      <c r="F498" s="145">
        <v>3009</v>
      </c>
      <c r="G498" s="145">
        <v>3205</v>
      </c>
      <c r="H498" s="145">
        <v>0</v>
      </c>
      <c r="I498" s="145">
        <v>5954</v>
      </c>
      <c r="J498" s="145">
        <v>309</v>
      </c>
      <c r="K498" s="145">
        <v>0</v>
      </c>
      <c r="L498" s="145">
        <v>5</v>
      </c>
      <c r="M498" s="145">
        <v>219</v>
      </c>
      <c r="N498" s="145">
        <v>0</v>
      </c>
      <c r="O498" s="145">
        <v>677</v>
      </c>
      <c r="P498" s="145">
        <v>3149</v>
      </c>
      <c r="Q498" s="145">
        <v>0</v>
      </c>
      <c r="R498" s="145">
        <v>44</v>
      </c>
      <c r="S498" s="145">
        <v>2848</v>
      </c>
      <c r="T498" s="145">
        <v>170</v>
      </c>
      <c r="U498" s="145">
        <v>0</v>
      </c>
      <c r="V498" s="145">
        <v>0</v>
      </c>
      <c r="W498" s="145">
        <v>37</v>
      </c>
      <c r="X498" s="145">
        <v>2590</v>
      </c>
      <c r="Y498" s="145">
        <v>1</v>
      </c>
      <c r="Z498" s="145">
        <v>4263</v>
      </c>
      <c r="AA498" s="145">
        <v>77</v>
      </c>
      <c r="AB498" s="145">
        <v>0</v>
      </c>
      <c r="AC498" s="145">
        <v>2</v>
      </c>
      <c r="AD498" s="145">
        <v>0</v>
      </c>
      <c r="AE498" s="145">
        <v>183</v>
      </c>
      <c r="AF498" s="145">
        <v>3896</v>
      </c>
      <c r="AG498" s="145">
        <v>3234</v>
      </c>
      <c r="AH498" s="145"/>
      <c r="AI498" s="145"/>
      <c r="AJ498" s="145"/>
      <c r="AK498" s="145"/>
      <c r="AL498" s="145"/>
      <c r="AM498" s="145"/>
      <c r="AN498" s="145"/>
      <c r="AO498" s="145"/>
      <c r="AP498" s="145"/>
      <c r="AQ498" s="131">
        <f t="shared" si="980"/>
        <v>45819</v>
      </c>
      <c r="AS498" s="145">
        <v>48877</v>
      </c>
      <c r="AU498" s="135">
        <f t="shared" si="939"/>
        <v>0</v>
      </c>
      <c r="AV498" s="135">
        <f t="shared" si="981"/>
        <v>0</v>
      </c>
      <c r="AW498" s="135">
        <f t="shared" si="982"/>
        <v>0</v>
      </c>
      <c r="AX498" s="135">
        <f t="shared" si="983"/>
        <v>0</v>
      </c>
      <c r="AY498" s="135">
        <f t="shared" si="984"/>
        <v>0</v>
      </c>
      <c r="AZ498" s="135">
        <f t="shared" si="985"/>
        <v>0</v>
      </c>
      <c r="BA498" s="135">
        <f t="shared" si="986"/>
        <v>0</v>
      </c>
      <c r="BB498" s="135">
        <f t="shared" si="987"/>
        <v>0</v>
      </c>
      <c r="BC498" s="135">
        <f t="shared" si="988"/>
        <v>0</v>
      </c>
      <c r="BD498" s="135">
        <f t="shared" si="989"/>
        <v>0</v>
      </c>
      <c r="BE498" s="135">
        <f t="shared" si="990"/>
        <v>0</v>
      </c>
      <c r="BF498" s="135">
        <f t="shared" si="991"/>
        <v>0</v>
      </c>
      <c r="BG498" s="135">
        <f t="shared" si="992"/>
        <v>0</v>
      </c>
      <c r="BH498" s="135">
        <f t="shared" si="993"/>
        <v>0</v>
      </c>
      <c r="BI498" s="135">
        <f t="shared" si="994"/>
        <v>1</v>
      </c>
      <c r="BJ498" s="135">
        <f t="shared" si="995"/>
        <v>0</v>
      </c>
      <c r="BK498" s="135">
        <f t="shared" si="996"/>
        <v>0</v>
      </c>
      <c r="BL498" s="135">
        <f t="shared" si="997"/>
        <v>0</v>
      </c>
      <c r="BM498" s="135">
        <f t="shared" si="998"/>
        <v>0</v>
      </c>
      <c r="BN498" s="135">
        <f t="shared" si="999"/>
        <v>1</v>
      </c>
      <c r="BO498" s="135">
        <f t="shared" si="1000"/>
        <v>0</v>
      </c>
      <c r="BP498" s="135">
        <f t="shared" si="1001"/>
        <v>0</v>
      </c>
      <c r="BQ498" s="135">
        <f t="shared" si="1002"/>
        <v>0</v>
      </c>
      <c r="BR498" s="135">
        <f t="shared" si="1003"/>
        <v>0</v>
      </c>
      <c r="BS498" s="135">
        <f t="shared" si="1004"/>
        <v>0</v>
      </c>
      <c r="BT498" s="135">
        <f t="shared" si="1005"/>
        <v>0</v>
      </c>
      <c r="BU498" s="135">
        <f t="shared" si="1006"/>
        <v>0</v>
      </c>
      <c r="BV498" s="135">
        <f t="shared" si="1007"/>
        <v>0</v>
      </c>
      <c r="BW498" s="135">
        <f t="shared" si="1008"/>
        <v>0</v>
      </c>
      <c r="BX498" s="135">
        <f t="shared" si="1009"/>
        <v>0</v>
      </c>
      <c r="BY498" s="135">
        <f t="shared" si="1010"/>
        <v>0</v>
      </c>
      <c r="BZ498" s="135">
        <f t="shared" si="1011"/>
        <v>0</v>
      </c>
      <c r="CA498" s="135">
        <f t="shared" si="1012"/>
        <v>0</v>
      </c>
      <c r="CB498" s="135">
        <f t="shared" si="1013"/>
        <v>0</v>
      </c>
      <c r="CC498" s="135">
        <f t="shared" si="1014"/>
        <v>0</v>
      </c>
      <c r="CD498" s="135">
        <f t="shared" si="1015"/>
        <v>0</v>
      </c>
      <c r="CE498" s="135">
        <f t="shared" si="1016"/>
        <v>0</v>
      </c>
      <c r="CF498" s="135">
        <f t="shared" si="1017"/>
        <v>0</v>
      </c>
      <c r="CG498" s="135">
        <f t="shared" si="1018"/>
        <v>0</v>
      </c>
      <c r="CH498" s="135">
        <f t="shared" si="1019"/>
        <v>0</v>
      </c>
      <c r="CI498" s="135">
        <f t="shared" si="1020"/>
        <v>0</v>
      </c>
    </row>
    <row r="499" spans="2:87">
      <c r="B499" s="161" t="str">
        <f t="shared" si="936"/>
        <v>213 Seguros con APV</v>
      </c>
      <c r="C499" s="145">
        <v>0</v>
      </c>
      <c r="D499" s="145">
        <v>0</v>
      </c>
      <c r="E499" s="145">
        <v>9</v>
      </c>
      <c r="F499" s="145">
        <v>0</v>
      </c>
      <c r="G499" s="145">
        <v>0</v>
      </c>
      <c r="H499" s="145">
        <v>0</v>
      </c>
      <c r="I499" s="145">
        <v>0</v>
      </c>
      <c r="J499" s="145">
        <v>0</v>
      </c>
      <c r="K499" s="145">
        <v>0</v>
      </c>
      <c r="L499" s="145">
        <v>0</v>
      </c>
      <c r="M499" s="145">
        <v>0</v>
      </c>
      <c r="N499" s="145">
        <v>0</v>
      </c>
      <c r="O499" s="145">
        <v>0</v>
      </c>
      <c r="P499" s="145">
        <v>0</v>
      </c>
      <c r="Q499" s="145">
        <v>47</v>
      </c>
      <c r="R499" s="145">
        <v>0</v>
      </c>
      <c r="S499" s="145">
        <v>0</v>
      </c>
      <c r="T499" s="145">
        <v>0</v>
      </c>
      <c r="U499" s="145">
        <v>50</v>
      </c>
      <c r="V499" s="145">
        <v>0</v>
      </c>
      <c r="W499" s="145">
        <v>0</v>
      </c>
      <c r="X499" s="145">
        <v>0</v>
      </c>
      <c r="Y499" s="145">
        <v>0</v>
      </c>
      <c r="Z499" s="145">
        <v>0</v>
      </c>
      <c r="AA499" s="145">
        <v>0</v>
      </c>
      <c r="AB499" s="145">
        <v>0</v>
      </c>
      <c r="AC499" s="145">
        <v>0</v>
      </c>
      <c r="AD499" s="145">
        <v>0</v>
      </c>
      <c r="AE499" s="145">
        <v>0</v>
      </c>
      <c r="AF499" s="145">
        <v>0</v>
      </c>
      <c r="AG499" s="145">
        <v>0</v>
      </c>
      <c r="AH499" s="145"/>
      <c r="AI499" s="145"/>
      <c r="AJ499" s="145"/>
      <c r="AK499" s="145"/>
      <c r="AL499" s="145"/>
      <c r="AM499" s="145"/>
      <c r="AN499" s="145"/>
      <c r="AO499" s="145"/>
      <c r="AP499" s="145"/>
      <c r="AQ499" s="131">
        <f t="shared" si="980"/>
        <v>106</v>
      </c>
      <c r="AS499" s="145">
        <v>0</v>
      </c>
      <c r="AU499" s="135">
        <f t="shared" si="939"/>
        <v>0</v>
      </c>
      <c r="AV499" s="135">
        <f t="shared" si="981"/>
        <v>0</v>
      </c>
      <c r="AW499" s="135">
        <f t="shared" si="982"/>
        <v>0</v>
      </c>
      <c r="AX499" s="135">
        <f t="shared" si="983"/>
        <v>0</v>
      </c>
      <c r="AY499" s="135">
        <f t="shared" si="984"/>
        <v>1</v>
      </c>
      <c r="AZ499" s="135">
        <f t="shared" si="985"/>
        <v>0</v>
      </c>
      <c r="BA499" s="135">
        <f t="shared" si="986"/>
        <v>0</v>
      </c>
      <c r="BB499" s="135">
        <f t="shared" si="987"/>
        <v>0</v>
      </c>
      <c r="BC499" s="135">
        <f t="shared" si="988"/>
        <v>0</v>
      </c>
      <c r="BD499" s="135">
        <f t="shared" si="989"/>
        <v>0</v>
      </c>
      <c r="BE499" s="135">
        <f t="shared" si="990"/>
        <v>0</v>
      </c>
      <c r="BF499" s="135">
        <f t="shared" si="991"/>
        <v>0</v>
      </c>
      <c r="BG499" s="135">
        <f t="shared" si="992"/>
        <v>0</v>
      </c>
      <c r="BH499" s="135">
        <f t="shared" si="993"/>
        <v>0</v>
      </c>
      <c r="BI499" s="135">
        <f t="shared" si="994"/>
        <v>0</v>
      </c>
      <c r="BJ499" s="135">
        <f t="shared" si="995"/>
        <v>0</v>
      </c>
      <c r="BK499" s="135">
        <f t="shared" si="996"/>
        <v>0</v>
      </c>
      <c r="BL499" s="135">
        <f t="shared" si="997"/>
        <v>0</v>
      </c>
      <c r="BM499" s="135">
        <f t="shared" si="998"/>
        <v>0</v>
      </c>
      <c r="BN499" s="135">
        <f t="shared" si="999"/>
        <v>0</v>
      </c>
      <c r="BO499" s="135">
        <f t="shared" si="1000"/>
        <v>0</v>
      </c>
      <c r="BP499" s="135">
        <f t="shared" si="1001"/>
        <v>0</v>
      </c>
      <c r="BQ499" s="135">
        <f t="shared" si="1002"/>
        <v>0</v>
      </c>
      <c r="BR499" s="135">
        <f t="shared" si="1003"/>
        <v>0</v>
      </c>
      <c r="BS499" s="135">
        <f t="shared" si="1004"/>
        <v>0</v>
      </c>
      <c r="BT499" s="135">
        <f t="shared" si="1005"/>
        <v>0</v>
      </c>
      <c r="BU499" s="135">
        <f t="shared" si="1006"/>
        <v>0</v>
      </c>
      <c r="BV499" s="135">
        <f t="shared" si="1007"/>
        <v>0</v>
      </c>
      <c r="BW499" s="135">
        <f t="shared" si="1008"/>
        <v>0</v>
      </c>
      <c r="BX499" s="135">
        <f t="shared" si="1009"/>
        <v>0</v>
      </c>
      <c r="BY499" s="135">
        <f t="shared" si="1010"/>
        <v>0</v>
      </c>
      <c r="BZ499" s="135">
        <f t="shared" si="1011"/>
        <v>0</v>
      </c>
      <c r="CA499" s="135">
        <f t="shared" si="1012"/>
        <v>0</v>
      </c>
      <c r="CB499" s="135">
        <f t="shared" si="1013"/>
        <v>0</v>
      </c>
      <c r="CC499" s="135">
        <f t="shared" si="1014"/>
        <v>0</v>
      </c>
      <c r="CD499" s="135">
        <f t="shared" si="1015"/>
        <v>0</v>
      </c>
      <c r="CE499" s="135">
        <f t="shared" si="1016"/>
        <v>0</v>
      </c>
      <c r="CF499" s="135">
        <f t="shared" si="1017"/>
        <v>0</v>
      </c>
      <c r="CG499" s="135">
        <f t="shared" si="1018"/>
        <v>0</v>
      </c>
      <c r="CH499" s="135">
        <f t="shared" si="1019"/>
        <v>0</v>
      </c>
      <c r="CI499" s="135">
        <f t="shared" si="1020"/>
        <v>0</v>
      </c>
    </row>
    <row r="500" spans="2:87">
      <c r="B500" s="161" t="str">
        <f t="shared" si="936"/>
        <v>250 Otros</v>
      </c>
      <c r="C500" s="145">
        <v>0</v>
      </c>
      <c r="D500" s="145">
        <v>0</v>
      </c>
      <c r="E500" s="145">
        <v>0</v>
      </c>
      <c r="F500" s="145">
        <v>0</v>
      </c>
      <c r="G500" s="145">
        <v>0</v>
      </c>
      <c r="H500" s="145">
        <v>0</v>
      </c>
      <c r="I500" s="145">
        <v>0</v>
      </c>
      <c r="J500" s="145">
        <v>0</v>
      </c>
      <c r="K500" s="145">
        <v>0</v>
      </c>
      <c r="L500" s="145">
        <v>0</v>
      </c>
      <c r="M500" s="145">
        <v>0</v>
      </c>
      <c r="N500" s="145">
        <v>0</v>
      </c>
      <c r="O500" s="145">
        <v>0</v>
      </c>
      <c r="P500" s="145">
        <v>0</v>
      </c>
      <c r="Q500" s="145">
        <v>0</v>
      </c>
      <c r="R500" s="145">
        <v>0</v>
      </c>
      <c r="S500" s="145">
        <v>0</v>
      </c>
      <c r="T500" s="145">
        <v>0</v>
      </c>
      <c r="U500" s="145">
        <v>0</v>
      </c>
      <c r="V500" s="145">
        <v>0</v>
      </c>
      <c r="W500" s="145">
        <v>0</v>
      </c>
      <c r="X500" s="145">
        <v>0</v>
      </c>
      <c r="Y500" s="145">
        <v>440</v>
      </c>
      <c r="Z500" s="145">
        <v>0</v>
      </c>
      <c r="AA500" s="145">
        <v>0</v>
      </c>
      <c r="AB500" s="145">
        <v>0</v>
      </c>
      <c r="AC500" s="145">
        <v>0</v>
      </c>
      <c r="AD500" s="145">
        <v>0</v>
      </c>
      <c r="AE500" s="145">
        <v>0</v>
      </c>
      <c r="AF500" s="145">
        <v>0</v>
      </c>
      <c r="AG500" s="145">
        <v>0</v>
      </c>
      <c r="AH500" s="145"/>
      <c r="AI500" s="145"/>
      <c r="AJ500" s="145"/>
      <c r="AK500" s="145"/>
      <c r="AL500" s="145"/>
      <c r="AM500" s="145"/>
      <c r="AN500" s="145"/>
      <c r="AO500" s="145"/>
      <c r="AP500" s="145"/>
      <c r="AQ500" s="131">
        <f t="shared" si="980"/>
        <v>440</v>
      </c>
      <c r="AS500" s="145">
        <v>426</v>
      </c>
      <c r="AU500" s="135">
        <f t="shared" si="939"/>
        <v>0</v>
      </c>
      <c r="AV500" s="135">
        <f t="shared" si="981"/>
        <v>0</v>
      </c>
      <c r="AW500" s="135">
        <f t="shared" si="982"/>
        <v>0</v>
      </c>
      <c r="AX500" s="135">
        <f t="shared" si="983"/>
        <v>0</v>
      </c>
      <c r="AY500" s="135">
        <f t="shared" si="984"/>
        <v>0</v>
      </c>
      <c r="AZ500" s="135">
        <f t="shared" si="985"/>
        <v>0</v>
      </c>
      <c r="BA500" s="135">
        <f t="shared" si="986"/>
        <v>0</v>
      </c>
      <c r="BB500" s="135">
        <f t="shared" si="987"/>
        <v>1</v>
      </c>
      <c r="BC500" s="135">
        <f t="shared" si="988"/>
        <v>0</v>
      </c>
      <c r="BD500" s="135">
        <f t="shared" si="989"/>
        <v>0</v>
      </c>
      <c r="BE500" s="135">
        <f t="shared" si="990"/>
        <v>0</v>
      </c>
      <c r="BF500" s="135">
        <f t="shared" si="991"/>
        <v>0</v>
      </c>
      <c r="BG500" s="135">
        <f t="shared" si="992"/>
        <v>0</v>
      </c>
      <c r="BH500" s="135">
        <f t="shared" si="993"/>
        <v>0</v>
      </c>
      <c r="BI500" s="135">
        <f t="shared" si="994"/>
        <v>0</v>
      </c>
      <c r="BJ500" s="135">
        <f t="shared" si="995"/>
        <v>0</v>
      </c>
      <c r="BK500" s="135">
        <f t="shared" si="996"/>
        <v>0</v>
      </c>
      <c r="BL500" s="135">
        <f t="shared" si="997"/>
        <v>0</v>
      </c>
      <c r="BM500" s="135">
        <f t="shared" si="998"/>
        <v>0</v>
      </c>
      <c r="BN500" s="135">
        <f t="shared" si="999"/>
        <v>0</v>
      </c>
      <c r="BO500" s="135">
        <f t="shared" si="1000"/>
        <v>0</v>
      </c>
      <c r="BP500" s="135">
        <f t="shared" si="1001"/>
        <v>0</v>
      </c>
      <c r="BQ500" s="135">
        <f t="shared" si="1002"/>
        <v>0</v>
      </c>
      <c r="BR500" s="135">
        <f t="shared" si="1003"/>
        <v>0</v>
      </c>
      <c r="BS500" s="135">
        <f t="shared" si="1004"/>
        <v>0</v>
      </c>
      <c r="BT500" s="135">
        <f t="shared" si="1005"/>
        <v>0</v>
      </c>
      <c r="BU500" s="135">
        <f t="shared" si="1006"/>
        <v>0</v>
      </c>
      <c r="BV500" s="135">
        <f t="shared" si="1007"/>
        <v>0</v>
      </c>
      <c r="BW500" s="135">
        <f t="shared" si="1008"/>
        <v>0</v>
      </c>
      <c r="BX500" s="135">
        <f t="shared" si="1009"/>
        <v>0</v>
      </c>
      <c r="BY500" s="135">
        <f t="shared" si="1010"/>
        <v>0</v>
      </c>
      <c r="BZ500" s="135">
        <f t="shared" si="1011"/>
        <v>0</v>
      </c>
      <c r="CA500" s="135">
        <f t="shared" si="1012"/>
        <v>0</v>
      </c>
      <c r="CB500" s="135">
        <f t="shared" si="1013"/>
        <v>0</v>
      </c>
      <c r="CC500" s="135">
        <f t="shared" si="1014"/>
        <v>0</v>
      </c>
      <c r="CD500" s="135">
        <f t="shared" si="1015"/>
        <v>0</v>
      </c>
      <c r="CE500" s="135">
        <f t="shared" si="1016"/>
        <v>0</v>
      </c>
      <c r="CF500" s="135">
        <f t="shared" si="1017"/>
        <v>0</v>
      </c>
      <c r="CG500" s="135">
        <f t="shared" si="1018"/>
        <v>0</v>
      </c>
      <c r="CH500" s="135">
        <f t="shared" si="1019"/>
        <v>0</v>
      </c>
      <c r="CI500" s="135">
        <f t="shared" si="1020"/>
        <v>0</v>
      </c>
    </row>
    <row r="501" spans="2:87">
      <c r="B501" s="153" t="str">
        <f t="shared" si="936"/>
        <v>Previsionales</v>
      </c>
      <c r="C501" s="142"/>
      <c r="D501" s="142"/>
      <c r="E501" s="142"/>
      <c r="F501" s="142"/>
      <c r="G501" s="142"/>
      <c r="H501" s="142"/>
      <c r="I501" s="142"/>
      <c r="J501" s="142"/>
      <c r="K501" s="142"/>
      <c r="L501" s="142"/>
      <c r="M501" s="142"/>
      <c r="N501" s="142"/>
      <c r="O501" s="142"/>
      <c r="P501" s="142"/>
      <c r="Q501" s="142"/>
      <c r="R501" s="142"/>
      <c r="S501" s="142"/>
      <c r="T501" s="142"/>
      <c r="U501" s="142"/>
      <c r="V501" s="142"/>
      <c r="W501" s="142"/>
      <c r="X501" s="142"/>
      <c r="Y501" s="142"/>
      <c r="Z501" s="142"/>
      <c r="AA501" s="142"/>
      <c r="AB501" s="142"/>
      <c r="AC501" s="142"/>
      <c r="AD501" s="142"/>
      <c r="AE501" s="142"/>
      <c r="AF501" s="142"/>
      <c r="AG501" s="142"/>
      <c r="AH501" s="142"/>
      <c r="AI501" s="142"/>
      <c r="AJ501" s="142"/>
      <c r="AK501" s="142"/>
      <c r="AL501" s="142"/>
      <c r="AM501" s="142"/>
      <c r="AN501" s="142"/>
      <c r="AO501" s="142"/>
      <c r="AP501" s="142"/>
      <c r="AQ501" s="27"/>
      <c r="AS501" s="142">
        <v>0</v>
      </c>
    </row>
    <row r="502" spans="2:87">
      <c r="B502" s="161" t="str">
        <f t="shared" si="936"/>
        <v>420 Seguro de AFP</v>
      </c>
      <c r="C502" s="145">
        <v>0</v>
      </c>
      <c r="D502" s="145">
        <v>6926</v>
      </c>
      <c r="E502" s="145">
        <v>4140</v>
      </c>
      <c r="F502" s="145">
        <v>0</v>
      </c>
      <c r="G502" s="145">
        <v>0</v>
      </c>
      <c r="H502" s="145">
        <v>10105</v>
      </c>
      <c r="I502" s="145">
        <v>0</v>
      </c>
      <c r="J502" s="145">
        <v>10898</v>
      </c>
      <c r="K502" s="145">
        <v>0</v>
      </c>
      <c r="L502" s="145">
        <v>0</v>
      </c>
      <c r="M502" s="145">
        <v>0</v>
      </c>
      <c r="N502" s="145">
        <v>0</v>
      </c>
      <c r="O502" s="145">
        <v>0</v>
      </c>
      <c r="P502" s="145">
        <v>0</v>
      </c>
      <c r="Q502" s="145">
        <v>0</v>
      </c>
      <c r="R502" s="145">
        <v>0</v>
      </c>
      <c r="S502" s="145">
        <v>0</v>
      </c>
      <c r="T502" s="145">
        <v>0</v>
      </c>
      <c r="U502" s="145">
        <v>0</v>
      </c>
      <c r="V502" s="145">
        <v>0</v>
      </c>
      <c r="W502" s="145">
        <v>0</v>
      </c>
      <c r="X502" s="145">
        <v>71858</v>
      </c>
      <c r="Y502" s="145">
        <v>0</v>
      </c>
      <c r="Z502" s="145">
        <v>28268</v>
      </c>
      <c r="AA502" s="145">
        <v>0</v>
      </c>
      <c r="AB502" s="145">
        <v>0</v>
      </c>
      <c r="AC502" s="145">
        <v>1</v>
      </c>
      <c r="AD502" s="145">
        <v>4353</v>
      </c>
      <c r="AE502" s="145">
        <v>0</v>
      </c>
      <c r="AF502" s="145">
        <v>787</v>
      </c>
      <c r="AG502" s="145">
        <v>0</v>
      </c>
      <c r="AH502" s="145"/>
      <c r="AI502" s="145"/>
      <c r="AJ502" s="145"/>
      <c r="AK502" s="145"/>
      <c r="AL502" s="145"/>
      <c r="AM502" s="145"/>
      <c r="AN502" s="145"/>
      <c r="AO502" s="145"/>
      <c r="AP502" s="145"/>
      <c r="AQ502" s="131">
        <f t="shared" ref="AQ502:AQ507" si="1021">SUM(C502:AP502)</f>
        <v>137336</v>
      </c>
      <c r="AS502" s="145">
        <v>92135</v>
      </c>
      <c r="AU502" s="135">
        <f t="shared" si="939"/>
        <v>0</v>
      </c>
      <c r="AV502" s="135">
        <f t="shared" ref="AV502:AV506" si="1022">IF(AND(D458=0,D502=0),0,IF(ISERROR(D458/D502),1,0))</f>
        <v>0</v>
      </c>
      <c r="AW502" s="135">
        <f t="shared" ref="AW502:AW506" si="1023">IF(AND(E458=0,E502=0),0,IF(ISERROR(E458/E502),1,0))</f>
        <v>0</v>
      </c>
      <c r="AX502" s="135">
        <f t="shared" ref="AX502:AX506" si="1024">IF(AND(F458=0,F502=0),0,IF(ISERROR(F458/F502),1,0))</f>
        <v>0</v>
      </c>
      <c r="AY502" s="135">
        <f t="shared" ref="AY502:AY506" si="1025">IF(AND(G458=0,G502=0),0,IF(ISERROR(G458/G502),1,0))</f>
        <v>1</v>
      </c>
      <c r="AZ502" s="135">
        <f t="shared" ref="AZ502:AZ506" si="1026">IF(AND(H458=0,H502=0),0,IF(ISERROR(H458/H502),1,0))</f>
        <v>0</v>
      </c>
      <c r="BA502" s="135">
        <f t="shared" ref="BA502:BA506" si="1027">IF(AND(I458=0,I502=0),0,IF(ISERROR(I458/I502),1,0))</f>
        <v>0</v>
      </c>
      <c r="BB502" s="135">
        <f t="shared" ref="BB502:BB506" si="1028">IF(AND(J458=0,J502=0),0,IF(ISERROR(J458/J502),1,0))</f>
        <v>0</v>
      </c>
      <c r="BC502" s="135">
        <f t="shared" ref="BC502:BC506" si="1029">IF(AND(K458=0,K502=0),0,IF(ISERROR(K458/K502),1,0))</f>
        <v>0</v>
      </c>
      <c r="BD502" s="135">
        <f t="shared" ref="BD502:BD506" si="1030">IF(AND(L458=0,L502=0),0,IF(ISERROR(L458/L502),1,0))</f>
        <v>0</v>
      </c>
      <c r="BE502" s="135">
        <f t="shared" ref="BE502:BE506" si="1031">IF(AND(M458=0,M502=0),0,IF(ISERROR(M458/M502),1,0))</f>
        <v>1</v>
      </c>
      <c r="BF502" s="135">
        <f t="shared" ref="BF502:BF506" si="1032">IF(AND(N458=0,N502=0),0,IF(ISERROR(N458/N502),1,0))</f>
        <v>0</v>
      </c>
      <c r="BG502" s="135">
        <f t="shared" ref="BG502:BG506" si="1033">IF(AND(O458=0,O502=0),0,IF(ISERROR(O458/O502),1,0))</f>
        <v>0</v>
      </c>
      <c r="BH502" s="135">
        <f t="shared" ref="BH502:BH506" si="1034">IF(AND(P458=0,P502=0),0,IF(ISERROR(P458/P502),1,0))</f>
        <v>1</v>
      </c>
      <c r="BI502" s="135">
        <f t="shared" ref="BI502:BI506" si="1035">IF(AND(Q458=0,Q502=0),0,IF(ISERROR(Q458/Q502),1,0))</f>
        <v>1</v>
      </c>
      <c r="BJ502" s="135">
        <f t="shared" ref="BJ502:BJ506" si="1036">IF(AND(R458=0,R502=0),0,IF(ISERROR(R458/R502),1,0))</f>
        <v>0</v>
      </c>
      <c r="BK502" s="135">
        <f t="shared" ref="BK502:BK506" si="1037">IF(AND(S458=0,S502=0),0,IF(ISERROR(S458/S502),1,0))</f>
        <v>0</v>
      </c>
      <c r="BL502" s="135">
        <f t="shared" ref="BL502:BL506" si="1038">IF(AND(T458=0,T502=0),0,IF(ISERROR(T458/T502),1,0))</f>
        <v>0</v>
      </c>
      <c r="BM502" s="135">
        <f t="shared" ref="BM502:BM506" si="1039">IF(AND(U458=0,U502=0),0,IF(ISERROR(U458/U502),1,0))</f>
        <v>0</v>
      </c>
      <c r="BN502" s="135">
        <f t="shared" ref="BN502:BN506" si="1040">IF(AND(V458=0,V502=0),0,IF(ISERROR(V458/V502),1,0))</f>
        <v>0</v>
      </c>
      <c r="BO502" s="135">
        <f t="shared" ref="BO502:BO506" si="1041">IF(AND(W458=0,W502=0),0,IF(ISERROR(W458/W502),1,0))</f>
        <v>0</v>
      </c>
      <c r="BP502" s="135">
        <f t="shared" ref="BP502:BP506" si="1042">IF(AND(X458=0,X502=0),0,IF(ISERROR(X458/X502),1,0))</f>
        <v>0</v>
      </c>
      <c r="BQ502" s="135">
        <f t="shared" ref="BQ502:BQ506" si="1043">IF(AND(Y458=0,Y502=0),0,IF(ISERROR(Y458/Y502),1,0))</f>
        <v>0</v>
      </c>
      <c r="BR502" s="135">
        <f t="shared" ref="BR502:BR506" si="1044">IF(AND(Z458=0,Z502=0),0,IF(ISERROR(Z458/Z502),1,0))</f>
        <v>0</v>
      </c>
      <c r="BS502" s="135">
        <f t="shared" ref="BS502:BS506" si="1045">IF(AND(AA458=0,AA502=0),0,IF(ISERROR(AA458/AA502),1,0))</f>
        <v>1</v>
      </c>
      <c r="BT502" s="135">
        <f t="shared" ref="BT502:BT506" si="1046">IF(AND(AB458=0,AB502=0),0,IF(ISERROR(AB458/AB502),1,0))</f>
        <v>0</v>
      </c>
      <c r="BU502" s="135">
        <f t="shared" ref="BU502:BU506" si="1047">IF(AND(AC458=0,AC502=0),0,IF(ISERROR(AC458/AC502),1,0))</f>
        <v>0</v>
      </c>
      <c r="BV502" s="135">
        <f t="shared" ref="BV502:BV506" si="1048">IF(AND(AD458=0,AD502=0),0,IF(ISERROR(AD458/AD502),1,0))</f>
        <v>0</v>
      </c>
      <c r="BW502" s="135">
        <f t="shared" ref="BW502:BW506" si="1049">IF(AND(AE458=0,AE502=0),0,IF(ISERROR(AE458/AE502),1,0))</f>
        <v>1</v>
      </c>
      <c r="BX502" s="135">
        <f t="shared" ref="BX502:BX506" si="1050">IF(AND(AF458=0,AF502=0),0,IF(ISERROR(AF458/AF502),1,0))</f>
        <v>0</v>
      </c>
      <c r="BY502" s="135">
        <f t="shared" ref="BY502:BY506" si="1051">IF(AND(AG458=0,AG502=0),0,IF(ISERROR(AG458/AG502),1,0))</f>
        <v>0</v>
      </c>
      <c r="BZ502" s="135">
        <f t="shared" ref="BZ502:BZ506" si="1052">IF(AND(AH458=0,AH502=0),0,IF(ISERROR(AH458/AH502),1,0))</f>
        <v>0</v>
      </c>
      <c r="CA502" s="135">
        <f t="shared" ref="CA502:CA506" si="1053">IF(AND(AI458=0,AI502=0),0,IF(ISERROR(AI458/AI502),1,0))</f>
        <v>0</v>
      </c>
      <c r="CB502" s="135">
        <f t="shared" ref="CB502:CB506" si="1054">IF(AND(AJ458=0,AJ502=0),0,IF(ISERROR(AJ458/AJ502),1,0))</f>
        <v>0</v>
      </c>
      <c r="CC502" s="135">
        <f t="shared" ref="CC502:CC506" si="1055">IF(AND(AK458=0,AK502=0),0,IF(ISERROR(AK458/AK502),1,0))</f>
        <v>0</v>
      </c>
      <c r="CD502" s="135">
        <f t="shared" ref="CD502:CD506" si="1056">IF(AND(AL458=0,AL502=0),0,IF(ISERROR(AL458/AL502),1,0))</f>
        <v>0</v>
      </c>
      <c r="CE502" s="135">
        <f t="shared" ref="CE502:CE506" si="1057">IF(AND(AM458=0,AM502=0),0,IF(ISERROR(AM458/AM502),1,0))</f>
        <v>0</v>
      </c>
      <c r="CF502" s="135">
        <f t="shared" ref="CF502:CF506" si="1058">IF(AND(AN458=0,AN502=0),0,IF(ISERROR(AN458/AN502),1,0))</f>
        <v>0</v>
      </c>
      <c r="CG502" s="135">
        <f t="shared" ref="CG502:CG506" si="1059">IF(AND(AO458=0,AO502=0),0,IF(ISERROR(AO458/AO502),1,0))</f>
        <v>0</v>
      </c>
      <c r="CH502" s="135">
        <f t="shared" ref="CH502:CH506" si="1060">IF(AND(AP458=0,AP502=0),0,IF(ISERROR(AP458/AP502),1,0))</f>
        <v>0</v>
      </c>
      <c r="CI502" s="135">
        <f t="shared" ref="CI502:CI506" si="1061">IF(AND(AQ458=0,AQ502=0),0,IF(ISERROR(AQ458/AQ502),1,0))</f>
        <v>0</v>
      </c>
    </row>
    <row r="503" spans="2:87">
      <c r="B503" s="161" t="str">
        <f t="shared" si="936"/>
        <v>421 Renta Vitalicia Vejez</v>
      </c>
      <c r="C503" s="145">
        <v>0</v>
      </c>
      <c r="D503" s="145">
        <v>0</v>
      </c>
      <c r="E503" s="145">
        <v>0</v>
      </c>
      <c r="F503" s="145">
        <v>0</v>
      </c>
      <c r="G503" s="145">
        <v>1001</v>
      </c>
      <c r="H503" s="145">
        <v>0</v>
      </c>
      <c r="I503" s="145">
        <v>0</v>
      </c>
      <c r="J503" s="145">
        <v>1121</v>
      </c>
      <c r="K503" s="145">
        <v>0</v>
      </c>
      <c r="L503" s="145">
        <v>189</v>
      </c>
      <c r="M503" s="145">
        <v>2515</v>
      </c>
      <c r="N503" s="145">
        <v>221</v>
      </c>
      <c r="O503" s="145">
        <v>2445</v>
      </c>
      <c r="P503" s="145">
        <v>761</v>
      </c>
      <c r="Q503" s="145">
        <v>402</v>
      </c>
      <c r="R503" s="145">
        <v>0</v>
      </c>
      <c r="S503" s="145">
        <v>0</v>
      </c>
      <c r="T503" s="145">
        <v>0</v>
      </c>
      <c r="U503" s="145">
        <v>0</v>
      </c>
      <c r="V503" s="145">
        <v>0</v>
      </c>
      <c r="W503" s="145">
        <v>0</v>
      </c>
      <c r="X503" s="145">
        <v>0</v>
      </c>
      <c r="Y503" s="145">
        <v>0</v>
      </c>
      <c r="Z503" s="145">
        <v>324</v>
      </c>
      <c r="AA503" s="145">
        <v>944</v>
      </c>
      <c r="AB503" s="145">
        <v>1570</v>
      </c>
      <c r="AC503" s="145">
        <v>500</v>
      </c>
      <c r="AD503" s="145">
        <v>0</v>
      </c>
      <c r="AE503" s="145">
        <v>0</v>
      </c>
      <c r="AF503" s="145">
        <v>330</v>
      </c>
      <c r="AG503" s="145">
        <v>0</v>
      </c>
      <c r="AH503" s="145"/>
      <c r="AI503" s="145"/>
      <c r="AJ503" s="145"/>
      <c r="AK503" s="145"/>
      <c r="AL503" s="145"/>
      <c r="AM503" s="145"/>
      <c r="AN503" s="145"/>
      <c r="AO503" s="145"/>
      <c r="AP503" s="145"/>
      <c r="AQ503" s="131">
        <f t="shared" si="1021"/>
        <v>12323</v>
      </c>
      <c r="AS503" s="145">
        <v>12593</v>
      </c>
      <c r="AU503" s="135">
        <f t="shared" si="939"/>
        <v>0</v>
      </c>
      <c r="AV503" s="135">
        <f t="shared" si="1022"/>
        <v>0</v>
      </c>
      <c r="AW503" s="135">
        <f t="shared" si="1023"/>
        <v>1</v>
      </c>
      <c r="AX503" s="135">
        <f t="shared" si="1024"/>
        <v>1</v>
      </c>
      <c r="AY503" s="135">
        <f t="shared" si="1025"/>
        <v>0</v>
      </c>
      <c r="AZ503" s="135">
        <f t="shared" si="1026"/>
        <v>0</v>
      </c>
      <c r="BA503" s="135">
        <f t="shared" si="1027"/>
        <v>0</v>
      </c>
      <c r="BB503" s="135">
        <f t="shared" si="1028"/>
        <v>0</v>
      </c>
      <c r="BC503" s="135">
        <f t="shared" si="1029"/>
        <v>0</v>
      </c>
      <c r="BD503" s="135">
        <f t="shared" si="1030"/>
        <v>0</v>
      </c>
      <c r="BE503" s="135">
        <f t="shared" si="1031"/>
        <v>0</v>
      </c>
      <c r="BF503" s="135">
        <f t="shared" si="1032"/>
        <v>0</v>
      </c>
      <c r="BG503" s="135">
        <f t="shared" si="1033"/>
        <v>0</v>
      </c>
      <c r="BH503" s="135">
        <f t="shared" si="1034"/>
        <v>0</v>
      </c>
      <c r="BI503" s="135">
        <f t="shared" si="1035"/>
        <v>0</v>
      </c>
      <c r="BJ503" s="135">
        <f t="shared" si="1036"/>
        <v>0</v>
      </c>
      <c r="BK503" s="135">
        <f t="shared" si="1037"/>
        <v>0</v>
      </c>
      <c r="BL503" s="135">
        <f t="shared" si="1038"/>
        <v>0</v>
      </c>
      <c r="BM503" s="135">
        <f t="shared" si="1039"/>
        <v>0</v>
      </c>
      <c r="BN503" s="135">
        <f t="shared" si="1040"/>
        <v>0</v>
      </c>
      <c r="BO503" s="135">
        <f t="shared" si="1041"/>
        <v>1</v>
      </c>
      <c r="BP503" s="135">
        <f t="shared" si="1042"/>
        <v>1</v>
      </c>
      <c r="BQ503" s="135">
        <f t="shared" si="1043"/>
        <v>0</v>
      </c>
      <c r="BR503" s="135">
        <f t="shared" si="1044"/>
        <v>0</v>
      </c>
      <c r="BS503" s="135">
        <f t="shared" si="1045"/>
        <v>0</v>
      </c>
      <c r="BT503" s="135">
        <f t="shared" si="1046"/>
        <v>0</v>
      </c>
      <c r="BU503" s="135">
        <f t="shared" si="1047"/>
        <v>0</v>
      </c>
      <c r="BV503" s="135">
        <f t="shared" si="1048"/>
        <v>0</v>
      </c>
      <c r="BW503" s="135">
        <f t="shared" si="1049"/>
        <v>1</v>
      </c>
      <c r="BX503" s="135">
        <f t="shared" si="1050"/>
        <v>0</v>
      </c>
      <c r="BY503" s="135">
        <f t="shared" si="1051"/>
        <v>0</v>
      </c>
      <c r="BZ503" s="135">
        <f t="shared" si="1052"/>
        <v>0</v>
      </c>
      <c r="CA503" s="135">
        <f t="shared" si="1053"/>
        <v>0</v>
      </c>
      <c r="CB503" s="135">
        <f t="shared" si="1054"/>
        <v>0</v>
      </c>
      <c r="CC503" s="135">
        <f t="shared" si="1055"/>
        <v>0</v>
      </c>
      <c r="CD503" s="135">
        <f t="shared" si="1056"/>
        <v>0</v>
      </c>
      <c r="CE503" s="135">
        <f t="shared" si="1057"/>
        <v>0</v>
      </c>
      <c r="CF503" s="135">
        <f t="shared" si="1058"/>
        <v>0</v>
      </c>
      <c r="CG503" s="135">
        <f t="shared" si="1059"/>
        <v>0</v>
      </c>
      <c r="CH503" s="135">
        <f t="shared" si="1060"/>
        <v>0</v>
      </c>
      <c r="CI503" s="135">
        <f t="shared" si="1061"/>
        <v>0</v>
      </c>
    </row>
    <row r="504" spans="2:87">
      <c r="B504" s="161" t="str">
        <f t="shared" si="936"/>
        <v>422 Renta Vitalicia Invalidez</v>
      </c>
      <c r="C504" s="145">
        <v>0</v>
      </c>
      <c r="D504" s="145">
        <v>0</v>
      </c>
      <c r="E504" s="145">
        <v>13</v>
      </c>
      <c r="F504" s="145">
        <v>0</v>
      </c>
      <c r="G504" s="145">
        <v>552</v>
      </c>
      <c r="H504" s="145">
        <v>0</v>
      </c>
      <c r="I504" s="145">
        <v>0</v>
      </c>
      <c r="J504" s="145">
        <v>281</v>
      </c>
      <c r="K504" s="145">
        <v>0</v>
      </c>
      <c r="L504" s="145">
        <v>58</v>
      </c>
      <c r="M504" s="145">
        <v>589</v>
      </c>
      <c r="N504" s="145">
        <v>87</v>
      </c>
      <c r="O504" s="145">
        <v>526</v>
      </c>
      <c r="P504" s="145">
        <v>205</v>
      </c>
      <c r="Q504" s="145">
        <v>118</v>
      </c>
      <c r="R504" s="145">
        <v>0</v>
      </c>
      <c r="S504" s="145">
        <v>0</v>
      </c>
      <c r="T504" s="145">
        <v>0</v>
      </c>
      <c r="U504" s="145">
        <v>0</v>
      </c>
      <c r="V504" s="145">
        <v>0</v>
      </c>
      <c r="W504" s="145">
        <v>0</v>
      </c>
      <c r="X504" s="145">
        <v>0</v>
      </c>
      <c r="Y504" s="145">
        <v>0</v>
      </c>
      <c r="Z504" s="145">
        <v>152</v>
      </c>
      <c r="AA504" s="145">
        <v>500</v>
      </c>
      <c r="AB504" s="145">
        <v>244</v>
      </c>
      <c r="AC504" s="145">
        <v>206</v>
      </c>
      <c r="AD504" s="145">
        <v>0</v>
      </c>
      <c r="AE504" s="145">
        <v>0</v>
      </c>
      <c r="AF504" s="145">
        <v>0</v>
      </c>
      <c r="AG504" s="145">
        <v>0</v>
      </c>
      <c r="AH504" s="145"/>
      <c r="AI504" s="145"/>
      <c r="AJ504" s="145"/>
      <c r="AK504" s="145"/>
      <c r="AL504" s="145"/>
      <c r="AM504" s="145"/>
      <c r="AN504" s="145"/>
      <c r="AO504" s="145"/>
      <c r="AP504" s="145"/>
      <c r="AQ504" s="131">
        <f t="shared" si="1021"/>
        <v>3531</v>
      </c>
      <c r="AS504" s="145">
        <v>4001</v>
      </c>
      <c r="AU504" s="135">
        <f t="shared" si="939"/>
        <v>0</v>
      </c>
      <c r="AV504" s="135">
        <f t="shared" si="1022"/>
        <v>0</v>
      </c>
      <c r="AW504" s="135">
        <f t="shared" si="1023"/>
        <v>0</v>
      </c>
      <c r="AX504" s="135">
        <f t="shared" si="1024"/>
        <v>1</v>
      </c>
      <c r="AY504" s="135">
        <f t="shared" si="1025"/>
        <v>0</v>
      </c>
      <c r="AZ504" s="135">
        <f t="shared" si="1026"/>
        <v>0</v>
      </c>
      <c r="BA504" s="135">
        <f t="shared" si="1027"/>
        <v>0</v>
      </c>
      <c r="BB504" s="135">
        <f t="shared" si="1028"/>
        <v>0</v>
      </c>
      <c r="BC504" s="135">
        <f t="shared" si="1029"/>
        <v>0</v>
      </c>
      <c r="BD504" s="135">
        <f t="shared" si="1030"/>
        <v>0</v>
      </c>
      <c r="BE504" s="135">
        <f t="shared" si="1031"/>
        <v>0</v>
      </c>
      <c r="BF504" s="135">
        <f t="shared" si="1032"/>
        <v>0</v>
      </c>
      <c r="BG504" s="135">
        <f t="shared" si="1033"/>
        <v>0</v>
      </c>
      <c r="BH504" s="135">
        <f t="shared" si="1034"/>
        <v>0</v>
      </c>
      <c r="BI504" s="135">
        <f t="shared" si="1035"/>
        <v>0</v>
      </c>
      <c r="BJ504" s="135">
        <f t="shared" si="1036"/>
        <v>0</v>
      </c>
      <c r="BK504" s="135">
        <f t="shared" si="1037"/>
        <v>0</v>
      </c>
      <c r="BL504" s="135">
        <f t="shared" si="1038"/>
        <v>0</v>
      </c>
      <c r="BM504" s="135">
        <f t="shared" si="1039"/>
        <v>0</v>
      </c>
      <c r="BN504" s="135">
        <f t="shared" si="1040"/>
        <v>0</v>
      </c>
      <c r="BO504" s="135">
        <f t="shared" si="1041"/>
        <v>1</v>
      </c>
      <c r="BP504" s="135">
        <f t="shared" si="1042"/>
        <v>1</v>
      </c>
      <c r="BQ504" s="135">
        <f t="shared" si="1043"/>
        <v>0</v>
      </c>
      <c r="BR504" s="135">
        <f t="shared" si="1044"/>
        <v>0</v>
      </c>
      <c r="BS504" s="135">
        <f t="shared" si="1045"/>
        <v>0</v>
      </c>
      <c r="BT504" s="135">
        <f t="shared" si="1046"/>
        <v>0</v>
      </c>
      <c r="BU504" s="135">
        <f t="shared" si="1047"/>
        <v>0</v>
      </c>
      <c r="BV504" s="135">
        <f t="shared" si="1048"/>
        <v>0</v>
      </c>
      <c r="BW504" s="135">
        <f t="shared" si="1049"/>
        <v>1</v>
      </c>
      <c r="BX504" s="135">
        <f t="shared" si="1050"/>
        <v>0</v>
      </c>
      <c r="BY504" s="135">
        <f t="shared" si="1051"/>
        <v>0</v>
      </c>
      <c r="BZ504" s="135">
        <f t="shared" si="1052"/>
        <v>0</v>
      </c>
      <c r="CA504" s="135">
        <f t="shared" si="1053"/>
        <v>0</v>
      </c>
      <c r="CB504" s="135">
        <f t="shared" si="1054"/>
        <v>0</v>
      </c>
      <c r="CC504" s="135">
        <f t="shared" si="1055"/>
        <v>0</v>
      </c>
      <c r="CD504" s="135">
        <f t="shared" si="1056"/>
        <v>0</v>
      </c>
      <c r="CE504" s="135">
        <f t="shared" si="1057"/>
        <v>0</v>
      </c>
      <c r="CF504" s="135">
        <f t="shared" si="1058"/>
        <v>0</v>
      </c>
      <c r="CG504" s="135">
        <f t="shared" si="1059"/>
        <v>0</v>
      </c>
      <c r="CH504" s="135">
        <f t="shared" si="1060"/>
        <v>0</v>
      </c>
      <c r="CI504" s="135">
        <f t="shared" si="1061"/>
        <v>0</v>
      </c>
    </row>
    <row r="505" spans="2:87">
      <c r="B505" s="161" t="str">
        <f t="shared" si="936"/>
        <v>423 Renta Vitalicia Sobrevivencia</v>
      </c>
      <c r="C505" s="145">
        <v>0</v>
      </c>
      <c r="D505" s="145">
        <v>0</v>
      </c>
      <c r="E505" s="145">
        <v>6</v>
      </c>
      <c r="F505" s="145">
        <v>0</v>
      </c>
      <c r="G505" s="145">
        <v>178</v>
      </c>
      <c r="H505" s="145">
        <v>0</v>
      </c>
      <c r="I505" s="145">
        <v>0</v>
      </c>
      <c r="J505" s="145">
        <v>103</v>
      </c>
      <c r="K505" s="145">
        <v>0</v>
      </c>
      <c r="L505" s="145">
        <v>20</v>
      </c>
      <c r="M505" s="145">
        <v>381</v>
      </c>
      <c r="N505" s="145">
        <v>16</v>
      </c>
      <c r="O505" s="145">
        <v>258</v>
      </c>
      <c r="P505" s="145">
        <v>76</v>
      </c>
      <c r="Q505" s="145">
        <v>33</v>
      </c>
      <c r="R505" s="145">
        <v>0</v>
      </c>
      <c r="S505" s="145">
        <v>0</v>
      </c>
      <c r="T505" s="145">
        <v>0</v>
      </c>
      <c r="U505" s="145">
        <v>0</v>
      </c>
      <c r="V505" s="145">
        <v>0</v>
      </c>
      <c r="W505" s="145">
        <v>0</v>
      </c>
      <c r="X505" s="145">
        <v>0</v>
      </c>
      <c r="Y505" s="145">
        <v>0</v>
      </c>
      <c r="Z505" s="145">
        <v>64</v>
      </c>
      <c r="AA505" s="145">
        <v>97</v>
      </c>
      <c r="AB505" s="145">
        <v>164</v>
      </c>
      <c r="AC505" s="145">
        <v>112</v>
      </c>
      <c r="AD505" s="145">
        <v>0</v>
      </c>
      <c r="AE505" s="145">
        <v>0</v>
      </c>
      <c r="AF505" s="145">
        <v>0</v>
      </c>
      <c r="AG505" s="145">
        <v>0</v>
      </c>
      <c r="AH505" s="145"/>
      <c r="AI505" s="145"/>
      <c r="AJ505" s="145"/>
      <c r="AK505" s="145"/>
      <c r="AL505" s="145"/>
      <c r="AM505" s="145"/>
      <c r="AN505" s="145"/>
      <c r="AO505" s="145"/>
      <c r="AP505" s="145"/>
      <c r="AQ505" s="131">
        <f t="shared" si="1021"/>
        <v>1508</v>
      </c>
      <c r="AS505" s="145">
        <v>1555</v>
      </c>
      <c r="AU505" s="135">
        <f t="shared" si="939"/>
        <v>0</v>
      </c>
      <c r="AV505" s="135">
        <f t="shared" si="1022"/>
        <v>0</v>
      </c>
      <c r="AW505" s="135">
        <f t="shared" si="1023"/>
        <v>0</v>
      </c>
      <c r="AX505" s="135">
        <f t="shared" si="1024"/>
        <v>1</v>
      </c>
      <c r="AY505" s="135">
        <f t="shared" si="1025"/>
        <v>0</v>
      </c>
      <c r="AZ505" s="135">
        <f t="shared" si="1026"/>
        <v>0</v>
      </c>
      <c r="BA505" s="135">
        <f t="shared" si="1027"/>
        <v>0</v>
      </c>
      <c r="BB505" s="135">
        <f t="shared" si="1028"/>
        <v>0</v>
      </c>
      <c r="BC505" s="135">
        <f t="shared" si="1029"/>
        <v>0</v>
      </c>
      <c r="BD505" s="135">
        <f t="shared" si="1030"/>
        <v>0</v>
      </c>
      <c r="BE505" s="135">
        <f t="shared" si="1031"/>
        <v>0</v>
      </c>
      <c r="BF505" s="135">
        <f t="shared" si="1032"/>
        <v>0</v>
      </c>
      <c r="BG505" s="135">
        <f t="shared" si="1033"/>
        <v>0</v>
      </c>
      <c r="BH505" s="135">
        <f t="shared" si="1034"/>
        <v>0</v>
      </c>
      <c r="BI505" s="135">
        <f t="shared" si="1035"/>
        <v>0</v>
      </c>
      <c r="BJ505" s="135">
        <f t="shared" si="1036"/>
        <v>0</v>
      </c>
      <c r="BK505" s="135">
        <f t="shared" si="1037"/>
        <v>0</v>
      </c>
      <c r="BL505" s="135">
        <f t="shared" si="1038"/>
        <v>0</v>
      </c>
      <c r="BM505" s="135">
        <f t="shared" si="1039"/>
        <v>0</v>
      </c>
      <c r="BN505" s="135">
        <f t="shared" si="1040"/>
        <v>0</v>
      </c>
      <c r="BO505" s="135">
        <f t="shared" si="1041"/>
        <v>1</v>
      </c>
      <c r="BP505" s="135">
        <f t="shared" si="1042"/>
        <v>1</v>
      </c>
      <c r="BQ505" s="135">
        <f t="shared" si="1043"/>
        <v>0</v>
      </c>
      <c r="BR505" s="135">
        <f t="shared" si="1044"/>
        <v>0</v>
      </c>
      <c r="BS505" s="135">
        <f t="shared" si="1045"/>
        <v>0</v>
      </c>
      <c r="BT505" s="135">
        <f t="shared" si="1046"/>
        <v>0</v>
      </c>
      <c r="BU505" s="135">
        <f t="shared" si="1047"/>
        <v>0</v>
      </c>
      <c r="BV505" s="135">
        <f t="shared" si="1048"/>
        <v>0</v>
      </c>
      <c r="BW505" s="135">
        <f t="shared" si="1049"/>
        <v>1</v>
      </c>
      <c r="BX505" s="135">
        <f t="shared" si="1050"/>
        <v>0</v>
      </c>
      <c r="BY505" s="135">
        <f t="shared" si="1051"/>
        <v>0</v>
      </c>
      <c r="BZ505" s="135">
        <f t="shared" si="1052"/>
        <v>0</v>
      </c>
      <c r="CA505" s="135">
        <f t="shared" si="1053"/>
        <v>0</v>
      </c>
      <c r="CB505" s="135">
        <f t="shared" si="1054"/>
        <v>0</v>
      </c>
      <c r="CC505" s="135">
        <f t="shared" si="1055"/>
        <v>0</v>
      </c>
      <c r="CD505" s="135">
        <f t="shared" si="1056"/>
        <v>0</v>
      </c>
      <c r="CE505" s="135">
        <f t="shared" si="1057"/>
        <v>0</v>
      </c>
      <c r="CF505" s="135">
        <f t="shared" si="1058"/>
        <v>0</v>
      </c>
      <c r="CG505" s="135">
        <f t="shared" si="1059"/>
        <v>0</v>
      </c>
      <c r="CH505" s="135">
        <f t="shared" si="1060"/>
        <v>0</v>
      </c>
      <c r="CI505" s="135">
        <f t="shared" si="1061"/>
        <v>0</v>
      </c>
    </row>
    <row r="506" spans="2:87">
      <c r="B506" s="161" t="str">
        <f t="shared" si="936"/>
        <v>424 Invalidez y Sobrevivencia</v>
      </c>
      <c r="C506" s="145">
        <v>0</v>
      </c>
      <c r="D506" s="145">
        <v>0</v>
      </c>
      <c r="E506" s="145">
        <v>0</v>
      </c>
      <c r="F506" s="145">
        <v>0</v>
      </c>
      <c r="G506" s="145">
        <v>0</v>
      </c>
      <c r="H506" s="145">
        <v>0</v>
      </c>
      <c r="I506" s="145">
        <v>0</v>
      </c>
      <c r="J506" s="145">
        <v>0</v>
      </c>
      <c r="K506" s="145">
        <v>0</v>
      </c>
      <c r="L506" s="145">
        <v>381</v>
      </c>
      <c r="M506" s="145">
        <v>0</v>
      </c>
      <c r="N506" s="145">
        <v>0</v>
      </c>
      <c r="O506" s="145">
        <v>0</v>
      </c>
      <c r="P506" s="145">
        <v>0</v>
      </c>
      <c r="Q506" s="145">
        <v>0</v>
      </c>
      <c r="R506" s="145">
        <v>0</v>
      </c>
      <c r="S506" s="145">
        <v>0</v>
      </c>
      <c r="T506" s="145">
        <v>0</v>
      </c>
      <c r="U506" s="145">
        <v>0</v>
      </c>
      <c r="V506" s="145">
        <v>0</v>
      </c>
      <c r="W506" s="145">
        <v>0</v>
      </c>
      <c r="X506" s="145">
        <v>0</v>
      </c>
      <c r="Y506" s="145">
        <v>0</v>
      </c>
      <c r="Z506" s="145">
        <v>0</v>
      </c>
      <c r="AA506" s="145">
        <v>0</v>
      </c>
      <c r="AB506" s="145">
        <v>0</v>
      </c>
      <c r="AC506" s="145">
        <v>0</v>
      </c>
      <c r="AD506" s="145">
        <v>0</v>
      </c>
      <c r="AE506" s="145">
        <v>0</v>
      </c>
      <c r="AF506" s="145">
        <v>0</v>
      </c>
      <c r="AG506" s="145">
        <v>0</v>
      </c>
      <c r="AH506" s="145"/>
      <c r="AI506" s="145"/>
      <c r="AJ506" s="145"/>
      <c r="AK506" s="145"/>
      <c r="AL506" s="145"/>
      <c r="AM506" s="145"/>
      <c r="AN506" s="145"/>
      <c r="AO506" s="145"/>
      <c r="AP506" s="145"/>
      <c r="AQ506" s="131">
        <f t="shared" si="1021"/>
        <v>381</v>
      </c>
      <c r="AS506" s="145">
        <v>0</v>
      </c>
      <c r="AU506" s="135">
        <f>IF(AND(C462=0,C506=0),0,IF(ISERROR(C462/C506),1,0))</f>
        <v>0</v>
      </c>
      <c r="AV506" s="135">
        <f t="shared" si="1022"/>
        <v>0</v>
      </c>
      <c r="AW506" s="135">
        <f t="shared" si="1023"/>
        <v>0</v>
      </c>
      <c r="AX506" s="135">
        <f t="shared" si="1024"/>
        <v>0</v>
      </c>
      <c r="AY506" s="135">
        <f t="shared" si="1025"/>
        <v>1</v>
      </c>
      <c r="AZ506" s="135">
        <f t="shared" si="1026"/>
        <v>0</v>
      </c>
      <c r="BA506" s="135">
        <f t="shared" si="1027"/>
        <v>0</v>
      </c>
      <c r="BB506" s="135">
        <f t="shared" si="1028"/>
        <v>1</v>
      </c>
      <c r="BC506" s="135">
        <f t="shared" si="1029"/>
        <v>0</v>
      </c>
      <c r="BD506" s="135">
        <f t="shared" si="1030"/>
        <v>0</v>
      </c>
      <c r="BE506" s="135">
        <f t="shared" si="1031"/>
        <v>1</v>
      </c>
      <c r="BF506" s="135">
        <f t="shared" si="1032"/>
        <v>1</v>
      </c>
      <c r="BG506" s="135">
        <f t="shared" si="1033"/>
        <v>0</v>
      </c>
      <c r="BH506" s="135">
        <f t="shared" si="1034"/>
        <v>1</v>
      </c>
      <c r="BI506" s="135">
        <f t="shared" si="1035"/>
        <v>1</v>
      </c>
      <c r="BJ506" s="135">
        <f t="shared" si="1036"/>
        <v>0</v>
      </c>
      <c r="BK506" s="135">
        <f t="shared" si="1037"/>
        <v>0</v>
      </c>
      <c r="BL506" s="135">
        <f t="shared" si="1038"/>
        <v>0</v>
      </c>
      <c r="BM506" s="135">
        <f t="shared" si="1039"/>
        <v>0</v>
      </c>
      <c r="BN506" s="135">
        <f t="shared" si="1040"/>
        <v>0</v>
      </c>
      <c r="BO506" s="135">
        <f t="shared" si="1041"/>
        <v>0</v>
      </c>
      <c r="BP506" s="135">
        <f t="shared" si="1042"/>
        <v>1</v>
      </c>
      <c r="BQ506" s="135">
        <f t="shared" si="1043"/>
        <v>0</v>
      </c>
      <c r="BR506" s="135">
        <f t="shared" si="1044"/>
        <v>0</v>
      </c>
      <c r="BS506" s="135">
        <f t="shared" si="1045"/>
        <v>1</v>
      </c>
      <c r="BT506" s="135">
        <f t="shared" si="1046"/>
        <v>0</v>
      </c>
      <c r="BU506" s="135">
        <f t="shared" si="1047"/>
        <v>1</v>
      </c>
      <c r="BV506" s="135">
        <f t="shared" si="1048"/>
        <v>0</v>
      </c>
      <c r="BW506" s="135">
        <f t="shared" si="1049"/>
        <v>1</v>
      </c>
      <c r="BX506" s="135">
        <f t="shared" si="1050"/>
        <v>0</v>
      </c>
      <c r="BY506" s="135">
        <f t="shared" si="1051"/>
        <v>0</v>
      </c>
      <c r="BZ506" s="135">
        <f t="shared" si="1052"/>
        <v>0</v>
      </c>
      <c r="CA506" s="135">
        <f t="shared" si="1053"/>
        <v>0</v>
      </c>
      <c r="CB506" s="135">
        <f t="shared" si="1054"/>
        <v>0</v>
      </c>
      <c r="CC506" s="135">
        <f t="shared" si="1055"/>
        <v>0</v>
      </c>
      <c r="CD506" s="135">
        <f t="shared" si="1056"/>
        <v>0</v>
      </c>
      <c r="CE506" s="135">
        <f t="shared" si="1057"/>
        <v>0</v>
      </c>
      <c r="CF506" s="135">
        <f t="shared" si="1058"/>
        <v>0</v>
      </c>
      <c r="CG506" s="135">
        <f t="shared" si="1059"/>
        <v>0</v>
      </c>
      <c r="CH506" s="135">
        <f t="shared" si="1060"/>
        <v>0</v>
      </c>
      <c r="CI506" s="135">
        <f t="shared" si="1061"/>
        <v>0</v>
      </c>
    </row>
    <row r="507" spans="2:87">
      <c r="B507" s="162" t="str">
        <f t="shared" si="936"/>
        <v>Total</v>
      </c>
      <c r="C507" s="223">
        <v>786</v>
      </c>
      <c r="D507" s="223">
        <v>20918</v>
      </c>
      <c r="E507" s="223">
        <v>5404</v>
      </c>
      <c r="F507" s="223">
        <v>283139</v>
      </c>
      <c r="G507" s="223">
        <v>1144963</v>
      </c>
      <c r="H507" s="223">
        <v>245059</v>
      </c>
      <c r="I507" s="223">
        <v>7394</v>
      </c>
      <c r="J507" s="223">
        <v>443908</v>
      </c>
      <c r="K507" s="223">
        <v>4955</v>
      </c>
      <c r="L507" s="223">
        <v>654</v>
      </c>
      <c r="M507" s="223">
        <v>122552</v>
      </c>
      <c r="N507" s="223">
        <v>324</v>
      </c>
      <c r="O507" s="223">
        <v>144951</v>
      </c>
      <c r="P507" s="223">
        <v>418030</v>
      </c>
      <c r="Q507" s="223">
        <v>863557</v>
      </c>
      <c r="R507" s="223">
        <v>44</v>
      </c>
      <c r="S507" s="223">
        <v>3582</v>
      </c>
      <c r="T507" s="223">
        <v>1318332</v>
      </c>
      <c r="U507" s="223">
        <v>5562</v>
      </c>
      <c r="V507" s="223">
        <v>0</v>
      </c>
      <c r="W507" s="223">
        <v>3743</v>
      </c>
      <c r="X507" s="223">
        <v>1809383</v>
      </c>
      <c r="Y507" s="223">
        <v>6651</v>
      </c>
      <c r="Z507" s="223">
        <v>33745</v>
      </c>
      <c r="AA507" s="223">
        <v>5805</v>
      </c>
      <c r="AB507" s="223">
        <v>2418</v>
      </c>
      <c r="AC507" s="223">
        <v>1557</v>
      </c>
      <c r="AD507" s="223">
        <v>4353</v>
      </c>
      <c r="AE507" s="223">
        <v>740700</v>
      </c>
      <c r="AF507" s="223">
        <v>1022065</v>
      </c>
      <c r="AG507" s="223">
        <v>22131</v>
      </c>
      <c r="AH507" s="223"/>
      <c r="AI507" s="223"/>
      <c r="AJ507" s="223"/>
      <c r="AK507" s="223"/>
      <c r="AL507" s="223"/>
      <c r="AM507" s="223"/>
      <c r="AN507" s="223"/>
      <c r="AO507" s="223"/>
      <c r="AP507" s="223"/>
      <c r="AQ507" s="132">
        <f t="shared" si="1021"/>
        <v>8686665</v>
      </c>
      <c r="AS507" s="132">
        <f>SUM(AS470:AS506)</f>
        <v>7197976</v>
      </c>
    </row>
    <row r="510" spans="2:87" ht="18.75" customHeight="1">
      <c r="B510" s="230" t="s">
        <v>494</v>
      </c>
      <c r="C510" s="231"/>
      <c r="D510" s="231"/>
      <c r="E510" s="231"/>
      <c r="F510" s="231"/>
      <c r="G510" s="231"/>
      <c r="H510" s="231"/>
      <c r="I510" s="231"/>
      <c r="J510" s="231"/>
      <c r="K510" s="231"/>
      <c r="L510" s="231"/>
      <c r="M510" s="231"/>
      <c r="N510" s="231"/>
      <c r="O510" s="231"/>
      <c r="P510" s="231"/>
      <c r="Q510" s="231"/>
      <c r="R510" s="231"/>
      <c r="S510" s="231"/>
      <c r="T510" s="231"/>
      <c r="U510" s="231"/>
      <c r="V510" s="231"/>
      <c r="W510" s="231"/>
      <c r="X510" s="231"/>
      <c r="Y510" s="231"/>
      <c r="Z510" s="231"/>
      <c r="AA510" s="231"/>
      <c r="AB510" s="231"/>
      <c r="AC510" s="231"/>
      <c r="AD510" s="231"/>
      <c r="AE510" s="231"/>
      <c r="AF510" s="231"/>
      <c r="AG510" s="231"/>
      <c r="AH510" s="231"/>
      <c r="AI510" s="231"/>
      <c r="AJ510" s="231"/>
      <c r="AK510" s="231"/>
      <c r="AL510" s="231"/>
      <c r="AM510" s="231"/>
      <c r="AN510" s="231"/>
      <c r="AO510" s="231"/>
      <c r="AP510" s="231"/>
      <c r="AQ510" s="232"/>
      <c r="AS510" s="163"/>
    </row>
    <row r="511" spans="2:87" s="195" customFormat="1" ht="22.5">
      <c r="B511" s="138"/>
      <c r="C511" s="138" t="str">
        <f>C7</f>
        <v>Ace Vida</v>
      </c>
      <c r="D511" s="138" t="str">
        <f t="shared" ref="D511:AQ511" si="1062">D7</f>
        <v>BanChile</v>
      </c>
      <c r="E511" s="138" t="str">
        <f t="shared" si="1062"/>
        <v>BBVA Vida</v>
      </c>
      <c r="F511" s="138" t="str">
        <f t="shared" si="1062"/>
        <v>BCI Seguros Vida</v>
      </c>
      <c r="G511" s="138" t="str">
        <f t="shared" si="1062"/>
        <v>BICE Vida</v>
      </c>
      <c r="H511" s="138" t="str">
        <f t="shared" si="1062"/>
        <v>Cámara</v>
      </c>
      <c r="I511" s="138" t="str">
        <f t="shared" si="1062"/>
        <v>Cardif</v>
      </c>
      <c r="J511" s="138" t="str">
        <f t="shared" si="1062"/>
        <v>Chilena Consolidada</v>
      </c>
      <c r="K511" s="138" t="str">
        <f t="shared" si="1062"/>
        <v>CLC</v>
      </c>
      <c r="L511" s="138" t="str">
        <f t="shared" si="1062"/>
        <v>CN Life</v>
      </c>
      <c r="M511" s="138" t="str">
        <f t="shared" si="1062"/>
        <v>Consorcio Nacional</v>
      </c>
      <c r="N511" s="138" t="str">
        <f t="shared" si="1062"/>
        <v>CorpSeguros</v>
      </c>
      <c r="O511" s="138" t="str">
        <f t="shared" si="1062"/>
        <v>CorpVida</v>
      </c>
      <c r="P511" s="138" t="str">
        <f t="shared" si="1062"/>
        <v>Cruz del Sur</v>
      </c>
      <c r="Q511" s="138" t="str">
        <f t="shared" si="1062"/>
        <v>EuroAmérica</v>
      </c>
      <c r="R511" s="138" t="str">
        <f t="shared" si="1062"/>
        <v>Huelen</v>
      </c>
      <c r="S511" s="138" t="str">
        <f t="shared" si="1062"/>
        <v>Itaú</v>
      </c>
      <c r="T511" s="138" t="str">
        <f t="shared" si="1062"/>
        <v>M. de Carabineros</v>
      </c>
      <c r="U511" s="138" t="str">
        <f t="shared" si="1062"/>
        <v>M. del Ej. y Av.</v>
      </c>
      <c r="V511" s="138" t="str">
        <f t="shared" si="1062"/>
        <v>Magallanes Vida</v>
      </c>
      <c r="W511" s="138" t="str">
        <f t="shared" si="1062"/>
        <v>Mapfre Vida</v>
      </c>
      <c r="X511" s="138" t="str">
        <f t="shared" si="1062"/>
        <v>Metlife</v>
      </c>
      <c r="Y511" s="138" t="str">
        <f t="shared" si="1062"/>
        <v>Mutual de Seguros</v>
      </c>
      <c r="Z511" s="138" t="str">
        <f t="shared" si="1062"/>
        <v>Ohio National</v>
      </c>
      <c r="AA511" s="138" t="str">
        <f t="shared" si="1062"/>
        <v>Penta Vida</v>
      </c>
      <c r="AB511" s="138" t="str">
        <f t="shared" si="1062"/>
        <v>Principal</v>
      </c>
      <c r="AC511" s="138" t="str">
        <f t="shared" si="1062"/>
        <v>Renta Nacional</v>
      </c>
      <c r="AD511" s="138" t="str">
        <f t="shared" si="1062"/>
        <v>Rigel</v>
      </c>
      <c r="AE511" s="138" t="str">
        <f t="shared" si="1062"/>
        <v>Security Previsión</v>
      </c>
      <c r="AF511" s="138" t="str">
        <f t="shared" si="1062"/>
        <v>Sura</v>
      </c>
      <c r="AG511" s="138" t="str">
        <f t="shared" si="1062"/>
        <v>Zurich Santander</v>
      </c>
      <c r="AH511" s="138">
        <f t="shared" si="1062"/>
        <v>0</v>
      </c>
      <c r="AI511" s="138">
        <f t="shared" si="1062"/>
        <v>0</v>
      </c>
      <c r="AJ511" s="138">
        <f t="shared" si="1062"/>
        <v>0</v>
      </c>
      <c r="AK511" s="138">
        <f t="shared" si="1062"/>
        <v>0</v>
      </c>
      <c r="AL511" s="138">
        <f t="shared" si="1062"/>
        <v>0</v>
      </c>
      <c r="AM511" s="138">
        <f t="shared" si="1062"/>
        <v>0</v>
      </c>
      <c r="AN511" s="138">
        <f t="shared" si="1062"/>
        <v>0</v>
      </c>
      <c r="AO511" s="138">
        <f t="shared" si="1062"/>
        <v>0</v>
      </c>
      <c r="AP511" s="138">
        <f t="shared" si="1062"/>
        <v>0</v>
      </c>
      <c r="AQ511" s="138" t="str">
        <f t="shared" si="1062"/>
        <v>Mercado</v>
      </c>
      <c r="AS511" s="164"/>
      <c r="AU511" s="196"/>
      <c r="AV511" s="196"/>
      <c r="AW511" s="196"/>
      <c r="AX511" s="196"/>
      <c r="AY511" s="196"/>
      <c r="AZ511" s="196"/>
      <c r="BA511" s="196"/>
      <c r="BB511" s="196"/>
      <c r="BC511" s="196"/>
      <c r="BD511" s="196"/>
      <c r="BE511" s="196"/>
      <c r="BF511" s="196"/>
      <c r="BG511" s="196"/>
      <c r="BH511" s="196"/>
      <c r="BI511" s="196"/>
      <c r="BJ511" s="196"/>
      <c r="BK511" s="196"/>
      <c r="BL511" s="196"/>
      <c r="BM511" s="196"/>
      <c r="BN511" s="196"/>
      <c r="BO511" s="196"/>
      <c r="BP511" s="196"/>
      <c r="BQ511" s="196"/>
      <c r="BR511" s="196"/>
      <c r="BS511" s="196"/>
      <c r="BT511" s="196"/>
      <c r="BU511" s="196"/>
      <c r="BV511" s="196"/>
      <c r="BW511" s="196"/>
      <c r="BX511" s="196"/>
      <c r="BY511" s="196"/>
      <c r="BZ511" s="196"/>
      <c r="CA511" s="196"/>
      <c r="CB511" s="196"/>
      <c r="CC511" s="196"/>
      <c r="CD511" s="196"/>
      <c r="CE511" s="196"/>
      <c r="CF511" s="196"/>
      <c r="CG511" s="196"/>
      <c r="CH511" s="196"/>
      <c r="CI511" s="196"/>
    </row>
    <row r="512" spans="2:87">
      <c r="B512" s="161" t="s">
        <v>534</v>
      </c>
      <c r="C512" s="201">
        <f>IF(C517="","",(C515*'Datos Generales'!$C$790)/(0.5*C516+0.5*C517))</f>
        <v>0.33479249063504007</v>
      </c>
      <c r="D512" s="201">
        <f>IF(D517="","",(D515*'Datos Generales'!$C$790)/(0.5*D516+0.5*D517))</f>
        <v>0.54765548210789405</v>
      </c>
      <c r="E512" s="201">
        <f>IF(E517="","",(E515*'Datos Generales'!$C$790)/(0.5*E516+0.5*E517))</f>
        <v>0.45031474860310683</v>
      </c>
      <c r="F512" s="201">
        <f>IF(F517="","",(F515*'Datos Generales'!$C$790)/(0.5*F516+0.5*F517))</f>
        <v>0.32866217447815993</v>
      </c>
      <c r="G512" s="201">
        <f>IF(G517="","",(G515*'Datos Generales'!$C$790)/(0.5*G516+0.5*G517))</f>
        <v>0.11085446444584914</v>
      </c>
      <c r="H512" s="201">
        <f>IF(H517="","",(H515*'Datos Generales'!$C$790)/(0.5*H516+0.5*H517))</f>
        <v>0.94562889740066103</v>
      </c>
      <c r="I512" s="201">
        <f>IF(I517="","",(I515*'Datos Generales'!$C$790)/(0.5*I516+0.5*I517))</f>
        <v>0.21857449500564549</v>
      </c>
      <c r="J512" s="201">
        <f>IF(J517="","",(J515*'Datos Generales'!$C$790)/(0.5*J516+0.5*J517))</f>
        <v>9.0705299343072157E-2</v>
      </c>
      <c r="K512" s="201">
        <f>IF(K517="","",(K515*'Datos Generales'!$C$790)/(0.5*K516+0.5*K517))</f>
        <v>-0.14471328401426539</v>
      </c>
      <c r="L512" s="201">
        <f>IF(L517="","",(L515*'Datos Generales'!$C$790)/(0.5*L516+0.5*L517))</f>
        <v>0.11359884978538415</v>
      </c>
      <c r="M512" s="201">
        <f>IF(M517="","",(M515*'Datos Generales'!$C$790)/(0.5*M516+0.5*M517))</f>
        <v>7.3097430499151822E-2</v>
      </c>
      <c r="N512" s="201">
        <f>IF(N517="","",(N515*'Datos Generales'!$C$790)/(0.5*N516+0.5*N517))</f>
        <v>5.9337340838757621E-2</v>
      </c>
      <c r="O512" s="201">
        <f>IF(O517="","",(O515*'Datos Generales'!$C$790)/(0.5*O516+0.5*O517))</f>
        <v>-9.8279242247857376E-2</v>
      </c>
      <c r="P512" s="201">
        <f>IF(P517="","",(P515*'Datos Generales'!$C$790)/(0.5*P516+0.5*P517))</f>
        <v>6.1530287375662039E-2</v>
      </c>
      <c r="Q512" s="201">
        <f>IF(Q517="","",(Q515*'Datos Generales'!$C$790)/(0.5*Q516+0.5*Q517))</f>
        <v>0.19308031030745954</v>
      </c>
      <c r="R512" s="201">
        <f>IF(R517="","",(R515*'Datos Generales'!$C$790)/(0.5*R516+0.5*R517))</f>
        <v>6.233189424279733E-2</v>
      </c>
      <c r="S512" s="201">
        <f>IF(S517="","",(S515*'Datos Generales'!$C$790)/(0.5*S516+0.5*S517))</f>
        <v>0.20964206932406212</v>
      </c>
      <c r="T512" s="201">
        <f>IF(T517="","",(T515*'Datos Generales'!$C$790)/(0.5*T516+0.5*T517))</f>
        <v>6.6975309602189864E-2</v>
      </c>
      <c r="U512" s="201">
        <f>IF(U517="","",(U515*'Datos Generales'!$C$790)/(0.5*U516+0.5*U517))</f>
        <v>0.15456523538677294</v>
      </c>
      <c r="V512" s="201" t="str">
        <f>IF(V517="","",(V515*'Datos Generales'!$C$790)/(0.5*V516+0.5*V517))</f>
        <v/>
      </c>
      <c r="W512" s="201">
        <f>IF(W517="","",(W515*'Datos Generales'!$C$790)/(0.5*W516+0.5*W517))</f>
        <v>5.7483144459639444E-2</v>
      </c>
      <c r="X512" s="201">
        <f>IF(X517="","",(X515*'Datos Generales'!$C$790)/(0.5*X516+0.5*X517))</f>
        <v>0.10268478969422605</v>
      </c>
      <c r="Y512" s="201">
        <f>IF(Y517="","",(Y515*'Datos Generales'!$C$790)/(0.5*Y516+0.5*Y517))</f>
        <v>7.6992997281185249E-2</v>
      </c>
      <c r="Z512" s="201">
        <f>IF(Z517="","",(Z515*'Datos Generales'!$C$790)/(0.5*Z516+0.5*Z517))</f>
        <v>0.11819018497326596</v>
      </c>
      <c r="AA512" s="201">
        <f>IF(AA517="","",(AA515*'Datos Generales'!$C$790)/(0.5*AA516+0.5*AA517))</f>
        <v>0.11253045584444829</v>
      </c>
      <c r="AB512" s="201">
        <f>IF(AB517="","",(AB515*'Datos Generales'!$C$790)/(0.5*AB516+0.5*AB517))</f>
        <v>0.16887800108302531</v>
      </c>
      <c r="AC512" s="201">
        <f>IF(AC517="","",(AC515*'Datos Generales'!$C$790)/(0.5*AC516+0.5*AC517))</f>
        <v>0.17615658637098208</v>
      </c>
      <c r="AD512" s="201">
        <f>IF(AD517="","",(AD515*'Datos Generales'!$C$790)/(0.5*AD516+0.5*AD517))</f>
        <v>0.57756876810218372</v>
      </c>
      <c r="AE512" s="201">
        <f>IF(AE517="","",(AE515*'Datos Generales'!$C$790)/(0.5*AE516+0.5*AE517))</f>
        <v>0.16070676149291985</v>
      </c>
      <c r="AF512" s="201">
        <f>IF(AF517="","",(AF515*'Datos Generales'!$C$790)/(0.5*AF516+0.5*AF517))</f>
        <v>0.12315712623317938</v>
      </c>
      <c r="AG512" s="201">
        <f>IF(AG517="","",(AG515*'Datos Generales'!$C$790)/(0.5*AG516+0.5*AG517))</f>
        <v>0.19053474240159574</v>
      </c>
      <c r="AH512" s="201" t="str">
        <f>IF(AH517="","",(AH515*'Datos Generales'!$C$790)/(0.5*AH516+0.5*AH517))</f>
        <v/>
      </c>
      <c r="AI512" s="201" t="str">
        <f>IF(AI517="","",(AI515*'Datos Generales'!$C$790)/(0.5*AI516+0.5*AI517))</f>
        <v/>
      </c>
      <c r="AJ512" s="201" t="str">
        <f>IF(AJ517="","",(AJ515*'Datos Generales'!$C$790)/(0.5*AJ516+0.5*AJ517))</f>
        <v/>
      </c>
      <c r="AK512" s="201" t="str">
        <f>IF(AK517="","",(AK515*'Datos Generales'!$C$790)/(0.5*AK516+0.5*AK517))</f>
        <v/>
      </c>
      <c r="AL512" s="201" t="str">
        <f>IF(AL517="","",(AL515*'Datos Generales'!$C$790)/(0.5*AL516+0.5*AL517))</f>
        <v/>
      </c>
      <c r="AM512" s="201" t="str">
        <f>IF(AM517="","",(AM515*'Datos Generales'!$C$790)/(0.5*AM516+0.5*AM517))</f>
        <v/>
      </c>
      <c r="AN512" s="201" t="str">
        <f>IF(AN517="","",(AN515*'Datos Generales'!$C$790)/(0.5*AN516+0.5*AN517))</f>
        <v/>
      </c>
      <c r="AO512" s="201" t="str">
        <f>IF(AO517="","",(AO515*'Datos Generales'!$C$790)/(0.5*AO516+0.5*AO517))</f>
        <v/>
      </c>
      <c r="AP512" s="201" t="str">
        <f>IF(AP517="","",(AP515*'Datos Generales'!$C$790)/(0.5*AP516+0.5*AP517))</f>
        <v/>
      </c>
      <c r="AQ512" s="201">
        <f>IF(AQ517="","",(AQ515*'Datos Generales'!$C$790)/(0.5*AQ516+0.5*AQ517))</f>
        <v>0.13139011127467448</v>
      </c>
      <c r="AS512" s="165"/>
    </row>
    <row r="513" spans="2:45">
      <c r="B513" s="161" t="s">
        <v>535</v>
      </c>
      <c r="C513" s="201">
        <f>IF(C521="","",C519/(((C520+C521)/'Datos Generales'!$C$790)*0.5))</f>
        <v>3.3304369522461283E-2</v>
      </c>
      <c r="D513" s="201">
        <f>IF(D521="","",D519/(((D520+D521)/'Datos Generales'!$C$790)*0.5))</f>
        <v>3.5580868986599658E-2</v>
      </c>
      <c r="E513" s="201">
        <f>IF(E521="","",E519/(((E520+E521)/'Datos Generales'!$C$790)*0.5))</f>
        <v>4.8511071996860708E-2</v>
      </c>
      <c r="F513" s="201">
        <f>IF(F521="","",F519/(((F520+F521)/'Datos Generales'!$C$790)*0.5))</f>
        <v>4.1085530434737581E-2</v>
      </c>
      <c r="G513" s="201">
        <f>IF(G521="","",G519/(((G520+G521)/'Datos Generales'!$C$790)*0.5))</f>
        <v>5.8016304933754398E-2</v>
      </c>
      <c r="H513" s="201">
        <f>IF(H521="","",H519/(((H520+H521)/'Datos Generales'!$C$790)*0.5))</f>
        <v>3.9528805592190783E-2</v>
      </c>
      <c r="I513" s="201">
        <f>IF(I521="","",I519/(((I520+I521)/'Datos Generales'!$C$790)*0.5))</f>
        <v>4.5783068037958188E-2</v>
      </c>
      <c r="J513" s="201">
        <f>IF(J521="","",J519/(((J520+J521)/'Datos Generales'!$C$790)*0.5))</f>
        <v>4.3405760984642799E-2</v>
      </c>
      <c r="K513" s="201">
        <f>IF(K521="","",K519/(((K520+K521)/'Datos Generales'!$C$790)*0.5))</f>
        <v>1.5558426076779269E-2</v>
      </c>
      <c r="L513" s="201">
        <f>IF(L521="","",L519/(((L520+L521)/'Datos Generales'!$C$790)*0.5))</f>
        <v>5.6276695164579553E-2</v>
      </c>
      <c r="M513" s="201">
        <f>IF(M521="","",M519/(((M520+M521)/'Datos Generales'!$C$790)*0.5))</f>
        <v>5.3861609721097117E-2</v>
      </c>
      <c r="N513" s="201">
        <f>IF(N521="","",N519/(((N520+N521)/'Datos Generales'!$C$790)*0.5))</f>
        <v>4.7335708675310811E-2</v>
      </c>
      <c r="O513" s="201">
        <f>IF(O521="","",O519/(((O520+O521)/'Datos Generales'!$C$790)*0.5))</f>
        <v>5.0420074149658461E-2</v>
      </c>
      <c r="P513" s="201">
        <f>IF(P521="","",P519/(((P520+P521)/'Datos Generales'!$C$790)*0.5))</f>
        <v>5.057719905512234E-2</v>
      </c>
      <c r="Q513" s="201">
        <f>IF(Q521="","",Q519/(((Q520+Q521)/'Datos Generales'!$C$790)*0.5))</f>
        <v>7.4983322260921068E-2</v>
      </c>
      <c r="R513" s="201">
        <f>IF(R521="","",R519/(((R520+R521)/'Datos Generales'!$C$790)*0.5))</f>
        <v>5.7487437815013573E-2</v>
      </c>
      <c r="S513" s="201">
        <f>IF(S521="","",S519/(((S520+S521)/'Datos Generales'!$C$790)*0.5))</f>
        <v>3.0874461971032441E-2</v>
      </c>
      <c r="T513" s="201">
        <f>IF(T521="","",T519/(((T520+T521)/'Datos Generales'!$C$790)*0.5))</f>
        <v>3.8751224222144276E-2</v>
      </c>
      <c r="U513" s="201">
        <f>IF(U521="","",U519/(((U520+U521)/'Datos Generales'!$C$790)*0.5))</f>
        <v>8.9284003878945029E-2</v>
      </c>
      <c r="V513" s="201" t="str">
        <f>IF(V521="","",V519/(((V520+V521)/'Datos Generales'!$C$790)*0.5))</f>
        <v/>
      </c>
      <c r="W513" s="201">
        <f>IF(W521="","",W519/(((W520+W521)/'Datos Generales'!$C$790)*0.5))</f>
        <v>3.6301600466905538E-2</v>
      </c>
      <c r="X513" s="201">
        <f>IF(X521="","",X519/(((X520+X521)/'Datos Generales'!$C$790)*0.5))</f>
        <v>4.9029429617949781E-2</v>
      </c>
      <c r="Y513" s="201">
        <f>IF(Y521="","",Y519/(((Y520+Y521)/'Datos Generales'!$C$790)*0.5))</f>
        <v>4.0468068274038087E-2</v>
      </c>
      <c r="Z513" s="201">
        <f>IF(Z521="","",Z519/(((Z520+Z521)/'Datos Generales'!$C$790)*0.5))</f>
        <v>4.7635447163826478E-2</v>
      </c>
      <c r="AA513" s="201">
        <f>IF(AA521="","",AA519/(((AA520+AA521)/'Datos Generales'!$C$790)*0.5))</f>
        <v>5.6695841703629984E-2</v>
      </c>
      <c r="AB513" s="201">
        <f>IF(AB521="","",AB519/(((AB520+AB521)/'Datos Generales'!$C$790)*0.5))</f>
        <v>5.0090916241299577E-2</v>
      </c>
      <c r="AC513" s="201">
        <f>IF(AC521="","",AC519/(((AC520+AC521)/'Datos Generales'!$C$790)*0.5))</f>
        <v>5.9904486386778401E-2</v>
      </c>
      <c r="AD513" s="201">
        <f>IF(AD521="","",AD519/(((AD520+AD521)/'Datos Generales'!$C$790)*0.5))</f>
        <v>4.3722927702854186E-2</v>
      </c>
      <c r="AE513" s="201">
        <f>IF(AE521="","",AE519/(((AE520+AE521)/'Datos Generales'!$C$790)*0.5))</f>
        <v>6.1083667200093505E-2</v>
      </c>
      <c r="AF513" s="201">
        <f>IF(AF521="","",AF519/(((AF520+AF521)/'Datos Generales'!$C$790)*0.5))</f>
        <v>6.5556742726014625E-2</v>
      </c>
      <c r="AG513" s="201">
        <f>IF(AG521="","",AG519/(((AG520+AG521)/'Datos Generales'!$C$790)*0.5))</f>
        <v>4.3350680605771463E-2</v>
      </c>
      <c r="AH513" s="201" t="str">
        <f>IF(AH521="","",AH519/(((AH520+AH521)/'Datos Generales'!$C$790)*0.5))</f>
        <v/>
      </c>
      <c r="AI513" s="201" t="str">
        <f>IF(AI521="","",AI519/(((AI520+AI521)/'Datos Generales'!$C$790)*0.5))</f>
        <v/>
      </c>
      <c r="AJ513" s="201" t="str">
        <f>IF(AJ521="","",AJ519/(((AJ520+AJ521)/'Datos Generales'!$C$790)*0.5))</f>
        <v/>
      </c>
      <c r="AK513" s="201" t="str">
        <f>IF(AK521="","",AK519/(((AK520+AK521)/'Datos Generales'!$C$790)*0.5))</f>
        <v/>
      </c>
      <c r="AL513" s="201" t="str">
        <f>IF(AL521="","",AL519/(((AL520+AL521)/'Datos Generales'!$C$790)*0.5))</f>
        <v/>
      </c>
      <c r="AM513" s="201" t="str">
        <f>IF(AM521="","",AM519/(((AM520+AM521)/'Datos Generales'!$C$790)*0.5))</f>
        <v/>
      </c>
      <c r="AN513" s="201" t="str">
        <f>IF(AN521="","",AN519/(((AN520+AN521)/'Datos Generales'!$C$790)*0.5))</f>
        <v/>
      </c>
      <c r="AO513" s="201" t="str">
        <f>IF(AO521="","",AO519/(((AO520+AO521)/'Datos Generales'!$C$790)*0.5))</f>
        <v/>
      </c>
      <c r="AP513" s="201" t="str">
        <f>IF(AP521="","",AP519/(((AP520+AP521)/'Datos Generales'!$C$790)*0.5))</f>
        <v/>
      </c>
      <c r="AQ513" s="201">
        <f>IF(AQ521="","",AQ519/(((AQ520+AQ521)/'Datos Generales'!$C$790)*0.5))</f>
        <v>5.2545759075107439E-2</v>
      </c>
      <c r="AS513" s="165"/>
    </row>
    <row r="514" spans="2:45">
      <c r="AS514" s="163"/>
    </row>
    <row r="515" spans="2:45">
      <c r="B515" s="212" t="s">
        <v>547</v>
      </c>
      <c r="C515" s="214">
        <f>C171*1000/Índice!$G$59</f>
        <v>64765.515547086128</v>
      </c>
      <c r="D515" s="214">
        <f>D171*1000/Índice!$G$59</f>
        <v>662824.12725393462</v>
      </c>
      <c r="E515" s="214">
        <f>E171*1000/Índice!$G$59</f>
        <v>818864.77166842623</v>
      </c>
      <c r="F515" s="214">
        <f>F171*1000/Índice!$G$59</f>
        <v>216638.27046551622</v>
      </c>
      <c r="G515" s="214">
        <f>G171*1000/Índice!$G$59</f>
        <v>830300.14098503615</v>
      </c>
      <c r="H515" s="214">
        <f>H171*1000/Índice!$G$59</f>
        <v>955183.44654188282</v>
      </c>
      <c r="I515" s="214">
        <f>I171*1000/Índice!$G$59</f>
        <v>288172.43997069634</v>
      </c>
      <c r="J515" s="214">
        <f>J171*1000/Índice!$G$59</f>
        <v>278286.44529581408</v>
      </c>
      <c r="K515" s="214">
        <f>K171*1000/Índice!$G$59</f>
        <v>-15237.405963866222</v>
      </c>
      <c r="L515" s="214">
        <f>L171*1000/Índice!$G$59</f>
        <v>215434.91781037181</v>
      </c>
      <c r="M515" s="214">
        <f>M171*1000/Índice!$G$59</f>
        <v>804560.03594343783</v>
      </c>
      <c r="N515" s="214">
        <f>N171*1000/Índice!$G$59</f>
        <v>354162.8653825298</v>
      </c>
      <c r="O515" s="214">
        <f>O171*1000/Índice!$G$59</f>
        <v>-382706.33724417415</v>
      </c>
      <c r="P515" s="214">
        <f>P171*1000/Índice!$G$59</f>
        <v>140995.92537752783</v>
      </c>
      <c r="Q515" s="214">
        <f>Q171*1000/Índice!$G$59</f>
        <v>342988.79423488508</v>
      </c>
      <c r="R515" s="214">
        <f>R171*1000/Índice!$G$59</f>
        <v>7257.3873281675715</v>
      </c>
      <c r="S515" s="214">
        <f>S171*1000/Índice!$G$59</f>
        <v>139583.06497484623</v>
      </c>
      <c r="T515" s="214">
        <f>T171*1000/Índice!$G$59</f>
        <v>188013.04056252367</v>
      </c>
      <c r="U515" s="214">
        <f>U171*1000/Índice!$G$59</f>
        <v>396189.90706496598</v>
      </c>
      <c r="V515" s="214">
        <f>V171*1000/Índice!$G$59</f>
        <v>-1463.3228645857541</v>
      </c>
      <c r="W515" s="214">
        <f>W171*1000/Índice!$G$59</f>
        <v>6840.8064255534828</v>
      </c>
      <c r="X515" s="214">
        <f>X171*1000/Índice!$G$59</f>
        <v>768714.46878299152</v>
      </c>
      <c r="Y515" s="214">
        <f>Y171*1000/Índice!$G$59</f>
        <v>279116.37573286769</v>
      </c>
      <c r="Z515" s="214">
        <f>Z171*1000/Índice!$G$59</f>
        <v>222728.55843353894</v>
      </c>
      <c r="AA515" s="214">
        <f>AA171*1000/Índice!$G$59</f>
        <v>343385.98692845175</v>
      </c>
      <c r="AB515" s="214">
        <f>AB171*1000/Índice!$G$59</f>
        <v>716635.6588117861</v>
      </c>
      <c r="AC515" s="214">
        <f>AC171*1000/Índice!$G$59</f>
        <v>221879.77097124746</v>
      </c>
      <c r="AD515" s="214">
        <f>AD171*1000/Índice!$G$59</f>
        <v>260069.49654841187</v>
      </c>
      <c r="AE515" s="214">
        <f>AE171*1000/Índice!$G$59</f>
        <v>371707.77808025747</v>
      </c>
      <c r="AF515" s="214">
        <f>AF171*1000/Índice!$G$59</f>
        <v>272311.55701040901</v>
      </c>
      <c r="AG515" s="214">
        <f>AG171*1000/Índice!$G$59</f>
        <v>928989.0022818771</v>
      </c>
      <c r="AH515" s="214">
        <f>AH171*1000/Índice!$G$59</f>
        <v>0</v>
      </c>
      <c r="AI515" s="214">
        <f>AI171*1000/Índice!$G$59</f>
        <v>0</v>
      </c>
      <c r="AJ515" s="214">
        <f>AJ171*1000/Índice!$G$59</f>
        <v>0</v>
      </c>
      <c r="AK515" s="214">
        <f>AK171*1000/Índice!$G$59</f>
        <v>0</v>
      </c>
      <c r="AL515" s="214">
        <f>AL171*1000/Índice!$G$59</f>
        <v>0</v>
      </c>
      <c r="AM515" s="214">
        <f>AM171*1000/Índice!$G$59</f>
        <v>0</v>
      </c>
      <c r="AN515" s="214">
        <f>AN171*1000/Índice!$G$59</f>
        <v>0</v>
      </c>
      <c r="AO515" s="214">
        <f>AO171*1000/Índice!$G$59</f>
        <v>0</v>
      </c>
      <c r="AP515" s="214">
        <f>AP171*1000/Índice!$G$59</f>
        <v>0</v>
      </c>
      <c r="AQ515" s="214">
        <f>AQ171*1000/Índice!$G$59</f>
        <v>10697193.490342414</v>
      </c>
    </row>
    <row r="516" spans="2:45">
      <c r="B516" s="212" t="s">
        <v>546</v>
      </c>
      <c r="C516" s="214">
        <f>C102*1000/Índice!$G$59</f>
        <v>357693.68842970999</v>
      </c>
      <c r="D516" s="214">
        <f>D102*1000/Índice!$G$59</f>
        <v>1319968.4830939686</v>
      </c>
      <c r="E516" s="214">
        <f>E102*1000/Índice!$G$59</f>
        <v>2430082.3998884517</v>
      </c>
      <c r="F516" s="214">
        <f>F102*1000/Índice!$G$59</f>
        <v>894797.67430022068</v>
      </c>
      <c r="G516" s="214">
        <f>G102*1000/Índice!$G$59</f>
        <v>9903775.7873140033</v>
      </c>
      <c r="H516" s="214">
        <f>H102*1000/Índice!$G$59</f>
        <v>1154965.7497106155</v>
      </c>
      <c r="I516" s="214">
        <f>I102*1000/Índice!$G$59</f>
        <v>1888126.3155099032</v>
      </c>
      <c r="J516" s="214">
        <f>J102*1000/Índice!$G$59</f>
        <v>4106609.520141826</v>
      </c>
      <c r="K516" s="214">
        <f>K102*1000/Índice!$G$59</f>
        <v>122711.47202099947</v>
      </c>
      <c r="L516" s="214">
        <f>L102*1000/Índice!$G$59</f>
        <v>2771941.2333645406</v>
      </c>
      <c r="M516" s="214">
        <f>M102*1000/Índice!$G$59</f>
        <v>16804731.12139542</v>
      </c>
      <c r="N516" s="214">
        <f>N102*1000/Índice!$G$59</f>
        <v>8001316.7603984764</v>
      </c>
      <c r="O516" s="214">
        <f>O102*1000/Índice!$G$59</f>
        <v>5048804.8585612448</v>
      </c>
      <c r="P516" s="214">
        <f>P102*1000/Índice!$G$59</f>
        <v>3092280.836880092</v>
      </c>
      <c r="Q516" s="214">
        <f>Q102*1000/Índice!$G$59</f>
        <v>2525753.9600859634</v>
      </c>
      <c r="R516" s="214">
        <f>R102*1000/Índice!$G$59</f>
        <v>156751.85527011805</v>
      </c>
      <c r="S516" s="214">
        <f>S102*1000/Índice!$G$59</f>
        <v>949928.88776750083</v>
      </c>
      <c r="T516" s="214">
        <f>T102*1000/Índice!$G$59</f>
        <v>3806168.9031718313</v>
      </c>
      <c r="U516" s="214">
        <f>U102*1000/Índice!$G$59</f>
        <v>3561974.6315465639</v>
      </c>
      <c r="V516" s="214">
        <f>V102*1000/Índice!$G$59</f>
        <v>96963.266426306</v>
      </c>
      <c r="W516" s="214">
        <f>W102*1000/Índice!$G$59</f>
        <v>156658.23412369058</v>
      </c>
      <c r="X516" s="214">
        <f>X102*1000/Índice!$G$59</f>
        <v>10302535.296057509</v>
      </c>
      <c r="Y516" s="214">
        <f>Y102*1000/Índice!$G$59</f>
        <v>5330591.406773922</v>
      </c>
      <c r="Z516" s="214">
        <f>Z102*1000/Índice!$G$59</f>
        <v>2574719.8558721263</v>
      </c>
      <c r="AA516" s="214">
        <f>AA102*1000/Índice!$G$59</f>
        <v>4204756.7067489121</v>
      </c>
      <c r="AB516" s="214">
        <f>AB102*1000/Índice!$G$59</f>
        <v>5886465.7463907171</v>
      </c>
      <c r="AC516" s="214">
        <f>AC102*1000/Índice!$G$59</f>
        <v>1776390.0305652018</v>
      </c>
      <c r="AD516" s="214">
        <f>AD102*1000/Índice!$G$59</f>
        <v>724599.12221875484</v>
      </c>
      <c r="AE516" s="214">
        <f>AE102*1000/Índice!$G$59</f>
        <v>3069347.7284145714</v>
      </c>
      <c r="AF516" s="214">
        <f>AF102*1000/Índice!$G$59</f>
        <v>2902143.9021205301</v>
      </c>
      <c r="AG516" s="214">
        <f>AG102*1000/Índice!$G$59</f>
        <v>6454187.6539603071</v>
      </c>
      <c r="AH516" s="214">
        <f>AH102*1000/Índice!$G$59</f>
        <v>0</v>
      </c>
      <c r="AI516" s="214">
        <f>AI102*1000/Índice!$G$59</f>
        <v>0</v>
      </c>
      <c r="AJ516" s="214">
        <f>AJ102*1000/Índice!$G$59</f>
        <v>0</v>
      </c>
      <c r="AK516" s="214">
        <f>AK102*1000/Índice!$G$59</f>
        <v>0</v>
      </c>
      <c r="AL516" s="214">
        <f>AL102*1000/Índice!$G$59</f>
        <v>0</v>
      </c>
      <c r="AM516" s="214">
        <f>AM102*1000/Índice!$G$59</f>
        <v>0</v>
      </c>
      <c r="AN516" s="214">
        <f>AN102*1000/Índice!$G$59</f>
        <v>0</v>
      </c>
      <c r="AO516" s="214">
        <f>AO102*1000/Índice!$G$59</f>
        <v>0</v>
      </c>
      <c r="AP516" s="214">
        <f>AP102*1000/Índice!$G$59</f>
        <v>0</v>
      </c>
      <c r="AQ516" s="214">
        <f>AQ102*1000/Índice!$G$59</f>
        <v>112377743.088524</v>
      </c>
    </row>
    <row r="517" spans="2:45">
      <c r="B517" s="218" t="s">
        <v>556</v>
      </c>
      <c r="C517" s="214">
        <v>156882.58246714479</v>
      </c>
      <c r="D517" s="214">
        <v>1899413.4752666969</v>
      </c>
      <c r="E517" s="214">
        <v>2406935.0404570191</v>
      </c>
      <c r="F517" s="214">
        <v>858546.16684376937</v>
      </c>
      <c r="G517" s="214">
        <v>10019629.066615591</v>
      </c>
      <c r="H517" s="214">
        <v>1531910.6505194439</v>
      </c>
      <c r="I517" s="214">
        <v>1618864.2430282906</v>
      </c>
      <c r="J517" s="214">
        <v>4054346.3429447254</v>
      </c>
      <c r="K517" s="214">
        <v>157369.93266807302</v>
      </c>
      <c r="L517" s="214">
        <v>2272624.6443554619</v>
      </c>
      <c r="M517" s="214">
        <v>12473038.028566392</v>
      </c>
      <c r="N517" s="214">
        <v>7875249.4726166604</v>
      </c>
      <c r="O517" s="214">
        <v>5309423.7336183721</v>
      </c>
      <c r="P517" s="214">
        <v>3003077.6849228246</v>
      </c>
      <c r="Q517" s="214">
        <v>2199482.8660408189</v>
      </c>
      <c r="R517" s="214">
        <v>152955.5670284825</v>
      </c>
      <c r="S517" s="214">
        <v>821141.93799864803</v>
      </c>
      <c r="T517" s="214">
        <v>3660981.1685011638</v>
      </c>
      <c r="U517" s="214">
        <v>3256280.1341883903</v>
      </c>
      <c r="V517" s="214"/>
      <c r="W517" s="214">
        <v>159896.21436770292</v>
      </c>
      <c r="X517" s="214">
        <v>9610642.6249538548</v>
      </c>
      <c r="Y517" s="214">
        <v>4312487.6480385112</v>
      </c>
      <c r="Z517" s="214">
        <v>2438031.1231302731</v>
      </c>
      <c r="AA517" s="214">
        <v>3912216.7683456065</v>
      </c>
      <c r="AB517" s="214">
        <v>5401273.5696507087</v>
      </c>
      <c r="AC517" s="214">
        <v>1574039.2831623533</v>
      </c>
      <c r="AD517" s="214">
        <v>473154.11345548561</v>
      </c>
      <c r="AE517" s="214">
        <v>3083117.049721383</v>
      </c>
      <c r="AF517" s="214">
        <v>2979356.9399520857</v>
      </c>
      <c r="AG517" s="214">
        <v>6515157.0173719153</v>
      </c>
      <c r="AH517" s="214"/>
      <c r="AI517" s="214"/>
      <c r="AJ517" s="214"/>
      <c r="AK517" s="214"/>
      <c r="AL517" s="214"/>
      <c r="AM517" s="214"/>
      <c r="AN517" s="214"/>
      <c r="AO517" s="214"/>
      <c r="AP517" s="214"/>
      <c r="AQ517" s="214">
        <f>SUM(C517:AP517)</f>
        <v>104187525.09079787</v>
      </c>
    </row>
    <row r="519" spans="2:45">
      <c r="B519" s="212" t="s">
        <v>553</v>
      </c>
      <c r="C519" s="214">
        <f>C148*1000/Índice!$G$59</f>
        <v>9569.1877978225893</v>
      </c>
      <c r="D519" s="214">
        <f>D148*1000/Índice!$G$59</f>
        <v>121894.51132196157</v>
      </c>
      <c r="E519" s="214">
        <f>E148*1000/Índice!$G$59</f>
        <v>333906.70199039002</v>
      </c>
      <c r="F519" s="214">
        <f>F148*1000/Índice!$G$59</f>
        <v>180783.67318030813</v>
      </c>
      <c r="G519" s="214">
        <f>G148*1000/Índice!$G$59</f>
        <v>3761196.1374083986</v>
      </c>
      <c r="H519" s="214">
        <f>H148*1000/Índice!$G$59</f>
        <v>145180.85702081135</v>
      </c>
      <c r="I519" s="214">
        <f>I148*1000/Índice!$G$59</f>
        <v>129485.12795996646</v>
      </c>
      <c r="J519" s="214">
        <f>J148*1000/Índice!$G$59</f>
        <v>1733111.8739500821</v>
      </c>
      <c r="K519" s="214">
        <f>K148*1000/Índice!$G$59</f>
        <v>2324.1062279088401</v>
      </c>
      <c r="L519" s="214">
        <f>L148*1000/Índice!$G$59</f>
        <v>744194.58148248983</v>
      </c>
      <c r="M519" s="214">
        <f>M148*1000/Índice!$G$59</f>
        <v>5638281.0891924016</v>
      </c>
      <c r="N519" s="214">
        <f>N148*1000/Índice!$G$59</f>
        <v>3083961.9672392388</v>
      </c>
      <c r="O519" s="214">
        <f>O148*1000/Índice!$G$59</f>
        <v>3004074.356880269</v>
      </c>
      <c r="P519" s="214">
        <f>P148*1000/Índice!$G$59</f>
        <v>1373286.8990153181</v>
      </c>
      <c r="Q519" s="214">
        <f>Q148*1000/Índice!$G$59</f>
        <v>2005882.9934863586</v>
      </c>
      <c r="R519" s="214">
        <f>R148*1000/Índice!$G$59</f>
        <v>9499.0715349662805</v>
      </c>
      <c r="S519" s="214">
        <f>S148*1000/Índice!$G$59</f>
        <v>25116.362453272424</v>
      </c>
      <c r="T519" s="214">
        <f>T148*1000/Índice!$G$59</f>
        <v>237972.38286843683</v>
      </c>
      <c r="U519" s="214">
        <f>U148*1000/Índice!$G$59</f>
        <v>315814.0945197324</v>
      </c>
      <c r="V519" s="214">
        <f>V148*1000/Índice!$G$59</f>
        <v>2056.1239960072685</v>
      </c>
      <c r="W519" s="214">
        <f>W148*1000/Índice!$G$59</f>
        <v>40282.324194758548</v>
      </c>
      <c r="X519" s="214">
        <f>X148*1000/Índice!$G$59</f>
        <v>4461517.1494906172</v>
      </c>
      <c r="Y519" s="214">
        <f>Y148*1000/Índice!$G$59</f>
        <v>251830.52580557344</v>
      </c>
      <c r="Z519" s="214">
        <f>Z148*1000/Índice!$G$59</f>
        <v>900606.21352261188</v>
      </c>
      <c r="AA519" s="214">
        <f>AA148*1000/Índice!$G$59</f>
        <v>2068970.2780525917</v>
      </c>
      <c r="AB519" s="214">
        <f>AB148*1000/Índice!$G$59</f>
        <v>3365329.4556915238</v>
      </c>
      <c r="AC519" s="214">
        <f>AC148*1000/Índice!$G$59</f>
        <v>1016179.7703072678</v>
      </c>
      <c r="AD519" s="214">
        <f>AD148*1000/Índice!$G$59</f>
        <v>44182.231458918468</v>
      </c>
      <c r="AE519" s="214">
        <f>AE148*1000/Índice!$G$59</f>
        <v>1667732.1328579239</v>
      </c>
      <c r="AF519" s="214">
        <f>AF148*1000/Índice!$G$59</f>
        <v>951378.79824089631</v>
      </c>
      <c r="AG519" s="214">
        <f>AG148*1000/Índice!$G$59</f>
        <v>424588.94119573903</v>
      </c>
      <c r="AH519" s="214">
        <f>AH148*1000/Índice!$G$59</f>
        <v>0</v>
      </c>
      <c r="AI519" s="214">
        <f>AI148*1000/Índice!$G$59</f>
        <v>0</v>
      </c>
      <c r="AJ519" s="214">
        <f>AJ148*1000/Índice!$G$59</f>
        <v>0</v>
      </c>
      <c r="AK519" s="214">
        <f>AK148*1000/Índice!$G$59</f>
        <v>0</v>
      </c>
      <c r="AL519" s="214">
        <f>AL148*1000/Índice!$G$59</f>
        <v>0</v>
      </c>
      <c r="AM519" s="214">
        <f>AM148*1000/Índice!$G$59</f>
        <v>0</v>
      </c>
      <c r="AN519" s="214">
        <f>AN148*1000/Índice!$G$59</f>
        <v>0</v>
      </c>
      <c r="AO519" s="214">
        <f>AO148*1000/Índice!$G$59</f>
        <v>0</v>
      </c>
      <c r="AP519" s="214">
        <f>AP148*1000/Índice!$G$59</f>
        <v>0</v>
      </c>
      <c r="AQ519" s="214">
        <f>AQ148*1000/Índice!$G$59</f>
        <v>38050189.920344561</v>
      </c>
    </row>
    <row r="520" spans="2:45">
      <c r="B520" s="212" t="s">
        <v>554</v>
      </c>
      <c r="C520" s="214">
        <f>(C9+C20)*1000/Índice!$G$59</f>
        <v>527152.83264832757</v>
      </c>
      <c r="D520" s="214">
        <f>(D9+D20)*1000/Índice!$G$59</f>
        <v>4121778.7132514869</v>
      </c>
      <c r="E520" s="214">
        <f>(E9+E20)*1000/Índice!$G$59</f>
        <v>8648866.1217606086</v>
      </c>
      <c r="F520" s="214">
        <f>(F9+F20)*1000/Índice!$G$59</f>
        <v>5939591.6524464339</v>
      </c>
      <c r="G520" s="214">
        <f>(G9+G20)*1000/Índice!$G$59</f>
        <v>88088704.509086564</v>
      </c>
      <c r="H520" s="214">
        <f>(H9+H20)*1000/Índice!$G$59</f>
        <v>4965055.4091111301</v>
      </c>
      <c r="I520" s="214">
        <f>(I9+I20)*1000/Índice!$G$59</f>
        <v>3740947.4991202271</v>
      </c>
      <c r="J520" s="214">
        <f>(J9+J20)*1000/Índice!$G$59</f>
        <v>54834489.587690704</v>
      </c>
      <c r="K520" s="214">
        <f>(K9+K20)*1000/Índice!$G$59</f>
        <v>186381.46522627326</v>
      </c>
      <c r="L520" s="214">
        <f>(L9+L20)*1000/Índice!$G$59</f>
        <v>18428959.742907036</v>
      </c>
      <c r="M520" s="214">
        <f>(M9+M20)*1000/Índice!$G$59</f>
        <v>145450589.76895717</v>
      </c>
      <c r="N520" s="214">
        <f>(N9+N20)*1000/Índice!$G$59</f>
        <v>86153025.866438255</v>
      </c>
      <c r="O520" s="214">
        <f>(O9+O20)*1000/Índice!$G$59</f>
        <v>82559440.929040492</v>
      </c>
      <c r="P520" s="214">
        <f>(P9+P20)*1000/Índice!$G$59</f>
        <v>37664142.127081305</v>
      </c>
      <c r="Q520" s="214">
        <f>(Q9+Q20)*1000/Índice!$G$59</f>
        <v>36484719.125494391</v>
      </c>
      <c r="R520" s="214">
        <f>(R9+R20)*1000/Índice!$G$59</f>
        <v>221006.10640054359</v>
      </c>
      <c r="S520" s="214">
        <f>(S9+S20)*1000/Índice!$G$59</f>
        <v>1175211.3779571999</v>
      </c>
      <c r="T520" s="214">
        <f>(T9+T20)*1000/Índice!$G$59</f>
        <v>8298253.0249811318</v>
      </c>
      <c r="U520" s="214">
        <f>(U9+U20)*1000/Índice!$G$59</f>
        <v>4870445.3312263042</v>
      </c>
      <c r="V520" s="214">
        <f>(V9+V20)*1000/Índice!$G$59</f>
        <v>99245.364867945493</v>
      </c>
      <c r="W520" s="214">
        <f>(W9+W20)*1000/Índice!$G$59</f>
        <v>1442903.096580283</v>
      </c>
      <c r="X520" s="214">
        <f>(X9+X20)*1000/Índice!$G$59</f>
        <v>125044072.58626758</v>
      </c>
      <c r="Y520" s="214">
        <f>(Y9+Y20)*1000/Índice!$G$59</f>
        <v>8429660.5956783779</v>
      </c>
      <c r="Z520" s="214">
        <f>(Z9+Z20)*1000/Índice!$G$59</f>
        <v>25668727.305725057</v>
      </c>
      <c r="AA520" s="214">
        <f>(AA9+AA20)*1000/Índice!$G$59</f>
        <v>50071159.507858202</v>
      </c>
      <c r="AB520" s="214">
        <f>(AB9+AB20)*1000/Índice!$G$59</f>
        <v>91007691.098908648</v>
      </c>
      <c r="AC520" s="214">
        <f>(AC9+AC20)*1000/Índice!$G$59</f>
        <v>23340242.706735633</v>
      </c>
      <c r="AD520" s="214">
        <f>(AD9+AD20)*1000/Índice!$G$59</f>
        <v>1482031.6010101347</v>
      </c>
      <c r="AE520" s="214">
        <f>(AE9+AE20)*1000/Índice!$G$59</f>
        <v>36992711.671214931</v>
      </c>
      <c r="AF520" s="214">
        <f>(AF9+AF20)*1000/Índice!$G$59</f>
        <v>20077239.216415349</v>
      </c>
      <c r="AG520" s="214">
        <f>(AG9+AG20)*1000/Índice!$G$59</f>
        <v>13275704.228001798</v>
      </c>
      <c r="AH520" s="214">
        <f>(AH9+AH20)*1000/Índice!$G$59</f>
        <v>0</v>
      </c>
      <c r="AI520" s="214">
        <f>(AI9+AI20)*1000/Índice!$G$59</f>
        <v>0</v>
      </c>
      <c r="AJ520" s="214">
        <f>(AJ9+AJ20)*1000/Índice!$G$59</f>
        <v>0</v>
      </c>
      <c r="AK520" s="214">
        <f>(AK9+AK20)*1000/Índice!$G$59</f>
        <v>0</v>
      </c>
      <c r="AL520" s="214">
        <f>(AL9+AL20)*1000/Índice!$G$59</f>
        <v>0</v>
      </c>
      <c r="AM520" s="214">
        <f>(AM9+AM20)*1000/Índice!$G$59</f>
        <v>0</v>
      </c>
      <c r="AN520" s="214">
        <f>(AN9+AN20)*1000/Índice!$G$59</f>
        <v>0</v>
      </c>
      <c r="AO520" s="214">
        <f>(AO9+AO20)*1000/Índice!$G$59</f>
        <v>0</v>
      </c>
      <c r="AP520" s="214">
        <f>(AP9+AP20)*1000/Índice!$G$59</f>
        <v>0</v>
      </c>
      <c r="AQ520" s="214">
        <f>(AQ9+AQ20)*1000/Índice!$G$59</f>
        <v>989290150.17008948</v>
      </c>
    </row>
    <row r="521" spans="2:45">
      <c r="B521" s="218" t="s">
        <v>555</v>
      </c>
      <c r="C521" s="214">
        <v>237132.45205106479</v>
      </c>
      <c r="D521" s="214">
        <v>4990966.6848030612</v>
      </c>
      <c r="E521" s="214">
        <v>9660187.6825320497</v>
      </c>
      <c r="F521" s="214">
        <v>5764883.5136581408</v>
      </c>
      <c r="G521" s="214">
        <v>84359053.701820627</v>
      </c>
      <c r="H521" s="214">
        <v>4804556.2421868099</v>
      </c>
      <c r="I521" s="214">
        <v>3782149.0327231102</v>
      </c>
      <c r="J521" s="214">
        <v>51374397.899347939</v>
      </c>
      <c r="K521" s="214">
        <v>210967.37557094882</v>
      </c>
      <c r="L521" s="214">
        <v>16746481.546853574</v>
      </c>
      <c r="M521" s="214">
        <v>133000570.06292716</v>
      </c>
      <c r="N521" s="214">
        <v>87148252.648803294</v>
      </c>
      <c r="O521" s="214">
        <v>75925803.768991068</v>
      </c>
      <c r="P521" s="214">
        <v>34560955.735683501</v>
      </c>
      <c r="Q521" s="214">
        <v>34673087.72797022</v>
      </c>
      <c r="R521" s="214">
        <v>218525.22850287723</v>
      </c>
      <c r="S521" s="214">
        <v>988697.55714870756</v>
      </c>
      <c r="T521" s="214">
        <v>8036883.5064813318</v>
      </c>
      <c r="U521" s="214">
        <v>4538468.4150869092</v>
      </c>
      <c r="V521" s="214"/>
      <c r="W521" s="214">
        <v>1508784.4593373204</v>
      </c>
      <c r="X521" s="214">
        <v>117007195.60348667</v>
      </c>
      <c r="Y521" s="214">
        <v>8123370.651246096</v>
      </c>
      <c r="Z521" s="214">
        <v>24621816.199224636</v>
      </c>
      <c r="AA521" s="214">
        <v>46998762.628380783</v>
      </c>
      <c r="AB521" s="214">
        <v>87702882.072016582</v>
      </c>
      <c r="AC521" s="214">
        <v>21782223.940669317</v>
      </c>
      <c r="AD521" s="214">
        <v>1205911.3583322531</v>
      </c>
      <c r="AE521" s="214">
        <v>35631734.056157634</v>
      </c>
      <c r="AF521" s="214">
        <v>18525465.83098704</v>
      </c>
      <c r="AG521" s="214">
        <v>12777095.123672122</v>
      </c>
      <c r="AH521" s="214"/>
      <c r="AI521" s="214"/>
      <c r="AJ521" s="214"/>
      <c r="AK521" s="214"/>
      <c r="AL521" s="214"/>
      <c r="AM521" s="214"/>
      <c r="AN521" s="214"/>
      <c r="AO521" s="214"/>
      <c r="AP521" s="214"/>
      <c r="AQ521" s="214">
        <f>SUM(C521:AP521)</f>
        <v>936907262.70665264</v>
      </c>
    </row>
  </sheetData>
  <sheetProtection formatCells="0" formatColumns="0" formatRows="0" insertColumns="0" insertRows="0" insertHyperlinks="0" deleteColumns="0" deleteRows="0" sort="0" autoFilter="0" pivotTables="0"/>
  <mergeCells count="11">
    <mergeCell ref="B290:AQ290"/>
    <mergeCell ref="B4:AQ4"/>
    <mergeCell ref="B64:AQ64"/>
    <mergeCell ref="B113:AQ113"/>
    <mergeCell ref="B181:AQ181"/>
    <mergeCell ref="B246:AQ246"/>
    <mergeCell ref="B510:AQ510"/>
    <mergeCell ref="B334:AQ334"/>
    <mergeCell ref="B378:AQ378"/>
    <mergeCell ref="B422:AQ422"/>
    <mergeCell ref="B466:AQ466"/>
  </mergeCells>
  <conditionalFormatting sqref="A1:XFD1048576">
    <cfRule type="cellIs" dxfId="4" priority="62" operator="lessThan">
      <formula>0</formula>
    </cfRule>
  </conditionalFormatting>
  <conditionalFormatting sqref="AU1:CI1048576">
    <cfRule type="containsBlanks" priority="12" stopIfTrue="1">
      <formula>LEN(TRIM(AU1))=0</formula>
    </cfRule>
    <cfRule type="cellIs" dxfId="3" priority="13" operator="notEqual">
      <formula>0</formula>
    </cfRule>
    <cfRule type="cellIs" dxfId="2" priority="14" operator="equal">
      <formula>0</formula>
    </cfRule>
  </conditionalFormatting>
  <conditionalFormatting sqref="C335:AP335 C379:AP379 C423:AP423 C467:AP467 C291:AP291 C5:AP5 C65:AP65 C114:AP114 C182:AP182 C247:AP247">
    <cfRule type="cellIs" dxfId="1" priority="5" operator="notEqual">
      <formula>1</formula>
    </cfRule>
    <cfRule type="cellIs" dxfId="0" priority="6" operator="equal">
      <formula>1</formula>
    </cfRule>
  </conditionalFormatting>
  <pageMargins left="0.39370078740157483" right="0.39370078740157483" top="0.39370078740157483" bottom="0.39370078740157483" header="0" footer="0"/>
  <pageSetup scale="26" fitToHeight="5" orientation="landscape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39</vt:i4>
      </vt:variant>
    </vt:vector>
  </HeadingPairs>
  <TitlesOfParts>
    <vt:vector size="39" baseType="lpstr">
      <vt:lpstr>Índice</vt:lpstr>
      <vt:lpstr>Benchmark</vt:lpstr>
      <vt:lpstr>Mer. Resumen</vt:lpstr>
      <vt:lpstr>Mer. Prima Directa</vt:lpstr>
      <vt:lpstr>Mer. Siniestros Directos</vt:lpstr>
      <vt:lpstr>Mer. Pólizas Emitidas</vt:lpstr>
      <vt:lpstr>Mer. Número de Siniestros</vt:lpstr>
      <vt:lpstr>Gen. Activos</vt:lpstr>
      <vt:lpstr>Gen. Pasivos</vt:lpstr>
      <vt:lpstr>Gen. EERR</vt:lpstr>
      <vt:lpstr>Gen. Estado de Flujos</vt:lpstr>
      <vt:lpstr>Gen. Prima Directa</vt:lpstr>
      <vt:lpstr>Gen. Participación</vt:lpstr>
      <vt:lpstr>Gen. Prima Directa Promedio</vt:lpstr>
      <vt:lpstr>Gen. Prima Retenida Neta</vt:lpstr>
      <vt:lpstr>Gen. Retención</vt:lpstr>
      <vt:lpstr>Gen. Pólizas Emitidas</vt:lpstr>
      <vt:lpstr>Gen. Pólizas Vigentes</vt:lpstr>
      <vt:lpstr>Gen. Siniestros Directos</vt:lpstr>
      <vt:lpstr>Gen. Siniestro Directo Promedio</vt:lpstr>
      <vt:lpstr>Gen. Número de Siniestros</vt:lpstr>
      <vt:lpstr>Gen. Siniestralidad</vt:lpstr>
      <vt:lpstr>Gen. Indicadores de Gestión</vt:lpstr>
      <vt:lpstr>Vida Activos</vt:lpstr>
      <vt:lpstr>Vida Pasivos</vt:lpstr>
      <vt:lpstr>Vida EERR</vt:lpstr>
      <vt:lpstr>Vida Estado de Flujos</vt:lpstr>
      <vt:lpstr>Vida Prima Directa</vt:lpstr>
      <vt:lpstr>Vida Participación</vt:lpstr>
      <vt:lpstr>Vida Prima Directa Promedio</vt:lpstr>
      <vt:lpstr>Vida Prima Retenida Neta</vt:lpstr>
      <vt:lpstr>Vida Pólizas Emitidas</vt:lpstr>
      <vt:lpstr>Vida Pólizas Vigentes</vt:lpstr>
      <vt:lpstr>Vida Siniestros Directos</vt:lpstr>
      <vt:lpstr>Vida Siniestro Directo Promedio</vt:lpstr>
      <vt:lpstr>Vida Número de Siniestros</vt:lpstr>
      <vt:lpstr>Vida Indicadores de Gestión</vt:lpstr>
      <vt:lpstr>Datos Generales</vt:lpstr>
      <vt:lpstr>Datos Vida</vt:lpstr>
    </vt:vector>
  </TitlesOfParts>
  <Company>Asociacion de Aseguradores de Chile A.G.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Bredfeldt</dc:creator>
  <cp:lastModifiedBy>Christian Bredfeldt</cp:lastModifiedBy>
  <cp:lastPrinted>2012-08-08T13:17:57Z</cp:lastPrinted>
  <dcterms:created xsi:type="dcterms:W3CDTF">2012-07-12T14:16:56Z</dcterms:created>
  <dcterms:modified xsi:type="dcterms:W3CDTF">2012-11-14T18:49:49Z</dcterms:modified>
</cp:coreProperties>
</file>